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3"/>
  <workbookPr/>
  <mc:AlternateContent xmlns:mc="http://schemas.openxmlformats.org/markup-compatibility/2006">
    <mc:Choice Requires="x15">
      <x15ac:absPath xmlns:x15ac="http://schemas.microsoft.com/office/spreadsheetml/2010/11/ac" url="https://laziocrea-my.sharepoint.com/personal/ltorge_regione_lazio_it/Documents/File di chat di Microsoft Teams/"/>
    </mc:Choice>
  </mc:AlternateContent>
  <xr:revisionPtr revIDLastSave="29" documentId="13_ncr:1_{623AE4B6-1198-47D8-BEF1-06BF16BC0661}" xr6:coauthVersionLast="47" xr6:coauthVersionMax="47" xr10:uidLastSave="{89AFA0CF-1C0D-43BD-976A-3FA11B0C05EB}"/>
  <bookViews>
    <workbookView minimized="1" xWindow="2544" yWindow="2544" windowWidth="17280" windowHeight="8880" tabRatio="652" firstSheet="4" activeTab="2" xr2:uid="{00000000-000D-0000-FFFF-FFFF00000000}"/>
  </bookViews>
  <sheets>
    <sheet name="ESITI_QUESTIONARI" sheetId="2" r:id="rId1"/>
    <sheet name="INFORMAZIONI_ENTE" sheetId="7" r:id="rId2"/>
    <sheet name="CORSI" sheetId="3" r:id="rId3"/>
    <sheet name="RISPOSTE_CALC" sheetId="4" r:id="rId4"/>
    <sheet name="OUTPUT_CORSI" sheetId="5" r:id="rId5"/>
  </sheet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 a="1"/>
  <c r="B2" i="3"/>
  <c r="D2" i="3" s="1"/>
  <c r="C2" i="3"/>
  <c r="B2" i="5" s="1"/>
  <c r="A3" i="2"/>
  <c r="A4" i="2"/>
  <c r="A5" i="2"/>
  <c r="A6" i="2"/>
  <c r="A6" i="4" s="1"/>
  <c r="A7" i="2"/>
  <c r="A8" i="2"/>
  <c r="A9" i="2"/>
  <c r="A10" i="2"/>
  <c r="A11" i="2"/>
  <c r="A12" i="2"/>
  <c r="A12" i="4" s="1"/>
  <c r="A13" i="2"/>
  <c r="A13" i="4" s="1"/>
  <c r="A14" i="2"/>
  <c r="A14" i="4" s="1"/>
  <c r="A15" i="2"/>
  <c r="A16" i="2"/>
  <c r="A16" i="4" s="1"/>
  <c r="A17" i="2"/>
  <c r="A18" i="2"/>
  <c r="A18" i="4" s="1"/>
  <c r="A19" i="2"/>
  <c r="A20" i="2"/>
  <c r="A21" i="2"/>
  <c r="A22" i="2"/>
  <c r="A23" i="2"/>
  <c r="A24" i="2"/>
  <c r="A24" i="4" s="1"/>
  <c r="A25" i="2"/>
  <c r="A25" i="4" s="1"/>
  <c r="A26" i="2"/>
  <c r="A26" i="4" s="1"/>
  <c r="A27" i="2"/>
  <c r="A28" i="2"/>
  <c r="A28" i="4" s="1"/>
  <c r="A29" i="2"/>
  <c r="A30" i="2"/>
  <c r="A30" i="4" s="1"/>
  <c r="A31" i="2"/>
  <c r="A32" i="2"/>
  <c r="A33" i="2"/>
  <c r="A34" i="2"/>
  <c r="A35" i="2"/>
  <c r="A36" i="2"/>
  <c r="A36" i="4" s="1"/>
  <c r="A37" i="2"/>
  <c r="A37" i="4" s="1"/>
  <c r="A38" i="2"/>
  <c r="A38" i="4" s="1"/>
  <c r="A39" i="2"/>
  <c r="A40" i="2"/>
  <c r="A41" i="2"/>
  <c r="A42" i="2"/>
  <c r="A42" i="4" s="1"/>
  <c r="A43" i="2"/>
  <c r="A43" i="4" s="1"/>
  <c r="A44" i="2"/>
  <c r="A45" i="2"/>
  <c r="A46" i="2"/>
  <c r="A47" i="2"/>
  <c r="A48" i="2"/>
  <c r="A48" i="4" s="1"/>
  <c r="A49" i="2"/>
  <c r="A49" i="4" s="1"/>
  <c r="A50" i="2"/>
  <c r="A50" i="4" s="1"/>
  <c r="A51" i="2"/>
  <c r="A52" i="2"/>
  <c r="A53" i="2"/>
  <c r="A54" i="2"/>
  <c r="A55" i="2"/>
  <c r="A55" i="4" s="1"/>
  <c r="A56" i="2"/>
  <c r="A57" i="2"/>
  <c r="A58" i="2"/>
  <c r="A59" i="2"/>
  <c r="A59" i="4" s="1"/>
  <c r="A60" i="2"/>
  <c r="A60" i="4" s="1"/>
  <c r="A61" i="2"/>
  <c r="A61" i="4" s="1"/>
  <c r="A62" i="2"/>
  <c r="A62" i="4" s="1"/>
  <c r="A63" i="2"/>
  <c r="A64" i="2"/>
  <c r="A64" i="4" s="1"/>
  <c r="A65" i="2"/>
  <c r="A66" i="2"/>
  <c r="A66" i="4" s="1"/>
  <c r="A67" i="2"/>
  <c r="A67" i="4" s="1"/>
  <c r="A68" i="2"/>
  <c r="A69" i="2"/>
  <c r="A70" i="2"/>
  <c r="A71" i="2"/>
  <c r="A72" i="2"/>
  <c r="A72" i="4" s="1"/>
  <c r="A73" i="2"/>
  <c r="A73" i="4" s="1"/>
  <c r="A74" i="2"/>
  <c r="A74" i="4" s="1"/>
  <c r="A75" i="2"/>
  <c r="A76" i="2"/>
  <c r="A76" i="4" s="1"/>
  <c r="A77" i="2"/>
  <c r="A78" i="2"/>
  <c r="A78" i="4" s="1"/>
  <c r="A79" i="2"/>
  <c r="A80" i="2"/>
  <c r="A81" i="2"/>
  <c r="A82" i="2"/>
  <c r="A83" i="2"/>
  <c r="A84" i="2"/>
  <c r="A84" i="4" s="1"/>
  <c r="A85" i="2"/>
  <c r="A85" i="4" s="1"/>
  <c r="A86" i="2"/>
  <c r="A86" i="4" s="1"/>
  <c r="A87" i="2"/>
  <c r="A88" i="2"/>
  <c r="A88" i="4" s="1"/>
  <c r="A89" i="2"/>
  <c r="A90" i="2"/>
  <c r="A91" i="2"/>
  <c r="A91" i="4" s="1"/>
  <c r="A92" i="2"/>
  <c r="A93" i="2"/>
  <c r="A94" i="2"/>
  <c r="A95" i="2"/>
  <c r="A96" i="2"/>
  <c r="A96" i="4" s="1"/>
  <c r="A97" i="2"/>
  <c r="A97" i="4" s="1"/>
  <c r="A98" i="2"/>
  <c r="A98" i="4" s="1"/>
  <c r="A99" i="2"/>
  <c r="A100" i="2"/>
  <c r="A101" i="2"/>
  <c r="A102" i="2"/>
  <c r="A102" i="4" s="1"/>
  <c r="A103" i="2"/>
  <c r="A103" i="4" s="1"/>
  <c r="A104" i="2"/>
  <c r="A105" i="2"/>
  <c r="A106" i="2"/>
  <c r="A107" i="2"/>
  <c r="A107" i="4" s="1"/>
  <c r="A108" i="2"/>
  <c r="A108" i="4" s="1"/>
  <c r="A109" i="2"/>
  <c r="A109" i="4" s="1"/>
  <c r="A110" i="2"/>
  <c r="A110" i="4" s="1"/>
  <c r="A111" i="2"/>
  <c r="A112" i="2"/>
  <c r="A112" i="4" s="1"/>
  <c r="A113" i="2"/>
  <c r="A114" i="2"/>
  <c r="A114" i="4" s="1"/>
  <c r="A115" i="2"/>
  <c r="A116" i="2"/>
  <c r="A117" i="2"/>
  <c r="A118" i="2"/>
  <c r="A119" i="2"/>
  <c r="A120" i="2"/>
  <c r="A120" i="4" s="1"/>
  <c r="A121" i="2"/>
  <c r="A121" i="4" s="1"/>
  <c r="A122" i="2"/>
  <c r="A122" i="4" s="1"/>
  <c r="A123" i="2"/>
  <c r="A124" i="2"/>
  <c r="A124" i="4" s="1"/>
  <c r="A125" i="2"/>
  <c r="A126" i="2"/>
  <c r="A126" i="4" s="1"/>
  <c r="A127" i="2"/>
  <c r="A127" i="4" s="1"/>
  <c r="A128" i="2"/>
  <c r="A129" i="2"/>
  <c r="A130" i="2"/>
  <c r="A131" i="2"/>
  <c r="A132" i="2"/>
  <c r="A132" i="4" s="1"/>
  <c r="A133" i="2"/>
  <c r="A133" i="4" s="1"/>
  <c r="A134" i="2"/>
  <c r="A134" i="4" s="1"/>
  <c r="A135" i="2"/>
  <c r="A136" i="2"/>
  <c r="A137" i="2"/>
  <c r="A138" i="2"/>
  <c r="A138" i="4" s="1"/>
  <c r="A139" i="2"/>
  <c r="A139" i="4" s="1"/>
  <c r="A140" i="2"/>
  <c r="A141" i="2"/>
  <c r="A142" i="2"/>
  <c r="A143" i="2"/>
  <c r="A143" i="4" s="1"/>
  <c r="A144" i="2"/>
  <c r="A144" i="4" s="1"/>
  <c r="A145" i="2"/>
  <c r="A145" i="4" s="1"/>
  <c r="A146" i="2"/>
  <c r="A146" i="4" s="1"/>
  <c r="A147" i="2"/>
  <c r="A148" i="2"/>
  <c r="A149" i="2"/>
  <c r="A150" i="2"/>
  <c r="A151" i="2"/>
  <c r="A151" i="4" s="1"/>
  <c r="A152" i="2"/>
  <c r="A153" i="2"/>
  <c r="A154" i="2"/>
  <c r="A155" i="2"/>
  <c r="A156" i="2"/>
  <c r="A156" i="4" s="1"/>
  <c r="A157" i="2"/>
  <c r="A157" i="4" s="1"/>
  <c r="A158" i="2"/>
  <c r="A158" i="4" s="1"/>
  <c r="A159" i="2"/>
  <c r="A160" i="2"/>
  <c r="A160" i="4" s="1"/>
  <c r="A161" i="2"/>
  <c r="A162" i="2"/>
  <c r="A162" i="4" s="1"/>
  <c r="A163" i="2"/>
  <c r="A163" i="4" s="1"/>
  <c r="A164" i="2"/>
  <c r="A165" i="2"/>
  <c r="A166" i="2"/>
  <c r="A167" i="2"/>
  <c r="A168" i="2"/>
  <c r="A168" i="4" s="1"/>
  <c r="A169" i="2"/>
  <c r="A169" i="4" s="1"/>
  <c r="A170" i="2"/>
  <c r="A170" i="4" s="1"/>
  <c r="A171" i="2"/>
  <c r="A172" i="2"/>
  <c r="A172" i="4" s="1"/>
  <c r="A173" i="2"/>
  <c r="A174" i="2"/>
  <c r="A174" i="4" s="1"/>
  <c r="A175" i="2"/>
  <c r="A175" i="4" s="1"/>
  <c r="A176" i="2"/>
  <c r="A177" i="2"/>
  <c r="A178" i="2"/>
  <c r="A179" i="2"/>
  <c r="A179" i="4" s="1"/>
  <c r="A180" i="2"/>
  <c r="A180" i="4" s="1"/>
  <c r="A181" i="2"/>
  <c r="A181" i="4" s="1"/>
  <c r="A182" i="2"/>
  <c r="A182" i="4" s="1"/>
  <c r="A183" i="2"/>
  <c r="A184" i="2"/>
  <c r="A184" i="4" s="1"/>
  <c r="A185" i="2"/>
  <c r="A186" i="2"/>
  <c r="A187" i="2"/>
  <c r="A187" i="4" s="1"/>
  <c r="A188" i="2"/>
  <c r="A189" i="2"/>
  <c r="A190" i="2"/>
  <c r="A191" i="2"/>
  <c r="A192" i="2"/>
  <c r="A192" i="4" s="1"/>
  <c r="A193" i="2"/>
  <c r="A193" i="4" s="1"/>
  <c r="A194" i="2"/>
  <c r="A194" i="4" s="1"/>
  <c r="A195" i="2"/>
  <c r="A196" i="2"/>
  <c r="A197" i="2"/>
  <c r="A198" i="2"/>
  <c r="A198" i="4" s="1"/>
  <c r="A199" i="2"/>
  <c r="A199" i="4" s="1"/>
  <c r="A200" i="2"/>
  <c r="A201" i="2"/>
  <c r="A202" i="2"/>
  <c r="A203" i="2"/>
  <c r="A203" i="4" s="1"/>
  <c r="A204" i="2"/>
  <c r="A204" i="4" s="1"/>
  <c r="A205" i="2"/>
  <c r="A205" i="4" s="1"/>
  <c r="A206" i="2"/>
  <c r="A206" i="4" s="1"/>
  <c r="A207" i="2"/>
  <c r="A208" i="2"/>
  <c r="A208" i="4" s="1"/>
  <c r="A209" i="2"/>
  <c r="A210" i="2"/>
  <c r="A210" i="4" s="1"/>
  <c r="A211" i="2"/>
  <c r="A211" i="4" s="1"/>
  <c r="A212" i="2"/>
  <c r="A213" i="2"/>
  <c r="A214" i="2"/>
  <c r="A215" i="2"/>
  <c r="A216" i="2"/>
  <c r="A216" i="4" s="1"/>
  <c r="A217" i="2"/>
  <c r="A217" i="4" s="1"/>
  <c r="A218" i="2"/>
  <c r="A218" i="4" s="1"/>
  <c r="A219" i="2"/>
  <c r="A220" i="2"/>
  <c r="A220" i="4" s="1"/>
  <c r="A221" i="2"/>
  <c r="A222" i="2"/>
  <c r="A222" i="4" s="1"/>
  <c r="A223" i="2"/>
  <c r="A223" i="4" s="1"/>
  <c r="A224" i="2"/>
  <c r="A225" i="2"/>
  <c r="A226" i="2"/>
  <c r="A227" i="2"/>
  <c r="A227" i="4" s="1"/>
  <c r="A228" i="2"/>
  <c r="A228" i="4" s="1"/>
  <c r="A229" i="2"/>
  <c r="A229" i="4" s="1"/>
  <c r="A230" i="2"/>
  <c r="A230" i="4" s="1"/>
  <c r="A231" i="2"/>
  <c r="A232" i="2"/>
  <c r="A233" i="2"/>
  <c r="A234" i="2"/>
  <c r="A234" i="4" s="1"/>
  <c r="A235" i="2"/>
  <c r="A235" i="4" s="1"/>
  <c r="A236" i="2"/>
  <c r="A237" i="2"/>
  <c r="A238" i="2"/>
  <c r="A239" i="2"/>
  <c r="A240" i="2"/>
  <c r="A240" i="4" s="1"/>
  <c r="A241" i="2"/>
  <c r="A241" i="4" s="1"/>
  <c r="A242" i="2"/>
  <c r="A242" i="4" s="1"/>
  <c r="A243" i="2"/>
  <c r="A244" i="2"/>
  <c r="A245" i="2"/>
  <c r="A246" i="2"/>
  <c r="A247" i="2"/>
  <c r="A247" i="4" s="1"/>
  <c r="A248" i="2"/>
  <c r="A249" i="2"/>
  <c r="A250" i="2"/>
  <c r="A251" i="2"/>
  <c r="A252" i="2"/>
  <c r="A252" i="4" s="1"/>
  <c r="A253" i="2"/>
  <c r="A253" i="4" s="1"/>
  <c r="A254" i="2"/>
  <c r="A254" i="4" s="1"/>
  <c r="A255" i="2"/>
  <c r="A256" i="2"/>
  <c r="A256" i="4" s="1"/>
  <c r="A257" i="2"/>
  <c r="A258" i="2"/>
  <c r="A258" i="4" s="1"/>
  <c r="A259" i="2"/>
  <c r="A259" i="4" s="1"/>
  <c r="A260" i="2"/>
  <c r="A261" i="2"/>
  <c r="A262" i="2"/>
  <c r="A263" i="2"/>
  <c r="A264" i="2"/>
  <c r="A264" i="4" s="1"/>
  <c r="A265" i="2"/>
  <c r="A265" i="4" s="1"/>
  <c r="A266" i="2"/>
  <c r="A266" i="4" s="1"/>
  <c r="A267" i="2"/>
  <c r="A268" i="2"/>
  <c r="A268" i="4" s="1"/>
  <c r="A269" i="2"/>
  <c r="A270" i="2"/>
  <c r="A270" i="4" s="1"/>
  <c r="A271" i="2"/>
  <c r="A271" i="4" s="1"/>
  <c r="A272" i="2"/>
  <c r="A273" i="2"/>
  <c r="A274" i="2"/>
  <c r="A275" i="2"/>
  <c r="A276" i="2"/>
  <c r="A276" i="4" s="1"/>
  <c r="A277" i="2"/>
  <c r="A277" i="4" s="1"/>
  <c r="A278" i="2"/>
  <c r="A278" i="4" s="1"/>
  <c r="A279" i="2"/>
  <c r="A280" i="2"/>
  <c r="A280" i="4" s="1"/>
  <c r="A281" i="2"/>
  <c r="A282" i="2"/>
  <c r="A283" i="2"/>
  <c r="A283" i="4" s="1"/>
  <c r="A284" i="2"/>
  <c r="A285" i="2"/>
  <c r="A286" i="2"/>
  <c r="A287" i="2"/>
  <c r="A287" i="4" s="1"/>
  <c r="A288" i="2"/>
  <c r="A288" i="4" s="1"/>
  <c r="A289" i="2"/>
  <c r="A289" i="4" s="1"/>
  <c r="A290" i="2"/>
  <c r="A290" i="4" s="1"/>
  <c r="A291" i="2"/>
  <c r="A292" i="2"/>
  <c r="A293" i="2"/>
  <c r="A294" i="2"/>
  <c r="A294" i="4" s="1"/>
  <c r="A295" i="2"/>
  <c r="A295" i="4" s="1"/>
  <c r="A296" i="2"/>
  <c r="A297" i="2"/>
  <c r="A298" i="2"/>
  <c r="A299" i="2"/>
  <c r="A299" i="4" s="1"/>
  <c r="A300" i="2"/>
  <c r="A300" i="4" s="1"/>
  <c r="A301" i="2"/>
  <c r="A301" i="4" s="1"/>
  <c r="A302" i="2"/>
  <c r="A302" i="4" s="1"/>
  <c r="A303" i="2"/>
  <c r="A304" i="2"/>
  <c r="A304" i="4" s="1"/>
  <c r="A305" i="2"/>
  <c r="A306" i="2"/>
  <c r="A306" i="4" s="1"/>
  <c r="A307" i="2"/>
  <c r="A307" i="4" s="1"/>
  <c r="A308" i="2"/>
  <c r="A309" i="2"/>
  <c r="A310" i="2"/>
  <c r="A311" i="2"/>
  <c r="A312" i="2"/>
  <c r="A312" i="4" s="1"/>
  <c r="A313" i="2"/>
  <c r="A313" i="4" s="1"/>
  <c r="A314" i="2"/>
  <c r="A314" i="4" s="1"/>
  <c r="A315" i="2"/>
  <c r="A316" i="2"/>
  <c r="A316" i="4" s="1"/>
  <c r="A317" i="2"/>
  <c r="A318" i="2"/>
  <c r="A318" i="4" s="1"/>
  <c r="A319" i="2"/>
  <c r="A319" i="4" s="1"/>
  <c r="A320" i="2"/>
  <c r="A321" i="2"/>
  <c r="A322" i="2"/>
  <c r="A323" i="2"/>
  <c r="A323" i="4" s="1"/>
  <c r="A324" i="2"/>
  <c r="A324" i="4" s="1"/>
  <c r="A325" i="2"/>
  <c r="A325" i="4" s="1"/>
  <c r="A326" i="2"/>
  <c r="A326" i="4" s="1"/>
  <c r="A327" i="2"/>
  <c r="A328" i="2"/>
  <c r="A329" i="2"/>
  <c r="A330" i="2"/>
  <c r="A330" i="4" s="1"/>
  <c r="A331" i="2"/>
  <c r="A331" i="4" s="1"/>
  <c r="A332" i="2"/>
  <c r="A333" i="2"/>
  <c r="A334" i="2"/>
  <c r="A335" i="2"/>
  <c r="A336" i="2"/>
  <c r="A336" i="4" s="1"/>
  <c r="A337" i="2"/>
  <c r="A337" i="4" s="1"/>
  <c r="A338" i="2"/>
  <c r="A338" i="4" s="1"/>
  <c r="A339" i="2"/>
  <c r="A340" i="2"/>
  <c r="A341" i="2"/>
  <c r="A342" i="2"/>
  <c r="A343" i="2"/>
  <c r="A343" i="4" s="1"/>
  <c r="A344" i="2"/>
  <c r="A345" i="2"/>
  <c r="A346" i="2"/>
  <c r="A347" i="2"/>
  <c r="A347" i="4" s="1"/>
  <c r="A348" i="2"/>
  <c r="A348" i="4" s="1"/>
  <c r="A349" i="2"/>
  <c r="A349" i="4" s="1"/>
  <c r="A350" i="2"/>
  <c r="A350" i="4" s="1"/>
  <c r="A351" i="2"/>
  <c r="A352" i="2"/>
  <c r="A352" i="4" s="1"/>
  <c r="A353" i="2"/>
  <c r="A354" i="2"/>
  <c r="A354" i="4" s="1"/>
  <c r="A355" i="2"/>
  <c r="A355" i="4" s="1"/>
  <c r="A356" i="2"/>
  <c r="A357" i="2"/>
  <c r="A358" i="2"/>
  <c r="A359" i="2"/>
  <c r="A359" i="4" s="1"/>
  <c r="A360" i="2"/>
  <c r="A360" i="4" s="1"/>
  <c r="A361" i="2"/>
  <c r="A361" i="4" s="1"/>
  <c r="A362" i="2"/>
  <c r="A362" i="4" s="1"/>
  <c r="A363" i="2"/>
  <c r="A364" i="2"/>
  <c r="A364" i="4" s="1"/>
  <c r="A365" i="2"/>
  <c r="A366" i="2"/>
  <c r="A366" i="4" s="1"/>
  <c r="A367" i="2"/>
  <c r="A367" i="4" s="1"/>
  <c r="A368" i="2"/>
  <c r="A369" i="2"/>
  <c r="A370" i="2"/>
  <c r="A371" i="2"/>
  <c r="A372" i="2"/>
  <c r="A372" i="4" s="1"/>
  <c r="A373" i="2"/>
  <c r="A373" i="4" s="1"/>
  <c r="A374" i="2"/>
  <c r="A374" i="4" s="1"/>
  <c r="A375" i="2"/>
  <c r="A376" i="2"/>
  <c r="A376" i="4" s="1"/>
  <c r="A377" i="2"/>
  <c r="A378" i="2"/>
  <c r="A379" i="2"/>
  <c r="A379" i="4" s="1"/>
  <c r="A380" i="2"/>
  <c r="A381" i="2"/>
  <c r="A382" i="2"/>
  <c r="A383" i="2"/>
  <c r="A384" i="2"/>
  <c r="A384" i="4" s="1"/>
  <c r="A385" i="2"/>
  <c r="A385" i="4" s="1"/>
  <c r="A386" i="2"/>
  <c r="A386" i="4" s="1"/>
  <c r="A387" i="2"/>
  <c r="A388" i="2"/>
  <c r="A389" i="2"/>
  <c r="A390" i="2"/>
  <c r="A390" i="4" s="1"/>
  <c r="A391" i="2"/>
  <c r="A391" i="4" s="1"/>
  <c r="A392" i="2"/>
  <c r="A393" i="2"/>
  <c r="A394" i="2"/>
  <c r="A395" i="2"/>
  <c r="A395" i="4" s="1"/>
  <c r="A396" i="2"/>
  <c r="A396" i="4" s="1"/>
  <c r="A397" i="2"/>
  <c r="A397" i="4" s="1"/>
  <c r="A398" i="2"/>
  <c r="A398" i="4" s="1"/>
  <c r="A399" i="2"/>
  <c r="A400" i="2"/>
  <c r="A400" i="4" s="1"/>
  <c r="A401" i="2"/>
  <c r="A402" i="2"/>
  <c r="A402" i="4" s="1"/>
  <c r="A403" i="2"/>
  <c r="A403" i="4" s="1"/>
  <c r="A404" i="2"/>
  <c r="A405" i="2"/>
  <c r="A406" i="2"/>
  <c r="A407" i="2"/>
  <c r="A408" i="2"/>
  <c r="A408" i="4" s="1"/>
  <c r="A409" i="2"/>
  <c r="A409" i="4" s="1"/>
  <c r="A410" i="2"/>
  <c r="A410" i="4" s="1"/>
  <c r="A411" i="2"/>
  <c r="A412" i="2"/>
  <c r="A412" i="4" s="1"/>
  <c r="A413" i="2"/>
  <c r="A414" i="2"/>
  <c r="A414" i="4" s="1"/>
  <c r="A415" i="2"/>
  <c r="A415" i="4" s="1"/>
  <c r="A416" i="2"/>
  <c r="A417" i="2"/>
  <c r="A418" i="2"/>
  <c r="A419" i="2"/>
  <c r="A420" i="2"/>
  <c r="A420" i="4" s="1"/>
  <c r="A421" i="2"/>
  <c r="A421" i="4" s="1"/>
  <c r="A422" i="2"/>
  <c r="A422" i="4" s="1"/>
  <c r="A423" i="2"/>
  <c r="A424" i="2"/>
  <c r="A425" i="2"/>
  <c r="A426" i="2"/>
  <c r="A426" i="4" s="1"/>
  <c r="A427" i="2"/>
  <c r="A427" i="4" s="1"/>
  <c r="A428" i="2"/>
  <c r="A429" i="2"/>
  <c r="A430" i="2"/>
  <c r="A431" i="2"/>
  <c r="A431" i="4" s="1"/>
  <c r="A432" i="2"/>
  <c r="A432" i="4" s="1"/>
  <c r="A433" i="2"/>
  <c r="A433" i="4" s="1"/>
  <c r="A434" i="2"/>
  <c r="A434" i="4" s="1"/>
  <c r="A435" i="2"/>
  <c r="A436" i="2"/>
  <c r="A437" i="2"/>
  <c r="A438" i="2"/>
  <c r="A439" i="2"/>
  <c r="A440" i="2"/>
  <c r="A441" i="2"/>
  <c r="A442" i="2"/>
  <c r="A443" i="2"/>
  <c r="A443" i="4" s="1"/>
  <c r="A444" i="2"/>
  <c r="A444" i="4" s="1"/>
  <c r="A445" i="2"/>
  <c r="A445" i="4" s="1"/>
  <c r="A446" i="2"/>
  <c r="A446" i="4" s="1"/>
  <c r="A447" i="2"/>
  <c r="A448" i="2"/>
  <c r="A448" i="4" s="1"/>
  <c r="A449" i="2"/>
  <c r="A450" i="2"/>
  <c r="A450" i="4" s="1"/>
  <c r="A451" i="2"/>
  <c r="A451" i="4" s="1"/>
  <c r="A452" i="2"/>
  <c r="A453" i="2"/>
  <c r="A454" i="2"/>
  <c r="A455" i="2"/>
  <c r="A456" i="2"/>
  <c r="A456" i="4" s="1"/>
  <c r="A457" i="2"/>
  <c r="A457" i="4" s="1"/>
  <c r="A458" i="2"/>
  <c r="A458" i="4" s="1"/>
  <c r="A459" i="2"/>
  <c r="A460" i="2"/>
  <c r="A460" i="4" s="1"/>
  <c r="A461" i="2"/>
  <c r="A462" i="2"/>
  <c r="A462" i="4" s="1"/>
  <c r="A463" i="2"/>
  <c r="A464" i="2"/>
  <c r="A465" i="2"/>
  <c r="A466" i="2"/>
  <c r="A467" i="2"/>
  <c r="A468" i="2"/>
  <c r="A468" i="4" s="1"/>
  <c r="A469" i="2"/>
  <c r="A469" i="4" s="1"/>
  <c r="A470" i="2"/>
  <c r="A470" i="4" s="1"/>
  <c r="A471" i="2"/>
  <c r="A472" i="2"/>
  <c r="A472" i="4" s="1"/>
  <c r="A473" i="2"/>
  <c r="A474" i="2"/>
  <c r="A475" i="2"/>
  <c r="A475" i="4" s="1"/>
  <c r="A476" i="2"/>
  <c r="A477" i="2"/>
  <c r="A478" i="2"/>
  <c r="A479" i="2"/>
  <c r="A480" i="2"/>
  <c r="A480" i="4" s="1"/>
  <c r="A481" i="2"/>
  <c r="A481" i="4" s="1"/>
  <c r="A482" i="2"/>
  <c r="A482" i="4" s="1"/>
  <c r="A483" i="2"/>
  <c r="A484" i="2"/>
  <c r="A485" i="2"/>
  <c r="A486" i="2"/>
  <c r="A486" i="4" s="1"/>
  <c r="A487" i="2"/>
  <c r="A487" i="4" s="1"/>
  <c r="A488" i="2"/>
  <c r="A489" i="2"/>
  <c r="A490" i="2"/>
  <c r="A491" i="2"/>
  <c r="A491" i="4" s="1"/>
  <c r="A492" i="2"/>
  <c r="A492" i="4" s="1"/>
  <c r="A493" i="2"/>
  <c r="A493" i="4" s="1"/>
  <c r="A494" i="2"/>
  <c r="A494" i="4" s="1"/>
  <c r="A495" i="2"/>
  <c r="A496" i="2"/>
  <c r="A496" i="4" s="1"/>
  <c r="A497" i="2"/>
  <c r="A498" i="2"/>
  <c r="A498" i="4" s="1"/>
  <c r="A499" i="2"/>
  <c r="A499" i="4" s="1"/>
  <c r="A500" i="2"/>
  <c r="A501" i="2"/>
  <c r="A502" i="2"/>
  <c r="A503" i="2"/>
  <c r="A503" i="4" s="1"/>
  <c r="A504" i="2"/>
  <c r="A504" i="4" s="1"/>
  <c r="A505" i="2"/>
  <c r="A505" i="4" s="1"/>
  <c r="A506" i="2"/>
  <c r="A506" i="4" s="1"/>
  <c r="A507" i="2"/>
  <c r="A508" i="2"/>
  <c r="A508" i="4" s="1"/>
  <c r="A509" i="2"/>
  <c r="A510" i="2"/>
  <c r="A510" i="4" s="1"/>
  <c r="A511" i="2"/>
  <c r="A511" i="4" s="1"/>
  <c r="A512" i="2"/>
  <c r="A513" i="2"/>
  <c r="A514" i="2"/>
  <c r="A515" i="2"/>
  <c r="A516" i="2"/>
  <c r="A517" i="2"/>
  <c r="A517" i="4" s="1"/>
  <c r="A518" i="2"/>
  <c r="A518" i="4" s="1"/>
  <c r="A519" i="2"/>
  <c r="A520" i="2"/>
  <c r="A521" i="2"/>
  <c r="A522" i="2"/>
  <c r="A522" i="4" s="1"/>
  <c r="A523" i="2"/>
  <c r="A523" i="4" s="1"/>
  <c r="A524" i="2"/>
  <c r="A525" i="2"/>
  <c r="A526" i="2"/>
  <c r="A527" i="2"/>
  <c r="A528" i="2"/>
  <c r="A528" i="4" s="1"/>
  <c r="A529" i="2"/>
  <c r="A529" i="4" s="1"/>
  <c r="A530" i="2"/>
  <c r="A530" i="4" s="1"/>
  <c r="A531" i="2"/>
  <c r="A532" i="2"/>
  <c r="A533" i="2"/>
  <c r="A534" i="2"/>
  <c r="A535" i="2"/>
  <c r="A535" i="4" s="1"/>
  <c r="A536" i="2"/>
  <c r="A537" i="2"/>
  <c r="A538" i="2"/>
  <c r="A539" i="2"/>
  <c r="A540" i="2"/>
  <c r="A540" i="4" s="1"/>
  <c r="A541" i="2"/>
  <c r="A541" i="4" s="1"/>
  <c r="A542" i="2"/>
  <c r="A542" i="4" s="1"/>
  <c r="A543" i="2"/>
  <c r="A544" i="2"/>
  <c r="A544" i="4" s="1"/>
  <c r="A545" i="2"/>
  <c r="A546" i="2"/>
  <c r="A546" i="4" s="1"/>
  <c r="A547" i="2"/>
  <c r="A547" i="4" s="1"/>
  <c r="A548" i="2"/>
  <c r="A549" i="2"/>
  <c r="A550" i="2"/>
  <c r="A551" i="2"/>
  <c r="A552" i="2"/>
  <c r="A552" i="4" s="1"/>
  <c r="A553" i="2"/>
  <c r="A553" i="4" s="1"/>
  <c r="A554" i="2"/>
  <c r="A554" i="4" s="1"/>
  <c r="A555" i="2"/>
  <c r="A556" i="2"/>
  <c r="A557" i="2"/>
  <c r="A558" i="2"/>
  <c r="A558" i="4" s="1"/>
  <c r="A559" i="2"/>
  <c r="A560" i="2"/>
  <c r="A561" i="2"/>
  <c r="A562" i="2"/>
  <c r="A563" i="2"/>
  <c r="A563" i="4" s="1"/>
  <c r="A564" i="2"/>
  <c r="A564" i="4" s="1"/>
  <c r="A565" i="2"/>
  <c r="A565" i="4" s="1"/>
  <c r="A566" i="2"/>
  <c r="A566" i="4" s="1"/>
  <c r="A567" i="2"/>
  <c r="A568" i="2"/>
  <c r="A568" i="4" s="1"/>
  <c r="A569" i="2"/>
  <c r="A570" i="2"/>
  <c r="A571" i="2"/>
  <c r="A571" i="4" s="1"/>
  <c r="A572" i="2"/>
  <c r="A573" i="2"/>
  <c r="A574" i="2"/>
  <c r="A575" i="2"/>
  <c r="A576" i="2"/>
  <c r="A576" i="4" s="1"/>
  <c r="A577" i="2"/>
  <c r="A577" i="4" s="1"/>
  <c r="A578" i="2"/>
  <c r="A578" i="4" s="1"/>
  <c r="A579" i="2"/>
  <c r="A580" i="2"/>
  <c r="A580" i="4" s="1"/>
  <c r="A581" i="2"/>
  <c r="A582" i="2"/>
  <c r="A582" i="4" s="1"/>
  <c r="A583" i="2"/>
  <c r="A583" i="4" s="1"/>
  <c r="A584" i="2"/>
  <c r="A585" i="2"/>
  <c r="A586" i="2"/>
  <c r="A587" i="2"/>
  <c r="A587" i="4" s="1"/>
  <c r="A588" i="2"/>
  <c r="A588" i="4" s="1"/>
  <c r="A589" i="2"/>
  <c r="A589" i="4" s="1"/>
  <c r="A590" i="2"/>
  <c r="A590" i="4" s="1"/>
  <c r="A591" i="2"/>
  <c r="A592" i="2"/>
  <c r="A592" i="4" s="1"/>
  <c r="A593" i="2"/>
  <c r="A594" i="2"/>
  <c r="A594" i="4" s="1"/>
  <c r="A595" i="2"/>
  <c r="A595" i="4" s="1"/>
  <c r="A596" i="2"/>
  <c r="A597" i="2"/>
  <c r="A598" i="2"/>
  <c r="A599" i="2"/>
  <c r="A599" i="4" s="1"/>
  <c r="A600" i="2"/>
  <c r="A600" i="4" s="1"/>
  <c r="A601" i="2"/>
  <c r="A601" i="4" s="1"/>
  <c r="A602" i="2"/>
  <c r="A602" i="4" s="1"/>
  <c r="A603" i="2"/>
  <c r="A604" i="2"/>
  <c r="A604" i="4" s="1"/>
  <c r="A605" i="2"/>
  <c r="A606" i="2"/>
  <c r="A606" i="4" s="1"/>
  <c r="A607" i="2"/>
  <c r="A607" i="4" s="1"/>
  <c r="A608" i="2"/>
  <c r="A609" i="2"/>
  <c r="A610" i="2"/>
  <c r="A611" i="2"/>
  <c r="A612" i="2"/>
  <c r="A612" i="4" s="1"/>
  <c r="A613" i="2"/>
  <c r="A613" i="4" s="1"/>
  <c r="A614" i="2"/>
  <c r="A614" i="4" s="1"/>
  <c r="A615" i="2"/>
  <c r="A616" i="2"/>
  <c r="A617" i="2"/>
  <c r="A618" i="2"/>
  <c r="A618" i="4" s="1"/>
  <c r="A619" i="2"/>
  <c r="A619" i="4" s="1"/>
  <c r="A620" i="2"/>
  <c r="A621" i="2"/>
  <c r="A622" i="2"/>
  <c r="A623" i="2"/>
  <c r="A624" i="2"/>
  <c r="A624" i="4" s="1"/>
  <c r="A625" i="2"/>
  <c r="A625" i="4" s="1"/>
  <c r="A626" i="2"/>
  <c r="A626" i="4" s="1"/>
  <c r="A627" i="2"/>
  <c r="A628" i="2"/>
  <c r="A629" i="2"/>
  <c r="A630" i="2"/>
  <c r="A631" i="2"/>
  <c r="A631" i="4" s="1"/>
  <c r="A632" i="2"/>
  <c r="A633" i="2"/>
  <c r="A634" i="2"/>
  <c r="A635" i="2"/>
  <c r="A636" i="2"/>
  <c r="A636" i="4" s="1"/>
  <c r="A637" i="2"/>
  <c r="A637" i="4" s="1"/>
  <c r="A638" i="2"/>
  <c r="A638" i="4" s="1"/>
  <c r="A639" i="2"/>
  <c r="A640" i="2"/>
  <c r="A641" i="2"/>
  <c r="A642" i="2"/>
  <c r="A643" i="2"/>
  <c r="A643" i="4" s="1"/>
  <c r="A644" i="2"/>
  <c r="A645" i="2"/>
  <c r="A646" i="2"/>
  <c r="A647" i="2"/>
  <c r="A648" i="2"/>
  <c r="A648" i="4" s="1"/>
  <c r="A649" i="2"/>
  <c r="A649" i="4" s="1"/>
  <c r="A650" i="2"/>
  <c r="A650" i="4" s="1"/>
  <c r="A651" i="2"/>
  <c r="A652" i="2"/>
  <c r="A653" i="2"/>
  <c r="A654" i="2"/>
  <c r="A655" i="2"/>
  <c r="A655" i="4" s="1"/>
  <c r="A656" i="2"/>
  <c r="A657" i="2"/>
  <c r="A658" i="2"/>
  <c r="A659" i="2"/>
  <c r="A659" i="4" s="1"/>
  <c r="A660" i="2"/>
  <c r="A660" i="4" s="1"/>
  <c r="A661" i="2"/>
  <c r="A661" i="4" s="1"/>
  <c r="A662" i="2"/>
  <c r="A662" i="4" s="1"/>
  <c r="A663" i="2"/>
  <c r="A664" i="2"/>
  <c r="A665" i="2"/>
  <c r="A666" i="2"/>
  <c r="A667" i="2"/>
  <c r="A667" i="4" s="1"/>
  <c r="A668" i="2"/>
  <c r="A669" i="2"/>
  <c r="A670" i="2"/>
  <c r="A671" i="2"/>
  <c r="A672" i="2"/>
  <c r="A672" i="4" s="1"/>
  <c r="A673" i="2"/>
  <c r="A673" i="4" s="1"/>
  <c r="A674" i="2"/>
  <c r="A674" i="4" s="1"/>
  <c r="A675" i="2"/>
  <c r="A676" i="2"/>
  <c r="A677" i="2"/>
  <c r="A678" i="2"/>
  <c r="A679" i="2"/>
  <c r="A679" i="4" s="1"/>
  <c r="A680" i="2"/>
  <c r="A681" i="2"/>
  <c r="A682" i="2"/>
  <c r="A683" i="2"/>
  <c r="A684" i="2"/>
  <c r="A684" i="4" s="1"/>
  <c r="A685" i="2"/>
  <c r="A685" i="4" s="1"/>
  <c r="A686" i="2"/>
  <c r="A686" i="4" s="1"/>
  <c r="A687" i="2"/>
  <c r="A688" i="2"/>
  <c r="A689" i="2"/>
  <c r="A690" i="2"/>
  <c r="A691" i="2"/>
  <c r="A691" i="4" s="1"/>
  <c r="A692" i="2"/>
  <c r="A693" i="2"/>
  <c r="A694" i="2"/>
  <c r="A695" i="2"/>
  <c r="A696" i="2"/>
  <c r="A696" i="4" s="1"/>
  <c r="A697" i="2"/>
  <c r="A697" i="4" s="1"/>
  <c r="A698" i="2"/>
  <c r="A698" i="4" s="1"/>
  <c r="A699" i="2"/>
  <c r="A700" i="2"/>
  <c r="A701" i="2"/>
  <c r="A702" i="2"/>
  <c r="A703" i="2"/>
  <c r="A703" i="4" s="1"/>
  <c r="A704" i="2"/>
  <c r="A705" i="2"/>
  <c r="A706" i="2"/>
  <c r="A707" i="2"/>
  <c r="A708" i="2"/>
  <c r="A708" i="4" s="1"/>
  <c r="A709" i="2"/>
  <c r="A709" i="4" s="1"/>
  <c r="A710" i="2"/>
  <c r="A710" i="4" s="1"/>
  <c r="A711" i="2"/>
  <c r="A712" i="2"/>
  <c r="A713" i="2"/>
  <c r="A714" i="2"/>
  <c r="A715" i="2"/>
  <c r="A715" i="4" s="1"/>
  <c r="A716" i="2"/>
  <c r="A717" i="2"/>
  <c r="A718" i="2"/>
  <c r="A719" i="2"/>
  <c r="A720" i="2"/>
  <c r="A720" i="4" s="1"/>
  <c r="A721" i="2"/>
  <c r="A721" i="4" s="1"/>
  <c r="A722" i="2"/>
  <c r="A722" i="4" s="1"/>
  <c r="A723" i="2"/>
  <c r="A724" i="2"/>
  <c r="A725" i="2"/>
  <c r="A726" i="2"/>
  <c r="A727" i="2"/>
  <c r="A727" i="4" s="1"/>
  <c r="A728" i="2"/>
  <c r="A729" i="2"/>
  <c r="A730" i="2"/>
  <c r="A731" i="2"/>
  <c r="A731" i="4" s="1"/>
  <c r="A732" i="2"/>
  <c r="A732" i="4" s="1"/>
  <c r="A733" i="2"/>
  <c r="A733" i="4" s="1"/>
  <c r="A734" i="2"/>
  <c r="A734" i="4" s="1"/>
  <c r="A735" i="2"/>
  <c r="A736" i="2"/>
  <c r="A737" i="2"/>
  <c r="A738" i="2"/>
  <c r="A739" i="2"/>
  <c r="A739" i="4" s="1"/>
  <c r="A740" i="2"/>
  <c r="A741" i="2"/>
  <c r="A742" i="2"/>
  <c r="A743" i="2"/>
  <c r="A744" i="2"/>
  <c r="A744" i="4" s="1"/>
  <c r="A745" i="2"/>
  <c r="A745" i="4" s="1"/>
  <c r="A746" i="2"/>
  <c r="A746" i="4" s="1"/>
  <c r="A747" i="2"/>
  <c r="A748" i="2"/>
  <c r="A749" i="2"/>
  <c r="A750" i="2"/>
  <c r="A751" i="2"/>
  <c r="A751" i="4" s="1"/>
  <c r="A752" i="2"/>
  <c r="A753" i="2"/>
  <c r="A754" i="2"/>
  <c r="A755" i="2"/>
  <c r="A756" i="2"/>
  <c r="A756" i="4" s="1"/>
  <c r="A757" i="2"/>
  <c r="A757" i="4" s="1"/>
  <c r="A758" i="2"/>
  <c r="A758" i="4" s="1"/>
  <c r="A759" i="2"/>
  <c r="A760" i="2"/>
  <c r="A761" i="2"/>
  <c r="A762" i="2"/>
  <c r="A763" i="2"/>
  <c r="A763" i="4" s="1"/>
  <c r="A764" i="2"/>
  <c r="A765" i="2"/>
  <c r="A766" i="2"/>
  <c r="A767" i="2"/>
  <c r="A768" i="2"/>
  <c r="A768" i="4" s="1"/>
  <c r="A769" i="2"/>
  <c r="A769" i="4" s="1"/>
  <c r="A770" i="2"/>
  <c r="A770" i="4" s="1"/>
  <c r="A771" i="2"/>
  <c r="A772" i="2"/>
  <c r="A773" i="2"/>
  <c r="A774" i="2"/>
  <c r="A775" i="2"/>
  <c r="A775" i="4" s="1"/>
  <c r="A776" i="2"/>
  <c r="A777" i="2"/>
  <c r="A778" i="2"/>
  <c r="A779" i="2"/>
  <c r="A779" i="4" s="1"/>
  <c r="A780" i="2"/>
  <c r="A780" i="4" s="1"/>
  <c r="A781" i="2"/>
  <c r="A781" i="4" s="1"/>
  <c r="A782" i="2"/>
  <c r="A782" i="4" s="1"/>
  <c r="A783" i="2"/>
  <c r="A784" i="2"/>
  <c r="A785" i="2"/>
  <c r="A786" i="2"/>
  <c r="A787" i="2"/>
  <c r="A787" i="4" s="1"/>
  <c r="A788" i="2"/>
  <c r="A789" i="2"/>
  <c r="A790" i="2"/>
  <c r="A791" i="2"/>
  <c r="A792" i="2"/>
  <c r="A792" i="4" s="1"/>
  <c r="A793" i="2"/>
  <c r="A793" i="4" s="1"/>
  <c r="A794" i="2"/>
  <c r="A794" i="4" s="1"/>
  <c r="A795" i="2"/>
  <c r="A796" i="2"/>
  <c r="A797" i="2"/>
  <c r="A798" i="2"/>
  <c r="A799" i="2"/>
  <c r="A799" i="4" s="1"/>
  <c r="A800" i="2"/>
  <c r="A801" i="2"/>
  <c r="A802" i="2"/>
  <c r="A803" i="2"/>
  <c r="A804" i="2"/>
  <c r="A804" i="4" s="1"/>
  <c r="A805" i="2"/>
  <c r="A805" i="4" s="1"/>
  <c r="A806" i="2"/>
  <c r="A806" i="4" s="1"/>
  <c r="A807" i="2"/>
  <c r="A808" i="2"/>
  <c r="A809" i="2"/>
  <c r="A810" i="2"/>
  <c r="A811" i="2"/>
  <c r="A811" i="4" s="1"/>
  <c r="A812" i="2"/>
  <c r="A813" i="2"/>
  <c r="A814" i="2"/>
  <c r="A815" i="2"/>
  <c r="A816" i="2"/>
  <c r="A816" i="4" s="1"/>
  <c r="A817" i="2"/>
  <c r="A817" i="4" s="1"/>
  <c r="A818" i="2"/>
  <c r="A818" i="4" s="1"/>
  <c r="A819" i="2"/>
  <c r="A820" i="2"/>
  <c r="A821" i="2"/>
  <c r="A822" i="2"/>
  <c r="A823" i="2"/>
  <c r="A823" i="4" s="1"/>
  <c r="A824" i="2"/>
  <c r="A825" i="2"/>
  <c r="A826" i="2"/>
  <c r="A827" i="2"/>
  <c r="A828" i="2"/>
  <c r="A828" i="4" s="1"/>
  <c r="A829" i="2"/>
  <c r="A829" i="4" s="1"/>
  <c r="A830" i="2"/>
  <c r="A830" i="4" s="1"/>
  <c r="A831" i="2"/>
  <c r="A832" i="2"/>
  <c r="A833" i="2"/>
  <c r="A834" i="2"/>
  <c r="A835" i="2"/>
  <c r="A835" i="4" s="1"/>
  <c r="A836" i="2"/>
  <c r="A837" i="2"/>
  <c r="A838" i="2"/>
  <c r="A839" i="2"/>
  <c r="A840" i="2"/>
  <c r="A840" i="4" s="1"/>
  <c r="A841" i="2"/>
  <c r="A841" i="4" s="1"/>
  <c r="A842" i="2"/>
  <c r="A842" i="4" s="1"/>
  <c r="A843" i="2"/>
  <c r="A844" i="2"/>
  <c r="A845" i="2"/>
  <c r="A846" i="2"/>
  <c r="A847" i="2"/>
  <c r="A847" i="4" s="1"/>
  <c r="A848" i="2"/>
  <c r="A849" i="2"/>
  <c r="A850" i="2"/>
  <c r="A851" i="2"/>
  <c r="A852" i="2"/>
  <c r="A852" i="4" s="1"/>
  <c r="A853" i="2"/>
  <c r="A853" i="4" s="1"/>
  <c r="A854" i="2"/>
  <c r="A854" i="4" s="1"/>
  <c r="A855" i="2"/>
  <c r="A856" i="2"/>
  <c r="A857" i="2"/>
  <c r="A858" i="2"/>
  <c r="A859" i="2"/>
  <c r="A859" i="4" s="1"/>
  <c r="A860" i="2"/>
  <c r="A861" i="2"/>
  <c r="A862" i="2"/>
  <c r="A863" i="2"/>
  <c r="A864" i="2"/>
  <c r="A864" i="4" s="1"/>
  <c r="A865" i="2"/>
  <c r="A865" i="4" s="1"/>
  <c r="A866" i="2"/>
  <c r="A866" i="4" s="1"/>
  <c r="A867" i="2"/>
  <c r="A868" i="2"/>
  <c r="A869" i="2"/>
  <c r="A870" i="2"/>
  <c r="A871" i="2"/>
  <c r="A871" i="4" s="1"/>
  <c r="A872" i="2"/>
  <c r="A873" i="2"/>
  <c r="A874" i="2"/>
  <c r="A875" i="2"/>
  <c r="A875" i="4" s="1"/>
  <c r="A876" i="2"/>
  <c r="A876" i="4" s="1"/>
  <c r="A877" i="2"/>
  <c r="A877" i="4" s="1"/>
  <c r="A878" i="2"/>
  <c r="A878" i="4" s="1"/>
  <c r="A879" i="2"/>
  <c r="A880" i="2"/>
  <c r="A881" i="2"/>
  <c r="A882" i="2"/>
  <c r="A883" i="2"/>
  <c r="A883" i="4" s="1"/>
  <c r="A884" i="2"/>
  <c r="A885" i="2"/>
  <c r="A886" i="2"/>
  <c r="A887" i="2"/>
  <c r="A888" i="2"/>
  <c r="A888" i="4" s="1"/>
  <c r="A889" i="2"/>
  <c r="A889" i="4" s="1"/>
  <c r="A890" i="2"/>
  <c r="A890" i="4" s="1"/>
  <c r="A891" i="2"/>
  <c r="A892" i="2"/>
  <c r="A893" i="2"/>
  <c r="A894" i="2"/>
  <c r="A895" i="2"/>
  <c r="A895" i="4" s="1"/>
  <c r="A896" i="2"/>
  <c r="A897" i="2"/>
  <c r="A898" i="2"/>
  <c r="A899" i="2"/>
  <c r="A900" i="2"/>
  <c r="A900" i="4" s="1"/>
  <c r="A901" i="2"/>
  <c r="A901" i="4" s="1"/>
  <c r="A902" i="2"/>
  <c r="A902" i="4" s="1"/>
  <c r="A903" i="2"/>
  <c r="A904" i="2"/>
  <c r="A905" i="2"/>
  <c r="A906" i="2"/>
  <c r="A907" i="2"/>
  <c r="A907" i="4" s="1"/>
  <c r="A908" i="2"/>
  <c r="A909" i="2"/>
  <c r="A910" i="2"/>
  <c r="A911" i="2"/>
  <c r="A912" i="2"/>
  <c r="A912" i="4" s="1"/>
  <c r="A913" i="2"/>
  <c r="A913" i="4" s="1"/>
  <c r="A914" i="2"/>
  <c r="A914" i="4" s="1"/>
  <c r="A915" i="2"/>
  <c r="A916" i="2"/>
  <c r="A917" i="2"/>
  <c r="A918" i="2"/>
  <c r="A919" i="2"/>
  <c r="A919" i="4" s="1"/>
  <c r="A920" i="2"/>
  <c r="A921" i="2"/>
  <c r="A922" i="2"/>
  <c r="A923" i="2"/>
  <c r="A924" i="2"/>
  <c r="A924" i="4" s="1"/>
  <c r="A925" i="2"/>
  <c r="A925" i="4" s="1"/>
  <c r="A926" i="2"/>
  <c r="A926" i="4" s="1"/>
  <c r="A927" i="2"/>
  <c r="A928" i="2"/>
  <c r="A929" i="2"/>
  <c r="A930" i="2"/>
  <c r="A931" i="2"/>
  <c r="A931" i="4" s="1"/>
  <c r="A932" i="2"/>
  <c r="A933" i="2"/>
  <c r="A934" i="2"/>
  <c r="A935" i="2"/>
  <c r="A936" i="2"/>
  <c r="A936" i="4" s="1"/>
  <c r="A937" i="2"/>
  <c r="A937" i="4" s="1"/>
  <c r="A938" i="2"/>
  <c r="A938" i="4" s="1"/>
  <c r="A939" i="2"/>
  <c r="A940" i="2"/>
  <c r="A941" i="2"/>
  <c r="A942" i="2"/>
  <c r="A943" i="2"/>
  <c r="A943" i="4" s="1"/>
  <c r="A944" i="2"/>
  <c r="A945" i="2"/>
  <c r="A946" i="2"/>
  <c r="A947" i="2"/>
  <c r="A948" i="2"/>
  <c r="A948" i="4" s="1"/>
  <c r="A949" i="2"/>
  <c r="A949" i="4" s="1"/>
  <c r="A950" i="2"/>
  <c r="A950" i="4" s="1"/>
  <c r="A951" i="2"/>
  <c r="A952" i="2"/>
  <c r="A953" i="2"/>
  <c r="A954" i="2"/>
  <c r="A955" i="2"/>
  <c r="A955" i="4" s="1"/>
  <c r="A956" i="2"/>
  <c r="A957" i="2"/>
  <c r="A958" i="2"/>
  <c r="A959" i="2"/>
  <c r="A960" i="2"/>
  <c r="A960" i="4" s="1"/>
  <c r="A961" i="2"/>
  <c r="A961" i="4" s="1"/>
  <c r="A962" i="2"/>
  <c r="A962" i="4" s="1"/>
  <c r="A963" i="2"/>
  <c r="A964" i="2"/>
  <c r="A965" i="2"/>
  <c r="A966" i="2"/>
  <c r="A967" i="2"/>
  <c r="A967" i="4" s="1"/>
  <c r="A968" i="2"/>
  <c r="A969" i="2"/>
  <c r="A970" i="2"/>
  <c r="A971" i="2"/>
  <c r="A972" i="2"/>
  <c r="A972" i="4" s="1"/>
  <c r="A973" i="2"/>
  <c r="A973" i="4" s="1"/>
  <c r="A974" i="2"/>
  <c r="A974" i="4" s="1"/>
  <c r="A975" i="2"/>
  <c r="A976" i="2"/>
  <c r="A977" i="2"/>
  <c r="A978" i="2"/>
  <c r="A979" i="2"/>
  <c r="A979" i="4" s="1"/>
  <c r="A980" i="2"/>
  <c r="A981" i="2"/>
  <c r="A982" i="2"/>
  <c r="A983" i="2"/>
  <c r="A984" i="2"/>
  <c r="A985" i="2"/>
  <c r="A985" i="4" s="1"/>
  <c r="A986" i="2"/>
  <c r="A986" i="4" s="1"/>
  <c r="A987" i="2"/>
  <c r="A988" i="2"/>
  <c r="A989" i="2"/>
  <c r="A990" i="2"/>
  <c r="A991" i="2"/>
  <c r="A991" i="4" s="1"/>
  <c r="A992" i="2"/>
  <c r="A993" i="2"/>
  <c r="A994" i="2"/>
  <c r="A995" i="2"/>
  <c r="A996" i="2"/>
  <c r="A996" i="4" s="1"/>
  <c r="A997" i="2"/>
  <c r="A997" i="4" s="1"/>
  <c r="A998" i="2"/>
  <c r="A998" i="4" s="1"/>
  <c r="A999" i="2"/>
  <c r="A1000" i="2"/>
  <c r="A1001" i="2"/>
  <c r="A1002" i="2"/>
  <c r="A1003" i="2"/>
  <c r="A1003" i="4" s="1"/>
  <c r="A1004" i="2"/>
  <c r="A1005" i="2"/>
  <c r="A1006" i="2"/>
  <c r="A1007" i="2"/>
  <c r="A1008" i="2"/>
  <c r="A1008" i="4" s="1"/>
  <c r="A1009" i="2"/>
  <c r="A1009" i="4" s="1"/>
  <c r="A1010" i="2"/>
  <c r="A1010" i="4" s="1"/>
  <c r="A1011" i="2"/>
  <c r="A1012" i="2"/>
  <c r="A1013" i="2"/>
  <c r="A1014" i="2"/>
  <c r="A1015" i="2"/>
  <c r="A1015" i="4" s="1"/>
  <c r="A1016" i="2"/>
  <c r="A1017" i="2"/>
  <c r="A1018" i="2"/>
  <c r="A1019" i="2"/>
  <c r="A1019" i="4" s="1"/>
  <c r="A1020" i="2"/>
  <c r="A1020" i="4" s="1"/>
  <c r="A1021" i="2"/>
  <c r="A1021" i="4" s="1"/>
  <c r="A1022" i="2"/>
  <c r="A1022" i="4" s="1"/>
  <c r="A1023" i="2"/>
  <c r="A1024" i="2"/>
  <c r="A1025" i="2"/>
  <c r="A1026" i="2"/>
  <c r="A1027" i="2"/>
  <c r="A1027" i="4" s="1"/>
  <c r="A1028" i="2"/>
  <c r="A1029" i="2"/>
  <c r="A1030" i="2"/>
  <c r="A1031" i="2"/>
  <c r="A1031" i="4" s="1"/>
  <c r="A1032" i="2"/>
  <c r="A1032" i="4" s="1"/>
  <c r="A1033" i="2"/>
  <c r="A1033" i="4" s="1"/>
  <c r="A1034" i="2"/>
  <c r="A1034" i="4" s="1"/>
  <c r="A1035" i="2"/>
  <c r="A1036" i="2"/>
  <c r="A1037" i="2"/>
  <c r="A1038" i="2"/>
  <c r="A1039" i="2"/>
  <c r="A1039" i="4" s="1"/>
  <c r="A1040" i="2"/>
  <c r="A1041" i="2"/>
  <c r="A1042" i="2"/>
  <c r="A1043" i="2"/>
  <c r="A1044" i="2"/>
  <c r="A1044" i="4" s="1"/>
  <c r="A1045" i="2"/>
  <c r="A1045" i="4" s="1"/>
  <c r="A1046" i="2"/>
  <c r="A1046" i="4" s="1"/>
  <c r="A1047" i="2"/>
  <c r="A1048" i="2"/>
  <c r="A1049" i="2"/>
  <c r="A1050" i="2"/>
  <c r="A1051" i="2"/>
  <c r="A1051" i="4" s="1"/>
  <c r="A1052" i="2"/>
  <c r="A1053" i="2"/>
  <c r="A1054" i="2"/>
  <c r="A1055" i="2"/>
  <c r="A1056" i="2"/>
  <c r="A1056" i="4" s="1"/>
  <c r="A1057" i="2"/>
  <c r="A1057" i="4" s="1"/>
  <c r="A1058" i="2"/>
  <c r="A1058" i="4" s="1"/>
  <c r="A1059" i="2"/>
  <c r="A1060" i="2"/>
  <c r="A1061" i="2"/>
  <c r="A1062" i="2"/>
  <c r="A1063" i="2"/>
  <c r="A1063" i="4" s="1"/>
  <c r="A1064" i="2"/>
  <c r="A1065" i="2"/>
  <c r="A1066" i="2"/>
  <c r="A1067" i="2"/>
  <c r="A1068" i="2"/>
  <c r="A1068" i="4" s="1"/>
  <c r="A1069" i="2"/>
  <c r="A1069" i="4" s="1"/>
  <c r="A1070" i="2"/>
  <c r="A1070" i="4" s="1"/>
  <c r="A1071" i="2"/>
  <c r="A1072" i="2"/>
  <c r="A1073" i="2"/>
  <c r="A1074" i="2"/>
  <c r="A1075" i="2"/>
  <c r="A1075" i="4" s="1"/>
  <c r="A1076" i="2"/>
  <c r="A1077" i="2"/>
  <c r="A1078" i="2"/>
  <c r="A1079" i="2"/>
  <c r="A1080" i="2"/>
  <c r="A1080" i="4" s="1"/>
  <c r="A1081" i="2"/>
  <c r="A1081" i="4" s="1"/>
  <c r="A1082" i="2"/>
  <c r="A1082" i="4" s="1"/>
  <c r="A1083" i="2"/>
  <c r="A1084" i="2"/>
  <c r="A1085" i="2"/>
  <c r="A1086" i="2"/>
  <c r="A1087" i="2"/>
  <c r="A1087" i="4" s="1"/>
  <c r="A1088" i="2"/>
  <c r="A1089" i="2"/>
  <c r="A1090" i="2"/>
  <c r="A1091" i="2"/>
  <c r="A1092" i="2"/>
  <c r="A1092" i="4" s="1"/>
  <c r="A1093" i="2"/>
  <c r="A1093" i="4" s="1"/>
  <c r="A1094" i="2"/>
  <c r="A1094" i="4" s="1"/>
  <c r="A1095" i="2"/>
  <c r="A1096" i="2"/>
  <c r="A1097" i="2"/>
  <c r="A1098" i="2"/>
  <c r="A1099" i="2"/>
  <c r="A1099" i="4" s="1"/>
  <c r="A1100" i="2"/>
  <c r="A1101" i="2"/>
  <c r="A1102" i="2"/>
  <c r="A1103" i="2"/>
  <c r="A1104" i="2"/>
  <c r="A1104" i="4" s="1"/>
  <c r="A1105" i="2"/>
  <c r="A1105" i="4" s="1"/>
  <c r="A1106" i="2"/>
  <c r="A1106" i="4" s="1"/>
  <c r="A1107" i="2"/>
  <c r="A1108" i="2"/>
  <c r="A1109" i="2"/>
  <c r="A1110" i="2"/>
  <c r="A1111" i="2"/>
  <c r="A1111" i="4" s="1"/>
  <c r="A1112" i="2"/>
  <c r="A1113" i="2"/>
  <c r="A1114" i="2"/>
  <c r="A1115" i="2"/>
  <c r="A1116" i="2"/>
  <c r="A1116" i="4" s="1"/>
  <c r="A1117" i="2"/>
  <c r="A1117" i="4" s="1"/>
  <c r="A1118" i="2"/>
  <c r="A1118" i="4" s="1"/>
  <c r="A1119" i="2"/>
  <c r="A1120" i="2"/>
  <c r="A1121" i="2"/>
  <c r="A1122" i="2"/>
  <c r="A1123" i="2"/>
  <c r="A1123" i="4" s="1"/>
  <c r="A1124" i="2"/>
  <c r="A1125" i="2"/>
  <c r="A1126" i="2"/>
  <c r="A1127" i="2"/>
  <c r="A1128" i="2"/>
  <c r="A1128" i="4" s="1"/>
  <c r="A1129" i="2"/>
  <c r="A1129" i="4" s="1"/>
  <c r="A1130" i="2"/>
  <c r="A1130" i="4" s="1"/>
  <c r="A1131" i="2"/>
  <c r="A1132" i="2"/>
  <c r="A1133" i="2"/>
  <c r="A1134" i="2"/>
  <c r="A1135" i="2"/>
  <c r="A1135" i="4" s="1"/>
  <c r="A1136" i="2"/>
  <c r="A1137" i="2"/>
  <c r="A1138" i="2"/>
  <c r="A1139" i="2"/>
  <c r="A1140" i="2"/>
  <c r="A1140" i="4" s="1"/>
  <c r="A1141" i="2"/>
  <c r="A1141" i="4" s="1"/>
  <c r="A1142" i="2"/>
  <c r="A1142" i="4" s="1"/>
  <c r="A1143" i="2"/>
  <c r="A1144" i="2"/>
  <c r="A1145" i="2"/>
  <c r="A1146" i="2"/>
  <c r="A1147" i="2"/>
  <c r="A1147" i="4" s="1"/>
  <c r="A1148" i="2"/>
  <c r="A1149" i="2"/>
  <c r="A1150" i="2"/>
  <c r="A1151" i="2"/>
  <c r="A1152" i="2"/>
  <c r="A1152" i="4" s="1"/>
  <c r="A1153" i="2"/>
  <c r="A1153" i="4" s="1"/>
  <c r="A1154" i="2"/>
  <c r="A1154" i="4" s="1"/>
  <c r="A1155" i="2"/>
  <c r="A1156" i="2"/>
  <c r="A1157" i="2"/>
  <c r="A1158" i="2"/>
  <c r="A1159" i="2"/>
  <c r="A1159" i="4" s="1"/>
  <c r="A1160" i="2"/>
  <c r="A1161" i="2"/>
  <c r="A1162" i="2"/>
  <c r="A1163" i="2"/>
  <c r="A1163" i="4" s="1"/>
  <c r="A1164" i="2"/>
  <c r="A1164" i="4" s="1"/>
  <c r="A1165" i="2"/>
  <c r="A1165" i="4" s="1"/>
  <c r="A1166" i="2"/>
  <c r="A1166" i="4" s="1"/>
  <c r="A1167" i="2"/>
  <c r="A1168" i="2"/>
  <c r="A1169" i="2"/>
  <c r="A1170" i="2"/>
  <c r="A1171" i="2"/>
  <c r="A1171" i="4" s="1"/>
  <c r="A1172" i="2"/>
  <c r="A1173" i="2"/>
  <c r="A1174" i="2"/>
  <c r="A1175" i="2"/>
  <c r="A1176" i="2"/>
  <c r="A1176" i="4" s="1"/>
  <c r="A1177" i="2"/>
  <c r="A1177" i="4" s="1"/>
  <c r="A1178" i="2"/>
  <c r="A1178" i="4" s="1"/>
  <c r="A1179" i="2"/>
  <c r="A1180" i="2"/>
  <c r="A1181" i="2"/>
  <c r="A1182" i="2"/>
  <c r="A1183" i="2"/>
  <c r="A1183" i="4" s="1"/>
  <c r="A1184" i="2"/>
  <c r="A1185" i="2"/>
  <c r="A1186" i="2"/>
  <c r="A1187" i="2"/>
  <c r="A1188" i="2"/>
  <c r="A1188" i="4" s="1"/>
  <c r="A1189" i="2"/>
  <c r="A1189" i="4" s="1"/>
  <c r="A1190" i="2"/>
  <c r="A1190" i="4" s="1"/>
  <c r="A1191" i="2"/>
  <c r="A1192" i="2"/>
  <c r="A1193" i="2"/>
  <c r="A1194" i="2"/>
  <c r="A1195" i="2"/>
  <c r="A1195" i="4" s="1"/>
  <c r="A1196" i="2"/>
  <c r="A1197" i="2"/>
  <c r="A1198" i="2"/>
  <c r="A1199" i="2"/>
  <c r="A1200" i="2"/>
  <c r="A1200" i="4" s="1"/>
  <c r="A1201" i="2"/>
  <c r="A1201" i="4" s="1"/>
  <c r="A1202" i="2"/>
  <c r="A1202" i="4" s="1"/>
  <c r="A1203" i="2"/>
  <c r="A1204" i="2"/>
  <c r="A1205" i="2"/>
  <c r="A1206" i="2"/>
  <c r="A1207" i="2"/>
  <c r="A1207" i="4" s="1"/>
  <c r="A1208" i="2"/>
  <c r="A1209" i="2"/>
  <c r="A1210" i="2"/>
  <c r="A1211" i="2"/>
  <c r="A1212" i="2"/>
  <c r="A1212" i="4" s="1"/>
  <c r="A1213" i="2"/>
  <c r="A1213" i="4" s="1"/>
  <c r="A1214" i="2"/>
  <c r="A1214" i="4" s="1"/>
  <c r="A1215" i="2"/>
  <c r="A1216" i="2"/>
  <c r="A1217" i="2"/>
  <c r="A1218" i="2"/>
  <c r="A1219" i="2"/>
  <c r="A1219" i="4" s="1"/>
  <c r="A1220" i="2"/>
  <c r="A1221" i="2"/>
  <c r="A1222" i="2"/>
  <c r="A1223" i="2"/>
  <c r="A1224" i="2"/>
  <c r="A1224" i="4" s="1"/>
  <c r="A1225" i="2"/>
  <c r="A1225" i="4" s="1"/>
  <c r="A1226" i="2"/>
  <c r="A1226" i="4" s="1"/>
  <c r="A1227" i="2"/>
  <c r="A1228" i="2"/>
  <c r="A1229" i="2"/>
  <c r="A1230" i="2"/>
  <c r="A1231" i="2"/>
  <c r="A1231" i="4" s="1"/>
  <c r="A1232" i="2"/>
  <c r="A1233" i="2"/>
  <c r="A1234" i="2"/>
  <c r="A1235" i="2"/>
  <c r="A1236" i="2"/>
  <c r="A1236" i="4" s="1"/>
  <c r="A1237" i="2"/>
  <c r="A1237" i="4" s="1"/>
  <c r="A1238" i="2"/>
  <c r="A1238" i="4" s="1"/>
  <c r="A1239" i="2"/>
  <c r="A1240" i="2"/>
  <c r="A1241" i="2"/>
  <c r="A1242" i="2"/>
  <c r="A1243" i="2"/>
  <c r="A1243" i="4" s="1"/>
  <c r="A1244" i="2"/>
  <c r="A1245" i="2"/>
  <c r="A1246" i="2"/>
  <c r="A1247" i="2"/>
  <c r="A1248" i="2"/>
  <c r="A1248" i="4" s="1"/>
  <c r="A1249" i="2"/>
  <c r="A1249" i="4" s="1"/>
  <c r="A1250" i="2"/>
  <c r="A1250" i="4" s="1"/>
  <c r="A1251" i="2"/>
  <c r="A1252" i="2"/>
  <c r="A1253" i="2"/>
  <c r="A1254" i="2"/>
  <c r="A1255" i="2"/>
  <c r="A1255" i="4" s="1"/>
  <c r="A1256" i="2"/>
  <c r="A1257" i="2"/>
  <c r="A1258" i="2"/>
  <c r="A1259" i="2"/>
  <c r="A1260" i="2"/>
  <c r="A1260" i="4" s="1"/>
  <c r="A1261" i="2"/>
  <c r="A1261" i="4" s="1"/>
  <c r="A1262" i="2"/>
  <c r="A1262" i="4" s="1"/>
  <c r="A1263" i="2"/>
  <c r="A1264" i="2"/>
  <c r="A1265" i="2"/>
  <c r="A1266" i="2"/>
  <c r="A1267" i="2"/>
  <c r="A1267" i="4" s="1"/>
  <c r="A1268" i="2"/>
  <c r="A1269" i="2"/>
  <c r="A1270" i="2"/>
  <c r="A1271" i="2"/>
  <c r="A1272" i="2"/>
  <c r="A1272" i="4" s="1"/>
  <c r="A1273" i="2"/>
  <c r="A1273" i="4" s="1"/>
  <c r="A1274" i="2"/>
  <c r="A1274" i="4" s="1"/>
  <c r="A1275" i="2"/>
  <c r="A1276" i="2"/>
  <c r="A1277" i="2"/>
  <c r="A1278" i="2"/>
  <c r="A1279" i="2"/>
  <c r="A1279" i="4" s="1"/>
  <c r="A1280" i="2"/>
  <c r="A1281" i="2"/>
  <c r="A1282" i="2"/>
  <c r="A1283" i="2"/>
  <c r="A1284" i="2"/>
  <c r="A1284" i="4" s="1"/>
  <c r="A1285" i="2"/>
  <c r="A1285" i="4" s="1"/>
  <c r="A1286" i="2"/>
  <c r="A1286" i="4" s="1"/>
  <c r="A1287" i="2"/>
  <c r="A1288" i="2"/>
  <c r="A1289" i="2"/>
  <c r="A1290" i="2"/>
  <c r="A1291" i="2"/>
  <c r="A1291" i="4" s="1"/>
  <c r="A1292" i="2"/>
  <c r="A1293" i="2"/>
  <c r="A1294" i="2"/>
  <c r="A1295" i="2"/>
  <c r="A1296" i="2"/>
  <c r="A1296" i="4" s="1"/>
  <c r="A1297" i="2"/>
  <c r="A1297" i="4" s="1"/>
  <c r="A1298" i="2"/>
  <c r="A1298" i="4" s="1"/>
  <c r="A1299" i="2"/>
  <c r="A1300" i="2"/>
  <c r="A1301" i="2"/>
  <c r="A1302" i="2"/>
  <c r="A1303" i="2"/>
  <c r="A1303" i="4" s="1"/>
  <c r="A1304" i="2"/>
  <c r="A1305" i="2"/>
  <c r="A1306" i="2"/>
  <c r="A1307" i="2"/>
  <c r="A1308" i="2"/>
  <c r="A1308" i="4" s="1"/>
  <c r="A1309" i="2"/>
  <c r="A1309" i="4" s="1"/>
  <c r="A1310" i="2"/>
  <c r="A1310" i="4" s="1"/>
  <c r="A1311" i="2"/>
  <c r="A1312" i="2"/>
  <c r="A1313" i="2"/>
  <c r="A1314" i="2"/>
  <c r="A1315" i="2"/>
  <c r="A1315" i="4" s="1"/>
  <c r="A1316" i="2"/>
  <c r="A1317" i="2"/>
  <c r="A1318" i="2"/>
  <c r="A1319" i="2"/>
  <c r="A1320" i="2"/>
  <c r="A1320" i="4" s="1"/>
  <c r="A1321" i="2"/>
  <c r="A1321" i="4" s="1"/>
  <c r="A1322" i="2"/>
  <c r="A1322" i="4" s="1"/>
  <c r="A1323" i="2"/>
  <c r="A1324" i="2"/>
  <c r="A1325" i="2"/>
  <c r="A1326" i="2"/>
  <c r="A1327" i="2"/>
  <c r="A1327" i="4" s="1"/>
  <c r="A1328" i="2"/>
  <c r="A1329" i="2"/>
  <c r="A1330" i="2"/>
  <c r="A1331" i="2"/>
  <c r="A1332" i="2"/>
  <c r="A1332" i="4" s="1"/>
  <c r="A1333" i="2"/>
  <c r="A1333" i="4" s="1"/>
  <c r="A1334" i="2"/>
  <c r="A1334" i="4" s="1"/>
  <c r="A1335" i="2"/>
  <c r="A1336" i="2"/>
  <c r="A1337" i="2"/>
  <c r="A1338" i="2"/>
  <c r="A1339" i="2"/>
  <c r="A1339" i="4" s="1"/>
  <c r="A1340" i="2"/>
  <c r="A1341" i="2"/>
  <c r="A1342" i="2"/>
  <c r="A1343" i="2"/>
  <c r="A1344" i="2"/>
  <c r="A1344" i="4" s="1"/>
  <c r="A1345" i="2"/>
  <c r="A1345" i="4" s="1"/>
  <c r="A1346" i="2"/>
  <c r="A1346" i="4" s="1"/>
  <c r="A1347" i="2"/>
  <c r="A1348" i="2"/>
  <c r="A1349" i="2"/>
  <c r="A1350" i="2"/>
  <c r="A1351" i="2"/>
  <c r="A1351" i="4" s="1"/>
  <c r="A1352" i="2"/>
  <c r="A1353" i="2"/>
  <c r="A1354" i="2"/>
  <c r="A1355" i="2"/>
  <c r="A1356" i="2"/>
  <c r="A1356" i="4" s="1"/>
  <c r="A1357" i="2"/>
  <c r="A1357" i="4" s="1"/>
  <c r="A1358" i="2"/>
  <c r="A1358" i="4" s="1"/>
  <c r="A1359" i="2"/>
  <c r="A1360" i="2"/>
  <c r="A1361" i="2"/>
  <c r="A1362" i="2"/>
  <c r="A1363" i="2"/>
  <c r="A1363" i="4" s="1"/>
  <c r="A1364" i="2"/>
  <c r="A1365" i="2"/>
  <c r="A1366" i="2"/>
  <c r="A1367" i="2"/>
  <c r="A1368" i="2"/>
  <c r="A1368" i="4" s="1"/>
  <c r="A1369" i="2"/>
  <c r="A1369" i="4" s="1"/>
  <c r="A1370" i="2"/>
  <c r="A1370" i="4" s="1"/>
  <c r="A1371" i="2"/>
  <c r="A1372" i="2"/>
  <c r="A1373" i="2"/>
  <c r="A1374" i="2"/>
  <c r="A1375" i="2"/>
  <c r="A1375" i="4" s="1"/>
  <c r="A1376" i="2"/>
  <c r="A1377" i="2"/>
  <c r="A1378" i="2"/>
  <c r="A1379" i="2"/>
  <c r="A1380" i="2"/>
  <c r="A1380" i="4" s="1"/>
  <c r="A1381" i="2"/>
  <c r="A1381" i="4" s="1"/>
  <c r="A1382" i="2"/>
  <c r="A1382" i="4" s="1"/>
  <c r="A1383" i="2"/>
  <c r="A1384" i="2"/>
  <c r="A1385" i="2"/>
  <c r="A1386" i="2"/>
  <c r="A1387" i="2"/>
  <c r="A1387" i="4" s="1"/>
  <c r="A1388" i="2"/>
  <c r="A1389" i="2"/>
  <c r="A1390" i="2"/>
  <c r="A1391" i="2"/>
  <c r="A1392" i="2"/>
  <c r="A1392" i="4" s="1"/>
  <c r="A1393" i="2"/>
  <c r="A1393" i="4" s="1"/>
  <c r="A1394" i="2"/>
  <c r="A1394" i="4" s="1"/>
  <c r="A1395" i="2"/>
  <c r="A1396" i="2"/>
  <c r="A1397" i="2"/>
  <c r="A1398" i="2"/>
  <c r="A1399" i="2"/>
  <c r="A1399" i="4" s="1"/>
  <c r="A1400" i="2"/>
  <c r="A1401" i="2"/>
  <c r="A1402" i="2"/>
  <c r="A1403" i="2"/>
  <c r="A1404" i="2"/>
  <c r="A1404" i="4" s="1"/>
  <c r="A1405" i="2"/>
  <c r="A1405" i="4" s="1"/>
  <c r="A1406" i="2"/>
  <c r="A1406" i="4" s="1"/>
  <c r="A1407" i="2"/>
  <c r="A1408" i="2"/>
  <c r="A1409" i="2"/>
  <c r="A1410" i="2"/>
  <c r="A1411" i="2"/>
  <c r="A1411" i="4" s="1"/>
  <c r="A1412" i="2"/>
  <c r="A1413" i="2"/>
  <c r="A1414" i="2"/>
  <c r="A1415" i="2"/>
  <c r="A1416" i="2"/>
  <c r="A1416" i="4" s="1"/>
  <c r="A1417" i="2"/>
  <c r="A1417" i="4" s="1"/>
  <c r="A1418" i="2"/>
  <c r="A1418" i="4" s="1"/>
  <c r="A1419" i="2"/>
  <c r="A1420" i="2"/>
  <c r="A1421" i="2"/>
  <c r="A1422" i="2"/>
  <c r="A1423" i="2"/>
  <c r="A1423" i="4" s="1"/>
  <c r="A1424" i="2"/>
  <c r="A1425" i="2"/>
  <c r="A1426" i="2"/>
  <c r="A1427" i="2"/>
  <c r="A1428" i="2"/>
  <c r="A1428" i="4" s="1"/>
  <c r="A1429" i="2"/>
  <c r="A1429" i="4" s="1"/>
  <c r="A1430" i="2"/>
  <c r="A1430" i="4" s="1"/>
  <c r="A1431" i="2"/>
  <c r="A1432" i="2"/>
  <c r="A1433" i="2"/>
  <c r="A1434" i="2"/>
  <c r="A1435" i="2"/>
  <c r="A1435" i="4" s="1"/>
  <c r="A1436" i="2"/>
  <c r="A1437" i="2"/>
  <c r="A1438" i="2"/>
  <c r="A1439" i="2"/>
  <c r="A1440" i="2"/>
  <c r="A1440" i="4" s="1"/>
  <c r="A1441" i="2"/>
  <c r="A1441" i="4" s="1"/>
  <c r="A1442" i="2"/>
  <c r="A1442" i="4" s="1"/>
  <c r="A1443" i="2"/>
  <c r="A1444" i="2"/>
  <c r="A1445" i="2"/>
  <c r="A1446" i="2"/>
  <c r="A1447" i="2"/>
  <c r="A1447" i="4" s="1"/>
  <c r="A1448" i="2"/>
  <c r="A1449" i="2"/>
  <c r="A1450" i="2"/>
  <c r="A1451" i="2"/>
  <c r="A1452" i="2"/>
  <c r="A1452" i="4" s="1"/>
  <c r="A1453" i="2"/>
  <c r="A1453" i="4" s="1"/>
  <c r="A1454" i="2"/>
  <c r="A1454" i="4" s="1"/>
  <c r="A1455" i="2"/>
  <c r="A1456" i="2"/>
  <c r="A1457" i="2"/>
  <c r="A1458" i="2"/>
  <c r="A1459" i="2"/>
  <c r="A1459" i="4" s="1"/>
  <c r="A1460" i="2"/>
  <c r="A1461" i="2"/>
  <c r="A1462" i="2"/>
  <c r="A1463" i="2"/>
  <c r="A1464" i="2"/>
  <c r="A1464" i="4" s="1"/>
  <c r="A1465" i="2"/>
  <c r="A1465" i="4" s="1"/>
  <c r="A1466" i="2"/>
  <c r="A1466" i="4" s="1"/>
  <c r="A1467" i="2"/>
  <c r="A1468" i="2"/>
  <c r="A1469" i="2"/>
  <c r="A1470" i="2"/>
  <c r="A1471" i="2"/>
  <c r="A1471" i="4" s="1"/>
  <c r="A1472" i="2"/>
  <c r="A1473" i="2"/>
  <c r="A1474" i="2"/>
  <c r="A1475" i="2"/>
  <c r="A1476" i="2"/>
  <c r="A1476" i="4" s="1"/>
  <c r="A1477" i="2"/>
  <c r="A1477" i="4" s="1"/>
  <c r="A1478" i="2"/>
  <c r="A1478" i="4" s="1"/>
  <c r="A1479" i="2"/>
  <c r="A1480" i="2"/>
  <c r="A1481" i="2"/>
  <c r="A1482" i="2"/>
  <c r="A1483" i="2"/>
  <c r="A1483" i="4" s="1"/>
  <c r="A1484" i="2"/>
  <c r="A1485" i="2"/>
  <c r="A1486" i="2"/>
  <c r="A1487" i="2"/>
  <c r="A1488" i="2"/>
  <c r="A1488" i="4" s="1"/>
  <c r="A1489" i="2"/>
  <c r="A1489" i="4" s="1"/>
  <c r="A1490" i="2"/>
  <c r="A1490" i="4" s="1"/>
  <c r="A1491" i="2"/>
  <c r="A1492" i="2"/>
  <c r="A1493" i="2"/>
  <c r="A1494" i="2"/>
  <c r="A1495" i="2"/>
  <c r="A1495" i="4" s="1"/>
  <c r="A1496" i="2"/>
  <c r="A1497" i="2"/>
  <c r="A1498" i="2"/>
  <c r="A1499" i="2"/>
  <c r="A1500" i="2"/>
  <c r="A1500" i="4" s="1"/>
  <c r="A1501" i="2"/>
  <c r="A1501" i="4" s="1"/>
  <c r="A1502" i="2"/>
  <c r="A1502" i="4" s="1"/>
  <c r="A1503" i="2"/>
  <c r="A1504" i="2"/>
  <c r="A1505" i="2"/>
  <c r="A1506" i="2"/>
  <c r="A1507" i="2"/>
  <c r="A1507" i="4" s="1"/>
  <c r="A1508" i="2"/>
  <c r="A1509" i="2"/>
  <c r="A1510" i="2"/>
  <c r="A1511" i="2"/>
  <c r="A1512" i="2"/>
  <c r="A1512" i="4" s="1"/>
  <c r="A1513" i="2"/>
  <c r="A1513" i="4" s="1"/>
  <c r="A1514" i="2"/>
  <c r="A1514" i="4" s="1"/>
  <c r="A1515" i="2"/>
  <c r="A1516" i="2"/>
  <c r="A1517" i="2"/>
  <c r="A1518" i="2"/>
  <c r="A1519" i="2"/>
  <c r="A1519" i="4" s="1"/>
  <c r="A1520" i="2"/>
  <c r="A1521" i="2"/>
  <c r="A1522" i="2"/>
  <c r="A1523" i="2"/>
  <c r="A1524" i="2"/>
  <c r="A1524" i="4" s="1"/>
  <c r="A1525" i="2"/>
  <c r="A1525" i="4" s="1"/>
  <c r="A1526" i="2"/>
  <c r="A1526" i="4" s="1"/>
  <c r="A1527" i="2"/>
  <c r="A1528" i="2"/>
  <c r="A1529" i="2"/>
  <c r="A1530" i="2"/>
  <c r="A1531" i="2"/>
  <c r="A1531" i="4" s="1"/>
  <c r="A1532" i="2"/>
  <c r="A1533" i="2"/>
  <c r="A1534" i="2"/>
  <c r="A1535" i="2"/>
  <c r="A1536" i="2"/>
  <c r="A1536" i="4" s="1"/>
  <c r="A1537" i="2"/>
  <c r="A1537" i="4" s="1"/>
  <c r="A1538" i="2"/>
  <c r="A1538" i="4" s="1"/>
  <c r="A1539" i="2"/>
  <c r="A1540" i="2"/>
  <c r="A1541" i="2"/>
  <c r="A1542" i="2"/>
  <c r="A1543" i="2"/>
  <c r="A1543" i="4" s="1"/>
  <c r="A1544" i="2"/>
  <c r="A1545" i="2"/>
  <c r="A1546" i="2"/>
  <c r="A1547" i="2"/>
  <c r="A1548" i="2"/>
  <c r="A1548" i="4" s="1"/>
  <c r="A1549" i="2"/>
  <c r="A1549" i="4" s="1"/>
  <c r="A1550" i="2"/>
  <c r="A1550" i="4" s="1"/>
  <c r="A1551" i="2"/>
  <c r="A1552" i="2"/>
  <c r="A1553" i="2"/>
  <c r="A1554" i="2"/>
  <c r="A1555" i="2"/>
  <c r="A1555" i="4" s="1"/>
  <c r="A1556" i="2"/>
  <c r="A1557" i="2"/>
  <c r="A1558" i="2"/>
  <c r="A1559" i="2"/>
  <c r="A1560" i="2"/>
  <c r="A1560" i="4" s="1"/>
  <c r="A1561" i="2"/>
  <c r="A1561" i="4" s="1"/>
  <c r="A1562" i="2"/>
  <c r="A1562" i="4" s="1"/>
  <c r="A1563" i="2"/>
  <c r="A1564" i="2"/>
  <c r="A1565" i="2"/>
  <c r="A1566" i="2"/>
  <c r="A1567" i="2"/>
  <c r="A1567" i="4" s="1"/>
  <c r="A1568" i="2"/>
  <c r="A1569" i="2"/>
  <c r="A1570" i="2"/>
  <c r="A1571" i="2"/>
  <c r="A1572" i="2"/>
  <c r="A1572" i="4" s="1"/>
  <c r="A1573" i="2"/>
  <c r="A1573" i="4" s="1"/>
  <c r="A1574" i="2"/>
  <c r="A1574" i="4" s="1"/>
  <c r="A1575" i="2"/>
  <c r="A1576" i="2"/>
  <c r="A1577" i="2"/>
  <c r="A1578" i="2"/>
  <c r="A1579" i="2"/>
  <c r="A1579" i="4" s="1"/>
  <c r="A1580" i="2"/>
  <c r="A1581" i="2"/>
  <c r="A1582" i="2"/>
  <c r="A1583" i="2"/>
  <c r="A1584" i="2"/>
  <c r="A1584" i="4" s="1"/>
  <c r="A1585" i="2"/>
  <c r="A1585" i="4" s="1"/>
  <c r="A1586" i="2"/>
  <c r="A1586" i="4" s="1"/>
  <c r="A1587" i="2"/>
  <c r="A1588" i="2"/>
  <c r="A1589" i="2"/>
  <c r="A1590" i="2"/>
  <c r="A1591" i="2"/>
  <c r="A1591" i="4" s="1"/>
  <c r="A1592" i="2"/>
  <c r="A1593" i="2"/>
  <c r="A1594" i="2"/>
  <c r="A1595" i="2"/>
  <c r="A1596" i="2"/>
  <c r="A1596" i="4" s="1"/>
  <c r="A1597" i="2"/>
  <c r="A1597" i="4" s="1"/>
  <c r="A1598" i="2"/>
  <c r="A1598" i="4" s="1"/>
  <c r="A1599" i="2"/>
  <c r="A1600" i="2"/>
  <c r="A1601" i="2"/>
  <c r="A1602" i="2"/>
  <c r="A1603" i="2"/>
  <c r="A1603" i="4" s="1"/>
  <c r="A1604" i="2"/>
  <c r="A1605" i="2"/>
  <c r="A1606" i="2"/>
  <c r="A1607" i="2"/>
  <c r="A1608" i="2"/>
  <c r="A1608" i="4" s="1"/>
  <c r="A1609" i="2"/>
  <c r="A1609" i="4" s="1"/>
  <c r="A1610" i="2"/>
  <c r="A1610" i="4" s="1"/>
  <c r="A1611" i="2"/>
  <c r="A1612" i="2"/>
  <c r="A1613" i="2"/>
  <c r="A1614" i="2"/>
  <c r="A1615" i="2"/>
  <c r="A1615" i="4" s="1"/>
  <c r="A1616" i="2"/>
  <c r="A1617" i="2"/>
  <c r="A1618" i="2"/>
  <c r="A1619" i="2"/>
  <c r="A1620" i="2"/>
  <c r="A1620" i="4" s="1"/>
  <c r="A1621" i="2"/>
  <c r="A1621" i="4" s="1"/>
  <c r="A1622" i="2"/>
  <c r="A1622" i="4" s="1"/>
  <c r="A1623" i="2"/>
  <c r="A1624" i="2"/>
  <c r="A1625" i="2"/>
  <c r="A1626" i="2"/>
  <c r="A1627" i="2"/>
  <c r="A1627" i="4" s="1"/>
  <c r="A1628" i="2"/>
  <c r="A1629" i="2"/>
  <c r="A1630" i="2"/>
  <c r="A1631" i="2"/>
  <c r="A1632" i="2"/>
  <c r="A1632" i="4" s="1"/>
  <c r="A1633" i="2"/>
  <c r="A1633" i="4" s="1"/>
  <c r="A1634" i="2"/>
  <c r="A1634" i="4" s="1"/>
  <c r="A1635" i="2"/>
  <c r="A1636" i="2"/>
  <c r="A1637" i="2"/>
  <c r="A1638" i="2"/>
  <c r="A1639" i="2"/>
  <c r="A1639" i="4" s="1"/>
  <c r="A1640" i="2"/>
  <c r="A1641" i="2"/>
  <c r="A1642" i="2"/>
  <c r="A1643" i="2"/>
  <c r="A1644" i="2"/>
  <c r="A1644" i="4" s="1"/>
  <c r="A1645" i="2"/>
  <c r="A1645" i="4" s="1"/>
  <c r="A1646" i="2"/>
  <c r="A1646" i="4" s="1"/>
  <c r="A1647" i="2"/>
  <c r="A1648" i="2"/>
  <c r="A1649" i="2"/>
  <c r="A1650" i="2"/>
  <c r="A1651" i="2"/>
  <c r="A1651" i="4" s="1"/>
  <c r="A1652" i="2"/>
  <c r="A1653" i="2"/>
  <c r="A1654" i="2"/>
  <c r="A1655" i="2"/>
  <c r="A1656" i="2"/>
  <c r="A1656" i="4" s="1"/>
  <c r="A1657" i="2"/>
  <c r="A1657" i="4" s="1"/>
  <c r="A1658" i="2"/>
  <c r="A1658" i="4" s="1"/>
  <c r="A1659" i="2"/>
  <c r="A1660" i="2"/>
  <c r="A1661" i="2"/>
  <c r="A1662" i="2"/>
  <c r="A1663" i="2"/>
  <c r="A1663" i="4" s="1"/>
  <c r="A1664" i="2"/>
  <c r="A1665" i="2"/>
  <c r="A1666" i="2"/>
  <c r="A1667" i="2"/>
  <c r="A1668" i="2"/>
  <c r="A1668" i="4" s="1"/>
  <c r="A1669" i="2"/>
  <c r="A1669" i="4" s="1"/>
  <c r="A1670" i="2"/>
  <c r="A1670" i="4" s="1"/>
  <c r="A1671" i="2"/>
  <c r="A1672" i="2"/>
  <c r="A1673" i="2"/>
  <c r="A1674" i="2"/>
  <c r="A1675" i="2"/>
  <c r="A1675" i="4" s="1"/>
  <c r="A1676" i="2"/>
  <c r="A1677" i="2"/>
  <c r="A1678" i="2"/>
  <c r="A1679" i="2"/>
  <c r="A1680" i="2"/>
  <c r="A1680" i="4" s="1"/>
  <c r="A1681" i="2"/>
  <c r="A1681" i="4" s="1"/>
  <c r="A1682" i="2"/>
  <c r="A1682" i="4" s="1"/>
  <c r="A1683" i="2"/>
  <c r="A1684" i="2"/>
  <c r="A1685" i="2"/>
  <c r="A1686" i="2"/>
  <c r="A1687" i="2"/>
  <c r="A1687" i="4" s="1"/>
  <c r="A1688" i="2"/>
  <c r="A1689" i="2"/>
  <c r="A1690" i="2"/>
  <c r="A1691" i="2"/>
  <c r="A1692" i="2"/>
  <c r="A1692" i="4" s="1"/>
  <c r="A1693" i="2"/>
  <c r="A1693" i="4" s="1"/>
  <c r="A1694" i="2"/>
  <c r="A1694" i="4" s="1"/>
  <c r="A1695" i="2"/>
  <c r="A1696" i="2"/>
  <c r="A1697" i="2"/>
  <c r="A1698" i="2"/>
  <c r="A1699" i="2"/>
  <c r="A1699" i="4" s="1"/>
  <c r="A1700" i="2"/>
  <c r="A1701" i="2"/>
  <c r="A1702" i="2"/>
  <c r="A1703" i="2"/>
  <c r="A1704" i="2"/>
  <c r="A1704" i="4" s="1"/>
  <c r="A1705" i="2"/>
  <c r="A1705" i="4" s="1"/>
  <c r="A1706" i="2"/>
  <c r="A1706" i="4" s="1"/>
  <c r="A1707" i="2"/>
  <c r="A1708" i="2"/>
  <c r="A1709" i="2"/>
  <c r="A1710" i="2"/>
  <c r="A1711" i="2"/>
  <c r="A1711" i="4" s="1"/>
  <c r="A1712" i="2"/>
  <c r="A1713" i="2"/>
  <c r="A1714" i="2"/>
  <c r="A1715" i="2"/>
  <c r="A1716" i="2"/>
  <c r="A1716" i="4" s="1"/>
  <c r="A1717" i="2"/>
  <c r="A1717" i="4" s="1"/>
  <c r="A1718" i="2"/>
  <c r="A1718" i="4" s="1"/>
  <c r="A1719" i="2"/>
  <c r="A1720" i="2"/>
  <c r="A1721" i="2"/>
  <c r="A1722" i="2"/>
  <c r="A1723" i="2"/>
  <c r="A1723" i="4" s="1"/>
  <c r="A1724" i="2"/>
  <c r="A1725" i="2"/>
  <c r="A1726" i="2"/>
  <c r="A1727" i="2"/>
  <c r="A1728" i="2"/>
  <c r="A1728" i="4" s="1"/>
  <c r="A1729" i="2"/>
  <c r="A1729" i="4" s="1"/>
  <c r="A1730" i="2"/>
  <c r="A1730" i="4" s="1"/>
  <c r="A1731" i="2"/>
  <c r="A1732" i="2"/>
  <c r="A1733" i="2"/>
  <c r="A1734" i="2"/>
  <c r="A1735" i="2"/>
  <c r="A1736" i="2"/>
  <c r="A1737" i="2"/>
  <c r="A1738" i="2"/>
  <c r="A1739" i="2"/>
  <c r="A1740" i="2"/>
  <c r="A1740" i="4" s="1"/>
  <c r="A1741" i="2"/>
  <c r="A1741" i="4" s="1"/>
  <c r="A1742" i="2"/>
  <c r="A1742" i="4" s="1"/>
  <c r="A1743" i="2"/>
  <c r="A1744" i="2"/>
  <c r="A1745" i="2"/>
  <c r="A1746" i="2"/>
  <c r="A1747" i="2"/>
  <c r="A1747" i="4" s="1"/>
  <c r="A1748" i="2"/>
  <c r="A1749" i="2"/>
  <c r="A1750" i="2"/>
  <c r="A1751" i="2"/>
  <c r="A1752" i="2"/>
  <c r="A1752" i="4" s="1"/>
  <c r="A1753" i="2"/>
  <c r="A1753" i="4" s="1"/>
  <c r="A1754" i="2"/>
  <c r="A1754" i="4" s="1"/>
  <c r="A1755" i="2"/>
  <c r="A1756" i="2"/>
  <c r="A1757" i="2"/>
  <c r="A1758" i="2"/>
  <c r="A1759" i="2"/>
  <c r="A1759" i="4" s="1"/>
  <c r="A1760" i="2"/>
  <c r="A1761" i="2"/>
  <c r="A1762" i="2"/>
  <c r="A1763" i="2"/>
  <c r="A1764" i="2"/>
  <c r="A1764" i="4" s="1"/>
  <c r="A1765" i="2"/>
  <c r="A1765" i="4" s="1"/>
  <c r="A1766" i="2"/>
  <c r="A1766" i="4" s="1"/>
  <c r="A1767" i="2"/>
  <c r="A1768" i="2"/>
  <c r="A1769" i="2"/>
  <c r="A1770" i="2"/>
  <c r="A1771" i="2"/>
  <c r="A1771" i="4" s="1"/>
  <c r="A1772" i="2"/>
  <c r="A1773" i="2"/>
  <c r="A1774" i="2"/>
  <c r="A1775" i="2"/>
  <c r="A1776" i="2"/>
  <c r="A1776" i="4" s="1"/>
  <c r="A1777" i="2"/>
  <c r="A1777" i="4" s="1"/>
  <c r="A1778" i="2"/>
  <c r="A1778" i="4" s="1"/>
  <c r="A1779" i="2"/>
  <c r="A1780" i="2"/>
  <c r="A1781" i="2"/>
  <c r="A1782" i="2"/>
  <c r="A1783" i="2"/>
  <c r="A1783" i="4" s="1"/>
  <c r="A1784" i="2"/>
  <c r="A1785" i="2"/>
  <c r="A1786" i="2"/>
  <c r="A1787" i="2"/>
  <c r="A1788" i="2"/>
  <c r="A1788" i="4" s="1"/>
  <c r="A1789" i="2"/>
  <c r="A1789" i="4" s="1"/>
  <c r="A1790" i="2"/>
  <c r="A1790" i="4" s="1"/>
  <c r="A1791" i="2"/>
  <c r="A1792" i="2"/>
  <c r="A1793" i="2"/>
  <c r="A1794" i="2"/>
  <c r="A1795" i="2"/>
  <c r="A1795" i="4" s="1"/>
  <c r="A1796" i="2"/>
  <c r="A1797" i="2"/>
  <c r="A1798" i="2"/>
  <c r="A1799" i="2"/>
  <c r="A1800" i="2"/>
  <c r="A1800" i="4" s="1"/>
  <c r="A1801" i="2"/>
  <c r="A1801" i="4" s="1"/>
  <c r="A1802" i="2"/>
  <c r="A1802" i="4" s="1"/>
  <c r="A1803" i="2"/>
  <c r="A1804" i="2"/>
  <c r="A1805" i="2"/>
  <c r="A1806" i="2"/>
  <c r="A1807" i="2"/>
  <c r="A1807" i="4" s="1"/>
  <c r="A1808" i="2"/>
  <c r="A1809" i="2"/>
  <c r="A1810" i="2"/>
  <c r="A1811" i="2"/>
  <c r="A1812" i="2"/>
  <c r="A1812" i="4" s="1"/>
  <c r="A1813" i="2"/>
  <c r="A1813" i="4" s="1"/>
  <c r="A1814" i="2"/>
  <c r="A1814" i="4" s="1"/>
  <c r="A1815" i="2"/>
  <c r="A1816" i="2"/>
  <c r="A1817" i="2"/>
  <c r="A1818" i="2"/>
  <c r="A1819" i="2"/>
  <c r="A1819" i="4" s="1"/>
  <c r="A1820" i="2"/>
  <c r="A1821" i="2"/>
  <c r="A1822" i="2"/>
  <c r="A1823" i="2"/>
  <c r="A1824" i="2"/>
  <c r="A1824" i="4" s="1"/>
  <c r="A1825" i="2"/>
  <c r="A1825" i="4" s="1"/>
  <c r="A1826" i="2"/>
  <c r="A1826" i="4" s="1"/>
  <c r="A1827" i="2"/>
  <c r="A1828" i="2"/>
  <c r="A1829" i="2"/>
  <c r="A1830" i="2"/>
  <c r="A1831" i="2"/>
  <c r="A1831" i="4" s="1"/>
  <c r="A1832" i="2"/>
  <c r="A1833" i="2"/>
  <c r="A1834" i="2"/>
  <c r="A1835" i="2"/>
  <c r="A1836" i="2"/>
  <c r="A1836" i="4" s="1"/>
  <c r="A1837" i="2"/>
  <c r="A1837" i="4" s="1"/>
  <c r="A1838" i="2"/>
  <c r="A1838" i="4" s="1"/>
  <c r="A1839" i="2"/>
  <c r="A1840" i="2"/>
  <c r="A1841" i="2"/>
  <c r="A1842" i="2"/>
  <c r="A1843" i="2"/>
  <c r="A1843" i="4" s="1"/>
  <c r="A1844" i="2"/>
  <c r="A1845" i="2"/>
  <c r="A1846" i="2"/>
  <c r="A1847" i="2"/>
  <c r="A1848" i="2"/>
  <c r="A1848" i="4" s="1"/>
  <c r="A1849" i="2"/>
  <c r="A1849" i="4" s="1"/>
  <c r="A1850" i="2"/>
  <c r="A1850" i="4" s="1"/>
  <c r="A1851" i="2"/>
  <c r="A1852" i="2"/>
  <c r="A1853" i="2"/>
  <c r="A1854" i="2"/>
  <c r="A1855" i="2"/>
  <c r="A1855" i="4" s="1"/>
  <c r="A1856" i="2"/>
  <c r="A1857" i="2"/>
  <c r="A1858" i="2"/>
  <c r="A1859" i="2"/>
  <c r="A1860" i="2"/>
  <c r="A1860" i="4" s="1"/>
  <c r="A1861" i="2"/>
  <c r="A1861" i="4" s="1"/>
  <c r="A1862" i="2"/>
  <c r="A1862" i="4" s="1"/>
  <c r="A1863" i="2"/>
  <c r="A1864" i="2"/>
  <c r="A1865" i="2"/>
  <c r="A1866" i="2"/>
  <c r="A1867" i="2"/>
  <c r="A1867" i="4" s="1"/>
  <c r="A1868" i="2"/>
  <c r="A1869" i="2"/>
  <c r="A1870" i="2"/>
  <c r="A1871" i="2"/>
  <c r="A1872" i="2"/>
  <c r="A1872" i="4" s="1"/>
  <c r="A1873" i="2"/>
  <c r="A1873" i="4" s="1"/>
  <c r="A1874" i="2"/>
  <c r="A1874" i="4" s="1"/>
  <c r="A1875" i="2"/>
  <c r="A1876" i="2"/>
  <c r="A1877" i="2"/>
  <c r="A1878" i="2"/>
  <c r="A1879" i="2"/>
  <c r="A1879" i="4" s="1"/>
  <c r="A1880" i="2"/>
  <c r="A1881" i="2"/>
  <c r="A1882" i="2"/>
  <c r="A1883" i="2"/>
  <c r="A1884" i="2"/>
  <c r="A1884" i="4" s="1"/>
  <c r="A1885" i="2"/>
  <c r="A1885" i="4" s="1"/>
  <c r="A1886" i="2"/>
  <c r="A1886" i="4" s="1"/>
  <c r="A1887" i="2"/>
  <c r="A1888" i="2"/>
  <c r="A1889" i="2"/>
  <c r="A1890" i="2"/>
  <c r="A1891" i="2"/>
  <c r="A1891" i="4" s="1"/>
  <c r="A1892" i="2"/>
  <c r="A1893" i="2"/>
  <c r="A1894" i="2"/>
  <c r="A1895" i="2"/>
  <c r="A1896" i="2"/>
  <c r="A1896" i="4" s="1"/>
  <c r="A1897" i="2"/>
  <c r="A1897" i="4" s="1"/>
  <c r="A1898" i="2"/>
  <c r="A1898" i="4" s="1"/>
  <c r="A1899" i="2"/>
  <c r="A1900" i="2"/>
  <c r="A1901" i="2"/>
  <c r="A1902" i="2"/>
  <c r="A1903" i="2"/>
  <c r="A1903" i="4" s="1"/>
  <c r="A1904" i="2"/>
  <c r="A1905" i="2"/>
  <c r="A1906" i="2"/>
  <c r="A1907" i="2"/>
  <c r="A1908" i="2"/>
  <c r="A1908" i="4" s="1"/>
  <c r="A1909" i="2"/>
  <c r="A1909" i="4" s="1"/>
  <c r="A1910" i="2"/>
  <c r="A1910" i="4" s="1"/>
  <c r="A1911" i="2"/>
  <c r="A1912" i="2"/>
  <c r="A1913" i="2"/>
  <c r="A1914" i="2"/>
  <c r="A1915" i="2"/>
  <c r="A1915" i="4" s="1"/>
  <c r="A1916" i="2"/>
  <c r="A1917" i="2"/>
  <c r="A1918" i="2"/>
  <c r="A1919" i="2"/>
  <c r="A1920" i="2"/>
  <c r="A1920" i="4" s="1"/>
  <c r="A1921" i="2"/>
  <c r="A1921" i="4" s="1"/>
  <c r="A1922" i="2"/>
  <c r="A1922" i="4" s="1"/>
  <c r="A1923" i="2"/>
  <c r="A1924" i="2"/>
  <c r="A1925" i="2"/>
  <c r="A1926" i="2"/>
  <c r="A1927" i="2"/>
  <c r="A1927" i="4" s="1"/>
  <c r="A1928" i="2"/>
  <c r="A1929" i="2"/>
  <c r="A1930" i="2"/>
  <c r="A1931" i="2"/>
  <c r="A1932" i="2"/>
  <c r="A1932" i="4" s="1"/>
  <c r="A1933" i="2"/>
  <c r="A1933" i="4" s="1"/>
  <c r="A1934" i="2"/>
  <c r="A1934" i="4" s="1"/>
  <c r="A1935" i="2"/>
  <c r="A1936" i="2"/>
  <c r="A1937" i="2"/>
  <c r="A1938" i="2"/>
  <c r="A1939" i="2"/>
  <c r="A1939" i="4" s="1"/>
  <c r="A1940" i="2"/>
  <c r="A1941" i="2"/>
  <c r="A1942" i="2"/>
  <c r="A1943" i="2"/>
  <c r="A1944" i="2"/>
  <c r="A1944" i="4" s="1"/>
  <c r="A1945" i="2"/>
  <c r="A1945" i="4" s="1"/>
  <c r="A1946" i="2"/>
  <c r="A1946" i="4" s="1"/>
  <c r="A1947" i="2"/>
  <c r="A1948" i="2"/>
  <c r="A1949" i="2"/>
  <c r="A1950" i="2"/>
  <c r="A1951" i="2"/>
  <c r="A1951" i="4" s="1"/>
  <c r="A1952" i="2"/>
  <c r="A1953" i="2"/>
  <c r="A1954" i="2"/>
  <c r="A1955" i="2"/>
  <c r="A1956" i="2"/>
  <c r="A1956" i="4" s="1"/>
  <c r="A1957" i="2"/>
  <c r="A1957" i="4" s="1"/>
  <c r="A1958" i="2"/>
  <c r="A1958" i="4" s="1"/>
  <c r="A1959" i="2"/>
  <c r="A1960" i="2"/>
  <c r="A1961" i="2"/>
  <c r="A1962" i="2"/>
  <c r="A1963" i="2"/>
  <c r="A1963" i="4" s="1"/>
  <c r="A1964" i="2"/>
  <c r="A1965" i="2"/>
  <c r="A1966" i="2"/>
  <c r="A1967" i="2"/>
  <c r="A1968" i="2"/>
  <c r="A1968" i="4" s="1"/>
  <c r="A1969" i="2"/>
  <c r="A1969" i="4" s="1"/>
  <c r="A1970" i="2"/>
  <c r="A1970" i="4" s="1"/>
  <c r="A1971" i="2"/>
  <c r="A1972" i="2"/>
  <c r="A1973" i="2"/>
  <c r="A1974" i="2"/>
  <c r="A1975" i="2"/>
  <c r="A1975" i="4" s="1"/>
  <c r="A1976" i="2"/>
  <c r="A1977" i="2"/>
  <c r="A1978" i="2"/>
  <c r="A1979" i="2"/>
  <c r="A1980" i="2"/>
  <c r="A1980" i="4" s="1"/>
  <c r="A1981" i="2"/>
  <c r="A1981" i="4" s="1"/>
  <c r="A1982" i="2"/>
  <c r="A1982" i="4" s="1"/>
  <c r="A1983" i="2"/>
  <c r="A1984" i="2"/>
  <c r="A1985" i="2"/>
  <c r="A1986" i="2"/>
  <c r="A1987" i="2"/>
  <c r="A1987" i="4" s="1"/>
  <c r="A1988" i="2"/>
  <c r="A1989" i="2"/>
  <c r="A1990" i="2"/>
  <c r="A1991" i="2"/>
  <c r="A1992" i="2"/>
  <c r="A1992" i="4" s="1"/>
  <c r="A1993" i="2"/>
  <c r="A1993" i="4" s="1"/>
  <c r="A1994" i="2"/>
  <c r="A1994" i="4" s="1"/>
  <c r="A1995" i="2"/>
  <c r="A1996" i="2"/>
  <c r="A1997" i="2"/>
  <c r="A1998" i="2"/>
  <c r="A1999" i="2"/>
  <c r="A1999" i="4" s="1"/>
  <c r="A2000" i="2"/>
  <c r="A2001" i="2"/>
  <c r="A2002" i="2"/>
  <c r="A2003" i="2"/>
  <c r="A2004" i="2"/>
  <c r="A2004" i="4" s="1"/>
  <c r="A2005" i="2"/>
  <c r="A2005" i="4" s="1"/>
  <c r="A2006" i="2"/>
  <c r="A2006" i="4" s="1"/>
  <c r="A2007" i="2"/>
  <c r="A2008" i="2"/>
  <c r="A2009" i="2"/>
  <c r="A2010" i="2"/>
  <c r="A2011" i="2"/>
  <c r="A2011" i="4" s="1"/>
  <c r="A2012" i="2"/>
  <c r="A2013" i="2"/>
  <c r="A2014" i="2"/>
  <c r="A2015" i="2"/>
  <c r="A2016" i="2"/>
  <c r="A2016" i="4" s="1"/>
  <c r="A2017" i="2"/>
  <c r="A2017" i="4" s="1"/>
  <c r="A2018" i="2"/>
  <c r="A2018" i="4" s="1"/>
  <c r="A2019" i="2"/>
  <c r="A2020" i="2"/>
  <c r="A2021" i="2"/>
  <c r="A2022" i="2"/>
  <c r="A2023" i="2"/>
  <c r="A2024" i="2"/>
  <c r="A2025" i="2"/>
  <c r="A2026" i="2"/>
  <c r="A2027" i="2"/>
  <c r="A2028" i="2"/>
  <c r="A2028" i="4" s="1"/>
  <c r="A2029" i="2"/>
  <c r="A2029" i="4" s="1"/>
  <c r="A2030" i="2"/>
  <c r="A2030" i="4" s="1"/>
  <c r="A2031" i="2"/>
  <c r="A2032" i="2"/>
  <c r="A2033" i="2"/>
  <c r="A2034" i="2"/>
  <c r="A2035" i="2"/>
  <c r="A2035" i="4" s="1"/>
  <c r="A2036" i="2"/>
  <c r="A2037" i="2"/>
  <c r="A2038" i="2"/>
  <c r="A2039" i="2"/>
  <c r="A2040" i="2"/>
  <c r="A2040" i="4" s="1"/>
  <c r="A2041" i="2"/>
  <c r="A2041" i="4" s="1"/>
  <c r="A2042" i="2"/>
  <c r="A2042" i="4" s="1"/>
  <c r="A2043" i="2"/>
  <c r="A2044" i="2"/>
  <c r="A2045" i="2"/>
  <c r="A2046" i="2"/>
  <c r="A2047" i="2"/>
  <c r="A2047" i="4" s="1"/>
  <c r="A2048" i="2"/>
  <c r="A2049" i="2"/>
  <c r="A2050" i="2"/>
  <c r="A2051" i="2"/>
  <c r="A2052" i="2"/>
  <c r="A2052" i="4" s="1"/>
  <c r="A2053" i="2"/>
  <c r="A2053" i="4" s="1"/>
  <c r="A2054" i="2"/>
  <c r="A2054" i="4" s="1"/>
  <c r="A2055" i="2"/>
  <c r="A2056" i="2"/>
  <c r="A2057" i="2"/>
  <c r="A2058" i="2"/>
  <c r="A2059" i="2"/>
  <c r="A2059" i="4" s="1"/>
  <c r="A2060" i="2"/>
  <c r="A2061" i="2"/>
  <c r="A2062" i="2"/>
  <c r="A2063" i="2"/>
  <c r="A2064" i="2"/>
  <c r="A2064" i="4" s="1"/>
  <c r="A2065" i="2"/>
  <c r="A2065" i="4" s="1"/>
  <c r="A2066" i="2"/>
  <c r="A2066" i="4" s="1"/>
  <c r="A2067" i="2"/>
  <c r="A2068" i="2"/>
  <c r="A2069" i="2"/>
  <c r="A2070" i="2"/>
  <c r="A2071" i="2"/>
  <c r="A2071" i="4" s="1"/>
  <c r="A2072" i="2"/>
  <c r="A2073" i="2"/>
  <c r="A2074" i="2"/>
  <c r="A2075" i="2"/>
  <c r="A2076" i="2"/>
  <c r="A2076" i="4" s="1"/>
  <c r="A2077" i="2"/>
  <c r="A2077" i="4" s="1"/>
  <c r="A2078" i="2"/>
  <c r="A2078" i="4" s="1"/>
  <c r="A2079" i="2"/>
  <c r="A2080" i="2"/>
  <c r="A2081" i="2"/>
  <c r="A2082" i="2"/>
  <c r="A2083" i="2"/>
  <c r="A2083" i="4" s="1"/>
  <c r="A2084" i="2"/>
  <c r="A2085" i="2"/>
  <c r="A2086" i="2"/>
  <c r="A2087" i="2"/>
  <c r="A2088" i="2"/>
  <c r="A2088" i="4" s="1"/>
  <c r="A2089" i="2"/>
  <c r="A2089" i="4" s="1"/>
  <c r="A2090" i="2"/>
  <c r="A2090" i="4" s="1"/>
  <c r="A2091" i="2"/>
  <c r="A2092" i="2"/>
  <c r="A2093" i="2"/>
  <c r="A2094" i="2"/>
  <c r="A2095" i="2"/>
  <c r="A2095" i="4" s="1"/>
  <c r="A2096" i="2"/>
  <c r="A2097" i="2"/>
  <c r="A2098" i="2"/>
  <c r="A2099" i="2"/>
  <c r="A2100" i="2"/>
  <c r="A2100" i="4" s="1"/>
  <c r="A2101" i="2"/>
  <c r="A2101" i="4" s="1"/>
  <c r="A2102" i="2"/>
  <c r="A2102" i="4" s="1"/>
  <c r="A2103" i="2"/>
  <c r="A2104" i="2"/>
  <c r="A2105" i="2"/>
  <c r="A2106" i="2"/>
  <c r="A2107" i="2"/>
  <c r="A2107" i="4" s="1"/>
  <c r="A2108" i="2"/>
  <c r="A2109" i="2"/>
  <c r="A2110" i="2"/>
  <c r="A2111" i="2"/>
  <c r="A2112" i="2"/>
  <c r="A2112" i="4" s="1"/>
  <c r="A2113" i="2"/>
  <c r="A2113" i="4" s="1"/>
  <c r="A2114" i="2"/>
  <c r="A2114" i="4" s="1"/>
  <c r="A2115" i="2"/>
  <c r="A2116" i="2"/>
  <c r="A2117" i="2"/>
  <c r="A2118" i="2"/>
  <c r="A2119" i="2"/>
  <c r="A2119" i="4" s="1"/>
  <c r="A2120" i="2"/>
  <c r="A2121" i="2"/>
  <c r="A2122" i="2"/>
  <c r="A2123" i="2"/>
  <c r="A2124" i="2"/>
  <c r="A2124" i="4" s="1"/>
  <c r="A2125" i="2"/>
  <c r="A2125" i="4" s="1"/>
  <c r="A2126" i="2"/>
  <c r="A2126" i="4" s="1"/>
  <c r="A2127" i="2"/>
  <c r="A2128" i="2"/>
  <c r="A2129" i="2"/>
  <c r="A2130" i="2"/>
  <c r="A2131" i="2"/>
  <c r="A2131" i="4" s="1"/>
  <c r="A2132" i="2"/>
  <c r="A2133" i="2"/>
  <c r="A2134" i="2"/>
  <c r="A2135" i="2"/>
  <c r="A2136" i="2"/>
  <c r="A2136" i="4" s="1"/>
  <c r="A2137" i="2"/>
  <c r="A2137" i="4" s="1"/>
  <c r="A2138" i="2"/>
  <c r="A2138" i="4" s="1"/>
  <c r="A2139" i="2"/>
  <c r="A2140" i="2"/>
  <c r="A2141" i="2"/>
  <c r="A2142" i="2"/>
  <c r="A2143" i="2"/>
  <c r="A2143" i="4" s="1"/>
  <c r="A2144" i="2"/>
  <c r="A2145" i="2"/>
  <c r="A2146" i="2"/>
  <c r="A2147" i="2"/>
  <c r="A2148" i="2"/>
  <c r="A2148" i="4" s="1"/>
  <c r="A2149" i="2"/>
  <c r="A2149" i="4" s="1"/>
  <c r="A2150" i="2"/>
  <c r="A2150" i="4" s="1"/>
  <c r="A2151" i="2"/>
  <c r="A2152" i="2"/>
  <c r="A2153" i="2"/>
  <c r="A2154" i="2"/>
  <c r="A2155" i="2"/>
  <c r="A2155" i="4" s="1"/>
  <c r="A2156" i="2"/>
  <c r="A2157" i="2"/>
  <c r="A2158" i="2"/>
  <c r="A2159" i="2"/>
  <c r="A2160" i="2"/>
  <c r="A2160" i="4" s="1"/>
  <c r="A2161" i="2"/>
  <c r="A2161" i="4" s="1"/>
  <c r="A2162" i="2"/>
  <c r="A2162" i="4" s="1"/>
  <c r="A2163" i="2"/>
  <c r="A2164" i="2"/>
  <c r="A2165" i="2"/>
  <c r="A2166" i="2"/>
  <c r="A2167" i="2"/>
  <c r="A2168" i="2"/>
  <c r="A2169" i="2"/>
  <c r="A2170" i="2"/>
  <c r="A2171" i="2"/>
  <c r="A2172" i="2"/>
  <c r="A2172" i="4" s="1"/>
  <c r="A2173" i="2"/>
  <c r="A2173" i="4" s="1"/>
  <c r="A2174" i="2"/>
  <c r="A2174" i="4" s="1"/>
  <c r="A2175" i="2"/>
  <c r="A2176" i="2"/>
  <c r="A2177" i="2"/>
  <c r="A2178" i="2"/>
  <c r="A2179" i="2"/>
  <c r="A2179" i="4" s="1"/>
  <c r="A2180" i="2"/>
  <c r="A2181" i="2"/>
  <c r="A2182" i="2"/>
  <c r="A2183" i="2"/>
  <c r="A2184" i="2"/>
  <c r="A2184" i="4" s="1"/>
  <c r="A2185" i="2"/>
  <c r="A2185" i="4" s="1"/>
  <c r="A2186" i="2"/>
  <c r="A2186" i="4" s="1"/>
  <c r="A2187" i="2"/>
  <c r="A2188" i="2"/>
  <c r="A2189" i="2"/>
  <c r="A2190" i="2"/>
  <c r="A2191" i="2"/>
  <c r="A2191" i="4" s="1"/>
  <c r="A2192" i="2"/>
  <c r="A2193" i="2"/>
  <c r="A2194" i="2"/>
  <c r="A2195" i="2"/>
  <c r="A2196" i="2"/>
  <c r="A2196" i="4" s="1"/>
  <c r="A2197" i="2"/>
  <c r="A2197" i="4" s="1"/>
  <c r="A2198" i="2"/>
  <c r="A2198" i="4" s="1"/>
  <c r="A2199" i="2"/>
  <c r="A2200" i="2"/>
  <c r="A2201" i="2"/>
  <c r="A2202" i="2"/>
  <c r="A2203" i="2"/>
  <c r="A2203" i="4" s="1"/>
  <c r="A2204" i="2"/>
  <c r="A2205" i="2"/>
  <c r="A2206" i="2"/>
  <c r="A2207" i="2"/>
  <c r="A2208" i="2"/>
  <c r="A2208" i="4" s="1"/>
  <c r="A2209" i="2"/>
  <c r="A2209" i="4" s="1"/>
  <c r="A2210" i="2"/>
  <c r="A2210" i="4" s="1"/>
  <c r="A2211" i="2"/>
  <c r="A2212" i="2"/>
  <c r="A2213" i="2"/>
  <c r="A2214" i="2"/>
  <c r="A2215" i="2"/>
  <c r="A2215" i="4" s="1"/>
  <c r="A2216" i="2"/>
  <c r="A2217" i="2"/>
  <c r="A2218" i="2"/>
  <c r="A2219" i="2"/>
  <c r="A2220" i="2"/>
  <c r="A2220" i="4" s="1"/>
  <c r="A2221" i="2"/>
  <c r="A2221" i="4" s="1"/>
  <c r="A2222" i="2"/>
  <c r="A2222" i="4" s="1"/>
  <c r="A2223" i="2"/>
  <c r="A2224" i="2"/>
  <c r="A2225" i="2"/>
  <c r="A2226" i="2"/>
  <c r="A2227" i="2"/>
  <c r="A2227" i="4" s="1"/>
  <c r="A2228" i="2"/>
  <c r="A2229" i="2"/>
  <c r="A2230" i="2"/>
  <c r="A2231" i="2"/>
  <c r="A2232" i="2"/>
  <c r="A2232" i="4" s="1"/>
  <c r="A2233" i="2"/>
  <c r="A2233" i="4" s="1"/>
  <c r="A2234" i="2"/>
  <c r="A2234" i="4" s="1"/>
  <c r="A2235" i="2"/>
  <c r="A2236" i="2"/>
  <c r="A2237" i="2"/>
  <c r="A2238" i="2"/>
  <c r="A2238" i="4" s="1"/>
  <c r="A2239" i="2"/>
  <c r="A2239" i="4" s="1"/>
  <c r="A2240" i="2"/>
  <c r="A2241" i="2"/>
  <c r="A2242" i="2"/>
  <c r="A2243" i="2"/>
  <c r="A2243" i="4" s="1"/>
  <c r="A2244" i="2"/>
  <c r="A2244" i="4" s="1"/>
  <c r="A2245" i="2"/>
  <c r="A2245" i="4" s="1"/>
  <c r="A2246" i="2"/>
  <c r="A2246" i="4" s="1"/>
  <c r="A2247" i="2"/>
  <c r="A2248" i="2"/>
  <c r="A2249" i="2"/>
  <c r="A2250" i="2"/>
  <c r="A2250" i="4" s="1"/>
  <c r="A2251" i="2"/>
  <c r="A2251" i="4" s="1"/>
  <c r="A2252" i="2"/>
  <c r="A2253" i="2"/>
  <c r="A2254" i="2"/>
  <c r="A2255" i="2"/>
  <c r="A2256" i="2"/>
  <c r="A2256" i="4" s="1"/>
  <c r="A2257" i="2"/>
  <c r="A2257" i="4" s="1"/>
  <c r="A2258" i="2"/>
  <c r="A2258" i="4" s="1"/>
  <c r="A2259" i="2"/>
  <c r="A2260" i="2"/>
  <c r="A2261" i="2"/>
  <c r="A2262" i="2"/>
  <c r="A2262" i="4" s="1"/>
  <c r="A2263" i="2"/>
  <c r="A2264" i="2"/>
  <c r="A2265" i="2"/>
  <c r="A2266" i="2"/>
  <c r="A2267" i="2"/>
  <c r="A2267" i="4" s="1"/>
  <c r="A2268" i="2"/>
  <c r="A2268" i="4" s="1"/>
  <c r="A2269" i="2"/>
  <c r="A2269" i="4" s="1"/>
  <c r="A2270" i="2"/>
  <c r="A2270" i="4" s="1"/>
  <c r="A2271" i="2"/>
  <c r="A2272" i="2"/>
  <c r="A2273" i="2"/>
  <c r="A2274" i="2"/>
  <c r="A2274" i="4" s="1"/>
  <c r="A2275" i="2"/>
  <c r="A2275" i="4" s="1"/>
  <c r="A2276" i="2"/>
  <c r="A2277" i="2"/>
  <c r="A2278" i="2"/>
  <c r="A2279" i="2"/>
  <c r="A2280" i="2"/>
  <c r="A2280" i="4" s="1"/>
  <c r="A2281" i="2"/>
  <c r="A2281" i="4" s="1"/>
  <c r="A2282" i="2"/>
  <c r="A2282" i="4" s="1"/>
  <c r="A2283" i="2"/>
  <c r="A2284" i="2"/>
  <c r="A2285" i="2"/>
  <c r="A2286" i="2"/>
  <c r="A2286" i="4" s="1"/>
  <c r="A2287" i="2"/>
  <c r="A2287" i="4" s="1"/>
  <c r="A2288" i="2"/>
  <c r="A2289" i="2"/>
  <c r="A2290" i="2"/>
  <c r="A2291" i="2"/>
  <c r="A2291" i="4" s="1"/>
  <c r="A2292" i="2"/>
  <c r="A2292" i="4" s="1"/>
  <c r="A2293" i="2"/>
  <c r="A2293" i="4" s="1"/>
  <c r="A2294" i="2"/>
  <c r="A2294" i="4" s="1"/>
  <c r="A2295" i="2"/>
  <c r="A2296" i="2"/>
  <c r="A2297" i="2"/>
  <c r="A2298" i="2"/>
  <c r="A2298" i="4" s="1"/>
  <c r="A2299" i="2"/>
  <c r="A2299" i="4" s="1"/>
  <c r="A2300" i="2"/>
  <c r="A2301" i="2"/>
  <c r="A2302" i="2"/>
  <c r="A2303" i="2"/>
  <c r="A2304" i="2"/>
  <c r="A2304" i="4" s="1"/>
  <c r="A2305" i="2"/>
  <c r="A2305" i="4" s="1"/>
  <c r="A2306" i="2"/>
  <c r="A2306" i="4" s="1"/>
  <c r="A2307" i="2"/>
  <c r="A2308" i="2"/>
  <c r="A2309" i="2"/>
  <c r="A2310" i="2"/>
  <c r="A2310" i="4" s="1"/>
  <c r="A2311" i="2"/>
  <c r="A2311" i="4" s="1"/>
  <c r="A2312" i="2"/>
  <c r="A2313" i="2"/>
  <c r="A2314" i="2"/>
  <c r="A2315" i="2"/>
  <c r="A2316" i="2"/>
  <c r="A2316" i="4" s="1"/>
  <c r="A2317" i="2"/>
  <c r="A2317" i="4" s="1"/>
  <c r="A2318" i="2"/>
  <c r="A2318" i="4" s="1"/>
  <c r="A2319" i="2"/>
  <c r="A2320" i="2"/>
  <c r="A2321" i="2"/>
  <c r="A2322" i="2"/>
  <c r="A2322" i="4" s="1"/>
  <c r="A2323" i="2"/>
  <c r="A2323" i="4" s="1"/>
  <c r="A2324" i="2"/>
  <c r="A2325" i="2"/>
  <c r="A2326" i="2"/>
  <c r="A2327" i="2"/>
  <c r="A2328" i="2"/>
  <c r="A2328" i="4" s="1"/>
  <c r="A2329" i="2"/>
  <c r="A2329" i="4" s="1"/>
  <c r="A2330" i="2"/>
  <c r="A2330" i="4" s="1"/>
  <c r="A2331" i="2"/>
  <c r="A2332" i="2"/>
  <c r="A2333" i="2"/>
  <c r="A2334" i="2"/>
  <c r="A2334" i="4" s="1"/>
  <c r="A2335" i="2"/>
  <c r="A2335" i="4" s="1"/>
  <c r="A2336" i="2"/>
  <c r="A2337" i="2"/>
  <c r="A2338" i="2"/>
  <c r="A2339" i="2"/>
  <c r="A2339" i="4" s="1"/>
  <c r="A2340" i="2"/>
  <c r="A2340" i="4" s="1"/>
  <c r="A2341" i="2"/>
  <c r="A2341" i="4" s="1"/>
  <c r="A2342" i="2"/>
  <c r="A2342" i="4" s="1"/>
  <c r="A2343" i="2"/>
  <c r="A2344" i="2"/>
  <c r="A2345" i="2"/>
  <c r="A2346" i="2"/>
  <c r="A2346" i="4" s="1"/>
  <c r="A2347" i="2"/>
  <c r="A2347" i="4" s="1"/>
  <c r="A2348" i="2"/>
  <c r="A2349" i="2"/>
  <c r="A2350" i="2"/>
  <c r="A2351" i="2"/>
  <c r="A2352" i="2"/>
  <c r="A2352" i="4" s="1"/>
  <c r="A2353" i="2"/>
  <c r="A2353" i="4" s="1"/>
  <c r="A2354" i="2"/>
  <c r="A2354" i="4" s="1"/>
  <c r="A2355" i="2"/>
  <c r="A2356" i="2"/>
  <c r="A2357" i="2"/>
  <c r="A2358" i="2"/>
  <c r="A2358" i="4" s="1"/>
  <c r="A2359" i="2"/>
  <c r="A2359" i="4" s="1"/>
  <c r="A2360" i="2"/>
  <c r="A2361" i="2"/>
  <c r="A2362" i="2"/>
  <c r="A2363" i="2"/>
  <c r="A2363" i="4" s="1"/>
  <c r="A2364" i="2"/>
  <c r="A2364" i="4" s="1"/>
  <c r="A2365" i="2"/>
  <c r="A2365" i="4" s="1"/>
  <c r="A2366" i="2"/>
  <c r="A2366" i="4" s="1"/>
  <c r="A2367" i="2"/>
  <c r="A2368" i="2"/>
  <c r="A2369" i="2"/>
  <c r="A2370" i="2"/>
  <c r="A2370" i="4" s="1"/>
  <c r="A2371" i="2"/>
  <c r="A2371" i="4" s="1"/>
  <c r="A2372" i="2"/>
  <c r="A2373" i="2"/>
  <c r="A2374" i="2"/>
  <c r="A2375" i="2"/>
  <c r="A2376" i="2"/>
  <c r="A2376" i="4" s="1"/>
  <c r="A2377" i="2"/>
  <c r="A2377" i="4" s="1"/>
  <c r="A2378" i="2"/>
  <c r="A2378" i="4" s="1"/>
  <c r="A2379" i="2"/>
  <c r="A2380" i="2"/>
  <c r="A2381" i="2"/>
  <c r="A2382" i="2"/>
  <c r="A2382" i="4" s="1"/>
  <c r="A2383" i="2"/>
  <c r="A2383" i="4" s="1"/>
  <c r="A2384" i="2"/>
  <c r="A2385" i="2"/>
  <c r="A2386" i="2"/>
  <c r="A2387" i="2"/>
  <c r="A2387" i="4" s="1"/>
  <c r="A2388" i="2"/>
  <c r="A2388" i="4" s="1"/>
  <c r="A2389" i="2"/>
  <c r="A2389" i="4" s="1"/>
  <c r="A2390" i="2"/>
  <c r="A2390" i="4" s="1"/>
  <c r="A2391" i="2"/>
  <c r="A2392" i="2"/>
  <c r="A2393" i="2"/>
  <c r="A2394" i="2"/>
  <c r="A2394" i="4" s="1"/>
  <c r="A2395" i="2"/>
  <c r="A2395" i="4" s="1"/>
  <c r="A2396" i="2"/>
  <c r="A2397" i="2"/>
  <c r="A2398" i="2"/>
  <c r="A2399" i="2"/>
  <c r="A2400" i="2"/>
  <c r="A2400" i="4" s="1"/>
  <c r="A2401" i="2"/>
  <c r="A2401" i="4" s="1"/>
  <c r="A2402" i="2"/>
  <c r="A2402" i="4" s="1"/>
  <c r="A2403" i="2"/>
  <c r="A2404" i="2"/>
  <c r="A2405" i="2"/>
  <c r="A2406" i="2"/>
  <c r="A2406" i="4" s="1"/>
  <c r="A2407" i="2"/>
  <c r="A2407" i="4" s="1"/>
  <c r="A2408" i="2"/>
  <c r="A2409" i="2"/>
  <c r="A2410" i="2"/>
  <c r="A2411" i="2"/>
  <c r="A2411" i="4" s="1"/>
  <c r="A2412" i="2"/>
  <c r="A2412" i="4" s="1"/>
  <c r="A2413" i="2"/>
  <c r="A2413" i="4" s="1"/>
  <c r="A2414" i="2"/>
  <c r="A2414" i="4" s="1"/>
  <c r="A2415" i="2"/>
  <c r="A2416" i="2"/>
  <c r="A2417" i="2"/>
  <c r="A2418" i="2"/>
  <c r="A2418" i="4" s="1"/>
  <c r="A2419" i="2"/>
  <c r="A2419" i="4" s="1"/>
  <c r="A2420" i="2"/>
  <c r="A2421" i="2"/>
  <c r="A2422" i="2"/>
  <c r="A2423" i="2"/>
  <c r="A2424" i="2"/>
  <c r="A2424" i="4" s="1"/>
  <c r="A2425" i="2"/>
  <c r="A2425" i="4" s="1"/>
  <c r="A2426" i="2"/>
  <c r="A2426" i="4" s="1"/>
  <c r="A2427" i="2"/>
  <c r="A2428" i="2"/>
  <c r="A2429" i="2"/>
  <c r="A2430" i="2"/>
  <c r="A2430" i="4" s="1"/>
  <c r="A2431" i="2"/>
  <c r="A2431" i="4" s="1"/>
  <c r="A2432" i="2"/>
  <c r="A2433" i="2"/>
  <c r="A2434" i="2"/>
  <c r="A2435" i="2"/>
  <c r="A2435" i="4" s="1"/>
  <c r="A2436" i="2"/>
  <c r="A2436" i="4" s="1"/>
  <c r="A2437" i="2"/>
  <c r="A2437" i="4" s="1"/>
  <c r="A2438" i="2"/>
  <c r="A2438" i="4" s="1"/>
  <c r="A2439" i="2"/>
  <c r="A2440" i="2"/>
  <c r="A2441" i="2"/>
  <c r="A2442" i="2"/>
  <c r="A2442" i="4" s="1"/>
  <c r="A2443" i="2"/>
  <c r="A2443" i="4" s="1"/>
  <c r="A2444" i="2"/>
  <c r="A2445" i="2"/>
  <c r="A2446" i="2"/>
  <c r="A2447" i="2"/>
  <c r="A2448" i="2"/>
  <c r="A2448" i="4" s="1"/>
  <c r="A2449" i="2"/>
  <c r="A2449" i="4" s="1"/>
  <c r="A2450" i="2"/>
  <c r="A2450" i="4" s="1"/>
  <c r="A2451" i="2"/>
  <c r="A2452" i="2"/>
  <c r="A2453" i="2"/>
  <c r="A2454" i="2"/>
  <c r="A2454" i="4" s="1"/>
  <c r="A2455" i="2"/>
  <c r="A2455" i="4" s="1"/>
  <c r="A2456" i="2"/>
  <c r="A2457" i="2"/>
  <c r="A2458" i="2"/>
  <c r="A2459" i="2"/>
  <c r="A2459" i="4" s="1"/>
  <c r="A2460" i="2"/>
  <c r="A2460" i="4" s="1"/>
  <c r="A2461" i="2"/>
  <c r="A2461" i="4" s="1"/>
  <c r="A2462" i="2"/>
  <c r="A2462" i="4" s="1"/>
  <c r="A2463" i="2"/>
  <c r="A2464" i="2"/>
  <c r="A2465" i="2"/>
  <c r="A2466" i="2"/>
  <c r="A2466" i="4" s="1"/>
  <c r="A2467" i="2"/>
  <c r="A2467" i="4" s="1"/>
  <c r="A2468" i="2"/>
  <c r="A2469" i="2"/>
  <c r="A2470" i="2"/>
  <c r="A2471" i="2"/>
  <c r="A2472" i="2"/>
  <c r="A2472" i="4" s="1"/>
  <c r="A2473" i="2"/>
  <c r="A2473" i="4" s="1"/>
  <c r="A2474" i="2"/>
  <c r="A2474" i="4" s="1"/>
  <c r="A2475" i="2"/>
  <c r="A2476" i="2"/>
  <c r="A2477" i="2"/>
  <c r="A2478" i="2"/>
  <c r="A2478" i="4" s="1"/>
  <c r="A2479" i="2"/>
  <c r="A2479" i="4" s="1"/>
  <c r="A2480" i="2"/>
  <c r="A2481" i="2"/>
  <c r="A2482" i="2"/>
  <c r="A2483" i="2"/>
  <c r="A2483" i="4" s="1"/>
  <c r="A2484" i="2"/>
  <c r="A2484" i="4" s="1"/>
  <c r="A2485" i="2"/>
  <c r="A2485" i="4" s="1"/>
  <c r="A2486" i="2"/>
  <c r="A2486" i="4" s="1"/>
  <c r="A2487" i="2"/>
  <c r="A2488" i="2"/>
  <c r="A2489" i="2"/>
  <c r="A2490" i="2"/>
  <c r="A2490" i="4" s="1"/>
  <c r="A2491" i="2"/>
  <c r="A2491" i="4" s="1"/>
  <c r="A2492" i="2"/>
  <c r="A2493" i="2"/>
  <c r="A2494" i="2"/>
  <c r="A2495" i="2"/>
  <c r="A2496" i="2"/>
  <c r="A2496" i="4" s="1"/>
  <c r="A2497" i="2"/>
  <c r="A2497" i="4" s="1"/>
  <c r="A2498" i="2"/>
  <c r="A2498" i="4" s="1"/>
  <c r="A2499" i="2"/>
  <c r="A2500" i="2"/>
  <c r="A2501" i="2"/>
  <c r="A2502" i="2"/>
  <c r="A2502" i="4" s="1"/>
  <c r="A2503" i="2"/>
  <c r="A2503" i="4" s="1"/>
  <c r="A2504" i="2"/>
  <c r="A2505" i="2"/>
  <c r="A2506" i="2"/>
  <c r="A2507" i="2"/>
  <c r="A2507" i="4" s="1"/>
  <c r="A2508" i="2"/>
  <c r="A2508" i="4" s="1"/>
  <c r="A2509" i="2"/>
  <c r="A2509" i="4" s="1"/>
  <c r="A2510" i="2"/>
  <c r="A2510" i="4" s="1"/>
  <c r="A2511" i="2"/>
  <c r="A2512" i="2"/>
  <c r="A2513" i="2"/>
  <c r="A2514" i="2"/>
  <c r="A2514" i="4" s="1"/>
  <c r="A2515" i="2"/>
  <c r="A2515" i="4" s="1"/>
  <c r="A2516" i="2"/>
  <c r="A2517" i="2"/>
  <c r="A2518" i="2"/>
  <c r="A2519" i="2"/>
  <c r="A2520" i="2"/>
  <c r="A2520" i="4" s="1"/>
  <c r="A2521" i="2"/>
  <c r="A2521" i="4" s="1"/>
  <c r="A2522" i="2"/>
  <c r="A2522" i="4" s="1"/>
  <c r="A2523" i="2"/>
  <c r="A2524" i="2"/>
  <c r="A2525" i="2"/>
  <c r="A2526" i="2"/>
  <c r="A2526" i="4" s="1"/>
  <c r="A2527" i="2"/>
  <c r="A2527" i="4" s="1"/>
  <c r="A2528" i="2"/>
  <c r="A2529" i="2"/>
  <c r="A2530" i="2"/>
  <c r="A2531" i="2"/>
  <c r="A2531" i="4" s="1"/>
  <c r="A2532" i="2"/>
  <c r="A2532" i="4" s="1"/>
  <c r="A2533" i="2"/>
  <c r="A2533" i="4" s="1"/>
  <c r="A2534" i="2"/>
  <c r="A2534" i="4" s="1"/>
  <c r="A2535" i="2"/>
  <c r="A2536" i="2"/>
  <c r="A2537" i="2"/>
  <c r="A2538" i="2"/>
  <c r="A2538" i="4" s="1"/>
  <c r="A2539" i="2"/>
  <c r="A2539" i="4" s="1"/>
  <c r="A2540" i="2"/>
  <c r="A2541" i="2"/>
  <c r="A2542" i="2"/>
  <c r="A2543" i="2"/>
  <c r="A2544" i="2"/>
  <c r="A2544" i="4" s="1"/>
  <c r="A2545" i="2"/>
  <c r="A2545" i="4" s="1"/>
  <c r="A2546" i="2"/>
  <c r="A2546" i="4" s="1"/>
  <c r="A2547" i="2"/>
  <c r="A2548" i="2"/>
  <c r="A2549" i="2"/>
  <c r="A2550" i="2"/>
  <c r="A2550" i="4" s="1"/>
  <c r="A2551" i="2"/>
  <c r="A2551" i="4" s="1"/>
  <c r="A2552" i="2"/>
  <c r="A2553" i="2"/>
  <c r="A2554" i="2"/>
  <c r="A2555" i="2"/>
  <c r="A2555" i="4" s="1"/>
  <c r="A2556" i="2"/>
  <c r="A2556" i="4" s="1"/>
  <c r="A2557" i="2"/>
  <c r="A2557" i="4" s="1"/>
  <c r="A2558" i="2"/>
  <c r="A2558" i="4" s="1"/>
  <c r="A2559" i="2"/>
  <c r="A2560" i="2"/>
  <c r="A2561" i="2"/>
  <c r="A2562" i="2"/>
  <c r="A2562" i="4" s="1"/>
  <c r="A2563" i="2"/>
  <c r="A2563" i="4" s="1"/>
  <c r="A2564" i="2"/>
  <c r="A2565" i="2"/>
  <c r="A2566" i="2"/>
  <c r="A2567" i="2"/>
  <c r="A2568" i="2"/>
  <c r="A2568" i="4" s="1"/>
  <c r="A2569" i="2"/>
  <c r="A2569" i="4" s="1"/>
  <c r="A2570" i="2"/>
  <c r="A2570" i="4" s="1"/>
  <c r="A2571" i="2"/>
  <c r="A2572" i="2"/>
  <c r="A2573" i="2"/>
  <c r="A2574" i="2"/>
  <c r="A2574" i="4" s="1"/>
  <c r="A2575" i="2"/>
  <c r="A2575" i="4" s="1"/>
  <c r="A2576" i="2"/>
  <c r="A2577" i="2"/>
  <c r="A2578" i="2"/>
  <c r="A2579" i="2"/>
  <c r="A2579" i="4" s="1"/>
  <c r="A2580" i="2"/>
  <c r="A2580" i="4" s="1"/>
  <c r="A2581" i="2"/>
  <c r="A2581" i="4" s="1"/>
  <c r="A2582" i="2"/>
  <c r="A2582" i="4" s="1"/>
  <c r="A2583" i="2"/>
  <c r="A2584" i="2"/>
  <c r="A2585" i="2"/>
  <c r="A2586" i="2"/>
  <c r="A2586" i="4" s="1"/>
  <c r="A2587" i="2"/>
  <c r="A2587" i="4" s="1"/>
  <c r="A2588" i="2"/>
  <c r="A2589" i="2"/>
  <c r="A2590" i="2"/>
  <c r="A2591" i="2"/>
  <c r="A2592" i="2"/>
  <c r="A2592" i="4" s="1"/>
  <c r="A2593" i="2"/>
  <c r="A2593" i="4" s="1"/>
  <c r="A2594" i="2"/>
  <c r="A2594" i="4" s="1"/>
  <c r="A2595" i="2"/>
  <c r="A2596" i="2"/>
  <c r="A2597" i="2"/>
  <c r="A2598" i="2"/>
  <c r="A2598" i="4" s="1"/>
  <c r="A2599" i="2"/>
  <c r="A2599" i="4" s="1"/>
  <c r="A2600" i="2"/>
  <c r="A2601" i="2"/>
  <c r="A2602" i="2"/>
  <c r="A2603" i="2"/>
  <c r="A2603" i="4" s="1"/>
  <c r="A2604" i="2"/>
  <c r="A2604" i="4" s="1"/>
  <c r="A2605" i="2"/>
  <c r="A2605" i="4" s="1"/>
  <c r="A2606" i="2"/>
  <c r="A2606" i="4" s="1"/>
  <c r="A2607" i="2"/>
  <c r="A2608" i="2"/>
  <c r="A2609" i="2"/>
  <c r="A2610" i="2"/>
  <c r="A2610" i="4" s="1"/>
  <c r="A2611" i="2"/>
  <c r="A2611" i="4" s="1"/>
  <c r="A2612" i="2"/>
  <c r="A2613" i="2"/>
  <c r="A2614" i="2"/>
  <c r="A2615" i="2"/>
  <c r="A2616" i="2"/>
  <c r="A2616" i="4" s="1"/>
  <c r="A2617" i="2"/>
  <c r="A2617" i="4" s="1"/>
  <c r="A2618" i="2"/>
  <c r="A2618" i="4" s="1"/>
  <c r="A2619" i="2"/>
  <c r="A2620" i="2"/>
  <c r="A2621" i="2"/>
  <c r="A2622" i="2"/>
  <c r="A2622" i="4" s="1"/>
  <c r="A2623" i="2"/>
  <c r="A2623" i="4" s="1"/>
  <c r="A2624" i="2"/>
  <c r="A2625" i="2"/>
  <c r="A2626" i="2"/>
  <c r="A2627" i="2"/>
  <c r="A2627" i="4" s="1"/>
  <c r="A2628" i="2"/>
  <c r="A2628" i="4" s="1"/>
  <c r="A2629" i="2"/>
  <c r="A2629" i="4" s="1"/>
  <c r="A2630" i="2"/>
  <c r="A2630" i="4" s="1"/>
  <c r="A2631" i="2"/>
  <c r="A2632" i="2"/>
  <c r="A2633" i="2"/>
  <c r="A2634" i="2"/>
  <c r="A2634" i="4" s="1"/>
  <c r="A2635" i="2"/>
  <c r="A2635" i="4" s="1"/>
  <c r="A2636" i="2"/>
  <c r="A2637" i="2"/>
  <c r="A2638" i="2"/>
  <c r="A2639" i="2"/>
  <c r="A2640" i="2"/>
  <c r="A2640" i="4" s="1"/>
  <c r="A2641" i="2"/>
  <c r="A2641" i="4" s="1"/>
  <c r="A2642" i="2"/>
  <c r="A2642" i="4" s="1"/>
  <c r="A2643" i="2"/>
  <c r="A2644" i="2"/>
  <c r="A2645" i="2"/>
  <c r="A2646" i="2"/>
  <c r="A2646" i="4" s="1"/>
  <c r="A2647" i="2"/>
  <c r="A2647" i="4" s="1"/>
  <c r="A2648" i="2"/>
  <c r="A2649" i="2"/>
  <c r="A2650" i="2"/>
  <c r="A2651" i="2"/>
  <c r="A2651" i="4" s="1"/>
  <c r="A2652" i="2"/>
  <c r="A2652" i="4" s="1"/>
  <c r="A2653" i="2"/>
  <c r="A2653" i="4" s="1"/>
  <c r="A2654" i="2"/>
  <c r="A2654" i="4" s="1"/>
  <c r="A2655" i="2"/>
  <c r="A2656" i="2"/>
  <c r="A2657" i="2"/>
  <c r="A2658" i="2"/>
  <c r="A2658" i="4" s="1"/>
  <c r="A2659" i="2"/>
  <c r="A2659" i="4" s="1"/>
  <c r="A2660" i="2"/>
  <c r="A2661" i="2"/>
  <c r="A2662" i="2"/>
  <c r="A2663" i="2"/>
  <c r="A2664" i="2"/>
  <c r="A2664" i="4" s="1"/>
  <c r="A2665" i="2"/>
  <c r="A2665" i="4" s="1"/>
  <c r="A2666" i="2"/>
  <c r="A2666" i="4" s="1"/>
  <c r="A2667" i="2"/>
  <c r="A2668" i="2"/>
  <c r="A2669" i="2"/>
  <c r="A2670" i="2"/>
  <c r="A2670" i="4" s="1"/>
  <c r="A2671" i="2"/>
  <c r="A2671" i="4" s="1"/>
  <c r="A2672" i="2"/>
  <c r="A2673" i="2"/>
  <c r="A2674" i="2"/>
  <c r="A2675" i="2"/>
  <c r="A2675" i="4" s="1"/>
  <c r="A2676" i="2"/>
  <c r="A2676" i="4" s="1"/>
  <c r="A2677" i="2"/>
  <c r="A2677" i="4" s="1"/>
  <c r="A2678" i="2"/>
  <c r="A2678" i="4" s="1"/>
  <c r="A2679" i="2"/>
  <c r="A2680" i="2"/>
  <c r="A2681" i="2"/>
  <c r="A2682" i="2"/>
  <c r="A2682" i="4" s="1"/>
  <c r="A2683" i="2"/>
  <c r="A2683" i="4" s="1"/>
  <c r="A2684" i="2"/>
  <c r="A2685" i="2"/>
  <c r="A2686" i="2"/>
  <c r="A2687" i="2"/>
  <c r="A2688" i="2"/>
  <c r="A2688" i="4" s="1"/>
  <c r="A2689" i="2"/>
  <c r="A2689" i="4" s="1"/>
  <c r="A2690" i="2"/>
  <c r="A2690" i="4" s="1"/>
  <c r="A2691" i="2"/>
  <c r="A2692" i="2"/>
  <c r="A2693" i="2"/>
  <c r="A2694" i="2"/>
  <c r="A2694" i="4" s="1"/>
  <c r="A2695" i="2"/>
  <c r="A2695" i="4" s="1"/>
  <c r="A2696" i="2"/>
  <c r="A2697" i="2"/>
  <c r="A2698" i="2"/>
  <c r="A2699" i="2"/>
  <c r="A2699" i="4" s="1"/>
  <c r="A2700" i="2"/>
  <c r="A2700" i="4" s="1"/>
  <c r="A2701" i="2"/>
  <c r="A2701" i="4" s="1"/>
  <c r="A2702" i="2"/>
  <c r="A2702" i="4" s="1"/>
  <c r="A2703" i="2"/>
  <c r="A2704" i="2"/>
  <c r="A2705" i="2"/>
  <c r="A2706" i="2"/>
  <c r="A2706" i="4" s="1"/>
  <c r="A2707" i="2"/>
  <c r="A2707" i="4" s="1"/>
  <c r="A2708" i="2"/>
  <c r="A2709" i="2"/>
  <c r="A2710" i="2"/>
  <c r="A2711" i="2"/>
  <c r="A2712" i="2"/>
  <c r="A2712" i="4" s="1"/>
  <c r="A2713" i="2"/>
  <c r="A2713" i="4" s="1"/>
  <c r="A2714" i="2"/>
  <c r="A2714" i="4" s="1"/>
  <c r="A2715" i="2"/>
  <c r="A2716" i="2"/>
  <c r="A2717" i="2"/>
  <c r="A2718" i="2"/>
  <c r="A2718" i="4" s="1"/>
  <c r="A2719" i="2"/>
  <c r="A2719" i="4" s="1"/>
  <c r="A2720" i="2"/>
  <c r="A2721" i="2"/>
  <c r="A2722" i="2"/>
  <c r="A2723" i="2"/>
  <c r="A2723" i="4" s="1"/>
  <c r="A2724" i="2"/>
  <c r="A2724" i="4" s="1"/>
  <c r="A2725" i="2"/>
  <c r="A2725" i="4" s="1"/>
  <c r="A2726" i="2"/>
  <c r="A2726" i="4" s="1"/>
  <c r="A2727" i="2"/>
  <c r="A2728" i="2"/>
  <c r="A2729" i="2"/>
  <c r="A2730" i="2"/>
  <c r="A2730" i="4" s="1"/>
  <c r="A2731" i="2"/>
  <c r="A2731" i="4" s="1"/>
  <c r="A2732" i="2"/>
  <c r="A2733" i="2"/>
  <c r="A2734" i="2"/>
  <c r="A2735" i="2"/>
  <c r="A2736" i="2"/>
  <c r="A2736" i="4" s="1"/>
  <c r="A2737" i="2"/>
  <c r="A2737" i="4" s="1"/>
  <c r="A2738" i="2"/>
  <c r="A2738" i="4" s="1"/>
  <c r="A2739" i="2"/>
  <c r="A2740" i="2"/>
  <c r="A2741" i="2"/>
  <c r="A2742" i="2"/>
  <c r="A2742" i="4" s="1"/>
  <c r="A2743" i="2"/>
  <c r="A2743" i="4" s="1"/>
  <c r="A2744" i="2"/>
  <c r="A2745" i="2"/>
  <c r="A2746" i="2"/>
  <c r="A2747" i="2"/>
  <c r="A2747" i="4" s="1"/>
  <c r="A2748" i="2"/>
  <c r="A2748" i="4" s="1"/>
  <c r="A2749" i="2"/>
  <c r="A2749" i="4" s="1"/>
  <c r="A2750" i="2"/>
  <c r="A2750" i="4" s="1"/>
  <c r="A2751" i="2"/>
  <c r="A2752" i="2"/>
  <c r="A2753" i="2"/>
  <c r="A2754" i="2"/>
  <c r="A2754" i="4" s="1"/>
  <c r="A2755" i="2"/>
  <c r="A2755" i="4" s="1"/>
  <c r="A2756" i="2"/>
  <c r="A2757" i="2"/>
  <c r="A2758" i="2"/>
  <c r="A2759" i="2"/>
  <c r="A2760" i="2"/>
  <c r="A2760" i="4" s="1"/>
  <c r="A2761" i="2"/>
  <c r="A2761" i="4" s="1"/>
  <c r="A2762" i="2"/>
  <c r="A2762" i="4" s="1"/>
  <c r="A2763" i="2"/>
  <c r="A2764" i="2"/>
  <c r="A2765" i="2"/>
  <c r="A2766" i="2"/>
  <c r="A2766" i="4" s="1"/>
  <c r="A2767" i="2"/>
  <c r="A2767" i="4" s="1"/>
  <c r="A2768" i="2"/>
  <c r="A2769" i="2"/>
  <c r="A2770" i="2"/>
  <c r="A2771" i="2"/>
  <c r="A2772" i="2"/>
  <c r="A2772" i="4" s="1"/>
  <c r="A2773" i="2"/>
  <c r="A2773" i="4" s="1"/>
  <c r="A2774" i="2"/>
  <c r="A2774" i="4" s="1"/>
  <c r="A2775" i="2"/>
  <c r="A2776" i="2"/>
  <c r="A2777" i="2"/>
  <c r="A2778" i="2"/>
  <c r="A2778" i="4" s="1"/>
  <c r="A2779" i="2"/>
  <c r="A2779" i="4" s="1"/>
  <c r="A2780" i="2"/>
  <c r="A2781" i="2"/>
  <c r="A2782" i="2"/>
  <c r="A2783" i="2"/>
  <c r="A2784" i="2"/>
  <c r="A2784" i="4" s="1"/>
  <c r="A2785" i="2"/>
  <c r="A2785" i="4" s="1"/>
  <c r="A2786" i="2"/>
  <c r="A2786" i="4" s="1"/>
  <c r="A2787" i="2"/>
  <c r="A2788" i="2"/>
  <c r="A2789" i="2"/>
  <c r="A2790" i="2"/>
  <c r="A2790" i="4" s="1"/>
  <c r="A2791" i="2"/>
  <c r="A2791" i="4" s="1"/>
  <c r="A2792" i="2"/>
  <c r="A2793" i="2"/>
  <c r="A2794" i="2"/>
  <c r="A2795" i="2"/>
  <c r="A2795" i="4" s="1"/>
  <c r="A2796" i="2"/>
  <c r="A2796" i="4" s="1"/>
  <c r="A2797" i="2"/>
  <c r="A2797" i="4" s="1"/>
  <c r="A2798" i="2"/>
  <c r="A2798" i="4" s="1"/>
  <c r="A2799" i="2"/>
  <c r="A2800" i="2"/>
  <c r="A2801" i="2"/>
  <c r="A2802" i="2"/>
  <c r="A2802" i="4" s="1"/>
  <c r="A2803" i="2"/>
  <c r="A2803" i="4" s="1"/>
  <c r="A2804" i="2"/>
  <c r="A2805" i="2"/>
  <c r="A2806" i="2"/>
  <c r="A2807" i="2"/>
  <c r="A2808" i="2"/>
  <c r="A2808" i="4" s="1"/>
  <c r="A2809" i="2"/>
  <c r="A2809" i="4" s="1"/>
  <c r="A2810" i="2"/>
  <c r="A2810" i="4" s="1"/>
  <c r="A2811" i="2"/>
  <c r="A2812" i="2"/>
  <c r="A2813" i="2"/>
  <c r="A2814" i="2"/>
  <c r="A2814" i="4" s="1"/>
  <c r="A2815" i="2"/>
  <c r="A2815" i="4" s="1"/>
  <c r="A2816" i="2"/>
  <c r="A2817" i="2"/>
  <c r="A2818" i="2"/>
  <c r="A2819" i="2"/>
  <c r="A2819" i="4" s="1"/>
  <c r="A2820" i="2"/>
  <c r="A2820" i="4" s="1"/>
  <c r="A2821" i="2"/>
  <c r="A2821" i="4" s="1"/>
  <c r="A2822" i="2"/>
  <c r="A2822" i="4" s="1"/>
  <c r="A2823" i="2"/>
  <c r="A2824" i="2"/>
  <c r="A2825" i="2"/>
  <c r="A2826" i="2"/>
  <c r="A2826" i="4" s="1"/>
  <c r="A2827" i="2"/>
  <c r="A2827" i="4" s="1"/>
  <c r="A2828" i="2"/>
  <c r="A2829" i="2"/>
  <c r="A2830" i="2"/>
  <c r="A2831" i="2"/>
  <c r="A2832" i="2"/>
  <c r="A2832" i="4" s="1"/>
  <c r="A2833" i="2"/>
  <c r="A2833" i="4" s="1"/>
  <c r="A2834" i="2"/>
  <c r="A2834" i="4" s="1"/>
  <c r="A2835" i="2"/>
  <c r="A2836" i="2"/>
  <c r="A2837" i="2"/>
  <c r="A2838" i="2"/>
  <c r="A2838" i="4" s="1"/>
  <c r="A2839" i="2"/>
  <c r="A2839" i="4" s="1"/>
  <c r="A2840" i="2"/>
  <c r="A2841" i="2"/>
  <c r="A2842" i="2"/>
  <c r="A2843" i="2"/>
  <c r="A2843" i="4" s="1"/>
  <c r="A2844" i="2"/>
  <c r="A2844" i="4" s="1"/>
  <c r="A2845" i="2"/>
  <c r="A2845" i="4" s="1"/>
  <c r="A2846" i="2"/>
  <c r="A2846" i="4" s="1"/>
  <c r="A2847" i="2"/>
  <c r="A2848" i="2"/>
  <c r="A2849" i="2"/>
  <c r="A2850" i="2"/>
  <c r="A2850" i="4" s="1"/>
  <c r="A2851" i="2"/>
  <c r="A2851" i="4" s="1"/>
  <c r="A2852" i="2"/>
  <c r="A2853" i="2"/>
  <c r="A2854" i="2"/>
  <c r="A2855" i="2"/>
  <c r="A2856" i="2"/>
  <c r="A2856" i="4" s="1"/>
  <c r="A2857" i="2"/>
  <c r="A2857" i="4" s="1"/>
  <c r="A2858" i="2"/>
  <c r="A2858" i="4" s="1"/>
  <c r="A2859" i="2"/>
  <c r="A2860" i="2"/>
  <c r="A2861" i="2"/>
  <c r="A2862" i="2"/>
  <c r="A2862" i="4" s="1"/>
  <c r="A2863" i="2"/>
  <c r="A2863" i="4" s="1"/>
  <c r="A2864" i="2"/>
  <c r="A2865" i="2"/>
  <c r="A2866" i="2"/>
  <c r="A2867" i="2"/>
  <c r="A2868" i="2"/>
  <c r="A2868" i="4" s="1"/>
  <c r="A2869" i="2"/>
  <c r="A2869" i="4" s="1"/>
  <c r="A2870" i="2"/>
  <c r="A2870" i="4" s="1"/>
  <c r="A2871" i="2"/>
  <c r="A2872" i="2"/>
  <c r="A2873" i="2"/>
  <c r="A2874" i="2"/>
  <c r="A2874" i="4" s="1"/>
  <c r="A2875" i="2"/>
  <c r="A2875" i="4" s="1"/>
  <c r="A2876" i="2"/>
  <c r="A2877" i="2"/>
  <c r="A2878" i="2"/>
  <c r="A2879" i="2"/>
  <c r="A2880" i="2"/>
  <c r="A2880" i="4" s="1"/>
  <c r="A2881" i="2"/>
  <c r="A2881" i="4" s="1"/>
  <c r="A2882" i="2"/>
  <c r="A2882" i="4" s="1"/>
  <c r="A2883" i="2"/>
  <c r="A2884" i="2"/>
  <c r="A2885" i="2"/>
  <c r="A2886" i="2"/>
  <c r="A2886" i="4" s="1"/>
  <c r="A2887" i="2"/>
  <c r="A2887" i="4" s="1"/>
  <c r="A2888" i="2"/>
  <c r="A2889" i="2"/>
  <c r="A2890" i="2"/>
  <c r="A2891" i="2"/>
  <c r="A2891" i="4" s="1"/>
  <c r="A2892" i="2"/>
  <c r="A2892" i="4" s="1"/>
  <c r="A2893" i="2"/>
  <c r="A2893" i="4" s="1"/>
  <c r="A2894" i="2"/>
  <c r="A2894" i="4" s="1"/>
  <c r="A2895" i="2"/>
  <c r="A2896" i="2"/>
  <c r="A2897" i="2"/>
  <c r="A2898" i="2"/>
  <c r="A2898" i="4" s="1"/>
  <c r="A2899" i="2"/>
  <c r="A2899" i="4" s="1"/>
  <c r="A2900" i="2"/>
  <c r="A2901" i="2"/>
  <c r="A2902" i="2"/>
  <c r="A2903" i="2"/>
  <c r="A2904" i="2"/>
  <c r="A2904" i="4" s="1"/>
  <c r="A2905" i="2"/>
  <c r="A2905" i="4" s="1"/>
  <c r="A2906" i="2"/>
  <c r="A2906" i="4" s="1"/>
  <c r="A2907" i="2"/>
  <c r="A2908" i="2"/>
  <c r="A2909" i="2"/>
  <c r="A2910" i="2"/>
  <c r="A2910" i="4" s="1"/>
  <c r="A2911" i="2"/>
  <c r="A2911" i="4" s="1"/>
  <c r="A2912" i="2"/>
  <c r="A2913" i="2"/>
  <c r="A2914" i="2"/>
  <c r="A2915" i="2"/>
  <c r="A2915" i="4" s="1"/>
  <c r="A2916" i="2"/>
  <c r="A2916" i="4" s="1"/>
  <c r="A2917" i="2"/>
  <c r="A2917" i="4" s="1"/>
  <c r="A2918" i="2"/>
  <c r="A2918" i="4" s="1"/>
  <c r="A2919" i="2"/>
  <c r="A2920" i="2"/>
  <c r="A2921" i="2"/>
  <c r="A2922" i="2"/>
  <c r="A2922" i="4" s="1"/>
  <c r="A2923" i="2"/>
  <c r="A2923" i="4" s="1"/>
  <c r="A2924" i="2"/>
  <c r="A2925" i="2"/>
  <c r="A2926" i="2"/>
  <c r="A2927" i="2"/>
  <c r="A2928" i="2"/>
  <c r="A2928" i="4" s="1"/>
  <c r="A2929" i="2"/>
  <c r="A2929" i="4" s="1"/>
  <c r="A2930" i="2"/>
  <c r="A2930" i="4" s="1"/>
  <c r="A2931" i="2"/>
  <c r="A2932" i="2"/>
  <c r="A2933" i="2"/>
  <c r="A2934" i="2"/>
  <c r="A2934" i="4" s="1"/>
  <c r="A2935" i="2"/>
  <c r="A2935" i="4" s="1"/>
  <c r="A2936" i="2"/>
  <c r="A2937" i="2"/>
  <c r="A2938" i="2"/>
  <c r="A2939" i="2"/>
  <c r="A2939" i="4" s="1"/>
  <c r="A2940" i="2"/>
  <c r="A2940" i="4" s="1"/>
  <c r="A2941" i="2"/>
  <c r="A2941" i="4" s="1"/>
  <c r="A2942" i="2"/>
  <c r="A2942" i="4" s="1"/>
  <c r="A2943" i="2"/>
  <c r="A2944" i="2"/>
  <c r="A2945" i="2"/>
  <c r="A2946" i="2"/>
  <c r="A2946" i="4" s="1"/>
  <c r="A2947" i="2"/>
  <c r="A2947" i="4" s="1"/>
  <c r="A2948" i="2"/>
  <c r="A2949" i="2"/>
  <c r="A2950" i="2"/>
  <c r="A2951" i="2"/>
  <c r="A2952" i="2"/>
  <c r="A2952" i="4" s="1"/>
  <c r="A2953" i="2"/>
  <c r="A2953" i="4" s="1"/>
  <c r="A2954" i="2"/>
  <c r="A2954" i="4" s="1"/>
  <c r="A2955" i="2"/>
  <c r="A2956" i="2"/>
  <c r="A2957" i="2"/>
  <c r="A2958" i="2"/>
  <c r="A2958" i="4" s="1"/>
  <c r="A2959" i="2"/>
  <c r="A2959" i="4" s="1"/>
  <c r="A2960" i="2"/>
  <c r="A2961" i="2"/>
  <c r="A2962" i="2"/>
  <c r="A2963" i="2"/>
  <c r="A2963" i="4" s="1"/>
  <c r="A2964" i="2"/>
  <c r="A2964" i="4" s="1"/>
  <c r="A2965" i="2"/>
  <c r="A2965" i="4" s="1"/>
  <c r="A2966" i="2"/>
  <c r="A2966" i="4" s="1"/>
  <c r="A2967" i="2"/>
  <c r="A2968" i="2"/>
  <c r="A2969" i="2"/>
  <c r="A2970" i="2"/>
  <c r="A2970" i="4" s="1"/>
  <c r="A2971" i="2"/>
  <c r="A2971" i="4" s="1"/>
  <c r="A2972" i="2"/>
  <c r="A2973" i="2"/>
  <c r="A2974" i="2"/>
  <c r="A2975" i="2"/>
  <c r="A2976" i="2"/>
  <c r="A2976" i="4" s="1"/>
  <c r="A2977" i="2"/>
  <c r="A2977" i="4" s="1"/>
  <c r="A2978" i="2"/>
  <c r="A2978" i="4" s="1"/>
  <c r="A2979" i="2"/>
  <c r="A2980" i="2"/>
  <c r="A2981" i="2"/>
  <c r="A2982" i="2"/>
  <c r="A2982" i="4" s="1"/>
  <c r="A2983" i="2"/>
  <c r="A2983" i="4" s="1"/>
  <c r="A2984" i="2"/>
  <c r="A2985" i="2"/>
  <c r="A2986" i="2"/>
  <c r="A2987" i="2"/>
  <c r="A2987" i="4" s="1"/>
  <c r="A2988" i="2"/>
  <c r="A2988" i="4" s="1"/>
  <c r="A2989" i="2"/>
  <c r="A2989" i="4" s="1"/>
  <c r="A2990" i="2"/>
  <c r="A2990" i="4" s="1"/>
  <c r="A2991" i="2"/>
  <c r="A2992" i="2"/>
  <c r="A2993" i="2"/>
  <c r="A2994" i="2"/>
  <c r="A2994" i="4" s="1"/>
  <c r="A2995" i="2"/>
  <c r="A2995" i="4" s="1"/>
  <c r="A2996" i="2"/>
  <c r="A2997" i="2"/>
  <c r="A2998" i="2"/>
  <c r="A2999" i="2"/>
  <c r="A3000" i="2"/>
  <c r="A3000" i="4" s="1"/>
  <c r="A3001" i="2"/>
  <c r="A3001" i="4" s="1"/>
  <c r="A3002" i="2"/>
  <c r="A3002" i="4" s="1"/>
  <c r="A3003" i="2"/>
  <c r="A3004" i="2"/>
  <c r="A3005" i="2"/>
  <c r="A3006" i="2"/>
  <c r="A3006" i="4" s="1"/>
  <c r="A3007" i="2"/>
  <c r="A3007" i="4" s="1"/>
  <c r="A3008" i="2"/>
  <c r="A3009" i="2"/>
  <c r="A3010" i="2"/>
  <c r="A3011" i="2"/>
  <c r="A3011" i="4" s="1"/>
  <c r="A3012" i="2"/>
  <c r="A3012" i="4" s="1"/>
  <c r="A3013" i="2"/>
  <c r="A3013" i="4" s="1"/>
  <c r="A3014" i="2"/>
  <c r="A3014" i="4" s="1"/>
  <c r="A3015" i="2"/>
  <c r="A3016" i="2"/>
  <c r="A3017" i="2"/>
  <c r="A3018" i="2"/>
  <c r="A3018" i="4" s="1"/>
  <c r="A3019" i="2"/>
  <c r="A3019" i="4" s="1"/>
  <c r="A3020" i="2"/>
  <c r="A3021" i="2"/>
  <c r="A3022" i="2"/>
  <c r="A3023" i="2"/>
  <c r="A3024" i="2"/>
  <c r="A3024" i="4" s="1"/>
  <c r="A3025" i="2"/>
  <c r="A3025" i="4" s="1"/>
  <c r="A3026" i="2"/>
  <c r="A3026" i="4" s="1"/>
  <c r="A3027" i="2"/>
  <c r="A3028" i="2"/>
  <c r="A3029" i="2"/>
  <c r="A3030" i="2"/>
  <c r="A3030" i="4" s="1"/>
  <c r="A3031" i="2"/>
  <c r="A3031" i="4" s="1"/>
  <c r="A3032" i="2"/>
  <c r="A3033" i="2"/>
  <c r="A3034" i="2"/>
  <c r="A3035" i="2"/>
  <c r="A3035" i="4" s="1"/>
  <c r="A3036" i="2"/>
  <c r="A3037" i="2"/>
  <c r="A3037" i="4" s="1"/>
  <c r="A3038" i="2"/>
  <c r="A3038" i="4" s="1"/>
  <c r="A3039" i="2"/>
  <c r="A3040" i="2"/>
  <c r="A3041" i="2"/>
  <c r="A3042" i="2"/>
  <c r="A3042" i="4" s="1"/>
  <c r="A3043" i="2"/>
  <c r="A3043" i="4" s="1"/>
  <c r="A3044" i="2"/>
  <c r="A3045" i="2"/>
  <c r="A3046" i="2"/>
  <c r="A3047" i="2"/>
  <c r="A3048" i="2"/>
  <c r="A3048" i="4" s="1"/>
  <c r="A3049" i="2"/>
  <c r="A3049" i="4" s="1"/>
  <c r="A3050" i="2"/>
  <c r="A3050" i="4" s="1"/>
  <c r="A3051" i="2"/>
  <c r="A3052" i="2"/>
  <c r="A3053" i="2"/>
  <c r="A3054" i="2"/>
  <c r="A3054" i="4" s="1"/>
  <c r="A3055" i="2"/>
  <c r="A3055" i="4" s="1"/>
  <c r="A3056" i="2"/>
  <c r="A3057" i="2"/>
  <c r="A3058" i="2"/>
  <c r="A3059" i="2"/>
  <c r="A3059" i="4" s="1"/>
  <c r="A3060" i="2"/>
  <c r="A3060" i="4" s="1"/>
  <c r="A3061" i="2"/>
  <c r="A3061" i="4" s="1"/>
  <c r="A3062" i="2"/>
  <c r="A3062" i="4" s="1"/>
  <c r="A3063" i="2"/>
  <c r="A3064" i="2"/>
  <c r="A3065" i="2"/>
  <c r="A3066" i="2"/>
  <c r="A3066" i="4" s="1"/>
  <c r="A3067" i="2"/>
  <c r="A3067" i="4" s="1"/>
  <c r="A3068" i="2"/>
  <c r="A3069" i="2"/>
  <c r="A3070" i="2"/>
  <c r="A3071" i="2"/>
  <c r="A3072" i="2"/>
  <c r="A3072" i="4" s="1"/>
  <c r="A3073" i="2"/>
  <c r="A3073" i="4" s="1"/>
  <c r="A3074" i="2"/>
  <c r="A3074" i="4" s="1"/>
  <c r="A3075" i="2"/>
  <c r="A3076" i="2"/>
  <c r="A3077" i="2"/>
  <c r="A3078" i="2"/>
  <c r="A3078" i="4" s="1"/>
  <c r="A3079" i="2"/>
  <c r="A3079" i="4" s="1"/>
  <c r="A3080" i="2"/>
  <c r="A3081" i="2"/>
  <c r="A3082" i="2"/>
  <c r="A3083" i="2"/>
  <c r="A3083" i="4" s="1"/>
  <c r="A3084" i="2"/>
  <c r="A3084" i="4" s="1"/>
  <c r="A3085" i="2"/>
  <c r="A3085" i="4" s="1"/>
  <c r="A3086" i="2"/>
  <c r="A3086" i="4" s="1"/>
  <c r="A3087" i="2"/>
  <c r="A3088" i="2"/>
  <c r="A3089" i="2"/>
  <c r="A3090" i="2"/>
  <c r="A3090" i="4" s="1"/>
  <c r="A3091" i="2"/>
  <c r="A3091" i="4" s="1"/>
  <c r="A3092" i="2"/>
  <c r="A3093" i="2"/>
  <c r="A3094" i="2"/>
  <c r="A3095" i="2"/>
  <c r="A3096" i="2"/>
  <c r="A3096" i="4" s="1"/>
  <c r="A3097" i="2"/>
  <c r="A3097" i="4" s="1"/>
  <c r="A3098" i="2"/>
  <c r="A3098" i="4" s="1"/>
  <c r="A3099" i="2"/>
  <c r="A3100" i="2"/>
  <c r="A3101" i="2"/>
  <c r="A3102" i="2"/>
  <c r="A3102" i="4" s="1"/>
  <c r="A3103" i="2"/>
  <c r="A3103" i="4" s="1"/>
  <c r="A3104" i="2"/>
  <c r="A3105" i="2"/>
  <c r="A3106" i="2"/>
  <c r="A3107" i="2"/>
  <c r="A3107" i="4" s="1"/>
  <c r="A3108" i="2"/>
  <c r="A3108" i="4" s="1"/>
  <c r="A3109" i="2"/>
  <c r="A3109" i="4" s="1"/>
  <c r="A3110" i="2"/>
  <c r="A3110" i="4" s="1"/>
  <c r="A3111" i="2"/>
  <c r="A3112" i="2"/>
  <c r="A3113" i="2"/>
  <c r="A3114" i="2"/>
  <c r="A3114" i="4" s="1"/>
  <c r="A3115" i="2"/>
  <c r="A3115" i="4" s="1"/>
  <c r="A3116" i="2"/>
  <c r="A3117" i="2"/>
  <c r="A3118" i="2"/>
  <c r="A3119" i="2"/>
  <c r="A3120" i="2"/>
  <c r="A3120" i="4" s="1"/>
  <c r="A3121" i="2"/>
  <c r="A3121" i="4" s="1"/>
  <c r="A3122" i="2"/>
  <c r="A3122" i="4" s="1"/>
  <c r="A3123" i="2"/>
  <c r="A3124" i="2"/>
  <c r="A3125" i="2"/>
  <c r="A3126" i="2"/>
  <c r="A3126" i="4" s="1"/>
  <c r="A3127" i="2"/>
  <c r="A3127" i="4" s="1"/>
  <c r="A3128" i="2"/>
  <c r="A3129" i="2"/>
  <c r="A3130" i="2"/>
  <c r="A3131" i="2"/>
  <c r="A3131" i="4" s="1"/>
  <c r="A3132" i="2"/>
  <c r="A3132" i="4" s="1"/>
  <c r="A3133" i="2"/>
  <c r="A3133" i="4" s="1"/>
  <c r="A3134" i="2"/>
  <c r="A3134" i="4" s="1"/>
  <c r="A3135" i="2"/>
  <c r="A3136" i="2"/>
  <c r="A3137" i="2"/>
  <c r="A3138" i="2"/>
  <c r="A3138" i="4" s="1"/>
  <c r="A3139" i="2"/>
  <c r="A3139" i="4" s="1"/>
  <c r="A3140" i="2"/>
  <c r="A3141" i="2"/>
  <c r="A3142" i="2"/>
  <c r="A3143" i="2"/>
  <c r="A3144" i="2"/>
  <c r="A3144" i="4" s="1"/>
  <c r="A3145" i="2"/>
  <c r="A3145" i="4" s="1"/>
  <c r="A3146" i="2"/>
  <c r="A3146" i="4" s="1"/>
  <c r="A3147" i="2"/>
  <c r="A3148" i="2"/>
  <c r="A3149" i="2"/>
  <c r="A3150" i="2"/>
  <c r="A3150" i="4" s="1"/>
  <c r="A3151" i="2"/>
  <c r="A3151" i="4" s="1"/>
  <c r="A3152" i="2"/>
  <c r="A3153" i="2"/>
  <c r="A3154" i="2"/>
  <c r="A3155" i="2"/>
  <c r="A3155" i="4" s="1"/>
  <c r="A3156" i="2"/>
  <c r="A3156" i="4" s="1"/>
  <c r="A3157" i="2"/>
  <c r="A3157" i="4" s="1"/>
  <c r="A3158" i="2"/>
  <c r="A3158" i="4" s="1"/>
  <c r="A3159" i="2"/>
  <c r="A3160" i="2"/>
  <c r="A3161" i="2"/>
  <c r="A3162" i="2"/>
  <c r="A3162" i="4" s="1"/>
  <c r="A3163" i="2"/>
  <c r="A3163" i="4" s="1"/>
  <c r="A3164" i="2"/>
  <c r="A3165" i="2"/>
  <c r="A3166" i="2"/>
  <c r="A3167" i="2"/>
  <c r="A3168" i="2"/>
  <c r="A3168" i="4" s="1"/>
  <c r="A3169" i="2"/>
  <c r="A3169" i="4" s="1"/>
  <c r="A3170" i="2"/>
  <c r="A3170" i="4" s="1"/>
  <c r="A3171" i="2"/>
  <c r="A3172" i="2"/>
  <c r="A3173" i="2"/>
  <c r="A3174" i="2"/>
  <c r="A3174" i="4" s="1"/>
  <c r="A3175" i="2"/>
  <c r="A3175" i="4" s="1"/>
  <c r="A3176" i="2"/>
  <c r="A3177" i="2"/>
  <c r="A3178" i="2"/>
  <c r="A3179" i="2"/>
  <c r="A3179" i="4" s="1"/>
  <c r="A3180" i="2"/>
  <c r="A3180" i="4" s="1"/>
  <c r="A3181" i="2"/>
  <c r="A3181" i="4" s="1"/>
  <c r="A3182" i="2"/>
  <c r="A3182" i="4" s="1"/>
  <c r="A3183" i="2"/>
  <c r="A3184" i="2"/>
  <c r="A3185" i="2"/>
  <c r="A3186" i="2"/>
  <c r="A3186" i="4" s="1"/>
  <c r="A3187" i="2"/>
  <c r="A3187" i="4" s="1"/>
  <c r="A3188" i="2"/>
  <c r="A3189" i="2"/>
  <c r="A3190" i="2"/>
  <c r="A3191" i="2"/>
  <c r="A3192" i="2"/>
  <c r="A3192" i="4" s="1"/>
  <c r="A3193" i="2"/>
  <c r="A3193" i="4" s="1"/>
  <c r="A3194" i="2"/>
  <c r="A3194" i="4" s="1"/>
  <c r="A3195" i="2"/>
  <c r="A3196" i="2"/>
  <c r="A3197" i="2"/>
  <c r="A3198" i="2"/>
  <c r="A3198" i="4" s="1"/>
  <c r="A3199" i="2"/>
  <c r="A3199" i="4" s="1"/>
  <c r="A3200" i="2"/>
  <c r="A3201" i="2"/>
  <c r="A3202" i="2"/>
  <c r="A3203" i="2"/>
  <c r="A3203" i="4" s="1"/>
  <c r="A3204" i="2"/>
  <c r="A3204" i="4" s="1"/>
  <c r="A3205" i="2"/>
  <c r="A3205" i="4" s="1"/>
  <c r="A3206" i="2"/>
  <c r="A3206" i="4" s="1"/>
  <c r="A3207" i="2"/>
  <c r="A3208" i="2"/>
  <c r="A3209" i="2"/>
  <c r="A3210" i="2"/>
  <c r="A3210" i="4" s="1"/>
  <c r="A3211" i="2"/>
  <c r="A3211" i="4" s="1"/>
  <c r="A3212" i="2"/>
  <c r="A3213" i="2"/>
  <c r="A3214" i="2"/>
  <c r="A3215" i="2"/>
  <c r="A3216" i="2"/>
  <c r="A3216" i="4" s="1"/>
  <c r="A3217" i="2"/>
  <c r="A3217" i="4" s="1"/>
  <c r="A3218" i="2"/>
  <c r="A3218" i="4" s="1"/>
  <c r="A3219" i="2"/>
  <c r="A3220" i="2"/>
  <c r="A3221" i="2"/>
  <c r="A3222" i="2"/>
  <c r="A3222" i="4" s="1"/>
  <c r="A3223" i="2"/>
  <c r="A3223" i="4" s="1"/>
  <c r="A3224" i="2"/>
  <c r="A3225" i="2"/>
  <c r="A3226" i="2"/>
  <c r="A3227" i="2"/>
  <c r="A3227" i="4" s="1"/>
  <c r="A3228" i="2"/>
  <c r="A3228" i="4" s="1"/>
  <c r="A3229" i="2"/>
  <c r="A3229" i="4" s="1"/>
  <c r="A3230" i="2"/>
  <c r="A3230" i="4" s="1"/>
  <c r="A3231" i="2"/>
  <c r="A3232" i="2"/>
  <c r="A3233" i="2"/>
  <c r="A3234" i="2"/>
  <c r="A3234" i="4" s="1"/>
  <c r="A3235" i="2"/>
  <c r="A3235" i="4" s="1"/>
  <c r="A3236" i="2"/>
  <c r="A3237" i="2"/>
  <c r="A3238" i="2"/>
  <c r="A3239" i="2"/>
  <c r="A3240" i="2"/>
  <c r="A3240" i="4" s="1"/>
  <c r="A3241" i="2"/>
  <c r="A3241" i="4" s="1"/>
  <c r="A3242" i="2"/>
  <c r="A3242" i="4" s="1"/>
  <c r="A3243" i="2"/>
  <c r="A3244" i="2"/>
  <c r="A3245" i="2"/>
  <c r="A3246" i="2"/>
  <c r="A3246" i="4" s="1"/>
  <c r="A3247" i="2"/>
  <c r="A3247" i="4" s="1"/>
  <c r="A3248" i="2"/>
  <c r="A3249" i="2"/>
  <c r="A3250" i="2"/>
  <c r="A3251" i="2"/>
  <c r="A3251" i="4" s="1"/>
  <c r="A3252" i="2"/>
  <c r="A3252" i="4" s="1"/>
  <c r="A3253" i="2"/>
  <c r="A3253" i="4" s="1"/>
  <c r="A3254" i="2"/>
  <c r="A3254" i="4" s="1"/>
  <c r="A3255" i="2"/>
  <c r="A3256" i="2"/>
  <c r="A3257" i="2"/>
  <c r="A3258" i="2"/>
  <c r="A3258" i="4" s="1"/>
  <c r="A3259" i="2"/>
  <c r="A3259" i="4" s="1"/>
  <c r="A3260" i="2"/>
  <c r="A3261" i="2"/>
  <c r="A3262" i="2"/>
  <c r="A3263" i="2"/>
  <c r="A3264" i="2"/>
  <c r="A3264" i="4" s="1"/>
  <c r="A3265" i="2"/>
  <c r="A3265" i="4" s="1"/>
  <c r="A3266" i="2"/>
  <c r="A3266" i="4" s="1"/>
  <c r="A3267" i="2"/>
  <c r="A3268" i="2"/>
  <c r="A3269" i="2"/>
  <c r="A3270" i="2"/>
  <c r="A3270" i="4" s="1"/>
  <c r="A3271" i="2"/>
  <c r="A3271" i="4" s="1"/>
  <c r="A3272" i="2"/>
  <c r="A3273" i="2"/>
  <c r="A3274" i="2"/>
  <c r="A3275" i="2"/>
  <c r="A3275" i="4" s="1"/>
  <c r="A3276" i="2"/>
  <c r="A3276" i="4" s="1"/>
  <c r="A3277" i="2"/>
  <c r="A3277" i="4" s="1"/>
  <c r="A3278" i="2"/>
  <c r="A3278" i="4" s="1"/>
  <c r="A3279" i="2"/>
  <c r="A3280" i="2"/>
  <c r="A3281" i="2"/>
  <c r="A3282" i="2"/>
  <c r="A3282" i="4" s="1"/>
  <c r="A3283" i="2"/>
  <c r="A3283" i="4" s="1"/>
  <c r="A3284" i="2"/>
  <c r="A3285" i="2"/>
  <c r="A3286" i="2"/>
  <c r="A3287" i="2"/>
  <c r="A3288" i="2"/>
  <c r="A3288" i="4" s="1"/>
  <c r="A3289" i="2"/>
  <c r="A3289" i="4" s="1"/>
  <c r="A3290" i="2"/>
  <c r="A3290" i="4" s="1"/>
  <c r="A3291" i="2"/>
  <c r="A3292" i="2"/>
  <c r="A3293" i="2"/>
  <c r="A3294" i="2"/>
  <c r="A3294" i="4" s="1"/>
  <c r="A3295" i="2"/>
  <c r="A3295" i="4" s="1"/>
  <c r="A3296" i="2"/>
  <c r="A3297" i="2"/>
  <c r="A3298" i="2"/>
  <c r="A3299" i="2"/>
  <c r="A3299" i="4" s="1"/>
  <c r="A3300" i="2"/>
  <c r="A3300" i="4" s="1"/>
  <c r="A3301" i="2"/>
  <c r="A3301" i="4" s="1"/>
  <c r="A3302" i="2"/>
  <c r="A3302" i="4" s="1"/>
  <c r="A3303" i="2"/>
  <c r="A3304" i="2"/>
  <c r="A3305" i="2"/>
  <c r="A3306" i="2"/>
  <c r="A3306" i="4" s="1"/>
  <c r="A3307" i="2"/>
  <c r="A3307" i="4" s="1"/>
  <c r="A3308" i="2"/>
  <c r="A3309" i="2"/>
  <c r="A3310" i="2"/>
  <c r="A3311" i="2"/>
  <c r="A3312" i="2"/>
  <c r="A3312" i="4" s="1"/>
  <c r="A3313" i="2"/>
  <c r="A3313" i="4" s="1"/>
  <c r="A3314" i="2"/>
  <c r="A3314" i="4" s="1"/>
  <c r="A3315" i="2"/>
  <c r="A3316" i="2"/>
  <c r="A3317" i="2"/>
  <c r="A3318" i="2"/>
  <c r="A3318" i="4" s="1"/>
  <c r="A3319" i="2"/>
  <c r="A3319" i="4" s="1"/>
  <c r="A3320" i="2"/>
  <c r="A3321" i="2"/>
  <c r="A3322" i="2"/>
  <c r="A3323" i="2"/>
  <c r="A3323" i="4" s="1"/>
  <c r="A3324" i="2"/>
  <c r="A3324" i="4" s="1"/>
  <c r="A3325" i="2"/>
  <c r="A3325" i="4" s="1"/>
  <c r="A3326" i="2"/>
  <c r="A3326" i="4" s="1"/>
  <c r="A3327" i="2"/>
  <c r="A3328" i="2"/>
  <c r="A3329" i="2"/>
  <c r="A3330" i="2"/>
  <c r="A3330" i="4" s="1"/>
  <c r="A3331" i="2"/>
  <c r="A3331" i="4" s="1"/>
  <c r="A3332" i="2"/>
  <c r="A3333" i="2"/>
  <c r="A3334" i="2"/>
  <c r="A3335" i="2"/>
  <c r="A3336" i="2"/>
  <c r="A3336" i="4" s="1"/>
  <c r="A3337" i="2"/>
  <c r="A3337" i="4" s="1"/>
  <c r="A3338" i="2"/>
  <c r="A3338" i="4" s="1"/>
  <c r="A3339" i="2"/>
  <c r="A3340" i="2"/>
  <c r="A3341" i="2"/>
  <c r="A3342" i="2"/>
  <c r="A3342" i="4" s="1"/>
  <c r="A3343" i="2"/>
  <c r="A3343" i="4" s="1"/>
  <c r="A3344" i="2"/>
  <c r="A3345" i="2"/>
  <c r="A3346" i="2"/>
  <c r="A3347" i="2"/>
  <c r="A3348" i="2"/>
  <c r="A3348" i="4" s="1"/>
  <c r="A3349" i="2"/>
  <c r="A3349" i="4" s="1"/>
  <c r="A3350" i="2"/>
  <c r="A3350" i="4" s="1"/>
  <c r="A3351" i="2"/>
  <c r="A3352" i="2"/>
  <c r="A3353" i="2"/>
  <c r="A3354" i="2"/>
  <c r="A3354" i="4" s="1"/>
  <c r="A3355" i="2"/>
  <c r="A3355" i="4" s="1"/>
  <c r="A3356" i="2"/>
  <c r="A3357" i="2"/>
  <c r="A3358" i="2"/>
  <c r="A3359" i="2"/>
  <c r="A3360" i="2"/>
  <c r="A3360" i="4" s="1"/>
  <c r="A3361" i="2"/>
  <c r="A3361" i="4" s="1"/>
  <c r="A3362" i="2"/>
  <c r="A3362" i="4" s="1"/>
  <c r="A3363" i="2"/>
  <c r="A3364" i="2"/>
  <c r="A3365" i="2"/>
  <c r="A3366" i="2"/>
  <c r="A3366" i="4" s="1"/>
  <c r="A3367" i="2"/>
  <c r="A3367" i="4" s="1"/>
  <c r="A3368" i="2"/>
  <c r="A3369" i="2"/>
  <c r="A3370" i="2"/>
  <c r="A3371" i="2"/>
  <c r="A3371" i="4" s="1"/>
  <c r="A3372" i="2"/>
  <c r="A3372" i="4" s="1"/>
  <c r="A3373" i="2"/>
  <c r="A3373" i="4" s="1"/>
  <c r="A3374" i="2"/>
  <c r="A3374" i="4" s="1"/>
  <c r="A3375" i="2"/>
  <c r="A3376" i="2"/>
  <c r="A3377" i="2"/>
  <c r="A3378" i="2"/>
  <c r="A3378" i="4" s="1"/>
  <c r="A3379" i="2"/>
  <c r="A3379" i="4" s="1"/>
  <c r="A3380" i="2"/>
  <c r="A3381" i="2"/>
  <c r="A3382" i="2"/>
  <c r="A3383" i="2"/>
  <c r="A3384" i="2"/>
  <c r="A3384" i="4" s="1"/>
  <c r="A3385" i="2"/>
  <c r="A3385" i="4" s="1"/>
  <c r="A3386" i="2"/>
  <c r="A3386" i="4" s="1"/>
  <c r="A3387" i="2"/>
  <c r="A3388" i="2"/>
  <c r="A3389" i="2"/>
  <c r="A3390" i="2"/>
  <c r="A3390" i="4" s="1"/>
  <c r="A3391" i="2"/>
  <c r="A3391" i="4" s="1"/>
  <c r="A3392" i="2"/>
  <c r="A3393" i="2"/>
  <c r="A3394" i="2"/>
  <c r="A3395" i="2"/>
  <c r="A3395" i="4" s="1"/>
  <c r="A3396" i="2"/>
  <c r="A3396" i="4" s="1"/>
  <c r="A3397" i="2"/>
  <c r="A3397" i="4" s="1"/>
  <c r="A3398" i="2"/>
  <c r="A3398" i="4" s="1"/>
  <c r="A3399" i="2"/>
  <c r="A3400" i="2"/>
  <c r="A3401" i="2"/>
  <c r="A3402" i="2"/>
  <c r="A3402" i="4" s="1"/>
  <c r="A3403" i="2"/>
  <c r="A3403" i="4" s="1"/>
  <c r="A3404" i="2"/>
  <c r="A3405" i="2"/>
  <c r="A3406" i="2"/>
  <c r="A3407" i="2"/>
  <c r="A3408" i="2"/>
  <c r="A3408" i="4" s="1"/>
  <c r="A3409" i="2"/>
  <c r="A3409" i="4" s="1"/>
  <c r="A3410" i="2"/>
  <c r="A3410" i="4" s="1"/>
  <c r="A3411" i="2"/>
  <c r="A3412" i="2"/>
  <c r="A3413" i="2"/>
  <c r="A3414" i="2"/>
  <c r="A3414" i="4" s="1"/>
  <c r="A3415" i="2"/>
  <c r="A3415" i="4" s="1"/>
  <c r="A3416" i="2"/>
  <c r="A3417" i="2"/>
  <c r="A3418" i="2"/>
  <c r="A3419" i="2"/>
  <c r="A3419" i="4" s="1"/>
  <c r="A3420" i="2"/>
  <c r="A3420" i="4" s="1"/>
  <c r="A3421" i="2"/>
  <c r="A3421" i="4" s="1"/>
  <c r="A3422" i="2"/>
  <c r="A3422" i="4" s="1"/>
  <c r="A3423" i="2"/>
  <c r="A3424" i="2"/>
  <c r="A3425" i="2"/>
  <c r="A3426" i="2"/>
  <c r="A3426" i="4" s="1"/>
  <c r="A3427" i="2"/>
  <c r="A3427" i="4" s="1"/>
  <c r="A3428" i="2"/>
  <c r="A3429" i="2"/>
  <c r="A3430" i="2"/>
  <c r="A3431" i="2"/>
  <c r="A3432" i="2"/>
  <c r="A3432" i="4" s="1"/>
  <c r="A3433" i="2"/>
  <c r="A3433" i="4" s="1"/>
  <c r="A3434" i="2"/>
  <c r="A3434" i="4" s="1"/>
  <c r="A3435" i="2"/>
  <c r="A3436" i="2"/>
  <c r="A3437" i="2"/>
  <c r="A3438" i="2"/>
  <c r="A3438" i="4" s="1"/>
  <c r="A3439" i="2"/>
  <c r="A3439" i="4" s="1"/>
  <c r="A3440" i="2"/>
  <c r="A3441" i="2"/>
  <c r="A3442" i="2"/>
  <c r="A3443" i="2"/>
  <c r="A3443" i="4" s="1"/>
  <c r="A3444" i="2"/>
  <c r="A3444" i="4" s="1"/>
  <c r="A3445" i="2"/>
  <c r="A3445" i="4" s="1"/>
  <c r="A3446" i="2"/>
  <c r="A3446" i="4" s="1"/>
  <c r="A3447" i="2"/>
  <c r="A3448" i="2"/>
  <c r="A3449" i="2"/>
  <c r="A3450" i="2"/>
  <c r="A3450" i="4" s="1"/>
  <c r="A3451" i="2"/>
  <c r="A3451" i="4" s="1"/>
  <c r="A3452" i="2"/>
  <c r="A3453" i="2"/>
  <c r="A3454" i="2"/>
  <c r="A3455" i="2"/>
  <c r="A3456" i="2"/>
  <c r="A3456" i="4" s="1"/>
  <c r="A3457" i="2"/>
  <c r="A3457" i="4" s="1"/>
  <c r="A3458" i="2"/>
  <c r="A3458" i="4" s="1"/>
  <c r="A3459" i="2"/>
  <c r="A3460" i="2"/>
  <c r="A3461" i="2"/>
  <c r="A3462" i="2"/>
  <c r="A3462" i="4" s="1"/>
  <c r="A3463" i="2"/>
  <c r="A3463" i="4" s="1"/>
  <c r="A3464" i="2"/>
  <c r="A3465" i="2"/>
  <c r="A3466" i="2"/>
  <c r="A3467" i="2"/>
  <c r="A3467" i="4" s="1"/>
  <c r="A3468" i="2"/>
  <c r="A3468" i="4" s="1"/>
  <c r="A3469" i="2"/>
  <c r="A3469" i="4" s="1"/>
  <c r="A3470" i="2"/>
  <c r="A3470" i="4" s="1"/>
  <c r="A3471" i="2"/>
  <c r="A3472" i="2"/>
  <c r="A3473" i="2"/>
  <c r="A3474" i="2"/>
  <c r="A3474" i="4" s="1"/>
  <c r="A3475" i="2"/>
  <c r="A3475" i="4" s="1"/>
  <c r="A3476" i="2"/>
  <c r="A3477" i="2"/>
  <c r="A3478" i="2"/>
  <c r="A3479" i="2"/>
  <c r="A3480" i="2"/>
  <c r="A3480" i="4" s="1"/>
  <c r="A3481" i="2"/>
  <c r="A3481" i="4" s="1"/>
  <c r="A3482" i="2"/>
  <c r="A3482" i="4" s="1"/>
  <c r="A3483" i="2"/>
  <c r="A3484" i="2"/>
  <c r="A3485" i="2"/>
  <c r="A3486" i="2"/>
  <c r="A3486" i="4" s="1"/>
  <c r="A3487" i="2"/>
  <c r="A3487" i="4" s="1"/>
  <c r="A3488" i="2"/>
  <c r="A3489" i="2"/>
  <c r="A3490" i="2"/>
  <c r="A3491" i="2"/>
  <c r="A3491" i="4" s="1"/>
  <c r="A3492" i="2"/>
  <c r="A3492" i="4" s="1"/>
  <c r="A3493" i="2"/>
  <c r="A3493" i="4" s="1"/>
  <c r="A3494" i="2"/>
  <c r="A3494" i="4" s="1"/>
  <c r="A3495" i="2"/>
  <c r="A3496" i="2"/>
  <c r="A3497" i="2"/>
  <c r="A3498" i="2"/>
  <c r="A3498" i="4" s="1"/>
  <c r="A3499" i="2"/>
  <c r="A3499" i="4" s="1"/>
  <c r="A3500" i="2"/>
  <c r="A3501" i="2"/>
  <c r="A3502" i="2"/>
  <c r="A3503" i="2"/>
  <c r="A3504" i="2"/>
  <c r="A3504" i="4" s="1"/>
  <c r="A3505" i="2"/>
  <c r="A3505" i="4" s="1"/>
  <c r="A3506" i="2"/>
  <c r="A3506" i="4" s="1"/>
  <c r="A3507" i="2"/>
  <c r="A3508" i="2"/>
  <c r="A3509" i="2"/>
  <c r="A3510" i="2"/>
  <c r="A3510" i="4" s="1"/>
  <c r="A3511" i="2"/>
  <c r="A3511" i="4" s="1"/>
  <c r="A3512" i="2"/>
  <c r="A3513" i="2"/>
  <c r="A3514" i="2"/>
  <c r="A3515" i="2"/>
  <c r="A3515" i="4" s="1"/>
  <c r="A3516" i="2"/>
  <c r="A3516" i="4" s="1"/>
  <c r="A3517" i="2"/>
  <c r="A3517" i="4" s="1"/>
  <c r="A3518" i="2"/>
  <c r="A3518" i="4" s="1"/>
  <c r="A3519" i="2"/>
  <c r="A3520" i="2"/>
  <c r="A3521" i="2"/>
  <c r="A3522" i="2"/>
  <c r="A3522" i="4" s="1"/>
  <c r="A3523" i="2"/>
  <c r="A3523" i="4" s="1"/>
  <c r="A3524" i="2"/>
  <c r="A3525" i="2"/>
  <c r="A3526" i="2"/>
  <c r="A3527" i="2"/>
  <c r="A3528" i="2"/>
  <c r="A3528" i="4" s="1"/>
  <c r="A3529" i="2"/>
  <c r="A3529" i="4" s="1"/>
  <c r="A3530" i="2"/>
  <c r="A3530" i="4" s="1"/>
  <c r="A3531" i="2"/>
  <c r="A3532" i="2"/>
  <c r="A3533" i="2"/>
  <c r="A3534" i="2"/>
  <c r="A3534" i="4" s="1"/>
  <c r="A3535" i="2"/>
  <c r="A3535" i="4" s="1"/>
  <c r="A3536" i="2"/>
  <c r="A3537" i="2"/>
  <c r="A3538" i="2"/>
  <c r="A3539" i="2"/>
  <c r="A3539" i="4" s="1"/>
  <c r="A3540" i="2"/>
  <c r="A3540" i="4" s="1"/>
  <c r="A3541" i="2"/>
  <c r="A3541" i="4" s="1"/>
  <c r="A3542" i="2"/>
  <c r="A3542" i="4" s="1"/>
  <c r="A3543" i="2"/>
  <c r="A3544" i="2"/>
  <c r="A3545" i="2"/>
  <c r="A3546" i="2"/>
  <c r="A3546" i="4" s="1"/>
  <c r="A3547" i="2"/>
  <c r="A3547" i="4" s="1"/>
  <c r="A3548" i="2"/>
  <c r="A3549" i="2"/>
  <c r="A3550" i="2"/>
  <c r="A3551" i="2"/>
  <c r="A3552" i="2"/>
  <c r="A3552" i="4" s="1"/>
  <c r="A3553" i="2"/>
  <c r="A3553" i="4" s="1"/>
  <c r="A3554" i="2"/>
  <c r="A3554" i="4" s="1"/>
  <c r="A3555" i="2"/>
  <c r="A3556" i="2"/>
  <c r="A3557" i="2"/>
  <c r="A3558" i="2"/>
  <c r="A3558" i="4" s="1"/>
  <c r="A3559" i="2"/>
  <c r="A3559" i="4" s="1"/>
  <c r="A3560" i="2"/>
  <c r="A3561" i="2"/>
  <c r="A3562" i="2"/>
  <c r="A3563" i="2"/>
  <c r="A3563" i="4" s="1"/>
  <c r="A3564" i="2"/>
  <c r="A3564" i="4" s="1"/>
  <c r="A3565" i="2"/>
  <c r="A3565" i="4" s="1"/>
  <c r="A3566" i="2"/>
  <c r="A3566" i="4" s="1"/>
  <c r="A3567" i="2"/>
  <c r="A3568" i="2"/>
  <c r="A3569" i="2"/>
  <c r="A3570" i="2"/>
  <c r="A3570" i="4" s="1"/>
  <c r="A3571" i="2"/>
  <c r="A3571" i="4" s="1"/>
  <c r="A3572" i="2"/>
  <c r="A3573" i="2"/>
  <c r="A3574" i="2"/>
  <c r="A3575" i="2"/>
  <c r="A3576" i="2"/>
  <c r="A3576" i="4" s="1"/>
  <c r="A3577" i="2"/>
  <c r="A3577" i="4" s="1"/>
  <c r="A3578" i="2"/>
  <c r="A3578" i="4" s="1"/>
  <c r="A3579" i="2"/>
  <c r="A3580" i="2"/>
  <c r="A3581" i="2"/>
  <c r="A3582" i="2"/>
  <c r="A3582" i="4" s="1"/>
  <c r="A3583" i="2"/>
  <c r="A3583" i="4" s="1"/>
  <c r="A3584" i="2"/>
  <c r="A3585" i="2"/>
  <c r="A3586" i="2"/>
  <c r="A3587" i="2"/>
  <c r="A3587" i="4" s="1"/>
  <c r="A3588" i="2"/>
  <c r="A3588" i="4" s="1"/>
  <c r="A3589" i="2"/>
  <c r="A3589" i="4" s="1"/>
  <c r="A3590" i="2"/>
  <c r="A3590" i="4" s="1"/>
  <c r="A3591" i="2"/>
  <c r="A3592" i="2"/>
  <c r="A3593" i="2"/>
  <c r="A3594" i="2"/>
  <c r="A3594" i="4" s="1"/>
  <c r="A3595" i="2"/>
  <c r="A3595" i="4" s="1"/>
  <c r="A3596" i="2"/>
  <c r="A3597" i="2"/>
  <c r="A3598" i="2"/>
  <c r="A3599" i="2"/>
  <c r="A3600" i="2"/>
  <c r="A3600" i="4" s="1"/>
  <c r="A3601" i="2"/>
  <c r="A3601" i="4" s="1"/>
  <c r="A3602" i="2"/>
  <c r="A3602" i="4" s="1"/>
  <c r="A3603" i="2"/>
  <c r="A3604" i="2"/>
  <c r="A3605" i="2"/>
  <c r="A3606" i="2"/>
  <c r="A3606" i="4" s="1"/>
  <c r="A3607" i="2"/>
  <c r="A3607" i="4" s="1"/>
  <c r="A3608" i="2"/>
  <c r="A3609" i="2"/>
  <c r="A3610" i="2"/>
  <c r="A3611" i="2"/>
  <c r="A3611" i="4" s="1"/>
  <c r="A3612" i="2"/>
  <c r="A3612" i="4" s="1"/>
  <c r="A3613" i="2"/>
  <c r="A3613" i="4" s="1"/>
  <c r="A3614" i="2"/>
  <c r="A3614" i="4" s="1"/>
  <c r="A3615" i="2"/>
  <c r="A3616" i="2"/>
  <c r="A3617" i="2"/>
  <c r="A3618" i="2"/>
  <c r="A3618" i="4" s="1"/>
  <c r="A3619" i="2"/>
  <c r="A3619" i="4" s="1"/>
  <c r="A3620" i="2"/>
  <c r="A3621" i="2"/>
  <c r="A3622" i="2"/>
  <c r="A3623" i="2"/>
  <c r="A3624" i="2"/>
  <c r="A3624" i="4" s="1"/>
  <c r="A3625" i="2"/>
  <c r="A3625" i="4" s="1"/>
  <c r="A3626" i="2"/>
  <c r="A3626" i="4" s="1"/>
  <c r="A3627" i="2"/>
  <c r="A3628" i="2"/>
  <c r="A3629" i="2"/>
  <c r="A3630" i="2"/>
  <c r="A3630" i="4" s="1"/>
  <c r="A3631" i="2"/>
  <c r="A3631" i="4" s="1"/>
  <c r="A3632" i="2"/>
  <c r="A3633" i="2"/>
  <c r="A3634" i="2"/>
  <c r="A3635" i="2"/>
  <c r="A3635" i="4" s="1"/>
  <c r="A3636" i="2"/>
  <c r="A3636" i="4" s="1"/>
  <c r="A3637" i="2"/>
  <c r="A3637" i="4" s="1"/>
  <c r="A3638" i="2"/>
  <c r="A3638" i="4" s="1"/>
  <c r="A3639" i="2"/>
  <c r="A3640" i="2"/>
  <c r="A3641" i="2"/>
  <c r="A3642" i="2"/>
  <c r="A3642" i="4" s="1"/>
  <c r="A3643" i="2"/>
  <c r="A3643" i="4" s="1"/>
  <c r="A3644" i="2"/>
  <c r="A3645" i="2"/>
  <c r="A3646" i="2"/>
  <c r="A3647" i="2"/>
  <c r="A3648" i="2"/>
  <c r="A3648" i="4" s="1"/>
  <c r="A3649" i="2"/>
  <c r="A3649" i="4" s="1"/>
  <c r="A3650" i="2"/>
  <c r="A3650" i="4" s="1"/>
  <c r="A3651" i="2"/>
  <c r="A3652" i="2"/>
  <c r="A3653" i="2"/>
  <c r="A3654" i="2"/>
  <c r="A3654" i="4" s="1"/>
  <c r="A3655" i="2"/>
  <c r="A3655" i="4" s="1"/>
  <c r="A3656" i="2"/>
  <c r="A3657" i="2"/>
  <c r="A3658" i="2"/>
  <c r="A3659" i="2"/>
  <c r="A3659" i="4" s="1"/>
  <c r="A3660" i="2"/>
  <c r="A3660" i="4" s="1"/>
  <c r="A3661" i="2"/>
  <c r="A3661" i="4" s="1"/>
  <c r="A3662" i="2"/>
  <c r="A3662" i="4" s="1"/>
  <c r="A3663" i="2"/>
  <c r="A3664" i="2"/>
  <c r="A3665" i="2"/>
  <c r="A3666" i="2"/>
  <c r="A3666" i="4" s="1"/>
  <c r="A3667" i="2"/>
  <c r="A3667" i="4" s="1"/>
  <c r="A3668" i="2"/>
  <c r="A3669" i="2"/>
  <c r="A3670" i="2"/>
  <c r="A3671" i="2"/>
  <c r="A3672" i="2"/>
  <c r="A3672" i="4" s="1"/>
  <c r="A3673" i="2"/>
  <c r="A3673" i="4" s="1"/>
  <c r="A3674" i="2"/>
  <c r="A3674" i="4" s="1"/>
  <c r="A3675" i="2"/>
  <c r="A3676" i="2"/>
  <c r="A3677" i="2"/>
  <c r="A3678" i="2"/>
  <c r="A3678" i="4" s="1"/>
  <c r="A3679" i="2"/>
  <c r="A3679" i="4" s="1"/>
  <c r="A3680" i="2"/>
  <c r="A3681" i="2"/>
  <c r="A3682" i="2"/>
  <c r="A3683" i="2"/>
  <c r="A3683" i="4" s="1"/>
  <c r="A3684" i="2"/>
  <c r="A3684" i="4" s="1"/>
  <c r="A3685" i="2"/>
  <c r="A3685" i="4" s="1"/>
  <c r="A3686" i="2"/>
  <c r="A3686" i="4" s="1"/>
  <c r="A3687" i="2"/>
  <c r="A3688" i="2"/>
  <c r="A3689" i="2"/>
  <c r="A3690" i="2"/>
  <c r="A3690" i="4" s="1"/>
  <c r="A3691" i="2"/>
  <c r="A3691" i="4" s="1"/>
  <c r="A3692" i="2"/>
  <c r="A3693" i="2"/>
  <c r="A3694" i="2"/>
  <c r="A3695" i="2"/>
  <c r="A3696" i="2"/>
  <c r="A3696" i="4" s="1"/>
  <c r="A3697" i="2"/>
  <c r="A3697" i="4" s="1"/>
  <c r="A3698" i="2"/>
  <c r="A3698" i="4" s="1"/>
  <c r="A3699" i="2"/>
  <c r="A3700" i="2"/>
  <c r="A3701" i="2"/>
  <c r="A3702" i="2"/>
  <c r="A3702" i="4" s="1"/>
  <c r="A3703" i="2"/>
  <c r="A3703" i="4" s="1"/>
  <c r="A3704" i="2"/>
  <c r="A3705" i="2"/>
  <c r="A3706" i="2"/>
  <c r="A3707" i="2"/>
  <c r="A3707" i="4" s="1"/>
  <c r="A3708" i="2"/>
  <c r="A3708" i="4" s="1"/>
  <c r="A3709" i="2"/>
  <c r="A3709" i="4" s="1"/>
  <c r="A3710" i="2"/>
  <c r="A3710" i="4" s="1"/>
  <c r="A3711" i="2"/>
  <c r="A3712" i="2"/>
  <c r="A3713" i="2"/>
  <c r="A3714" i="2"/>
  <c r="A3714" i="4" s="1"/>
  <c r="A3715" i="2"/>
  <c r="A3715" i="4" s="1"/>
  <c r="A3716" i="2"/>
  <c r="A3717" i="2"/>
  <c r="A3718" i="2"/>
  <c r="A3719" i="2"/>
  <c r="A3720" i="2"/>
  <c r="A3720" i="4" s="1"/>
  <c r="A3721" i="2"/>
  <c r="A3721" i="4" s="1"/>
  <c r="A3722" i="2"/>
  <c r="A3722" i="4" s="1"/>
  <c r="A3723" i="2"/>
  <c r="A3724" i="2"/>
  <c r="A3725" i="2"/>
  <c r="A3726" i="2"/>
  <c r="A3726" i="4" s="1"/>
  <c r="A3727" i="2"/>
  <c r="A3727" i="4" s="1"/>
  <c r="A3728" i="2"/>
  <c r="A3729" i="2"/>
  <c r="A3730" i="2"/>
  <c r="A3731" i="2"/>
  <c r="A3731" i="4" s="1"/>
  <c r="A3732" i="2"/>
  <c r="A3732" i="4" s="1"/>
  <c r="A3733" i="2"/>
  <c r="A3733" i="4" s="1"/>
  <c r="A3734" i="2"/>
  <c r="A3734" i="4" s="1"/>
  <c r="A3735" i="2"/>
  <c r="A3736" i="2"/>
  <c r="A3737" i="2"/>
  <c r="A3738" i="2"/>
  <c r="A3738" i="4" s="1"/>
  <c r="A3739" i="2"/>
  <c r="A3739" i="4" s="1"/>
  <c r="A3740" i="2"/>
  <c r="A3741" i="2"/>
  <c r="A3742" i="2"/>
  <c r="A3743" i="2"/>
  <c r="A3744" i="2"/>
  <c r="A3744" i="4" s="1"/>
  <c r="A3745" i="2"/>
  <c r="A3745" i="4" s="1"/>
  <c r="A3746" i="2"/>
  <c r="A3746" i="4" s="1"/>
  <c r="A3747" i="2"/>
  <c r="A3748" i="2"/>
  <c r="A3749" i="2"/>
  <c r="A3750" i="2"/>
  <c r="A3750" i="4" s="1"/>
  <c r="A3751" i="2"/>
  <c r="A3751" i="4" s="1"/>
  <c r="A3752" i="2"/>
  <c r="A3753" i="2"/>
  <c r="A3754" i="2"/>
  <c r="A3755" i="2"/>
  <c r="A3755" i="4" s="1"/>
  <c r="A3756" i="2"/>
  <c r="A3756" i="4" s="1"/>
  <c r="A3757" i="2"/>
  <c r="A3757" i="4" s="1"/>
  <c r="A3758" i="2"/>
  <c r="A3758" i="4" s="1"/>
  <c r="A3759" i="2"/>
  <c r="A3760" i="2"/>
  <c r="A3761" i="2"/>
  <c r="A3762" i="2"/>
  <c r="A3762" i="4" s="1"/>
  <c r="A3763" i="2"/>
  <c r="A3763" i="4" s="1"/>
  <c r="A3764" i="2"/>
  <c r="A3765" i="2"/>
  <c r="A3766" i="2"/>
  <c r="A3767" i="2"/>
  <c r="A3768" i="2"/>
  <c r="A3768" i="4" s="1"/>
  <c r="A3769" i="2"/>
  <c r="A3769" i="4" s="1"/>
  <c r="A3770" i="2"/>
  <c r="A3770" i="4" s="1"/>
  <c r="A3771" i="2"/>
  <c r="A3772" i="2"/>
  <c r="A3773" i="2"/>
  <c r="A3774" i="2"/>
  <c r="A3774" i="4" s="1"/>
  <c r="A3775" i="2"/>
  <c r="A3775" i="4" s="1"/>
  <c r="A3776" i="2"/>
  <c r="A3777" i="2"/>
  <c r="A3778" i="2"/>
  <c r="A3779" i="2"/>
  <c r="A3779" i="4" s="1"/>
  <c r="A3780" i="2"/>
  <c r="A3780" i="4" s="1"/>
  <c r="A3781" i="2"/>
  <c r="A3781" i="4" s="1"/>
  <c r="A3782" i="2"/>
  <c r="A3782" i="4" s="1"/>
  <c r="A3783" i="2"/>
  <c r="A3784" i="2"/>
  <c r="A3785" i="2"/>
  <c r="A3786" i="2"/>
  <c r="A3786" i="4" s="1"/>
  <c r="A3787" i="2"/>
  <c r="A3787" i="4" s="1"/>
  <c r="A3788" i="2"/>
  <c r="A3789" i="2"/>
  <c r="A3790" i="2"/>
  <c r="A3791" i="2"/>
  <c r="A3792" i="2"/>
  <c r="A3792" i="4" s="1"/>
  <c r="A3793" i="2"/>
  <c r="A3793" i="4" s="1"/>
  <c r="A3794" i="2"/>
  <c r="A3794" i="4" s="1"/>
  <c r="A3795" i="2"/>
  <c r="A3796" i="2"/>
  <c r="A3797" i="2"/>
  <c r="A3798" i="2"/>
  <c r="A3798" i="4" s="1"/>
  <c r="A3799" i="2"/>
  <c r="A3799" i="4" s="1"/>
  <c r="A3800" i="2"/>
  <c r="A3801" i="2"/>
  <c r="A3802" i="2"/>
  <c r="A3803" i="2"/>
  <c r="A3803" i="4" s="1"/>
  <c r="A3804" i="2"/>
  <c r="A3804" i="4" s="1"/>
  <c r="A3805" i="2"/>
  <c r="A3805" i="4" s="1"/>
  <c r="A3806" i="2"/>
  <c r="A3806" i="4" s="1"/>
  <c r="A3807" i="2"/>
  <c r="A3808" i="2"/>
  <c r="A3809" i="2"/>
  <c r="A3810" i="2"/>
  <c r="A3810" i="4" s="1"/>
  <c r="A3811" i="2"/>
  <c r="A3811" i="4" s="1"/>
  <c r="A3812" i="2"/>
  <c r="A3813" i="2"/>
  <c r="A3814" i="2"/>
  <c r="A3815" i="2"/>
  <c r="A3816" i="2"/>
  <c r="A3816" i="4" s="1"/>
  <c r="A3817" i="2"/>
  <c r="A3817" i="4" s="1"/>
  <c r="A3818" i="2"/>
  <c r="A3818" i="4" s="1"/>
  <c r="A3819" i="2"/>
  <c r="A3820" i="2"/>
  <c r="A3821" i="2"/>
  <c r="A3822" i="2"/>
  <c r="A3822" i="4" s="1"/>
  <c r="A3823" i="2"/>
  <c r="A3823" i="4" s="1"/>
  <c r="A3824" i="2"/>
  <c r="A3825" i="2"/>
  <c r="A3826" i="2"/>
  <c r="A3827" i="2"/>
  <c r="A3827" i="4" s="1"/>
  <c r="A3828" i="2"/>
  <c r="A3828" i="4" s="1"/>
  <c r="A3829" i="2"/>
  <c r="A3829" i="4" s="1"/>
  <c r="A3830" i="2"/>
  <c r="A3830" i="4" s="1"/>
  <c r="A3831" i="2"/>
  <c r="A3832" i="2"/>
  <c r="A3833" i="2"/>
  <c r="A3834" i="2"/>
  <c r="A3834" i="4" s="1"/>
  <c r="A3835" i="2"/>
  <c r="A3835" i="4" s="1"/>
  <c r="A3836" i="2"/>
  <c r="A3837" i="2"/>
  <c r="A3838" i="2"/>
  <c r="A3839" i="2"/>
  <c r="A3840" i="2"/>
  <c r="A3840" i="4" s="1"/>
  <c r="A3841" i="2"/>
  <c r="A3841" i="4" s="1"/>
  <c r="A3842" i="2"/>
  <c r="A3842" i="4" s="1"/>
  <c r="A3843" i="2"/>
  <c r="A3844" i="2"/>
  <c r="A3845" i="2"/>
  <c r="A3846" i="2"/>
  <c r="A3846" i="4" s="1"/>
  <c r="A3847" i="2"/>
  <c r="A3847" i="4" s="1"/>
  <c r="A3848" i="2"/>
  <c r="A3849" i="2"/>
  <c r="A3850" i="2"/>
  <c r="A3851" i="2"/>
  <c r="A3851" i="4" s="1"/>
  <c r="A3852" i="2"/>
  <c r="A3852" i="4" s="1"/>
  <c r="A3853" i="2"/>
  <c r="A3853" i="4" s="1"/>
  <c r="A3854" i="2"/>
  <c r="A3854" i="4" s="1"/>
  <c r="A3855" i="2"/>
  <c r="A3856" i="2"/>
  <c r="A3857" i="2"/>
  <c r="A3858" i="2"/>
  <c r="A3858" i="4" s="1"/>
  <c r="A3859" i="2"/>
  <c r="A3859" i="4" s="1"/>
  <c r="A3860" i="2"/>
  <c r="A3861" i="2"/>
  <c r="A3862" i="2"/>
  <c r="A3863" i="2"/>
  <c r="A3864" i="2"/>
  <c r="A3864" i="4" s="1"/>
  <c r="A3865" i="2"/>
  <c r="A3865" i="4" s="1"/>
  <c r="A3866" i="2"/>
  <c r="A3866" i="4" s="1"/>
  <c r="A3867" i="2"/>
  <c r="A3868" i="2"/>
  <c r="A3869" i="2"/>
  <c r="A3870" i="2"/>
  <c r="A3870" i="4" s="1"/>
  <c r="A3871" i="2"/>
  <c r="A3871" i="4" s="1"/>
  <c r="A3872" i="2"/>
  <c r="A3873" i="2"/>
  <c r="A3874" i="2"/>
  <c r="A3875" i="2"/>
  <c r="A3875" i="4" s="1"/>
  <c r="A3876" i="2"/>
  <c r="A3876" i="4" s="1"/>
  <c r="A3877" i="2"/>
  <c r="A3877" i="4" s="1"/>
  <c r="A3878" i="2"/>
  <c r="A3878" i="4" s="1"/>
  <c r="A3879" i="2"/>
  <c r="A3880" i="2"/>
  <c r="A3881" i="2"/>
  <c r="A3882" i="2"/>
  <c r="A3882" i="4" s="1"/>
  <c r="A3883" i="2"/>
  <c r="A3883" i="4" s="1"/>
  <c r="A3884" i="2"/>
  <c r="A3885" i="2"/>
  <c r="A3886" i="2"/>
  <c r="A3887" i="2"/>
  <c r="A3888" i="2"/>
  <c r="A3888" i="4" s="1"/>
  <c r="A3889" i="2"/>
  <c r="A3889" i="4" s="1"/>
  <c r="A3890" i="2"/>
  <c r="A3890" i="4" s="1"/>
  <c r="A3891" i="2"/>
  <c r="A3892" i="2"/>
  <c r="A3893" i="2"/>
  <c r="A3894" i="2"/>
  <c r="A3894" i="4" s="1"/>
  <c r="A3895" i="2"/>
  <c r="A3895" i="4" s="1"/>
  <c r="A3896" i="2"/>
  <c r="A3897" i="2"/>
  <c r="A3898" i="2"/>
  <c r="A3899" i="2"/>
  <c r="A3899" i="4" s="1"/>
  <c r="A3900" i="2"/>
  <c r="A3900" i="4" s="1"/>
  <c r="A3901" i="2"/>
  <c r="A3901" i="4" s="1"/>
  <c r="A3902" i="2"/>
  <c r="A3902" i="4" s="1"/>
  <c r="A3903" i="2"/>
  <c r="A3904" i="2"/>
  <c r="A3905" i="2"/>
  <c r="A3906" i="2"/>
  <c r="A3906" i="4" s="1"/>
  <c r="A3907" i="2"/>
  <c r="A3907" i="4" s="1"/>
  <c r="A3908" i="2"/>
  <c r="A3909" i="2"/>
  <c r="A3910" i="2"/>
  <c r="A3911" i="2"/>
  <c r="A3912" i="2"/>
  <c r="A3912" i="4" s="1"/>
  <c r="A3913" i="2"/>
  <c r="A3913" i="4" s="1"/>
  <c r="A3914" i="2"/>
  <c r="A3914" i="4" s="1"/>
  <c r="A3915" i="2"/>
  <c r="A3916" i="2"/>
  <c r="A3917" i="2"/>
  <c r="A3918" i="2"/>
  <c r="A3918" i="4" s="1"/>
  <c r="A3919" i="2"/>
  <c r="A3919" i="4" s="1"/>
  <c r="A3920" i="2"/>
  <c r="A3921" i="2"/>
  <c r="A3922" i="2"/>
  <c r="A3923" i="2"/>
  <c r="A3923" i="4" s="1"/>
  <c r="A3924" i="2"/>
  <c r="A3924" i="4" s="1"/>
  <c r="A3925" i="2"/>
  <c r="A3925" i="4" s="1"/>
  <c r="A3926" i="2"/>
  <c r="A3926" i="4" s="1"/>
  <c r="A3927" i="2"/>
  <c r="A3928" i="2"/>
  <c r="A3929" i="2"/>
  <c r="A3930" i="2"/>
  <c r="A3930" i="4" s="1"/>
  <c r="A3931" i="2"/>
  <c r="A3931" i="4" s="1"/>
  <c r="A3932" i="2"/>
  <c r="A3933" i="2"/>
  <c r="A3934" i="2"/>
  <c r="A3935" i="2"/>
  <c r="A3936" i="2"/>
  <c r="A3936" i="4" s="1"/>
  <c r="A3937" i="2"/>
  <c r="A3937" i="4" s="1"/>
  <c r="A3938" i="2"/>
  <c r="A3938" i="4" s="1"/>
  <c r="A3939" i="2"/>
  <c r="A3940" i="2"/>
  <c r="A3941" i="2"/>
  <c r="A3942" i="2"/>
  <c r="A3942" i="4" s="1"/>
  <c r="A3943" i="2"/>
  <c r="A3943" i="4" s="1"/>
  <c r="A3944" i="2"/>
  <c r="A3945" i="2"/>
  <c r="A3946" i="2"/>
  <c r="A3947" i="2"/>
  <c r="A3947" i="4" s="1"/>
  <c r="A3948" i="2"/>
  <c r="A3948" i="4" s="1"/>
  <c r="A3949" i="2"/>
  <c r="A3949" i="4" s="1"/>
  <c r="A3950" i="2"/>
  <c r="A3950" i="4" s="1"/>
  <c r="A3951" i="2"/>
  <c r="A3952" i="2"/>
  <c r="A3953" i="2"/>
  <c r="A3954" i="2"/>
  <c r="A3954" i="4" s="1"/>
  <c r="A3955" i="2"/>
  <c r="A3955" i="4" s="1"/>
  <c r="A3956" i="2"/>
  <c r="A3957" i="2"/>
  <c r="A3958" i="2"/>
  <c r="A3959" i="2"/>
  <c r="A3960" i="2"/>
  <c r="A3960" i="4" s="1"/>
  <c r="A3961" i="2"/>
  <c r="A3961" i="4" s="1"/>
  <c r="A3962" i="2"/>
  <c r="A3962" i="4" s="1"/>
  <c r="A3963" i="2"/>
  <c r="A3964" i="2"/>
  <c r="A3965" i="2"/>
  <c r="A3966" i="2"/>
  <c r="A3966" i="4" s="1"/>
  <c r="A3967" i="2"/>
  <c r="A3967" i="4" s="1"/>
  <c r="A3968" i="2"/>
  <c r="A3969" i="2"/>
  <c r="A3970" i="2"/>
  <c r="A3971" i="2"/>
  <c r="A3971" i="4" s="1"/>
  <c r="A3972" i="2"/>
  <c r="A3972" i="4" s="1"/>
  <c r="A3973" i="2"/>
  <c r="A3973" i="4" s="1"/>
  <c r="A3974" i="2"/>
  <c r="A3974" i="4" s="1"/>
  <c r="A3975" i="2"/>
  <c r="A3976" i="2"/>
  <c r="A3977" i="2"/>
  <c r="A3978" i="2"/>
  <c r="A3978" i="4" s="1"/>
  <c r="A3979" i="2"/>
  <c r="A3979" i="4" s="1"/>
  <c r="A3980" i="2"/>
  <c r="A3981" i="2"/>
  <c r="A3982" i="2"/>
  <c r="A3983" i="2"/>
  <c r="A3984" i="2"/>
  <c r="A3984" i="4" s="1"/>
  <c r="A3985" i="2"/>
  <c r="A3985" i="4" s="1"/>
  <c r="A3986" i="2"/>
  <c r="A3986" i="4" s="1"/>
  <c r="A3987" i="2"/>
  <c r="A3988" i="2"/>
  <c r="A3989" i="2"/>
  <c r="A3990" i="2"/>
  <c r="A3990" i="4" s="1"/>
  <c r="A3991" i="2"/>
  <c r="A3991" i="4" s="1"/>
  <c r="A3992" i="2"/>
  <c r="A3993" i="2"/>
  <c r="A3994" i="2"/>
  <c r="A3995" i="2"/>
  <c r="A3995" i="4" s="1"/>
  <c r="A3996" i="2"/>
  <c r="A3996" i="4" s="1"/>
  <c r="A3997" i="2"/>
  <c r="A3997" i="4" s="1"/>
  <c r="A3998" i="2"/>
  <c r="A3998" i="4" s="1"/>
  <c r="A3999" i="2"/>
  <c r="A4000" i="2"/>
  <c r="A4001" i="2"/>
  <c r="A4002" i="2"/>
  <c r="A4002" i="4" s="1"/>
  <c r="A4003" i="2"/>
  <c r="A4003" i="4" s="1"/>
  <c r="A4004" i="2"/>
  <c r="A4005" i="2"/>
  <c r="A4006" i="2"/>
  <c r="A4007" i="2"/>
  <c r="A4007" i="4" s="1"/>
  <c r="A4008" i="2"/>
  <c r="A4008" i="4" s="1"/>
  <c r="A4009" i="2"/>
  <c r="A4009" i="4" s="1"/>
  <c r="A4010" i="2"/>
  <c r="A4010" i="4" s="1"/>
  <c r="A4011" i="2"/>
  <c r="A4012" i="2"/>
  <c r="A4013" i="2"/>
  <c r="A4014" i="2"/>
  <c r="A4014" i="4" s="1"/>
  <c r="A4015" i="2"/>
  <c r="A4015" i="4" s="1"/>
  <c r="A4016" i="2"/>
  <c r="A4017" i="2"/>
  <c r="A4018" i="2"/>
  <c r="A4019" i="2"/>
  <c r="A4019" i="4" s="1"/>
  <c r="A4020" i="2"/>
  <c r="A4020" i="4" s="1"/>
  <c r="A4021" i="2"/>
  <c r="A4021" i="4" s="1"/>
  <c r="A4022" i="2"/>
  <c r="A4022" i="4" s="1"/>
  <c r="A4023" i="2"/>
  <c r="A4024" i="2"/>
  <c r="A4025" i="2"/>
  <c r="A4026" i="2"/>
  <c r="A4026" i="4" s="1"/>
  <c r="A4027" i="2"/>
  <c r="A4027" i="4" s="1"/>
  <c r="A4028" i="2"/>
  <c r="A4029" i="2"/>
  <c r="A4030" i="2"/>
  <c r="A4031" i="2"/>
  <c r="A4031" i="4" s="1"/>
  <c r="A4032" i="2"/>
  <c r="A4032" i="4" s="1"/>
  <c r="A4033" i="2"/>
  <c r="A4033" i="4" s="1"/>
  <c r="A4034" i="2"/>
  <c r="A4034" i="4" s="1"/>
  <c r="A4035" i="2"/>
  <c r="A4036" i="2"/>
  <c r="A4037" i="2"/>
  <c r="A4038" i="2"/>
  <c r="A4038" i="4" s="1"/>
  <c r="A4039" i="2"/>
  <c r="A4039" i="4" s="1"/>
  <c r="A4040" i="2"/>
  <c r="A4041" i="2"/>
  <c r="A4042" i="2"/>
  <c r="A4043" i="2"/>
  <c r="A4043" i="4" s="1"/>
  <c r="A4044" i="2"/>
  <c r="A4044" i="4" s="1"/>
  <c r="A4045" i="2"/>
  <c r="A4045" i="4" s="1"/>
  <c r="A4046" i="2"/>
  <c r="A4046" i="4" s="1"/>
  <c r="A4047" i="2"/>
  <c r="A4048" i="2"/>
  <c r="A4049" i="2"/>
  <c r="A4050" i="2"/>
  <c r="A4050" i="4" s="1"/>
  <c r="A4051" i="2"/>
  <c r="A4051" i="4" s="1"/>
  <c r="A4052" i="2"/>
  <c r="A4053" i="2"/>
  <c r="A4054" i="2"/>
  <c r="A4055" i="2"/>
  <c r="A4055" i="4" s="1"/>
  <c r="A4056" i="2"/>
  <c r="A4056" i="4" s="1"/>
  <c r="A4057" i="2"/>
  <c r="A4057" i="4" s="1"/>
  <c r="A4058" i="2"/>
  <c r="A4058" i="4" s="1"/>
  <c r="A4059" i="2"/>
  <c r="A4060" i="2"/>
  <c r="A4061" i="2"/>
  <c r="A4062" i="2"/>
  <c r="A4062" i="4" s="1"/>
  <c r="A4063" i="2"/>
  <c r="A4063" i="4" s="1"/>
  <c r="A4064" i="2"/>
  <c r="A4065" i="2"/>
  <c r="A4066" i="2"/>
  <c r="A4067" i="2"/>
  <c r="A4067" i="4" s="1"/>
  <c r="A4068" i="2"/>
  <c r="A4068" i="4" s="1"/>
  <c r="A4069" i="2"/>
  <c r="A4069" i="4" s="1"/>
  <c r="A4070" i="2"/>
  <c r="A4070" i="4" s="1"/>
  <c r="A4071" i="2"/>
  <c r="A4072" i="2"/>
  <c r="A4073" i="2"/>
  <c r="A4074" i="2"/>
  <c r="A4074" i="4" s="1"/>
  <c r="A4075" i="2"/>
  <c r="A4075" i="4" s="1"/>
  <c r="A4076" i="2"/>
  <c r="A4077" i="2"/>
  <c r="A4078" i="2"/>
  <c r="A4079" i="2"/>
  <c r="A4079" i="4" s="1"/>
  <c r="A4080" i="2"/>
  <c r="A4080" i="4" s="1"/>
  <c r="A4081" i="2"/>
  <c r="A4081" i="4" s="1"/>
  <c r="A4082" i="2"/>
  <c r="A4082" i="4" s="1"/>
  <c r="A4083" i="2"/>
  <c r="A4084" i="2"/>
  <c r="A4085" i="2"/>
  <c r="A4086" i="2"/>
  <c r="A4086" i="4" s="1"/>
  <c r="A4087" i="2"/>
  <c r="A4087" i="4" s="1"/>
  <c r="A4088" i="2"/>
  <c r="A4089" i="2"/>
  <c r="A4090" i="2"/>
  <c r="A4091" i="2"/>
  <c r="A4091" i="4" s="1"/>
  <c r="A4092" i="2"/>
  <c r="A4092" i="4" s="1"/>
  <c r="A4093" i="2"/>
  <c r="A4093" i="4" s="1"/>
  <c r="A4094" i="2"/>
  <c r="A4094" i="4" s="1"/>
  <c r="A4095" i="2"/>
  <c r="A4096" i="2"/>
  <c r="A4097" i="2"/>
  <c r="A4098" i="2"/>
  <c r="A4098" i="4" s="1"/>
  <c r="A4099" i="2"/>
  <c r="A4099" i="4" s="1"/>
  <c r="A4100" i="2"/>
  <c r="A4101" i="2"/>
  <c r="A4102" i="2"/>
  <c r="A4103" i="2"/>
  <c r="A4103" i="4" s="1"/>
  <c r="A4104" i="2"/>
  <c r="A4104" i="4" s="1"/>
  <c r="A4105" i="2"/>
  <c r="A4105" i="4" s="1"/>
  <c r="A4106" i="2"/>
  <c r="A4106" i="4" s="1"/>
  <c r="A4107" i="2"/>
  <c r="A4108" i="2"/>
  <c r="A4108" i="4" s="1"/>
  <c r="A4109" i="2"/>
  <c r="A4110" i="2"/>
  <c r="A4110" i="4" s="1"/>
  <c r="A4111" i="2"/>
  <c r="A4111" i="4" s="1"/>
  <c r="A4112" i="2"/>
  <c r="A4113" i="2"/>
  <c r="A4114" i="2"/>
  <c r="A4115" i="2"/>
  <c r="A4115" i="4" s="1"/>
  <c r="A4116" i="2"/>
  <c r="A4116" i="4" s="1"/>
  <c r="A4117" i="2"/>
  <c r="A4117" i="4" s="1"/>
  <c r="A4118" i="2"/>
  <c r="A4118" i="4" s="1"/>
  <c r="A4119" i="2"/>
  <c r="A4120" i="2"/>
  <c r="A4121" i="2"/>
  <c r="A4122" i="2"/>
  <c r="A4122" i="4" s="1"/>
  <c r="A4123" i="2"/>
  <c r="A4123" i="4" s="1"/>
  <c r="A4124" i="2"/>
  <c r="A4125" i="2"/>
  <c r="A4126" i="2"/>
  <c r="A4127" i="2"/>
  <c r="A4128" i="2"/>
  <c r="A4128" i="4" s="1"/>
  <c r="A4129" i="2"/>
  <c r="A4129" i="4" s="1"/>
  <c r="A4130" i="2"/>
  <c r="A4130" i="4" s="1"/>
  <c r="A4131" i="2"/>
  <c r="A4132" i="2"/>
  <c r="A4133" i="2"/>
  <c r="A4134" i="2"/>
  <c r="A4134" i="4" s="1"/>
  <c r="A4135" i="2"/>
  <c r="A4135" i="4" s="1"/>
  <c r="A4136" i="2"/>
  <c r="A4137" i="2"/>
  <c r="A4138" i="2"/>
  <c r="A4139" i="2"/>
  <c r="A4139" i="4" s="1"/>
  <c r="A4140" i="2"/>
  <c r="A4140" i="4" s="1"/>
  <c r="A4141" i="2"/>
  <c r="A4141" i="4" s="1"/>
  <c r="A4142" i="2"/>
  <c r="A4142" i="4" s="1"/>
  <c r="A4143" i="2"/>
  <c r="A4144" i="2"/>
  <c r="A4145" i="2"/>
  <c r="A4145" i="4" s="1"/>
  <c r="A4146" i="2"/>
  <c r="A4146" i="4" s="1"/>
  <c r="A4147" i="2"/>
  <c r="A4147" i="4" s="1"/>
  <c r="A4148" i="2"/>
  <c r="A4149" i="2"/>
  <c r="A4150" i="2"/>
  <c r="A4151" i="2"/>
  <c r="A4152" i="2"/>
  <c r="A4152" i="4" s="1"/>
  <c r="A4153" i="2"/>
  <c r="A4153" i="4" s="1"/>
  <c r="A4154" i="2"/>
  <c r="A4154" i="4" s="1"/>
  <c r="A4155" i="2"/>
  <c r="A4156" i="2"/>
  <c r="A4157" i="2"/>
  <c r="A4158" i="2"/>
  <c r="A4158" i="4" s="1"/>
  <c r="A4159" i="2"/>
  <c r="A4159" i="4" s="1"/>
  <c r="A4160" i="2"/>
  <c r="A4161" i="2"/>
  <c r="A4162" i="2"/>
  <c r="A4163" i="2"/>
  <c r="A4163" i="4" s="1"/>
  <c r="A4164" i="2"/>
  <c r="A4164" i="4" s="1"/>
  <c r="A4165" i="2"/>
  <c r="A4165" i="4" s="1"/>
  <c r="A4166" i="2"/>
  <c r="A4166" i="4" s="1"/>
  <c r="A4167" i="2"/>
  <c r="A4168" i="2"/>
  <c r="A4169" i="2"/>
  <c r="A4170" i="2"/>
  <c r="A4170" i="4" s="1"/>
  <c r="A4171" i="2"/>
  <c r="A4171" i="4" s="1"/>
  <c r="A4172" i="2"/>
  <c r="A4173" i="2"/>
  <c r="A4174" i="2"/>
  <c r="A4175" i="2"/>
  <c r="A4175" i="4" s="1"/>
  <c r="A4176" i="2"/>
  <c r="A4176" i="4" s="1"/>
  <c r="A4177" i="2"/>
  <c r="A4177" i="4" s="1"/>
  <c r="A4178" i="2"/>
  <c r="A4178" i="4" s="1"/>
  <c r="A4179" i="2"/>
  <c r="A4180" i="2"/>
  <c r="A4181" i="2"/>
  <c r="A4182" i="2"/>
  <c r="A4182" i="4" s="1"/>
  <c r="A4183" i="2"/>
  <c r="A4183" i="4" s="1"/>
  <c r="A4184" i="2"/>
  <c r="A4185" i="2"/>
  <c r="A4186" i="2"/>
  <c r="A4187" i="2"/>
  <c r="A4187" i="4" s="1"/>
  <c r="A4188" i="2"/>
  <c r="A4188" i="4" s="1"/>
  <c r="A4189" i="2"/>
  <c r="A4189" i="4" s="1"/>
  <c r="A4190" i="2"/>
  <c r="A4190" i="4" s="1"/>
  <c r="A4191" i="2"/>
  <c r="A4192" i="2"/>
  <c r="A4193" i="2"/>
  <c r="A4193" i="4" s="1"/>
  <c r="A4194" i="2"/>
  <c r="A4194" i="4" s="1"/>
  <c r="A4195" i="2"/>
  <c r="A4195" i="4" s="1"/>
  <c r="A4196" i="2"/>
  <c r="A4197" i="2"/>
  <c r="A4198" i="2"/>
  <c r="A4199" i="2"/>
  <c r="A4200" i="2"/>
  <c r="A4200" i="4" s="1"/>
  <c r="A4201" i="2"/>
  <c r="A4201" i="4" s="1"/>
  <c r="A4202" i="2"/>
  <c r="A4202" i="4" s="1"/>
  <c r="A4203" i="2"/>
  <c r="A4204" i="2"/>
  <c r="A4205" i="2"/>
  <c r="A4206" i="2"/>
  <c r="A4206" i="4" s="1"/>
  <c r="A4207" i="2"/>
  <c r="A4207" i="4" s="1"/>
  <c r="A4208" i="2"/>
  <c r="A4209" i="2"/>
  <c r="A4210" i="2"/>
  <c r="A4211" i="2"/>
  <c r="A4211" i="4" s="1"/>
  <c r="A4212" i="2"/>
  <c r="A4212" i="4" s="1"/>
  <c r="A4213" i="2"/>
  <c r="A4213" i="4" s="1"/>
  <c r="A4214" i="2"/>
  <c r="A4214" i="4" s="1"/>
  <c r="A4215" i="2"/>
  <c r="A4216" i="2"/>
  <c r="A4217" i="2"/>
  <c r="A4218" i="2"/>
  <c r="A4218" i="4" s="1"/>
  <c r="A4219" i="2"/>
  <c r="A4219" i="4" s="1"/>
  <c r="A4220" i="2"/>
  <c r="A4221" i="2"/>
  <c r="A4222" i="2"/>
  <c r="A4223" i="2"/>
  <c r="A4223" i="4" s="1"/>
  <c r="A4224" i="2"/>
  <c r="A4224" i="4" s="1"/>
  <c r="A4225" i="2"/>
  <c r="A4225" i="4" s="1"/>
  <c r="A4226" i="2"/>
  <c r="A4226" i="4" s="1"/>
  <c r="A4227" i="2"/>
  <c r="A4228" i="2"/>
  <c r="A4229" i="2"/>
  <c r="A4230" i="2"/>
  <c r="A4230" i="4" s="1"/>
  <c r="A4231" i="2"/>
  <c r="A4231" i="4" s="1"/>
  <c r="A4232" i="2"/>
  <c r="A4233" i="2"/>
  <c r="A4234" i="2"/>
  <c r="A4235" i="2"/>
  <c r="A4235" i="4" s="1"/>
  <c r="A4236" i="2"/>
  <c r="A4236" i="4" s="1"/>
  <c r="A4237" i="2"/>
  <c r="A4237" i="4" s="1"/>
  <c r="A4238" i="2"/>
  <c r="A4238" i="4" s="1"/>
  <c r="A4239" i="2"/>
  <c r="A4240" i="2"/>
  <c r="A4241" i="2"/>
  <c r="A4241" i="4" s="1"/>
  <c r="A4242" i="2"/>
  <c r="A4242" i="4" s="1"/>
  <c r="A4243" i="2"/>
  <c r="A4243" i="4" s="1"/>
  <c r="A4244" i="2"/>
  <c r="A4245" i="2"/>
  <c r="A4246" i="2"/>
  <c r="A4247" i="2"/>
  <c r="A4247" i="4" s="1"/>
  <c r="A4248" i="2"/>
  <c r="A4248" i="4" s="1"/>
  <c r="A4249" i="2"/>
  <c r="A4249" i="4" s="1"/>
  <c r="A4250" i="2"/>
  <c r="A4250" i="4" s="1"/>
  <c r="A4251" i="2"/>
  <c r="A4252" i="2"/>
  <c r="A4253" i="2"/>
  <c r="A4254" i="2"/>
  <c r="A4254" i="4" s="1"/>
  <c r="A4255" i="2"/>
  <c r="A4255" i="4" s="1"/>
  <c r="A4256" i="2"/>
  <c r="A4257" i="2"/>
  <c r="A4258" i="2"/>
  <c r="A4259" i="2"/>
  <c r="A4259" i="4" s="1"/>
  <c r="A4260" i="2"/>
  <c r="A4260" i="4" s="1"/>
  <c r="A4261" i="2"/>
  <c r="A4261" i="4" s="1"/>
  <c r="A4262" i="2"/>
  <c r="A4262" i="4" s="1"/>
  <c r="A4263" i="2"/>
  <c r="A4264" i="2"/>
  <c r="A4265" i="2"/>
  <c r="A4266" i="2"/>
  <c r="A4266" i="4" s="1"/>
  <c r="A4267" i="2"/>
  <c r="A4267" i="4" s="1"/>
  <c r="A4268" i="2"/>
  <c r="A4269" i="2"/>
  <c r="A4270" i="2"/>
  <c r="A4271" i="2"/>
  <c r="A4272" i="2"/>
  <c r="A4272" i="4" s="1"/>
  <c r="A4273" i="2"/>
  <c r="A4273" i="4" s="1"/>
  <c r="A4274" i="2"/>
  <c r="A4274" i="4" s="1"/>
  <c r="A4275" i="2"/>
  <c r="A4276" i="2"/>
  <c r="A4277" i="2"/>
  <c r="A4278" i="2"/>
  <c r="A4278" i="4" s="1"/>
  <c r="A4279" i="2"/>
  <c r="A4279" i="4" s="1"/>
  <c r="A4280" i="2"/>
  <c r="A4281" i="2"/>
  <c r="A4282" i="2"/>
  <c r="A4283" i="2"/>
  <c r="A4283" i="4" s="1"/>
  <c r="A4284" i="2"/>
  <c r="A4284" i="4" s="1"/>
  <c r="A4285" i="2"/>
  <c r="A4285" i="4" s="1"/>
  <c r="A4286" i="2"/>
  <c r="A4286" i="4" s="1"/>
  <c r="A4287" i="2"/>
  <c r="A4288" i="2"/>
  <c r="A4289" i="2"/>
  <c r="A4289" i="4" s="1"/>
  <c r="A4290" i="2"/>
  <c r="A4290" i="4" s="1"/>
  <c r="A4291" i="2"/>
  <c r="A4291" i="4" s="1"/>
  <c r="A4292" i="2"/>
  <c r="A4293" i="2"/>
  <c r="A4294" i="2"/>
  <c r="A4295" i="2"/>
  <c r="A4296" i="2"/>
  <c r="A4296" i="4" s="1"/>
  <c r="A4297" i="2"/>
  <c r="A4297" i="4" s="1"/>
  <c r="A4298" i="2"/>
  <c r="A4298" i="4" s="1"/>
  <c r="A4299" i="2"/>
  <c r="A4300" i="2"/>
  <c r="A4301" i="2"/>
  <c r="A4302" i="2"/>
  <c r="A4302" i="4" s="1"/>
  <c r="A4303" i="2"/>
  <c r="A4303" i="4" s="1"/>
  <c r="A4304" i="2"/>
  <c r="A4305" i="2"/>
  <c r="A4306" i="2"/>
  <c r="A4307" i="2"/>
  <c r="A4307" i="4" s="1"/>
  <c r="A4308" i="2"/>
  <c r="A4308" i="4" s="1"/>
  <c r="A4309" i="2"/>
  <c r="A4309" i="4" s="1"/>
  <c r="A4310" i="2"/>
  <c r="A4310" i="4" s="1"/>
  <c r="A4311" i="2"/>
  <c r="A4312" i="2"/>
  <c r="A4313" i="2"/>
  <c r="A4314" i="2"/>
  <c r="A4314" i="4" s="1"/>
  <c r="A4315" i="2"/>
  <c r="A4315" i="4" s="1"/>
  <c r="A4316" i="2"/>
  <c r="A4317" i="2"/>
  <c r="A4318" i="2"/>
  <c r="A4319" i="2"/>
  <c r="A4319" i="4" s="1"/>
  <c r="A4320" i="2"/>
  <c r="A4320" i="4" s="1"/>
  <c r="A4321" i="2"/>
  <c r="A4321" i="4" s="1"/>
  <c r="A4322" i="2"/>
  <c r="A4322" i="4" s="1"/>
  <c r="A4323" i="2"/>
  <c r="A4324" i="2"/>
  <c r="A4325" i="2"/>
  <c r="A4326" i="2"/>
  <c r="A4326" i="4" s="1"/>
  <c r="A4327" i="2"/>
  <c r="A4327" i="4" s="1"/>
  <c r="A4328" i="2"/>
  <c r="A4329" i="2"/>
  <c r="A4330" i="2"/>
  <c r="A4331" i="2"/>
  <c r="A4331" i="4" s="1"/>
  <c r="A4332" i="2"/>
  <c r="A4332" i="4" s="1"/>
  <c r="A4333" i="2"/>
  <c r="A4333" i="4" s="1"/>
  <c r="A4334" i="2"/>
  <c r="A4334" i="4" s="1"/>
  <c r="A4335" i="2"/>
  <c r="A4336" i="2"/>
  <c r="A4337" i="2"/>
  <c r="A4337" i="4" s="1"/>
  <c r="A4338" i="2"/>
  <c r="A4338" i="4" s="1"/>
  <c r="A4339" i="2"/>
  <c r="A4339" i="4" s="1"/>
  <c r="A4340" i="2"/>
  <c r="A4341" i="2"/>
  <c r="A4342" i="2"/>
  <c r="A4343" i="2"/>
  <c r="A4344" i="2"/>
  <c r="A4344" i="4" s="1"/>
  <c r="A4345" i="2"/>
  <c r="A4345" i="4" s="1"/>
  <c r="A4346" i="2"/>
  <c r="A4346" i="4" s="1"/>
  <c r="A4347" i="2"/>
  <c r="A4348" i="2"/>
  <c r="A4349" i="2"/>
  <c r="A4350" i="2"/>
  <c r="A4350" i="4" s="1"/>
  <c r="A4351" i="2"/>
  <c r="A4351" i="4" s="1"/>
  <c r="A4352" i="2"/>
  <c r="A4353" i="2"/>
  <c r="A4354" i="2"/>
  <c r="A4355" i="2"/>
  <c r="A4355" i="4" s="1"/>
  <c r="A4356" i="2"/>
  <c r="A4356" i="4" s="1"/>
  <c r="A4357" i="2"/>
  <c r="A4357" i="4" s="1"/>
  <c r="A4358" i="2"/>
  <c r="A4358" i="4" s="1"/>
  <c r="A4359" i="2"/>
  <c r="A4360" i="2"/>
  <c r="A4361" i="2"/>
  <c r="A4362" i="2"/>
  <c r="A4362" i="4" s="1"/>
  <c r="A4363" i="2"/>
  <c r="A4363" i="4" s="1"/>
  <c r="A4364" i="2"/>
  <c r="A4365" i="2"/>
  <c r="A4366" i="2"/>
  <c r="A4367" i="2"/>
  <c r="A4367" i="4" s="1"/>
  <c r="A4368" i="2"/>
  <c r="A4368" i="4" s="1"/>
  <c r="A4369" i="2"/>
  <c r="A4369" i="4" s="1"/>
  <c r="A4370" i="2"/>
  <c r="A4370" i="4" s="1"/>
  <c r="A4371" i="2"/>
  <c r="A4372" i="2"/>
  <c r="A4373" i="2"/>
  <c r="A4374" i="2"/>
  <c r="A4374" i="4" s="1"/>
  <c r="A4375" i="2"/>
  <c r="A4375" i="4" s="1"/>
  <c r="A4376" i="2"/>
  <c r="A4377" i="2"/>
  <c r="A4378" i="2"/>
  <c r="A4379" i="2"/>
  <c r="A4379" i="4" s="1"/>
  <c r="A4380" i="2"/>
  <c r="A4380" i="4" s="1"/>
  <c r="A4381" i="2"/>
  <c r="A4381" i="4" s="1"/>
  <c r="A4382" i="2"/>
  <c r="A4382" i="4" s="1"/>
  <c r="A4383" i="2"/>
  <c r="A4384" i="2"/>
  <c r="A4385" i="2"/>
  <c r="A4385" i="4" s="1"/>
  <c r="A4386" i="2"/>
  <c r="A4386" i="4" s="1"/>
  <c r="A4387" i="2"/>
  <c r="A4387" i="4" s="1"/>
  <c r="A4388" i="2"/>
  <c r="A4389" i="2"/>
  <c r="A4390" i="2"/>
  <c r="A4391" i="2"/>
  <c r="A4391" i="4" s="1"/>
  <c r="A4392" i="2"/>
  <c r="A4392" i="4" s="1"/>
  <c r="A4393" i="2"/>
  <c r="A4393" i="4" s="1"/>
  <c r="A4394" i="2"/>
  <c r="A4394" i="4" s="1"/>
  <c r="A4395" i="2"/>
  <c r="A4396" i="2"/>
  <c r="A4397" i="2"/>
  <c r="A4398" i="2"/>
  <c r="A4398" i="4" s="1"/>
  <c r="A4399" i="2"/>
  <c r="A4399" i="4" s="1"/>
  <c r="A4400" i="2"/>
  <c r="A4401" i="2"/>
  <c r="A4402" i="2"/>
  <c r="A4403" i="2"/>
  <c r="A4403" i="4" s="1"/>
  <c r="A4404" i="2"/>
  <c r="A4404" i="4" s="1"/>
  <c r="A4405" i="2"/>
  <c r="A4405" i="4" s="1"/>
  <c r="A4406" i="2"/>
  <c r="A4406" i="4" s="1"/>
  <c r="A4407" i="2"/>
  <c r="A4408" i="2"/>
  <c r="A4409" i="2"/>
  <c r="A4410" i="2"/>
  <c r="A4410" i="4" s="1"/>
  <c r="A4411" i="2"/>
  <c r="A4411" i="4" s="1"/>
  <c r="A4412" i="2"/>
  <c r="A4413" i="2"/>
  <c r="A4414" i="2"/>
  <c r="A4415" i="2"/>
  <c r="A4416" i="2"/>
  <c r="A4416" i="4" s="1"/>
  <c r="A4417" i="2"/>
  <c r="A4417" i="4" s="1"/>
  <c r="A4418" i="2"/>
  <c r="A4418" i="4" s="1"/>
  <c r="A4419" i="2"/>
  <c r="A4420" i="2"/>
  <c r="A4421" i="2"/>
  <c r="A4422" i="2"/>
  <c r="A4422" i="4" s="1"/>
  <c r="A4423" i="2"/>
  <c r="A4423" i="4" s="1"/>
  <c r="A4424" i="2"/>
  <c r="A4425" i="2"/>
  <c r="A4426" i="2"/>
  <c r="A4427" i="2"/>
  <c r="A4427" i="4" s="1"/>
  <c r="A4428" i="2"/>
  <c r="A4428" i="4" s="1"/>
  <c r="A4429" i="2"/>
  <c r="A4429" i="4" s="1"/>
  <c r="A4430" i="2"/>
  <c r="A4430" i="4" s="1"/>
  <c r="A4431" i="2"/>
  <c r="A4432" i="2"/>
  <c r="A4433" i="2"/>
  <c r="A4433" i="4" s="1"/>
  <c r="A4434" i="2"/>
  <c r="A4434" i="4" s="1"/>
  <c r="A4435" i="2"/>
  <c r="A4435" i="4" s="1"/>
  <c r="A4436" i="2"/>
  <c r="A4437" i="2"/>
  <c r="A4438" i="2"/>
  <c r="A4439" i="2"/>
  <c r="A4439" i="4" s="1"/>
  <c r="A4440" i="2"/>
  <c r="A4440" i="4" s="1"/>
  <c r="A4441" i="2"/>
  <c r="A4441" i="4" s="1"/>
  <c r="A4442" i="2"/>
  <c r="A4442" i="4" s="1"/>
  <c r="A4443" i="2"/>
  <c r="A4444" i="2"/>
  <c r="A4445" i="2"/>
  <c r="A4446" i="2"/>
  <c r="A4446" i="4" s="1"/>
  <c r="A4447" i="2"/>
  <c r="A4447" i="4" s="1"/>
  <c r="A4448" i="2"/>
  <c r="A4449" i="2"/>
  <c r="A4450" i="2"/>
  <c r="A4451" i="2"/>
  <c r="A4451" i="4" s="1"/>
  <c r="A4452" i="2"/>
  <c r="A4452" i="4" s="1"/>
  <c r="A4453" i="2"/>
  <c r="A4453" i="4" s="1"/>
  <c r="A4454" i="2"/>
  <c r="A4454" i="4" s="1"/>
  <c r="A4455" i="2"/>
  <c r="A4456" i="2"/>
  <c r="A4457" i="2"/>
  <c r="A4458" i="2"/>
  <c r="A4458" i="4" s="1"/>
  <c r="A4459" i="2"/>
  <c r="A4459" i="4" s="1"/>
  <c r="A4460" i="2"/>
  <c r="A4461" i="2"/>
  <c r="A4462" i="2"/>
  <c r="A4463" i="2"/>
  <c r="A4463" i="4" s="1"/>
  <c r="A4464" i="2"/>
  <c r="A4464" i="4" s="1"/>
  <c r="A4465" i="2"/>
  <c r="A4465" i="4" s="1"/>
  <c r="A4466" i="2"/>
  <c r="A4466" i="4" s="1"/>
  <c r="A4467" i="2"/>
  <c r="A4468" i="2"/>
  <c r="A4469" i="2"/>
  <c r="A4470" i="2"/>
  <c r="A4470" i="4" s="1"/>
  <c r="A4471" i="2"/>
  <c r="A4471" i="4" s="1"/>
  <c r="A4472" i="2"/>
  <c r="A4473" i="2"/>
  <c r="A4474" i="2"/>
  <c r="A4475" i="2"/>
  <c r="A4475" i="4" s="1"/>
  <c r="A4476" i="2"/>
  <c r="A4476" i="4" s="1"/>
  <c r="A4477" i="2"/>
  <c r="A4477" i="4" s="1"/>
  <c r="A4478" i="2"/>
  <c r="A4478" i="4" s="1"/>
  <c r="A4479" i="2"/>
  <c r="A4480" i="2"/>
  <c r="A4481" i="2"/>
  <c r="A4481" i="4" s="1"/>
  <c r="A4482" i="2"/>
  <c r="A4482" i="4" s="1"/>
  <c r="A4483" i="2"/>
  <c r="A4483" i="4" s="1"/>
  <c r="A4484" i="2"/>
  <c r="A4485" i="2"/>
  <c r="A4486" i="2"/>
  <c r="A4487" i="2"/>
  <c r="A4487" i="4" s="1"/>
  <c r="A4488" i="2"/>
  <c r="A4488" i="4" s="1"/>
  <c r="A4489" i="2"/>
  <c r="A4489" i="4" s="1"/>
  <c r="A4490" i="2"/>
  <c r="A4490" i="4" s="1"/>
  <c r="A4491" i="2"/>
  <c r="A4492" i="2"/>
  <c r="A4493" i="2"/>
  <c r="A4494" i="2"/>
  <c r="A4494" i="4" s="1"/>
  <c r="A4495" i="2"/>
  <c r="A4495" i="4" s="1"/>
  <c r="A4496" i="2"/>
  <c r="A4497" i="2"/>
  <c r="A4498" i="2"/>
  <c r="A4499" i="2"/>
  <c r="A4499" i="4" s="1"/>
  <c r="A4500" i="2"/>
  <c r="A4500" i="4" s="1"/>
  <c r="A4501" i="2"/>
  <c r="A4501" i="4" s="1"/>
  <c r="A4502" i="2"/>
  <c r="A4502" i="4" s="1"/>
  <c r="A4503" i="2"/>
  <c r="A4504" i="2"/>
  <c r="A4505" i="2"/>
  <c r="A4506" i="2"/>
  <c r="A4506" i="4" s="1"/>
  <c r="A4507" i="2"/>
  <c r="A4507" i="4" s="1"/>
  <c r="A4508" i="2"/>
  <c r="A4509" i="2"/>
  <c r="A4510" i="2"/>
  <c r="A4511" i="2"/>
  <c r="A4511" i="4" s="1"/>
  <c r="A4512" i="2"/>
  <c r="A4512" i="4" s="1"/>
  <c r="A4513" i="2"/>
  <c r="A4513" i="4" s="1"/>
  <c r="A4514" i="2"/>
  <c r="A4514" i="4" s="1"/>
  <c r="A4515" i="2"/>
  <c r="A4516" i="2"/>
  <c r="A4517" i="2"/>
  <c r="A4518" i="2"/>
  <c r="A4518" i="4" s="1"/>
  <c r="A4519" i="2"/>
  <c r="A4519" i="4" s="1"/>
  <c r="A4520" i="2"/>
  <c r="A4521" i="2"/>
  <c r="A4522" i="2"/>
  <c r="A4523" i="2"/>
  <c r="A4523" i="4" s="1"/>
  <c r="A4524" i="2"/>
  <c r="A4524" i="4" s="1"/>
  <c r="A4525" i="2"/>
  <c r="A4525" i="4" s="1"/>
  <c r="A4526" i="2"/>
  <c r="A4526" i="4" s="1"/>
  <c r="A4527" i="2"/>
  <c r="A4528" i="2"/>
  <c r="A4529" i="2"/>
  <c r="A4529" i="4" s="1"/>
  <c r="A4530" i="2"/>
  <c r="A4530" i="4" s="1"/>
  <c r="A4531" i="2"/>
  <c r="A4531" i="4" s="1"/>
  <c r="A4532" i="2"/>
  <c r="A4533" i="2"/>
  <c r="A4534" i="2"/>
  <c r="A4535" i="2"/>
  <c r="A4535" i="4" s="1"/>
  <c r="A4536" i="2"/>
  <c r="A4536" i="4" s="1"/>
  <c r="A4537" i="2"/>
  <c r="A4537" i="4" s="1"/>
  <c r="A4538" i="2"/>
  <c r="A4538" i="4" s="1"/>
  <c r="A4539" i="2"/>
  <c r="A4540" i="2"/>
  <c r="A4541" i="2"/>
  <c r="A4542" i="2"/>
  <c r="A4542" i="4" s="1"/>
  <c r="A4543" i="2"/>
  <c r="A4543" i="4" s="1"/>
  <c r="A4544" i="2"/>
  <c r="A4545" i="2"/>
  <c r="A4546" i="2"/>
  <c r="A4547" i="2"/>
  <c r="A4547" i="4" s="1"/>
  <c r="A4548" i="2"/>
  <c r="A4548" i="4" s="1"/>
  <c r="A4549" i="2"/>
  <c r="A4549" i="4" s="1"/>
  <c r="A4550" i="2"/>
  <c r="A4550" i="4" s="1"/>
  <c r="A4551" i="2"/>
  <c r="A4552" i="2"/>
  <c r="A4553" i="2"/>
  <c r="A4554" i="2"/>
  <c r="A4554" i="4" s="1"/>
  <c r="A4555" i="2"/>
  <c r="A4555" i="4" s="1"/>
  <c r="A4556" i="2"/>
  <c r="A4557" i="2"/>
  <c r="A4558" i="2"/>
  <c r="A4559" i="2"/>
  <c r="A4559" i="4" s="1"/>
  <c r="A4560" i="2"/>
  <c r="A4560" i="4" s="1"/>
  <c r="A4561" i="2"/>
  <c r="A4561" i="4" s="1"/>
  <c r="A4562" i="2"/>
  <c r="A4562" i="4" s="1"/>
  <c r="A4563" i="2"/>
  <c r="A4564" i="2"/>
  <c r="A4565" i="2"/>
  <c r="A4566" i="2"/>
  <c r="A4566" i="4" s="1"/>
  <c r="A4567" i="2"/>
  <c r="A4567" i="4" s="1"/>
  <c r="A4568" i="2"/>
  <c r="A4569" i="2"/>
  <c r="A4570" i="2"/>
  <c r="A4571" i="2"/>
  <c r="A4571" i="4" s="1"/>
  <c r="A4572" i="2"/>
  <c r="A4572" i="4" s="1"/>
  <c r="A4573" i="2"/>
  <c r="A4573" i="4" s="1"/>
  <c r="A4574" i="2"/>
  <c r="A4574" i="4" s="1"/>
  <c r="A4575" i="2"/>
  <c r="A4576" i="2"/>
  <c r="A4577" i="2"/>
  <c r="A4577" i="4" s="1"/>
  <c r="A4578" i="2"/>
  <c r="A4578" i="4" s="1"/>
  <c r="A4579" i="2"/>
  <c r="A4579" i="4" s="1"/>
  <c r="A4580" i="2"/>
  <c r="A4581" i="2"/>
  <c r="A4582" i="2"/>
  <c r="A4583" i="2"/>
  <c r="A4584" i="2"/>
  <c r="A4584" i="4" s="1"/>
  <c r="A4585" i="2"/>
  <c r="A4585" i="4" s="1"/>
  <c r="A4586" i="2"/>
  <c r="A4586" i="4" s="1"/>
  <c r="A4587" i="2"/>
  <c r="A4588" i="2"/>
  <c r="A4589" i="2"/>
  <c r="A4590" i="2"/>
  <c r="A4590" i="4" s="1"/>
  <c r="A4591" i="2"/>
  <c r="A4591" i="4" s="1"/>
  <c r="A4592" i="2"/>
  <c r="A4593" i="2"/>
  <c r="A4594" i="2"/>
  <c r="A4595" i="2"/>
  <c r="A4595" i="4" s="1"/>
  <c r="A4596" i="2"/>
  <c r="A4596" i="4" s="1"/>
  <c r="A4597" i="2"/>
  <c r="A4597" i="4" s="1"/>
  <c r="A4598" i="2"/>
  <c r="A4598" i="4" s="1"/>
  <c r="A4599" i="2"/>
  <c r="A4600" i="2"/>
  <c r="A4601" i="2"/>
  <c r="A4602" i="2"/>
  <c r="A4602" i="4" s="1"/>
  <c r="A4603" i="2"/>
  <c r="A4603" i="4" s="1"/>
  <c r="A4604" i="2"/>
  <c r="A4605" i="2"/>
  <c r="A4606" i="2"/>
  <c r="A4607" i="2"/>
  <c r="A4607" i="4" s="1"/>
  <c r="A4608" i="2"/>
  <c r="A4608" i="4" s="1"/>
  <c r="A4609" i="2"/>
  <c r="A4609" i="4" s="1"/>
  <c r="A4610" i="2"/>
  <c r="A4610" i="4" s="1"/>
  <c r="A4611" i="2"/>
  <c r="A4612" i="2"/>
  <c r="A4613" i="2"/>
  <c r="A4614" i="2"/>
  <c r="A4614" i="4" s="1"/>
  <c r="A4615" i="2"/>
  <c r="A4615" i="4" s="1"/>
  <c r="A4616" i="2"/>
  <c r="A4617" i="2"/>
  <c r="A4618" i="2"/>
  <c r="A4619" i="2"/>
  <c r="A4619" i="4" s="1"/>
  <c r="A4620" i="2"/>
  <c r="A4620" i="4" s="1"/>
  <c r="A4621" i="2"/>
  <c r="A4621" i="4" s="1"/>
  <c r="A4622" i="2"/>
  <c r="A4622" i="4" s="1"/>
  <c r="A4623" i="2"/>
  <c r="A4624" i="2"/>
  <c r="A4625" i="2"/>
  <c r="A4625" i="4" s="1"/>
  <c r="A4626" i="2"/>
  <c r="A4626" i="4" s="1"/>
  <c r="A4627" i="2"/>
  <c r="A4627" i="4" s="1"/>
  <c r="A4628" i="2"/>
  <c r="A4629" i="2"/>
  <c r="A4630" i="2"/>
  <c r="A4631" i="2"/>
  <c r="A4632" i="2"/>
  <c r="A4632" i="4" s="1"/>
  <c r="A4633" i="2"/>
  <c r="A4633" i="4" s="1"/>
  <c r="A4634" i="2"/>
  <c r="A4634" i="4" s="1"/>
  <c r="A4635" i="2"/>
  <c r="A4636" i="2"/>
  <c r="A4637" i="2"/>
  <c r="A4638" i="2"/>
  <c r="A4638" i="4" s="1"/>
  <c r="A4639" i="2"/>
  <c r="A4639" i="4" s="1"/>
  <c r="A4640" i="2"/>
  <c r="A4641" i="2"/>
  <c r="A4642" i="2"/>
  <c r="A4643" i="2"/>
  <c r="A4643" i="4" s="1"/>
  <c r="A4644" i="2"/>
  <c r="A4644" i="4" s="1"/>
  <c r="A4645" i="2"/>
  <c r="A4645" i="4" s="1"/>
  <c r="A4646" i="2"/>
  <c r="A4646" i="4" s="1"/>
  <c r="A4647" i="2"/>
  <c r="A4648" i="2"/>
  <c r="A4649" i="2"/>
  <c r="A4649" i="4" s="1"/>
  <c r="A4650" i="2"/>
  <c r="A4650" i="4" s="1"/>
  <c r="A4651" i="2"/>
  <c r="A4651" i="4" s="1"/>
  <c r="A4652" i="2"/>
  <c r="A4653" i="2"/>
  <c r="A4654" i="2"/>
  <c r="A4655" i="2"/>
  <c r="A4655" i="4" s="1"/>
  <c r="A4656" i="2"/>
  <c r="A4656" i="4" s="1"/>
  <c r="A4657" i="2"/>
  <c r="A4657" i="4" s="1"/>
  <c r="A4658" i="2"/>
  <c r="A4658" i="4" s="1"/>
  <c r="A4659" i="2"/>
  <c r="A4660" i="2"/>
  <c r="A4661" i="2"/>
  <c r="A4662" i="2"/>
  <c r="A4662" i="4" s="1"/>
  <c r="A4663" i="2"/>
  <c r="A4663" i="4" s="1"/>
  <c r="A4664" i="2"/>
  <c r="A4665" i="2"/>
  <c r="A4666" i="2"/>
  <c r="A4667" i="2"/>
  <c r="A4667" i="4" s="1"/>
  <c r="A4668" i="2"/>
  <c r="A4668" i="4" s="1"/>
  <c r="A4669" i="2"/>
  <c r="A4669" i="4" s="1"/>
  <c r="A4670" i="2"/>
  <c r="A4670" i="4" s="1"/>
  <c r="A4671" i="2"/>
  <c r="A4672" i="2"/>
  <c r="A4673" i="2"/>
  <c r="A4673" i="4" s="1"/>
  <c r="A4674" i="2"/>
  <c r="A4674" i="4" s="1"/>
  <c r="A4675" i="2"/>
  <c r="A4675" i="4" s="1"/>
  <c r="A4676" i="2"/>
  <c r="A4677" i="2"/>
  <c r="A4678" i="2"/>
  <c r="A4679" i="2"/>
  <c r="A4679" i="4" s="1"/>
  <c r="A4680" i="2"/>
  <c r="A4680" i="4" s="1"/>
  <c r="A4681" i="2"/>
  <c r="A4681" i="4" s="1"/>
  <c r="A4682" i="2"/>
  <c r="A4682" i="4" s="1"/>
  <c r="A4683" i="2"/>
  <c r="A4684" i="2"/>
  <c r="A4685" i="2"/>
  <c r="A4686" i="2"/>
  <c r="A4686" i="4" s="1"/>
  <c r="A4687" i="2"/>
  <c r="A4687" i="4" s="1"/>
  <c r="A4688" i="2"/>
  <c r="A4689" i="2"/>
  <c r="A4690" i="2"/>
  <c r="A4691" i="2"/>
  <c r="A4691" i="4" s="1"/>
  <c r="A4692" i="2"/>
  <c r="A4692" i="4" s="1"/>
  <c r="A4693" i="2"/>
  <c r="A4693" i="4" s="1"/>
  <c r="A4694" i="2"/>
  <c r="A4694" i="4" s="1"/>
  <c r="A4695" i="2"/>
  <c r="A4696" i="2"/>
  <c r="A4697" i="2"/>
  <c r="A4698" i="2"/>
  <c r="A4698" i="4" s="1"/>
  <c r="A4699" i="2"/>
  <c r="A4699" i="4" s="1"/>
  <c r="A4700" i="2"/>
  <c r="A4701" i="2"/>
  <c r="A4702" i="2"/>
  <c r="A4703" i="2"/>
  <c r="A4704" i="2"/>
  <c r="A4704" i="4" s="1"/>
  <c r="A4705" i="2"/>
  <c r="A4705" i="4" s="1"/>
  <c r="A4706" i="2"/>
  <c r="A4706" i="4" s="1"/>
  <c r="A4707" i="2"/>
  <c r="A4708" i="2"/>
  <c r="A4709" i="2"/>
  <c r="A4710" i="2"/>
  <c r="A4710" i="4" s="1"/>
  <c r="A4711" i="2"/>
  <c r="A4711" i="4" s="1"/>
  <c r="A4712" i="2"/>
  <c r="A4713" i="2"/>
  <c r="A4714" i="2"/>
  <c r="A4715" i="2"/>
  <c r="A4715" i="4" s="1"/>
  <c r="A4716" i="2"/>
  <c r="A4716" i="4" s="1"/>
  <c r="A4717" i="2"/>
  <c r="A4717" i="4" s="1"/>
  <c r="A4718" i="2"/>
  <c r="A4718" i="4" s="1"/>
  <c r="A4719" i="2"/>
  <c r="A4720" i="2"/>
  <c r="A4721" i="2"/>
  <c r="A4721" i="4" s="1"/>
  <c r="A4722" i="2"/>
  <c r="A4722" i="4" s="1"/>
  <c r="A4723" i="2"/>
  <c r="A4723" i="4" s="1"/>
  <c r="A4724" i="2"/>
  <c r="A4725" i="2"/>
  <c r="A4726" i="2"/>
  <c r="A4727" i="2"/>
  <c r="A4727" i="4" s="1"/>
  <c r="A4728" i="2"/>
  <c r="A4728" i="4" s="1"/>
  <c r="A4729" i="2"/>
  <c r="A4729" i="4" s="1"/>
  <c r="A4730" i="2"/>
  <c r="A4730" i="4" s="1"/>
  <c r="A4731" i="2"/>
  <c r="A4732" i="2"/>
  <c r="A4733" i="2"/>
  <c r="A4734" i="2"/>
  <c r="A4734" i="4" s="1"/>
  <c r="A4735" i="2"/>
  <c r="A4735" i="4" s="1"/>
  <c r="A4736" i="2"/>
  <c r="A4737" i="2"/>
  <c r="A4738" i="2"/>
  <c r="A4739" i="2"/>
  <c r="A4739" i="4" s="1"/>
  <c r="A4740" i="2"/>
  <c r="A4740" i="4" s="1"/>
  <c r="A4741" i="2"/>
  <c r="A4741" i="4" s="1"/>
  <c r="A4742" i="2"/>
  <c r="A4742" i="4" s="1"/>
  <c r="A4743" i="2"/>
  <c r="A4744" i="2"/>
  <c r="A4745" i="2"/>
  <c r="A4746" i="2"/>
  <c r="A4746" i="4" s="1"/>
  <c r="A4747" i="2"/>
  <c r="A4747" i="4" s="1"/>
  <c r="A4748" i="2"/>
  <c r="A4749" i="2"/>
  <c r="A4750" i="2"/>
  <c r="A4751" i="2"/>
  <c r="A4751" i="4" s="1"/>
  <c r="A4752" i="2"/>
  <c r="A4752" i="4" s="1"/>
  <c r="A4753" i="2"/>
  <c r="A4753" i="4" s="1"/>
  <c r="A4754" i="2"/>
  <c r="A4754" i="4" s="1"/>
  <c r="A4755" i="2"/>
  <c r="A4756" i="2"/>
  <c r="A4757" i="2"/>
  <c r="A4758" i="2"/>
  <c r="A4758" i="4" s="1"/>
  <c r="A4759" i="2"/>
  <c r="A4759" i="4" s="1"/>
  <c r="A4760" i="2"/>
  <c r="A4761" i="2"/>
  <c r="A4762" i="2"/>
  <c r="A4763" i="2"/>
  <c r="A4763" i="4" s="1"/>
  <c r="A4764" i="2"/>
  <c r="A4764" i="4" s="1"/>
  <c r="A4765" i="2"/>
  <c r="A4765" i="4" s="1"/>
  <c r="A4766" i="2"/>
  <c r="A4766" i="4" s="1"/>
  <c r="A4767" i="2"/>
  <c r="A4768" i="2"/>
  <c r="A4769" i="2"/>
  <c r="A4770" i="2"/>
  <c r="A4770" i="4" s="1"/>
  <c r="A4771" i="2"/>
  <c r="A4771" i="4" s="1"/>
  <c r="A4772" i="2"/>
  <c r="A4773" i="2"/>
  <c r="A4774" i="2"/>
  <c r="A4775" i="2"/>
  <c r="A4775" i="4" s="1"/>
  <c r="A4776" i="2"/>
  <c r="A4776" i="4" s="1"/>
  <c r="A4777" i="2"/>
  <c r="A4777" i="4" s="1"/>
  <c r="A4778" i="2"/>
  <c r="A4778" i="4" s="1"/>
  <c r="A4779" i="2"/>
  <c r="A4780" i="2"/>
  <c r="A4781" i="2"/>
  <c r="A4782" i="2"/>
  <c r="A4782" i="4" s="1"/>
  <c r="A4783" i="2"/>
  <c r="A4783" i="4" s="1"/>
  <c r="A4784" i="2"/>
  <c r="A4785" i="2"/>
  <c r="A4786" i="2"/>
  <c r="A4787" i="2"/>
  <c r="A4787" i="4" s="1"/>
  <c r="A4788" i="2"/>
  <c r="A4788" i="4" s="1"/>
  <c r="A4789" i="2"/>
  <c r="A4789" i="4" s="1"/>
  <c r="A4790" i="2"/>
  <c r="A4790" i="4" s="1"/>
  <c r="A4791" i="2"/>
  <c r="A4792" i="2"/>
  <c r="A4793" i="2"/>
  <c r="A4794" i="2"/>
  <c r="A4794" i="4" s="1"/>
  <c r="A4795" i="2"/>
  <c r="A4795" i="4" s="1"/>
  <c r="A4796" i="2"/>
  <c r="A4797" i="2"/>
  <c r="A4798" i="2"/>
  <c r="A4799" i="2"/>
  <c r="A4799" i="4" s="1"/>
  <c r="A4800" i="2"/>
  <c r="A4800" i="4" s="1"/>
  <c r="A4801" i="2"/>
  <c r="A4801" i="4" s="1"/>
  <c r="A4802" i="2"/>
  <c r="A4802" i="4" s="1"/>
  <c r="A4803" i="2"/>
  <c r="A4804" i="2"/>
  <c r="A4805" i="2"/>
  <c r="A4806" i="2"/>
  <c r="A4806" i="4" s="1"/>
  <c r="A4807" i="2"/>
  <c r="A4807" i="4" s="1"/>
  <c r="A4808" i="2"/>
  <c r="A4809" i="2"/>
  <c r="A4810" i="2"/>
  <c r="A4811" i="2"/>
  <c r="A4811" i="4" s="1"/>
  <c r="A4812" i="2"/>
  <c r="A4812" i="4" s="1"/>
  <c r="A4813" i="2"/>
  <c r="A4813" i="4" s="1"/>
  <c r="A4814" i="2"/>
  <c r="A4814" i="4" s="1"/>
  <c r="A4815" i="2"/>
  <c r="A4816" i="2"/>
  <c r="A4817" i="2"/>
  <c r="A4818" i="2"/>
  <c r="A4818" i="4" s="1"/>
  <c r="A4819" i="2"/>
  <c r="A4819" i="4" s="1"/>
  <c r="A4820" i="2"/>
  <c r="A4821" i="2"/>
  <c r="A4822" i="2"/>
  <c r="A4823" i="2"/>
  <c r="A4823" i="4" s="1"/>
  <c r="A4824" i="2"/>
  <c r="A4824" i="4" s="1"/>
  <c r="A4825" i="2"/>
  <c r="A4825" i="4" s="1"/>
  <c r="A4826" i="2"/>
  <c r="A4826" i="4" s="1"/>
  <c r="A4827" i="2"/>
  <c r="A4828" i="2"/>
  <c r="A4829" i="2"/>
  <c r="A4830" i="2"/>
  <c r="A4830" i="4" s="1"/>
  <c r="A4831" i="2"/>
  <c r="A4831" i="4" s="1"/>
  <c r="A4832" i="2"/>
  <c r="A4833" i="2"/>
  <c r="A4834" i="2"/>
  <c r="A4835" i="2"/>
  <c r="A4835" i="4" s="1"/>
  <c r="A4836" i="2"/>
  <c r="A4836" i="4" s="1"/>
  <c r="A4837" i="2"/>
  <c r="A4837" i="4" s="1"/>
  <c r="A4838" i="2"/>
  <c r="A4838" i="4" s="1"/>
  <c r="A4839" i="2"/>
  <c r="A4840" i="2"/>
  <c r="A4841" i="2"/>
  <c r="A4842" i="2"/>
  <c r="A4842" i="4" s="1"/>
  <c r="A4843" i="2"/>
  <c r="A4843" i="4" s="1"/>
  <c r="A4844" i="2"/>
  <c r="A4845" i="2"/>
  <c r="A4846" i="2"/>
  <c r="A4847" i="2"/>
  <c r="A4847" i="4" s="1"/>
  <c r="A4848" i="2"/>
  <c r="A4848" i="4" s="1"/>
  <c r="A4849" i="2"/>
  <c r="A4849" i="4" s="1"/>
  <c r="A4850" i="2"/>
  <c r="A4850" i="4" s="1"/>
  <c r="A4851" i="2"/>
  <c r="A4852" i="2"/>
  <c r="A4853" i="2"/>
  <c r="A4854" i="2"/>
  <c r="A4854" i="4" s="1"/>
  <c r="A4855" i="2"/>
  <c r="A4855" i="4" s="1"/>
  <c r="A4856" i="2"/>
  <c r="A4857" i="2"/>
  <c r="A4858" i="2"/>
  <c r="A4859" i="2"/>
  <c r="A4859" i="4" s="1"/>
  <c r="A4860" i="2"/>
  <c r="A4860" i="4" s="1"/>
  <c r="A4861" i="2"/>
  <c r="A4861" i="4" s="1"/>
  <c r="A4862" i="2"/>
  <c r="A4862" i="4" s="1"/>
  <c r="A4863" i="2"/>
  <c r="A4864" i="2"/>
  <c r="A4865" i="2"/>
  <c r="A4866" i="2"/>
  <c r="A4866" i="4" s="1"/>
  <c r="A4867" i="2"/>
  <c r="A4867" i="4" s="1"/>
  <c r="A4868" i="2"/>
  <c r="A4869" i="2"/>
  <c r="A4870" i="2"/>
  <c r="A4871" i="2"/>
  <c r="A4871" i="4" s="1"/>
  <c r="A4872" i="2"/>
  <c r="A4872" i="4" s="1"/>
  <c r="A4873" i="2"/>
  <c r="A4873" i="4" s="1"/>
  <c r="A4874" i="2"/>
  <c r="A4874" i="4" s="1"/>
  <c r="A4875" i="2"/>
  <c r="A4876" i="2"/>
  <c r="A4877" i="2"/>
  <c r="A4878" i="2"/>
  <c r="A4878" i="4" s="1"/>
  <c r="A4879" i="2"/>
  <c r="A4879" i="4" s="1"/>
  <c r="A4880" i="2"/>
  <c r="A4881" i="2"/>
  <c r="A4882" i="2"/>
  <c r="A4883" i="2"/>
  <c r="A4883" i="4" s="1"/>
  <c r="A4884" i="2"/>
  <c r="A4884" i="4" s="1"/>
  <c r="A4885" i="2"/>
  <c r="A4885" i="4" s="1"/>
  <c r="A4886" i="2"/>
  <c r="A4886" i="4" s="1"/>
  <c r="A4887" i="2"/>
  <c r="A4888" i="2"/>
  <c r="A4889" i="2"/>
  <c r="A4890" i="2"/>
  <c r="A4890" i="4" s="1"/>
  <c r="A4891" i="2"/>
  <c r="A4891" i="4" s="1"/>
  <c r="A4892" i="2"/>
  <c r="A4893" i="2"/>
  <c r="A4894" i="2"/>
  <c r="A4895" i="2"/>
  <c r="A4895" i="4" s="1"/>
  <c r="A4896" i="2"/>
  <c r="A4896" i="4" s="1"/>
  <c r="A4897" i="2"/>
  <c r="A4897" i="4" s="1"/>
  <c r="A4898" i="2"/>
  <c r="A4898" i="4" s="1"/>
  <c r="A4899" i="2"/>
  <c r="A4900" i="2"/>
  <c r="A4901" i="2"/>
  <c r="A4902" i="2"/>
  <c r="A4902" i="4" s="1"/>
  <c r="A4903" i="2"/>
  <c r="A4903" i="4" s="1"/>
  <c r="A4904" i="2"/>
  <c r="A4905" i="2"/>
  <c r="A4906" i="2"/>
  <c r="A4907" i="2"/>
  <c r="A4907" i="4" s="1"/>
  <c r="A4908" i="2"/>
  <c r="A4908" i="4" s="1"/>
  <c r="A4909" i="2"/>
  <c r="A4909" i="4" s="1"/>
  <c r="A4910" i="2"/>
  <c r="A4910" i="4" s="1"/>
  <c r="A4911" i="2"/>
  <c r="A4912" i="2"/>
  <c r="A4913" i="2"/>
  <c r="A4914" i="2"/>
  <c r="A4914" i="4" s="1"/>
  <c r="A4915" i="2"/>
  <c r="A4915" i="4" s="1"/>
  <c r="A4916" i="2"/>
  <c r="A4917" i="2"/>
  <c r="A4918" i="2"/>
  <c r="A4919" i="2"/>
  <c r="A4919" i="4" s="1"/>
  <c r="A4920" i="2"/>
  <c r="A4920" i="4" s="1"/>
  <c r="A4921" i="2"/>
  <c r="A4921" i="4" s="1"/>
  <c r="A4922" i="2"/>
  <c r="A4922" i="4" s="1"/>
  <c r="A4923" i="2"/>
  <c r="A4924" i="2"/>
  <c r="A4925" i="2"/>
  <c r="A4926" i="2"/>
  <c r="A4926" i="4" s="1"/>
  <c r="A4927" i="2"/>
  <c r="A4927" i="4" s="1"/>
  <c r="A4928" i="2"/>
  <c r="A4929" i="2"/>
  <c r="A4930" i="2"/>
  <c r="A4931" i="2"/>
  <c r="A4931" i="4" s="1"/>
  <c r="A4932" i="2"/>
  <c r="A4932" i="4" s="1"/>
  <c r="A4933" i="2"/>
  <c r="A4933" i="4" s="1"/>
  <c r="A4934" i="2"/>
  <c r="A4934" i="4" s="1"/>
  <c r="A4935" i="2"/>
  <c r="A4936" i="2"/>
  <c r="A4937" i="2"/>
  <c r="A4938" i="2"/>
  <c r="A4938" i="4" s="1"/>
  <c r="A4939" i="2"/>
  <c r="A4939" i="4" s="1"/>
  <c r="A4940" i="2"/>
  <c r="A4941" i="2"/>
  <c r="A4942" i="2"/>
  <c r="A4943" i="2"/>
  <c r="A4943" i="4" s="1"/>
  <c r="A4944" i="2"/>
  <c r="A4944" i="4" s="1"/>
  <c r="A4945" i="2"/>
  <c r="A4945" i="4" s="1"/>
  <c r="A4946" i="2"/>
  <c r="A4946" i="4" s="1"/>
  <c r="A4947" i="2"/>
  <c r="A4948" i="2"/>
  <c r="A4949" i="2"/>
  <c r="A4950" i="2"/>
  <c r="A4950" i="4" s="1"/>
  <c r="A4951" i="2"/>
  <c r="A4951" i="4" s="1"/>
  <c r="A4952" i="2"/>
  <c r="A4953" i="2"/>
  <c r="A4954" i="2"/>
  <c r="A4955" i="2"/>
  <c r="A4955" i="4" s="1"/>
  <c r="A4956" i="2"/>
  <c r="A4956" i="4" s="1"/>
  <c r="A4957" i="2"/>
  <c r="A4957" i="4" s="1"/>
  <c r="A4958" i="2"/>
  <c r="A4958" i="4" s="1"/>
  <c r="A4959" i="2"/>
  <c r="A4960" i="2"/>
  <c r="A4961" i="2"/>
  <c r="A4962" i="2"/>
  <c r="A4962" i="4" s="1"/>
  <c r="A4963" i="2"/>
  <c r="A4963" i="4" s="1"/>
  <c r="A4964" i="2"/>
  <c r="A4965" i="2"/>
  <c r="A4966" i="2"/>
  <c r="A4967" i="2"/>
  <c r="A4967" i="4" s="1"/>
  <c r="A4968" i="2"/>
  <c r="A4968" i="4" s="1"/>
  <c r="A4969" i="2"/>
  <c r="A4969" i="4" s="1"/>
  <c r="A4970" i="2"/>
  <c r="A4970" i="4" s="1"/>
  <c r="A4971" i="2"/>
  <c r="A4972" i="2"/>
  <c r="A4973" i="2"/>
  <c r="A4974" i="2"/>
  <c r="A4974" i="4" s="1"/>
  <c r="A4975" i="2"/>
  <c r="A4975" i="4" s="1"/>
  <c r="A4976" i="2"/>
  <c r="A4977" i="2"/>
  <c r="A4978" i="2"/>
  <c r="A4979" i="2"/>
  <c r="A4979" i="4" s="1"/>
  <c r="A4980" i="2"/>
  <c r="A4980" i="4" s="1"/>
  <c r="A4981" i="2"/>
  <c r="A4981" i="4" s="1"/>
  <c r="A4982" i="2"/>
  <c r="A4982" i="4" s="1"/>
  <c r="A4983" i="2"/>
  <c r="A4984" i="2"/>
  <c r="A4985" i="2"/>
  <c r="A4986" i="2"/>
  <c r="A4986" i="4" s="1"/>
  <c r="A4987" i="2"/>
  <c r="A4987" i="4" s="1"/>
  <c r="A4988" i="2"/>
  <c r="A4989" i="2"/>
  <c r="A4990" i="2"/>
  <c r="A4991" i="2"/>
  <c r="A4991" i="4" s="1"/>
  <c r="A4992" i="2"/>
  <c r="A4992" i="4" s="1"/>
  <c r="A4993" i="2"/>
  <c r="A4993" i="4" s="1"/>
  <c r="A4994" i="2"/>
  <c r="A4994" i="4" s="1"/>
  <c r="A4995" i="2"/>
  <c r="A4996" i="2"/>
  <c r="A4997" i="2"/>
  <c r="A4998" i="2"/>
  <c r="A4998" i="4" s="1"/>
  <c r="A4999" i="2"/>
  <c r="A4999" i="4" s="1"/>
  <c r="A5000" i="2"/>
  <c r="A5001" i="2"/>
  <c r="A2" i="2"/>
  <c r="A19" i="4"/>
  <c r="A27" i="4"/>
  <c r="A35" i="4"/>
  <c r="A51" i="4"/>
  <c r="A75" i="4"/>
  <c r="A83" i="4"/>
  <c r="A99" i="4"/>
  <c r="A115" i="4"/>
  <c r="A123" i="4"/>
  <c r="A131" i="4"/>
  <c r="A147" i="4"/>
  <c r="A155" i="4"/>
  <c r="A171" i="4"/>
  <c r="A195" i="4"/>
  <c r="A219" i="4"/>
  <c r="A243" i="4"/>
  <c r="A251" i="4"/>
  <c r="A267" i="4"/>
  <c r="A275" i="4"/>
  <c r="A291" i="4"/>
  <c r="A315" i="4"/>
  <c r="A339" i="4"/>
  <c r="A363" i="4"/>
  <c r="A371" i="4"/>
  <c r="A387" i="4"/>
  <c r="A411" i="4"/>
  <c r="A419" i="4"/>
  <c r="A435" i="4"/>
  <c r="A459" i="4"/>
  <c r="A467" i="4"/>
  <c r="A483" i="4"/>
  <c r="A507" i="4"/>
  <c r="A515" i="4"/>
  <c r="A531" i="4"/>
  <c r="A539" i="4"/>
  <c r="A555" i="4"/>
  <c r="A579" i="4"/>
  <c r="A603" i="4"/>
  <c r="A611" i="4"/>
  <c r="A627" i="4"/>
  <c r="A2235" i="4"/>
  <c r="A2259" i="4"/>
  <c r="A2283" i="4"/>
  <c r="A2307" i="4"/>
  <c r="A2315" i="4"/>
  <c r="A2331" i="4"/>
  <c r="A2355" i="4"/>
  <c r="A2379" i="4"/>
  <c r="A2403" i="4"/>
  <c r="A2427" i="4"/>
  <c r="A2451" i="4"/>
  <c r="A2475" i="4"/>
  <c r="A2499" i="4"/>
  <c r="A2523" i="4"/>
  <c r="A2547" i="4"/>
  <c r="A2571" i="4"/>
  <c r="A2595" i="4"/>
  <c r="A2619" i="4"/>
  <c r="A2643" i="4"/>
  <c r="A2667" i="4"/>
  <c r="A2691" i="4"/>
  <c r="A2715" i="4"/>
  <c r="A2739" i="4"/>
  <c r="A2763" i="4"/>
  <c r="A2771" i="4"/>
  <c r="A2787" i="4"/>
  <c r="A2811" i="4"/>
  <c r="A2835" i="4"/>
  <c r="A2859" i="4"/>
  <c r="A2867" i="4"/>
  <c r="A2883" i="4"/>
  <c r="A2907" i="4"/>
  <c r="A2931" i="4"/>
  <c r="A2955" i="4"/>
  <c r="A2979" i="4"/>
  <c r="A3003" i="4"/>
  <c r="A3027" i="4"/>
  <c r="A3051" i="4"/>
  <c r="A3075" i="4"/>
  <c r="A3099" i="4"/>
  <c r="A3123" i="4"/>
  <c r="A3147" i="4"/>
  <c r="A3171" i="4"/>
  <c r="A3195" i="4"/>
  <c r="A3219" i="4"/>
  <c r="A3243" i="4"/>
  <c r="A3267" i="4"/>
  <c r="A3291" i="4"/>
  <c r="A3315" i="4"/>
  <c r="A3339" i="4"/>
  <c r="A3347" i="4"/>
  <c r="A3363" i="4"/>
  <c r="A3387" i="4"/>
  <c r="A3411" i="4"/>
  <c r="A3435" i="4"/>
  <c r="A3459" i="4"/>
  <c r="A3483" i="4"/>
  <c r="A3507" i="4"/>
  <c r="A3531" i="4"/>
  <c r="A3555" i="4"/>
  <c r="A3579" i="4"/>
  <c r="A3603" i="4"/>
  <c r="A3627" i="4"/>
  <c r="A3651" i="4"/>
  <c r="A3675" i="4"/>
  <c r="A3699" i="4"/>
  <c r="A3723" i="4"/>
  <c r="A3747" i="4"/>
  <c r="A3771" i="4"/>
  <c r="A3795" i="4"/>
  <c r="A3819" i="4"/>
  <c r="A3843" i="4"/>
  <c r="A3867" i="4"/>
  <c r="A3891" i="4"/>
  <c r="A3915" i="4"/>
  <c r="A3939" i="4"/>
  <c r="A3963" i="4"/>
  <c r="A3987" i="4"/>
  <c r="A4011" i="4"/>
  <c r="A4035" i="4"/>
  <c r="A4059" i="4"/>
  <c r="A4083" i="4"/>
  <c r="A4107" i="4"/>
  <c r="A4113" i="4"/>
  <c r="A4121" i="4"/>
  <c r="A4131" i="4"/>
  <c r="A4137" i="4"/>
  <c r="A4155" i="4"/>
  <c r="A4161" i="4"/>
  <c r="A4169" i="4"/>
  <c r="A4179" i="4"/>
  <c r="A4185" i="4"/>
  <c r="A4203" i="4"/>
  <c r="A4209" i="4"/>
  <c r="A4217" i="4"/>
  <c r="A4227" i="4"/>
  <c r="A4233" i="4"/>
  <c r="A4251" i="4"/>
  <c r="A4257" i="4"/>
  <c r="A4265" i="4"/>
  <c r="A4275" i="4"/>
  <c r="A4281" i="4"/>
  <c r="A4299" i="4"/>
  <c r="A4305" i="4"/>
  <c r="A4313" i="4"/>
  <c r="A4323" i="4"/>
  <c r="A4329" i="4"/>
  <c r="A4347" i="4"/>
  <c r="A4353" i="4"/>
  <c r="A4361" i="4"/>
  <c r="A4371" i="4"/>
  <c r="A4377" i="4"/>
  <c r="A4395" i="4"/>
  <c r="A4401" i="4"/>
  <c r="A4409" i="4"/>
  <c r="A4419" i="4"/>
  <c r="A4425" i="4"/>
  <c r="A4443" i="4"/>
  <c r="A4449" i="4"/>
  <c r="A4457" i="4"/>
  <c r="A4467" i="4"/>
  <c r="A4473" i="4"/>
  <c r="A4491" i="4"/>
  <c r="A4497" i="4"/>
  <c r="A4505" i="4"/>
  <c r="A4515" i="4"/>
  <c r="A4521" i="4"/>
  <c r="A4539" i="4"/>
  <c r="A4545" i="4"/>
  <c r="A4553" i="4"/>
  <c r="A4563" i="4"/>
  <c r="A4569" i="4"/>
  <c r="A4587" i="4"/>
  <c r="A4593" i="4"/>
  <c r="A4601" i="4"/>
  <c r="A4611" i="4"/>
  <c r="A4617" i="4"/>
  <c r="A4635" i="4"/>
  <c r="A4641" i="4"/>
  <c r="A4659" i="4"/>
  <c r="A4665" i="4"/>
  <c r="A4683" i="4"/>
  <c r="A4689" i="4"/>
  <c r="A4697" i="4"/>
  <c r="A4707" i="4"/>
  <c r="A4713" i="4"/>
  <c r="A4731" i="4"/>
  <c r="A4755" i="4"/>
  <c r="A4779" i="4"/>
  <c r="A4803" i="4"/>
  <c r="A4827" i="4"/>
  <c r="A4851" i="4"/>
  <c r="A4875" i="4"/>
  <c r="A4899" i="4"/>
  <c r="A4923" i="4"/>
  <c r="A4947" i="4"/>
  <c r="A4971" i="4"/>
  <c r="A4995" i="4"/>
  <c r="A15" i="4"/>
  <c r="A17" i="4"/>
  <c r="A20" i="4"/>
  <c r="A21" i="4"/>
  <c r="A22" i="4"/>
  <c r="A23" i="4"/>
  <c r="A29" i="4"/>
  <c r="A31" i="4"/>
  <c r="A32" i="4"/>
  <c r="A33" i="4"/>
  <c r="A34" i="4"/>
  <c r="A39" i="4"/>
  <c r="A40" i="4"/>
  <c r="A41" i="4"/>
  <c r="A44" i="4"/>
  <c r="A45" i="4"/>
  <c r="A46" i="4"/>
  <c r="A47" i="4"/>
  <c r="A52" i="4"/>
  <c r="A53" i="4"/>
  <c r="A54" i="4"/>
  <c r="A56" i="4"/>
  <c r="A57" i="4"/>
  <c r="A58" i="4"/>
  <c r="A63" i="4"/>
  <c r="A65" i="4"/>
  <c r="A68" i="4"/>
  <c r="A69" i="4"/>
  <c r="A70" i="4"/>
  <c r="A71" i="4"/>
  <c r="A77" i="4"/>
  <c r="A79" i="4"/>
  <c r="A80" i="4"/>
  <c r="A81" i="4"/>
  <c r="A82" i="4"/>
  <c r="A87" i="4"/>
  <c r="A89" i="4"/>
  <c r="A90" i="4"/>
  <c r="A92" i="4"/>
  <c r="A93" i="4"/>
  <c r="A94" i="4"/>
  <c r="A95" i="4"/>
  <c r="A100" i="4"/>
  <c r="A101" i="4"/>
  <c r="A104" i="4"/>
  <c r="A105" i="4"/>
  <c r="A106" i="4"/>
  <c r="A111" i="4"/>
  <c r="A113" i="4"/>
  <c r="A116" i="4"/>
  <c r="A117" i="4"/>
  <c r="A118" i="4"/>
  <c r="A119" i="4"/>
  <c r="A125" i="4"/>
  <c r="A128" i="4"/>
  <c r="A129" i="4"/>
  <c r="A130" i="4"/>
  <c r="A135" i="4"/>
  <c r="A136" i="4"/>
  <c r="A137" i="4"/>
  <c r="A140" i="4"/>
  <c r="A141" i="4"/>
  <c r="A142" i="4"/>
  <c r="A148" i="4"/>
  <c r="A149" i="4"/>
  <c r="A150" i="4"/>
  <c r="A152" i="4"/>
  <c r="A153" i="4"/>
  <c r="A154" i="4"/>
  <c r="A159" i="4"/>
  <c r="A161" i="4"/>
  <c r="A164" i="4"/>
  <c r="A165" i="4"/>
  <c r="A166" i="4"/>
  <c r="A167" i="4"/>
  <c r="A173" i="4"/>
  <c r="A176" i="4"/>
  <c r="A177" i="4"/>
  <c r="A178" i="4"/>
  <c r="A183" i="4"/>
  <c r="A185" i="4"/>
  <c r="A186" i="4"/>
  <c r="A188" i="4"/>
  <c r="A189" i="4"/>
  <c r="A190" i="4"/>
  <c r="A191" i="4"/>
  <c r="A196" i="4"/>
  <c r="A197" i="4"/>
  <c r="A200" i="4"/>
  <c r="A201" i="4"/>
  <c r="A202" i="4"/>
  <c r="A207" i="4"/>
  <c r="A209" i="4"/>
  <c r="A212" i="4"/>
  <c r="A213" i="4"/>
  <c r="A214" i="4"/>
  <c r="A215" i="4"/>
  <c r="A221" i="4"/>
  <c r="A224" i="4"/>
  <c r="A225" i="4"/>
  <c r="A226" i="4"/>
  <c r="A231" i="4"/>
  <c r="A232" i="4"/>
  <c r="A233" i="4"/>
  <c r="A236" i="4"/>
  <c r="A237" i="4"/>
  <c r="A238" i="4"/>
  <c r="A239" i="4"/>
  <c r="A244" i="4"/>
  <c r="A245" i="4"/>
  <c r="A246" i="4"/>
  <c r="A248" i="4"/>
  <c r="A249" i="4"/>
  <c r="A250" i="4"/>
  <c r="A255" i="4"/>
  <c r="A257" i="4"/>
  <c r="A260" i="4"/>
  <c r="A261" i="4"/>
  <c r="A262" i="4"/>
  <c r="A263" i="4"/>
  <c r="A269" i="4"/>
  <c r="A272" i="4"/>
  <c r="A273" i="4"/>
  <c r="A274" i="4"/>
  <c r="A279" i="4"/>
  <c r="A281" i="4"/>
  <c r="A282" i="4"/>
  <c r="A284" i="4"/>
  <c r="A285" i="4"/>
  <c r="A286" i="4"/>
  <c r="A292" i="4"/>
  <c r="A293" i="4"/>
  <c r="A296" i="4"/>
  <c r="A297" i="4"/>
  <c r="A298" i="4"/>
  <c r="A303" i="4"/>
  <c r="A305" i="4"/>
  <c r="A308" i="4"/>
  <c r="A309" i="4"/>
  <c r="A310" i="4"/>
  <c r="A311" i="4"/>
  <c r="A317" i="4"/>
  <c r="A320" i="4"/>
  <c r="A321" i="4"/>
  <c r="A322" i="4"/>
  <c r="A327" i="4"/>
  <c r="A328" i="4"/>
  <c r="A329" i="4"/>
  <c r="A332" i="4"/>
  <c r="A333" i="4"/>
  <c r="A334" i="4"/>
  <c r="A335" i="4"/>
  <c r="A340" i="4"/>
  <c r="A341" i="4"/>
  <c r="A342" i="4"/>
  <c r="A344" i="4"/>
  <c r="A345" i="4"/>
  <c r="A346" i="4"/>
  <c r="A351" i="4"/>
  <c r="A353" i="4"/>
  <c r="A356" i="4"/>
  <c r="A357" i="4"/>
  <c r="A358" i="4"/>
  <c r="A365" i="4"/>
  <c r="A368" i="4"/>
  <c r="A369" i="4"/>
  <c r="A370" i="4"/>
  <c r="A375" i="4"/>
  <c r="A377" i="4"/>
  <c r="A378" i="4"/>
  <c r="A380" i="4"/>
  <c r="A381" i="4"/>
  <c r="A382" i="4"/>
  <c r="A383" i="4"/>
  <c r="A388" i="4"/>
  <c r="A389" i="4"/>
  <c r="A392" i="4"/>
  <c r="A393" i="4"/>
  <c r="A394" i="4"/>
  <c r="A399" i="4"/>
  <c r="A401" i="4"/>
  <c r="A404" i="4"/>
  <c r="A405" i="4"/>
  <c r="A406" i="4"/>
  <c r="A407" i="4"/>
  <c r="A413" i="4"/>
  <c r="A416" i="4"/>
  <c r="A417" i="4"/>
  <c r="A418" i="4"/>
  <c r="A423" i="4"/>
  <c r="A424" i="4"/>
  <c r="A425" i="4"/>
  <c r="A428" i="4"/>
  <c r="A429" i="4"/>
  <c r="A430" i="4"/>
  <c r="A436" i="4"/>
  <c r="A437" i="4"/>
  <c r="A438" i="4"/>
  <c r="A439" i="4"/>
  <c r="A440" i="4"/>
  <c r="A441" i="4"/>
  <c r="A442" i="4"/>
  <c r="A447" i="4"/>
  <c r="A449" i="4"/>
  <c r="A452" i="4"/>
  <c r="A453" i="4"/>
  <c r="A454" i="4"/>
  <c r="A455" i="4"/>
  <c r="A461" i="4"/>
  <c r="A463" i="4"/>
  <c r="A464" i="4"/>
  <c r="A465" i="4"/>
  <c r="A466" i="4"/>
  <c r="A471" i="4"/>
  <c r="A473" i="4"/>
  <c r="A474" i="4"/>
  <c r="A476" i="4"/>
  <c r="A477" i="4"/>
  <c r="A478" i="4"/>
  <c r="A479" i="4"/>
  <c r="A484" i="4"/>
  <c r="A485" i="4"/>
  <c r="A488" i="4"/>
  <c r="A489" i="4"/>
  <c r="A490" i="4"/>
  <c r="A495" i="4"/>
  <c r="A497" i="4"/>
  <c r="A500" i="4"/>
  <c r="A501" i="4"/>
  <c r="A502" i="4"/>
  <c r="A509" i="4"/>
  <c r="A512" i="4"/>
  <c r="A513" i="4"/>
  <c r="A514" i="4"/>
  <c r="A516" i="4"/>
  <c r="A519" i="4"/>
  <c r="A520" i="4"/>
  <c r="A521" i="4"/>
  <c r="A524" i="4"/>
  <c r="A525" i="4"/>
  <c r="A526" i="4"/>
  <c r="A527" i="4"/>
  <c r="A532" i="4"/>
  <c r="A533" i="4"/>
  <c r="A534" i="4"/>
  <c r="A536" i="4"/>
  <c r="A537" i="4"/>
  <c r="A538" i="4"/>
  <c r="A543" i="4"/>
  <c r="A545" i="4"/>
  <c r="A548" i="4"/>
  <c r="A549" i="4"/>
  <c r="A550" i="4"/>
  <c r="A551" i="4"/>
  <c r="A556" i="4"/>
  <c r="A557" i="4"/>
  <c r="A559" i="4"/>
  <c r="A560" i="4"/>
  <c r="A561" i="4"/>
  <c r="A562" i="4"/>
  <c r="A567" i="4"/>
  <c r="A569" i="4"/>
  <c r="A570" i="4"/>
  <c r="A572" i="4"/>
  <c r="A573" i="4"/>
  <c r="A574" i="4"/>
  <c r="A575" i="4"/>
  <c r="A581" i="4"/>
  <c r="A584" i="4"/>
  <c r="A585" i="4"/>
  <c r="A586" i="4"/>
  <c r="A591" i="4"/>
  <c r="A593" i="4"/>
  <c r="A596" i="4"/>
  <c r="A597" i="4"/>
  <c r="A598" i="4"/>
  <c r="A605" i="4"/>
  <c r="A608" i="4"/>
  <c r="A609" i="4"/>
  <c r="A610" i="4"/>
  <c r="A615" i="4"/>
  <c r="A616" i="4"/>
  <c r="A617" i="4"/>
  <c r="A620" i="4"/>
  <c r="A621" i="4"/>
  <c r="A622" i="4"/>
  <c r="A623" i="4"/>
  <c r="A628" i="4"/>
  <c r="A629" i="4"/>
  <c r="A630" i="4"/>
  <c r="A632" i="4"/>
  <c r="A633" i="4"/>
  <c r="A634" i="4"/>
  <c r="A635" i="4"/>
  <c r="A639" i="4"/>
  <c r="A640" i="4"/>
  <c r="A641" i="4"/>
  <c r="A642" i="4"/>
  <c r="A644" i="4"/>
  <c r="A645" i="4"/>
  <c r="A646" i="4"/>
  <c r="A647" i="4"/>
  <c r="A651" i="4"/>
  <c r="A652" i="4"/>
  <c r="A653" i="4"/>
  <c r="A654" i="4"/>
  <c r="A656" i="4"/>
  <c r="A657" i="4"/>
  <c r="A658" i="4"/>
  <c r="A663" i="4"/>
  <c r="A664" i="4"/>
  <c r="A665" i="4"/>
  <c r="A666" i="4"/>
  <c r="A668" i="4"/>
  <c r="A669" i="4"/>
  <c r="A670" i="4"/>
  <c r="A671" i="4"/>
  <c r="A675" i="4"/>
  <c r="A676" i="4"/>
  <c r="A677" i="4"/>
  <c r="A678" i="4"/>
  <c r="A680" i="4"/>
  <c r="A681" i="4"/>
  <c r="A682" i="4"/>
  <c r="A683" i="4"/>
  <c r="A687" i="4"/>
  <c r="A688" i="4"/>
  <c r="A689" i="4"/>
  <c r="A690" i="4"/>
  <c r="A692" i="4"/>
  <c r="A693" i="4"/>
  <c r="A694" i="4"/>
  <c r="A695" i="4"/>
  <c r="A699" i="4"/>
  <c r="A700" i="4"/>
  <c r="A701" i="4"/>
  <c r="A702" i="4"/>
  <c r="A704" i="4"/>
  <c r="A705" i="4"/>
  <c r="A706" i="4"/>
  <c r="A707" i="4"/>
  <c r="A711" i="4"/>
  <c r="A712" i="4"/>
  <c r="A713" i="4"/>
  <c r="A714" i="4"/>
  <c r="A716" i="4"/>
  <c r="A717" i="4"/>
  <c r="A718" i="4"/>
  <c r="A719" i="4"/>
  <c r="A723" i="4"/>
  <c r="A724" i="4"/>
  <c r="A725" i="4"/>
  <c r="A726" i="4"/>
  <c r="A728" i="4"/>
  <c r="A729" i="4"/>
  <c r="A730" i="4"/>
  <c r="A735" i="4"/>
  <c r="A736" i="4"/>
  <c r="A737" i="4"/>
  <c r="A738" i="4"/>
  <c r="A740" i="4"/>
  <c r="A741" i="4"/>
  <c r="A742" i="4"/>
  <c r="A743" i="4"/>
  <c r="A747" i="4"/>
  <c r="A748" i="4"/>
  <c r="A749" i="4"/>
  <c r="A750" i="4"/>
  <c r="A752" i="4"/>
  <c r="A753" i="4"/>
  <c r="A754" i="4"/>
  <c r="A755" i="4"/>
  <c r="A759" i="4"/>
  <c r="A760" i="4"/>
  <c r="A761" i="4"/>
  <c r="A762" i="4"/>
  <c r="A764" i="4"/>
  <c r="A765" i="4"/>
  <c r="A766" i="4"/>
  <c r="A767" i="4"/>
  <c r="A771" i="4"/>
  <c r="A772" i="4"/>
  <c r="A773" i="4"/>
  <c r="A774" i="4"/>
  <c r="A776" i="4"/>
  <c r="A777" i="4"/>
  <c r="A778" i="4"/>
  <c r="A783" i="4"/>
  <c r="A784" i="4"/>
  <c r="A785" i="4"/>
  <c r="A786" i="4"/>
  <c r="A788" i="4"/>
  <c r="A789" i="4"/>
  <c r="A790" i="4"/>
  <c r="A791" i="4"/>
  <c r="A795" i="4"/>
  <c r="A796" i="4"/>
  <c r="A797" i="4"/>
  <c r="A798" i="4"/>
  <c r="A800" i="4"/>
  <c r="A801" i="4"/>
  <c r="A802" i="4"/>
  <c r="A803" i="4"/>
  <c r="A807" i="4"/>
  <c r="A808" i="4"/>
  <c r="A809" i="4"/>
  <c r="A810" i="4"/>
  <c r="A812" i="4"/>
  <c r="A813" i="4"/>
  <c r="A814" i="4"/>
  <c r="A815" i="4"/>
  <c r="A819" i="4"/>
  <c r="A820" i="4"/>
  <c r="A821" i="4"/>
  <c r="A822" i="4"/>
  <c r="A824" i="4"/>
  <c r="A825" i="4"/>
  <c r="A826" i="4"/>
  <c r="A827" i="4"/>
  <c r="A831" i="4"/>
  <c r="A832" i="4"/>
  <c r="A833" i="4"/>
  <c r="A834" i="4"/>
  <c r="A836" i="4"/>
  <c r="A837" i="4"/>
  <c r="A838" i="4"/>
  <c r="A839" i="4"/>
  <c r="A843" i="4"/>
  <c r="A844" i="4"/>
  <c r="A845" i="4"/>
  <c r="A846" i="4"/>
  <c r="A848" i="4"/>
  <c r="A849" i="4"/>
  <c r="A850" i="4"/>
  <c r="A851" i="4"/>
  <c r="A855" i="4"/>
  <c r="A856" i="4"/>
  <c r="A857" i="4"/>
  <c r="A858" i="4"/>
  <c r="A860" i="4"/>
  <c r="A861" i="4"/>
  <c r="A862" i="4"/>
  <c r="A863" i="4"/>
  <c r="A867" i="4"/>
  <c r="A868" i="4"/>
  <c r="A869" i="4"/>
  <c r="A870" i="4"/>
  <c r="A872" i="4"/>
  <c r="A873" i="4"/>
  <c r="A874" i="4"/>
  <c r="A879" i="4"/>
  <c r="A880" i="4"/>
  <c r="A881" i="4"/>
  <c r="A882" i="4"/>
  <c r="A884" i="4"/>
  <c r="A885" i="4"/>
  <c r="A886" i="4"/>
  <c r="A887" i="4"/>
  <c r="A891" i="4"/>
  <c r="A892" i="4"/>
  <c r="A893" i="4"/>
  <c r="A894" i="4"/>
  <c r="A896" i="4"/>
  <c r="A897" i="4"/>
  <c r="A898" i="4"/>
  <c r="A899" i="4"/>
  <c r="A903" i="4"/>
  <c r="A904" i="4"/>
  <c r="A905" i="4"/>
  <c r="A906" i="4"/>
  <c r="A908" i="4"/>
  <c r="A909" i="4"/>
  <c r="A910" i="4"/>
  <c r="A911" i="4"/>
  <c r="A915" i="4"/>
  <c r="A916" i="4"/>
  <c r="A917" i="4"/>
  <c r="A918" i="4"/>
  <c r="A920" i="4"/>
  <c r="A921" i="4"/>
  <c r="A922" i="4"/>
  <c r="A923" i="4"/>
  <c r="A927" i="4"/>
  <c r="A928" i="4"/>
  <c r="A929" i="4"/>
  <c r="A930" i="4"/>
  <c r="A932" i="4"/>
  <c r="A933" i="4"/>
  <c r="A934" i="4"/>
  <c r="A935" i="4"/>
  <c r="A939" i="4"/>
  <c r="A940" i="4"/>
  <c r="A941" i="4"/>
  <c r="A942" i="4"/>
  <c r="A944" i="4"/>
  <c r="A945" i="4"/>
  <c r="A946" i="4"/>
  <c r="A947" i="4"/>
  <c r="A951" i="4"/>
  <c r="A952" i="4"/>
  <c r="A953" i="4"/>
  <c r="A954" i="4"/>
  <c r="A956" i="4"/>
  <c r="A957" i="4"/>
  <c r="A958" i="4"/>
  <c r="A959" i="4"/>
  <c r="A963" i="4"/>
  <c r="A964" i="4"/>
  <c r="A965" i="4"/>
  <c r="A966" i="4"/>
  <c r="A968" i="4"/>
  <c r="A969" i="4"/>
  <c r="A970" i="4"/>
  <c r="A971" i="4"/>
  <c r="A975" i="4"/>
  <c r="A976" i="4"/>
  <c r="A977" i="4"/>
  <c r="A978" i="4"/>
  <c r="A980" i="4"/>
  <c r="A981" i="4"/>
  <c r="A982" i="4"/>
  <c r="A983" i="4"/>
  <c r="A984" i="4"/>
  <c r="A987" i="4"/>
  <c r="A988" i="4"/>
  <c r="A989" i="4"/>
  <c r="A990" i="4"/>
  <c r="A992" i="4"/>
  <c r="A993" i="4"/>
  <c r="A994" i="4"/>
  <c r="A995" i="4"/>
  <c r="A999" i="4"/>
  <c r="A1000" i="4"/>
  <c r="A1001" i="4"/>
  <c r="A1002" i="4"/>
  <c r="A1004" i="4"/>
  <c r="A1005" i="4"/>
  <c r="A1006" i="4"/>
  <c r="A1007" i="4"/>
  <c r="A1011" i="4"/>
  <c r="A1012" i="4"/>
  <c r="A1013" i="4"/>
  <c r="A1014" i="4"/>
  <c r="A1016" i="4"/>
  <c r="A1017" i="4"/>
  <c r="A1018" i="4"/>
  <c r="A1023" i="4"/>
  <c r="A1024" i="4"/>
  <c r="A1025" i="4"/>
  <c r="A1026" i="4"/>
  <c r="A1028" i="4"/>
  <c r="A1029" i="4"/>
  <c r="A1030" i="4"/>
  <c r="A1035" i="4"/>
  <c r="A1036" i="4"/>
  <c r="A1037" i="4"/>
  <c r="A1038" i="4"/>
  <c r="A1040" i="4"/>
  <c r="A1041" i="4"/>
  <c r="A1042" i="4"/>
  <c r="A1043" i="4"/>
  <c r="A1047" i="4"/>
  <c r="A1048" i="4"/>
  <c r="A1049" i="4"/>
  <c r="A1050" i="4"/>
  <c r="A1052" i="4"/>
  <c r="A1053" i="4"/>
  <c r="A1054" i="4"/>
  <c r="A1055" i="4"/>
  <c r="A1059" i="4"/>
  <c r="A1060" i="4"/>
  <c r="A1061" i="4"/>
  <c r="A1062" i="4"/>
  <c r="A1064" i="4"/>
  <c r="A1065" i="4"/>
  <c r="A1066" i="4"/>
  <c r="A1067" i="4"/>
  <c r="A1071" i="4"/>
  <c r="A1072" i="4"/>
  <c r="A1073" i="4"/>
  <c r="A1074" i="4"/>
  <c r="A1076" i="4"/>
  <c r="A1077" i="4"/>
  <c r="A1078" i="4"/>
  <c r="A1079" i="4"/>
  <c r="A1083" i="4"/>
  <c r="A1084" i="4"/>
  <c r="A1085" i="4"/>
  <c r="A1086" i="4"/>
  <c r="A1088" i="4"/>
  <c r="A1089" i="4"/>
  <c r="A1090" i="4"/>
  <c r="A1091" i="4"/>
  <c r="A1095" i="4"/>
  <c r="A1096" i="4"/>
  <c r="A1097" i="4"/>
  <c r="A1098" i="4"/>
  <c r="A1100" i="4"/>
  <c r="A1101" i="4"/>
  <c r="A1102" i="4"/>
  <c r="A1103" i="4"/>
  <c r="A1107" i="4"/>
  <c r="A1108" i="4"/>
  <c r="A1109" i="4"/>
  <c r="A1110" i="4"/>
  <c r="A1112" i="4"/>
  <c r="A1113" i="4"/>
  <c r="A1114" i="4"/>
  <c r="A1115" i="4"/>
  <c r="A1119" i="4"/>
  <c r="A1120" i="4"/>
  <c r="A1121" i="4"/>
  <c r="A1122" i="4"/>
  <c r="A1124" i="4"/>
  <c r="A1125" i="4"/>
  <c r="A1126" i="4"/>
  <c r="A1127" i="4"/>
  <c r="A1131" i="4"/>
  <c r="A1132" i="4"/>
  <c r="A1133" i="4"/>
  <c r="A1134" i="4"/>
  <c r="A1136" i="4"/>
  <c r="A1137" i="4"/>
  <c r="A1138" i="4"/>
  <c r="A1139" i="4"/>
  <c r="A1143" i="4"/>
  <c r="A1144" i="4"/>
  <c r="A1145" i="4"/>
  <c r="A1146" i="4"/>
  <c r="A1148" i="4"/>
  <c r="A1149" i="4"/>
  <c r="A1150" i="4"/>
  <c r="A1151" i="4"/>
  <c r="A1155" i="4"/>
  <c r="A1156" i="4"/>
  <c r="A1157" i="4"/>
  <c r="A1158" i="4"/>
  <c r="A1160" i="4"/>
  <c r="A1161" i="4"/>
  <c r="A1162" i="4"/>
  <c r="A1167" i="4"/>
  <c r="A1168" i="4"/>
  <c r="A1169" i="4"/>
  <c r="A1170" i="4"/>
  <c r="A1172" i="4"/>
  <c r="A1173" i="4"/>
  <c r="A1174" i="4"/>
  <c r="A1175" i="4"/>
  <c r="A1179" i="4"/>
  <c r="A1180" i="4"/>
  <c r="A1181" i="4"/>
  <c r="A1182" i="4"/>
  <c r="A1184" i="4"/>
  <c r="A1185" i="4"/>
  <c r="A1186" i="4"/>
  <c r="A1187" i="4"/>
  <c r="A1191" i="4"/>
  <c r="A1192" i="4"/>
  <c r="A1193" i="4"/>
  <c r="A1194" i="4"/>
  <c r="A1196" i="4"/>
  <c r="A1197" i="4"/>
  <c r="A1198" i="4"/>
  <c r="A1199" i="4"/>
  <c r="A1203" i="4"/>
  <c r="A1204" i="4"/>
  <c r="A1205" i="4"/>
  <c r="A1206" i="4"/>
  <c r="A1208" i="4"/>
  <c r="A1209" i="4"/>
  <c r="A1210" i="4"/>
  <c r="A1211" i="4"/>
  <c r="A1215" i="4"/>
  <c r="A1216" i="4"/>
  <c r="A1217" i="4"/>
  <c r="A1218" i="4"/>
  <c r="A1220" i="4"/>
  <c r="A1221" i="4"/>
  <c r="A1222" i="4"/>
  <c r="A1223" i="4"/>
  <c r="A1227" i="4"/>
  <c r="A1228" i="4"/>
  <c r="A1229" i="4"/>
  <c r="A1230" i="4"/>
  <c r="A1232" i="4"/>
  <c r="A1233" i="4"/>
  <c r="A1234" i="4"/>
  <c r="A1235" i="4"/>
  <c r="A1239" i="4"/>
  <c r="A1240" i="4"/>
  <c r="A1241" i="4"/>
  <c r="A1242" i="4"/>
  <c r="A1244" i="4"/>
  <c r="A1245" i="4"/>
  <c r="A1246" i="4"/>
  <c r="A1247" i="4"/>
  <c r="A1251" i="4"/>
  <c r="A1252" i="4"/>
  <c r="A1253" i="4"/>
  <c r="A1254" i="4"/>
  <c r="A1256" i="4"/>
  <c r="A1257" i="4"/>
  <c r="A1258" i="4"/>
  <c r="A1259" i="4"/>
  <c r="A1263" i="4"/>
  <c r="A1264" i="4"/>
  <c r="A1265" i="4"/>
  <c r="A1266" i="4"/>
  <c r="A1268" i="4"/>
  <c r="A1269" i="4"/>
  <c r="A1270" i="4"/>
  <c r="A1271" i="4"/>
  <c r="A1275" i="4"/>
  <c r="A1276" i="4"/>
  <c r="A1277" i="4"/>
  <c r="A1278" i="4"/>
  <c r="A1280" i="4"/>
  <c r="A1281" i="4"/>
  <c r="A1282" i="4"/>
  <c r="A1283" i="4"/>
  <c r="A1287" i="4"/>
  <c r="A1288" i="4"/>
  <c r="A1289" i="4"/>
  <c r="A1290" i="4"/>
  <c r="A1292" i="4"/>
  <c r="A1293" i="4"/>
  <c r="A1294" i="4"/>
  <c r="A1295" i="4"/>
  <c r="A1299" i="4"/>
  <c r="A1300" i="4"/>
  <c r="A1301" i="4"/>
  <c r="A1302" i="4"/>
  <c r="A1304" i="4"/>
  <c r="A1305" i="4"/>
  <c r="A1306" i="4"/>
  <c r="A1307" i="4"/>
  <c r="A1311" i="4"/>
  <c r="A1312" i="4"/>
  <c r="A1313" i="4"/>
  <c r="A1314" i="4"/>
  <c r="A1316" i="4"/>
  <c r="A1317" i="4"/>
  <c r="A1318" i="4"/>
  <c r="A1319" i="4"/>
  <c r="A1323" i="4"/>
  <c r="A1324" i="4"/>
  <c r="A1325" i="4"/>
  <c r="A1326" i="4"/>
  <c r="A1328" i="4"/>
  <c r="A1329" i="4"/>
  <c r="A1330" i="4"/>
  <c r="A1331" i="4"/>
  <c r="A1335" i="4"/>
  <c r="A1336" i="4"/>
  <c r="A1337" i="4"/>
  <c r="A1338" i="4"/>
  <c r="A1340" i="4"/>
  <c r="A1341" i="4"/>
  <c r="A1342" i="4"/>
  <c r="A1343" i="4"/>
  <c r="A1347" i="4"/>
  <c r="A1348" i="4"/>
  <c r="A1349" i="4"/>
  <c r="A1350" i="4"/>
  <c r="A1352" i="4"/>
  <c r="A1353" i="4"/>
  <c r="A1354" i="4"/>
  <c r="A1355" i="4"/>
  <c r="A1359" i="4"/>
  <c r="A1360" i="4"/>
  <c r="A1361" i="4"/>
  <c r="A1362" i="4"/>
  <c r="A1364" i="4"/>
  <c r="A1365" i="4"/>
  <c r="A1366" i="4"/>
  <c r="A1367" i="4"/>
  <c r="A1371" i="4"/>
  <c r="A1372" i="4"/>
  <c r="A1373" i="4"/>
  <c r="A1374" i="4"/>
  <c r="A1376" i="4"/>
  <c r="A1377" i="4"/>
  <c r="A1378" i="4"/>
  <c r="A1379" i="4"/>
  <c r="A1383" i="4"/>
  <c r="A1384" i="4"/>
  <c r="A1385" i="4"/>
  <c r="A1386" i="4"/>
  <c r="A1388" i="4"/>
  <c r="A1389" i="4"/>
  <c r="A1390" i="4"/>
  <c r="A1391" i="4"/>
  <c r="A1395" i="4"/>
  <c r="A1396" i="4"/>
  <c r="A1397" i="4"/>
  <c r="A1398" i="4"/>
  <c r="A1400" i="4"/>
  <c r="A1401" i="4"/>
  <c r="A1402" i="4"/>
  <c r="A1403" i="4"/>
  <c r="A1407" i="4"/>
  <c r="A1408" i="4"/>
  <c r="A1409" i="4"/>
  <c r="A1410" i="4"/>
  <c r="A1412" i="4"/>
  <c r="A1413" i="4"/>
  <c r="A1414" i="4"/>
  <c r="A1415" i="4"/>
  <c r="A1419" i="4"/>
  <c r="A1420" i="4"/>
  <c r="A1421" i="4"/>
  <c r="A1422" i="4"/>
  <c r="A1424" i="4"/>
  <c r="A1425" i="4"/>
  <c r="A1426" i="4"/>
  <c r="A1427" i="4"/>
  <c r="A1431" i="4"/>
  <c r="A1432" i="4"/>
  <c r="A1433" i="4"/>
  <c r="A1434" i="4"/>
  <c r="A1436" i="4"/>
  <c r="A1437" i="4"/>
  <c r="A1438" i="4"/>
  <c r="A1439" i="4"/>
  <c r="A1443" i="4"/>
  <c r="A1444" i="4"/>
  <c r="A1445" i="4"/>
  <c r="A1446" i="4"/>
  <c r="A1448" i="4"/>
  <c r="A1449" i="4"/>
  <c r="A1450" i="4"/>
  <c r="A1451" i="4"/>
  <c r="A1455" i="4"/>
  <c r="A1456" i="4"/>
  <c r="A1457" i="4"/>
  <c r="A1458" i="4"/>
  <c r="A1460" i="4"/>
  <c r="A1461" i="4"/>
  <c r="A1462" i="4"/>
  <c r="A1463" i="4"/>
  <c r="A1467" i="4"/>
  <c r="A1468" i="4"/>
  <c r="A1469" i="4"/>
  <c r="A1470" i="4"/>
  <c r="A1472" i="4"/>
  <c r="A1473" i="4"/>
  <c r="A1474" i="4"/>
  <c r="A1475" i="4"/>
  <c r="A1479" i="4"/>
  <c r="A1480" i="4"/>
  <c r="A1481" i="4"/>
  <c r="A1482" i="4"/>
  <c r="A1484" i="4"/>
  <c r="A1485" i="4"/>
  <c r="A1486" i="4"/>
  <c r="A1487" i="4"/>
  <c r="A1491" i="4"/>
  <c r="A1492" i="4"/>
  <c r="A1493" i="4"/>
  <c r="A1494" i="4"/>
  <c r="A1496" i="4"/>
  <c r="A1497" i="4"/>
  <c r="A1498" i="4"/>
  <c r="A1499" i="4"/>
  <c r="A1503" i="4"/>
  <c r="A1504" i="4"/>
  <c r="A1505" i="4"/>
  <c r="A1506" i="4"/>
  <c r="A1508" i="4"/>
  <c r="A1509" i="4"/>
  <c r="A1510" i="4"/>
  <c r="A1511" i="4"/>
  <c r="A1515" i="4"/>
  <c r="A1516" i="4"/>
  <c r="A1517" i="4"/>
  <c r="A1518" i="4"/>
  <c r="A1520" i="4"/>
  <c r="A1521" i="4"/>
  <c r="A1522" i="4"/>
  <c r="A1523" i="4"/>
  <c r="A1527" i="4"/>
  <c r="A1528" i="4"/>
  <c r="A1529" i="4"/>
  <c r="A1530" i="4"/>
  <c r="A1532" i="4"/>
  <c r="A1533" i="4"/>
  <c r="A1534" i="4"/>
  <c r="A1535" i="4"/>
  <c r="A1539" i="4"/>
  <c r="A1540" i="4"/>
  <c r="A1541" i="4"/>
  <c r="A1542" i="4"/>
  <c r="A1544" i="4"/>
  <c r="A1545" i="4"/>
  <c r="A1546" i="4"/>
  <c r="A1547" i="4"/>
  <c r="A1551" i="4"/>
  <c r="A1552" i="4"/>
  <c r="A1553" i="4"/>
  <c r="A1554" i="4"/>
  <c r="A1556" i="4"/>
  <c r="A1557" i="4"/>
  <c r="A1558" i="4"/>
  <c r="A1559" i="4"/>
  <c r="A1563" i="4"/>
  <c r="A1564" i="4"/>
  <c r="A1565" i="4"/>
  <c r="A1566" i="4"/>
  <c r="A1568" i="4"/>
  <c r="A1569" i="4"/>
  <c r="A1570" i="4"/>
  <c r="A1571" i="4"/>
  <c r="A1575" i="4"/>
  <c r="A1576" i="4"/>
  <c r="A1577" i="4"/>
  <c r="A1578" i="4"/>
  <c r="A1580" i="4"/>
  <c r="A1581" i="4"/>
  <c r="A1582" i="4"/>
  <c r="A1583" i="4"/>
  <c r="A1587" i="4"/>
  <c r="A1588" i="4"/>
  <c r="A1589" i="4"/>
  <c r="A1590" i="4"/>
  <c r="A1592" i="4"/>
  <c r="A1593" i="4"/>
  <c r="A1594" i="4"/>
  <c r="A1595" i="4"/>
  <c r="A1599" i="4"/>
  <c r="A1600" i="4"/>
  <c r="A1601" i="4"/>
  <c r="A1602" i="4"/>
  <c r="A1604" i="4"/>
  <c r="A1605" i="4"/>
  <c r="A1606" i="4"/>
  <c r="A1607" i="4"/>
  <c r="A1611" i="4"/>
  <c r="A1612" i="4"/>
  <c r="A1613" i="4"/>
  <c r="A1614" i="4"/>
  <c r="A1616" i="4"/>
  <c r="A1617" i="4"/>
  <c r="A1618" i="4"/>
  <c r="A1619" i="4"/>
  <c r="A1623" i="4"/>
  <c r="A1624" i="4"/>
  <c r="A1625" i="4"/>
  <c r="A1626" i="4"/>
  <c r="A1628" i="4"/>
  <c r="A1629" i="4"/>
  <c r="A1630" i="4"/>
  <c r="A1631" i="4"/>
  <c r="A1635" i="4"/>
  <c r="A1636" i="4"/>
  <c r="A1637" i="4"/>
  <c r="A1638" i="4"/>
  <c r="A1640" i="4"/>
  <c r="A1641" i="4"/>
  <c r="A1642" i="4"/>
  <c r="A1643" i="4"/>
  <c r="A1647" i="4"/>
  <c r="A1648" i="4"/>
  <c r="A1649" i="4"/>
  <c r="A1650" i="4"/>
  <c r="A1652" i="4"/>
  <c r="A1653" i="4"/>
  <c r="A1654" i="4"/>
  <c r="A1655" i="4"/>
  <c r="A1659" i="4"/>
  <c r="A1660" i="4"/>
  <c r="A1661" i="4"/>
  <c r="A1662" i="4"/>
  <c r="A1664" i="4"/>
  <c r="A1665" i="4"/>
  <c r="A1666" i="4"/>
  <c r="A1667" i="4"/>
  <c r="A1671" i="4"/>
  <c r="A1672" i="4"/>
  <c r="A1673" i="4"/>
  <c r="A1674" i="4"/>
  <c r="A1676" i="4"/>
  <c r="A1677" i="4"/>
  <c r="A1678" i="4"/>
  <c r="A1679" i="4"/>
  <c r="A1683" i="4"/>
  <c r="A1684" i="4"/>
  <c r="A1685" i="4"/>
  <c r="A1686" i="4"/>
  <c r="A1688" i="4"/>
  <c r="A1689" i="4"/>
  <c r="A1690" i="4"/>
  <c r="A1691" i="4"/>
  <c r="A1695" i="4"/>
  <c r="A1696" i="4"/>
  <c r="A1697" i="4"/>
  <c r="A1698" i="4"/>
  <c r="A1700" i="4"/>
  <c r="A1701" i="4"/>
  <c r="A1702" i="4"/>
  <c r="A1703" i="4"/>
  <c r="A1707" i="4"/>
  <c r="A1708" i="4"/>
  <c r="A1709" i="4"/>
  <c r="A1710" i="4"/>
  <c r="A1712" i="4"/>
  <c r="A1713" i="4"/>
  <c r="A1714" i="4"/>
  <c r="A1715" i="4"/>
  <c r="A1719" i="4"/>
  <c r="A1720" i="4"/>
  <c r="A1721" i="4"/>
  <c r="A1722" i="4"/>
  <c r="A1724" i="4"/>
  <c r="A1725" i="4"/>
  <c r="A1726" i="4"/>
  <c r="A1727" i="4"/>
  <c r="A1731" i="4"/>
  <c r="A1732" i="4"/>
  <c r="A1733" i="4"/>
  <c r="A1734" i="4"/>
  <c r="A1735" i="4"/>
  <c r="A1736" i="4"/>
  <c r="A1737" i="4"/>
  <c r="A1738" i="4"/>
  <c r="A1739" i="4"/>
  <c r="A1743" i="4"/>
  <c r="A1744" i="4"/>
  <c r="A1745" i="4"/>
  <c r="A1746" i="4"/>
  <c r="A1748" i="4"/>
  <c r="A1749" i="4"/>
  <c r="A1750" i="4"/>
  <c r="A1751" i="4"/>
  <c r="A1755" i="4"/>
  <c r="A1756" i="4"/>
  <c r="A1757" i="4"/>
  <c r="A1758" i="4"/>
  <c r="A1760" i="4"/>
  <c r="A1761" i="4"/>
  <c r="A1762" i="4"/>
  <c r="A1763" i="4"/>
  <c r="A1767" i="4"/>
  <c r="A1768" i="4"/>
  <c r="A1769" i="4"/>
  <c r="A1770" i="4"/>
  <c r="A1772" i="4"/>
  <c r="A1773" i="4"/>
  <c r="A1774" i="4"/>
  <c r="A1775" i="4"/>
  <c r="A1779" i="4"/>
  <c r="A1780" i="4"/>
  <c r="A1781" i="4"/>
  <c r="A1782" i="4"/>
  <c r="A1784" i="4"/>
  <c r="A1785" i="4"/>
  <c r="A1786" i="4"/>
  <c r="A1787" i="4"/>
  <c r="A1791" i="4"/>
  <c r="A1792" i="4"/>
  <c r="A1793" i="4"/>
  <c r="A1794" i="4"/>
  <c r="A1796" i="4"/>
  <c r="A1797" i="4"/>
  <c r="A1798" i="4"/>
  <c r="A1799" i="4"/>
  <c r="A1803" i="4"/>
  <c r="A1804" i="4"/>
  <c r="A1805" i="4"/>
  <c r="A1806" i="4"/>
  <c r="A1808" i="4"/>
  <c r="A1809" i="4"/>
  <c r="A1810" i="4"/>
  <c r="A1811" i="4"/>
  <c r="A1815" i="4"/>
  <c r="A1816" i="4"/>
  <c r="A1817" i="4"/>
  <c r="A1818" i="4"/>
  <c r="A1820" i="4"/>
  <c r="A1821" i="4"/>
  <c r="A1822" i="4"/>
  <c r="A1823" i="4"/>
  <c r="A1827" i="4"/>
  <c r="A1828" i="4"/>
  <c r="A1829" i="4"/>
  <c r="A1830" i="4"/>
  <c r="A1832" i="4"/>
  <c r="A1833" i="4"/>
  <c r="A1834" i="4"/>
  <c r="A1835" i="4"/>
  <c r="A1839" i="4"/>
  <c r="A1840" i="4"/>
  <c r="A1841" i="4"/>
  <c r="A1842" i="4"/>
  <c r="A1844" i="4"/>
  <c r="A1845" i="4"/>
  <c r="A1846" i="4"/>
  <c r="A1847" i="4"/>
  <c r="A1851" i="4"/>
  <c r="A1852" i="4"/>
  <c r="A1853" i="4"/>
  <c r="A1854" i="4"/>
  <c r="A1856" i="4"/>
  <c r="A1857" i="4"/>
  <c r="A1858" i="4"/>
  <c r="A1859" i="4"/>
  <c r="A1863" i="4"/>
  <c r="A1864" i="4"/>
  <c r="A1865" i="4"/>
  <c r="A1866" i="4"/>
  <c r="A1868" i="4"/>
  <c r="A1869" i="4"/>
  <c r="A1870" i="4"/>
  <c r="A1871" i="4"/>
  <c r="A1875" i="4"/>
  <c r="A1876" i="4"/>
  <c r="A1877" i="4"/>
  <c r="A1878" i="4"/>
  <c r="A1880" i="4"/>
  <c r="A1881" i="4"/>
  <c r="A1882" i="4"/>
  <c r="A1883" i="4"/>
  <c r="A1887" i="4"/>
  <c r="A1888" i="4"/>
  <c r="A1889" i="4"/>
  <c r="A1890" i="4"/>
  <c r="A1892" i="4"/>
  <c r="A1893" i="4"/>
  <c r="A1894" i="4"/>
  <c r="A1895" i="4"/>
  <c r="A1899" i="4"/>
  <c r="A1900" i="4"/>
  <c r="A1901" i="4"/>
  <c r="A1902" i="4"/>
  <c r="A1904" i="4"/>
  <c r="A1905" i="4"/>
  <c r="A1906" i="4"/>
  <c r="A1907" i="4"/>
  <c r="A1911" i="4"/>
  <c r="A1912" i="4"/>
  <c r="A1913" i="4"/>
  <c r="A1914" i="4"/>
  <c r="A1916" i="4"/>
  <c r="A1917" i="4"/>
  <c r="A1918" i="4"/>
  <c r="A1919" i="4"/>
  <c r="A1923" i="4"/>
  <c r="A1924" i="4"/>
  <c r="A1925" i="4"/>
  <c r="A1926" i="4"/>
  <c r="A1928" i="4"/>
  <c r="A1929" i="4"/>
  <c r="A1930" i="4"/>
  <c r="A1931" i="4"/>
  <c r="A1935" i="4"/>
  <c r="A1936" i="4"/>
  <c r="A1937" i="4"/>
  <c r="A1938" i="4"/>
  <c r="A1940" i="4"/>
  <c r="A1941" i="4"/>
  <c r="A1942" i="4"/>
  <c r="A1943" i="4"/>
  <c r="A1947" i="4"/>
  <c r="A1948" i="4"/>
  <c r="A1949" i="4"/>
  <c r="A1950" i="4"/>
  <c r="A1952" i="4"/>
  <c r="A1953" i="4"/>
  <c r="A1954" i="4"/>
  <c r="A1955" i="4"/>
  <c r="A1959" i="4"/>
  <c r="A1960" i="4"/>
  <c r="A1961" i="4"/>
  <c r="A1962" i="4"/>
  <c r="A1964" i="4"/>
  <c r="A1965" i="4"/>
  <c r="A1966" i="4"/>
  <c r="A1967" i="4"/>
  <c r="A1971" i="4"/>
  <c r="A1972" i="4"/>
  <c r="A1973" i="4"/>
  <c r="A1974" i="4"/>
  <c r="A1976" i="4"/>
  <c r="A1977" i="4"/>
  <c r="A1978" i="4"/>
  <c r="A1979" i="4"/>
  <c r="A1983" i="4"/>
  <c r="A1984" i="4"/>
  <c r="A1985" i="4"/>
  <c r="A1986" i="4"/>
  <c r="A1988" i="4"/>
  <c r="A1989" i="4"/>
  <c r="A1990" i="4"/>
  <c r="A1991" i="4"/>
  <c r="A1995" i="4"/>
  <c r="A1996" i="4"/>
  <c r="A1997" i="4"/>
  <c r="A1998" i="4"/>
  <c r="A2000" i="4"/>
  <c r="A2001" i="4"/>
  <c r="A2002" i="4"/>
  <c r="A2003" i="4"/>
  <c r="A2007" i="4"/>
  <c r="A2008" i="4"/>
  <c r="A2009" i="4"/>
  <c r="A2010" i="4"/>
  <c r="A2012" i="4"/>
  <c r="A2013" i="4"/>
  <c r="A2014" i="4"/>
  <c r="A2015" i="4"/>
  <c r="A2019" i="4"/>
  <c r="A2020" i="4"/>
  <c r="A2021" i="4"/>
  <c r="A2022" i="4"/>
  <c r="A2023" i="4"/>
  <c r="A2024" i="4"/>
  <c r="A2025" i="4"/>
  <c r="A2026" i="4"/>
  <c r="A2027" i="4"/>
  <c r="A2031" i="4"/>
  <c r="A2032" i="4"/>
  <c r="A2033" i="4"/>
  <c r="A2034" i="4"/>
  <c r="A2036" i="4"/>
  <c r="A2037" i="4"/>
  <c r="A2038" i="4"/>
  <c r="A2039" i="4"/>
  <c r="A2043" i="4"/>
  <c r="A2044" i="4"/>
  <c r="A2045" i="4"/>
  <c r="A2046" i="4"/>
  <c r="A2048" i="4"/>
  <c r="A2049" i="4"/>
  <c r="A2050" i="4"/>
  <c r="A2051" i="4"/>
  <c r="A2055" i="4"/>
  <c r="A2056" i="4"/>
  <c r="A2057" i="4"/>
  <c r="A2058" i="4"/>
  <c r="A2060" i="4"/>
  <c r="A2061" i="4"/>
  <c r="A2062" i="4"/>
  <c r="A2063" i="4"/>
  <c r="A2067" i="4"/>
  <c r="A2068" i="4"/>
  <c r="A2069" i="4"/>
  <c r="A2070" i="4"/>
  <c r="A2072" i="4"/>
  <c r="A2073" i="4"/>
  <c r="A2074" i="4"/>
  <c r="A2075" i="4"/>
  <c r="A2079" i="4"/>
  <c r="A2080" i="4"/>
  <c r="A2081" i="4"/>
  <c r="A2082" i="4"/>
  <c r="A2084" i="4"/>
  <c r="A2085" i="4"/>
  <c r="A2086" i="4"/>
  <c r="A2087" i="4"/>
  <c r="A2091" i="4"/>
  <c r="A2092" i="4"/>
  <c r="A2093" i="4"/>
  <c r="A2094" i="4"/>
  <c r="A2096" i="4"/>
  <c r="A2097" i="4"/>
  <c r="A2098" i="4"/>
  <c r="A2099" i="4"/>
  <c r="A2103" i="4"/>
  <c r="A2104" i="4"/>
  <c r="A2105" i="4"/>
  <c r="A2106" i="4"/>
  <c r="A2108" i="4"/>
  <c r="A2109" i="4"/>
  <c r="A2110" i="4"/>
  <c r="A2111" i="4"/>
  <c r="A2115" i="4"/>
  <c r="A2116" i="4"/>
  <c r="A2117" i="4"/>
  <c r="A2118" i="4"/>
  <c r="A2120" i="4"/>
  <c r="A2121" i="4"/>
  <c r="A2122" i="4"/>
  <c r="A2123" i="4"/>
  <c r="A2127" i="4"/>
  <c r="A2128" i="4"/>
  <c r="A2129" i="4"/>
  <c r="A2130" i="4"/>
  <c r="A2132" i="4"/>
  <c r="A2133" i="4"/>
  <c r="A2134" i="4"/>
  <c r="A2135" i="4"/>
  <c r="A2139" i="4"/>
  <c r="A2140" i="4"/>
  <c r="A2141" i="4"/>
  <c r="A2142" i="4"/>
  <c r="A2144" i="4"/>
  <c r="A2145" i="4"/>
  <c r="A2146" i="4"/>
  <c r="A2147" i="4"/>
  <c r="A2151" i="4"/>
  <c r="A2152" i="4"/>
  <c r="A2153" i="4"/>
  <c r="A2154" i="4"/>
  <c r="A2156" i="4"/>
  <c r="A2157" i="4"/>
  <c r="A2158" i="4"/>
  <c r="A2159" i="4"/>
  <c r="A2163" i="4"/>
  <c r="A2164" i="4"/>
  <c r="A2165" i="4"/>
  <c r="A2166" i="4"/>
  <c r="A2167" i="4"/>
  <c r="A2168" i="4"/>
  <c r="A2169" i="4"/>
  <c r="A2170" i="4"/>
  <c r="A2171" i="4"/>
  <c r="A2175" i="4"/>
  <c r="A2176" i="4"/>
  <c r="A2177" i="4"/>
  <c r="A2178" i="4"/>
  <c r="A2180" i="4"/>
  <c r="A2181" i="4"/>
  <c r="A2182" i="4"/>
  <c r="A2183" i="4"/>
  <c r="A2187" i="4"/>
  <c r="A2188" i="4"/>
  <c r="A2189" i="4"/>
  <c r="A2190" i="4"/>
  <c r="A2192" i="4"/>
  <c r="A2193" i="4"/>
  <c r="A2194" i="4"/>
  <c r="A2195" i="4"/>
  <c r="A2199" i="4"/>
  <c r="A2200" i="4"/>
  <c r="A2201" i="4"/>
  <c r="A2202" i="4"/>
  <c r="A2204" i="4"/>
  <c r="A2205" i="4"/>
  <c r="A2206" i="4"/>
  <c r="A2207" i="4"/>
  <c r="A2211" i="4"/>
  <c r="A2212" i="4"/>
  <c r="A2213" i="4"/>
  <c r="A2214" i="4"/>
  <c r="A2216" i="4"/>
  <c r="A2217" i="4"/>
  <c r="A2218" i="4"/>
  <c r="A2219" i="4"/>
  <c r="A2223" i="4"/>
  <c r="A2224" i="4"/>
  <c r="A2225" i="4"/>
  <c r="A2226" i="4"/>
  <c r="A2228" i="4"/>
  <c r="A2229" i="4"/>
  <c r="A2230" i="4"/>
  <c r="A2231" i="4"/>
  <c r="A2236" i="4"/>
  <c r="A2237" i="4"/>
  <c r="A2240" i="4"/>
  <c r="A2241" i="4"/>
  <c r="A2242" i="4"/>
  <c r="A2247" i="4"/>
  <c r="A2248" i="4"/>
  <c r="A2249" i="4"/>
  <c r="A2252" i="4"/>
  <c r="A2253" i="4"/>
  <c r="A2254" i="4"/>
  <c r="A2255" i="4"/>
  <c r="A2260" i="4"/>
  <c r="A2261" i="4"/>
  <c r="A2263" i="4"/>
  <c r="A2264" i="4"/>
  <c r="A2265" i="4"/>
  <c r="A2266" i="4"/>
  <c r="A2271" i="4"/>
  <c r="A2272" i="4"/>
  <c r="A2273" i="4"/>
  <c r="A2276" i="4"/>
  <c r="A2277" i="4"/>
  <c r="A2278" i="4"/>
  <c r="A2279" i="4"/>
  <c r="A2284" i="4"/>
  <c r="A2285" i="4"/>
  <c r="A2288" i="4"/>
  <c r="A2289" i="4"/>
  <c r="A2290" i="4"/>
  <c r="A2295" i="4"/>
  <c r="A2296" i="4"/>
  <c r="A2297" i="4"/>
  <c r="A2300" i="4"/>
  <c r="A2301" i="4"/>
  <c r="A2302" i="4"/>
  <c r="A2303" i="4"/>
  <c r="A2308" i="4"/>
  <c r="A2309" i="4"/>
  <c r="A2312" i="4"/>
  <c r="A2313" i="4"/>
  <c r="A2314" i="4"/>
  <c r="A2319" i="4"/>
  <c r="A2320" i="4"/>
  <c r="A2321" i="4"/>
  <c r="A2324" i="4"/>
  <c r="A2325" i="4"/>
  <c r="A2326" i="4"/>
  <c r="A2327" i="4"/>
  <c r="A2332" i="4"/>
  <c r="A2333" i="4"/>
  <c r="A2336" i="4"/>
  <c r="A2337" i="4"/>
  <c r="A2338" i="4"/>
  <c r="A2343" i="4"/>
  <c r="A2344" i="4"/>
  <c r="A2345" i="4"/>
  <c r="A2348" i="4"/>
  <c r="A2349" i="4"/>
  <c r="A2350" i="4"/>
  <c r="A2351" i="4"/>
  <c r="A2356" i="4"/>
  <c r="A2357" i="4"/>
  <c r="A2360" i="4"/>
  <c r="A2361" i="4"/>
  <c r="A2362" i="4"/>
  <c r="A2367" i="4"/>
  <c r="A2368" i="4"/>
  <c r="A2369" i="4"/>
  <c r="A2372" i="4"/>
  <c r="A2373" i="4"/>
  <c r="A2374" i="4"/>
  <c r="A2375" i="4"/>
  <c r="A2380" i="4"/>
  <c r="A2381" i="4"/>
  <c r="A2384" i="4"/>
  <c r="A2385" i="4"/>
  <c r="A2386" i="4"/>
  <c r="A2391" i="4"/>
  <c r="A2392" i="4"/>
  <c r="A2393" i="4"/>
  <c r="A2396" i="4"/>
  <c r="A2397" i="4"/>
  <c r="A2398" i="4"/>
  <c r="A2399" i="4"/>
  <c r="A2404" i="4"/>
  <c r="A2405" i="4"/>
  <c r="A2408" i="4"/>
  <c r="A2409" i="4"/>
  <c r="A2410" i="4"/>
  <c r="A2415" i="4"/>
  <c r="A2416" i="4"/>
  <c r="A2417" i="4"/>
  <c r="A2420" i="4"/>
  <c r="A2421" i="4"/>
  <c r="A2422" i="4"/>
  <c r="A2423" i="4"/>
  <c r="A2428" i="4"/>
  <c r="A2429" i="4"/>
  <c r="A2432" i="4"/>
  <c r="A2433" i="4"/>
  <c r="A2434" i="4"/>
  <c r="A2439" i="4"/>
  <c r="A2440" i="4"/>
  <c r="A2441" i="4"/>
  <c r="A2444" i="4"/>
  <c r="A2445" i="4"/>
  <c r="A2446" i="4"/>
  <c r="A2447" i="4"/>
  <c r="A2452" i="4"/>
  <c r="A2453" i="4"/>
  <c r="A2456" i="4"/>
  <c r="A2457" i="4"/>
  <c r="A2458" i="4"/>
  <c r="A2463" i="4"/>
  <c r="A2464" i="4"/>
  <c r="A2465" i="4"/>
  <c r="A2468" i="4"/>
  <c r="A2469" i="4"/>
  <c r="A2470" i="4"/>
  <c r="A2471" i="4"/>
  <c r="A2476" i="4"/>
  <c r="A2477" i="4"/>
  <c r="A2480" i="4"/>
  <c r="A2481" i="4"/>
  <c r="A2482" i="4"/>
  <c r="A2487" i="4"/>
  <c r="A2488" i="4"/>
  <c r="A2489" i="4"/>
  <c r="A2492" i="4"/>
  <c r="A2493" i="4"/>
  <c r="A2494" i="4"/>
  <c r="A2495" i="4"/>
  <c r="A2500" i="4"/>
  <c r="A2501" i="4"/>
  <c r="A2504" i="4"/>
  <c r="A2505" i="4"/>
  <c r="A2506" i="4"/>
  <c r="A2511" i="4"/>
  <c r="A2512" i="4"/>
  <c r="A2513" i="4"/>
  <c r="A2516" i="4"/>
  <c r="A2517" i="4"/>
  <c r="A2518" i="4"/>
  <c r="A2519" i="4"/>
  <c r="A2524" i="4"/>
  <c r="A2525" i="4"/>
  <c r="A2528" i="4"/>
  <c r="A2529" i="4"/>
  <c r="A2530" i="4"/>
  <c r="A2535" i="4"/>
  <c r="A2536" i="4"/>
  <c r="A2537" i="4"/>
  <c r="A2540" i="4"/>
  <c r="A2541" i="4"/>
  <c r="A2542" i="4"/>
  <c r="A2543" i="4"/>
  <c r="A2548" i="4"/>
  <c r="A2549" i="4"/>
  <c r="A2552" i="4"/>
  <c r="A2553" i="4"/>
  <c r="A2554" i="4"/>
  <c r="A2559" i="4"/>
  <c r="A2560" i="4"/>
  <c r="A2561" i="4"/>
  <c r="A2564" i="4"/>
  <c r="A2565" i="4"/>
  <c r="A2566" i="4"/>
  <c r="A2567" i="4"/>
  <c r="A2572" i="4"/>
  <c r="A2573" i="4"/>
  <c r="A2576" i="4"/>
  <c r="A2577" i="4"/>
  <c r="A2578" i="4"/>
  <c r="A2583" i="4"/>
  <c r="A2584" i="4"/>
  <c r="A2585" i="4"/>
  <c r="A2588" i="4"/>
  <c r="A2589" i="4"/>
  <c r="A2590" i="4"/>
  <c r="A2591" i="4"/>
  <c r="A2596" i="4"/>
  <c r="A2597" i="4"/>
  <c r="A2600" i="4"/>
  <c r="A2601" i="4"/>
  <c r="A2602" i="4"/>
  <c r="A2607" i="4"/>
  <c r="A2608" i="4"/>
  <c r="A2609" i="4"/>
  <c r="A2612" i="4"/>
  <c r="A2613" i="4"/>
  <c r="A2614" i="4"/>
  <c r="A2615" i="4"/>
  <c r="A2620" i="4"/>
  <c r="A2621" i="4"/>
  <c r="A2624" i="4"/>
  <c r="A2625" i="4"/>
  <c r="A2626" i="4"/>
  <c r="A2631" i="4"/>
  <c r="A2632" i="4"/>
  <c r="A2633" i="4"/>
  <c r="A2636" i="4"/>
  <c r="A2637" i="4"/>
  <c r="A2638" i="4"/>
  <c r="A2639" i="4"/>
  <c r="A2644" i="4"/>
  <c r="A2645" i="4"/>
  <c r="A2648" i="4"/>
  <c r="A2649" i="4"/>
  <c r="A2650" i="4"/>
  <c r="A2655" i="4"/>
  <c r="A2656" i="4"/>
  <c r="A2657" i="4"/>
  <c r="A2660" i="4"/>
  <c r="A2661" i="4"/>
  <c r="A2662" i="4"/>
  <c r="A2663" i="4"/>
  <c r="A2668" i="4"/>
  <c r="A2669" i="4"/>
  <c r="A2672" i="4"/>
  <c r="A2673" i="4"/>
  <c r="A2674" i="4"/>
  <c r="A2679" i="4"/>
  <c r="A2680" i="4"/>
  <c r="A2681" i="4"/>
  <c r="A2684" i="4"/>
  <c r="A2685" i="4"/>
  <c r="A2686" i="4"/>
  <c r="A2687" i="4"/>
  <c r="A2692" i="4"/>
  <c r="A2693" i="4"/>
  <c r="A2696" i="4"/>
  <c r="A2697" i="4"/>
  <c r="A2698" i="4"/>
  <c r="A2703" i="4"/>
  <c r="A2704" i="4"/>
  <c r="A2705" i="4"/>
  <c r="A2708" i="4"/>
  <c r="A2709" i="4"/>
  <c r="A2710" i="4"/>
  <c r="A2711" i="4"/>
  <c r="A2716" i="4"/>
  <c r="A2717" i="4"/>
  <c r="A2720" i="4"/>
  <c r="A2721" i="4"/>
  <c r="A2722" i="4"/>
  <c r="A2727" i="4"/>
  <c r="A2728" i="4"/>
  <c r="A2729" i="4"/>
  <c r="A2732" i="4"/>
  <c r="A2733" i="4"/>
  <c r="A2734" i="4"/>
  <c r="A2735" i="4"/>
  <c r="A2740" i="4"/>
  <c r="A2741" i="4"/>
  <c r="A2744" i="4"/>
  <c r="A2745" i="4"/>
  <c r="A2746" i="4"/>
  <c r="A2751" i="4"/>
  <c r="A2752" i="4"/>
  <c r="A2753" i="4"/>
  <c r="A2756" i="4"/>
  <c r="A2757" i="4"/>
  <c r="A2758" i="4"/>
  <c r="A2759" i="4"/>
  <c r="A2764" i="4"/>
  <c r="A2765" i="4"/>
  <c r="A2768" i="4"/>
  <c r="A2769" i="4"/>
  <c r="A2770" i="4"/>
  <c r="A2775" i="4"/>
  <c r="A2776" i="4"/>
  <c r="A2777" i="4"/>
  <c r="A2780" i="4"/>
  <c r="A2781" i="4"/>
  <c r="A2782" i="4"/>
  <c r="A2783" i="4"/>
  <c r="A2788" i="4"/>
  <c r="A2789" i="4"/>
  <c r="A2792" i="4"/>
  <c r="A2793" i="4"/>
  <c r="A2794" i="4"/>
  <c r="A2799" i="4"/>
  <c r="A2800" i="4"/>
  <c r="A2801" i="4"/>
  <c r="A2804" i="4"/>
  <c r="A2805" i="4"/>
  <c r="A2806" i="4"/>
  <c r="A2807" i="4"/>
  <c r="A2812" i="4"/>
  <c r="A2813" i="4"/>
  <c r="A2816" i="4"/>
  <c r="A2817" i="4"/>
  <c r="A2818" i="4"/>
  <c r="A2823" i="4"/>
  <c r="A2824" i="4"/>
  <c r="A2825" i="4"/>
  <c r="A2828" i="4"/>
  <c r="A2829" i="4"/>
  <c r="A2830" i="4"/>
  <c r="A2831" i="4"/>
  <c r="A2836" i="4"/>
  <c r="A2837" i="4"/>
  <c r="A2840" i="4"/>
  <c r="A2841" i="4"/>
  <c r="A2842" i="4"/>
  <c r="A2847" i="4"/>
  <c r="A2848" i="4"/>
  <c r="A2849" i="4"/>
  <c r="A2852" i="4"/>
  <c r="A2853" i="4"/>
  <c r="A2854" i="4"/>
  <c r="A2855" i="4"/>
  <c r="A2860" i="4"/>
  <c r="A2861" i="4"/>
  <c r="A2864" i="4"/>
  <c r="A2865" i="4"/>
  <c r="A2866" i="4"/>
  <c r="A2871" i="4"/>
  <c r="A2872" i="4"/>
  <c r="A2873" i="4"/>
  <c r="A2876" i="4"/>
  <c r="A2877" i="4"/>
  <c r="A2878" i="4"/>
  <c r="A2879" i="4"/>
  <c r="A2884" i="4"/>
  <c r="A2885" i="4"/>
  <c r="A2888" i="4"/>
  <c r="A2889" i="4"/>
  <c r="A2890" i="4"/>
  <c r="A2895" i="4"/>
  <c r="A2896" i="4"/>
  <c r="A2897" i="4"/>
  <c r="A2900" i="4"/>
  <c r="A2901" i="4"/>
  <c r="A2902" i="4"/>
  <c r="A2903" i="4"/>
  <c r="A2908" i="4"/>
  <c r="A2909" i="4"/>
  <c r="A2912" i="4"/>
  <c r="A2913" i="4"/>
  <c r="A2914" i="4"/>
  <c r="A2919" i="4"/>
  <c r="A2920" i="4"/>
  <c r="A2921" i="4"/>
  <c r="A2924" i="4"/>
  <c r="A2925" i="4"/>
  <c r="A2926" i="4"/>
  <c r="A2927" i="4"/>
  <c r="A2932" i="4"/>
  <c r="A2933" i="4"/>
  <c r="A2936" i="4"/>
  <c r="A2937" i="4"/>
  <c r="A2938" i="4"/>
  <c r="A2943" i="4"/>
  <c r="A2944" i="4"/>
  <c r="A2945" i="4"/>
  <c r="A2948" i="4"/>
  <c r="A2949" i="4"/>
  <c r="A2950" i="4"/>
  <c r="A2951" i="4"/>
  <c r="A2956" i="4"/>
  <c r="A2957" i="4"/>
  <c r="A2960" i="4"/>
  <c r="A2961" i="4"/>
  <c r="A2962" i="4"/>
  <c r="A2967" i="4"/>
  <c r="A2968" i="4"/>
  <c r="A2969" i="4"/>
  <c r="A2972" i="4"/>
  <c r="A2973" i="4"/>
  <c r="A2974" i="4"/>
  <c r="A2975" i="4"/>
  <c r="A2980" i="4"/>
  <c r="A2981" i="4"/>
  <c r="A2984" i="4"/>
  <c r="A2985" i="4"/>
  <c r="A2986" i="4"/>
  <c r="A2991" i="4"/>
  <c r="A2992" i="4"/>
  <c r="A2993" i="4"/>
  <c r="A2996" i="4"/>
  <c r="A2997" i="4"/>
  <c r="A2998" i="4"/>
  <c r="A2999" i="4"/>
  <c r="A3004" i="4"/>
  <c r="A3005" i="4"/>
  <c r="A3008" i="4"/>
  <c r="A3009" i="4"/>
  <c r="A3010" i="4"/>
  <c r="A3015" i="4"/>
  <c r="A3016" i="4"/>
  <c r="A3017" i="4"/>
  <c r="A3020" i="4"/>
  <c r="A3021" i="4"/>
  <c r="A3022" i="4"/>
  <c r="A3023" i="4"/>
  <c r="A3028" i="4"/>
  <c r="A3029" i="4"/>
  <c r="A3032" i="4"/>
  <c r="A3033" i="4"/>
  <c r="A3034" i="4"/>
  <c r="A3036" i="4"/>
  <c r="A3039" i="4"/>
  <c r="A3040" i="4"/>
  <c r="A3041" i="4"/>
  <c r="A3044" i="4"/>
  <c r="A3045" i="4"/>
  <c r="A3046" i="4"/>
  <c r="A3047" i="4"/>
  <c r="A3052" i="4"/>
  <c r="A3053" i="4"/>
  <c r="A3056" i="4"/>
  <c r="A3057" i="4"/>
  <c r="A3058" i="4"/>
  <c r="A3063" i="4"/>
  <c r="A3064" i="4"/>
  <c r="A3065" i="4"/>
  <c r="A3068" i="4"/>
  <c r="A3069" i="4"/>
  <c r="A3070" i="4"/>
  <c r="A3071" i="4"/>
  <c r="A3076" i="4"/>
  <c r="A3077" i="4"/>
  <c r="A3080" i="4"/>
  <c r="A3081" i="4"/>
  <c r="A3082" i="4"/>
  <c r="A3087" i="4"/>
  <c r="A3088" i="4"/>
  <c r="A3089" i="4"/>
  <c r="A3092" i="4"/>
  <c r="A3093" i="4"/>
  <c r="A3094" i="4"/>
  <c r="A3095" i="4"/>
  <c r="A3100" i="4"/>
  <c r="A3101" i="4"/>
  <c r="A3104" i="4"/>
  <c r="A3105" i="4"/>
  <c r="A3106" i="4"/>
  <c r="A3111" i="4"/>
  <c r="A3112" i="4"/>
  <c r="A3113" i="4"/>
  <c r="A3116" i="4"/>
  <c r="A3117" i="4"/>
  <c r="A3118" i="4"/>
  <c r="A3119" i="4"/>
  <c r="A3124" i="4"/>
  <c r="A3125" i="4"/>
  <c r="A3128" i="4"/>
  <c r="A3129" i="4"/>
  <c r="A3130" i="4"/>
  <c r="A3135" i="4"/>
  <c r="A3136" i="4"/>
  <c r="A3137" i="4"/>
  <c r="A3140" i="4"/>
  <c r="A3141" i="4"/>
  <c r="A3142" i="4"/>
  <c r="A3143" i="4"/>
  <c r="A3148" i="4"/>
  <c r="A3149" i="4"/>
  <c r="A3152" i="4"/>
  <c r="A3153" i="4"/>
  <c r="A3154" i="4"/>
  <c r="A3159" i="4"/>
  <c r="A3160" i="4"/>
  <c r="A3161" i="4"/>
  <c r="A3164" i="4"/>
  <c r="A3165" i="4"/>
  <c r="A3166" i="4"/>
  <c r="A3167" i="4"/>
  <c r="A3172" i="4"/>
  <c r="A3173" i="4"/>
  <c r="A3176" i="4"/>
  <c r="A3177" i="4"/>
  <c r="A3178" i="4"/>
  <c r="A3183" i="4"/>
  <c r="A3184" i="4"/>
  <c r="A3185" i="4"/>
  <c r="A3188" i="4"/>
  <c r="A3189" i="4"/>
  <c r="A3190" i="4"/>
  <c r="A3191" i="4"/>
  <c r="A3196" i="4"/>
  <c r="A3197" i="4"/>
  <c r="A3200" i="4"/>
  <c r="A3201" i="4"/>
  <c r="A3202" i="4"/>
  <c r="A3207" i="4"/>
  <c r="A3208" i="4"/>
  <c r="A3209" i="4"/>
  <c r="A3212" i="4"/>
  <c r="A3213" i="4"/>
  <c r="A3214" i="4"/>
  <c r="A3215" i="4"/>
  <c r="A3220" i="4"/>
  <c r="A3221" i="4"/>
  <c r="A3224" i="4"/>
  <c r="A3225" i="4"/>
  <c r="A3226" i="4"/>
  <c r="A3231" i="4"/>
  <c r="A3232" i="4"/>
  <c r="A3233" i="4"/>
  <c r="A3236" i="4"/>
  <c r="A3237" i="4"/>
  <c r="A3238" i="4"/>
  <c r="A3239" i="4"/>
  <c r="A3244" i="4"/>
  <c r="A3245" i="4"/>
  <c r="A3248" i="4"/>
  <c r="A3249" i="4"/>
  <c r="A3250" i="4"/>
  <c r="A3255" i="4"/>
  <c r="A3256" i="4"/>
  <c r="A3257" i="4"/>
  <c r="A3260" i="4"/>
  <c r="A3261" i="4"/>
  <c r="A3262" i="4"/>
  <c r="A3263" i="4"/>
  <c r="A3268" i="4"/>
  <c r="A3269" i="4"/>
  <c r="A3272" i="4"/>
  <c r="A3273" i="4"/>
  <c r="A3274" i="4"/>
  <c r="A3279" i="4"/>
  <c r="A3280" i="4"/>
  <c r="A3281" i="4"/>
  <c r="A3284" i="4"/>
  <c r="A3285" i="4"/>
  <c r="A3286" i="4"/>
  <c r="A3287" i="4"/>
  <c r="A3292" i="4"/>
  <c r="A3293" i="4"/>
  <c r="A3296" i="4"/>
  <c r="A3297" i="4"/>
  <c r="A3298" i="4"/>
  <c r="A3303" i="4"/>
  <c r="A3304" i="4"/>
  <c r="A3305" i="4"/>
  <c r="A3308" i="4"/>
  <c r="A3309" i="4"/>
  <c r="A3310" i="4"/>
  <c r="A3311" i="4"/>
  <c r="A3316" i="4"/>
  <c r="A3317" i="4"/>
  <c r="A3320" i="4"/>
  <c r="A3321" i="4"/>
  <c r="A3322" i="4"/>
  <c r="A3327" i="4"/>
  <c r="A3328" i="4"/>
  <c r="A3329" i="4"/>
  <c r="A3332" i="4"/>
  <c r="A3333" i="4"/>
  <c r="A3334" i="4"/>
  <c r="A3335" i="4"/>
  <c r="A3340" i="4"/>
  <c r="A3341" i="4"/>
  <c r="A3344" i="4"/>
  <c r="A3345" i="4"/>
  <c r="A3346" i="4"/>
  <c r="A3351" i="4"/>
  <c r="A3352" i="4"/>
  <c r="A3353" i="4"/>
  <c r="A3356" i="4"/>
  <c r="A3357" i="4"/>
  <c r="A3358" i="4"/>
  <c r="A3359" i="4"/>
  <c r="A3364" i="4"/>
  <c r="A3365" i="4"/>
  <c r="A3368" i="4"/>
  <c r="A3369" i="4"/>
  <c r="A3370" i="4"/>
  <c r="A3375" i="4"/>
  <c r="A3376" i="4"/>
  <c r="A3377" i="4"/>
  <c r="A3380" i="4"/>
  <c r="A3381" i="4"/>
  <c r="A3382" i="4"/>
  <c r="A3383" i="4"/>
  <c r="A3388" i="4"/>
  <c r="A3389" i="4"/>
  <c r="A3392" i="4"/>
  <c r="A3393" i="4"/>
  <c r="A3394" i="4"/>
  <c r="A3399" i="4"/>
  <c r="A3400" i="4"/>
  <c r="A3401" i="4"/>
  <c r="A3404" i="4"/>
  <c r="A3405" i="4"/>
  <c r="A3406" i="4"/>
  <c r="A3407" i="4"/>
  <c r="A3412" i="4"/>
  <c r="A3413" i="4"/>
  <c r="A3416" i="4"/>
  <c r="A3417" i="4"/>
  <c r="A3418" i="4"/>
  <c r="A3423" i="4"/>
  <c r="A3424" i="4"/>
  <c r="A3425" i="4"/>
  <c r="A3428" i="4"/>
  <c r="A3429" i="4"/>
  <c r="A3430" i="4"/>
  <c r="A3431" i="4"/>
  <c r="A3436" i="4"/>
  <c r="A3437" i="4"/>
  <c r="A3440" i="4"/>
  <c r="A3441" i="4"/>
  <c r="A3442" i="4"/>
  <c r="A3447" i="4"/>
  <c r="A3448" i="4"/>
  <c r="A3449" i="4"/>
  <c r="A3452" i="4"/>
  <c r="A3453" i="4"/>
  <c r="A3454" i="4"/>
  <c r="A3455" i="4"/>
  <c r="A3460" i="4"/>
  <c r="A3461" i="4"/>
  <c r="A3464" i="4"/>
  <c r="A3465" i="4"/>
  <c r="A3466" i="4"/>
  <c r="A3471" i="4"/>
  <c r="A3472" i="4"/>
  <c r="A3473" i="4"/>
  <c r="A3476" i="4"/>
  <c r="A3477" i="4"/>
  <c r="A3478" i="4"/>
  <c r="A3479" i="4"/>
  <c r="A3484" i="4"/>
  <c r="A3485" i="4"/>
  <c r="A3488" i="4"/>
  <c r="A3489" i="4"/>
  <c r="A3490" i="4"/>
  <c r="A3495" i="4"/>
  <c r="A3496" i="4"/>
  <c r="A3497" i="4"/>
  <c r="A3500" i="4"/>
  <c r="A3501" i="4"/>
  <c r="A3502" i="4"/>
  <c r="A3503" i="4"/>
  <c r="A3508" i="4"/>
  <c r="A3509" i="4"/>
  <c r="A3512" i="4"/>
  <c r="A3513" i="4"/>
  <c r="A3514" i="4"/>
  <c r="A3519" i="4"/>
  <c r="A3520" i="4"/>
  <c r="A3521" i="4"/>
  <c r="A3524" i="4"/>
  <c r="A3525" i="4"/>
  <c r="A3526" i="4"/>
  <c r="A3527" i="4"/>
  <c r="A3532" i="4"/>
  <c r="A3533" i="4"/>
  <c r="A3536" i="4"/>
  <c r="A3537" i="4"/>
  <c r="A3538" i="4"/>
  <c r="A3543" i="4"/>
  <c r="A3544" i="4"/>
  <c r="A3545" i="4"/>
  <c r="A3548" i="4"/>
  <c r="A3549" i="4"/>
  <c r="A3550" i="4"/>
  <c r="A3551" i="4"/>
  <c r="A3556" i="4"/>
  <c r="A3557" i="4"/>
  <c r="A3560" i="4"/>
  <c r="A3561" i="4"/>
  <c r="A3562" i="4"/>
  <c r="A3567" i="4"/>
  <c r="A3568" i="4"/>
  <c r="A3569" i="4"/>
  <c r="A3572" i="4"/>
  <c r="A3573" i="4"/>
  <c r="A3574" i="4"/>
  <c r="A3575" i="4"/>
  <c r="A3580" i="4"/>
  <c r="A3581" i="4"/>
  <c r="A3584" i="4"/>
  <c r="A3585" i="4"/>
  <c r="A3586" i="4"/>
  <c r="A3591" i="4"/>
  <c r="A3592" i="4"/>
  <c r="A3593" i="4"/>
  <c r="A3596" i="4"/>
  <c r="A3597" i="4"/>
  <c r="A3598" i="4"/>
  <c r="A3599" i="4"/>
  <c r="A3604" i="4"/>
  <c r="A3605" i="4"/>
  <c r="A3608" i="4"/>
  <c r="A3609" i="4"/>
  <c r="A3610" i="4"/>
  <c r="A3615" i="4"/>
  <c r="A3616" i="4"/>
  <c r="A3617" i="4"/>
  <c r="A3620" i="4"/>
  <c r="A3621" i="4"/>
  <c r="A3622" i="4"/>
  <c r="A3623" i="4"/>
  <c r="A3628" i="4"/>
  <c r="A3629" i="4"/>
  <c r="A3632" i="4"/>
  <c r="A3633" i="4"/>
  <c r="A3634" i="4"/>
  <c r="A3639" i="4"/>
  <c r="A3640" i="4"/>
  <c r="A3641" i="4"/>
  <c r="A3644" i="4"/>
  <c r="A3645" i="4"/>
  <c r="A3646" i="4"/>
  <c r="A3647" i="4"/>
  <c r="A3652" i="4"/>
  <c r="A3653" i="4"/>
  <c r="A3656" i="4"/>
  <c r="A3657" i="4"/>
  <c r="A3658" i="4"/>
  <c r="A3663" i="4"/>
  <c r="A3664" i="4"/>
  <c r="A3665" i="4"/>
  <c r="A3668" i="4"/>
  <c r="A3669" i="4"/>
  <c r="A3670" i="4"/>
  <c r="A3671" i="4"/>
  <c r="A3676" i="4"/>
  <c r="A3677" i="4"/>
  <c r="A3680" i="4"/>
  <c r="A3681" i="4"/>
  <c r="A3682" i="4"/>
  <c r="A3687" i="4"/>
  <c r="A3688" i="4"/>
  <c r="A3689" i="4"/>
  <c r="A3692" i="4"/>
  <c r="A3693" i="4"/>
  <c r="A3694" i="4"/>
  <c r="A3695" i="4"/>
  <c r="A3700" i="4"/>
  <c r="A3701" i="4"/>
  <c r="A3704" i="4"/>
  <c r="A3705" i="4"/>
  <c r="A3706" i="4"/>
  <c r="A3711" i="4"/>
  <c r="A3712" i="4"/>
  <c r="A3713" i="4"/>
  <c r="A3716" i="4"/>
  <c r="A3717" i="4"/>
  <c r="A3718" i="4"/>
  <c r="A3719" i="4"/>
  <c r="A3724" i="4"/>
  <c r="A3725" i="4"/>
  <c r="A3728" i="4"/>
  <c r="A3729" i="4"/>
  <c r="A3730" i="4"/>
  <c r="A3735" i="4"/>
  <c r="A3736" i="4"/>
  <c r="A3737" i="4"/>
  <c r="A3740" i="4"/>
  <c r="A3741" i="4"/>
  <c r="A3742" i="4"/>
  <c r="A3743" i="4"/>
  <c r="A3748" i="4"/>
  <c r="A3749" i="4"/>
  <c r="A3752" i="4"/>
  <c r="A3753" i="4"/>
  <c r="A3754" i="4"/>
  <c r="A3759" i="4"/>
  <c r="A3760" i="4"/>
  <c r="A3761" i="4"/>
  <c r="A3764" i="4"/>
  <c r="A3765" i="4"/>
  <c r="A3766" i="4"/>
  <c r="A3767" i="4"/>
  <c r="A3772" i="4"/>
  <c r="A3773" i="4"/>
  <c r="A3776" i="4"/>
  <c r="A3777" i="4"/>
  <c r="A3778" i="4"/>
  <c r="A3783" i="4"/>
  <c r="A3784" i="4"/>
  <c r="A3785" i="4"/>
  <c r="A3788" i="4"/>
  <c r="A3789" i="4"/>
  <c r="A3790" i="4"/>
  <c r="A3791" i="4"/>
  <c r="A3796" i="4"/>
  <c r="A3797" i="4"/>
  <c r="A3800" i="4"/>
  <c r="A3801" i="4"/>
  <c r="A3802" i="4"/>
  <c r="A3807" i="4"/>
  <c r="A3808" i="4"/>
  <c r="A3809" i="4"/>
  <c r="A3812" i="4"/>
  <c r="A3813" i="4"/>
  <c r="A3814" i="4"/>
  <c r="A3815" i="4"/>
  <c r="A3820" i="4"/>
  <c r="A3821" i="4"/>
  <c r="A3824" i="4"/>
  <c r="A3825" i="4"/>
  <c r="A3826" i="4"/>
  <c r="A3831" i="4"/>
  <c r="A3832" i="4"/>
  <c r="A3833" i="4"/>
  <c r="A3836" i="4"/>
  <c r="A3837" i="4"/>
  <c r="A3838" i="4"/>
  <c r="A3839" i="4"/>
  <c r="A3844" i="4"/>
  <c r="A3845" i="4"/>
  <c r="A3848" i="4"/>
  <c r="A3849" i="4"/>
  <c r="A3850" i="4"/>
  <c r="A3855" i="4"/>
  <c r="A3856" i="4"/>
  <c r="A3857" i="4"/>
  <c r="A3860" i="4"/>
  <c r="A3861" i="4"/>
  <c r="A3862" i="4"/>
  <c r="A3863" i="4"/>
  <c r="A3868" i="4"/>
  <c r="A3869" i="4"/>
  <c r="A3872" i="4"/>
  <c r="A3873" i="4"/>
  <c r="A3874" i="4"/>
  <c r="A3879" i="4"/>
  <c r="A3880" i="4"/>
  <c r="A3881" i="4"/>
  <c r="A3884" i="4"/>
  <c r="A3885" i="4"/>
  <c r="A3886" i="4"/>
  <c r="A3887" i="4"/>
  <c r="A3892" i="4"/>
  <c r="A3893" i="4"/>
  <c r="A3896" i="4"/>
  <c r="A3897" i="4"/>
  <c r="A3898" i="4"/>
  <c r="A3903" i="4"/>
  <c r="A3904" i="4"/>
  <c r="A3905" i="4"/>
  <c r="A3908" i="4"/>
  <c r="A3909" i="4"/>
  <c r="A3910" i="4"/>
  <c r="A3911" i="4"/>
  <c r="A3916" i="4"/>
  <c r="A3917" i="4"/>
  <c r="A3920" i="4"/>
  <c r="A3921" i="4"/>
  <c r="A3922" i="4"/>
  <c r="A3927" i="4"/>
  <c r="A3928" i="4"/>
  <c r="A3929" i="4"/>
  <c r="A3932" i="4"/>
  <c r="A3933" i="4"/>
  <c r="A3934" i="4"/>
  <c r="A3935" i="4"/>
  <c r="A3940" i="4"/>
  <c r="A3941" i="4"/>
  <c r="A3944" i="4"/>
  <c r="A3945" i="4"/>
  <c r="A3946" i="4"/>
  <c r="A3951" i="4"/>
  <c r="A3952" i="4"/>
  <c r="A3953" i="4"/>
  <c r="A3956" i="4"/>
  <c r="A3957" i="4"/>
  <c r="A3958" i="4"/>
  <c r="A3959" i="4"/>
  <c r="A3964" i="4"/>
  <c r="A3965" i="4"/>
  <c r="A3968" i="4"/>
  <c r="A3969" i="4"/>
  <c r="A3970" i="4"/>
  <c r="A3975" i="4"/>
  <c r="A3976" i="4"/>
  <c r="A3977" i="4"/>
  <c r="A3980" i="4"/>
  <c r="A3981" i="4"/>
  <c r="A3982" i="4"/>
  <c r="A3983" i="4"/>
  <c r="A3988" i="4"/>
  <c r="A3989" i="4"/>
  <c r="A3992" i="4"/>
  <c r="A3993" i="4"/>
  <c r="A3994" i="4"/>
  <c r="A3999" i="4"/>
  <c r="A4000" i="4"/>
  <c r="A4001" i="4"/>
  <c r="A4004" i="4"/>
  <c r="A4005" i="4"/>
  <c r="A4006" i="4"/>
  <c r="A4012" i="4"/>
  <c r="A4013" i="4"/>
  <c r="A4016" i="4"/>
  <c r="A4017" i="4"/>
  <c r="A4018" i="4"/>
  <c r="A4023" i="4"/>
  <c r="A4024" i="4"/>
  <c r="A4025" i="4"/>
  <c r="A4028" i="4"/>
  <c r="A4029" i="4"/>
  <c r="A4030" i="4"/>
  <c r="A4036" i="4"/>
  <c r="A4037" i="4"/>
  <c r="A4040" i="4"/>
  <c r="A4041" i="4"/>
  <c r="A4042" i="4"/>
  <c r="A4047" i="4"/>
  <c r="A4048" i="4"/>
  <c r="A4049" i="4"/>
  <c r="A4052" i="4"/>
  <c r="A4053" i="4"/>
  <c r="A4054" i="4"/>
  <c r="A4060" i="4"/>
  <c r="A4061" i="4"/>
  <c r="A4064" i="4"/>
  <c r="A4065" i="4"/>
  <c r="A4066" i="4"/>
  <c r="A4071" i="4"/>
  <c r="A4072" i="4"/>
  <c r="A4073" i="4"/>
  <c r="A4076" i="4"/>
  <c r="A4077" i="4"/>
  <c r="A4078" i="4"/>
  <c r="A4084" i="4"/>
  <c r="A4085" i="4"/>
  <c r="A4088" i="4"/>
  <c r="A4089" i="4"/>
  <c r="A4090" i="4"/>
  <c r="A4095" i="4"/>
  <c r="A4096" i="4"/>
  <c r="A4097" i="4"/>
  <c r="A4100" i="4"/>
  <c r="A4101" i="4"/>
  <c r="A4102" i="4"/>
  <c r="A4109" i="4"/>
  <c r="A4112" i="4"/>
  <c r="A4114" i="4"/>
  <c r="A4119" i="4"/>
  <c r="A4120" i="4"/>
  <c r="A4124" i="4"/>
  <c r="A4125" i="4"/>
  <c r="A4126" i="4"/>
  <c r="A4127" i="4"/>
  <c r="A4132" i="4"/>
  <c r="A4133" i="4"/>
  <c r="A4136" i="4"/>
  <c r="A4138" i="4"/>
  <c r="A4143" i="4"/>
  <c r="A4144" i="4"/>
  <c r="A4148" i="4"/>
  <c r="A4149" i="4"/>
  <c r="A4150" i="4"/>
  <c r="A4151" i="4"/>
  <c r="A4156" i="4"/>
  <c r="A4157" i="4"/>
  <c r="A4160" i="4"/>
  <c r="A4162" i="4"/>
  <c r="A4167" i="4"/>
  <c r="A4168" i="4"/>
  <c r="A4172" i="4"/>
  <c r="A4173" i="4"/>
  <c r="A4174" i="4"/>
  <c r="A4180" i="4"/>
  <c r="A4181" i="4"/>
  <c r="A4184" i="4"/>
  <c r="A4186" i="4"/>
  <c r="A4191" i="4"/>
  <c r="A4192" i="4"/>
  <c r="A4196" i="4"/>
  <c r="A4197" i="4"/>
  <c r="A4198" i="4"/>
  <c r="A4199" i="4"/>
  <c r="A4204" i="4"/>
  <c r="A4205" i="4"/>
  <c r="A4208" i="4"/>
  <c r="A4210" i="4"/>
  <c r="A4215" i="4"/>
  <c r="A4216" i="4"/>
  <c r="A4220" i="4"/>
  <c r="A4221" i="4"/>
  <c r="A4222" i="4"/>
  <c r="A4228" i="4"/>
  <c r="A4229" i="4"/>
  <c r="A4232" i="4"/>
  <c r="A4234" i="4"/>
  <c r="A4239" i="4"/>
  <c r="A4240" i="4"/>
  <c r="A4244" i="4"/>
  <c r="A4245" i="4"/>
  <c r="A4246" i="4"/>
  <c r="A4252" i="4"/>
  <c r="A4253" i="4"/>
  <c r="A4256" i="4"/>
  <c r="A4258" i="4"/>
  <c r="A4263" i="4"/>
  <c r="A4264" i="4"/>
  <c r="A4268" i="4"/>
  <c r="A4269" i="4"/>
  <c r="A4270" i="4"/>
  <c r="A4271" i="4"/>
  <c r="A4276" i="4"/>
  <c r="A4277" i="4"/>
  <c r="A4280" i="4"/>
  <c r="A4282" i="4"/>
  <c r="A4287" i="4"/>
  <c r="A4288" i="4"/>
  <c r="A4292" i="4"/>
  <c r="A4293" i="4"/>
  <c r="A4294" i="4"/>
  <c r="A4295" i="4"/>
  <c r="A4300" i="4"/>
  <c r="A4301" i="4"/>
  <c r="A4304" i="4"/>
  <c r="A4306" i="4"/>
  <c r="A4311" i="4"/>
  <c r="A4312" i="4"/>
  <c r="A4316" i="4"/>
  <c r="A4317" i="4"/>
  <c r="A4318" i="4"/>
  <c r="A4324" i="4"/>
  <c r="A4325" i="4"/>
  <c r="A4328" i="4"/>
  <c r="A4330" i="4"/>
  <c r="A4335" i="4"/>
  <c r="A4336" i="4"/>
  <c r="A4340" i="4"/>
  <c r="A4341" i="4"/>
  <c r="A4342" i="4"/>
  <c r="A4343" i="4"/>
  <c r="A4348" i="4"/>
  <c r="A4349" i="4"/>
  <c r="A4352" i="4"/>
  <c r="A4354" i="4"/>
  <c r="A4359" i="4"/>
  <c r="A4360" i="4"/>
  <c r="A4364" i="4"/>
  <c r="A4365" i="4"/>
  <c r="A4366" i="4"/>
  <c r="A4372" i="4"/>
  <c r="A4373" i="4"/>
  <c r="A4376" i="4"/>
  <c r="A4378" i="4"/>
  <c r="A4383" i="4"/>
  <c r="A4384" i="4"/>
  <c r="A4388" i="4"/>
  <c r="A4389" i="4"/>
  <c r="A4390" i="4"/>
  <c r="A4396" i="4"/>
  <c r="A4397" i="4"/>
  <c r="A4400" i="4"/>
  <c r="A4402" i="4"/>
  <c r="A4407" i="4"/>
  <c r="A4408" i="4"/>
  <c r="A4412" i="4"/>
  <c r="A4413" i="4"/>
  <c r="A4414" i="4"/>
  <c r="A4415" i="4"/>
  <c r="A4420" i="4"/>
  <c r="A4421" i="4"/>
  <c r="A4424" i="4"/>
  <c r="A4426" i="4"/>
  <c r="A4431" i="4"/>
  <c r="A4432" i="4"/>
  <c r="A4436" i="4"/>
  <c r="A4437" i="4"/>
  <c r="A4438" i="4"/>
  <c r="A4444" i="4"/>
  <c r="A4445" i="4"/>
  <c r="A4448" i="4"/>
  <c r="A4450" i="4"/>
  <c r="A4455" i="4"/>
  <c r="A4456" i="4"/>
  <c r="A4460" i="4"/>
  <c r="A4461" i="4"/>
  <c r="A4462" i="4"/>
  <c r="A4468" i="4"/>
  <c r="A4469" i="4"/>
  <c r="A4472" i="4"/>
  <c r="A4474" i="4"/>
  <c r="A4479" i="4"/>
  <c r="A4480" i="4"/>
  <c r="A4484" i="4"/>
  <c r="A4485" i="4"/>
  <c r="A4486" i="4"/>
  <c r="A4492" i="4"/>
  <c r="A4493" i="4"/>
  <c r="A4496" i="4"/>
  <c r="A4498" i="4"/>
  <c r="A4503" i="4"/>
  <c r="A4504" i="4"/>
  <c r="A4508" i="4"/>
  <c r="A4509" i="4"/>
  <c r="A4510" i="4"/>
  <c r="A4516" i="4"/>
  <c r="A4517" i="4"/>
  <c r="A4520" i="4"/>
  <c r="A4522" i="4"/>
  <c r="A4527" i="4"/>
  <c r="A4528" i="4"/>
  <c r="A4532" i="4"/>
  <c r="A4533" i="4"/>
  <c r="A4534" i="4"/>
  <c r="A4540" i="4"/>
  <c r="A4541" i="4"/>
  <c r="A4544" i="4"/>
  <c r="A4546" i="4"/>
  <c r="A4551" i="4"/>
  <c r="A4552" i="4"/>
  <c r="A4556" i="4"/>
  <c r="A4557" i="4"/>
  <c r="A4558" i="4"/>
  <c r="A4564" i="4"/>
  <c r="A4565" i="4"/>
  <c r="A4568" i="4"/>
  <c r="A4570" i="4"/>
  <c r="A4575" i="4"/>
  <c r="A4576" i="4"/>
  <c r="A4580" i="4"/>
  <c r="A4581" i="4"/>
  <c r="A4582" i="4"/>
  <c r="A4583" i="4"/>
  <c r="A4588" i="4"/>
  <c r="A4589" i="4"/>
  <c r="A4592" i="4"/>
  <c r="A4594" i="4"/>
  <c r="A4599" i="4"/>
  <c r="A4600" i="4"/>
  <c r="A4604" i="4"/>
  <c r="A4605" i="4"/>
  <c r="A4606" i="4"/>
  <c r="A4612" i="4"/>
  <c r="A4613" i="4"/>
  <c r="A4616" i="4"/>
  <c r="A4618" i="4"/>
  <c r="A4623" i="4"/>
  <c r="A4624" i="4"/>
  <c r="A4628" i="4"/>
  <c r="A4629" i="4"/>
  <c r="A4630" i="4"/>
  <c r="A4631" i="4"/>
  <c r="A4636" i="4"/>
  <c r="A4637" i="4"/>
  <c r="A4640" i="4"/>
  <c r="A4642" i="4"/>
  <c r="A4647" i="4"/>
  <c r="A4648" i="4"/>
  <c r="A4652" i="4"/>
  <c r="A4653" i="4"/>
  <c r="A4654" i="4"/>
  <c r="A4660" i="4"/>
  <c r="A4661" i="4"/>
  <c r="A4664" i="4"/>
  <c r="A4666" i="4"/>
  <c r="A4671" i="4"/>
  <c r="A4672" i="4"/>
  <c r="A4676" i="4"/>
  <c r="A4677" i="4"/>
  <c r="A4678" i="4"/>
  <c r="A4684" i="4"/>
  <c r="A4685" i="4"/>
  <c r="A4688" i="4"/>
  <c r="A4690" i="4"/>
  <c r="A4695" i="4"/>
  <c r="A4696" i="4"/>
  <c r="A4700" i="4"/>
  <c r="A4701" i="4"/>
  <c r="A4702" i="4"/>
  <c r="A4703" i="4"/>
  <c r="A4708" i="4"/>
  <c r="A4709" i="4"/>
  <c r="A4712" i="4"/>
  <c r="A4714" i="4"/>
  <c r="A4719" i="4"/>
  <c r="A4720" i="4"/>
  <c r="A4724" i="4"/>
  <c r="A4725" i="4"/>
  <c r="A4726" i="4"/>
  <c r="A4732" i="4"/>
  <c r="A4733" i="4"/>
  <c r="A4736" i="4"/>
  <c r="A4737" i="4"/>
  <c r="A4738" i="4"/>
  <c r="A4743" i="4"/>
  <c r="A4744" i="4"/>
  <c r="A4745" i="4"/>
  <c r="A4748" i="4"/>
  <c r="A4749" i="4"/>
  <c r="A4750" i="4"/>
  <c r="A4756" i="4"/>
  <c r="A4757" i="4"/>
  <c r="A4760" i="4"/>
  <c r="A4761" i="4"/>
  <c r="A4762" i="4"/>
  <c r="A4767" i="4"/>
  <c r="A4768" i="4"/>
  <c r="A4769" i="4"/>
  <c r="A4772" i="4"/>
  <c r="A4773" i="4"/>
  <c r="A4774" i="4"/>
  <c r="A4780" i="4"/>
  <c r="A4781" i="4"/>
  <c r="A4784" i="4"/>
  <c r="A4785" i="4"/>
  <c r="A4786" i="4"/>
  <c r="A4791" i="4"/>
  <c r="A4792" i="4"/>
  <c r="A4793" i="4"/>
  <c r="A4796" i="4"/>
  <c r="A4797" i="4"/>
  <c r="A4798" i="4"/>
  <c r="A4804" i="4"/>
  <c r="A4805" i="4"/>
  <c r="A4808" i="4"/>
  <c r="A4809" i="4"/>
  <c r="A4810" i="4"/>
  <c r="A4815" i="4"/>
  <c r="A4816" i="4"/>
  <c r="A4817" i="4"/>
  <c r="A4820" i="4"/>
  <c r="A4821" i="4"/>
  <c r="A4822" i="4"/>
  <c r="A4828" i="4"/>
  <c r="A4829" i="4"/>
  <c r="A4832" i="4"/>
  <c r="A4833" i="4"/>
  <c r="A4834" i="4"/>
  <c r="A4839" i="4"/>
  <c r="A4840" i="4"/>
  <c r="A4841" i="4"/>
  <c r="A4844" i="4"/>
  <c r="A4845" i="4"/>
  <c r="A4846" i="4"/>
  <c r="A4852" i="4"/>
  <c r="A4853" i="4"/>
  <c r="A4856" i="4"/>
  <c r="A4857" i="4"/>
  <c r="A4858" i="4"/>
  <c r="A4863" i="4"/>
  <c r="A4864" i="4"/>
  <c r="A4865" i="4"/>
  <c r="A4868" i="4"/>
  <c r="A4869" i="4"/>
  <c r="A4870" i="4"/>
  <c r="A4876" i="4"/>
  <c r="A4877" i="4"/>
  <c r="A4880" i="4"/>
  <c r="A4881" i="4"/>
  <c r="A4882" i="4"/>
  <c r="A4887" i="4"/>
  <c r="A4888" i="4"/>
  <c r="A4889" i="4"/>
  <c r="A4892" i="4"/>
  <c r="A4893" i="4"/>
  <c r="A4894" i="4"/>
  <c r="A4900" i="4"/>
  <c r="A4901" i="4"/>
  <c r="A4904" i="4"/>
  <c r="A4905" i="4"/>
  <c r="A4906" i="4"/>
  <c r="A4911" i="4"/>
  <c r="A4912" i="4"/>
  <c r="A4913" i="4"/>
  <c r="A4916" i="4"/>
  <c r="A4917" i="4"/>
  <c r="A4918" i="4"/>
  <c r="A4924" i="4"/>
  <c r="A4925" i="4"/>
  <c r="A4928" i="4"/>
  <c r="A4929" i="4"/>
  <c r="A4930" i="4"/>
  <c r="A4935" i="4"/>
  <c r="A4936" i="4"/>
  <c r="A4937" i="4"/>
  <c r="A4940" i="4"/>
  <c r="A4941" i="4"/>
  <c r="A4942" i="4"/>
  <c r="A4948" i="4"/>
  <c r="A4949" i="4"/>
  <c r="A4952" i="4"/>
  <c r="A4953" i="4"/>
  <c r="A4954" i="4"/>
  <c r="A4959" i="4"/>
  <c r="A4960" i="4"/>
  <c r="A4961" i="4"/>
  <c r="A4964" i="4"/>
  <c r="A4965" i="4"/>
  <c r="A4966" i="4"/>
  <c r="A4972" i="4"/>
  <c r="A4973" i="4"/>
  <c r="A4976" i="4"/>
  <c r="A4977" i="4"/>
  <c r="A4978" i="4"/>
  <c r="A4983" i="4"/>
  <c r="A4984" i="4"/>
  <c r="A4985" i="4"/>
  <c r="A4988" i="4"/>
  <c r="A4989" i="4"/>
  <c r="A4990" i="4"/>
  <c r="A4996" i="4"/>
  <c r="A4997" i="4"/>
  <c r="A5000" i="4"/>
  <c r="A5001" i="4"/>
  <c r="A3" i="4"/>
  <c r="A4" i="4"/>
  <c r="A5" i="4"/>
  <c r="A7" i="4"/>
  <c r="A8" i="4"/>
  <c r="A9" i="4"/>
  <c r="A10" i="4"/>
  <c r="A11" i="4"/>
  <c r="A2" i="4"/>
  <c r="C15" i="4"/>
  <c r="H15" i="4" s="1"/>
  <c r="D14" i="4"/>
  <c r="E14" i="4"/>
  <c r="F14" i="4"/>
  <c r="G14" i="4"/>
  <c r="D13" i="4"/>
  <c r="E13" i="4"/>
  <c r="F13" i="4"/>
  <c r="G13" i="4"/>
  <c r="D12" i="4"/>
  <c r="E12" i="4"/>
  <c r="F12" i="4"/>
  <c r="G12" i="4"/>
  <c r="C3" i="4"/>
  <c r="H3" i="4" s="1"/>
  <c r="D3" i="4"/>
  <c r="E3" i="4"/>
  <c r="F3" i="4"/>
  <c r="G3" i="4"/>
  <c r="C4" i="4"/>
  <c r="H4" i="4" s="1"/>
  <c r="D4" i="4"/>
  <c r="E4" i="4"/>
  <c r="F4" i="4"/>
  <c r="G4" i="4"/>
  <c r="C5" i="4"/>
  <c r="H5" i="4" s="1"/>
  <c r="D5" i="4"/>
  <c r="E5" i="4"/>
  <c r="F5" i="4"/>
  <c r="G5" i="4"/>
  <c r="C6" i="4"/>
  <c r="H6" i="4" s="1"/>
  <c r="D6" i="4"/>
  <c r="E6" i="4"/>
  <c r="F6" i="4"/>
  <c r="G6" i="4"/>
  <c r="C7" i="4"/>
  <c r="H7" i="4" s="1"/>
  <c r="D7" i="4"/>
  <c r="E7" i="4"/>
  <c r="F7" i="4"/>
  <c r="G7" i="4"/>
  <c r="C8" i="4"/>
  <c r="H8" i="4" s="1"/>
  <c r="D8" i="4"/>
  <c r="E8" i="4"/>
  <c r="F8" i="4"/>
  <c r="G8" i="4"/>
  <c r="C9" i="4"/>
  <c r="H9" i="4" s="1"/>
  <c r="D9" i="4"/>
  <c r="E9" i="4"/>
  <c r="F9" i="4"/>
  <c r="G9" i="4"/>
  <c r="C10" i="4"/>
  <c r="H10" i="4" s="1"/>
  <c r="D10" i="4"/>
  <c r="E10" i="4"/>
  <c r="F10" i="4"/>
  <c r="G10" i="4"/>
  <c r="C11" i="4"/>
  <c r="H11" i="4" s="1"/>
  <c r="D11" i="4"/>
  <c r="E11" i="4"/>
  <c r="F11" i="4"/>
  <c r="G11" i="4"/>
  <c r="C12" i="4"/>
  <c r="H12" i="4" s="1"/>
  <c r="C13" i="4"/>
  <c r="H13" i="4" s="1"/>
  <c r="C14" i="4"/>
  <c r="H14" i="4" s="1"/>
  <c r="D15" i="4"/>
  <c r="E15" i="4"/>
  <c r="F15" i="4"/>
  <c r="G15" i="4"/>
  <c r="C16" i="4"/>
  <c r="H16" i="4" s="1"/>
  <c r="D16" i="4"/>
  <c r="E16" i="4"/>
  <c r="F16" i="4"/>
  <c r="G16" i="4"/>
  <c r="C17" i="4"/>
  <c r="H17" i="4" s="1"/>
  <c r="D17" i="4"/>
  <c r="E17" i="4"/>
  <c r="F17" i="4"/>
  <c r="G17" i="4"/>
  <c r="C18" i="4"/>
  <c r="H18" i="4" s="1"/>
  <c r="D18" i="4"/>
  <c r="E18" i="4"/>
  <c r="F18" i="4"/>
  <c r="G18" i="4"/>
  <c r="C19" i="4"/>
  <c r="H19" i="4" s="1"/>
  <c r="D19" i="4"/>
  <c r="E19" i="4"/>
  <c r="F19" i="4"/>
  <c r="G19" i="4"/>
  <c r="C20" i="4"/>
  <c r="H20" i="4" s="1"/>
  <c r="D20" i="4"/>
  <c r="E20" i="4"/>
  <c r="F20" i="4"/>
  <c r="G20" i="4"/>
  <c r="C21" i="4"/>
  <c r="H21" i="4" s="1"/>
  <c r="D21" i="4"/>
  <c r="E21" i="4"/>
  <c r="F21" i="4"/>
  <c r="G21" i="4"/>
  <c r="C22" i="4"/>
  <c r="H22" i="4" s="1"/>
  <c r="D22" i="4"/>
  <c r="E22" i="4"/>
  <c r="F22" i="4"/>
  <c r="G22" i="4"/>
  <c r="C23" i="4"/>
  <c r="H23" i="4" s="1"/>
  <c r="D23" i="4"/>
  <c r="E23" i="4"/>
  <c r="F23" i="4"/>
  <c r="G23" i="4"/>
  <c r="C24" i="4"/>
  <c r="H24" i="4" s="1"/>
  <c r="D24" i="4"/>
  <c r="E24" i="4"/>
  <c r="F24" i="4"/>
  <c r="G24" i="4"/>
  <c r="C25" i="4"/>
  <c r="H25" i="4" s="1"/>
  <c r="D25" i="4"/>
  <c r="E25" i="4"/>
  <c r="F25" i="4"/>
  <c r="G25" i="4"/>
  <c r="C26" i="4"/>
  <c r="H26" i="4" s="1"/>
  <c r="D26" i="4"/>
  <c r="E26" i="4"/>
  <c r="F26" i="4"/>
  <c r="G26" i="4"/>
  <c r="C27" i="4"/>
  <c r="H27" i="4" s="1"/>
  <c r="D27" i="4"/>
  <c r="E27" i="4"/>
  <c r="F27" i="4"/>
  <c r="G27" i="4"/>
  <c r="C28" i="4"/>
  <c r="H28" i="4" s="1"/>
  <c r="D28" i="4"/>
  <c r="E28" i="4"/>
  <c r="F28" i="4"/>
  <c r="G28" i="4"/>
  <c r="C29" i="4"/>
  <c r="H29" i="4" s="1"/>
  <c r="D29" i="4"/>
  <c r="E29" i="4"/>
  <c r="F29" i="4"/>
  <c r="G29" i="4"/>
  <c r="C30" i="4"/>
  <c r="H30" i="4" s="1"/>
  <c r="D30" i="4"/>
  <c r="E30" i="4"/>
  <c r="F30" i="4"/>
  <c r="G30" i="4"/>
  <c r="C31" i="4"/>
  <c r="H31" i="4" s="1"/>
  <c r="D31" i="4"/>
  <c r="E31" i="4"/>
  <c r="F31" i="4"/>
  <c r="G31" i="4"/>
  <c r="C32" i="4"/>
  <c r="H32" i="4" s="1"/>
  <c r="D32" i="4"/>
  <c r="E32" i="4"/>
  <c r="F32" i="4"/>
  <c r="G32" i="4"/>
  <c r="C33" i="4"/>
  <c r="H33" i="4" s="1"/>
  <c r="D33" i="4"/>
  <c r="E33" i="4"/>
  <c r="F33" i="4"/>
  <c r="G33" i="4"/>
  <c r="C34" i="4"/>
  <c r="H34" i="4" s="1"/>
  <c r="D34" i="4"/>
  <c r="E34" i="4"/>
  <c r="F34" i="4"/>
  <c r="G34" i="4"/>
  <c r="C35" i="4"/>
  <c r="H35" i="4" s="1"/>
  <c r="D35" i="4"/>
  <c r="E35" i="4"/>
  <c r="F35" i="4"/>
  <c r="G35" i="4"/>
  <c r="C36" i="4"/>
  <c r="H36" i="4" s="1"/>
  <c r="D36" i="4"/>
  <c r="E36" i="4"/>
  <c r="F36" i="4"/>
  <c r="G36" i="4"/>
  <c r="C37" i="4"/>
  <c r="H37" i="4" s="1"/>
  <c r="D37" i="4"/>
  <c r="E37" i="4"/>
  <c r="F37" i="4"/>
  <c r="G37" i="4"/>
  <c r="C38" i="4"/>
  <c r="H38" i="4" s="1"/>
  <c r="D38" i="4"/>
  <c r="E38" i="4"/>
  <c r="F38" i="4"/>
  <c r="G38" i="4"/>
  <c r="C39" i="4"/>
  <c r="H39" i="4" s="1"/>
  <c r="D39" i="4"/>
  <c r="E39" i="4"/>
  <c r="F39" i="4"/>
  <c r="G39" i="4"/>
  <c r="C40" i="4"/>
  <c r="H40" i="4" s="1"/>
  <c r="D40" i="4"/>
  <c r="E40" i="4"/>
  <c r="F40" i="4"/>
  <c r="G40" i="4"/>
  <c r="C41" i="4"/>
  <c r="H41" i="4" s="1"/>
  <c r="D41" i="4"/>
  <c r="E41" i="4"/>
  <c r="F41" i="4"/>
  <c r="G41" i="4"/>
  <c r="C42" i="4"/>
  <c r="H42" i="4" s="1"/>
  <c r="D42" i="4"/>
  <c r="E42" i="4"/>
  <c r="F42" i="4"/>
  <c r="G42" i="4"/>
  <c r="C43" i="4"/>
  <c r="H43" i="4" s="1"/>
  <c r="D43" i="4"/>
  <c r="E43" i="4"/>
  <c r="F43" i="4"/>
  <c r="G43" i="4"/>
  <c r="C44" i="4"/>
  <c r="H44" i="4" s="1"/>
  <c r="D44" i="4"/>
  <c r="E44" i="4"/>
  <c r="F44" i="4"/>
  <c r="G44" i="4"/>
  <c r="C45" i="4"/>
  <c r="H45" i="4" s="1"/>
  <c r="D45" i="4"/>
  <c r="E45" i="4"/>
  <c r="F45" i="4"/>
  <c r="G45" i="4"/>
  <c r="C46" i="4"/>
  <c r="H46" i="4" s="1"/>
  <c r="D46" i="4"/>
  <c r="E46" i="4"/>
  <c r="F46" i="4"/>
  <c r="G46" i="4"/>
  <c r="C47" i="4"/>
  <c r="H47" i="4" s="1"/>
  <c r="D47" i="4"/>
  <c r="E47" i="4"/>
  <c r="F47" i="4"/>
  <c r="G47" i="4"/>
  <c r="C48" i="4"/>
  <c r="H48" i="4" s="1"/>
  <c r="D48" i="4"/>
  <c r="E48" i="4"/>
  <c r="F48" i="4"/>
  <c r="G48" i="4"/>
  <c r="C49" i="4"/>
  <c r="H49" i="4" s="1"/>
  <c r="D49" i="4"/>
  <c r="E49" i="4"/>
  <c r="F49" i="4"/>
  <c r="G49" i="4"/>
  <c r="C50" i="4"/>
  <c r="H50" i="4" s="1"/>
  <c r="D50" i="4"/>
  <c r="E50" i="4"/>
  <c r="F50" i="4"/>
  <c r="G50" i="4"/>
  <c r="C51" i="4"/>
  <c r="H51" i="4" s="1"/>
  <c r="D51" i="4"/>
  <c r="E51" i="4"/>
  <c r="F51" i="4"/>
  <c r="G51" i="4"/>
  <c r="C52" i="4"/>
  <c r="H52" i="4" s="1"/>
  <c r="D52" i="4"/>
  <c r="E52" i="4"/>
  <c r="F52" i="4"/>
  <c r="G52" i="4"/>
  <c r="C53" i="4"/>
  <c r="H53" i="4" s="1"/>
  <c r="D53" i="4"/>
  <c r="E53" i="4"/>
  <c r="F53" i="4"/>
  <c r="G53" i="4"/>
  <c r="C54" i="4"/>
  <c r="H54" i="4" s="1"/>
  <c r="D54" i="4"/>
  <c r="E54" i="4"/>
  <c r="F54" i="4"/>
  <c r="G54" i="4"/>
  <c r="C55" i="4"/>
  <c r="H55" i="4" s="1"/>
  <c r="D55" i="4"/>
  <c r="E55" i="4"/>
  <c r="F55" i="4"/>
  <c r="G55" i="4"/>
  <c r="C56" i="4"/>
  <c r="H56" i="4" s="1"/>
  <c r="D56" i="4"/>
  <c r="E56" i="4"/>
  <c r="F56" i="4"/>
  <c r="G56" i="4"/>
  <c r="C57" i="4"/>
  <c r="H57" i="4" s="1"/>
  <c r="D57" i="4"/>
  <c r="E57" i="4"/>
  <c r="F57" i="4"/>
  <c r="G57" i="4"/>
  <c r="C58" i="4"/>
  <c r="H58" i="4" s="1"/>
  <c r="D58" i="4"/>
  <c r="E58" i="4"/>
  <c r="F58" i="4"/>
  <c r="G58" i="4"/>
  <c r="C59" i="4"/>
  <c r="H59" i="4" s="1"/>
  <c r="D59" i="4"/>
  <c r="E59" i="4"/>
  <c r="F59" i="4"/>
  <c r="G59" i="4"/>
  <c r="C60" i="4"/>
  <c r="H60" i="4" s="1"/>
  <c r="D60" i="4"/>
  <c r="E60" i="4"/>
  <c r="F60" i="4"/>
  <c r="G60" i="4"/>
  <c r="C61" i="4"/>
  <c r="H61" i="4" s="1"/>
  <c r="D61" i="4"/>
  <c r="E61" i="4"/>
  <c r="F61" i="4"/>
  <c r="G61" i="4"/>
  <c r="C62" i="4"/>
  <c r="H62" i="4" s="1"/>
  <c r="D62" i="4"/>
  <c r="E62" i="4"/>
  <c r="F62" i="4"/>
  <c r="G62" i="4"/>
  <c r="C63" i="4"/>
  <c r="H63" i="4" s="1"/>
  <c r="D63" i="4"/>
  <c r="E63" i="4"/>
  <c r="F63" i="4"/>
  <c r="G63" i="4"/>
  <c r="C64" i="4"/>
  <c r="H64" i="4" s="1"/>
  <c r="D64" i="4"/>
  <c r="E64" i="4"/>
  <c r="F64" i="4"/>
  <c r="G64" i="4"/>
  <c r="C65" i="4"/>
  <c r="H65" i="4" s="1"/>
  <c r="D65" i="4"/>
  <c r="E65" i="4"/>
  <c r="F65" i="4"/>
  <c r="G65" i="4"/>
  <c r="C66" i="4"/>
  <c r="H66" i="4" s="1"/>
  <c r="D66" i="4"/>
  <c r="E66" i="4"/>
  <c r="F66" i="4"/>
  <c r="G66" i="4"/>
  <c r="C67" i="4"/>
  <c r="H67" i="4" s="1"/>
  <c r="D67" i="4"/>
  <c r="E67" i="4"/>
  <c r="F67" i="4"/>
  <c r="G67" i="4"/>
  <c r="C68" i="4"/>
  <c r="H68" i="4" s="1"/>
  <c r="D68" i="4"/>
  <c r="E68" i="4"/>
  <c r="F68" i="4"/>
  <c r="G68" i="4"/>
  <c r="C69" i="4"/>
  <c r="H69" i="4" s="1"/>
  <c r="D69" i="4"/>
  <c r="E69" i="4"/>
  <c r="F69" i="4"/>
  <c r="G69" i="4"/>
  <c r="C70" i="4"/>
  <c r="H70" i="4" s="1"/>
  <c r="D70" i="4"/>
  <c r="E70" i="4"/>
  <c r="F70" i="4"/>
  <c r="G70" i="4"/>
  <c r="C71" i="4"/>
  <c r="H71" i="4" s="1"/>
  <c r="D71" i="4"/>
  <c r="E71" i="4"/>
  <c r="F71" i="4"/>
  <c r="G71" i="4"/>
  <c r="C72" i="4"/>
  <c r="H72" i="4" s="1"/>
  <c r="D72" i="4"/>
  <c r="E72" i="4"/>
  <c r="F72" i="4"/>
  <c r="G72" i="4"/>
  <c r="C73" i="4"/>
  <c r="H73" i="4" s="1"/>
  <c r="D73" i="4"/>
  <c r="E73" i="4"/>
  <c r="F73" i="4"/>
  <c r="G73" i="4"/>
  <c r="C74" i="4"/>
  <c r="H74" i="4" s="1"/>
  <c r="D74" i="4"/>
  <c r="E74" i="4"/>
  <c r="F74" i="4"/>
  <c r="G74" i="4"/>
  <c r="C75" i="4"/>
  <c r="H75" i="4" s="1"/>
  <c r="D75" i="4"/>
  <c r="E75" i="4"/>
  <c r="F75" i="4"/>
  <c r="G75" i="4"/>
  <c r="C76" i="4"/>
  <c r="H76" i="4" s="1"/>
  <c r="D76" i="4"/>
  <c r="E76" i="4"/>
  <c r="F76" i="4"/>
  <c r="G76" i="4"/>
  <c r="C77" i="4"/>
  <c r="H77" i="4" s="1"/>
  <c r="D77" i="4"/>
  <c r="E77" i="4"/>
  <c r="F77" i="4"/>
  <c r="G77" i="4"/>
  <c r="C78" i="4"/>
  <c r="H78" i="4" s="1"/>
  <c r="D78" i="4"/>
  <c r="E78" i="4"/>
  <c r="F78" i="4"/>
  <c r="G78" i="4"/>
  <c r="C79" i="4"/>
  <c r="H79" i="4" s="1"/>
  <c r="D79" i="4"/>
  <c r="E79" i="4"/>
  <c r="F79" i="4"/>
  <c r="G79" i="4"/>
  <c r="C80" i="4"/>
  <c r="H80" i="4" s="1"/>
  <c r="D80" i="4"/>
  <c r="E80" i="4"/>
  <c r="F80" i="4"/>
  <c r="G80" i="4"/>
  <c r="C81" i="4"/>
  <c r="H81" i="4" s="1"/>
  <c r="D81" i="4"/>
  <c r="E81" i="4"/>
  <c r="F81" i="4"/>
  <c r="G81" i="4"/>
  <c r="C82" i="4"/>
  <c r="H82" i="4" s="1"/>
  <c r="D82" i="4"/>
  <c r="E82" i="4"/>
  <c r="F82" i="4"/>
  <c r="G82" i="4"/>
  <c r="C83" i="4"/>
  <c r="H83" i="4" s="1"/>
  <c r="D83" i="4"/>
  <c r="E83" i="4"/>
  <c r="F83" i="4"/>
  <c r="G83" i="4"/>
  <c r="C84" i="4"/>
  <c r="H84" i="4" s="1"/>
  <c r="D84" i="4"/>
  <c r="E84" i="4"/>
  <c r="F84" i="4"/>
  <c r="G84" i="4"/>
  <c r="C85" i="4"/>
  <c r="H85" i="4" s="1"/>
  <c r="D85" i="4"/>
  <c r="E85" i="4"/>
  <c r="F85" i="4"/>
  <c r="G85" i="4"/>
  <c r="C86" i="4"/>
  <c r="H86" i="4" s="1"/>
  <c r="D86" i="4"/>
  <c r="E86" i="4"/>
  <c r="F86" i="4"/>
  <c r="G86" i="4"/>
  <c r="C87" i="4"/>
  <c r="H87" i="4" s="1"/>
  <c r="D87" i="4"/>
  <c r="E87" i="4"/>
  <c r="F87" i="4"/>
  <c r="G87" i="4"/>
  <c r="C88" i="4"/>
  <c r="H88" i="4" s="1"/>
  <c r="D88" i="4"/>
  <c r="E88" i="4"/>
  <c r="F88" i="4"/>
  <c r="G88" i="4"/>
  <c r="C89" i="4"/>
  <c r="H89" i="4" s="1"/>
  <c r="D89" i="4"/>
  <c r="E89" i="4"/>
  <c r="F89" i="4"/>
  <c r="G89" i="4"/>
  <c r="C90" i="4"/>
  <c r="H90" i="4" s="1"/>
  <c r="D90" i="4"/>
  <c r="E90" i="4"/>
  <c r="F90" i="4"/>
  <c r="G90" i="4"/>
  <c r="C91" i="4"/>
  <c r="H91" i="4" s="1"/>
  <c r="D91" i="4"/>
  <c r="E91" i="4"/>
  <c r="F91" i="4"/>
  <c r="G91" i="4"/>
  <c r="C92" i="4"/>
  <c r="H92" i="4" s="1"/>
  <c r="D92" i="4"/>
  <c r="E92" i="4"/>
  <c r="F92" i="4"/>
  <c r="G92" i="4"/>
  <c r="C93" i="4"/>
  <c r="H93" i="4" s="1"/>
  <c r="D93" i="4"/>
  <c r="E93" i="4"/>
  <c r="F93" i="4"/>
  <c r="G93" i="4"/>
  <c r="C94" i="4"/>
  <c r="H94" i="4" s="1"/>
  <c r="D94" i="4"/>
  <c r="E94" i="4"/>
  <c r="F94" i="4"/>
  <c r="G94" i="4"/>
  <c r="C95" i="4"/>
  <c r="H95" i="4" s="1"/>
  <c r="D95" i="4"/>
  <c r="E95" i="4"/>
  <c r="F95" i="4"/>
  <c r="G95" i="4"/>
  <c r="C96" i="4"/>
  <c r="H96" i="4" s="1"/>
  <c r="D96" i="4"/>
  <c r="E96" i="4"/>
  <c r="F96" i="4"/>
  <c r="G96" i="4"/>
  <c r="C97" i="4"/>
  <c r="H97" i="4" s="1"/>
  <c r="D97" i="4"/>
  <c r="E97" i="4"/>
  <c r="F97" i="4"/>
  <c r="G97" i="4"/>
  <c r="C98" i="4"/>
  <c r="H98" i="4" s="1"/>
  <c r="D98" i="4"/>
  <c r="E98" i="4"/>
  <c r="F98" i="4"/>
  <c r="G98" i="4"/>
  <c r="C99" i="4"/>
  <c r="H99" i="4" s="1"/>
  <c r="D99" i="4"/>
  <c r="E99" i="4"/>
  <c r="F99" i="4"/>
  <c r="G99" i="4"/>
  <c r="C100" i="4"/>
  <c r="H100" i="4" s="1"/>
  <c r="D100" i="4"/>
  <c r="E100" i="4"/>
  <c r="F100" i="4"/>
  <c r="G100" i="4"/>
  <c r="C101" i="4"/>
  <c r="H101" i="4" s="1"/>
  <c r="D101" i="4"/>
  <c r="E101" i="4"/>
  <c r="F101" i="4"/>
  <c r="G101" i="4"/>
  <c r="C102" i="4"/>
  <c r="H102" i="4" s="1"/>
  <c r="D102" i="4"/>
  <c r="E102" i="4"/>
  <c r="F102" i="4"/>
  <c r="G102" i="4"/>
  <c r="C103" i="4"/>
  <c r="H103" i="4" s="1"/>
  <c r="D103" i="4"/>
  <c r="E103" i="4"/>
  <c r="F103" i="4"/>
  <c r="G103" i="4"/>
  <c r="C104" i="4"/>
  <c r="H104" i="4" s="1"/>
  <c r="D104" i="4"/>
  <c r="E104" i="4"/>
  <c r="F104" i="4"/>
  <c r="G104" i="4"/>
  <c r="C105" i="4"/>
  <c r="H105" i="4" s="1"/>
  <c r="D105" i="4"/>
  <c r="E105" i="4"/>
  <c r="F105" i="4"/>
  <c r="G105" i="4"/>
  <c r="C106" i="4"/>
  <c r="H106" i="4" s="1"/>
  <c r="D106" i="4"/>
  <c r="E106" i="4"/>
  <c r="F106" i="4"/>
  <c r="G106" i="4"/>
  <c r="C107" i="4"/>
  <c r="H107" i="4" s="1"/>
  <c r="D107" i="4"/>
  <c r="E107" i="4"/>
  <c r="F107" i="4"/>
  <c r="G107" i="4"/>
  <c r="C108" i="4"/>
  <c r="H108" i="4" s="1"/>
  <c r="D108" i="4"/>
  <c r="E108" i="4"/>
  <c r="F108" i="4"/>
  <c r="G108" i="4"/>
  <c r="C109" i="4"/>
  <c r="H109" i="4" s="1"/>
  <c r="D109" i="4"/>
  <c r="E109" i="4"/>
  <c r="F109" i="4"/>
  <c r="G109" i="4"/>
  <c r="C110" i="4"/>
  <c r="H110" i="4" s="1"/>
  <c r="D110" i="4"/>
  <c r="E110" i="4"/>
  <c r="F110" i="4"/>
  <c r="G110" i="4"/>
  <c r="C111" i="4"/>
  <c r="H111" i="4" s="1"/>
  <c r="D111" i="4"/>
  <c r="E111" i="4"/>
  <c r="F111" i="4"/>
  <c r="G111" i="4"/>
  <c r="C112" i="4"/>
  <c r="H112" i="4" s="1"/>
  <c r="D112" i="4"/>
  <c r="E112" i="4"/>
  <c r="F112" i="4"/>
  <c r="G112" i="4"/>
  <c r="C113" i="4"/>
  <c r="H113" i="4" s="1"/>
  <c r="D113" i="4"/>
  <c r="E113" i="4"/>
  <c r="F113" i="4"/>
  <c r="G113" i="4"/>
  <c r="C114" i="4"/>
  <c r="H114" i="4" s="1"/>
  <c r="D114" i="4"/>
  <c r="E114" i="4"/>
  <c r="F114" i="4"/>
  <c r="G114" i="4"/>
  <c r="C115" i="4"/>
  <c r="H115" i="4" s="1"/>
  <c r="D115" i="4"/>
  <c r="E115" i="4"/>
  <c r="F115" i="4"/>
  <c r="G115" i="4"/>
  <c r="C116" i="4"/>
  <c r="H116" i="4" s="1"/>
  <c r="D116" i="4"/>
  <c r="E116" i="4"/>
  <c r="F116" i="4"/>
  <c r="G116" i="4"/>
  <c r="C117" i="4"/>
  <c r="H117" i="4" s="1"/>
  <c r="D117" i="4"/>
  <c r="E117" i="4"/>
  <c r="F117" i="4"/>
  <c r="G117" i="4"/>
  <c r="C118" i="4"/>
  <c r="H118" i="4" s="1"/>
  <c r="D118" i="4"/>
  <c r="E118" i="4"/>
  <c r="F118" i="4"/>
  <c r="G118" i="4"/>
  <c r="C119" i="4"/>
  <c r="H119" i="4" s="1"/>
  <c r="D119" i="4"/>
  <c r="E119" i="4"/>
  <c r="F119" i="4"/>
  <c r="G119" i="4"/>
  <c r="C120" i="4"/>
  <c r="H120" i="4" s="1"/>
  <c r="D120" i="4"/>
  <c r="E120" i="4"/>
  <c r="F120" i="4"/>
  <c r="G120" i="4"/>
  <c r="C121" i="4"/>
  <c r="H121" i="4" s="1"/>
  <c r="D121" i="4"/>
  <c r="E121" i="4"/>
  <c r="F121" i="4"/>
  <c r="G121" i="4"/>
  <c r="C122" i="4"/>
  <c r="H122" i="4" s="1"/>
  <c r="D122" i="4"/>
  <c r="E122" i="4"/>
  <c r="F122" i="4"/>
  <c r="G122" i="4"/>
  <c r="C123" i="4"/>
  <c r="H123" i="4" s="1"/>
  <c r="D123" i="4"/>
  <c r="E123" i="4"/>
  <c r="F123" i="4"/>
  <c r="G123" i="4"/>
  <c r="C124" i="4"/>
  <c r="H124" i="4" s="1"/>
  <c r="D124" i="4"/>
  <c r="E124" i="4"/>
  <c r="F124" i="4"/>
  <c r="G124" i="4"/>
  <c r="C125" i="4"/>
  <c r="H125" i="4" s="1"/>
  <c r="D125" i="4"/>
  <c r="E125" i="4"/>
  <c r="F125" i="4"/>
  <c r="G125" i="4"/>
  <c r="C126" i="4"/>
  <c r="H126" i="4" s="1"/>
  <c r="D126" i="4"/>
  <c r="E126" i="4"/>
  <c r="F126" i="4"/>
  <c r="G126" i="4"/>
  <c r="C127" i="4"/>
  <c r="H127" i="4" s="1"/>
  <c r="D127" i="4"/>
  <c r="E127" i="4"/>
  <c r="F127" i="4"/>
  <c r="G127" i="4"/>
  <c r="C128" i="4"/>
  <c r="H128" i="4" s="1"/>
  <c r="D128" i="4"/>
  <c r="E128" i="4"/>
  <c r="F128" i="4"/>
  <c r="G128" i="4"/>
  <c r="C129" i="4"/>
  <c r="H129" i="4" s="1"/>
  <c r="D129" i="4"/>
  <c r="E129" i="4"/>
  <c r="F129" i="4"/>
  <c r="G129" i="4"/>
  <c r="C130" i="4"/>
  <c r="H130" i="4" s="1"/>
  <c r="D130" i="4"/>
  <c r="E130" i="4"/>
  <c r="F130" i="4"/>
  <c r="G130" i="4"/>
  <c r="C131" i="4"/>
  <c r="H131" i="4" s="1"/>
  <c r="D131" i="4"/>
  <c r="E131" i="4"/>
  <c r="F131" i="4"/>
  <c r="G131" i="4"/>
  <c r="C132" i="4"/>
  <c r="H132" i="4" s="1"/>
  <c r="D132" i="4"/>
  <c r="E132" i="4"/>
  <c r="F132" i="4"/>
  <c r="G132" i="4"/>
  <c r="C133" i="4"/>
  <c r="H133" i="4" s="1"/>
  <c r="D133" i="4"/>
  <c r="E133" i="4"/>
  <c r="F133" i="4"/>
  <c r="G133" i="4"/>
  <c r="C134" i="4"/>
  <c r="H134" i="4" s="1"/>
  <c r="D134" i="4"/>
  <c r="E134" i="4"/>
  <c r="F134" i="4"/>
  <c r="G134" i="4"/>
  <c r="C135" i="4"/>
  <c r="H135" i="4" s="1"/>
  <c r="D135" i="4"/>
  <c r="E135" i="4"/>
  <c r="F135" i="4"/>
  <c r="G135" i="4"/>
  <c r="C136" i="4"/>
  <c r="H136" i="4" s="1"/>
  <c r="D136" i="4"/>
  <c r="E136" i="4"/>
  <c r="F136" i="4"/>
  <c r="G136" i="4"/>
  <c r="C137" i="4"/>
  <c r="H137" i="4" s="1"/>
  <c r="D137" i="4"/>
  <c r="E137" i="4"/>
  <c r="F137" i="4"/>
  <c r="G137" i="4"/>
  <c r="C138" i="4"/>
  <c r="H138" i="4" s="1"/>
  <c r="D138" i="4"/>
  <c r="E138" i="4"/>
  <c r="F138" i="4"/>
  <c r="G138" i="4"/>
  <c r="C139" i="4"/>
  <c r="H139" i="4" s="1"/>
  <c r="D139" i="4"/>
  <c r="E139" i="4"/>
  <c r="F139" i="4"/>
  <c r="G139" i="4"/>
  <c r="C140" i="4"/>
  <c r="H140" i="4" s="1"/>
  <c r="D140" i="4"/>
  <c r="E140" i="4"/>
  <c r="F140" i="4"/>
  <c r="G140" i="4"/>
  <c r="C141" i="4"/>
  <c r="H141" i="4" s="1"/>
  <c r="D141" i="4"/>
  <c r="E141" i="4"/>
  <c r="F141" i="4"/>
  <c r="G141" i="4"/>
  <c r="C142" i="4"/>
  <c r="H142" i="4" s="1"/>
  <c r="D142" i="4"/>
  <c r="E142" i="4"/>
  <c r="F142" i="4"/>
  <c r="G142" i="4"/>
  <c r="C143" i="4"/>
  <c r="H143" i="4" s="1"/>
  <c r="D143" i="4"/>
  <c r="E143" i="4"/>
  <c r="F143" i="4"/>
  <c r="G143" i="4"/>
  <c r="C144" i="4"/>
  <c r="H144" i="4" s="1"/>
  <c r="D144" i="4"/>
  <c r="E144" i="4"/>
  <c r="F144" i="4"/>
  <c r="G144" i="4"/>
  <c r="C145" i="4"/>
  <c r="H145" i="4" s="1"/>
  <c r="D145" i="4"/>
  <c r="E145" i="4"/>
  <c r="F145" i="4"/>
  <c r="G145" i="4"/>
  <c r="C146" i="4"/>
  <c r="H146" i="4" s="1"/>
  <c r="D146" i="4"/>
  <c r="E146" i="4"/>
  <c r="F146" i="4"/>
  <c r="G146" i="4"/>
  <c r="C147" i="4"/>
  <c r="H147" i="4" s="1"/>
  <c r="D147" i="4"/>
  <c r="E147" i="4"/>
  <c r="F147" i="4"/>
  <c r="G147" i="4"/>
  <c r="C148" i="4"/>
  <c r="H148" i="4" s="1"/>
  <c r="D148" i="4"/>
  <c r="E148" i="4"/>
  <c r="F148" i="4"/>
  <c r="G148" i="4"/>
  <c r="C149" i="4"/>
  <c r="H149" i="4" s="1"/>
  <c r="D149" i="4"/>
  <c r="E149" i="4"/>
  <c r="F149" i="4"/>
  <c r="G149" i="4"/>
  <c r="C150" i="4"/>
  <c r="H150" i="4" s="1"/>
  <c r="D150" i="4"/>
  <c r="E150" i="4"/>
  <c r="F150" i="4"/>
  <c r="G150" i="4"/>
  <c r="C151" i="4"/>
  <c r="H151" i="4" s="1"/>
  <c r="D151" i="4"/>
  <c r="E151" i="4"/>
  <c r="F151" i="4"/>
  <c r="G151" i="4"/>
  <c r="C152" i="4"/>
  <c r="H152" i="4" s="1"/>
  <c r="D152" i="4"/>
  <c r="E152" i="4"/>
  <c r="F152" i="4"/>
  <c r="G152" i="4"/>
  <c r="C153" i="4"/>
  <c r="H153" i="4" s="1"/>
  <c r="D153" i="4"/>
  <c r="E153" i="4"/>
  <c r="F153" i="4"/>
  <c r="G153" i="4"/>
  <c r="C154" i="4"/>
  <c r="H154" i="4" s="1"/>
  <c r="D154" i="4"/>
  <c r="E154" i="4"/>
  <c r="F154" i="4"/>
  <c r="G154" i="4"/>
  <c r="C155" i="4"/>
  <c r="H155" i="4" s="1"/>
  <c r="D155" i="4"/>
  <c r="E155" i="4"/>
  <c r="F155" i="4"/>
  <c r="G155" i="4"/>
  <c r="C156" i="4"/>
  <c r="H156" i="4" s="1"/>
  <c r="D156" i="4"/>
  <c r="E156" i="4"/>
  <c r="F156" i="4"/>
  <c r="G156" i="4"/>
  <c r="C157" i="4"/>
  <c r="H157" i="4" s="1"/>
  <c r="D157" i="4"/>
  <c r="E157" i="4"/>
  <c r="F157" i="4"/>
  <c r="G157" i="4"/>
  <c r="C158" i="4"/>
  <c r="H158" i="4" s="1"/>
  <c r="D158" i="4"/>
  <c r="E158" i="4"/>
  <c r="F158" i="4"/>
  <c r="G158" i="4"/>
  <c r="C159" i="4"/>
  <c r="H159" i="4" s="1"/>
  <c r="D159" i="4"/>
  <c r="E159" i="4"/>
  <c r="F159" i="4"/>
  <c r="G159" i="4"/>
  <c r="C160" i="4"/>
  <c r="H160" i="4" s="1"/>
  <c r="D160" i="4"/>
  <c r="E160" i="4"/>
  <c r="F160" i="4"/>
  <c r="G160" i="4"/>
  <c r="C161" i="4"/>
  <c r="H161" i="4" s="1"/>
  <c r="D161" i="4"/>
  <c r="E161" i="4"/>
  <c r="F161" i="4"/>
  <c r="G161" i="4"/>
  <c r="C162" i="4"/>
  <c r="H162" i="4" s="1"/>
  <c r="D162" i="4"/>
  <c r="E162" i="4"/>
  <c r="F162" i="4"/>
  <c r="G162" i="4"/>
  <c r="C163" i="4"/>
  <c r="H163" i="4" s="1"/>
  <c r="D163" i="4"/>
  <c r="E163" i="4"/>
  <c r="F163" i="4"/>
  <c r="G163" i="4"/>
  <c r="C164" i="4"/>
  <c r="H164" i="4" s="1"/>
  <c r="D164" i="4"/>
  <c r="E164" i="4"/>
  <c r="F164" i="4"/>
  <c r="G164" i="4"/>
  <c r="C165" i="4"/>
  <c r="H165" i="4" s="1"/>
  <c r="D165" i="4"/>
  <c r="E165" i="4"/>
  <c r="F165" i="4"/>
  <c r="G165" i="4"/>
  <c r="C166" i="4"/>
  <c r="H166" i="4" s="1"/>
  <c r="D166" i="4"/>
  <c r="E166" i="4"/>
  <c r="F166" i="4"/>
  <c r="G166" i="4"/>
  <c r="C167" i="4"/>
  <c r="H167" i="4" s="1"/>
  <c r="D167" i="4"/>
  <c r="E167" i="4"/>
  <c r="F167" i="4"/>
  <c r="G167" i="4"/>
  <c r="C168" i="4"/>
  <c r="H168" i="4" s="1"/>
  <c r="D168" i="4"/>
  <c r="E168" i="4"/>
  <c r="F168" i="4"/>
  <c r="G168" i="4"/>
  <c r="C169" i="4"/>
  <c r="H169" i="4" s="1"/>
  <c r="D169" i="4"/>
  <c r="E169" i="4"/>
  <c r="F169" i="4"/>
  <c r="G169" i="4"/>
  <c r="C170" i="4"/>
  <c r="H170" i="4" s="1"/>
  <c r="D170" i="4"/>
  <c r="E170" i="4"/>
  <c r="F170" i="4"/>
  <c r="G170" i="4"/>
  <c r="C171" i="4"/>
  <c r="H171" i="4" s="1"/>
  <c r="D171" i="4"/>
  <c r="E171" i="4"/>
  <c r="F171" i="4"/>
  <c r="G171" i="4"/>
  <c r="C172" i="4"/>
  <c r="H172" i="4" s="1"/>
  <c r="D172" i="4"/>
  <c r="E172" i="4"/>
  <c r="F172" i="4"/>
  <c r="G172" i="4"/>
  <c r="C173" i="4"/>
  <c r="H173" i="4" s="1"/>
  <c r="D173" i="4"/>
  <c r="E173" i="4"/>
  <c r="F173" i="4"/>
  <c r="G173" i="4"/>
  <c r="C174" i="4"/>
  <c r="H174" i="4" s="1"/>
  <c r="D174" i="4"/>
  <c r="E174" i="4"/>
  <c r="F174" i="4"/>
  <c r="G174" i="4"/>
  <c r="C175" i="4"/>
  <c r="H175" i="4" s="1"/>
  <c r="D175" i="4"/>
  <c r="E175" i="4"/>
  <c r="F175" i="4"/>
  <c r="G175" i="4"/>
  <c r="C176" i="4"/>
  <c r="H176" i="4" s="1"/>
  <c r="D176" i="4"/>
  <c r="E176" i="4"/>
  <c r="F176" i="4"/>
  <c r="G176" i="4"/>
  <c r="C177" i="4"/>
  <c r="H177" i="4" s="1"/>
  <c r="D177" i="4"/>
  <c r="E177" i="4"/>
  <c r="F177" i="4"/>
  <c r="G177" i="4"/>
  <c r="C178" i="4"/>
  <c r="H178" i="4" s="1"/>
  <c r="D178" i="4"/>
  <c r="E178" i="4"/>
  <c r="F178" i="4"/>
  <c r="G178" i="4"/>
  <c r="C179" i="4"/>
  <c r="H179" i="4" s="1"/>
  <c r="D179" i="4"/>
  <c r="E179" i="4"/>
  <c r="F179" i="4"/>
  <c r="G179" i="4"/>
  <c r="C180" i="4"/>
  <c r="H180" i="4" s="1"/>
  <c r="D180" i="4"/>
  <c r="E180" i="4"/>
  <c r="F180" i="4"/>
  <c r="G180" i="4"/>
  <c r="C181" i="4"/>
  <c r="H181" i="4" s="1"/>
  <c r="D181" i="4"/>
  <c r="E181" i="4"/>
  <c r="F181" i="4"/>
  <c r="G181" i="4"/>
  <c r="C182" i="4"/>
  <c r="H182" i="4" s="1"/>
  <c r="D182" i="4"/>
  <c r="E182" i="4"/>
  <c r="F182" i="4"/>
  <c r="G182" i="4"/>
  <c r="C183" i="4"/>
  <c r="H183" i="4" s="1"/>
  <c r="D183" i="4"/>
  <c r="E183" i="4"/>
  <c r="F183" i="4"/>
  <c r="G183" i="4"/>
  <c r="C184" i="4"/>
  <c r="H184" i="4" s="1"/>
  <c r="D184" i="4"/>
  <c r="E184" i="4"/>
  <c r="F184" i="4"/>
  <c r="G184" i="4"/>
  <c r="C185" i="4"/>
  <c r="H185" i="4" s="1"/>
  <c r="D185" i="4"/>
  <c r="E185" i="4"/>
  <c r="F185" i="4"/>
  <c r="G185" i="4"/>
  <c r="C186" i="4"/>
  <c r="H186" i="4" s="1"/>
  <c r="D186" i="4"/>
  <c r="E186" i="4"/>
  <c r="F186" i="4"/>
  <c r="G186" i="4"/>
  <c r="C187" i="4"/>
  <c r="H187" i="4" s="1"/>
  <c r="D187" i="4"/>
  <c r="E187" i="4"/>
  <c r="F187" i="4"/>
  <c r="G187" i="4"/>
  <c r="C188" i="4"/>
  <c r="H188" i="4" s="1"/>
  <c r="D188" i="4"/>
  <c r="E188" i="4"/>
  <c r="F188" i="4"/>
  <c r="G188" i="4"/>
  <c r="C189" i="4"/>
  <c r="H189" i="4" s="1"/>
  <c r="D189" i="4"/>
  <c r="E189" i="4"/>
  <c r="F189" i="4"/>
  <c r="G189" i="4"/>
  <c r="C190" i="4"/>
  <c r="H190" i="4" s="1"/>
  <c r="D190" i="4"/>
  <c r="E190" i="4"/>
  <c r="F190" i="4"/>
  <c r="G190" i="4"/>
  <c r="C191" i="4"/>
  <c r="H191" i="4" s="1"/>
  <c r="D191" i="4"/>
  <c r="E191" i="4"/>
  <c r="F191" i="4"/>
  <c r="G191" i="4"/>
  <c r="C192" i="4"/>
  <c r="H192" i="4" s="1"/>
  <c r="D192" i="4"/>
  <c r="E192" i="4"/>
  <c r="F192" i="4"/>
  <c r="G192" i="4"/>
  <c r="C193" i="4"/>
  <c r="H193" i="4" s="1"/>
  <c r="D193" i="4"/>
  <c r="E193" i="4"/>
  <c r="F193" i="4"/>
  <c r="G193" i="4"/>
  <c r="C194" i="4"/>
  <c r="H194" i="4" s="1"/>
  <c r="D194" i="4"/>
  <c r="E194" i="4"/>
  <c r="F194" i="4"/>
  <c r="G194" i="4"/>
  <c r="C195" i="4"/>
  <c r="H195" i="4" s="1"/>
  <c r="D195" i="4"/>
  <c r="E195" i="4"/>
  <c r="F195" i="4"/>
  <c r="G195" i="4"/>
  <c r="C196" i="4"/>
  <c r="H196" i="4" s="1"/>
  <c r="D196" i="4"/>
  <c r="E196" i="4"/>
  <c r="F196" i="4"/>
  <c r="G196" i="4"/>
  <c r="C197" i="4"/>
  <c r="H197" i="4" s="1"/>
  <c r="D197" i="4"/>
  <c r="E197" i="4"/>
  <c r="F197" i="4"/>
  <c r="G197" i="4"/>
  <c r="C198" i="4"/>
  <c r="H198" i="4" s="1"/>
  <c r="D198" i="4"/>
  <c r="E198" i="4"/>
  <c r="F198" i="4"/>
  <c r="G198" i="4"/>
  <c r="C199" i="4"/>
  <c r="H199" i="4" s="1"/>
  <c r="D199" i="4"/>
  <c r="E199" i="4"/>
  <c r="F199" i="4"/>
  <c r="G199" i="4"/>
  <c r="C200" i="4"/>
  <c r="H200" i="4" s="1"/>
  <c r="D200" i="4"/>
  <c r="E200" i="4"/>
  <c r="F200" i="4"/>
  <c r="G200" i="4"/>
  <c r="C201" i="4"/>
  <c r="H201" i="4" s="1"/>
  <c r="D201" i="4"/>
  <c r="E201" i="4"/>
  <c r="F201" i="4"/>
  <c r="G201" i="4"/>
  <c r="C202" i="4"/>
  <c r="H202" i="4" s="1"/>
  <c r="D202" i="4"/>
  <c r="E202" i="4"/>
  <c r="F202" i="4"/>
  <c r="G202" i="4"/>
  <c r="C203" i="4"/>
  <c r="H203" i="4" s="1"/>
  <c r="D203" i="4"/>
  <c r="E203" i="4"/>
  <c r="F203" i="4"/>
  <c r="G203" i="4"/>
  <c r="C204" i="4"/>
  <c r="H204" i="4" s="1"/>
  <c r="D204" i="4"/>
  <c r="E204" i="4"/>
  <c r="F204" i="4"/>
  <c r="G204" i="4"/>
  <c r="C205" i="4"/>
  <c r="H205" i="4" s="1"/>
  <c r="D205" i="4"/>
  <c r="E205" i="4"/>
  <c r="F205" i="4"/>
  <c r="G205" i="4"/>
  <c r="C206" i="4"/>
  <c r="H206" i="4" s="1"/>
  <c r="D206" i="4"/>
  <c r="E206" i="4"/>
  <c r="F206" i="4"/>
  <c r="G206" i="4"/>
  <c r="C207" i="4"/>
  <c r="H207" i="4" s="1"/>
  <c r="D207" i="4"/>
  <c r="E207" i="4"/>
  <c r="F207" i="4"/>
  <c r="G207" i="4"/>
  <c r="C208" i="4"/>
  <c r="H208" i="4" s="1"/>
  <c r="D208" i="4"/>
  <c r="E208" i="4"/>
  <c r="F208" i="4"/>
  <c r="G208" i="4"/>
  <c r="C209" i="4"/>
  <c r="H209" i="4" s="1"/>
  <c r="D209" i="4"/>
  <c r="E209" i="4"/>
  <c r="F209" i="4"/>
  <c r="G209" i="4"/>
  <c r="C210" i="4"/>
  <c r="H210" i="4" s="1"/>
  <c r="D210" i="4"/>
  <c r="E210" i="4"/>
  <c r="F210" i="4"/>
  <c r="G210" i="4"/>
  <c r="C211" i="4"/>
  <c r="H211" i="4" s="1"/>
  <c r="D211" i="4"/>
  <c r="E211" i="4"/>
  <c r="F211" i="4"/>
  <c r="G211" i="4"/>
  <c r="C212" i="4"/>
  <c r="H212" i="4" s="1"/>
  <c r="D212" i="4"/>
  <c r="E212" i="4"/>
  <c r="F212" i="4"/>
  <c r="G212" i="4"/>
  <c r="C213" i="4"/>
  <c r="H213" i="4" s="1"/>
  <c r="D213" i="4"/>
  <c r="E213" i="4"/>
  <c r="F213" i="4"/>
  <c r="G213" i="4"/>
  <c r="C214" i="4"/>
  <c r="H214" i="4" s="1"/>
  <c r="D214" i="4"/>
  <c r="E214" i="4"/>
  <c r="F214" i="4"/>
  <c r="G214" i="4"/>
  <c r="C215" i="4"/>
  <c r="H215" i="4" s="1"/>
  <c r="D215" i="4"/>
  <c r="E215" i="4"/>
  <c r="F215" i="4"/>
  <c r="G215" i="4"/>
  <c r="C216" i="4"/>
  <c r="H216" i="4" s="1"/>
  <c r="D216" i="4"/>
  <c r="E216" i="4"/>
  <c r="F216" i="4"/>
  <c r="G216" i="4"/>
  <c r="C217" i="4"/>
  <c r="H217" i="4" s="1"/>
  <c r="D217" i="4"/>
  <c r="E217" i="4"/>
  <c r="F217" i="4"/>
  <c r="G217" i="4"/>
  <c r="C218" i="4"/>
  <c r="H218" i="4" s="1"/>
  <c r="D218" i="4"/>
  <c r="E218" i="4"/>
  <c r="F218" i="4"/>
  <c r="G218" i="4"/>
  <c r="C219" i="4"/>
  <c r="H219" i="4" s="1"/>
  <c r="D219" i="4"/>
  <c r="E219" i="4"/>
  <c r="F219" i="4"/>
  <c r="G219" i="4"/>
  <c r="C220" i="4"/>
  <c r="H220" i="4" s="1"/>
  <c r="D220" i="4"/>
  <c r="E220" i="4"/>
  <c r="F220" i="4"/>
  <c r="G220" i="4"/>
  <c r="C221" i="4"/>
  <c r="H221" i="4" s="1"/>
  <c r="D221" i="4"/>
  <c r="E221" i="4"/>
  <c r="F221" i="4"/>
  <c r="G221" i="4"/>
  <c r="C222" i="4"/>
  <c r="H222" i="4" s="1"/>
  <c r="D222" i="4"/>
  <c r="E222" i="4"/>
  <c r="F222" i="4"/>
  <c r="G222" i="4"/>
  <c r="C223" i="4"/>
  <c r="H223" i="4" s="1"/>
  <c r="D223" i="4"/>
  <c r="E223" i="4"/>
  <c r="F223" i="4"/>
  <c r="G223" i="4"/>
  <c r="C224" i="4"/>
  <c r="H224" i="4" s="1"/>
  <c r="D224" i="4"/>
  <c r="E224" i="4"/>
  <c r="F224" i="4"/>
  <c r="G224" i="4"/>
  <c r="C225" i="4"/>
  <c r="H225" i="4" s="1"/>
  <c r="D225" i="4"/>
  <c r="E225" i="4"/>
  <c r="F225" i="4"/>
  <c r="G225" i="4"/>
  <c r="C226" i="4"/>
  <c r="H226" i="4" s="1"/>
  <c r="D226" i="4"/>
  <c r="E226" i="4"/>
  <c r="F226" i="4"/>
  <c r="G226" i="4"/>
  <c r="C227" i="4"/>
  <c r="H227" i="4" s="1"/>
  <c r="D227" i="4"/>
  <c r="E227" i="4"/>
  <c r="F227" i="4"/>
  <c r="G227" i="4"/>
  <c r="C228" i="4"/>
  <c r="H228" i="4" s="1"/>
  <c r="D228" i="4"/>
  <c r="E228" i="4"/>
  <c r="F228" i="4"/>
  <c r="G228" i="4"/>
  <c r="C229" i="4"/>
  <c r="H229" i="4" s="1"/>
  <c r="D229" i="4"/>
  <c r="E229" i="4"/>
  <c r="F229" i="4"/>
  <c r="G229" i="4"/>
  <c r="C230" i="4"/>
  <c r="H230" i="4" s="1"/>
  <c r="D230" i="4"/>
  <c r="E230" i="4"/>
  <c r="F230" i="4"/>
  <c r="G230" i="4"/>
  <c r="C231" i="4"/>
  <c r="H231" i="4" s="1"/>
  <c r="D231" i="4"/>
  <c r="E231" i="4"/>
  <c r="F231" i="4"/>
  <c r="G231" i="4"/>
  <c r="C232" i="4"/>
  <c r="H232" i="4" s="1"/>
  <c r="D232" i="4"/>
  <c r="E232" i="4"/>
  <c r="F232" i="4"/>
  <c r="G232" i="4"/>
  <c r="C233" i="4"/>
  <c r="H233" i="4" s="1"/>
  <c r="D233" i="4"/>
  <c r="E233" i="4"/>
  <c r="F233" i="4"/>
  <c r="G233" i="4"/>
  <c r="C234" i="4"/>
  <c r="H234" i="4" s="1"/>
  <c r="D234" i="4"/>
  <c r="E234" i="4"/>
  <c r="F234" i="4"/>
  <c r="G234" i="4"/>
  <c r="C235" i="4"/>
  <c r="H235" i="4" s="1"/>
  <c r="D235" i="4"/>
  <c r="E235" i="4"/>
  <c r="F235" i="4"/>
  <c r="G235" i="4"/>
  <c r="C236" i="4"/>
  <c r="H236" i="4" s="1"/>
  <c r="D236" i="4"/>
  <c r="E236" i="4"/>
  <c r="F236" i="4"/>
  <c r="G236" i="4"/>
  <c r="C237" i="4"/>
  <c r="H237" i="4" s="1"/>
  <c r="D237" i="4"/>
  <c r="E237" i="4"/>
  <c r="F237" i="4"/>
  <c r="G237" i="4"/>
  <c r="C238" i="4"/>
  <c r="H238" i="4" s="1"/>
  <c r="D238" i="4"/>
  <c r="E238" i="4"/>
  <c r="F238" i="4"/>
  <c r="G238" i="4"/>
  <c r="C239" i="4"/>
  <c r="H239" i="4" s="1"/>
  <c r="D239" i="4"/>
  <c r="E239" i="4"/>
  <c r="F239" i="4"/>
  <c r="G239" i="4"/>
  <c r="C240" i="4"/>
  <c r="H240" i="4" s="1"/>
  <c r="D240" i="4"/>
  <c r="E240" i="4"/>
  <c r="F240" i="4"/>
  <c r="G240" i="4"/>
  <c r="C241" i="4"/>
  <c r="H241" i="4" s="1"/>
  <c r="D241" i="4"/>
  <c r="E241" i="4"/>
  <c r="F241" i="4"/>
  <c r="G241" i="4"/>
  <c r="C242" i="4"/>
  <c r="H242" i="4" s="1"/>
  <c r="D242" i="4"/>
  <c r="E242" i="4"/>
  <c r="F242" i="4"/>
  <c r="G242" i="4"/>
  <c r="C243" i="4"/>
  <c r="H243" i="4" s="1"/>
  <c r="D243" i="4"/>
  <c r="E243" i="4"/>
  <c r="F243" i="4"/>
  <c r="G243" i="4"/>
  <c r="C244" i="4"/>
  <c r="H244" i="4" s="1"/>
  <c r="D244" i="4"/>
  <c r="E244" i="4"/>
  <c r="F244" i="4"/>
  <c r="G244" i="4"/>
  <c r="C245" i="4"/>
  <c r="H245" i="4" s="1"/>
  <c r="D245" i="4"/>
  <c r="E245" i="4"/>
  <c r="F245" i="4"/>
  <c r="G245" i="4"/>
  <c r="C246" i="4"/>
  <c r="H246" i="4" s="1"/>
  <c r="D246" i="4"/>
  <c r="E246" i="4"/>
  <c r="F246" i="4"/>
  <c r="G246" i="4"/>
  <c r="C247" i="4"/>
  <c r="H247" i="4" s="1"/>
  <c r="D247" i="4"/>
  <c r="E247" i="4"/>
  <c r="F247" i="4"/>
  <c r="G247" i="4"/>
  <c r="C248" i="4"/>
  <c r="H248" i="4" s="1"/>
  <c r="D248" i="4"/>
  <c r="E248" i="4"/>
  <c r="F248" i="4"/>
  <c r="G248" i="4"/>
  <c r="C249" i="4"/>
  <c r="H249" i="4" s="1"/>
  <c r="D249" i="4"/>
  <c r="E249" i="4"/>
  <c r="F249" i="4"/>
  <c r="G249" i="4"/>
  <c r="C250" i="4"/>
  <c r="H250" i="4" s="1"/>
  <c r="D250" i="4"/>
  <c r="E250" i="4"/>
  <c r="F250" i="4"/>
  <c r="G250" i="4"/>
  <c r="C251" i="4"/>
  <c r="H251" i="4" s="1"/>
  <c r="D251" i="4"/>
  <c r="E251" i="4"/>
  <c r="F251" i="4"/>
  <c r="G251" i="4"/>
  <c r="C252" i="4"/>
  <c r="H252" i="4" s="1"/>
  <c r="D252" i="4"/>
  <c r="E252" i="4"/>
  <c r="F252" i="4"/>
  <c r="G252" i="4"/>
  <c r="C253" i="4"/>
  <c r="H253" i="4" s="1"/>
  <c r="D253" i="4"/>
  <c r="E253" i="4"/>
  <c r="F253" i="4"/>
  <c r="G253" i="4"/>
  <c r="C254" i="4"/>
  <c r="H254" i="4" s="1"/>
  <c r="D254" i="4"/>
  <c r="E254" i="4"/>
  <c r="F254" i="4"/>
  <c r="G254" i="4"/>
  <c r="C255" i="4"/>
  <c r="H255" i="4" s="1"/>
  <c r="D255" i="4"/>
  <c r="E255" i="4"/>
  <c r="F255" i="4"/>
  <c r="G255" i="4"/>
  <c r="C256" i="4"/>
  <c r="H256" i="4" s="1"/>
  <c r="D256" i="4"/>
  <c r="E256" i="4"/>
  <c r="F256" i="4"/>
  <c r="G256" i="4"/>
  <c r="C257" i="4"/>
  <c r="H257" i="4" s="1"/>
  <c r="D257" i="4"/>
  <c r="E257" i="4"/>
  <c r="F257" i="4"/>
  <c r="G257" i="4"/>
  <c r="C258" i="4"/>
  <c r="H258" i="4" s="1"/>
  <c r="D258" i="4"/>
  <c r="E258" i="4"/>
  <c r="F258" i="4"/>
  <c r="G258" i="4"/>
  <c r="C259" i="4"/>
  <c r="H259" i="4" s="1"/>
  <c r="D259" i="4"/>
  <c r="E259" i="4"/>
  <c r="F259" i="4"/>
  <c r="G259" i="4"/>
  <c r="C260" i="4"/>
  <c r="H260" i="4" s="1"/>
  <c r="D260" i="4"/>
  <c r="E260" i="4"/>
  <c r="F260" i="4"/>
  <c r="G260" i="4"/>
  <c r="C261" i="4"/>
  <c r="H261" i="4" s="1"/>
  <c r="D261" i="4"/>
  <c r="E261" i="4"/>
  <c r="F261" i="4"/>
  <c r="G261" i="4"/>
  <c r="C262" i="4"/>
  <c r="H262" i="4" s="1"/>
  <c r="D262" i="4"/>
  <c r="E262" i="4"/>
  <c r="F262" i="4"/>
  <c r="G262" i="4"/>
  <c r="C263" i="4"/>
  <c r="H263" i="4" s="1"/>
  <c r="D263" i="4"/>
  <c r="E263" i="4"/>
  <c r="F263" i="4"/>
  <c r="G263" i="4"/>
  <c r="C264" i="4"/>
  <c r="H264" i="4" s="1"/>
  <c r="D264" i="4"/>
  <c r="E264" i="4"/>
  <c r="F264" i="4"/>
  <c r="G264" i="4"/>
  <c r="C265" i="4"/>
  <c r="H265" i="4" s="1"/>
  <c r="D265" i="4"/>
  <c r="E265" i="4"/>
  <c r="F265" i="4"/>
  <c r="G265" i="4"/>
  <c r="C266" i="4"/>
  <c r="H266" i="4" s="1"/>
  <c r="D266" i="4"/>
  <c r="E266" i="4"/>
  <c r="F266" i="4"/>
  <c r="G266" i="4"/>
  <c r="C267" i="4"/>
  <c r="H267" i="4" s="1"/>
  <c r="D267" i="4"/>
  <c r="E267" i="4"/>
  <c r="F267" i="4"/>
  <c r="G267" i="4"/>
  <c r="C268" i="4"/>
  <c r="H268" i="4" s="1"/>
  <c r="D268" i="4"/>
  <c r="E268" i="4"/>
  <c r="F268" i="4"/>
  <c r="G268" i="4"/>
  <c r="C269" i="4"/>
  <c r="H269" i="4" s="1"/>
  <c r="D269" i="4"/>
  <c r="E269" i="4"/>
  <c r="F269" i="4"/>
  <c r="G269" i="4"/>
  <c r="C270" i="4"/>
  <c r="H270" i="4" s="1"/>
  <c r="D270" i="4"/>
  <c r="E270" i="4"/>
  <c r="F270" i="4"/>
  <c r="G270" i="4"/>
  <c r="C271" i="4"/>
  <c r="H271" i="4" s="1"/>
  <c r="D271" i="4"/>
  <c r="E271" i="4"/>
  <c r="F271" i="4"/>
  <c r="G271" i="4"/>
  <c r="C272" i="4"/>
  <c r="H272" i="4" s="1"/>
  <c r="D272" i="4"/>
  <c r="E272" i="4"/>
  <c r="F272" i="4"/>
  <c r="G272" i="4"/>
  <c r="C273" i="4"/>
  <c r="H273" i="4" s="1"/>
  <c r="D273" i="4"/>
  <c r="E273" i="4"/>
  <c r="F273" i="4"/>
  <c r="G273" i="4"/>
  <c r="C274" i="4"/>
  <c r="H274" i="4" s="1"/>
  <c r="D274" i="4"/>
  <c r="E274" i="4"/>
  <c r="F274" i="4"/>
  <c r="G274" i="4"/>
  <c r="C275" i="4"/>
  <c r="H275" i="4" s="1"/>
  <c r="D275" i="4"/>
  <c r="E275" i="4"/>
  <c r="F275" i="4"/>
  <c r="G275" i="4"/>
  <c r="C276" i="4"/>
  <c r="H276" i="4" s="1"/>
  <c r="D276" i="4"/>
  <c r="E276" i="4"/>
  <c r="F276" i="4"/>
  <c r="G276" i="4"/>
  <c r="C277" i="4"/>
  <c r="H277" i="4" s="1"/>
  <c r="D277" i="4"/>
  <c r="E277" i="4"/>
  <c r="F277" i="4"/>
  <c r="G277" i="4"/>
  <c r="C278" i="4"/>
  <c r="H278" i="4" s="1"/>
  <c r="D278" i="4"/>
  <c r="E278" i="4"/>
  <c r="F278" i="4"/>
  <c r="G278" i="4"/>
  <c r="C279" i="4"/>
  <c r="H279" i="4" s="1"/>
  <c r="D279" i="4"/>
  <c r="E279" i="4"/>
  <c r="F279" i="4"/>
  <c r="G279" i="4"/>
  <c r="C280" i="4"/>
  <c r="H280" i="4" s="1"/>
  <c r="D280" i="4"/>
  <c r="E280" i="4"/>
  <c r="F280" i="4"/>
  <c r="G280" i="4"/>
  <c r="C281" i="4"/>
  <c r="H281" i="4" s="1"/>
  <c r="D281" i="4"/>
  <c r="E281" i="4"/>
  <c r="F281" i="4"/>
  <c r="G281" i="4"/>
  <c r="C282" i="4"/>
  <c r="H282" i="4" s="1"/>
  <c r="D282" i="4"/>
  <c r="E282" i="4"/>
  <c r="F282" i="4"/>
  <c r="G282" i="4"/>
  <c r="C283" i="4"/>
  <c r="H283" i="4" s="1"/>
  <c r="D283" i="4"/>
  <c r="E283" i="4"/>
  <c r="F283" i="4"/>
  <c r="G283" i="4"/>
  <c r="C284" i="4"/>
  <c r="H284" i="4" s="1"/>
  <c r="D284" i="4"/>
  <c r="E284" i="4"/>
  <c r="F284" i="4"/>
  <c r="G284" i="4"/>
  <c r="C285" i="4"/>
  <c r="H285" i="4" s="1"/>
  <c r="D285" i="4"/>
  <c r="E285" i="4"/>
  <c r="F285" i="4"/>
  <c r="G285" i="4"/>
  <c r="C286" i="4"/>
  <c r="H286" i="4" s="1"/>
  <c r="D286" i="4"/>
  <c r="E286" i="4"/>
  <c r="F286" i="4"/>
  <c r="G286" i="4"/>
  <c r="C287" i="4"/>
  <c r="H287" i="4" s="1"/>
  <c r="D287" i="4"/>
  <c r="E287" i="4"/>
  <c r="F287" i="4"/>
  <c r="G287" i="4"/>
  <c r="C288" i="4"/>
  <c r="H288" i="4" s="1"/>
  <c r="D288" i="4"/>
  <c r="E288" i="4"/>
  <c r="F288" i="4"/>
  <c r="G288" i="4"/>
  <c r="C289" i="4"/>
  <c r="H289" i="4" s="1"/>
  <c r="D289" i="4"/>
  <c r="E289" i="4"/>
  <c r="F289" i="4"/>
  <c r="G289" i="4"/>
  <c r="C290" i="4"/>
  <c r="H290" i="4" s="1"/>
  <c r="D290" i="4"/>
  <c r="E290" i="4"/>
  <c r="F290" i="4"/>
  <c r="G290" i="4"/>
  <c r="C291" i="4"/>
  <c r="H291" i="4" s="1"/>
  <c r="D291" i="4"/>
  <c r="E291" i="4"/>
  <c r="F291" i="4"/>
  <c r="G291" i="4"/>
  <c r="C292" i="4"/>
  <c r="H292" i="4" s="1"/>
  <c r="D292" i="4"/>
  <c r="E292" i="4"/>
  <c r="F292" i="4"/>
  <c r="G292" i="4"/>
  <c r="C293" i="4"/>
  <c r="H293" i="4" s="1"/>
  <c r="D293" i="4"/>
  <c r="E293" i="4"/>
  <c r="F293" i="4"/>
  <c r="G293" i="4"/>
  <c r="C294" i="4"/>
  <c r="H294" i="4" s="1"/>
  <c r="D294" i="4"/>
  <c r="E294" i="4"/>
  <c r="F294" i="4"/>
  <c r="G294" i="4"/>
  <c r="C295" i="4"/>
  <c r="H295" i="4" s="1"/>
  <c r="D295" i="4"/>
  <c r="E295" i="4"/>
  <c r="F295" i="4"/>
  <c r="G295" i="4"/>
  <c r="C296" i="4"/>
  <c r="H296" i="4" s="1"/>
  <c r="D296" i="4"/>
  <c r="E296" i="4"/>
  <c r="F296" i="4"/>
  <c r="G296" i="4"/>
  <c r="C297" i="4"/>
  <c r="H297" i="4" s="1"/>
  <c r="D297" i="4"/>
  <c r="E297" i="4"/>
  <c r="F297" i="4"/>
  <c r="G297" i="4"/>
  <c r="C298" i="4"/>
  <c r="H298" i="4" s="1"/>
  <c r="D298" i="4"/>
  <c r="E298" i="4"/>
  <c r="F298" i="4"/>
  <c r="G298" i="4"/>
  <c r="C299" i="4"/>
  <c r="H299" i="4" s="1"/>
  <c r="D299" i="4"/>
  <c r="E299" i="4"/>
  <c r="F299" i="4"/>
  <c r="G299" i="4"/>
  <c r="C300" i="4"/>
  <c r="H300" i="4" s="1"/>
  <c r="D300" i="4"/>
  <c r="E300" i="4"/>
  <c r="F300" i="4"/>
  <c r="G300" i="4"/>
  <c r="C301" i="4"/>
  <c r="H301" i="4" s="1"/>
  <c r="D301" i="4"/>
  <c r="E301" i="4"/>
  <c r="F301" i="4"/>
  <c r="G301" i="4"/>
  <c r="C302" i="4"/>
  <c r="H302" i="4" s="1"/>
  <c r="D302" i="4"/>
  <c r="E302" i="4"/>
  <c r="F302" i="4"/>
  <c r="G302" i="4"/>
  <c r="C303" i="4"/>
  <c r="H303" i="4" s="1"/>
  <c r="D303" i="4"/>
  <c r="E303" i="4"/>
  <c r="F303" i="4"/>
  <c r="G303" i="4"/>
  <c r="C304" i="4"/>
  <c r="H304" i="4" s="1"/>
  <c r="D304" i="4"/>
  <c r="E304" i="4"/>
  <c r="F304" i="4"/>
  <c r="G304" i="4"/>
  <c r="C305" i="4"/>
  <c r="H305" i="4" s="1"/>
  <c r="D305" i="4"/>
  <c r="E305" i="4"/>
  <c r="F305" i="4"/>
  <c r="G305" i="4"/>
  <c r="C306" i="4"/>
  <c r="H306" i="4" s="1"/>
  <c r="D306" i="4"/>
  <c r="E306" i="4"/>
  <c r="F306" i="4"/>
  <c r="G306" i="4"/>
  <c r="C307" i="4"/>
  <c r="H307" i="4" s="1"/>
  <c r="D307" i="4"/>
  <c r="E307" i="4"/>
  <c r="F307" i="4"/>
  <c r="G307" i="4"/>
  <c r="C308" i="4"/>
  <c r="H308" i="4" s="1"/>
  <c r="D308" i="4"/>
  <c r="E308" i="4"/>
  <c r="F308" i="4"/>
  <c r="G308" i="4"/>
  <c r="C309" i="4"/>
  <c r="H309" i="4" s="1"/>
  <c r="D309" i="4"/>
  <c r="E309" i="4"/>
  <c r="F309" i="4"/>
  <c r="G309" i="4"/>
  <c r="C310" i="4"/>
  <c r="H310" i="4" s="1"/>
  <c r="D310" i="4"/>
  <c r="E310" i="4"/>
  <c r="F310" i="4"/>
  <c r="G310" i="4"/>
  <c r="C311" i="4"/>
  <c r="H311" i="4" s="1"/>
  <c r="D311" i="4"/>
  <c r="E311" i="4"/>
  <c r="F311" i="4"/>
  <c r="G311" i="4"/>
  <c r="C312" i="4"/>
  <c r="H312" i="4" s="1"/>
  <c r="D312" i="4"/>
  <c r="E312" i="4"/>
  <c r="F312" i="4"/>
  <c r="G312" i="4"/>
  <c r="C313" i="4"/>
  <c r="H313" i="4" s="1"/>
  <c r="D313" i="4"/>
  <c r="E313" i="4"/>
  <c r="F313" i="4"/>
  <c r="G313" i="4"/>
  <c r="C314" i="4"/>
  <c r="H314" i="4" s="1"/>
  <c r="D314" i="4"/>
  <c r="E314" i="4"/>
  <c r="F314" i="4"/>
  <c r="G314" i="4"/>
  <c r="C315" i="4"/>
  <c r="H315" i="4" s="1"/>
  <c r="D315" i="4"/>
  <c r="E315" i="4"/>
  <c r="F315" i="4"/>
  <c r="G315" i="4"/>
  <c r="C316" i="4"/>
  <c r="H316" i="4" s="1"/>
  <c r="D316" i="4"/>
  <c r="E316" i="4"/>
  <c r="F316" i="4"/>
  <c r="G316" i="4"/>
  <c r="C317" i="4"/>
  <c r="H317" i="4" s="1"/>
  <c r="D317" i="4"/>
  <c r="E317" i="4"/>
  <c r="F317" i="4"/>
  <c r="G317" i="4"/>
  <c r="C318" i="4"/>
  <c r="H318" i="4" s="1"/>
  <c r="D318" i="4"/>
  <c r="E318" i="4"/>
  <c r="F318" i="4"/>
  <c r="G318" i="4"/>
  <c r="C319" i="4"/>
  <c r="H319" i="4" s="1"/>
  <c r="D319" i="4"/>
  <c r="E319" i="4"/>
  <c r="F319" i="4"/>
  <c r="G319" i="4"/>
  <c r="C320" i="4"/>
  <c r="H320" i="4" s="1"/>
  <c r="D320" i="4"/>
  <c r="E320" i="4"/>
  <c r="F320" i="4"/>
  <c r="G320" i="4"/>
  <c r="C321" i="4"/>
  <c r="H321" i="4" s="1"/>
  <c r="D321" i="4"/>
  <c r="E321" i="4"/>
  <c r="F321" i="4"/>
  <c r="G321" i="4"/>
  <c r="C322" i="4"/>
  <c r="H322" i="4" s="1"/>
  <c r="D322" i="4"/>
  <c r="E322" i="4"/>
  <c r="F322" i="4"/>
  <c r="G322" i="4"/>
  <c r="C323" i="4"/>
  <c r="H323" i="4" s="1"/>
  <c r="D323" i="4"/>
  <c r="E323" i="4"/>
  <c r="F323" i="4"/>
  <c r="G323" i="4"/>
  <c r="C324" i="4"/>
  <c r="H324" i="4" s="1"/>
  <c r="D324" i="4"/>
  <c r="E324" i="4"/>
  <c r="F324" i="4"/>
  <c r="G324" i="4"/>
  <c r="C325" i="4"/>
  <c r="H325" i="4" s="1"/>
  <c r="D325" i="4"/>
  <c r="E325" i="4"/>
  <c r="F325" i="4"/>
  <c r="G325" i="4"/>
  <c r="C326" i="4"/>
  <c r="H326" i="4" s="1"/>
  <c r="D326" i="4"/>
  <c r="E326" i="4"/>
  <c r="F326" i="4"/>
  <c r="G326" i="4"/>
  <c r="C327" i="4"/>
  <c r="H327" i="4" s="1"/>
  <c r="D327" i="4"/>
  <c r="E327" i="4"/>
  <c r="F327" i="4"/>
  <c r="G327" i="4"/>
  <c r="C328" i="4"/>
  <c r="H328" i="4" s="1"/>
  <c r="D328" i="4"/>
  <c r="E328" i="4"/>
  <c r="F328" i="4"/>
  <c r="G328" i="4"/>
  <c r="C329" i="4"/>
  <c r="H329" i="4" s="1"/>
  <c r="D329" i="4"/>
  <c r="E329" i="4"/>
  <c r="F329" i="4"/>
  <c r="G329" i="4"/>
  <c r="C330" i="4"/>
  <c r="H330" i="4" s="1"/>
  <c r="D330" i="4"/>
  <c r="E330" i="4"/>
  <c r="F330" i="4"/>
  <c r="G330" i="4"/>
  <c r="C331" i="4"/>
  <c r="H331" i="4" s="1"/>
  <c r="D331" i="4"/>
  <c r="E331" i="4"/>
  <c r="F331" i="4"/>
  <c r="G331" i="4"/>
  <c r="C332" i="4"/>
  <c r="H332" i="4" s="1"/>
  <c r="D332" i="4"/>
  <c r="E332" i="4"/>
  <c r="F332" i="4"/>
  <c r="G332" i="4"/>
  <c r="C333" i="4"/>
  <c r="H333" i="4" s="1"/>
  <c r="D333" i="4"/>
  <c r="E333" i="4"/>
  <c r="F333" i="4"/>
  <c r="G333" i="4"/>
  <c r="C334" i="4"/>
  <c r="H334" i="4" s="1"/>
  <c r="D334" i="4"/>
  <c r="E334" i="4"/>
  <c r="F334" i="4"/>
  <c r="G334" i="4"/>
  <c r="C335" i="4"/>
  <c r="H335" i="4" s="1"/>
  <c r="D335" i="4"/>
  <c r="E335" i="4"/>
  <c r="F335" i="4"/>
  <c r="G335" i="4"/>
  <c r="C336" i="4"/>
  <c r="H336" i="4" s="1"/>
  <c r="D336" i="4"/>
  <c r="E336" i="4"/>
  <c r="F336" i="4"/>
  <c r="G336" i="4"/>
  <c r="C337" i="4"/>
  <c r="H337" i="4" s="1"/>
  <c r="D337" i="4"/>
  <c r="E337" i="4"/>
  <c r="F337" i="4"/>
  <c r="G337" i="4"/>
  <c r="C338" i="4"/>
  <c r="H338" i="4" s="1"/>
  <c r="D338" i="4"/>
  <c r="E338" i="4"/>
  <c r="F338" i="4"/>
  <c r="G338" i="4"/>
  <c r="C339" i="4"/>
  <c r="H339" i="4" s="1"/>
  <c r="D339" i="4"/>
  <c r="E339" i="4"/>
  <c r="F339" i="4"/>
  <c r="G339" i="4"/>
  <c r="C340" i="4"/>
  <c r="H340" i="4" s="1"/>
  <c r="D340" i="4"/>
  <c r="E340" i="4"/>
  <c r="F340" i="4"/>
  <c r="G340" i="4"/>
  <c r="C341" i="4"/>
  <c r="H341" i="4" s="1"/>
  <c r="D341" i="4"/>
  <c r="E341" i="4"/>
  <c r="F341" i="4"/>
  <c r="G341" i="4"/>
  <c r="C342" i="4"/>
  <c r="H342" i="4" s="1"/>
  <c r="D342" i="4"/>
  <c r="E342" i="4"/>
  <c r="F342" i="4"/>
  <c r="G342" i="4"/>
  <c r="C343" i="4"/>
  <c r="H343" i="4" s="1"/>
  <c r="D343" i="4"/>
  <c r="E343" i="4"/>
  <c r="F343" i="4"/>
  <c r="G343" i="4"/>
  <c r="C344" i="4"/>
  <c r="H344" i="4" s="1"/>
  <c r="D344" i="4"/>
  <c r="E344" i="4"/>
  <c r="F344" i="4"/>
  <c r="G344" i="4"/>
  <c r="C345" i="4"/>
  <c r="H345" i="4" s="1"/>
  <c r="D345" i="4"/>
  <c r="E345" i="4"/>
  <c r="F345" i="4"/>
  <c r="G345" i="4"/>
  <c r="C346" i="4"/>
  <c r="H346" i="4" s="1"/>
  <c r="D346" i="4"/>
  <c r="E346" i="4"/>
  <c r="F346" i="4"/>
  <c r="G346" i="4"/>
  <c r="C347" i="4"/>
  <c r="H347" i="4" s="1"/>
  <c r="D347" i="4"/>
  <c r="E347" i="4"/>
  <c r="F347" i="4"/>
  <c r="G347" i="4"/>
  <c r="C348" i="4"/>
  <c r="H348" i="4" s="1"/>
  <c r="D348" i="4"/>
  <c r="E348" i="4"/>
  <c r="F348" i="4"/>
  <c r="G348" i="4"/>
  <c r="C349" i="4"/>
  <c r="H349" i="4" s="1"/>
  <c r="D349" i="4"/>
  <c r="E349" i="4"/>
  <c r="F349" i="4"/>
  <c r="G349" i="4"/>
  <c r="C350" i="4"/>
  <c r="H350" i="4" s="1"/>
  <c r="D350" i="4"/>
  <c r="E350" i="4"/>
  <c r="F350" i="4"/>
  <c r="G350" i="4"/>
  <c r="C351" i="4"/>
  <c r="H351" i="4" s="1"/>
  <c r="D351" i="4"/>
  <c r="E351" i="4"/>
  <c r="F351" i="4"/>
  <c r="G351" i="4"/>
  <c r="C352" i="4"/>
  <c r="H352" i="4" s="1"/>
  <c r="D352" i="4"/>
  <c r="E352" i="4"/>
  <c r="F352" i="4"/>
  <c r="G352" i="4"/>
  <c r="C353" i="4"/>
  <c r="H353" i="4" s="1"/>
  <c r="D353" i="4"/>
  <c r="E353" i="4"/>
  <c r="F353" i="4"/>
  <c r="G353" i="4"/>
  <c r="C354" i="4"/>
  <c r="H354" i="4" s="1"/>
  <c r="D354" i="4"/>
  <c r="E354" i="4"/>
  <c r="F354" i="4"/>
  <c r="G354" i="4"/>
  <c r="C355" i="4"/>
  <c r="H355" i="4" s="1"/>
  <c r="D355" i="4"/>
  <c r="E355" i="4"/>
  <c r="F355" i="4"/>
  <c r="G355" i="4"/>
  <c r="C356" i="4"/>
  <c r="H356" i="4" s="1"/>
  <c r="D356" i="4"/>
  <c r="E356" i="4"/>
  <c r="F356" i="4"/>
  <c r="G356" i="4"/>
  <c r="C357" i="4"/>
  <c r="H357" i="4" s="1"/>
  <c r="D357" i="4"/>
  <c r="E357" i="4"/>
  <c r="F357" i="4"/>
  <c r="G357" i="4"/>
  <c r="C358" i="4"/>
  <c r="H358" i="4" s="1"/>
  <c r="D358" i="4"/>
  <c r="E358" i="4"/>
  <c r="F358" i="4"/>
  <c r="G358" i="4"/>
  <c r="C359" i="4"/>
  <c r="H359" i="4" s="1"/>
  <c r="D359" i="4"/>
  <c r="E359" i="4"/>
  <c r="F359" i="4"/>
  <c r="G359" i="4"/>
  <c r="C360" i="4"/>
  <c r="H360" i="4" s="1"/>
  <c r="D360" i="4"/>
  <c r="E360" i="4"/>
  <c r="F360" i="4"/>
  <c r="G360" i="4"/>
  <c r="C361" i="4"/>
  <c r="H361" i="4" s="1"/>
  <c r="D361" i="4"/>
  <c r="E361" i="4"/>
  <c r="F361" i="4"/>
  <c r="G361" i="4"/>
  <c r="C362" i="4"/>
  <c r="H362" i="4" s="1"/>
  <c r="D362" i="4"/>
  <c r="E362" i="4"/>
  <c r="F362" i="4"/>
  <c r="G362" i="4"/>
  <c r="C363" i="4"/>
  <c r="H363" i="4" s="1"/>
  <c r="D363" i="4"/>
  <c r="E363" i="4"/>
  <c r="F363" i="4"/>
  <c r="G363" i="4"/>
  <c r="C364" i="4"/>
  <c r="H364" i="4" s="1"/>
  <c r="D364" i="4"/>
  <c r="E364" i="4"/>
  <c r="F364" i="4"/>
  <c r="G364" i="4"/>
  <c r="C365" i="4"/>
  <c r="H365" i="4" s="1"/>
  <c r="D365" i="4"/>
  <c r="E365" i="4"/>
  <c r="F365" i="4"/>
  <c r="G365" i="4"/>
  <c r="C366" i="4"/>
  <c r="H366" i="4" s="1"/>
  <c r="D366" i="4"/>
  <c r="E366" i="4"/>
  <c r="F366" i="4"/>
  <c r="G366" i="4"/>
  <c r="C367" i="4"/>
  <c r="H367" i="4" s="1"/>
  <c r="D367" i="4"/>
  <c r="E367" i="4"/>
  <c r="F367" i="4"/>
  <c r="G367" i="4"/>
  <c r="C368" i="4"/>
  <c r="H368" i="4" s="1"/>
  <c r="D368" i="4"/>
  <c r="E368" i="4"/>
  <c r="F368" i="4"/>
  <c r="G368" i="4"/>
  <c r="C369" i="4"/>
  <c r="H369" i="4" s="1"/>
  <c r="D369" i="4"/>
  <c r="E369" i="4"/>
  <c r="F369" i="4"/>
  <c r="G369" i="4"/>
  <c r="C370" i="4"/>
  <c r="H370" i="4" s="1"/>
  <c r="D370" i="4"/>
  <c r="E370" i="4"/>
  <c r="F370" i="4"/>
  <c r="G370" i="4"/>
  <c r="C371" i="4"/>
  <c r="H371" i="4" s="1"/>
  <c r="D371" i="4"/>
  <c r="E371" i="4"/>
  <c r="F371" i="4"/>
  <c r="G371" i="4"/>
  <c r="C372" i="4"/>
  <c r="H372" i="4" s="1"/>
  <c r="D372" i="4"/>
  <c r="E372" i="4"/>
  <c r="F372" i="4"/>
  <c r="G372" i="4"/>
  <c r="C373" i="4"/>
  <c r="H373" i="4" s="1"/>
  <c r="D373" i="4"/>
  <c r="E373" i="4"/>
  <c r="F373" i="4"/>
  <c r="G373" i="4"/>
  <c r="C374" i="4"/>
  <c r="H374" i="4" s="1"/>
  <c r="D374" i="4"/>
  <c r="E374" i="4"/>
  <c r="F374" i="4"/>
  <c r="G374" i="4"/>
  <c r="C375" i="4"/>
  <c r="H375" i="4" s="1"/>
  <c r="D375" i="4"/>
  <c r="E375" i="4"/>
  <c r="F375" i="4"/>
  <c r="G375" i="4"/>
  <c r="C376" i="4"/>
  <c r="H376" i="4" s="1"/>
  <c r="D376" i="4"/>
  <c r="E376" i="4"/>
  <c r="F376" i="4"/>
  <c r="G376" i="4"/>
  <c r="C377" i="4"/>
  <c r="H377" i="4" s="1"/>
  <c r="D377" i="4"/>
  <c r="E377" i="4"/>
  <c r="F377" i="4"/>
  <c r="G377" i="4"/>
  <c r="C378" i="4"/>
  <c r="H378" i="4" s="1"/>
  <c r="D378" i="4"/>
  <c r="E378" i="4"/>
  <c r="F378" i="4"/>
  <c r="G378" i="4"/>
  <c r="C379" i="4"/>
  <c r="H379" i="4" s="1"/>
  <c r="D379" i="4"/>
  <c r="E379" i="4"/>
  <c r="F379" i="4"/>
  <c r="G379" i="4"/>
  <c r="C380" i="4"/>
  <c r="H380" i="4" s="1"/>
  <c r="D380" i="4"/>
  <c r="E380" i="4"/>
  <c r="F380" i="4"/>
  <c r="G380" i="4"/>
  <c r="C381" i="4"/>
  <c r="H381" i="4" s="1"/>
  <c r="D381" i="4"/>
  <c r="E381" i="4"/>
  <c r="F381" i="4"/>
  <c r="G381" i="4"/>
  <c r="C382" i="4"/>
  <c r="H382" i="4" s="1"/>
  <c r="D382" i="4"/>
  <c r="E382" i="4"/>
  <c r="F382" i="4"/>
  <c r="G382" i="4"/>
  <c r="C383" i="4"/>
  <c r="H383" i="4" s="1"/>
  <c r="D383" i="4"/>
  <c r="E383" i="4"/>
  <c r="F383" i="4"/>
  <c r="G383" i="4"/>
  <c r="C384" i="4"/>
  <c r="H384" i="4" s="1"/>
  <c r="D384" i="4"/>
  <c r="E384" i="4"/>
  <c r="F384" i="4"/>
  <c r="G384" i="4"/>
  <c r="C385" i="4"/>
  <c r="H385" i="4" s="1"/>
  <c r="D385" i="4"/>
  <c r="E385" i="4"/>
  <c r="F385" i="4"/>
  <c r="G385" i="4"/>
  <c r="C386" i="4"/>
  <c r="H386" i="4" s="1"/>
  <c r="D386" i="4"/>
  <c r="E386" i="4"/>
  <c r="F386" i="4"/>
  <c r="G386" i="4"/>
  <c r="C387" i="4"/>
  <c r="H387" i="4" s="1"/>
  <c r="D387" i="4"/>
  <c r="E387" i="4"/>
  <c r="F387" i="4"/>
  <c r="G387" i="4"/>
  <c r="C388" i="4"/>
  <c r="H388" i="4" s="1"/>
  <c r="D388" i="4"/>
  <c r="E388" i="4"/>
  <c r="F388" i="4"/>
  <c r="G388" i="4"/>
  <c r="C389" i="4"/>
  <c r="H389" i="4" s="1"/>
  <c r="D389" i="4"/>
  <c r="E389" i="4"/>
  <c r="F389" i="4"/>
  <c r="G389" i="4"/>
  <c r="C390" i="4"/>
  <c r="H390" i="4" s="1"/>
  <c r="D390" i="4"/>
  <c r="E390" i="4"/>
  <c r="F390" i="4"/>
  <c r="G390" i="4"/>
  <c r="C391" i="4"/>
  <c r="H391" i="4" s="1"/>
  <c r="D391" i="4"/>
  <c r="E391" i="4"/>
  <c r="F391" i="4"/>
  <c r="G391" i="4"/>
  <c r="C392" i="4"/>
  <c r="H392" i="4" s="1"/>
  <c r="D392" i="4"/>
  <c r="E392" i="4"/>
  <c r="F392" i="4"/>
  <c r="G392" i="4"/>
  <c r="C393" i="4"/>
  <c r="H393" i="4" s="1"/>
  <c r="D393" i="4"/>
  <c r="E393" i="4"/>
  <c r="F393" i="4"/>
  <c r="G393" i="4"/>
  <c r="C394" i="4"/>
  <c r="H394" i="4" s="1"/>
  <c r="D394" i="4"/>
  <c r="E394" i="4"/>
  <c r="F394" i="4"/>
  <c r="G394" i="4"/>
  <c r="C395" i="4"/>
  <c r="H395" i="4" s="1"/>
  <c r="D395" i="4"/>
  <c r="E395" i="4"/>
  <c r="F395" i="4"/>
  <c r="G395" i="4"/>
  <c r="C396" i="4"/>
  <c r="H396" i="4" s="1"/>
  <c r="D396" i="4"/>
  <c r="E396" i="4"/>
  <c r="F396" i="4"/>
  <c r="G396" i="4"/>
  <c r="C397" i="4"/>
  <c r="H397" i="4" s="1"/>
  <c r="D397" i="4"/>
  <c r="E397" i="4"/>
  <c r="F397" i="4"/>
  <c r="G397" i="4"/>
  <c r="C398" i="4"/>
  <c r="H398" i="4" s="1"/>
  <c r="D398" i="4"/>
  <c r="E398" i="4"/>
  <c r="F398" i="4"/>
  <c r="G398" i="4"/>
  <c r="C399" i="4"/>
  <c r="H399" i="4" s="1"/>
  <c r="D399" i="4"/>
  <c r="E399" i="4"/>
  <c r="F399" i="4"/>
  <c r="G399" i="4"/>
  <c r="C400" i="4"/>
  <c r="H400" i="4" s="1"/>
  <c r="D400" i="4"/>
  <c r="E400" i="4"/>
  <c r="F400" i="4"/>
  <c r="G400" i="4"/>
  <c r="C401" i="4"/>
  <c r="H401" i="4" s="1"/>
  <c r="D401" i="4"/>
  <c r="E401" i="4"/>
  <c r="F401" i="4"/>
  <c r="G401" i="4"/>
  <c r="C402" i="4"/>
  <c r="H402" i="4" s="1"/>
  <c r="D402" i="4"/>
  <c r="E402" i="4"/>
  <c r="F402" i="4"/>
  <c r="G402" i="4"/>
  <c r="C403" i="4"/>
  <c r="H403" i="4" s="1"/>
  <c r="D403" i="4"/>
  <c r="E403" i="4"/>
  <c r="F403" i="4"/>
  <c r="G403" i="4"/>
  <c r="C404" i="4"/>
  <c r="H404" i="4" s="1"/>
  <c r="D404" i="4"/>
  <c r="E404" i="4"/>
  <c r="F404" i="4"/>
  <c r="G404" i="4"/>
  <c r="C405" i="4"/>
  <c r="H405" i="4" s="1"/>
  <c r="D405" i="4"/>
  <c r="E405" i="4"/>
  <c r="F405" i="4"/>
  <c r="G405" i="4"/>
  <c r="C406" i="4"/>
  <c r="H406" i="4" s="1"/>
  <c r="D406" i="4"/>
  <c r="E406" i="4"/>
  <c r="F406" i="4"/>
  <c r="G406" i="4"/>
  <c r="C407" i="4"/>
  <c r="H407" i="4" s="1"/>
  <c r="D407" i="4"/>
  <c r="E407" i="4"/>
  <c r="F407" i="4"/>
  <c r="G407" i="4"/>
  <c r="C408" i="4"/>
  <c r="H408" i="4" s="1"/>
  <c r="D408" i="4"/>
  <c r="E408" i="4"/>
  <c r="F408" i="4"/>
  <c r="G408" i="4"/>
  <c r="C409" i="4"/>
  <c r="H409" i="4" s="1"/>
  <c r="D409" i="4"/>
  <c r="E409" i="4"/>
  <c r="F409" i="4"/>
  <c r="G409" i="4"/>
  <c r="C410" i="4"/>
  <c r="H410" i="4" s="1"/>
  <c r="D410" i="4"/>
  <c r="E410" i="4"/>
  <c r="F410" i="4"/>
  <c r="G410" i="4"/>
  <c r="C411" i="4"/>
  <c r="H411" i="4" s="1"/>
  <c r="D411" i="4"/>
  <c r="E411" i="4"/>
  <c r="F411" i="4"/>
  <c r="G411" i="4"/>
  <c r="C412" i="4"/>
  <c r="H412" i="4" s="1"/>
  <c r="D412" i="4"/>
  <c r="E412" i="4"/>
  <c r="F412" i="4"/>
  <c r="G412" i="4"/>
  <c r="C413" i="4"/>
  <c r="H413" i="4" s="1"/>
  <c r="D413" i="4"/>
  <c r="E413" i="4"/>
  <c r="F413" i="4"/>
  <c r="G413" i="4"/>
  <c r="C414" i="4"/>
  <c r="H414" i="4" s="1"/>
  <c r="D414" i="4"/>
  <c r="E414" i="4"/>
  <c r="F414" i="4"/>
  <c r="G414" i="4"/>
  <c r="C415" i="4"/>
  <c r="H415" i="4" s="1"/>
  <c r="D415" i="4"/>
  <c r="E415" i="4"/>
  <c r="F415" i="4"/>
  <c r="G415" i="4"/>
  <c r="C416" i="4"/>
  <c r="H416" i="4" s="1"/>
  <c r="D416" i="4"/>
  <c r="E416" i="4"/>
  <c r="F416" i="4"/>
  <c r="G416" i="4"/>
  <c r="C417" i="4"/>
  <c r="H417" i="4" s="1"/>
  <c r="D417" i="4"/>
  <c r="E417" i="4"/>
  <c r="F417" i="4"/>
  <c r="G417" i="4"/>
  <c r="C418" i="4"/>
  <c r="H418" i="4" s="1"/>
  <c r="D418" i="4"/>
  <c r="E418" i="4"/>
  <c r="F418" i="4"/>
  <c r="G418" i="4"/>
  <c r="C419" i="4"/>
  <c r="H419" i="4" s="1"/>
  <c r="D419" i="4"/>
  <c r="E419" i="4"/>
  <c r="F419" i="4"/>
  <c r="G419" i="4"/>
  <c r="C420" i="4"/>
  <c r="H420" i="4" s="1"/>
  <c r="D420" i="4"/>
  <c r="E420" i="4"/>
  <c r="F420" i="4"/>
  <c r="G420" i="4"/>
  <c r="C421" i="4"/>
  <c r="H421" i="4" s="1"/>
  <c r="D421" i="4"/>
  <c r="E421" i="4"/>
  <c r="F421" i="4"/>
  <c r="G421" i="4"/>
  <c r="C422" i="4"/>
  <c r="H422" i="4" s="1"/>
  <c r="D422" i="4"/>
  <c r="E422" i="4"/>
  <c r="F422" i="4"/>
  <c r="G422" i="4"/>
  <c r="C423" i="4"/>
  <c r="H423" i="4" s="1"/>
  <c r="D423" i="4"/>
  <c r="E423" i="4"/>
  <c r="F423" i="4"/>
  <c r="G423" i="4"/>
  <c r="C424" i="4"/>
  <c r="H424" i="4" s="1"/>
  <c r="D424" i="4"/>
  <c r="E424" i="4"/>
  <c r="F424" i="4"/>
  <c r="G424" i="4"/>
  <c r="C425" i="4"/>
  <c r="H425" i="4" s="1"/>
  <c r="D425" i="4"/>
  <c r="E425" i="4"/>
  <c r="F425" i="4"/>
  <c r="G425" i="4"/>
  <c r="C426" i="4"/>
  <c r="H426" i="4" s="1"/>
  <c r="D426" i="4"/>
  <c r="E426" i="4"/>
  <c r="F426" i="4"/>
  <c r="G426" i="4"/>
  <c r="C427" i="4"/>
  <c r="H427" i="4" s="1"/>
  <c r="D427" i="4"/>
  <c r="E427" i="4"/>
  <c r="F427" i="4"/>
  <c r="G427" i="4"/>
  <c r="C428" i="4"/>
  <c r="H428" i="4" s="1"/>
  <c r="D428" i="4"/>
  <c r="E428" i="4"/>
  <c r="F428" i="4"/>
  <c r="G428" i="4"/>
  <c r="C429" i="4"/>
  <c r="H429" i="4" s="1"/>
  <c r="D429" i="4"/>
  <c r="E429" i="4"/>
  <c r="F429" i="4"/>
  <c r="G429" i="4"/>
  <c r="C430" i="4"/>
  <c r="H430" i="4" s="1"/>
  <c r="D430" i="4"/>
  <c r="E430" i="4"/>
  <c r="F430" i="4"/>
  <c r="G430" i="4"/>
  <c r="C431" i="4"/>
  <c r="H431" i="4" s="1"/>
  <c r="D431" i="4"/>
  <c r="E431" i="4"/>
  <c r="F431" i="4"/>
  <c r="G431" i="4"/>
  <c r="C432" i="4"/>
  <c r="H432" i="4" s="1"/>
  <c r="D432" i="4"/>
  <c r="E432" i="4"/>
  <c r="F432" i="4"/>
  <c r="G432" i="4"/>
  <c r="C433" i="4"/>
  <c r="H433" i="4" s="1"/>
  <c r="D433" i="4"/>
  <c r="E433" i="4"/>
  <c r="F433" i="4"/>
  <c r="G433" i="4"/>
  <c r="C434" i="4"/>
  <c r="H434" i="4" s="1"/>
  <c r="D434" i="4"/>
  <c r="E434" i="4"/>
  <c r="F434" i="4"/>
  <c r="G434" i="4"/>
  <c r="C435" i="4"/>
  <c r="H435" i="4" s="1"/>
  <c r="D435" i="4"/>
  <c r="E435" i="4"/>
  <c r="F435" i="4"/>
  <c r="G435" i="4"/>
  <c r="C436" i="4"/>
  <c r="H436" i="4" s="1"/>
  <c r="D436" i="4"/>
  <c r="E436" i="4"/>
  <c r="F436" i="4"/>
  <c r="G436" i="4"/>
  <c r="C437" i="4"/>
  <c r="H437" i="4" s="1"/>
  <c r="D437" i="4"/>
  <c r="E437" i="4"/>
  <c r="F437" i="4"/>
  <c r="G437" i="4"/>
  <c r="C438" i="4"/>
  <c r="H438" i="4" s="1"/>
  <c r="D438" i="4"/>
  <c r="E438" i="4"/>
  <c r="F438" i="4"/>
  <c r="G438" i="4"/>
  <c r="C439" i="4"/>
  <c r="H439" i="4" s="1"/>
  <c r="D439" i="4"/>
  <c r="E439" i="4"/>
  <c r="F439" i="4"/>
  <c r="G439" i="4"/>
  <c r="C440" i="4"/>
  <c r="H440" i="4" s="1"/>
  <c r="D440" i="4"/>
  <c r="E440" i="4"/>
  <c r="F440" i="4"/>
  <c r="G440" i="4"/>
  <c r="C441" i="4"/>
  <c r="H441" i="4" s="1"/>
  <c r="D441" i="4"/>
  <c r="E441" i="4"/>
  <c r="F441" i="4"/>
  <c r="G441" i="4"/>
  <c r="C442" i="4"/>
  <c r="H442" i="4" s="1"/>
  <c r="D442" i="4"/>
  <c r="E442" i="4"/>
  <c r="F442" i="4"/>
  <c r="G442" i="4"/>
  <c r="C443" i="4"/>
  <c r="H443" i="4" s="1"/>
  <c r="D443" i="4"/>
  <c r="E443" i="4"/>
  <c r="F443" i="4"/>
  <c r="G443" i="4"/>
  <c r="C444" i="4"/>
  <c r="H444" i="4" s="1"/>
  <c r="D444" i="4"/>
  <c r="E444" i="4"/>
  <c r="F444" i="4"/>
  <c r="G444" i="4"/>
  <c r="C445" i="4"/>
  <c r="H445" i="4" s="1"/>
  <c r="D445" i="4"/>
  <c r="E445" i="4"/>
  <c r="F445" i="4"/>
  <c r="G445" i="4"/>
  <c r="C446" i="4"/>
  <c r="H446" i="4" s="1"/>
  <c r="D446" i="4"/>
  <c r="E446" i="4"/>
  <c r="F446" i="4"/>
  <c r="G446" i="4"/>
  <c r="C447" i="4"/>
  <c r="H447" i="4" s="1"/>
  <c r="D447" i="4"/>
  <c r="E447" i="4"/>
  <c r="F447" i="4"/>
  <c r="G447" i="4"/>
  <c r="C448" i="4"/>
  <c r="H448" i="4" s="1"/>
  <c r="D448" i="4"/>
  <c r="E448" i="4"/>
  <c r="F448" i="4"/>
  <c r="G448" i="4"/>
  <c r="C449" i="4"/>
  <c r="H449" i="4" s="1"/>
  <c r="D449" i="4"/>
  <c r="E449" i="4"/>
  <c r="F449" i="4"/>
  <c r="G449" i="4"/>
  <c r="C450" i="4"/>
  <c r="H450" i="4" s="1"/>
  <c r="D450" i="4"/>
  <c r="E450" i="4"/>
  <c r="F450" i="4"/>
  <c r="G450" i="4"/>
  <c r="C451" i="4"/>
  <c r="H451" i="4" s="1"/>
  <c r="D451" i="4"/>
  <c r="E451" i="4"/>
  <c r="F451" i="4"/>
  <c r="G451" i="4"/>
  <c r="C452" i="4"/>
  <c r="H452" i="4" s="1"/>
  <c r="D452" i="4"/>
  <c r="E452" i="4"/>
  <c r="F452" i="4"/>
  <c r="G452" i="4"/>
  <c r="C453" i="4"/>
  <c r="H453" i="4" s="1"/>
  <c r="D453" i="4"/>
  <c r="E453" i="4"/>
  <c r="F453" i="4"/>
  <c r="G453" i="4"/>
  <c r="C454" i="4"/>
  <c r="H454" i="4" s="1"/>
  <c r="D454" i="4"/>
  <c r="E454" i="4"/>
  <c r="F454" i="4"/>
  <c r="G454" i="4"/>
  <c r="C455" i="4"/>
  <c r="H455" i="4" s="1"/>
  <c r="D455" i="4"/>
  <c r="E455" i="4"/>
  <c r="F455" i="4"/>
  <c r="G455" i="4"/>
  <c r="C456" i="4"/>
  <c r="H456" i="4" s="1"/>
  <c r="D456" i="4"/>
  <c r="E456" i="4"/>
  <c r="F456" i="4"/>
  <c r="G456" i="4"/>
  <c r="C457" i="4"/>
  <c r="H457" i="4" s="1"/>
  <c r="D457" i="4"/>
  <c r="E457" i="4"/>
  <c r="F457" i="4"/>
  <c r="G457" i="4"/>
  <c r="C458" i="4"/>
  <c r="H458" i="4" s="1"/>
  <c r="D458" i="4"/>
  <c r="E458" i="4"/>
  <c r="F458" i="4"/>
  <c r="G458" i="4"/>
  <c r="C459" i="4"/>
  <c r="H459" i="4" s="1"/>
  <c r="D459" i="4"/>
  <c r="E459" i="4"/>
  <c r="F459" i="4"/>
  <c r="G459" i="4"/>
  <c r="C460" i="4"/>
  <c r="H460" i="4" s="1"/>
  <c r="D460" i="4"/>
  <c r="E460" i="4"/>
  <c r="F460" i="4"/>
  <c r="G460" i="4"/>
  <c r="C461" i="4"/>
  <c r="H461" i="4" s="1"/>
  <c r="D461" i="4"/>
  <c r="E461" i="4"/>
  <c r="F461" i="4"/>
  <c r="G461" i="4"/>
  <c r="C462" i="4"/>
  <c r="H462" i="4" s="1"/>
  <c r="D462" i="4"/>
  <c r="E462" i="4"/>
  <c r="F462" i="4"/>
  <c r="G462" i="4"/>
  <c r="C463" i="4"/>
  <c r="H463" i="4" s="1"/>
  <c r="D463" i="4"/>
  <c r="E463" i="4"/>
  <c r="F463" i="4"/>
  <c r="G463" i="4"/>
  <c r="C464" i="4"/>
  <c r="H464" i="4" s="1"/>
  <c r="D464" i="4"/>
  <c r="E464" i="4"/>
  <c r="F464" i="4"/>
  <c r="G464" i="4"/>
  <c r="C465" i="4"/>
  <c r="H465" i="4" s="1"/>
  <c r="D465" i="4"/>
  <c r="E465" i="4"/>
  <c r="F465" i="4"/>
  <c r="G465" i="4"/>
  <c r="C466" i="4"/>
  <c r="H466" i="4" s="1"/>
  <c r="D466" i="4"/>
  <c r="E466" i="4"/>
  <c r="F466" i="4"/>
  <c r="G466" i="4"/>
  <c r="C467" i="4"/>
  <c r="H467" i="4" s="1"/>
  <c r="D467" i="4"/>
  <c r="E467" i="4"/>
  <c r="F467" i="4"/>
  <c r="G467" i="4"/>
  <c r="C468" i="4"/>
  <c r="H468" i="4" s="1"/>
  <c r="D468" i="4"/>
  <c r="E468" i="4"/>
  <c r="F468" i="4"/>
  <c r="G468" i="4"/>
  <c r="C469" i="4"/>
  <c r="H469" i="4" s="1"/>
  <c r="D469" i="4"/>
  <c r="E469" i="4"/>
  <c r="F469" i="4"/>
  <c r="G469" i="4"/>
  <c r="C470" i="4"/>
  <c r="H470" i="4" s="1"/>
  <c r="D470" i="4"/>
  <c r="E470" i="4"/>
  <c r="F470" i="4"/>
  <c r="G470" i="4"/>
  <c r="C471" i="4"/>
  <c r="H471" i="4" s="1"/>
  <c r="D471" i="4"/>
  <c r="E471" i="4"/>
  <c r="F471" i="4"/>
  <c r="G471" i="4"/>
  <c r="C472" i="4"/>
  <c r="H472" i="4" s="1"/>
  <c r="D472" i="4"/>
  <c r="E472" i="4"/>
  <c r="F472" i="4"/>
  <c r="G472" i="4"/>
  <c r="C473" i="4"/>
  <c r="H473" i="4" s="1"/>
  <c r="D473" i="4"/>
  <c r="E473" i="4"/>
  <c r="F473" i="4"/>
  <c r="G473" i="4"/>
  <c r="C474" i="4"/>
  <c r="H474" i="4" s="1"/>
  <c r="D474" i="4"/>
  <c r="E474" i="4"/>
  <c r="F474" i="4"/>
  <c r="G474" i="4"/>
  <c r="C475" i="4"/>
  <c r="H475" i="4" s="1"/>
  <c r="D475" i="4"/>
  <c r="E475" i="4"/>
  <c r="F475" i="4"/>
  <c r="G475" i="4"/>
  <c r="C476" i="4"/>
  <c r="H476" i="4" s="1"/>
  <c r="D476" i="4"/>
  <c r="E476" i="4"/>
  <c r="F476" i="4"/>
  <c r="G476" i="4"/>
  <c r="C477" i="4"/>
  <c r="H477" i="4" s="1"/>
  <c r="D477" i="4"/>
  <c r="E477" i="4"/>
  <c r="F477" i="4"/>
  <c r="G477" i="4"/>
  <c r="C478" i="4"/>
  <c r="H478" i="4" s="1"/>
  <c r="D478" i="4"/>
  <c r="E478" i="4"/>
  <c r="F478" i="4"/>
  <c r="G478" i="4"/>
  <c r="C479" i="4"/>
  <c r="H479" i="4" s="1"/>
  <c r="D479" i="4"/>
  <c r="E479" i="4"/>
  <c r="F479" i="4"/>
  <c r="G479" i="4"/>
  <c r="C480" i="4"/>
  <c r="H480" i="4" s="1"/>
  <c r="D480" i="4"/>
  <c r="E480" i="4"/>
  <c r="F480" i="4"/>
  <c r="G480" i="4"/>
  <c r="C481" i="4"/>
  <c r="H481" i="4" s="1"/>
  <c r="D481" i="4"/>
  <c r="E481" i="4"/>
  <c r="F481" i="4"/>
  <c r="G481" i="4"/>
  <c r="C482" i="4"/>
  <c r="H482" i="4" s="1"/>
  <c r="D482" i="4"/>
  <c r="E482" i="4"/>
  <c r="F482" i="4"/>
  <c r="G482" i="4"/>
  <c r="C483" i="4"/>
  <c r="H483" i="4" s="1"/>
  <c r="D483" i="4"/>
  <c r="E483" i="4"/>
  <c r="F483" i="4"/>
  <c r="G483" i="4"/>
  <c r="C484" i="4"/>
  <c r="H484" i="4" s="1"/>
  <c r="D484" i="4"/>
  <c r="E484" i="4"/>
  <c r="F484" i="4"/>
  <c r="G484" i="4"/>
  <c r="C485" i="4"/>
  <c r="H485" i="4" s="1"/>
  <c r="D485" i="4"/>
  <c r="E485" i="4"/>
  <c r="F485" i="4"/>
  <c r="G485" i="4"/>
  <c r="C486" i="4"/>
  <c r="H486" i="4" s="1"/>
  <c r="D486" i="4"/>
  <c r="E486" i="4"/>
  <c r="F486" i="4"/>
  <c r="G486" i="4"/>
  <c r="C487" i="4"/>
  <c r="H487" i="4" s="1"/>
  <c r="D487" i="4"/>
  <c r="E487" i="4"/>
  <c r="F487" i="4"/>
  <c r="G487" i="4"/>
  <c r="C488" i="4"/>
  <c r="H488" i="4" s="1"/>
  <c r="D488" i="4"/>
  <c r="E488" i="4"/>
  <c r="F488" i="4"/>
  <c r="G488" i="4"/>
  <c r="C489" i="4"/>
  <c r="H489" i="4" s="1"/>
  <c r="D489" i="4"/>
  <c r="E489" i="4"/>
  <c r="F489" i="4"/>
  <c r="G489" i="4"/>
  <c r="C490" i="4"/>
  <c r="H490" i="4" s="1"/>
  <c r="D490" i="4"/>
  <c r="E490" i="4"/>
  <c r="F490" i="4"/>
  <c r="G490" i="4"/>
  <c r="C491" i="4"/>
  <c r="H491" i="4" s="1"/>
  <c r="D491" i="4"/>
  <c r="E491" i="4"/>
  <c r="F491" i="4"/>
  <c r="G491" i="4"/>
  <c r="C492" i="4"/>
  <c r="H492" i="4" s="1"/>
  <c r="D492" i="4"/>
  <c r="E492" i="4"/>
  <c r="F492" i="4"/>
  <c r="G492" i="4"/>
  <c r="C493" i="4"/>
  <c r="H493" i="4" s="1"/>
  <c r="D493" i="4"/>
  <c r="E493" i="4"/>
  <c r="F493" i="4"/>
  <c r="G493" i="4"/>
  <c r="C494" i="4"/>
  <c r="H494" i="4" s="1"/>
  <c r="D494" i="4"/>
  <c r="E494" i="4"/>
  <c r="F494" i="4"/>
  <c r="G494" i="4"/>
  <c r="C495" i="4"/>
  <c r="H495" i="4" s="1"/>
  <c r="D495" i="4"/>
  <c r="E495" i="4"/>
  <c r="F495" i="4"/>
  <c r="G495" i="4"/>
  <c r="C496" i="4"/>
  <c r="H496" i="4" s="1"/>
  <c r="D496" i="4"/>
  <c r="E496" i="4"/>
  <c r="F496" i="4"/>
  <c r="G496" i="4"/>
  <c r="C497" i="4"/>
  <c r="H497" i="4" s="1"/>
  <c r="D497" i="4"/>
  <c r="E497" i="4"/>
  <c r="F497" i="4"/>
  <c r="G497" i="4"/>
  <c r="C498" i="4"/>
  <c r="H498" i="4" s="1"/>
  <c r="D498" i="4"/>
  <c r="E498" i="4"/>
  <c r="F498" i="4"/>
  <c r="G498" i="4"/>
  <c r="C499" i="4"/>
  <c r="H499" i="4" s="1"/>
  <c r="D499" i="4"/>
  <c r="E499" i="4"/>
  <c r="F499" i="4"/>
  <c r="G499" i="4"/>
  <c r="C500" i="4"/>
  <c r="H500" i="4" s="1"/>
  <c r="D500" i="4"/>
  <c r="E500" i="4"/>
  <c r="F500" i="4"/>
  <c r="G500" i="4"/>
  <c r="C501" i="4"/>
  <c r="H501" i="4" s="1"/>
  <c r="D501" i="4"/>
  <c r="E501" i="4"/>
  <c r="F501" i="4"/>
  <c r="G501" i="4"/>
  <c r="C502" i="4"/>
  <c r="H502" i="4" s="1"/>
  <c r="D502" i="4"/>
  <c r="E502" i="4"/>
  <c r="F502" i="4"/>
  <c r="G502" i="4"/>
  <c r="C503" i="4"/>
  <c r="H503" i="4" s="1"/>
  <c r="D503" i="4"/>
  <c r="E503" i="4"/>
  <c r="F503" i="4"/>
  <c r="G503" i="4"/>
  <c r="C504" i="4"/>
  <c r="H504" i="4" s="1"/>
  <c r="D504" i="4"/>
  <c r="E504" i="4"/>
  <c r="F504" i="4"/>
  <c r="G504" i="4"/>
  <c r="C505" i="4"/>
  <c r="H505" i="4" s="1"/>
  <c r="D505" i="4"/>
  <c r="E505" i="4"/>
  <c r="F505" i="4"/>
  <c r="G505" i="4"/>
  <c r="C506" i="4"/>
  <c r="H506" i="4" s="1"/>
  <c r="D506" i="4"/>
  <c r="E506" i="4"/>
  <c r="F506" i="4"/>
  <c r="G506" i="4"/>
  <c r="C507" i="4"/>
  <c r="H507" i="4" s="1"/>
  <c r="D507" i="4"/>
  <c r="E507" i="4"/>
  <c r="F507" i="4"/>
  <c r="G507" i="4"/>
  <c r="C508" i="4"/>
  <c r="H508" i="4" s="1"/>
  <c r="D508" i="4"/>
  <c r="E508" i="4"/>
  <c r="F508" i="4"/>
  <c r="G508" i="4"/>
  <c r="C509" i="4"/>
  <c r="H509" i="4" s="1"/>
  <c r="D509" i="4"/>
  <c r="E509" i="4"/>
  <c r="F509" i="4"/>
  <c r="G509" i="4"/>
  <c r="C510" i="4"/>
  <c r="H510" i="4" s="1"/>
  <c r="D510" i="4"/>
  <c r="E510" i="4"/>
  <c r="F510" i="4"/>
  <c r="G510" i="4"/>
  <c r="C511" i="4"/>
  <c r="H511" i="4" s="1"/>
  <c r="D511" i="4"/>
  <c r="E511" i="4"/>
  <c r="F511" i="4"/>
  <c r="G511" i="4"/>
  <c r="C512" i="4"/>
  <c r="H512" i="4" s="1"/>
  <c r="D512" i="4"/>
  <c r="E512" i="4"/>
  <c r="F512" i="4"/>
  <c r="G512" i="4"/>
  <c r="C513" i="4"/>
  <c r="H513" i="4" s="1"/>
  <c r="D513" i="4"/>
  <c r="E513" i="4"/>
  <c r="F513" i="4"/>
  <c r="G513" i="4"/>
  <c r="C514" i="4"/>
  <c r="H514" i="4" s="1"/>
  <c r="D514" i="4"/>
  <c r="E514" i="4"/>
  <c r="F514" i="4"/>
  <c r="G514" i="4"/>
  <c r="C515" i="4"/>
  <c r="H515" i="4" s="1"/>
  <c r="D515" i="4"/>
  <c r="E515" i="4"/>
  <c r="F515" i="4"/>
  <c r="G515" i="4"/>
  <c r="C516" i="4"/>
  <c r="H516" i="4" s="1"/>
  <c r="D516" i="4"/>
  <c r="E516" i="4"/>
  <c r="F516" i="4"/>
  <c r="G516" i="4"/>
  <c r="C517" i="4"/>
  <c r="H517" i="4" s="1"/>
  <c r="D517" i="4"/>
  <c r="E517" i="4"/>
  <c r="F517" i="4"/>
  <c r="G517" i="4"/>
  <c r="C518" i="4"/>
  <c r="H518" i="4" s="1"/>
  <c r="D518" i="4"/>
  <c r="E518" i="4"/>
  <c r="F518" i="4"/>
  <c r="G518" i="4"/>
  <c r="C519" i="4"/>
  <c r="H519" i="4" s="1"/>
  <c r="D519" i="4"/>
  <c r="E519" i="4"/>
  <c r="F519" i="4"/>
  <c r="G519" i="4"/>
  <c r="C520" i="4"/>
  <c r="H520" i="4" s="1"/>
  <c r="D520" i="4"/>
  <c r="E520" i="4"/>
  <c r="F520" i="4"/>
  <c r="G520" i="4"/>
  <c r="C521" i="4"/>
  <c r="H521" i="4" s="1"/>
  <c r="D521" i="4"/>
  <c r="E521" i="4"/>
  <c r="F521" i="4"/>
  <c r="G521" i="4"/>
  <c r="C522" i="4"/>
  <c r="H522" i="4" s="1"/>
  <c r="D522" i="4"/>
  <c r="E522" i="4"/>
  <c r="F522" i="4"/>
  <c r="G522" i="4"/>
  <c r="C523" i="4"/>
  <c r="H523" i="4" s="1"/>
  <c r="D523" i="4"/>
  <c r="E523" i="4"/>
  <c r="F523" i="4"/>
  <c r="G523" i="4"/>
  <c r="C524" i="4"/>
  <c r="H524" i="4" s="1"/>
  <c r="D524" i="4"/>
  <c r="E524" i="4"/>
  <c r="F524" i="4"/>
  <c r="G524" i="4"/>
  <c r="C525" i="4"/>
  <c r="H525" i="4" s="1"/>
  <c r="D525" i="4"/>
  <c r="E525" i="4"/>
  <c r="F525" i="4"/>
  <c r="G525" i="4"/>
  <c r="C526" i="4"/>
  <c r="H526" i="4" s="1"/>
  <c r="D526" i="4"/>
  <c r="E526" i="4"/>
  <c r="F526" i="4"/>
  <c r="G526" i="4"/>
  <c r="C527" i="4"/>
  <c r="H527" i="4" s="1"/>
  <c r="D527" i="4"/>
  <c r="E527" i="4"/>
  <c r="F527" i="4"/>
  <c r="G527" i="4"/>
  <c r="C528" i="4"/>
  <c r="H528" i="4" s="1"/>
  <c r="D528" i="4"/>
  <c r="E528" i="4"/>
  <c r="F528" i="4"/>
  <c r="G528" i="4"/>
  <c r="C529" i="4"/>
  <c r="H529" i="4" s="1"/>
  <c r="D529" i="4"/>
  <c r="E529" i="4"/>
  <c r="F529" i="4"/>
  <c r="G529" i="4"/>
  <c r="C530" i="4"/>
  <c r="H530" i="4" s="1"/>
  <c r="D530" i="4"/>
  <c r="E530" i="4"/>
  <c r="F530" i="4"/>
  <c r="G530" i="4"/>
  <c r="C531" i="4"/>
  <c r="H531" i="4" s="1"/>
  <c r="D531" i="4"/>
  <c r="E531" i="4"/>
  <c r="F531" i="4"/>
  <c r="G531" i="4"/>
  <c r="C532" i="4"/>
  <c r="H532" i="4" s="1"/>
  <c r="D532" i="4"/>
  <c r="E532" i="4"/>
  <c r="F532" i="4"/>
  <c r="G532" i="4"/>
  <c r="C533" i="4"/>
  <c r="H533" i="4" s="1"/>
  <c r="D533" i="4"/>
  <c r="E533" i="4"/>
  <c r="F533" i="4"/>
  <c r="G533" i="4"/>
  <c r="C534" i="4"/>
  <c r="H534" i="4" s="1"/>
  <c r="D534" i="4"/>
  <c r="E534" i="4"/>
  <c r="F534" i="4"/>
  <c r="G534" i="4"/>
  <c r="C535" i="4"/>
  <c r="H535" i="4" s="1"/>
  <c r="D535" i="4"/>
  <c r="E535" i="4"/>
  <c r="F535" i="4"/>
  <c r="G535" i="4"/>
  <c r="C536" i="4"/>
  <c r="H536" i="4" s="1"/>
  <c r="D536" i="4"/>
  <c r="E536" i="4"/>
  <c r="F536" i="4"/>
  <c r="G536" i="4"/>
  <c r="C537" i="4"/>
  <c r="H537" i="4" s="1"/>
  <c r="D537" i="4"/>
  <c r="E537" i="4"/>
  <c r="F537" i="4"/>
  <c r="G537" i="4"/>
  <c r="C538" i="4"/>
  <c r="H538" i="4" s="1"/>
  <c r="D538" i="4"/>
  <c r="E538" i="4"/>
  <c r="F538" i="4"/>
  <c r="G538" i="4"/>
  <c r="C539" i="4"/>
  <c r="H539" i="4" s="1"/>
  <c r="D539" i="4"/>
  <c r="E539" i="4"/>
  <c r="F539" i="4"/>
  <c r="G539" i="4"/>
  <c r="C540" i="4"/>
  <c r="H540" i="4" s="1"/>
  <c r="D540" i="4"/>
  <c r="E540" i="4"/>
  <c r="F540" i="4"/>
  <c r="G540" i="4"/>
  <c r="C541" i="4"/>
  <c r="H541" i="4" s="1"/>
  <c r="D541" i="4"/>
  <c r="E541" i="4"/>
  <c r="F541" i="4"/>
  <c r="G541" i="4"/>
  <c r="C542" i="4"/>
  <c r="H542" i="4" s="1"/>
  <c r="D542" i="4"/>
  <c r="E542" i="4"/>
  <c r="F542" i="4"/>
  <c r="G542" i="4"/>
  <c r="C543" i="4"/>
  <c r="H543" i="4" s="1"/>
  <c r="D543" i="4"/>
  <c r="E543" i="4"/>
  <c r="F543" i="4"/>
  <c r="G543" i="4"/>
  <c r="C544" i="4"/>
  <c r="H544" i="4" s="1"/>
  <c r="D544" i="4"/>
  <c r="E544" i="4"/>
  <c r="F544" i="4"/>
  <c r="G544" i="4"/>
  <c r="C545" i="4"/>
  <c r="H545" i="4" s="1"/>
  <c r="D545" i="4"/>
  <c r="E545" i="4"/>
  <c r="F545" i="4"/>
  <c r="G545" i="4"/>
  <c r="C546" i="4"/>
  <c r="H546" i="4" s="1"/>
  <c r="D546" i="4"/>
  <c r="E546" i="4"/>
  <c r="F546" i="4"/>
  <c r="G546" i="4"/>
  <c r="C547" i="4"/>
  <c r="H547" i="4" s="1"/>
  <c r="D547" i="4"/>
  <c r="E547" i="4"/>
  <c r="F547" i="4"/>
  <c r="G547" i="4"/>
  <c r="C548" i="4"/>
  <c r="H548" i="4" s="1"/>
  <c r="D548" i="4"/>
  <c r="E548" i="4"/>
  <c r="F548" i="4"/>
  <c r="G548" i="4"/>
  <c r="C549" i="4"/>
  <c r="H549" i="4" s="1"/>
  <c r="D549" i="4"/>
  <c r="E549" i="4"/>
  <c r="F549" i="4"/>
  <c r="G549" i="4"/>
  <c r="C550" i="4"/>
  <c r="H550" i="4" s="1"/>
  <c r="D550" i="4"/>
  <c r="E550" i="4"/>
  <c r="F550" i="4"/>
  <c r="G550" i="4"/>
  <c r="C551" i="4"/>
  <c r="H551" i="4" s="1"/>
  <c r="D551" i="4"/>
  <c r="E551" i="4"/>
  <c r="F551" i="4"/>
  <c r="G551" i="4"/>
  <c r="C552" i="4"/>
  <c r="H552" i="4" s="1"/>
  <c r="D552" i="4"/>
  <c r="E552" i="4"/>
  <c r="F552" i="4"/>
  <c r="G552" i="4"/>
  <c r="C553" i="4"/>
  <c r="H553" i="4" s="1"/>
  <c r="D553" i="4"/>
  <c r="E553" i="4"/>
  <c r="F553" i="4"/>
  <c r="G553" i="4"/>
  <c r="C554" i="4"/>
  <c r="H554" i="4" s="1"/>
  <c r="D554" i="4"/>
  <c r="E554" i="4"/>
  <c r="F554" i="4"/>
  <c r="G554" i="4"/>
  <c r="C555" i="4"/>
  <c r="H555" i="4" s="1"/>
  <c r="D555" i="4"/>
  <c r="E555" i="4"/>
  <c r="F555" i="4"/>
  <c r="G555" i="4"/>
  <c r="C556" i="4"/>
  <c r="H556" i="4" s="1"/>
  <c r="D556" i="4"/>
  <c r="E556" i="4"/>
  <c r="F556" i="4"/>
  <c r="G556" i="4"/>
  <c r="C557" i="4"/>
  <c r="H557" i="4" s="1"/>
  <c r="D557" i="4"/>
  <c r="E557" i="4"/>
  <c r="F557" i="4"/>
  <c r="G557" i="4"/>
  <c r="C558" i="4"/>
  <c r="H558" i="4" s="1"/>
  <c r="D558" i="4"/>
  <c r="E558" i="4"/>
  <c r="F558" i="4"/>
  <c r="G558" i="4"/>
  <c r="C559" i="4"/>
  <c r="H559" i="4" s="1"/>
  <c r="D559" i="4"/>
  <c r="E559" i="4"/>
  <c r="F559" i="4"/>
  <c r="G559" i="4"/>
  <c r="C560" i="4"/>
  <c r="H560" i="4" s="1"/>
  <c r="D560" i="4"/>
  <c r="E560" i="4"/>
  <c r="F560" i="4"/>
  <c r="G560" i="4"/>
  <c r="C561" i="4"/>
  <c r="H561" i="4" s="1"/>
  <c r="D561" i="4"/>
  <c r="E561" i="4"/>
  <c r="F561" i="4"/>
  <c r="G561" i="4"/>
  <c r="C562" i="4"/>
  <c r="H562" i="4" s="1"/>
  <c r="D562" i="4"/>
  <c r="E562" i="4"/>
  <c r="F562" i="4"/>
  <c r="G562" i="4"/>
  <c r="C563" i="4"/>
  <c r="H563" i="4" s="1"/>
  <c r="D563" i="4"/>
  <c r="E563" i="4"/>
  <c r="F563" i="4"/>
  <c r="G563" i="4"/>
  <c r="C564" i="4"/>
  <c r="H564" i="4" s="1"/>
  <c r="D564" i="4"/>
  <c r="E564" i="4"/>
  <c r="F564" i="4"/>
  <c r="G564" i="4"/>
  <c r="C565" i="4"/>
  <c r="H565" i="4" s="1"/>
  <c r="D565" i="4"/>
  <c r="E565" i="4"/>
  <c r="F565" i="4"/>
  <c r="G565" i="4"/>
  <c r="C566" i="4"/>
  <c r="H566" i="4" s="1"/>
  <c r="D566" i="4"/>
  <c r="E566" i="4"/>
  <c r="F566" i="4"/>
  <c r="G566" i="4"/>
  <c r="C567" i="4"/>
  <c r="H567" i="4" s="1"/>
  <c r="D567" i="4"/>
  <c r="E567" i="4"/>
  <c r="F567" i="4"/>
  <c r="G567" i="4"/>
  <c r="C568" i="4"/>
  <c r="H568" i="4" s="1"/>
  <c r="D568" i="4"/>
  <c r="E568" i="4"/>
  <c r="F568" i="4"/>
  <c r="G568" i="4"/>
  <c r="C569" i="4"/>
  <c r="H569" i="4" s="1"/>
  <c r="D569" i="4"/>
  <c r="E569" i="4"/>
  <c r="F569" i="4"/>
  <c r="G569" i="4"/>
  <c r="C570" i="4"/>
  <c r="H570" i="4" s="1"/>
  <c r="D570" i="4"/>
  <c r="E570" i="4"/>
  <c r="F570" i="4"/>
  <c r="G570" i="4"/>
  <c r="C571" i="4"/>
  <c r="H571" i="4" s="1"/>
  <c r="D571" i="4"/>
  <c r="E571" i="4"/>
  <c r="F571" i="4"/>
  <c r="G571" i="4"/>
  <c r="C572" i="4"/>
  <c r="H572" i="4" s="1"/>
  <c r="D572" i="4"/>
  <c r="E572" i="4"/>
  <c r="F572" i="4"/>
  <c r="G572" i="4"/>
  <c r="C573" i="4"/>
  <c r="H573" i="4" s="1"/>
  <c r="D573" i="4"/>
  <c r="E573" i="4"/>
  <c r="F573" i="4"/>
  <c r="G573" i="4"/>
  <c r="C574" i="4"/>
  <c r="H574" i="4" s="1"/>
  <c r="D574" i="4"/>
  <c r="E574" i="4"/>
  <c r="F574" i="4"/>
  <c r="G574" i="4"/>
  <c r="C575" i="4"/>
  <c r="H575" i="4" s="1"/>
  <c r="D575" i="4"/>
  <c r="E575" i="4"/>
  <c r="F575" i="4"/>
  <c r="G575" i="4"/>
  <c r="C576" i="4"/>
  <c r="H576" i="4" s="1"/>
  <c r="D576" i="4"/>
  <c r="E576" i="4"/>
  <c r="F576" i="4"/>
  <c r="G576" i="4"/>
  <c r="C577" i="4"/>
  <c r="H577" i="4" s="1"/>
  <c r="D577" i="4"/>
  <c r="E577" i="4"/>
  <c r="F577" i="4"/>
  <c r="G577" i="4"/>
  <c r="C578" i="4"/>
  <c r="H578" i="4" s="1"/>
  <c r="D578" i="4"/>
  <c r="E578" i="4"/>
  <c r="F578" i="4"/>
  <c r="G578" i="4"/>
  <c r="C579" i="4"/>
  <c r="H579" i="4" s="1"/>
  <c r="D579" i="4"/>
  <c r="E579" i="4"/>
  <c r="F579" i="4"/>
  <c r="G579" i="4"/>
  <c r="C580" i="4"/>
  <c r="H580" i="4" s="1"/>
  <c r="D580" i="4"/>
  <c r="E580" i="4"/>
  <c r="F580" i="4"/>
  <c r="G580" i="4"/>
  <c r="C581" i="4"/>
  <c r="H581" i="4" s="1"/>
  <c r="D581" i="4"/>
  <c r="E581" i="4"/>
  <c r="F581" i="4"/>
  <c r="G581" i="4"/>
  <c r="C582" i="4"/>
  <c r="H582" i="4" s="1"/>
  <c r="D582" i="4"/>
  <c r="E582" i="4"/>
  <c r="F582" i="4"/>
  <c r="G582" i="4"/>
  <c r="C583" i="4"/>
  <c r="H583" i="4" s="1"/>
  <c r="D583" i="4"/>
  <c r="E583" i="4"/>
  <c r="F583" i="4"/>
  <c r="G583" i="4"/>
  <c r="C584" i="4"/>
  <c r="H584" i="4" s="1"/>
  <c r="D584" i="4"/>
  <c r="E584" i="4"/>
  <c r="F584" i="4"/>
  <c r="G584" i="4"/>
  <c r="C585" i="4"/>
  <c r="H585" i="4" s="1"/>
  <c r="D585" i="4"/>
  <c r="E585" i="4"/>
  <c r="F585" i="4"/>
  <c r="G585" i="4"/>
  <c r="C586" i="4"/>
  <c r="H586" i="4" s="1"/>
  <c r="D586" i="4"/>
  <c r="E586" i="4"/>
  <c r="F586" i="4"/>
  <c r="G586" i="4"/>
  <c r="C587" i="4"/>
  <c r="H587" i="4" s="1"/>
  <c r="D587" i="4"/>
  <c r="E587" i="4"/>
  <c r="F587" i="4"/>
  <c r="G587" i="4"/>
  <c r="C588" i="4"/>
  <c r="H588" i="4" s="1"/>
  <c r="D588" i="4"/>
  <c r="E588" i="4"/>
  <c r="F588" i="4"/>
  <c r="G588" i="4"/>
  <c r="C589" i="4"/>
  <c r="H589" i="4" s="1"/>
  <c r="D589" i="4"/>
  <c r="E589" i="4"/>
  <c r="F589" i="4"/>
  <c r="G589" i="4"/>
  <c r="C590" i="4"/>
  <c r="H590" i="4" s="1"/>
  <c r="D590" i="4"/>
  <c r="E590" i="4"/>
  <c r="F590" i="4"/>
  <c r="G590" i="4"/>
  <c r="C591" i="4"/>
  <c r="H591" i="4" s="1"/>
  <c r="D591" i="4"/>
  <c r="E591" i="4"/>
  <c r="F591" i="4"/>
  <c r="G591" i="4"/>
  <c r="C592" i="4"/>
  <c r="H592" i="4" s="1"/>
  <c r="D592" i="4"/>
  <c r="E592" i="4"/>
  <c r="F592" i="4"/>
  <c r="G592" i="4"/>
  <c r="C593" i="4"/>
  <c r="H593" i="4" s="1"/>
  <c r="D593" i="4"/>
  <c r="E593" i="4"/>
  <c r="F593" i="4"/>
  <c r="G593" i="4"/>
  <c r="C594" i="4"/>
  <c r="H594" i="4" s="1"/>
  <c r="D594" i="4"/>
  <c r="E594" i="4"/>
  <c r="F594" i="4"/>
  <c r="G594" i="4"/>
  <c r="C595" i="4"/>
  <c r="H595" i="4" s="1"/>
  <c r="D595" i="4"/>
  <c r="E595" i="4"/>
  <c r="F595" i="4"/>
  <c r="G595" i="4"/>
  <c r="C596" i="4"/>
  <c r="H596" i="4" s="1"/>
  <c r="D596" i="4"/>
  <c r="E596" i="4"/>
  <c r="F596" i="4"/>
  <c r="G596" i="4"/>
  <c r="C597" i="4"/>
  <c r="H597" i="4" s="1"/>
  <c r="D597" i="4"/>
  <c r="E597" i="4"/>
  <c r="F597" i="4"/>
  <c r="G597" i="4"/>
  <c r="C598" i="4"/>
  <c r="H598" i="4" s="1"/>
  <c r="D598" i="4"/>
  <c r="E598" i="4"/>
  <c r="F598" i="4"/>
  <c r="G598" i="4"/>
  <c r="C599" i="4"/>
  <c r="H599" i="4" s="1"/>
  <c r="D599" i="4"/>
  <c r="E599" i="4"/>
  <c r="F599" i="4"/>
  <c r="G599" i="4"/>
  <c r="C600" i="4"/>
  <c r="H600" i="4" s="1"/>
  <c r="D600" i="4"/>
  <c r="E600" i="4"/>
  <c r="F600" i="4"/>
  <c r="G600" i="4"/>
  <c r="C601" i="4"/>
  <c r="H601" i="4" s="1"/>
  <c r="D601" i="4"/>
  <c r="E601" i="4"/>
  <c r="F601" i="4"/>
  <c r="G601" i="4"/>
  <c r="C602" i="4"/>
  <c r="H602" i="4" s="1"/>
  <c r="D602" i="4"/>
  <c r="E602" i="4"/>
  <c r="F602" i="4"/>
  <c r="G602" i="4"/>
  <c r="C603" i="4"/>
  <c r="H603" i="4" s="1"/>
  <c r="D603" i="4"/>
  <c r="E603" i="4"/>
  <c r="F603" i="4"/>
  <c r="G603" i="4"/>
  <c r="C604" i="4"/>
  <c r="H604" i="4" s="1"/>
  <c r="D604" i="4"/>
  <c r="E604" i="4"/>
  <c r="F604" i="4"/>
  <c r="G604" i="4"/>
  <c r="C605" i="4"/>
  <c r="H605" i="4" s="1"/>
  <c r="D605" i="4"/>
  <c r="E605" i="4"/>
  <c r="F605" i="4"/>
  <c r="G605" i="4"/>
  <c r="C606" i="4"/>
  <c r="H606" i="4" s="1"/>
  <c r="D606" i="4"/>
  <c r="E606" i="4"/>
  <c r="F606" i="4"/>
  <c r="G606" i="4"/>
  <c r="C607" i="4"/>
  <c r="H607" i="4" s="1"/>
  <c r="D607" i="4"/>
  <c r="E607" i="4"/>
  <c r="F607" i="4"/>
  <c r="G607" i="4"/>
  <c r="C608" i="4"/>
  <c r="H608" i="4" s="1"/>
  <c r="D608" i="4"/>
  <c r="E608" i="4"/>
  <c r="F608" i="4"/>
  <c r="G608" i="4"/>
  <c r="C609" i="4"/>
  <c r="H609" i="4" s="1"/>
  <c r="D609" i="4"/>
  <c r="E609" i="4"/>
  <c r="F609" i="4"/>
  <c r="G609" i="4"/>
  <c r="C610" i="4"/>
  <c r="H610" i="4" s="1"/>
  <c r="D610" i="4"/>
  <c r="E610" i="4"/>
  <c r="F610" i="4"/>
  <c r="G610" i="4"/>
  <c r="C611" i="4"/>
  <c r="H611" i="4" s="1"/>
  <c r="D611" i="4"/>
  <c r="E611" i="4"/>
  <c r="F611" i="4"/>
  <c r="G611" i="4"/>
  <c r="C612" i="4"/>
  <c r="H612" i="4" s="1"/>
  <c r="D612" i="4"/>
  <c r="E612" i="4"/>
  <c r="F612" i="4"/>
  <c r="G612" i="4"/>
  <c r="C613" i="4"/>
  <c r="H613" i="4" s="1"/>
  <c r="D613" i="4"/>
  <c r="E613" i="4"/>
  <c r="F613" i="4"/>
  <c r="G613" i="4"/>
  <c r="C614" i="4"/>
  <c r="H614" i="4" s="1"/>
  <c r="D614" i="4"/>
  <c r="E614" i="4"/>
  <c r="F614" i="4"/>
  <c r="G614" i="4"/>
  <c r="C615" i="4"/>
  <c r="H615" i="4" s="1"/>
  <c r="D615" i="4"/>
  <c r="E615" i="4"/>
  <c r="F615" i="4"/>
  <c r="G615" i="4"/>
  <c r="C616" i="4"/>
  <c r="H616" i="4" s="1"/>
  <c r="D616" i="4"/>
  <c r="E616" i="4"/>
  <c r="F616" i="4"/>
  <c r="G616" i="4"/>
  <c r="C617" i="4"/>
  <c r="H617" i="4" s="1"/>
  <c r="D617" i="4"/>
  <c r="E617" i="4"/>
  <c r="F617" i="4"/>
  <c r="G617" i="4"/>
  <c r="C618" i="4"/>
  <c r="H618" i="4" s="1"/>
  <c r="D618" i="4"/>
  <c r="E618" i="4"/>
  <c r="F618" i="4"/>
  <c r="G618" i="4"/>
  <c r="C619" i="4"/>
  <c r="H619" i="4" s="1"/>
  <c r="D619" i="4"/>
  <c r="E619" i="4"/>
  <c r="F619" i="4"/>
  <c r="G619" i="4"/>
  <c r="C620" i="4"/>
  <c r="H620" i="4" s="1"/>
  <c r="D620" i="4"/>
  <c r="E620" i="4"/>
  <c r="F620" i="4"/>
  <c r="G620" i="4"/>
  <c r="C621" i="4"/>
  <c r="H621" i="4" s="1"/>
  <c r="D621" i="4"/>
  <c r="E621" i="4"/>
  <c r="F621" i="4"/>
  <c r="G621" i="4"/>
  <c r="C622" i="4"/>
  <c r="H622" i="4" s="1"/>
  <c r="D622" i="4"/>
  <c r="E622" i="4"/>
  <c r="F622" i="4"/>
  <c r="G622" i="4"/>
  <c r="C623" i="4"/>
  <c r="H623" i="4" s="1"/>
  <c r="D623" i="4"/>
  <c r="E623" i="4"/>
  <c r="F623" i="4"/>
  <c r="G623" i="4"/>
  <c r="C624" i="4"/>
  <c r="H624" i="4" s="1"/>
  <c r="D624" i="4"/>
  <c r="E624" i="4"/>
  <c r="F624" i="4"/>
  <c r="G624" i="4"/>
  <c r="C625" i="4"/>
  <c r="H625" i="4" s="1"/>
  <c r="D625" i="4"/>
  <c r="E625" i="4"/>
  <c r="F625" i="4"/>
  <c r="G625" i="4"/>
  <c r="C626" i="4"/>
  <c r="H626" i="4" s="1"/>
  <c r="D626" i="4"/>
  <c r="E626" i="4"/>
  <c r="F626" i="4"/>
  <c r="G626" i="4"/>
  <c r="C627" i="4"/>
  <c r="H627" i="4" s="1"/>
  <c r="D627" i="4"/>
  <c r="E627" i="4"/>
  <c r="F627" i="4"/>
  <c r="G627" i="4"/>
  <c r="C628" i="4"/>
  <c r="H628" i="4" s="1"/>
  <c r="D628" i="4"/>
  <c r="E628" i="4"/>
  <c r="F628" i="4"/>
  <c r="G628" i="4"/>
  <c r="C629" i="4"/>
  <c r="H629" i="4" s="1"/>
  <c r="D629" i="4"/>
  <c r="E629" i="4"/>
  <c r="F629" i="4"/>
  <c r="G629" i="4"/>
  <c r="C630" i="4"/>
  <c r="H630" i="4" s="1"/>
  <c r="D630" i="4"/>
  <c r="E630" i="4"/>
  <c r="F630" i="4"/>
  <c r="G630" i="4"/>
  <c r="C631" i="4"/>
  <c r="H631" i="4" s="1"/>
  <c r="D631" i="4"/>
  <c r="E631" i="4"/>
  <c r="F631" i="4"/>
  <c r="G631" i="4"/>
  <c r="C632" i="4"/>
  <c r="H632" i="4" s="1"/>
  <c r="D632" i="4"/>
  <c r="E632" i="4"/>
  <c r="F632" i="4"/>
  <c r="G632" i="4"/>
  <c r="C633" i="4"/>
  <c r="H633" i="4" s="1"/>
  <c r="D633" i="4"/>
  <c r="E633" i="4"/>
  <c r="F633" i="4"/>
  <c r="G633" i="4"/>
  <c r="C634" i="4"/>
  <c r="H634" i="4" s="1"/>
  <c r="D634" i="4"/>
  <c r="E634" i="4"/>
  <c r="F634" i="4"/>
  <c r="G634" i="4"/>
  <c r="C635" i="4"/>
  <c r="H635" i="4" s="1"/>
  <c r="D635" i="4"/>
  <c r="E635" i="4"/>
  <c r="F635" i="4"/>
  <c r="G635" i="4"/>
  <c r="C636" i="4"/>
  <c r="H636" i="4" s="1"/>
  <c r="D636" i="4"/>
  <c r="E636" i="4"/>
  <c r="F636" i="4"/>
  <c r="G636" i="4"/>
  <c r="C637" i="4"/>
  <c r="H637" i="4" s="1"/>
  <c r="D637" i="4"/>
  <c r="E637" i="4"/>
  <c r="F637" i="4"/>
  <c r="G637" i="4"/>
  <c r="C638" i="4"/>
  <c r="H638" i="4" s="1"/>
  <c r="D638" i="4"/>
  <c r="E638" i="4"/>
  <c r="F638" i="4"/>
  <c r="G638" i="4"/>
  <c r="C639" i="4"/>
  <c r="H639" i="4" s="1"/>
  <c r="D639" i="4"/>
  <c r="E639" i="4"/>
  <c r="F639" i="4"/>
  <c r="G639" i="4"/>
  <c r="C640" i="4"/>
  <c r="H640" i="4" s="1"/>
  <c r="D640" i="4"/>
  <c r="E640" i="4"/>
  <c r="F640" i="4"/>
  <c r="G640" i="4"/>
  <c r="C641" i="4"/>
  <c r="H641" i="4" s="1"/>
  <c r="D641" i="4"/>
  <c r="E641" i="4"/>
  <c r="F641" i="4"/>
  <c r="G641" i="4"/>
  <c r="C642" i="4"/>
  <c r="H642" i="4" s="1"/>
  <c r="D642" i="4"/>
  <c r="E642" i="4"/>
  <c r="F642" i="4"/>
  <c r="G642" i="4"/>
  <c r="C643" i="4"/>
  <c r="H643" i="4" s="1"/>
  <c r="D643" i="4"/>
  <c r="E643" i="4"/>
  <c r="F643" i="4"/>
  <c r="G643" i="4"/>
  <c r="C644" i="4"/>
  <c r="H644" i="4" s="1"/>
  <c r="D644" i="4"/>
  <c r="E644" i="4"/>
  <c r="F644" i="4"/>
  <c r="G644" i="4"/>
  <c r="C645" i="4"/>
  <c r="H645" i="4" s="1"/>
  <c r="D645" i="4"/>
  <c r="E645" i="4"/>
  <c r="F645" i="4"/>
  <c r="G645" i="4"/>
  <c r="C646" i="4"/>
  <c r="H646" i="4" s="1"/>
  <c r="D646" i="4"/>
  <c r="E646" i="4"/>
  <c r="F646" i="4"/>
  <c r="G646" i="4"/>
  <c r="C647" i="4"/>
  <c r="H647" i="4" s="1"/>
  <c r="D647" i="4"/>
  <c r="E647" i="4"/>
  <c r="F647" i="4"/>
  <c r="G647" i="4"/>
  <c r="C648" i="4"/>
  <c r="H648" i="4" s="1"/>
  <c r="D648" i="4"/>
  <c r="E648" i="4"/>
  <c r="F648" i="4"/>
  <c r="G648" i="4"/>
  <c r="C649" i="4"/>
  <c r="H649" i="4" s="1"/>
  <c r="D649" i="4"/>
  <c r="E649" i="4"/>
  <c r="F649" i="4"/>
  <c r="G649" i="4"/>
  <c r="C650" i="4"/>
  <c r="H650" i="4" s="1"/>
  <c r="D650" i="4"/>
  <c r="E650" i="4"/>
  <c r="F650" i="4"/>
  <c r="G650" i="4"/>
  <c r="C651" i="4"/>
  <c r="H651" i="4" s="1"/>
  <c r="D651" i="4"/>
  <c r="E651" i="4"/>
  <c r="F651" i="4"/>
  <c r="G651" i="4"/>
  <c r="C652" i="4"/>
  <c r="H652" i="4" s="1"/>
  <c r="D652" i="4"/>
  <c r="E652" i="4"/>
  <c r="F652" i="4"/>
  <c r="G652" i="4"/>
  <c r="C653" i="4"/>
  <c r="H653" i="4" s="1"/>
  <c r="D653" i="4"/>
  <c r="E653" i="4"/>
  <c r="F653" i="4"/>
  <c r="G653" i="4"/>
  <c r="C654" i="4"/>
  <c r="H654" i="4" s="1"/>
  <c r="D654" i="4"/>
  <c r="E654" i="4"/>
  <c r="F654" i="4"/>
  <c r="G654" i="4"/>
  <c r="C655" i="4"/>
  <c r="H655" i="4" s="1"/>
  <c r="D655" i="4"/>
  <c r="E655" i="4"/>
  <c r="F655" i="4"/>
  <c r="G655" i="4"/>
  <c r="C656" i="4"/>
  <c r="H656" i="4" s="1"/>
  <c r="D656" i="4"/>
  <c r="E656" i="4"/>
  <c r="F656" i="4"/>
  <c r="G656" i="4"/>
  <c r="C657" i="4"/>
  <c r="H657" i="4" s="1"/>
  <c r="D657" i="4"/>
  <c r="E657" i="4"/>
  <c r="F657" i="4"/>
  <c r="G657" i="4"/>
  <c r="C658" i="4"/>
  <c r="H658" i="4" s="1"/>
  <c r="D658" i="4"/>
  <c r="E658" i="4"/>
  <c r="F658" i="4"/>
  <c r="G658" i="4"/>
  <c r="C659" i="4"/>
  <c r="H659" i="4" s="1"/>
  <c r="D659" i="4"/>
  <c r="E659" i="4"/>
  <c r="F659" i="4"/>
  <c r="G659" i="4"/>
  <c r="C660" i="4"/>
  <c r="H660" i="4" s="1"/>
  <c r="D660" i="4"/>
  <c r="E660" i="4"/>
  <c r="F660" i="4"/>
  <c r="G660" i="4"/>
  <c r="C661" i="4"/>
  <c r="H661" i="4" s="1"/>
  <c r="D661" i="4"/>
  <c r="E661" i="4"/>
  <c r="F661" i="4"/>
  <c r="G661" i="4"/>
  <c r="C662" i="4"/>
  <c r="H662" i="4" s="1"/>
  <c r="D662" i="4"/>
  <c r="E662" i="4"/>
  <c r="F662" i="4"/>
  <c r="G662" i="4"/>
  <c r="C663" i="4"/>
  <c r="H663" i="4" s="1"/>
  <c r="D663" i="4"/>
  <c r="E663" i="4"/>
  <c r="F663" i="4"/>
  <c r="G663" i="4"/>
  <c r="C664" i="4"/>
  <c r="H664" i="4" s="1"/>
  <c r="D664" i="4"/>
  <c r="E664" i="4"/>
  <c r="F664" i="4"/>
  <c r="G664" i="4"/>
  <c r="C665" i="4"/>
  <c r="H665" i="4" s="1"/>
  <c r="D665" i="4"/>
  <c r="E665" i="4"/>
  <c r="F665" i="4"/>
  <c r="G665" i="4"/>
  <c r="C666" i="4"/>
  <c r="H666" i="4" s="1"/>
  <c r="D666" i="4"/>
  <c r="E666" i="4"/>
  <c r="F666" i="4"/>
  <c r="G666" i="4"/>
  <c r="C667" i="4"/>
  <c r="H667" i="4" s="1"/>
  <c r="D667" i="4"/>
  <c r="E667" i="4"/>
  <c r="F667" i="4"/>
  <c r="G667" i="4"/>
  <c r="C668" i="4"/>
  <c r="H668" i="4" s="1"/>
  <c r="D668" i="4"/>
  <c r="E668" i="4"/>
  <c r="F668" i="4"/>
  <c r="G668" i="4"/>
  <c r="C669" i="4"/>
  <c r="H669" i="4" s="1"/>
  <c r="D669" i="4"/>
  <c r="E669" i="4"/>
  <c r="F669" i="4"/>
  <c r="G669" i="4"/>
  <c r="C670" i="4"/>
  <c r="H670" i="4" s="1"/>
  <c r="D670" i="4"/>
  <c r="E670" i="4"/>
  <c r="F670" i="4"/>
  <c r="G670" i="4"/>
  <c r="C671" i="4"/>
  <c r="H671" i="4" s="1"/>
  <c r="D671" i="4"/>
  <c r="E671" i="4"/>
  <c r="F671" i="4"/>
  <c r="G671" i="4"/>
  <c r="C672" i="4"/>
  <c r="H672" i="4" s="1"/>
  <c r="D672" i="4"/>
  <c r="E672" i="4"/>
  <c r="F672" i="4"/>
  <c r="G672" i="4"/>
  <c r="C673" i="4"/>
  <c r="H673" i="4" s="1"/>
  <c r="D673" i="4"/>
  <c r="E673" i="4"/>
  <c r="F673" i="4"/>
  <c r="G673" i="4"/>
  <c r="C674" i="4"/>
  <c r="H674" i="4" s="1"/>
  <c r="D674" i="4"/>
  <c r="E674" i="4"/>
  <c r="F674" i="4"/>
  <c r="G674" i="4"/>
  <c r="C675" i="4"/>
  <c r="H675" i="4" s="1"/>
  <c r="D675" i="4"/>
  <c r="E675" i="4"/>
  <c r="F675" i="4"/>
  <c r="G675" i="4"/>
  <c r="C676" i="4"/>
  <c r="H676" i="4" s="1"/>
  <c r="D676" i="4"/>
  <c r="E676" i="4"/>
  <c r="F676" i="4"/>
  <c r="G676" i="4"/>
  <c r="C677" i="4"/>
  <c r="H677" i="4" s="1"/>
  <c r="D677" i="4"/>
  <c r="E677" i="4"/>
  <c r="F677" i="4"/>
  <c r="G677" i="4"/>
  <c r="C678" i="4"/>
  <c r="H678" i="4" s="1"/>
  <c r="D678" i="4"/>
  <c r="E678" i="4"/>
  <c r="F678" i="4"/>
  <c r="G678" i="4"/>
  <c r="C679" i="4"/>
  <c r="H679" i="4" s="1"/>
  <c r="D679" i="4"/>
  <c r="E679" i="4"/>
  <c r="F679" i="4"/>
  <c r="G679" i="4"/>
  <c r="C680" i="4"/>
  <c r="H680" i="4" s="1"/>
  <c r="D680" i="4"/>
  <c r="E680" i="4"/>
  <c r="F680" i="4"/>
  <c r="G680" i="4"/>
  <c r="C681" i="4"/>
  <c r="H681" i="4" s="1"/>
  <c r="D681" i="4"/>
  <c r="E681" i="4"/>
  <c r="F681" i="4"/>
  <c r="G681" i="4"/>
  <c r="C682" i="4"/>
  <c r="H682" i="4" s="1"/>
  <c r="D682" i="4"/>
  <c r="E682" i="4"/>
  <c r="F682" i="4"/>
  <c r="G682" i="4"/>
  <c r="C683" i="4"/>
  <c r="H683" i="4" s="1"/>
  <c r="D683" i="4"/>
  <c r="E683" i="4"/>
  <c r="F683" i="4"/>
  <c r="G683" i="4"/>
  <c r="C684" i="4"/>
  <c r="H684" i="4" s="1"/>
  <c r="D684" i="4"/>
  <c r="E684" i="4"/>
  <c r="F684" i="4"/>
  <c r="G684" i="4"/>
  <c r="C685" i="4"/>
  <c r="H685" i="4" s="1"/>
  <c r="D685" i="4"/>
  <c r="E685" i="4"/>
  <c r="F685" i="4"/>
  <c r="G685" i="4"/>
  <c r="C686" i="4"/>
  <c r="H686" i="4" s="1"/>
  <c r="D686" i="4"/>
  <c r="E686" i="4"/>
  <c r="F686" i="4"/>
  <c r="G686" i="4"/>
  <c r="C687" i="4"/>
  <c r="H687" i="4" s="1"/>
  <c r="D687" i="4"/>
  <c r="E687" i="4"/>
  <c r="F687" i="4"/>
  <c r="G687" i="4"/>
  <c r="C688" i="4"/>
  <c r="H688" i="4" s="1"/>
  <c r="D688" i="4"/>
  <c r="E688" i="4"/>
  <c r="F688" i="4"/>
  <c r="G688" i="4"/>
  <c r="C689" i="4"/>
  <c r="H689" i="4" s="1"/>
  <c r="D689" i="4"/>
  <c r="E689" i="4"/>
  <c r="F689" i="4"/>
  <c r="G689" i="4"/>
  <c r="C690" i="4"/>
  <c r="H690" i="4" s="1"/>
  <c r="D690" i="4"/>
  <c r="E690" i="4"/>
  <c r="F690" i="4"/>
  <c r="G690" i="4"/>
  <c r="C691" i="4"/>
  <c r="H691" i="4" s="1"/>
  <c r="D691" i="4"/>
  <c r="E691" i="4"/>
  <c r="F691" i="4"/>
  <c r="G691" i="4"/>
  <c r="C692" i="4"/>
  <c r="H692" i="4" s="1"/>
  <c r="D692" i="4"/>
  <c r="E692" i="4"/>
  <c r="F692" i="4"/>
  <c r="G692" i="4"/>
  <c r="C693" i="4"/>
  <c r="H693" i="4" s="1"/>
  <c r="D693" i="4"/>
  <c r="E693" i="4"/>
  <c r="F693" i="4"/>
  <c r="G693" i="4"/>
  <c r="C694" i="4"/>
  <c r="H694" i="4" s="1"/>
  <c r="D694" i="4"/>
  <c r="E694" i="4"/>
  <c r="F694" i="4"/>
  <c r="G694" i="4"/>
  <c r="C695" i="4"/>
  <c r="H695" i="4" s="1"/>
  <c r="D695" i="4"/>
  <c r="E695" i="4"/>
  <c r="F695" i="4"/>
  <c r="G695" i="4"/>
  <c r="C696" i="4"/>
  <c r="H696" i="4" s="1"/>
  <c r="D696" i="4"/>
  <c r="E696" i="4"/>
  <c r="F696" i="4"/>
  <c r="G696" i="4"/>
  <c r="C697" i="4"/>
  <c r="H697" i="4" s="1"/>
  <c r="D697" i="4"/>
  <c r="E697" i="4"/>
  <c r="F697" i="4"/>
  <c r="G697" i="4"/>
  <c r="C698" i="4"/>
  <c r="H698" i="4" s="1"/>
  <c r="D698" i="4"/>
  <c r="E698" i="4"/>
  <c r="F698" i="4"/>
  <c r="G698" i="4"/>
  <c r="C699" i="4"/>
  <c r="H699" i="4" s="1"/>
  <c r="D699" i="4"/>
  <c r="E699" i="4"/>
  <c r="F699" i="4"/>
  <c r="G699" i="4"/>
  <c r="C700" i="4"/>
  <c r="H700" i="4" s="1"/>
  <c r="D700" i="4"/>
  <c r="E700" i="4"/>
  <c r="F700" i="4"/>
  <c r="G700" i="4"/>
  <c r="C701" i="4"/>
  <c r="H701" i="4" s="1"/>
  <c r="D701" i="4"/>
  <c r="E701" i="4"/>
  <c r="F701" i="4"/>
  <c r="G701" i="4"/>
  <c r="C702" i="4"/>
  <c r="H702" i="4" s="1"/>
  <c r="D702" i="4"/>
  <c r="E702" i="4"/>
  <c r="F702" i="4"/>
  <c r="G702" i="4"/>
  <c r="C703" i="4"/>
  <c r="H703" i="4" s="1"/>
  <c r="D703" i="4"/>
  <c r="E703" i="4"/>
  <c r="F703" i="4"/>
  <c r="G703" i="4"/>
  <c r="C704" i="4"/>
  <c r="H704" i="4" s="1"/>
  <c r="D704" i="4"/>
  <c r="E704" i="4"/>
  <c r="F704" i="4"/>
  <c r="G704" i="4"/>
  <c r="C705" i="4"/>
  <c r="H705" i="4" s="1"/>
  <c r="D705" i="4"/>
  <c r="E705" i="4"/>
  <c r="F705" i="4"/>
  <c r="G705" i="4"/>
  <c r="C706" i="4"/>
  <c r="H706" i="4" s="1"/>
  <c r="D706" i="4"/>
  <c r="E706" i="4"/>
  <c r="F706" i="4"/>
  <c r="G706" i="4"/>
  <c r="C707" i="4"/>
  <c r="H707" i="4" s="1"/>
  <c r="D707" i="4"/>
  <c r="E707" i="4"/>
  <c r="F707" i="4"/>
  <c r="G707" i="4"/>
  <c r="C708" i="4"/>
  <c r="H708" i="4" s="1"/>
  <c r="D708" i="4"/>
  <c r="E708" i="4"/>
  <c r="F708" i="4"/>
  <c r="G708" i="4"/>
  <c r="C709" i="4"/>
  <c r="H709" i="4" s="1"/>
  <c r="D709" i="4"/>
  <c r="E709" i="4"/>
  <c r="F709" i="4"/>
  <c r="G709" i="4"/>
  <c r="C710" i="4"/>
  <c r="H710" i="4" s="1"/>
  <c r="D710" i="4"/>
  <c r="E710" i="4"/>
  <c r="F710" i="4"/>
  <c r="G710" i="4"/>
  <c r="C711" i="4"/>
  <c r="H711" i="4" s="1"/>
  <c r="D711" i="4"/>
  <c r="E711" i="4"/>
  <c r="F711" i="4"/>
  <c r="G711" i="4"/>
  <c r="C712" i="4"/>
  <c r="H712" i="4" s="1"/>
  <c r="D712" i="4"/>
  <c r="E712" i="4"/>
  <c r="F712" i="4"/>
  <c r="G712" i="4"/>
  <c r="C713" i="4"/>
  <c r="H713" i="4" s="1"/>
  <c r="D713" i="4"/>
  <c r="E713" i="4"/>
  <c r="F713" i="4"/>
  <c r="G713" i="4"/>
  <c r="C714" i="4"/>
  <c r="H714" i="4" s="1"/>
  <c r="D714" i="4"/>
  <c r="E714" i="4"/>
  <c r="F714" i="4"/>
  <c r="G714" i="4"/>
  <c r="C715" i="4"/>
  <c r="H715" i="4" s="1"/>
  <c r="D715" i="4"/>
  <c r="E715" i="4"/>
  <c r="F715" i="4"/>
  <c r="G715" i="4"/>
  <c r="C716" i="4"/>
  <c r="H716" i="4" s="1"/>
  <c r="D716" i="4"/>
  <c r="E716" i="4"/>
  <c r="F716" i="4"/>
  <c r="G716" i="4"/>
  <c r="C717" i="4"/>
  <c r="H717" i="4" s="1"/>
  <c r="D717" i="4"/>
  <c r="E717" i="4"/>
  <c r="F717" i="4"/>
  <c r="G717" i="4"/>
  <c r="C718" i="4"/>
  <c r="H718" i="4" s="1"/>
  <c r="D718" i="4"/>
  <c r="E718" i="4"/>
  <c r="F718" i="4"/>
  <c r="G718" i="4"/>
  <c r="C719" i="4"/>
  <c r="H719" i="4" s="1"/>
  <c r="D719" i="4"/>
  <c r="E719" i="4"/>
  <c r="F719" i="4"/>
  <c r="G719" i="4"/>
  <c r="C720" i="4"/>
  <c r="H720" i="4" s="1"/>
  <c r="D720" i="4"/>
  <c r="E720" i="4"/>
  <c r="F720" i="4"/>
  <c r="G720" i="4"/>
  <c r="C721" i="4"/>
  <c r="H721" i="4" s="1"/>
  <c r="D721" i="4"/>
  <c r="E721" i="4"/>
  <c r="F721" i="4"/>
  <c r="G721" i="4"/>
  <c r="C722" i="4"/>
  <c r="H722" i="4" s="1"/>
  <c r="D722" i="4"/>
  <c r="E722" i="4"/>
  <c r="F722" i="4"/>
  <c r="G722" i="4"/>
  <c r="C723" i="4"/>
  <c r="H723" i="4" s="1"/>
  <c r="D723" i="4"/>
  <c r="E723" i="4"/>
  <c r="F723" i="4"/>
  <c r="G723" i="4"/>
  <c r="C724" i="4"/>
  <c r="H724" i="4" s="1"/>
  <c r="D724" i="4"/>
  <c r="E724" i="4"/>
  <c r="F724" i="4"/>
  <c r="G724" i="4"/>
  <c r="C725" i="4"/>
  <c r="H725" i="4" s="1"/>
  <c r="D725" i="4"/>
  <c r="E725" i="4"/>
  <c r="F725" i="4"/>
  <c r="G725" i="4"/>
  <c r="C726" i="4"/>
  <c r="H726" i="4" s="1"/>
  <c r="D726" i="4"/>
  <c r="E726" i="4"/>
  <c r="F726" i="4"/>
  <c r="G726" i="4"/>
  <c r="C727" i="4"/>
  <c r="H727" i="4" s="1"/>
  <c r="D727" i="4"/>
  <c r="E727" i="4"/>
  <c r="F727" i="4"/>
  <c r="G727" i="4"/>
  <c r="C728" i="4"/>
  <c r="H728" i="4" s="1"/>
  <c r="D728" i="4"/>
  <c r="E728" i="4"/>
  <c r="F728" i="4"/>
  <c r="G728" i="4"/>
  <c r="C729" i="4"/>
  <c r="H729" i="4" s="1"/>
  <c r="D729" i="4"/>
  <c r="E729" i="4"/>
  <c r="F729" i="4"/>
  <c r="G729" i="4"/>
  <c r="C730" i="4"/>
  <c r="H730" i="4" s="1"/>
  <c r="D730" i="4"/>
  <c r="E730" i="4"/>
  <c r="F730" i="4"/>
  <c r="G730" i="4"/>
  <c r="C731" i="4"/>
  <c r="H731" i="4" s="1"/>
  <c r="D731" i="4"/>
  <c r="E731" i="4"/>
  <c r="F731" i="4"/>
  <c r="G731" i="4"/>
  <c r="C732" i="4"/>
  <c r="H732" i="4" s="1"/>
  <c r="D732" i="4"/>
  <c r="E732" i="4"/>
  <c r="F732" i="4"/>
  <c r="G732" i="4"/>
  <c r="C733" i="4"/>
  <c r="H733" i="4" s="1"/>
  <c r="D733" i="4"/>
  <c r="E733" i="4"/>
  <c r="F733" i="4"/>
  <c r="G733" i="4"/>
  <c r="C734" i="4"/>
  <c r="H734" i="4" s="1"/>
  <c r="D734" i="4"/>
  <c r="E734" i="4"/>
  <c r="F734" i="4"/>
  <c r="G734" i="4"/>
  <c r="C735" i="4"/>
  <c r="H735" i="4" s="1"/>
  <c r="D735" i="4"/>
  <c r="E735" i="4"/>
  <c r="F735" i="4"/>
  <c r="G735" i="4"/>
  <c r="C736" i="4"/>
  <c r="H736" i="4" s="1"/>
  <c r="D736" i="4"/>
  <c r="E736" i="4"/>
  <c r="F736" i="4"/>
  <c r="G736" i="4"/>
  <c r="C737" i="4"/>
  <c r="H737" i="4" s="1"/>
  <c r="D737" i="4"/>
  <c r="E737" i="4"/>
  <c r="F737" i="4"/>
  <c r="G737" i="4"/>
  <c r="C738" i="4"/>
  <c r="H738" i="4" s="1"/>
  <c r="D738" i="4"/>
  <c r="E738" i="4"/>
  <c r="F738" i="4"/>
  <c r="G738" i="4"/>
  <c r="C739" i="4"/>
  <c r="H739" i="4" s="1"/>
  <c r="D739" i="4"/>
  <c r="E739" i="4"/>
  <c r="F739" i="4"/>
  <c r="G739" i="4"/>
  <c r="C740" i="4"/>
  <c r="H740" i="4" s="1"/>
  <c r="D740" i="4"/>
  <c r="E740" i="4"/>
  <c r="F740" i="4"/>
  <c r="G740" i="4"/>
  <c r="C741" i="4"/>
  <c r="H741" i="4" s="1"/>
  <c r="D741" i="4"/>
  <c r="E741" i="4"/>
  <c r="F741" i="4"/>
  <c r="G741" i="4"/>
  <c r="C742" i="4"/>
  <c r="H742" i="4" s="1"/>
  <c r="D742" i="4"/>
  <c r="E742" i="4"/>
  <c r="F742" i="4"/>
  <c r="G742" i="4"/>
  <c r="C743" i="4"/>
  <c r="H743" i="4" s="1"/>
  <c r="D743" i="4"/>
  <c r="E743" i="4"/>
  <c r="F743" i="4"/>
  <c r="G743" i="4"/>
  <c r="C744" i="4"/>
  <c r="H744" i="4" s="1"/>
  <c r="D744" i="4"/>
  <c r="E744" i="4"/>
  <c r="F744" i="4"/>
  <c r="G744" i="4"/>
  <c r="C745" i="4"/>
  <c r="H745" i="4" s="1"/>
  <c r="D745" i="4"/>
  <c r="E745" i="4"/>
  <c r="F745" i="4"/>
  <c r="G745" i="4"/>
  <c r="C746" i="4"/>
  <c r="H746" i="4" s="1"/>
  <c r="D746" i="4"/>
  <c r="E746" i="4"/>
  <c r="F746" i="4"/>
  <c r="G746" i="4"/>
  <c r="C747" i="4"/>
  <c r="H747" i="4" s="1"/>
  <c r="D747" i="4"/>
  <c r="E747" i="4"/>
  <c r="F747" i="4"/>
  <c r="G747" i="4"/>
  <c r="C748" i="4"/>
  <c r="H748" i="4" s="1"/>
  <c r="D748" i="4"/>
  <c r="E748" i="4"/>
  <c r="F748" i="4"/>
  <c r="G748" i="4"/>
  <c r="C749" i="4"/>
  <c r="H749" i="4" s="1"/>
  <c r="D749" i="4"/>
  <c r="E749" i="4"/>
  <c r="F749" i="4"/>
  <c r="G749" i="4"/>
  <c r="C750" i="4"/>
  <c r="H750" i="4" s="1"/>
  <c r="D750" i="4"/>
  <c r="E750" i="4"/>
  <c r="F750" i="4"/>
  <c r="G750" i="4"/>
  <c r="C751" i="4"/>
  <c r="H751" i="4" s="1"/>
  <c r="D751" i="4"/>
  <c r="E751" i="4"/>
  <c r="F751" i="4"/>
  <c r="G751" i="4"/>
  <c r="C752" i="4"/>
  <c r="H752" i="4" s="1"/>
  <c r="D752" i="4"/>
  <c r="E752" i="4"/>
  <c r="F752" i="4"/>
  <c r="G752" i="4"/>
  <c r="C753" i="4"/>
  <c r="H753" i="4" s="1"/>
  <c r="D753" i="4"/>
  <c r="E753" i="4"/>
  <c r="F753" i="4"/>
  <c r="G753" i="4"/>
  <c r="C754" i="4"/>
  <c r="H754" i="4" s="1"/>
  <c r="D754" i="4"/>
  <c r="E754" i="4"/>
  <c r="F754" i="4"/>
  <c r="G754" i="4"/>
  <c r="C755" i="4"/>
  <c r="H755" i="4" s="1"/>
  <c r="D755" i="4"/>
  <c r="E755" i="4"/>
  <c r="F755" i="4"/>
  <c r="G755" i="4"/>
  <c r="C756" i="4"/>
  <c r="H756" i="4" s="1"/>
  <c r="D756" i="4"/>
  <c r="E756" i="4"/>
  <c r="F756" i="4"/>
  <c r="G756" i="4"/>
  <c r="C757" i="4"/>
  <c r="H757" i="4" s="1"/>
  <c r="D757" i="4"/>
  <c r="E757" i="4"/>
  <c r="F757" i="4"/>
  <c r="G757" i="4"/>
  <c r="C758" i="4"/>
  <c r="H758" i="4" s="1"/>
  <c r="D758" i="4"/>
  <c r="E758" i="4"/>
  <c r="F758" i="4"/>
  <c r="G758" i="4"/>
  <c r="C759" i="4"/>
  <c r="H759" i="4" s="1"/>
  <c r="D759" i="4"/>
  <c r="E759" i="4"/>
  <c r="F759" i="4"/>
  <c r="G759" i="4"/>
  <c r="C760" i="4"/>
  <c r="H760" i="4" s="1"/>
  <c r="D760" i="4"/>
  <c r="E760" i="4"/>
  <c r="F760" i="4"/>
  <c r="G760" i="4"/>
  <c r="C761" i="4"/>
  <c r="H761" i="4" s="1"/>
  <c r="D761" i="4"/>
  <c r="E761" i="4"/>
  <c r="F761" i="4"/>
  <c r="G761" i="4"/>
  <c r="C762" i="4"/>
  <c r="H762" i="4" s="1"/>
  <c r="D762" i="4"/>
  <c r="E762" i="4"/>
  <c r="F762" i="4"/>
  <c r="G762" i="4"/>
  <c r="C763" i="4"/>
  <c r="H763" i="4" s="1"/>
  <c r="D763" i="4"/>
  <c r="E763" i="4"/>
  <c r="F763" i="4"/>
  <c r="G763" i="4"/>
  <c r="C764" i="4"/>
  <c r="H764" i="4" s="1"/>
  <c r="D764" i="4"/>
  <c r="E764" i="4"/>
  <c r="F764" i="4"/>
  <c r="G764" i="4"/>
  <c r="C765" i="4"/>
  <c r="H765" i="4" s="1"/>
  <c r="D765" i="4"/>
  <c r="E765" i="4"/>
  <c r="F765" i="4"/>
  <c r="G765" i="4"/>
  <c r="C766" i="4"/>
  <c r="H766" i="4" s="1"/>
  <c r="D766" i="4"/>
  <c r="E766" i="4"/>
  <c r="F766" i="4"/>
  <c r="G766" i="4"/>
  <c r="C767" i="4"/>
  <c r="H767" i="4" s="1"/>
  <c r="D767" i="4"/>
  <c r="E767" i="4"/>
  <c r="F767" i="4"/>
  <c r="G767" i="4"/>
  <c r="C768" i="4"/>
  <c r="H768" i="4" s="1"/>
  <c r="D768" i="4"/>
  <c r="E768" i="4"/>
  <c r="F768" i="4"/>
  <c r="G768" i="4"/>
  <c r="C769" i="4"/>
  <c r="H769" i="4" s="1"/>
  <c r="D769" i="4"/>
  <c r="E769" i="4"/>
  <c r="F769" i="4"/>
  <c r="G769" i="4"/>
  <c r="C770" i="4"/>
  <c r="H770" i="4" s="1"/>
  <c r="D770" i="4"/>
  <c r="E770" i="4"/>
  <c r="F770" i="4"/>
  <c r="G770" i="4"/>
  <c r="C771" i="4"/>
  <c r="H771" i="4" s="1"/>
  <c r="D771" i="4"/>
  <c r="E771" i="4"/>
  <c r="F771" i="4"/>
  <c r="G771" i="4"/>
  <c r="C772" i="4"/>
  <c r="H772" i="4" s="1"/>
  <c r="D772" i="4"/>
  <c r="E772" i="4"/>
  <c r="F772" i="4"/>
  <c r="G772" i="4"/>
  <c r="C773" i="4"/>
  <c r="H773" i="4" s="1"/>
  <c r="D773" i="4"/>
  <c r="E773" i="4"/>
  <c r="F773" i="4"/>
  <c r="G773" i="4"/>
  <c r="C774" i="4"/>
  <c r="H774" i="4" s="1"/>
  <c r="D774" i="4"/>
  <c r="E774" i="4"/>
  <c r="F774" i="4"/>
  <c r="G774" i="4"/>
  <c r="C775" i="4"/>
  <c r="H775" i="4" s="1"/>
  <c r="D775" i="4"/>
  <c r="E775" i="4"/>
  <c r="F775" i="4"/>
  <c r="G775" i="4"/>
  <c r="C776" i="4"/>
  <c r="H776" i="4" s="1"/>
  <c r="D776" i="4"/>
  <c r="E776" i="4"/>
  <c r="F776" i="4"/>
  <c r="G776" i="4"/>
  <c r="C777" i="4"/>
  <c r="H777" i="4" s="1"/>
  <c r="D777" i="4"/>
  <c r="E777" i="4"/>
  <c r="F777" i="4"/>
  <c r="G777" i="4"/>
  <c r="C778" i="4"/>
  <c r="H778" i="4" s="1"/>
  <c r="D778" i="4"/>
  <c r="E778" i="4"/>
  <c r="F778" i="4"/>
  <c r="G778" i="4"/>
  <c r="C779" i="4"/>
  <c r="H779" i="4" s="1"/>
  <c r="D779" i="4"/>
  <c r="E779" i="4"/>
  <c r="F779" i="4"/>
  <c r="G779" i="4"/>
  <c r="C780" i="4"/>
  <c r="H780" i="4" s="1"/>
  <c r="D780" i="4"/>
  <c r="E780" i="4"/>
  <c r="F780" i="4"/>
  <c r="G780" i="4"/>
  <c r="C781" i="4"/>
  <c r="H781" i="4" s="1"/>
  <c r="D781" i="4"/>
  <c r="E781" i="4"/>
  <c r="F781" i="4"/>
  <c r="G781" i="4"/>
  <c r="C782" i="4"/>
  <c r="H782" i="4" s="1"/>
  <c r="D782" i="4"/>
  <c r="E782" i="4"/>
  <c r="F782" i="4"/>
  <c r="G782" i="4"/>
  <c r="C783" i="4"/>
  <c r="H783" i="4" s="1"/>
  <c r="D783" i="4"/>
  <c r="E783" i="4"/>
  <c r="F783" i="4"/>
  <c r="G783" i="4"/>
  <c r="C784" i="4"/>
  <c r="H784" i="4" s="1"/>
  <c r="D784" i="4"/>
  <c r="E784" i="4"/>
  <c r="F784" i="4"/>
  <c r="G784" i="4"/>
  <c r="C785" i="4"/>
  <c r="H785" i="4" s="1"/>
  <c r="D785" i="4"/>
  <c r="E785" i="4"/>
  <c r="F785" i="4"/>
  <c r="G785" i="4"/>
  <c r="C786" i="4"/>
  <c r="H786" i="4" s="1"/>
  <c r="D786" i="4"/>
  <c r="E786" i="4"/>
  <c r="F786" i="4"/>
  <c r="G786" i="4"/>
  <c r="C787" i="4"/>
  <c r="H787" i="4" s="1"/>
  <c r="D787" i="4"/>
  <c r="E787" i="4"/>
  <c r="F787" i="4"/>
  <c r="G787" i="4"/>
  <c r="C788" i="4"/>
  <c r="H788" i="4" s="1"/>
  <c r="D788" i="4"/>
  <c r="E788" i="4"/>
  <c r="F788" i="4"/>
  <c r="G788" i="4"/>
  <c r="C789" i="4"/>
  <c r="H789" i="4" s="1"/>
  <c r="D789" i="4"/>
  <c r="E789" i="4"/>
  <c r="F789" i="4"/>
  <c r="G789" i="4"/>
  <c r="C790" i="4"/>
  <c r="H790" i="4" s="1"/>
  <c r="D790" i="4"/>
  <c r="E790" i="4"/>
  <c r="F790" i="4"/>
  <c r="G790" i="4"/>
  <c r="C791" i="4"/>
  <c r="H791" i="4" s="1"/>
  <c r="D791" i="4"/>
  <c r="E791" i="4"/>
  <c r="F791" i="4"/>
  <c r="G791" i="4"/>
  <c r="C792" i="4"/>
  <c r="H792" i="4" s="1"/>
  <c r="D792" i="4"/>
  <c r="E792" i="4"/>
  <c r="F792" i="4"/>
  <c r="G792" i="4"/>
  <c r="C793" i="4"/>
  <c r="H793" i="4" s="1"/>
  <c r="D793" i="4"/>
  <c r="E793" i="4"/>
  <c r="F793" i="4"/>
  <c r="G793" i="4"/>
  <c r="C794" i="4"/>
  <c r="H794" i="4" s="1"/>
  <c r="D794" i="4"/>
  <c r="E794" i="4"/>
  <c r="F794" i="4"/>
  <c r="G794" i="4"/>
  <c r="C795" i="4"/>
  <c r="H795" i="4" s="1"/>
  <c r="D795" i="4"/>
  <c r="E795" i="4"/>
  <c r="F795" i="4"/>
  <c r="G795" i="4"/>
  <c r="C796" i="4"/>
  <c r="H796" i="4" s="1"/>
  <c r="D796" i="4"/>
  <c r="E796" i="4"/>
  <c r="F796" i="4"/>
  <c r="G796" i="4"/>
  <c r="C797" i="4"/>
  <c r="H797" i="4" s="1"/>
  <c r="D797" i="4"/>
  <c r="E797" i="4"/>
  <c r="F797" i="4"/>
  <c r="G797" i="4"/>
  <c r="C798" i="4"/>
  <c r="H798" i="4" s="1"/>
  <c r="D798" i="4"/>
  <c r="E798" i="4"/>
  <c r="F798" i="4"/>
  <c r="G798" i="4"/>
  <c r="C799" i="4"/>
  <c r="H799" i="4" s="1"/>
  <c r="D799" i="4"/>
  <c r="E799" i="4"/>
  <c r="F799" i="4"/>
  <c r="G799" i="4"/>
  <c r="C800" i="4"/>
  <c r="H800" i="4" s="1"/>
  <c r="D800" i="4"/>
  <c r="E800" i="4"/>
  <c r="F800" i="4"/>
  <c r="G800" i="4"/>
  <c r="C801" i="4"/>
  <c r="H801" i="4" s="1"/>
  <c r="D801" i="4"/>
  <c r="E801" i="4"/>
  <c r="F801" i="4"/>
  <c r="G801" i="4"/>
  <c r="C802" i="4"/>
  <c r="H802" i="4" s="1"/>
  <c r="D802" i="4"/>
  <c r="E802" i="4"/>
  <c r="F802" i="4"/>
  <c r="G802" i="4"/>
  <c r="C803" i="4"/>
  <c r="H803" i="4" s="1"/>
  <c r="D803" i="4"/>
  <c r="E803" i="4"/>
  <c r="F803" i="4"/>
  <c r="G803" i="4"/>
  <c r="C804" i="4"/>
  <c r="H804" i="4" s="1"/>
  <c r="D804" i="4"/>
  <c r="E804" i="4"/>
  <c r="F804" i="4"/>
  <c r="G804" i="4"/>
  <c r="C805" i="4"/>
  <c r="H805" i="4" s="1"/>
  <c r="D805" i="4"/>
  <c r="E805" i="4"/>
  <c r="F805" i="4"/>
  <c r="G805" i="4"/>
  <c r="C806" i="4"/>
  <c r="H806" i="4" s="1"/>
  <c r="D806" i="4"/>
  <c r="E806" i="4"/>
  <c r="F806" i="4"/>
  <c r="G806" i="4"/>
  <c r="C807" i="4"/>
  <c r="H807" i="4" s="1"/>
  <c r="D807" i="4"/>
  <c r="E807" i="4"/>
  <c r="F807" i="4"/>
  <c r="G807" i="4"/>
  <c r="C808" i="4"/>
  <c r="H808" i="4" s="1"/>
  <c r="D808" i="4"/>
  <c r="E808" i="4"/>
  <c r="F808" i="4"/>
  <c r="G808" i="4"/>
  <c r="C809" i="4"/>
  <c r="H809" i="4" s="1"/>
  <c r="D809" i="4"/>
  <c r="E809" i="4"/>
  <c r="F809" i="4"/>
  <c r="G809" i="4"/>
  <c r="C810" i="4"/>
  <c r="H810" i="4" s="1"/>
  <c r="D810" i="4"/>
  <c r="E810" i="4"/>
  <c r="F810" i="4"/>
  <c r="G810" i="4"/>
  <c r="C811" i="4"/>
  <c r="H811" i="4" s="1"/>
  <c r="D811" i="4"/>
  <c r="E811" i="4"/>
  <c r="F811" i="4"/>
  <c r="G811" i="4"/>
  <c r="C812" i="4"/>
  <c r="H812" i="4" s="1"/>
  <c r="D812" i="4"/>
  <c r="E812" i="4"/>
  <c r="F812" i="4"/>
  <c r="G812" i="4"/>
  <c r="C813" i="4"/>
  <c r="H813" i="4" s="1"/>
  <c r="D813" i="4"/>
  <c r="E813" i="4"/>
  <c r="F813" i="4"/>
  <c r="G813" i="4"/>
  <c r="C814" i="4"/>
  <c r="H814" i="4" s="1"/>
  <c r="D814" i="4"/>
  <c r="E814" i="4"/>
  <c r="F814" i="4"/>
  <c r="G814" i="4"/>
  <c r="C815" i="4"/>
  <c r="H815" i="4" s="1"/>
  <c r="D815" i="4"/>
  <c r="E815" i="4"/>
  <c r="F815" i="4"/>
  <c r="G815" i="4"/>
  <c r="C816" i="4"/>
  <c r="H816" i="4" s="1"/>
  <c r="D816" i="4"/>
  <c r="E816" i="4"/>
  <c r="F816" i="4"/>
  <c r="G816" i="4"/>
  <c r="C817" i="4"/>
  <c r="H817" i="4" s="1"/>
  <c r="D817" i="4"/>
  <c r="E817" i="4"/>
  <c r="F817" i="4"/>
  <c r="G817" i="4"/>
  <c r="C818" i="4"/>
  <c r="H818" i="4" s="1"/>
  <c r="D818" i="4"/>
  <c r="E818" i="4"/>
  <c r="F818" i="4"/>
  <c r="G818" i="4"/>
  <c r="C819" i="4"/>
  <c r="H819" i="4" s="1"/>
  <c r="D819" i="4"/>
  <c r="E819" i="4"/>
  <c r="F819" i="4"/>
  <c r="G819" i="4"/>
  <c r="C820" i="4"/>
  <c r="H820" i="4" s="1"/>
  <c r="D820" i="4"/>
  <c r="E820" i="4"/>
  <c r="F820" i="4"/>
  <c r="G820" i="4"/>
  <c r="C821" i="4"/>
  <c r="H821" i="4" s="1"/>
  <c r="D821" i="4"/>
  <c r="E821" i="4"/>
  <c r="F821" i="4"/>
  <c r="G821" i="4"/>
  <c r="C822" i="4"/>
  <c r="H822" i="4" s="1"/>
  <c r="D822" i="4"/>
  <c r="E822" i="4"/>
  <c r="F822" i="4"/>
  <c r="G822" i="4"/>
  <c r="C823" i="4"/>
  <c r="H823" i="4" s="1"/>
  <c r="D823" i="4"/>
  <c r="E823" i="4"/>
  <c r="F823" i="4"/>
  <c r="G823" i="4"/>
  <c r="C824" i="4"/>
  <c r="H824" i="4" s="1"/>
  <c r="D824" i="4"/>
  <c r="E824" i="4"/>
  <c r="F824" i="4"/>
  <c r="G824" i="4"/>
  <c r="C825" i="4"/>
  <c r="H825" i="4" s="1"/>
  <c r="D825" i="4"/>
  <c r="E825" i="4"/>
  <c r="F825" i="4"/>
  <c r="G825" i="4"/>
  <c r="C826" i="4"/>
  <c r="H826" i="4" s="1"/>
  <c r="D826" i="4"/>
  <c r="E826" i="4"/>
  <c r="F826" i="4"/>
  <c r="G826" i="4"/>
  <c r="C827" i="4"/>
  <c r="H827" i="4" s="1"/>
  <c r="D827" i="4"/>
  <c r="E827" i="4"/>
  <c r="F827" i="4"/>
  <c r="G827" i="4"/>
  <c r="C828" i="4"/>
  <c r="H828" i="4" s="1"/>
  <c r="D828" i="4"/>
  <c r="E828" i="4"/>
  <c r="F828" i="4"/>
  <c r="G828" i="4"/>
  <c r="C829" i="4"/>
  <c r="H829" i="4" s="1"/>
  <c r="D829" i="4"/>
  <c r="E829" i="4"/>
  <c r="F829" i="4"/>
  <c r="G829" i="4"/>
  <c r="C830" i="4"/>
  <c r="H830" i="4" s="1"/>
  <c r="D830" i="4"/>
  <c r="E830" i="4"/>
  <c r="F830" i="4"/>
  <c r="G830" i="4"/>
  <c r="C831" i="4"/>
  <c r="H831" i="4" s="1"/>
  <c r="D831" i="4"/>
  <c r="E831" i="4"/>
  <c r="F831" i="4"/>
  <c r="G831" i="4"/>
  <c r="C832" i="4"/>
  <c r="H832" i="4" s="1"/>
  <c r="D832" i="4"/>
  <c r="E832" i="4"/>
  <c r="F832" i="4"/>
  <c r="G832" i="4"/>
  <c r="C833" i="4"/>
  <c r="H833" i="4" s="1"/>
  <c r="D833" i="4"/>
  <c r="E833" i="4"/>
  <c r="F833" i="4"/>
  <c r="G833" i="4"/>
  <c r="C834" i="4"/>
  <c r="H834" i="4" s="1"/>
  <c r="D834" i="4"/>
  <c r="E834" i="4"/>
  <c r="F834" i="4"/>
  <c r="G834" i="4"/>
  <c r="C835" i="4"/>
  <c r="H835" i="4" s="1"/>
  <c r="D835" i="4"/>
  <c r="E835" i="4"/>
  <c r="F835" i="4"/>
  <c r="G835" i="4"/>
  <c r="C836" i="4"/>
  <c r="H836" i="4" s="1"/>
  <c r="D836" i="4"/>
  <c r="E836" i="4"/>
  <c r="F836" i="4"/>
  <c r="G836" i="4"/>
  <c r="C837" i="4"/>
  <c r="H837" i="4" s="1"/>
  <c r="D837" i="4"/>
  <c r="E837" i="4"/>
  <c r="F837" i="4"/>
  <c r="G837" i="4"/>
  <c r="C838" i="4"/>
  <c r="H838" i="4" s="1"/>
  <c r="D838" i="4"/>
  <c r="E838" i="4"/>
  <c r="F838" i="4"/>
  <c r="G838" i="4"/>
  <c r="C839" i="4"/>
  <c r="H839" i="4" s="1"/>
  <c r="D839" i="4"/>
  <c r="E839" i="4"/>
  <c r="F839" i="4"/>
  <c r="G839" i="4"/>
  <c r="C840" i="4"/>
  <c r="H840" i="4" s="1"/>
  <c r="D840" i="4"/>
  <c r="E840" i="4"/>
  <c r="F840" i="4"/>
  <c r="G840" i="4"/>
  <c r="C841" i="4"/>
  <c r="H841" i="4" s="1"/>
  <c r="D841" i="4"/>
  <c r="E841" i="4"/>
  <c r="F841" i="4"/>
  <c r="G841" i="4"/>
  <c r="C842" i="4"/>
  <c r="H842" i="4" s="1"/>
  <c r="D842" i="4"/>
  <c r="E842" i="4"/>
  <c r="F842" i="4"/>
  <c r="G842" i="4"/>
  <c r="C843" i="4"/>
  <c r="H843" i="4" s="1"/>
  <c r="D843" i="4"/>
  <c r="E843" i="4"/>
  <c r="F843" i="4"/>
  <c r="G843" i="4"/>
  <c r="C844" i="4"/>
  <c r="H844" i="4" s="1"/>
  <c r="D844" i="4"/>
  <c r="E844" i="4"/>
  <c r="F844" i="4"/>
  <c r="G844" i="4"/>
  <c r="C845" i="4"/>
  <c r="H845" i="4" s="1"/>
  <c r="D845" i="4"/>
  <c r="E845" i="4"/>
  <c r="F845" i="4"/>
  <c r="G845" i="4"/>
  <c r="C846" i="4"/>
  <c r="H846" i="4" s="1"/>
  <c r="D846" i="4"/>
  <c r="E846" i="4"/>
  <c r="F846" i="4"/>
  <c r="G846" i="4"/>
  <c r="C847" i="4"/>
  <c r="H847" i="4" s="1"/>
  <c r="D847" i="4"/>
  <c r="E847" i="4"/>
  <c r="F847" i="4"/>
  <c r="G847" i="4"/>
  <c r="C848" i="4"/>
  <c r="H848" i="4" s="1"/>
  <c r="D848" i="4"/>
  <c r="E848" i="4"/>
  <c r="F848" i="4"/>
  <c r="G848" i="4"/>
  <c r="C849" i="4"/>
  <c r="H849" i="4" s="1"/>
  <c r="D849" i="4"/>
  <c r="E849" i="4"/>
  <c r="F849" i="4"/>
  <c r="G849" i="4"/>
  <c r="C850" i="4"/>
  <c r="H850" i="4" s="1"/>
  <c r="D850" i="4"/>
  <c r="E850" i="4"/>
  <c r="F850" i="4"/>
  <c r="G850" i="4"/>
  <c r="C851" i="4"/>
  <c r="H851" i="4" s="1"/>
  <c r="D851" i="4"/>
  <c r="E851" i="4"/>
  <c r="F851" i="4"/>
  <c r="G851" i="4"/>
  <c r="C852" i="4"/>
  <c r="H852" i="4" s="1"/>
  <c r="D852" i="4"/>
  <c r="E852" i="4"/>
  <c r="F852" i="4"/>
  <c r="G852" i="4"/>
  <c r="C853" i="4"/>
  <c r="H853" i="4" s="1"/>
  <c r="D853" i="4"/>
  <c r="E853" i="4"/>
  <c r="F853" i="4"/>
  <c r="G853" i="4"/>
  <c r="C854" i="4"/>
  <c r="H854" i="4" s="1"/>
  <c r="D854" i="4"/>
  <c r="E854" i="4"/>
  <c r="F854" i="4"/>
  <c r="G854" i="4"/>
  <c r="C855" i="4"/>
  <c r="H855" i="4" s="1"/>
  <c r="D855" i="4"/>
  <c r="E855" i="4"/>
  <c r="F855" i="4"/>
  <c r="G855" i="4"/>
  <c r="C856" i="4"/>
  <c r="H856" i="4" s="1"/>
  <c r="D856" i="4"/>
  <c r="E856" i="4"/>
  <c r="F856" i="4"/>
  <c r="G856" i="4"/>
  <c r="C857" i="4"/>
  <c r="H857" i="4" s="1"/>
  <c r="D857" i="4"/>
  <c r="E857" i="4"/>
  <c r="F857" i="4"/>
  <c r="G857" i="4"/>
  <c r="C858" i="4"/>
  <c r="H858" i="4" s="1"/>
  <c r="D858" i="4"/>
  <c r="E858" i="4"/>
  <c r="F858" i="4"/>
  <c r="G858" i="4"/>
  <c r="C859" i="4"/>
  <c r="H859" i="4" s="1"/>
  <c r="D859" i="4"/>
  <c r="E859" i="4"/>
  <c r="F859" i="4"/>
  <c r="G859" i="4"/>
  <c r="C860" i="4"/>
  <c r="H860" i="4" s="1"/>
  <c r="D860" i="4"/>
  <c r="E860" i="4"/>
  <c r="F860" i="4"/>
  <c r="G860" i="4"/>
  <c r="C861" i="4"/>
  <c r="H861" i="4" s="1"/>
  <c r="D861" i="4"/>
  <c r="E861" i="4"/>
  <c r="F861" i="4"/>
  <c r="G861" i="4"/>
  <c r="C862" i="4"/>
  <c r="H862" i="4" s="1"/>
  <c r="D862" i="4"/>
  <c r="E862" i="4"/>
  <c r="F862" i="4"/>
  <c r="G862" i="4"/>
  <c r="C863" i="4"/>
  <c r="H863" i="4" s="1"/>
  <c r="D863" i="4"/>
  <c r="E863" i="4"/>
  <c r="F863" i="4"/>
  <c r="G863" i="4"/>
  <c r="C864" i="4"/>
  <c r="H864" i="4" s="1"/>
  <c r="D864" i="4"/>
  <c r="E864" i="4"/>
  <c r="F864" i="4"/>
  <c r="G864" i="4"/>
  <c r="C865" i="4"/>
  <c r="H865" i="4" s="1"/>
  <c r="D865" i="4"/>
  <c r="E865" i="4"/>
  <c r="F865" i="4"/>
  <c r="G865" i="4"/>
  <c r="C866" i="4"/>
  <c r="H866" i="4" s="1"/>
  <c r="D866" i="4"/>
  <c r="E866" i="4"/>
  <c r="F866" i="4"/>
  <c r="G866" i="4"/>
  <c r="C867" i="4"/>
  <c r="H867" i="4" s="1"/>
  <c r="D867" i="4"/>
  <c r="E867" i="4"/>
  <c r="F867" i="4"/>
  <c r="G867" i="4"/>
  <c r="C868" i="4"/>
  <c r="H868" i="4" s="1"/>
  <c r="D868" i="4"/>
  <c r="E868" i="4"/>
  <c r="F868" i="4"/>
  <c r="G868" i="4"/>
  <c r="C869" i="4"/>
  <c r="H869" i="4" s="1"/>
  <c r="D869" i="4"/>
  <c r="E869" i="4"/>
  <c r="F869" i="4"/>
  <c r="G869" i="4"/>
  <c r="C870" i="4"/>
  <c r="H870" i="4" s="1"/>
  <c r="D870" i="4"/>
  <c r="E870" i="4"/>
  <c r="F870" i="4"/>
  <c r="G870" i="4"/>
  <c r="C871" i="4"/>
  <c r="H871" i="4" s="1"/>
  <c r="D871" i="4"/>
  <c r="E871" i="4"/>
  <c r="F871" i="4"/>
  <c r="G871" i="4"/>
  <c r="C872" i="4"/>
  <c r="H872" i="4" s="1"/>
  <c r="D872" i="4"/>
  <c r="E872" i="4"/>
  <c r="F872" i="4"/>
  <c r="G872" i="4"/>
  <c r="C873" i="4"/>
  <c r="H873" i="4" s="1"/>
  <c r="D873" i="4"/>
  <c r="E873" i="4"/>
  <c r="F873" i="4"/>
  <c r="G873" i="4"/>
  <c r="C874" i="4"/>
  <c r="H874" i="4" s="1"/>
  <c r="D874" i="4"/>
  <c r="E874" i="4"/>
  <c r="F874" i="4"/>
  <c r="G874" i="4"/>
  <c r="C875" i="4"/>
  <c r="H875" i="4" s="1"/>
  <c r="D875" i="4"/>
  <c r="E875" i="4"/>
  <c r="F875" i="4"/>
  <c r="G875" i="4"/>
  <c r="C876" i="4"/>
  <c r="H876" i="4" s="1"/>
  <c r="D876" i="4"/>
  <c r="E876" i="4"/>
  <c r="F876" i="4"/>
  <c r="G876" i="4"/>
  <c r="C877" i="4"/>
  <c r="H877" i="4" s="1"/>
  <c r="D877" i="4"/>
  <c r="E877" i="4"/>
  <c r="F877" i="4"/>
  <c r="G877" i="4"/>
  <c r="C878" i="4"/>
  <c r="H878" i="4" s="1"/>
  <c r="D878" i="4"/>
  <c r="E878" i="4"/>
  <c r="F878" i="4"/>
  <c r="G878" i="4"/>
  <c r="C879" i="4"/>
  <c r="H879" i="4" s="1"/>
  <c r="D879" i="4"/>
  <c r="E879" i="4"/>
  <c r="F879" i="4"/>
  <c r="G879" i="4"/>
  <c r="C880" i="4"/>
  <c r="H880" i="4" s="1"/>
  <c r="D880" i="4"/>
  <c r="E880" i="4"/>
  <c r="F880" i="4"/>
  <c r="G880" i="4"/>
  <c r="C881" i="4"/>
  <c r="H881" i="4" s="1"/>
  <c r="D881" i="4"/>
  <c r="E881" i="4"/>
  <c r="F881" i="4"/>
  <c r="G881" i="4"/>
  <c r="C882" i="4"/>
  <c r="H882" i="4" s="1"/>
  <c r="D882" i="4"/>
  <c r="E882" i="4"/>
  <c r="F882" i="4"/>
  <c r="G882" i="4"/>
  <c r="C883" i="4"/>
  <c r="H883" i="4" s="1"/>
  <c r="D883" i="4"/>
  <c r="E883" i="4"/>
  <c r="F883" i="4"/>
  <c r="G883" i="4"/>
  <c r="C884" i="4"/>
  <c r="H884" i="4" s="1"/>
  <c r="D884" i="4"/>
  <c r="E884" i="4"/>
  <c r="F884" i="4"/>
  <c r="G884" i="4"/>
  <c r="C885" i="4"/>
  <c r="H885" i="4" s="1"/>
  <c r="D885" i="4"/>
  <c r="E885" i="4"/>
  <c r="F885" i="4"/>
  <c r="G885" i="4"/>
  <c r="C886" i="4"/>
  <c r="H886" i="4" s="1"/>
  <c r="D886" i="4"/>
  <c r="E886" i="4"/>
  <c r="F886" i="4"/>
  <c r="G886" i="4"/>
  <c r="C887" i="4"/>
  <c r="H887" i="4" s="1"/>
  <c r="D887" i="4"/>
  <c r="E887" i="4"/>
  <c r="F887" i="4"/>
  <c r="G887" i="4"/>
  <c r="C888" i="4"/>
  <c r="H888" i="4" s="1"/>
  <c r="D888" i="4"/>
  <c r="E888" i="4"/>
  <c r="F888" i="4"/>
  <c r="G888" i="4"/>
  <c r="C889" i="4"/>
  <c r="H889" i="4" s="1"/>
  <c r="D889" i="4"/>
  <c r="E889" i="4"/>
  <c r="F889" i="4"/>
  <c r="G889" i="4"/>
  <c r="C890" i="4"/>
  <c r="H890" i="4" s="1"/>
  <c r="D890" i="4"/>
  <c r="E890" i="4"/>
  <c r="F890" i="4"/>
  <c r="G890" i="4"/>
  <c r="C891" i="4"/>
  <c r="H891" i="4" s="1"/>
  <c r="D891" i="4"/>
  <c r="E891" i="4"/>
  <c r="F891" i="4"/>
  <c r="G891" i="4"/>
  <c r="C892" i="4"/>
  <c r="H892" i="4" s="1"/>
  <c r="D892" i="4"/>
  <c r="E892" i="4"/>
  <c r="F892" i="4"/>
  <c r="G892" i="4"/>
  <c r="C893" i="4"/>
  <c r="H893" i="4" s="1"/>
  <c r="D893" i="4"/>
  <c r="E893" i="4"/>
  <c r="F893" i="4"/>
  <c r="G893" i="4"/>
  <c r="C894" i="4"/>
  <c r="H894" i="4" s="1"/>
  <c r="D894" i="4"/>
  <c r="E894" i="4"/>
  <c r="F894" i="4"/>
  <c r="G894" i="4"/>
  <c r="C895" i="4"/>
  <c r="H895" i="4" s="1"/>
  <c r="D895" i="4"/>
  <c r="E895" i="4"/>
  <c r="F895" i="4"/>
  <c r="G895" i="4"/>
  <c r="C896" i="4"/>
  <c r="H896" i="4" s="1"/>
  <c r="D896" i="4"/>
  <c r="E896" i="4"/>
  <c r="F896" i="4"/>
  <c r="G896" i="4"/>
  <c r="C897" i="4"/>
  <c r="H897" i="4" s="1"/>
  <c r="D897" i="4"/>
  <c r="E897" i="4"/>
  <c r="F897" i="4"/>
  <c r="G897" i="4"/>
  <c r="C898" i="4"/>
  <c r="H898" i="4" s="1"/>
  <c r="D898" i="4"/>
  <c r="E898" i="4"/>
  <c r="F898" i="4"/>
  <c r="G898" i="4"/>
  <c r="C899" i="4"/>
  <c r="H899" i="4" s="1"/>
  <c r="D899" i="4"/>
  <c r="E899" i="4"/>
  <c r="F899" i="4"/>
  <c r="G899" i="4"/>
  <c r="C900" i="4"/>
  <c r="H900" i="4" s="1"/>
  <c r="D900" i="4"/>
  <c r="E900" i="4"/>
  <c r="F900" i="4"/>
  <c r="G900" i="4"/>
  <c r="C901" i="4"/>
  <c r="H901" i="4" s="1"/>
  <c r="D901" i="4"/>
  <c r="E901" i="4"/>
  <c r="F901" i="4"/>
  <c r="G901" i="4"/>
  <c r="C902" i="4"/>
  <c r="H902" i="4" s="1"/>
  <c r="D902" i="4"/>
  <c r="E902" i="4"/>
  <c r="F902" i="4"/>
  <c r="G902" i="4"/>
  <c r="C903" i="4"/>
  <c r="H903" i="4" s="1"/>
  <c r="D903" i="4"/>
  <c r="E903" i="4"/>
  <c r="F903" i="4"/>
  <c r="G903" i="4"/>
  <c r="C904" i="4"/>
  <c r="H904" i="4" s="1"/>
  <c r="D904" i="4"/>
  <c r="E904" i="4"/>
  <c r="F904" i="4"/>
  <c r="G904" i="4"/>
  <c r="C905" i="4"/>
  <c r="H905" i="4" s="1"/>
  <c r="D905" i="4"/>
  <c r="E905" i="4"/>
  <c r="F905" i="4"/>
  <c r="G905" i="4"/>
  <c r="C906" i="4"/>
  <c r="H906" i="4" s="1"/>
  <c r="D906" i="4"/>
  <c r="E906" i="4"/>
  <c r="F906" i="4"/>
  <c r="G906" i="4"/>
  <c r="C907" i="4"/>
  <c r="H907" i="4" s="1"/>
  <c r="D907" i="4"/>
  <c r="E907" i="4"/>
  <c r="F907" i="4"/>
  <c r="G907" i="4"/>
  <c r="C908" i="4"/>
  <c r="H908" i="4" s="1"/>
  <c r="D908" i="4"/>
  <c r="E908" i="4"/>
  <c r="F908" i="4"/>
  <c r="G908" i="4"/>
  <c r="C909" i="4"/>
  <c r="H909" i="4" s="1"/>
  <c r="D909" i="4"/>
  <c r="E909" i="4"/>
  <c r="F909" i="4"/>
  <c r="G909" i="4"/>
  <c r="C910" i="4"/>
  <c r="H910" i="4" s="1"/>
  <c r="D910" i="4"/>
  <c r="E910" i="4"/>
  <c r="F910" i="4"/>
  <c r="G910" i="4"/>
  <c r="C911" i="4"/>
  <c r="H911" i="4" s="1"/>
  <c r="D911" i="4"/>
  <c r="E911" i="4"/>
  <c r="F911" i="4"/>
  <c r="G911" i="4"/>
  <c r="C912" i="4"/>
  <c r="H912" i="4" s="1"/>
  <c r="D912" i="4"/>
  <c r="E912" i="4"/>
  <c r="F912" i="4"/>
  <c r="G912" i="4"/>
  <c r="C913" i="4"/>
  <c r="H913" i="4" s="1"/>
  <c r="D913" i="4"/>
  <c r="E913" i="4"/>
  <c r="F913" i="4"/>
  <c r="G913" i="4"/>
  <c r="C914" i="4"/>
  <c r="H914" i="4" s="1"/>
  <c r="D914" i="4"/>
  <c r="E914" i="4"/>
  <c r="F914" i="4"/>
  <c r="G914" i="4"/>
  <c r="C915" i="4"/>
  <c r="H915" i="4" s="1"/>
  <c r="D915" i="4"/>
  <c r="E915" i="4"/>
  <c r="F915" i="4"/>
  <c r="G915" i="4"/>
  <c r="C916" i="4"/>
  <c r="H916" i="4" s="1"/>
  <c r="D916" i="4"/>
  <c r="E916" i="4"/>
  <c r="F916" i="4"/>
  <c r="G916" i="4"/>
  <c r="C917" i="4"/>
  <c r="H917" i="4" s="1"/>
  <c r="D917" i="4"/>
  <c r="E917" i="4"/>
  <c r="F917" i="4"/>
  <c r="G917" i="4"/>
  <c r="C918" i="4"/>
  <c r="H918" i="4" s="1"/>
  <c r="D918" i="4"/>
  <c r="E918" i="4"/>
  <c r="F918" i="4"/>
  <c r="G918" i="4"/>
  <c r="C919" i="4"/>
  <c r="H919" i="4" s="1"/>
  <c r="D919" i="4"/>
  <c r="E919" i="4"/>
  <c r="F919" i="4"/>
  <c r="G919" i="4"/>
  <c r="C920" i="4"/>
  <c r="H920" i="4" s="1"/>
  <c r="D920" i="4"/>
  <c r="E920" i="4"/>
  <c r="F920" i="4"/>
  <c r="G920" i="4"/>
  <c r="C921" i="4"/>
  <c r="H921" i="4" s="1"/>
  <c r="D921" i="4"/>
  <c r="E921" i="4"/>
  <c r="F921" i="4"/>
  <c r="G921" i="4"/>
  <c r="C922" i="4"/>
  <c r="H922" i="4" s="1"/>
  <c r="D922" i="4"/>
  <c r="E922" i="4"/>
  <c r="F922" i="4"/>
  <c r="G922" i="4"/>
  <c r="C923" i="4"/>
  <c r="H923" i="4" s="1"/>
  <c r="D923" i="4"/>
  <c r="E923" i="4"/>
  <c r="F923" i="4"/>
  <c r="G923" i="4"/>
  <c r="C924" i="4"/>
  <c r="H924" i="4" s="1"/>
  <c r="D924" i="4"/>
  <c r="E924" i="4"/>
  <c r="F924" i="4"/>
  <c r="G924" i="4"/>
  <c r="C925" i="4"/>
  <c r="H925" i="4" s="1"/>
  <c r="D925" i="4"/>
  <c r="E925" i="4"/>
  <c r="F925" i="4"/>
  <c r="G925" i="4"/>
  <c r="C926" i="4"/>
  <c r="H926" i="4" s="1"/>
  <c r="D926" i="4"/>
  <c r="E926" i="4"/>
  <c r="F926" i="4"/>
  <c r="G926" i="4"/>
  <c r="C927" i="4"/>
  <c r="H927" i="4" s="1"/>
  <c r="D927" i="4"/>
  <c r="E927" i="4"/>
  <c r="F927" i="4"/>
  <c r="G927" i="4"/>
  <c r="C928" i="4"/>
  <c r="H928" i="4" s="1"/>
  <c r="D928" i="4"/>
  <c r="E928" i="4"/>
  <c r="F928" i="4"/>
  <c r="G928" i="4"/>
  <c r="C929" i="4"/>
  <c r="H929" i="4" s="1"/>
  <c r="D929" i="4"/>
  <c r="E929" i="4"/>
  <c r="F929" i="4"/>
  <c r="G929" i="4"/>
  <c r="C930" i="4"/>
  <c r="H930" i="4" s="1"/>
  <c r="D930" i="4"/>
  <c r="E930" i="4"/>
  <c r="F930" i="4"/>
  <c r="G930" i="4"/>
  <c r="C931" i="4"/>
  <c r="H931" i="4" s="1"/>
  <c r="D931" i="4"/>
  <c r="E931" i="4"/>
  <c r="F931" i="4"/>
  <c r="G931" i="4"/>
  <c r="C932" i="4"/>
  <c r="H932" i="4" s="1"/>
  <c r="D932" i="4"/>
  <c r="E932" i="4"/>
  <c r="F932" i="4"/>
  <c r="G932" i="4"/>
  <c r="C933" i="4"/>
  <c r="H933" i="4" s="1"/>
  <c r="D933" i="4"/>
  <c r="E933" i="4"/>
  <c r="F933" i="4"/>
  <c r="G933" i="4"/>
  <c r="C934" i="4"/>
  <c r="H934" i="4" s="1"/>
  <c r="D934" i="4"/>
  <c r="E934" i="4"/>
  <c r="F934" i="4"/>
  <c r="G934" i="4"/>
  <c r="C935" i="4"/>
  <c r="H935" i="4" s="1"/>
  <c r="D935" i="4"/>
  <c r="E935" i="4"/>
  <c r="F935" i="4"/>
  <c r="G935" i="4"/>
  <c r="C936" i="4"/>
  <c r="H936" i="4" s="1"/>
  <c r="D936" i="4"/>
  <c r="E936" i="4"/>
  <c r="F936" i="4"/>
  <c r="G936" i="4"/>
  <c r="C937" i="4"/>
  <c r="H937" i="4" s="1"/>
  <c r="D937" i="4"/>
  <c r="E937" i="4"/>
  <c r="F937" i="4"/>
  <c r="G937" i="4"/>
  <c r="C938" i="4"/>
  <c r="H938" i="4" s="1"/>
  <c r="D938" i="4"/>
  <c r="E938" i="4"/>
  <c r="F938" i="4"/>
  <c r="G938" i="4"/>
  <c r="C939" i="4"/>
  <c r="H939" i="4" s="1"/>
  <c r="D939" i="4"/>
  <c r="E939" i="4"/>
  <c r="F939" i="4"/>
  <c r="G939" i="4"/>
  <c r="C940" i="4"/>
  <c r="H940" i="4" s="1"/>
  <c r="D940" i="4"/>
  <c r="E940" i="4"/>
  <c r="F940" i="4"/>
  <c r="G940" i="4"/>
  <c r="C941" i="4"/>
  <c r="H941" i="4" s="1"/>
  <c r="D941" i="4"/>
  <c r="E941" i="4"/>
  <c r="F941" i="4"/>
  <c r="G941" i="4"/>
  <c r="C942" i="4"/>
  <c r="H942" i="4" s="1"/>
  <c r="D942" i="4"/>
  <c r="E942" i="4"/>
  <c r="F942" i="4"/>
  <c r="G942" i="4"/>
  <c r="C943" i="4"/>
  <c r="H943" i="4" s="1"/>
  <c r="D943" i="4"/>
  <c r="E943" i="4"/>
  <c r="F943" i="4"/>
  <c r="G943" i="4"/>
  <c r="C944" i="4"/>
  <c r="H944" i="4" s="1"/>
  <c r="D944" i="4"/>
  <c r="E944" i="4"/>
  <c r="F944" i="4"/>
  <c r="G944" i="4"/>
  <c r="C945" i="4"/>
  <c r="H945" i="4" s="1"/>
  <c r="D945" i="4"/>
  <c r="E945" i="4"/>
  <c r="F945" i="4"/>
  <c r="G945" i="4"/>
  <c r="C946" i="4"/>
  <c r="H946" i="4" s="1"/>
  <c r="D946" i="4"/>
  <c r="E946" i="4"/>
  <c r="F946" i="4"/>
  <c r="G946" i="4"/>
  <c r="C947" i="4"/>
  <c r="H947" i="4" s="1"/>
  <c r="D947" i="4"/>
  <c r="E947" i="4"/>
  <c r="F947" i="4"/>
  <c r="G947" i="4"/>
  <c r="C948" i="4"/>
  <c r="H948" i="4" s="1"/>
  <c r="D948" i="4"/>
  <c r="E948" i="4"/>
  <c r="F948" i="4"/>
  <c r="G948" i="4"/>
  <c r="C949" i="4"/>
  <c r="H949" i="4" s="1"/>
  <c r="D949" i="4"/>
  <c r="E949" i="4"/>
  <c r="F949" i="4"/>
  <c r="G949" i="4"/>
  <c r="C950" i="4"/>
  <c r="H950" i="4" s="1"/>
  <c r="D950" i="4"/>
  <c r="E950" i="4"/>
  <c r="F950" i="4"/>
  <c r="G950" i="4"/>
  <c r="C951" i="4"/>
  <c r="H951" i="4" s="1"/>
  <c r="D951" i="4"/>
  <c r="E951" i="4"/>
  <c r="F951" i="4"/>
  <c r="G951" i="4"/>
  <c r="C952" i="4"/>
  <c r="H952" i="4" s="1"/>
  <c r="D952" i="4"/>
  <c r="E952" i="4"/>
  <c r="F952" i="4"/>
  <c r="G952" i="4"/>
  <c r="C953" i="4"/>
  <c r="H953" i="4" s="1"/>
  <c r="D953" i="4"/>
  <c r="E953" i="4"/>
  <c r="F953" i="4"/>
  <c r="G953" i="4"/>
  <c r="C954" i="4"/>
  <c r="H954" i="4" s="1"/>
  <c r="D954" i="4"/>
  <c r="E954" i="4"/>
  <c r="F954" i="4"/>
  <c r="G954" i="4"/>
  <c r="C955" i="4"/>
  <c r="H955" i="4" s="1"/>
  <c r="D955" i="4"/>
  <c r="E955" i="4"/>
  <c r="F955" i="4"/>
  <c r="G955" i="4"/>
  <c r="C956" i="4"/>
  <c r="H956" i="4" s="1"/>
  <c r="D956" i="4"/>
  <c r="E956" i="4"/>
  <c r="F956" i="4"/>
  <c r="G956" i="4"/>
  <c r="C957" i="4"/>
  <c r="H957" i="4" s="1"/>
  <c r="D957" i="4"/>
  <c r="E957" i="4"/>
  <c r="F957" i="4"/>
  <c r="G957" i="4"/>
  <c r="C958" i="4"/>
  <c r="H958" i="4" s="1"/>
  <c r="D958" i="4"/>
  <c r="E958" i="4"/>
  <c r="F958" i="4"/>
  <c r="G958" i="4"/>
  <c r="C959" i="4"/>
  <c r="H959" i="4" s="1"/>
  <c r="D959" i="4"/>
  <c r="E959" i="4"/>
  <c r="F959" i="4"/>
  <c r="G959" i="4"/>
  <c r="C960" i="4"/>
  <c r="H960" i="4" s="1"/>
  <c r="D960" i="4"/>
  <c r="E960" i="4"/>
  <c r="F960" i="4"/>
  <c r="G960" i="4"/>
  <c r="C961" i="4"/>
  <c r="H961" i="4" s="1"/>
  <c r="D961" i="4"/>
  <c r="E961" i="4"/>
  <c r="F961" i="4"/>
  <c r="G961" i="4"/>
  <c r="C962" i="4"/>
  <c r="H962" i="4" s="1"/>
  <c r="D962" i="4"/>
  <c r="E962" i="4"/>
  <c r="F962" i="4"/>
  <c r="G962" i="4"/>
  <c r="C963" i="4"/>
  <c r="H963" i="4" s="1"/>
  <c r="D963" i="4"/>
  <c r="E963" i="4"/>
  <c r="F963" i="4"/>
  <c r="G963" i="4"/>
  <c r="C964" i="4"/>
  <c r="H964" i="4" s="1"/>
  <c r="D964" i="4"/>
  <c r="E964" i="4"/>
  <c r="F964" i="4"/>
  <c r="G964" i="4"/>
  <c r="C965" i="4"/>
  <c r="H965" i="4" s="1"/>
  <c r="D965" i="4"/>
  <c r="E965" i="4"/>
  <c r="F965" i="4"/>
  <c r="G965" i="4"/>
  <c r="C966" i="4"/>
  <c r="H966" i="4" s="1"/>
  <c r="D966" i="4"/>
  <c r="E966" i="4"/>
  <c r="F966" i="4"/>
  <c r="G966" i="4"/>
  <c r="C967" i="4"/>
  <c r="H967" i="4" s="1"/>
  <c r="D967" i="4"/>
  <c r="E967" i="4"/>
  <c r="F967" i="4"/>
  <c r="G967" i="4"/>
  <c r="C968" i="4"/>
  <c r="H968" i="4" s="1"/>
  <c r="D968" i="4"/>
  <c r="E968" i="4"/>
  <c r="F968" i="4"/>
  <c r="G968" i="4"/>
  <c r="C969" i="4"/>
  <c r="H969" i="4" s="1"/>
  <c r="D969" i="4"/>
  <c r="E969" i="4"/>
  <c r="F969" i="4"/>
  <c r="G969" i="4"/>
  <c r="C970" i="4"/>
  <c r="H970" i="4" s="1"/>
  <c r="D970" i="4"/>
  <c r="E970" i="4"/>
  <c r="F970" i="4"/>
  <c r="G970" i="4"/>
  <c r="C971" i="4"/>
  <c r="H971" i="4" s="1"/>
  <c r="D971" i="4"/>
  <c r="E971" i="4"/>
  <c r="F971" i="4"/>
  <c r="G971" i="4"/>
  <c r="C972" i="4"/>
  <c r="H972" i="4" s="1"/>
  <c r="D972" i="4"/>
  <c r="E972" i="4"/>
  <c r="F972" i="4"/>
  <c r="G972" i="4"/>
  <c r="C973" i="4"/>
  <c r="H973" i="4" s="1"/>
  <c r="D973" i="4"/>
  <c r="E973" i="4"/>
  <c r="F973" i="4"/>
  <c r="G973" i="4"/>
  <c r="C974" i="4"/>
  <c r="H974" i="4" s="1"/>
  <c r="D974" i="4"/>
  <c r="E974" i="4"/>
  <c r="F974" i="4"/>
  <c r="G974" i="4"/>
  <c r="C975" i="4"/>
  <c r="H975" i="4" s="1"/>
  <c r="D975" i="4"/>
  <c r="E975" i="4"/>
  <c r="F975" i="4"/>
  <c r="G975" i="4"/>
  <c r="C976" i="4"/>
  <c r="H976" i="4" s="1"/>
  <c r="D976" i="4"/>
  <c r="E976" i="4"/>
  <c r="F976" i="4"/>
  <c r="G976" i="4"/>
  <c r="C977" i="4"/>
  <c r="H977" i="4" s="1"/>
  <c r="D977" i="4"/>
  <c r="E977" i="4"/>
  <c r="F977" i="4"/>
  <c r="G977" i="4"/>
  <c r="C978" i="4"/>
  <c r="H978" i="4" s="1"/>
  <c r="D978" i="4"/>
  <c r="E978" i="4"/>
  <c r="F978" i="4"/>
  <c r="G978" i="4"/>
  <c r="C979" i="4"/>
  <c r="H979" i="4" s="1"/>
  <c r="D979" i="4"/>
  <c r="E979" i="4"/>
  <c r="F979" i="4"/>
  <c r="G979" i="4"/>
  <c r="C980" i="4"/>
  <c r="H980" i="4" s="1"/>
  <c r="D980" i="4"/>
  <c r="E980" i="4"/>
  <c r="F980" i="4"/>
  <c r="G980" i="4"/>
  <c r="C981" i="4"/>
  <c r="H981" i="4" s="1"/>
  <c r="D981" i="4"/>
  <c r="E981" i="4"/>
  <c r="F981" i="4"/>
  <c r="G981" i="4"/>
  <c r="C982" i="4"/>
  <c r="H982" i="4" s="1"/>
  <c r="D982" i="4"/>
  <c r="E982" i="4"/>
  <c r="F982" i="4"/>
  <c r="G982" i="4"/>
  <c r="C983" i="4"/>
  <c r="H983" i="4" s="1"/>
  <c r="D983" i="4"/>
  <c r="E983" i="4"/>
  <c r="F983" i="4"/>
  <c r="G983" i="4"/>
  <c r="C984" i="4"/>
  <c r="H984" i="4" s="1"/>
  <c r="D984" i="4"/>
  <c r="E984" i="4"/>
  <c r="F984" i="4"/>
  <c r="G984" i="4"/>
  <c r="C985" i="4"/>
  <c r="H985" i="4" s="1"/>
  <c r="D985" i="4"/>
  <c r="E985" i="4"/>
  <c r="F985" i="4"/>
  <c r="G985" i="4"/>
  <c r="C986" i="4"/>
  <c r="H986" i="4" s="1"/>
  <c r="D986" i="4"/>
  <c r="E986" i="4"/>
  <c r="F986" i="4"/>
  <c r="G986" i="4"/>
  <c r="C987" i="4"/>
  <c r="H987" i="4" s="1"/>
  <c r="D987" i="4"/>
  <c r="E987" i="4"/>
  <c r="F987" i="4"/>
  <c r="G987" i="4"/>
  <c r="C988" i="4"/>
  <c r="H988" i="4" s="1"/>
  <c r="D988" i="4"/>
  <c r="E988" i="4"/>
  <c r="F988" i="4"/>
  <c r="G988" i="4"/>
  <c r="C989" i="4"/>
  <c r="H989" i="4" s="1"/>
  <c r="D989" i="4"/>
  <c r="E989" i="4"/>
  <c r="F989" i="4"/>
  <c r="G989" i="4"/>
  <c r="C990" i="4"/>
  <c r="H990" i="4" s="1"/>
  <c r="D990" i="4"/>
  <c r="E990" i="4"/>
  <c r="F990" i="4"/>
  <c r="G990" i="4"/>
  <c r="C991" i="4"/>
  <c r="H991" i="4" s="1"/>
  <c r="D991" i="4"/>
  <c r="E991" i="4"/>
  <c r="F991" i="4"/>
  <c r="G991" i="4"/>
  <c r="C992" i="4"/>
  <c r="H992" i="4" s="1"/>
  <c r="D992" i="4"/>
  <c r="E992" i="4"/>
  <c r="F992" i="4"/>
  <c r="G992" i="4"/>
  <c r="C993" i="4"/>
  <c r="H993" i="4" s="1"/>
  <c r="D993" i="4"/>
  <c r="E993" i="4"/>
  <c r="F993" i="4"/>
  <c r="G993" i="4"/>
  <c r="C994" i="4"/>
  <c r="H994" i="4" s="1"/>
  <c r="D994" i="4"/>
  <c r="E994" i="4"/>
  <c r="F994" i="4"/>
  <c r="G994" i="4"/>
  <c r="C995" i="4"/>
  <c r="H995" i="4" s="1"/>
  <c r="D995" i="4"/>
  <c r="E995" i="4"/>
  <c r="F995" i="4"/>
  <c r="G995" i="4"/>
  <c r="C996" i="4"/>
  <c r="H996" i="4" s="1"/>
  <c r="D996" i="4"/>
  <c r="E996" i="4"/>
  <c r="F996" i="4"/>
  <c r="G996" i="4"/>
  <c r="C997" i="4"/>
  <c r="H997" i="4" s="1"/>
  <c r="D997" i="4"/>
  <c r="E997" i="4"/>
  <c r="F997" i="4"/>
  <c r="G997" i="4"/>
  <c r="C998" i="4"/>
  <c r="H998" i="4" s="1"/>
  <c r="D998" i="4"/>
  <c r="E998" i="4"/>
  <c r="F998" i="4"/>
  <c r="G998" i="4"/>
  <c r="C999" i="4"/>
  <c r="H999" i="4" s="1"/>
  <c r="D999" i="4"/>
  <c r="E999" i="4"/>
  <c r="F999" i="4"/>
  <c r="G999" i="4"/>
  <c r="C1000" i="4"/>
  <c r="H1000" i="4" s="1"/>
  <c r="D1000" i="4"/>
  <c r="E1000" i="4"/>
  <c r="F1000" i="4"/>
  <c r="G1000" i="4"/>
  <c r="C1001" i="4"/>
  <c r="H1001" i="4" s="1"/>
  <c r="D1001" i="4"/>
  <c r="E1001" i="4"/>
  <c r="F1001" i="4"/>
  <c r="G1001" i="4"/>
  <c r="C1002" i="4"/>
  <c r="H1002" i="4" s="1"/>
  <c r="D1002" i="4"/>
  <c r="E1002" i="4"/>
  <c r="F1002" i="4"/>
  <c r="G1002" i="4"/>
  <c r="C1003" i="4"/>
  <c r="H1003" i="4" s="1"/>
  <c r="D1003" i="4"/>
  <c r="E1003" i="4"/>
  <c r="F1003" i="4"/>
  <c r="G1003" i="4"/>
  <c r="C1004" i="4"/>
  <c r="H1004" i="4" s="1"/>
  <c r="D1004" i="4"/>
  <c r="E1004" i="4"/>
  <c r="F1004" i="4"/>
  <c r="G1004" i="4"/>
  <c r="C1005" i="4"/>
  <c r="H1005" i="4" s="1"/>
  <c r="D1005" i="4"/>
  <c r="E1005" i="4"/>
  <c r="F1005" i="4"/>
  <c r="G1005" i="4"/>
  <c r="C1006" i="4"/>
  <c r="H1006" i="4" s="1"/>
  <c r="D1006" i="4"/>
  <c r="E1006" i="4"/>
  <c r="F1006" i="4"/>
  <c r="G1006" i="4"/>
  <c r="C1007" i="4"/>
  <c r="H1007" i="4" s="1"/>
  <c r="D1007" i="4"/>
  <c r="E1007" i="4"/>
  <c r="F1007" i="4"/>
  <c r="G1007" i="4"/>
  <c r="C1008" i="4"/>
  <c r="H1008" i="4" s="1"/>
  <c r="D1008" i="4"/>
  <c r="E1008" i="4"/>
  <c r="F1008" i="4"/>
  <c r="G1008" i="4"/>
  <c r="C1009" i="4"/>
  <c r="H1009" i="4" s="1"/>
  <c r="D1009" i="4"/>
  <c r="E1009" i="4"/>
  <c r="F1009" i="4"/>
  <c r="G1009" i="4"/>
  <c r="C1010" i="4"/>
  <c r="H1010" i="4" s="1"/>
  <c r="D1010" i="4"/>
  <c r="E1010" i="4"/>
  <c r="F1010" i="4"/>
  <c r="G1010" i="4"/>
  <c r="C1011" i="4"/>
  <c r="H1011" i="4" s="1"/>
  <c r="D1011" i="4"/>
  <c r="E1011" i="4"/>
  <c r="F1011" i="4"/>
  <c r="G1011" i="4"/>
  <c r="C1012" i="4"/>
  <c r="H1012" i="4" s="1"/>
  <c r="D1012" i="4"/>
  <c r="E1012" i="4"/>
  <c r="F1012" i="4"/>
  <c r="G1012" i="4"/>
  <c r="C1013" i="4"/>
  <c r="H1013" i="4" s="1"/>
  <c r="D1013" i="4"/>
  <c r="E1013" i="4"/>
  <c r="F1013" i="4"/>
  <c r="G1013" i="4"/>
  <c r="C1014" i="4"/>
  <c r="H1014" i="4" s="1"/>
  <c r="D1014" i="4"/>
  <c r="E1014" i="4"/>
  <c r="F1014" i="4"/>
  <c r="G1014" i="4"/>
  <c r="C1015" i="4"/>
  <c r="H1015" i="4" s="1"/>
  <c r="D1015" i="4"/>
  <c r="E1015" i="4"/>
  <c r="F1015" i="4"/>
  <c r="G1015" i="4"/>
  <c r="C1016" i="4"/>
  <c r="H1016" i="4" s="1"/>
  <c r="D1016" i="4"/>
  <c r="E1016" i="4"/>
  <c r="F1016" i="4"/>
  <c r="G1016" i="4"/>
  <c r="C1017" i="4"/>
  <c r="H1017" i="4" s="1"/>
  <c r="D1017" i="4"/>
  <c r="E1017" i="4"/>
  <c r="F1017" i="4"/>
  <c r="G1017" i="4"/>
  <c r="C1018" i="4"/>
  <c r="H1018" i="4" s="1"/>
  <c r="D1018" i="4"/>
  <c r="E1018" i="4"/>
  <c r="F1018" i="4"/>
  <c r="G1018" i="4"/>
  <c r="C1019" i="4"/>
  <c r="H1019" i="4" s="1"/>
  <c r="D1019" i="4"/>
  <c r="E1019" i="4"/>
  <c r="F1019" i="4"/>
  <c r="G1019" i="4"/>
  <c r="C1020" i="4"/>
  <c r="H1020" i="4" s="1"/>
  <c r="D1020" i="4"/>
  <c r="E1020" i="4"/>
  <c r="F1020" i="4"/>
  <c r="G1020" i="4"/>
  <c r="C1021" i="4"/>
  <c r="H1021" i="4" s="1"/>
  <c r="D1021" i="4"/>
  <c r="E1021" i="4"/>
  <c r="F1021" i="4"/>
  <c r="G1021" i="4"/>
  <c r="C1022" i="4"/>
  <c r="H1022" i="4" s="1"/>
  <c r="D1022" i="4"/>
  <c r="E1022" i="4"/>
  <c r="F1022" i="4"/>
  <c r="G1022" i="4"/>
  <c r="C1023" i="4"/>
  <c r="H1023" i="4" s="1"/>
  <c r="D1023" i="4"/>
  <c r="E1023" i="4"/>
  <c r="F1023" i="4"/>
  <c r="G1023" i="4"/>
  <c r="C1024" i="4"/>
  <c r="H1024" i="4" s="1"/>
  <c r="D1024" i="4"/>
  <c r="E1024" i="4"/>
  <c r="F1024" i="4"/>
  <c r="G1024" i="4"/>
  <c r="C1025" i="4"/>
  <c r="H1025" i="4" s="1"/>
  <c r="D1025" i="4"/>
  <c r="E1025" i="4"/>
  <c r="F1025" i="4"/>
  <c r="G1025" i="4"/>
  <c r="C1026" i="4"/>
  <c r="H1026" i="4" s="1"/>
  <c r="D1026" i="4"/>
  <c r="E1026" i="4"/>
  <c r="F1026" i="4"/>
  <c r="G1026" i="4"/>
  <c r="C1027" i="4"/>
  <c r="H1027" i="4" s="1"/>
  <c r="D1027" i="4"/>
  <c r="E1027" i="4"/>
  <c r="F1027" i="4"/>
  <c r="G1027" i="4"/>
  <c r="C1028" i="4"/>
  <c r="H1028" i="4" s="1"/>
  <c r="D1028" i="4"/>
  <c r="E1028" i="4"/>
  <c r="F1028" i="4"/>
  <c r="G1028" i="4"/>
  <c r="C1029" i="4"/>
  <c r="H1029" i="4" s="1"/>
  <c r="D1029" i="4"/>
  <c r="E1029" i="4"/>
  <c r="F1029" i="4"/>
  <c r="G1029" i="4"/>
  <c r="C1030" i="4"/>
  <c r="H1030" i="4" s="1"/>
  <c r="D1030" i="4"/>
  <c r="E1030" i="4"/>
  <c r="F1030" i="4"/>
  <c r="G1030" i="4"/>
  <c r="C1031" i="4"/>
  <c r="H1031" i="4" s="1"/>
  <c r="D1031" i="4"/>
  <c r="E1031" i="4"/>
  <c r="F1031" i="4"/>
  <c r="G1031" i="4"/>
  <c r="C1032" i="4"/>
  <c r="H1032" i="4" s="1"/>
  <c r="D1032" i="4"/>
  <c r="E1032" i="4"/>
  <c r="F1032" i="4"/>
  <c r="G1032" i="4"/>
  <c r="C1033" i="4"/>
  <c r="H1033" i="4" s="1"/>
  <c r="D1033" i="4"/>
  <c r="E1033" i="4"/>
  <c r="F1033" i="4"/>
  <c r="G1033" i="4"/>
  <c r="C1034" i="4"/>
  <c r="H1034" i="4" s="1"/>
  <c r="D1034" i="4"/>
  <c r="E1034" i="4"/>
  <c r="F1034" i="4"/>
  <c r="G1034" i="4"/>
  <c r="C1035" i="4"/>
  <c r="H1035" i="4" s="1"/>
  <c r="D1035" i="4"/>
  <c r="E1035" i="4"/>
  <c r="F1035" i="4"/>
  <c r="G1035" i="4"/>
  <c r="C1036" i="4"/>
  <c r="H1036" i="4" s="1"/>
  <c r="D1036" i="4"/>
  <c r="E1036" i="4"/>
  <c r="F1036" i="4"/>
  <c r="G1036" i="4"/>
  <c r="C1037" i="4"/>
  <c r="H1037" i="4" s="1"/>
  <c r="D1037" i="4"/>
  <c r="E1037" i="4"/>
  <c r="F1037" i="4"/>
  <c r="G1037" i="4"/>
  <c r="C1038" i="4"/>
  <c r="H1038" i="4" s="1"/>
  <c r="D1038" i="4"/>
  <c r="E1038" i="4"/>
  <c r="F1038" i="4"/>
  <c r="G1038" i="4"/>
  <c r="C1039" i="4"/>
  <c r="H1039" i="4" s="1"/>
  <c r="D1039" i="4"/>
  <c r="E1039" i="4"/>
  <c r="F1039" i="4"/>
  <c r="G1039" i="4"/>
  <c r="C1040" i="4"/>
  <c r="H1040" i="4" s="1"/>
  <c r="D1040" i="4"/>
  <c r="E1040" i="4"/>
  <c r="F1040" i="4"/>
  <c r="G1040" i="4"/>
  <c r="C1041" i="4"/>
  <c r="H1041" i="4" s="1"/>
  <c r="D1041" i="4"/>
  <c r="E1041" i="4"/>
  <c r="F1041" i="4"/>
  <c r="G1041" i="4"/>
  <c r="C1042" i="4"/>
  <c r="H1042" i="4" s="1"/>
  <c r="D1042" i="4"/>
  <c r="E1042" i="4"/>
  <c r="F1042" i="4"/>
  <c r="G1042" i="4"/>
  <c r="C1043" i="4"/>
  <c r="H1043" i="4" s="1"/>
  <c r="D1043" i="4"/>
  <c r="E1043" i="4"/>
  <c r="F1043" i="4"/>
  <c r="G1043" i="4"/>
  <c r="C1044" i="4"/>
  <c r="H1044" i="4" s="1"/>
  <c r="D1044" i="4"/>
  <c r="E1044" i="4"/>
  <c r="F1044" i="4"/>
  <c r="G1044" i="4"/>
  <c r="C1045" i="4"/>
  <c r="H1045" i="4" s="1"/>
  <c r="D1045" i="4"/>
  <c r="E1045" i="4"/>
  <c r="F1045" i="4"/>
  <c r="G1045" i="4"/>
  <c r="C1046" i="4"/>
  <c r="H1046" i="4" s="1"/>
  <c r="D1046" i="4"/>
  <c r="E1046" i="4"/>
  <c r="F1046" i="4"/>
  <c r="G1046" i="4"/>
  <c r="C1047" i="4"/>
  <c r="H1047" i="4" s="1"/>
  <c r="D1047" i="4"/>
  <c r="E1047" i="4"/>
  <c r="F1047" i="4"/>
  <c r="G1047" i="4"/>
  <c r="C1048" i="4"/>
  <c r="H1048" i="4" s="1"/>
  <c r="D1048" i="4"/>
  <c r="E1048" i="4"/>
  <c r="F1048" i="4"/>
  <c r="G1048" i="4"/>
  <c r="C1049" i="4"/>
  <c r="H1049" i="4" s="1"/>
  <c r="D1049" i="4"/>
  <c r="E1049" i="4"/>
  <c r="F1049" i="4"/>
  <c r="G1049" i="4"/>
  <c r="C1050" i="4"/>
  <c r="H1050" i="4" s="1"/>
  <c r="D1050" i="4"/>
  <c r="E1050" i="4"/>
  <c r="F1050" i="4"/>
  <c r="G1050" i="4"/>
  <c r="C1051" i="4"/>
  <c r="H1051" i="4" s="1"/>
  <c r="D1051" i="4"/>
  <c r="E1051" i="4"/>
  <c r="F1051" i="4"/>
  <c r="G1051" i="4"/>
  <c r="C1052" i="4"/>
  <c r="H1052" i="4" s="1"/>
  <c r="D1052" i="4"/>
  <c r="E1052" i="4"/>
  <c r="F1052" i="4"/>
  <c r="G1052" i="4"/>
  <c r="C1053" i="4"/>
  <c r="H1053" i="4" s="1"/>
  <c r="D1053" i="4"/>
  <c r="E1053" i="4"/>
  <c r="F1053" i="4"/>
  <c r="G1053" i="4"/>
  <c r="C1054" i="4"/>
  <c r="H1054" i="4" s="1"/>
  <c r="D1054" i="4"/>
  <c r="E1054" i="4"/>
  <c r="F1054" i="4"/>
  <c r="G1054" i="4"/>
  <c r="C1055" i="4"/>
  <c r="H1055" i="4" s="1"/>
  <c r="D1055" i="4"/>
  <c r="E1055" i="4"/>
  <c r="F1055" i="4"/>
  <c r="G1055" i="4"/>
  <c r="C1056" i="4"/>
  <c r="H1056" i="4" s="1"/>
  <c r="D1056" i="4"/>
  <c r="E1056" i="4"/>
  <c r="F1056" i="4"/>
  <c r="G1056" i="4"/>
  <c r="C1057" i="4"/>
  <c r="H1057" i="4" s="1"/>
  <c r="D1057" i="4"/>
  <c r="E1057" i="4"/>
  <c r="F1057" i="4"/>
  <c r="G1057" i="4"/>
  <c r="C1058" i="4"/>
  <c r="H1058" i="4" s="1"/>
  <c r="D1058" i="4"/>
  <c r="E1058" i="4"/>
  <c r="F1058" i="4"/>
  <c r="G1058" i="4"/>
  <c r="C1059" i="4"/>
  <c r="H1059" i="4" s="1"/>
  <c r="D1059" i="4"/>
  <c r="E1059" i="4"/>
  <c r="F1059" i="4"/>
  <c r="G1059" i="4"/>
  <c r="C1060" i="4"/>
  <c r="H1060" i="4" s="1"/>
  <c r="D1060" i="4"/>
  <c r="E1060" i="4"/>
  <c r="F1060" i="4"/>
  <c r="G1060" i="4"/>
  <c r="C1061" i="4"/>
  <c r="H1061" i="4" s="1"/>
  <c r="D1061" i="4"/>
  <c r="E1061" i="4"/>
  <c r="F1061" i="4"/>
  <c r="G1061" i="4"/>
  <c r="C1062" i="4"/>
  <c r="H1062" i="4" s="1"/>
  <c r="D1062" i="4"/>
  <c r="E1062" i="4"/>
  <c r="F1062" i="4"/>
  <c r="G1062" i="4"/>
  <c r="C1063" i="4"/>
  <c r="H1063" i="4" s="1"/>
  <c r="D1063" i="4"/>
  <c r="E1063" i="4"/>
  <c r="F1063" i="4"/>
  <c r="G1063" i="4"/>
  <c r="C1064" i="4"/>
  <c r="H1064" i="4" s="1"/>
  <c r="D1064" i="4"/>
  <c r="E1064" i="4"/>
  <c r="F1064" i="4"/>
  <c r="G1064" i="4"/>
  <c r="C1065" i="4"/>
  <c r="H1065" i="4" s="1"/>
  <c r="D1065" i="4"/>
  <c r="E1065" i="4"/>
  <c r="F1065" i="4"/>
  <c r="G1065" i="4"/>
  <c r="C1066" i="4"/>
  <c r="H1066" i="4" s="1"/>
  <c r="D1066" i="4"/>
  <c r="E1066" i="4"/>
  <c r="F1066" i="4"/>
  <c r="G1066" i="4"/>
  <c r="C1067" i="4"/>
  <c r="H1067" i="4" s="1"/>
  <c r="D1067" i="4"/>
  <c r="E1067" i="4"/>
  <c r="F1067" i="4"/>
  <c r="G1067" i="4"/>
  <c r="C1068" i="4"/>
  <c r="H1068" i="4" s="1"/>
  <c r="D1068" i="4"/>
  <c r="E1068" i="4"/>
  <c r="F1068" i="4"/>
  <c r="G1068" i="4"/>
  <c r="C1069" i="4"/>
  <c r="H1069" i="4" s="1"/>
  <c r="D1069" i="4"/>
  <c r="E1069" i="4"/>
  <c r="F1069" i="4"/>
  <c r="G1069" i="4"/>
  <c r="C1070" i="4"/>
  <c r="H1070" i="4" s="1"/>
  <c r="D1070" i="4"/>
  <c r="E1070" i="4"/>
  <c r="F1070" i="4"/>
  <c r="G1070" i="4"/>
  <c r="C1071" i="4"/>
  <c r="H1071" i="4" s="1"/>
  <c r="D1071" i="4"/>
  <c r="E1071" i="4"/>
  <c r="F1071" i="4"/>
  <c r="G1071" i="4"/>
  <c r="C1072" i="4"/>
  <c r="H1072" i="4" s="1"/>
  <c r="D1072" i="4"/>
  <c r="E1072" i="4"/>
  <c r="F1072" i="4"/>
  <c r="G1072" i="4"/>
  <c r="C1073" i="4"/>
  <c r="H1073" i="4" s="1"/>
  <c r="D1073" i="4"/>
  <c r="E1073" i="4"/>
  <c r="F1073" i="4"/>
  <c r="G1073" i="4"/>
  <c r="C1074" i="4"/>
  <c r="H1074" i="4" s="1"/>
  <c r="D1074" i="4"/>
  <c r="E1074" i="4"/>
  <c r="F1074" i="4"/>
  <c r="G1074" i="4"/>
  <c r="C1075" i="4"/>
  <c r="H1075" i="4" s="1"/>
  <c r="D1075" i="4"/>
  <c r="E1075" i="4"/>
  <c r="F1075" i="4"/>
  <c r="G1075" i="4"/>
  <c r="C1076" i="4"/>
  <c r="H1076" i="4" s="1"/>
  <c r="D1076" i="4"/>
  <c r="E1076" i="4"/>
  <c r="F1076" i="4"/>
  <c r="G1076" i="4"/>
  <c r="C1077" i="4"/>
  <c r="H1077" i="4" s="1"/>
  <c r="D1077" i="4"/>
  <c r="E1077" i="4"/>
  <c r="F1077" i="4"/>
  <c r="G1077" i="4"/>
  <c r="C1078" i="4"/>
  <c r="H1078" i="4" s="1"/>
  <c r="D1078" i="4"/>
  <c r="E1078" i="4"/>
  <c r="F1078" i="4"/>
  <c r="G1078" i="4"/>
  <c r="C1079" i="4"/>
  <c r="H1079" i="4" s="1"/>
  <c r="D1079" i="4"/>
  <c r="E1079" i="4"/>
  <c r="F1079" i="4"/>
  <c r="G1079" i="4"/>
  <c r="C1080" i="4"/>
  <c r="H1080" i="4" s="1"/>
  <c r="D1080" i="4"/>
  <c r="E1080" i="4"/>
  <c r="F1080" i="4"/>
  <c r="G1080" i="4"/>
  <c r="C1081" i="4"/>
  <c r="H1081" i="4" s="1"/>
  <c r="D1081" i="4"/>
  <c r="E1081" i="4"/>
  <c r="F1081" i="4"/>
  <c r="G1081" i="4"/>
  <c r="C1082" i="4"/>
  <c r="H1082" i="4" s="1"/>
  <c r="D1082" i="4"/>
  <c r="E1082" i="4"/>
  <c r="F1082" i="4"/>
  <c r="G1082" i="4"/>
  <c r="C1083" i="4"/>
  <c r="H1083" i="4" s="1"/>
  <c r="D1083" i="4"/>
  <c r="E1083" i="4"/>
  <c r="F1083" i="4"/>
  <c r="G1083" i="4"/>
  <c r="C1084" i="4"/>
  <c r="H1084" i="4" s="1"/>
  <c r="D1084" i="4"/>
  <c r="E1084" i="4"/>
  <c r="F1084" i="4"/>
  <c r="G1084" i="4"/>
  <c r="C1085" i="4"/>
  <c r="H1085" i="4" s="1"/>
  <c r="D1085" i="4"/>
  <c r="E1085" i="4"/>
  <c r="F1085" i="4"/>
  <c r="G1085" i="4"/>
  <c r="C1086" i="4"/>
  <c r="H1086" i="4" s="1"/>
  <c r="D1086" i="4"/>
  <c r="E1086" i="4"/>
  <c r="F1086" i="4"/>
  <c r="G1086" i="4"/>
  <c r="C1087" i="4"/>
  <c r="H1087" i="4" s="1"/>
  <c r="D1087" i="4"/>
  <c r="E1087" i="4"/>
  <c r="F1087" i="4"/>
  <c r="G1087" i="4"/>
  <c r="C1088" i="4"/>
  <c r="H1088" i="4" s="1"/>
  <c r="D1088" i="4"/>
  <c r="E1088" i="4"/>
  <c r="F1088" i="4"/>
  <c r="G1088" i="4"/>
  <c r="C1089" i="4"/>
  <c r="H1089" i="4" s="1"/>
  <c r="D1089" i="4"/>
  <c r="E1089" i="4"/>
  <c r="F1089" i="4"/>
  <c r="G1089" i="4"/>
  <c r="C1090" i="4"/>
  <c r="H1090" i="4" s="1"/>
  <c r="D1090" i="4"/>
  <c r="E1090" i="4"/>
  <c r="F1090" i="4"/>
  <c r="G1090" i="4"/>
  <c r="C1091" i="4"/>
  <c r="H1091" i="4" s="1"/>
  <c r="D1091" i="4"/>
  <c r="E1091" i="4"/>
  <c r="F1091" i="4"/>
  <c r="G1091" i="4"/>
  <c r="C1092" i="4"/>
  <c r="H1092" i="4" s="1"/>
  <c r="D1092" i="4"/>
  <c r="E1092" i="4"/>
  <c r="F1092" i="4"/>
  <c r="G1092" i="4"/>
  <c r="C1093" i="4"/>
  <c r="H1093" i="4" s="1"/>
  <c r="D1093" i="4"/>
  <c r="E1093" i="4"/>
  <c r="F1093" i="4"/>
  <c r="G1093" i="4"/>
  <c r="C1094" i="4"/>
  <c r="H1094" i="4" s="1"/>
  <c r="D1094" i="4"/>
  <c r="E1094" i="4"/>
  <c r="F1094" i="4"/>
  <c r="G1094" i="4"/>
  <c r="C1095" i="4"/>
  <c r="H1095" i="4" s="1"/>
  <c r="D1095" i="4"/>
  <c r="E1095" i="4"/>
  <c r="F1095" i="4"/>
  <c r="G1095" i="4"/>
  <c r="C1096" i="4"/>
  <c r="H1096" i="4" s="1"/>
  <c r="D1096" i="4"/>
  <c r="E1096" i="4"/>
  <c r="F1096" i="4"/>
  <c r="G1096" i="4"/>
  <c r="C1097" i="4"/>
  <c r="H1097" i="4" s="1"/>
  <c r="D1097" i="4"/>
  <c r="E1097" i="4"/>
  <c r="F1097" i="4"/>
  <c r="G1097" i="4"/>
  <c r="C1098" i="4"/>
  <c r="H1098" i="4" s="1"/>
  <c r="D1098" i="4"/>
  <c r="E1098" i="4"/>
  <c r="F1098" i="4"/>
  <c r="G1098" i="4"/>
  <c r="C1099" i="4"/>
  <c r="H1099" i="4" s="1"/>
  <c r="D1099" i="4"/>
  <c r="E1099" i="4"/>
  <c r="F1099" i="4"/>
  <c r="G1099" i="4"/>
  <c r="C1100" i="4"/>
  <c r="H1100" i="4" s="1"/>
  <c r="D1100" i="4"/>
  <c r="E1100" i="4"/>
  <c r="F1100" i="4"/>
  <c r="G1100" i="4"/>
  <c r="C1101" i="4"/>
  <c r="H1101" i="4" s="1"/>
  <c r="D1101" i="4"/>
  <c r="E1101" i="4"/>
  <c r="F1101" i="4"/>
  <c r="G1101" i="4"/>
  <c r="C1102" i="4"/>
  <c r="H1102" i="4" s="1"/>
  <c r="D1102" i="4"/>
  <c r="E1102" i="4"/>
  <c r="F1102" i="4"/>
  <c r="G1102" i="4"/>
  <c r="C1103" i="4"/>
  <c r="H1103" i="4" s="1"/>
  <c r="D1103" i="4"/>
  <c r="E1103" i="4"/>
  <c r="F1103" i="4"/>
  <c r="G1103" i="4"/>
  <c r="C1104" i="4"/>
  <c r="H1104" i="4" s="1"/>
  <c r="D1104" i="4"/>
  <c r="E1104" i="4"/>
  <c r="F1104" i="4"/>
  <c r="G1104" i="4"/>
  <c r="C1105" i="4"/>
  <c r="H1105" i="4" s="1"/>
  <c r="D1105" i="4"/>
  <c r="E1105" i="4"/>
  <c r="F1105" i="4"/>
  <c r="G1105" i="4"/>
  <c r="C1106" i="4"/>
  <c r="H1106" i="4" s="1"/>
  <c r="D1106" i="4"/>
  <c r="E1106" i="4"/>
  <c r="F1106" i="4"/>
  <c r="G1106" i="4"/>
  <c r="C1107" i="4"/>
  <c r="H1107" i="4" s="1"/>
  <c r="D1107" i="4"/>
  <c r="E1107" i="4"/>
  <c r="F1107" i="4"/>
  <c r="G1107" i="4"/>
  <c r="C1108" i="4"/>
  <c r="H1108" i="4" s="1"/>
  <c r="D1108" i="4"/>
  <c r="E1108" i="4"/>
  <c r="F1108" i="4"/>
  <c r="G1108" i="4"/>
  <c r="C1109" i="4"/>
  <c r="H1109" i="4" s="1"/>
  <c r="D1109" i="4"/>
  <c r="E1109" i="4"/>
  <c r="F1109" i="4"/>
  <c r="G1109" i="4"/>
  <c r="C1110" i="4"/>
  <c r="H1110" i="4" s="1"/>
  <c r="D1110" i="4"/>
  <c r="E1110" i="4"/>
  <c r="F1110" i="4"/>
  <c r="G1110" i="4"/>
  <c r="C1111" i="4"/>
  <c r="H1111" i="4" s="1"/>
  <c r="D1111" i="4"/>
  <c r="E1111" i="4"/>
  <c r="F1111" i="4"/>
  <c r="G1111" i="4"/>
  <c r="C1112" i="4"/>
  <c r="H1112" i="4" s="1"/>
  <c r="D1112" i="4"/>
  <c r="E1112" i="4"/>
  <c r="F1112" i="4"/>
  <c r="G1112" i="4"/>
  <c r="C1113" i="4"/>
  <c r="H1113" i="4" s="1"/>
  <c r="D1113" i="4"/>
  <c r="E1113" i="4"/>
  <c r="F1113" i="4"/>
  <c r="G1113" i="4"/>
  <c r="C1114" i="4"/>
  <c r="H1114" i="4" s="1"/>
  <c r="D1114" i="4"/>
  <c r="E1114" i="4"/>
  <c r="F1114" i="4"/>
  <c r="G1114" i="4"/>
  <c r="C1115" i="4"/>
  <c r="H1115" i="4" s="1"/>
  <c r="D1115" i="4"/>
  <c r="E1115" i="4"/>
  <c r="F1115" i="4"/>
  <c r="G1115" i="4"/>
  <c r="C1116" i="4"/>
  <c r="H1116" i="4" s="1"/>
  <c r="D1116" i="4"/>
  <c r="E1116" i="4"/>
  <c r="F1116" i="4"/>
  <c r="G1116" i="4"/>
  <c r="C1117" i="4"/>
  <c r="H1117" i="4" s="1"/>
  <c r="D1117" i="4"/>
  <c r="E1117" i="4"/>
  <c r="F1117" i="4"/>
  <c r="G1117" i="4"/>
  <c r="C1118" i="4"/>
  <c r="H1118" i="4" s="1"/>
  <c r="D1118" i="4"/>
  <c r="E1118" i="4"/>
  <c r="F1118" i="4"/>
  <c r="G1118" i="4"/>
  <c r="C1119" i="4"/>
  <c r="H1119" i="4" s="1"/>
  <c r="D1119" i="4"/>
  <c r="E1119" i="4"/>
  <c r="F1119" i="4"/>
  <c r="G1119" i="4"/>
  <c r="C1120" i="4"/>
  <c r="H1120" i="4" s="1"/>
  <c r="D1120" i="4"/>
  <c r="E1120" i="4"/>
  <c r="F1120" i="4"/>
  <c r="G1120" i="4"/>
  <c r="C1121" i="4"/>
  <c r="H1121" i="4" s="1"/>
  <c r="D1121" i="4"/>
  <c r="E1121" i="4"/>
  <c r="F1121" i="4"/>
  <c r="G1121" i="4"/>
  <c r="C1122" i="4"/>
  <c r="H1122" i="4" s="1"/>
  <c r="D1122" i="4"/>
  <c r="E1122" i="4"/>
  <c r="F1122" i="4"/>
  <c r="G1122" i="4"/>
  <c r="C1123" i="4"/>
  <c r="H1123" i="4" s="1"/>
  <c r="D1123" i="4"/>
  <c r="E1123" i="4"/>
  <c r="F1123" i="4"/>
  <c r="G1123" i="4"/>
  <c r="C1124" i="4"/>
  <c r="H1124" i="4" s="1"/>
  <c r="D1124" i="4"/>
  <c r="E1124" i="4"/>
  <c r="F1124" i="4"/>
  <c r="G1124" i="4"/>
  <c r="C1125" i="4"/>
  <c r="H1125" i="4" s="1"/>
  <c r="D1125" i="4"/>
  <c r="E1125" i="4"/>
  <c r="F1125" i="4"/>
  <c r="G1125" i="4"/>
  <c r="C1126" i="4"/>
  <c r="H1126" i="4" s="1"/>
  <c r="D1126" i="4"/>
  <c r="E1126" i="4"/>
  <c r="F1126" i="4"/>
  <c r="G1126" i="4"/>
  <c r="C1127" i="4"/>
  <c r="H1127" i="4" s="1"/>
  <c r="D1127" i="4"/>
  <c r="E1127" i="4"/>
  <c r="F1127" i="4"/>
  <c r="G1127" i="4"/>
  <c r="C1128" i="4"/>
  <c r="H1128" i="4" s="1"/>
  <c r="D1128" i="4"/>
  <c r="E1128" i="4"/>
  <c r="F1128" i="4"/>
  <c r="G1128" i="4"/>
  <c r="C1129" i="4"/>
  <c r="H1129" i="4" s="1"/>
  <c r="D1129" i="4"/>
  <c r="E1129" i="4"/>
  <c r="F1129" i="4"/>
  <c r="G1129" i="4"/>
  <c r="C1130" i="4"/>
  <c r="H1130" i="4" s="1"/>
  <c r="D1130" i="4"/>
  <c r="E1130" i="4"/>
  <c r="F1130" i="4"/>
  <c r="G1130" i="4"/>
  <c r="C1131" i="4"/>
  <c r="H1131" i="4" s="1"/>
  <c r="D1131" i="4"/>
  <c r="E1131" i="4"/>
  <c r="F1131" i="4"/>
  <c r="G1131" i="4"/>
  <c r="C1132" i="4"/>
  <c r="H1132" i="4" s="1"/>
  <c r="D1132" i="4"/>
  <c r="E1132" i="4"/>
  <c r="F1132" i="4"/>
  <c r="G1132" i="4"/>
  <c r="C1133" i="4"/>
  <c r="H1133" i="4" s="1"/>
  <c r="D1133" i="4"/>
  <c r="E1133" i="4"/>
  <c r="F1133" i="4"/>
  <c r="G1133" i="4"/>
  <c r="C1134" i="4"/>
  <c r="H1134" i="4" s="1"/>
  <c r="D1134" i="4"/>
  <c r="E1134" i="4"/>
  <c r="F1134" i="4"/>
  <c r="G1134" i="4"/>
  <c r="C1135" i="4"/>
  <c r="H1135" i="4" s="1"/>
  <c r="D1135" i="4"/>
  <c r="E1135" i="4"/>
  <c r="F1135" i="4"/>
  <c r="G1135" i="4"/>
  <c r="C1136" i="4"/>
  <c r="H1136" i="4" s="1"/>
  <c r="D1136" i="4"/>
  <c r="E1136" i="4"/>
  <c r="F1136" i="4"/>
  <c r="G1136" i="4"/>
  <c r="C1137" i="4"/>
  <c r="H1137" i="4" s="1"/>
  <c r="D1137" i="4"/>
  <c r="E1137" i="4"/>
  <c r="F1137" i="4"/>
  <c r="G1137" i="4"/>
  <c r="C1138" i="4"/>
  <c r="H1138" i="4" s="1"/>
  <c r="D1138" i="4"/>
  <c r="E1138" i="4"/>
  <c r="F1138" i="4"/>
  <c r="G1138" i="4"/>
  <c r="C1139" i="4"/>
  <c r="H1139" i="4" s="1"/>
  <c r="D1139" i="4"/>
  <c r="E1139" i="4"/>
  <c r="F1139" i="4"/>
  <c r="G1139" i="4"/>
  <c r="C1140" i="4"/>
  <c r="H1140" i="4" s="1"/>
  <c r="D1140" i="4"/>
  <c r="E1140" i="4"/>
  <c r="F1140" i="4"/>
  <c r="G1140" i="4"/>
  <c r="C1141" i="4"/>
  <c r="H1141" i="4" s="1"/>
  <c r="D1141" i="4"/>
  <c r="E1141" i="4"/>
  <c r="F1141" i="4"/>
  <c r="G1141" i="4"/>
  <c r="C1142" i="4"/>
  <c r="H1142" i="4" s="1"/>
  <c r="D1142" i="4"/>
  <c r="E1142" i="4"/>
  <c r="F1142" i="4"/>
  <c r="G1142" i="4"/>
  <c r="C1143" i="4"/>
  <c r="H1143" i="4" s="1"/>
  <c r="D1143" i="4"/>
  <c r="E1143" i="4"/>
  <c r="F1143" i="4"/>
  <c r="G1143" i="4"/>
  <c r="C1144" i="4"/>
  <c r="H1144" i="4" s="1"/>
  <c r="D1144" i="4"/>
  <c r="E1144" i="4"/>
  <c r="F1144" i="4"/>
  <c r="G1144" i="4"/>
  <c r="C1145" i="4"/>
  <c r="H1145" i="4" s="1"/>
  <c r="D1145" i="4"/>
  <c r="E1145" i="4"/>
  <c r="F1145" i="4"/>
  <c r="G1145" i="4"/>
  <c r="C1146" i="4"/>
  <c r="H1146" i="4" s="1"/>
  <c r="D1146" i="4"/>
  <c r="E1146" i="4"/>
  <c r="F1146" i="4"/>
  <c r="G1146" i="4"/>
  <c r="C1147" i="4"/>
  <c r="H1147" i="4" s="1"/>
  <c r="D1147" i="4"/>
  <c r="E1147" i="4"/>
  <c r="F1147" i="4"/>
  <c r="G1147" i="4"/>
  <c r="C1148" i="4"/>
  <c r="H1148" i="4" s="1"/>
  <c r="D1148" i="4"/>
  <c r="E1148" i="4"/>
  <c r="F1148" i="4"/>
  <c r="G1148" i="4"/>
  <c r="C1149" i="4"/>
  <c r="H1149" i="4" s="1"/>
  <c r="D1149" i="4"/>
  <c r="E1149" i="4"/>
  <c r="F1149" i="4"/>
  <c r="G1149" i="4"/>
  <c r="C1150" i="4"/>
  <c r="H1150" i="4" s="1"/>
  <c r="D1150" i="4"/>
  <c r="E1150" i="4"/>
  <c r="F1150" i="4"/>
  <c r="G1150" i="4"/>
  <c r="C1151" i="4"/>
  <c r="H1151" i="4" s="1"/>
  <c r="D1151" i="4"/>
  <c r="E1151" i="4"/>
  <c r="F1151" i="4"/>
  <c r="G1151" i="4"/>
  <c r="C1152" i="4"/>
  <c r="H1152" i="4" s="1"/>
  <c r="D1152" i="4"/>
  <c r="E1152" i="4"/>
  <c r="F1152" i="4"/>
  <c r="G1152" i="4"/>
  <c r="C1153" i="4"/>
  <c r="H1153" i="4" s="1"/>
  <c r="D1153" i="4"/>
  <c r="E1153" i="4"/>
  <c r="F1153" i="4"/>
  <c r="G1153" i="4"/>
  <c r="C1154" i="4"/>
  <c r="H1154" i="4" s="1"/>
  <c r="D1154" i="4"/>
  <c r="E1154" i="4"/>
  <c r="F1154" i="4"/>
  <c r="G1154" i="4"/>
  <c r="C1155" i="4"/>
  <c r="H1155" i="4" s="1"/>
  <c r="D1155" i="4"/>
  <c r="E1155" i="4"/>
  <c r="F1155" i="4"/>
  <c r="G1155" i="4"/>
  <c r="C1156" i="4"/>
  <c r="H1156" i="4" s="1"/>
  <c r="D1156" i="4"/>
  <c r="E1156" i="4"/>
  <c r="F1156" i="4"/>
  <c r="G1156" i="4"/>
  <c r="C1157" i="4"/>
  <c r="H1157" i="4" s="1"/>
  <c r="D1157" i="4"/>
  <c r="E1157" i="4"/>
  <c r="F1157" i="4"/>
  <c r="G1157" i="4"/>
  <c r="C1158" i="4"/>
  <c r="H1158" i="4" s="1"/>
  <c r="D1158" i="4"/>
  <c r="E1158" i="4"/>
  <c r="F1158" i="4"/>
  <c r="G1158" i="4"/>
  <c r="C1159" i="4"/>
  <c r="H1159" i="4" s="1"/>
  <c r="D1159" i="4"/>
  <c r="E1159" i="4"/>
  <c r="F1159" i="4"/>
  <c r="G1159" i="4"/>
  <c r="C1160" i="4"/>
  <c r="H1160" i="4" s="1"/>
  <c r="D1160" i="4"/>
  <c r="E1160" i="4"/>
  <c r="F1160" i="4"/>
  <c r="G1160" i="4"/>
  <c r="C1161" i="4"/>
  <c r="H1161" i="4" s="1"/>
  <c r="D1161" i="4"/>
  <c r="E1161" i="4"/>
  <c r="F1161" i="4"/>
  <c r="G1161" i="4"/>
  <c r="C1162" i="4"/>
  <c r="H1162" i="4" s="1"/>
  <c r="D1162" i="4"/>
  <c r="E1162" i="4"/>
  <c r="F1162" i="4"/>
  <c r="G1162" i="4"/>
  <c r="C1163" i="4"/>
  <c r="H1163" i="4" s="1"/>
  <c r="D1163" i="4"/>
  <c r="E1163" i="4"/>
  <c r="F1163" i="4"/>
  <c r="G1163" i="4"/>
  <c r="C1164" i="4"/>
  <c r="H1164" i="4" s="1"/>
  <c r="D1164" i="4"/>
  <c r="E1164" i="4"/>
  <c r="F1164" i="4"/>
  <c r="G1164" i="4"/>
  <c r="C1165" i="4"/>
  <c r="H1165" i="4" s="1"/>
  <c r="D1165" i="4"/>
  <c r="E1165" i="4"/>
  <c r="F1165" i="4"/>
  <c r="G1165" i="4"/>
  <c r="C1166" i="4"/>
  <c r="H1166" i="4" s="1"/>
  <c r="D1166" i="4"/>
  <c r="E1166" i="4"/>
  <c r="F1166" i="4"/>
  <c r="G1166" i="4"/>
  <c r="C1167" i="4"/>
  <c r="H1167" i="4" s="1"/>
  <c r="D1167" i="4"/>
  <c r="E1167" i="4"/>
  <c r="F1167" i="4"/>
  <c r="G1167" i="4"/>
  <c r="C1168" i="4"/>
  <c r="H1168" i="4" s="1"/>
  <c r="D1168" i="4"/>
  <c r="E1168" i="4"/>
  <c r="F1168" i="4"/>
  <c r="G1168" i="4"/>
  <c r="C1169" i="4"/>
  <c r="H1169" i="4" s="1"/>
  <c r="D1169" i="4"/>
  <c r="E1169" i="4"/>
  <c r="F1169" i="4"/>
  <c r="G1169" i="4"/>
  <c r="C1170" i="4"/>
  <c r="H1170" i="4" s="1"/>
  <c r="D1170" i="4"/>
  <c r="E1170" i="4"/>
  <c r="F1170" i="4"/>
  <c r="G1170" i="4"/>
  <c r="C1171" i="4"/>
  <c r="H1171" i="4" s="1"/>
  <c r="D1171" i="4"/>
  <c r="E1171" i="4"/>
  <c r="F1171" i="4"/>
  <c r="G1171" i="4"/>
  <c r="C1172" i="4"/>
  <c r="H1172" i="4" s="1"/>
  <c r="D1172" i="4"/>
  <c r="E1172" i="4"/>
  <c r="F1172" i="4"/>
  <c r="G1172" i="4"/>
  <c r="C1173" i="4"/>
  <c r="H1173" i="4" s="1"/>
  <c r="D1173" i="4"/>
  <c r="E1173" i="4"/>
  <c r="F1173" i="4"/>
  <c r="G1173" i="4"/>
  <c r="C1174" i="4"/>
  <c r="H1174" i="4" s="1"/>
  <c r="D1174" i="4"/>
  <c r="E1174" i="4"/>
  <c r="F1174" i="4"/>
  <c r="G1174" i="4"/>
  <c r="C1175" i="4"/>
  <c r="H1175" i="4" s="1"/>
  <c r="D1175" i="4"/>
  <c r="E1175" i="4"/>
  <c r="F1175" i="4"/>
  <c r="G1175" i="4"/>
  <c r="C1176" i="4"/>
  <c r="H1176" i="4" s="1"/>
  <c r="D1176" i="4"/>
  <c r="E1176" i="4"/>
  <c r="F1176" i="4"/>
  <c r="G1176" i="4"/>
  <c r="C1177" i="4"/>
  <c r="H1177" i="4" s="1"/>
  <c r="D1177" i="4"/>
  <c r="E1177" i="4"/>
  <c r="F1177" i="4"/>
  <c r="G1177" i="4"/>
  <c r="C1178" i="4"/>
  <c r="H1178" i="4" s="1"/>
  <c r="D1178" i="4"/>
  <c r="E1178" i="4"/>
  <c r="F1178" i="4"/>
  <c r="G1178" i="4"/>
  <c r="C1179" i="4"/>
  <c r="H1179" i="4" s="1"/>
  <c r="D1179" i="4"/>
  <c r="E1179" i="4"/>
  <c r="F1179" i="4"/>
  <c r="G1179" i="4"/>
  <c r="C1180" i="4"/>
  <c r="H1180" i="4" s="1"/>
  <c r="D1180" i="4"/>
  <c r="E1180" i="4"/>
  <c r="F1180" i="4"/>
  <c r="G1180" i="4"/>
  <c r="C1181" i="4"/>
  <c r="H1181" i="4" s="1"/>
  <c r="D1181" i="4"/>
  <c r="E1181" i="4"/>
  <c r="F1181" i="4"/>
  <c r="G1181" i="4"/>
  <c r="C1182" i="4"/>
  <c r="H1182" i="4" s="1"/>
  <c r="D1182" i="4"/>
  <c r="E1182" i="4"/>
  <c r="F1182" i="4"/>
  <c r="G1182" i="4"/>
  <c r="C1183" i="4"/>
  <c r="H1183" i="4" s="1"/>
  <c r="D1183" i="4"/>
  <c r="E1183" i="4"/>
  <c r="F1183" i="4"/>
  <c r="G1183" i="4"/>
  <c r="C1184" i="4"/>
  <c r="H1184" i="4" s="1"/>
  <c r="D1184" i="4"/>
  <c r="E1184" i="4"/>
  <c r="F1184" i="4"/>
  <c r="G1184" i="4"/>
  <c r="C1185" i="4"/>
  <c r="H1185" i="4" s="1"/>
  <c r="D1185" i="4"/>
  <c r="E1185" i="4"/>
  <c r="F1185" i="4"/>
  <c r="G1185" i="4"/>
  <c r="C1186" i="4"/>
  <c r="H1186" i="4" s="1"/>
  <c r="D1186" i="4"/>
  <c r="E1186" i="4"/>
  <c r="F1186" i="4"/>
  <c r="G1186" i="4"/>
  <c r="C1187" i="4"/>
  <c r="H1187" i="4" s="1"/>
  <c r="D1187" i="4"/>
  <c r="E1187" i="4"/>
  <c r="F1187" i="4"/>
  <c r="G1187" i="4"/>
  <c r="C1188" i="4"/>
  <c r="H1188" i="4" s="1"/>
  <c r="D1188" i="4"/>
  <c r="E1188" i="4"/>
  <c r="F1188" i="4"/>
  <c r="G1188" i="4"/>
  <c r="C1189" i="4"/>
  <c r="H1189" i="4" s="1"/>
  <c r="D1189" i="4"/>
  <c r="E1189" i="4"/>
  <c r="F1189" i="4"/>
  <c r="G1189" i="4"/>
  <c r="C1190" i="4"/>
  <c r="H1190" i="4" s="1"/>
  <c r="D1190" i="4"/>
  <c r="E1190" i="4"/>
  <c r="F1190" i="4"/>
  <c r="G1190" i="4"/>
  <c r="C1191" i="4"/>
  <c r="H1191" i="4" s="1"/>
  <c r="D1191" i="4"/>
  <c r="E1191" i="4"/>
  <c r="F1191" i="4"/>
  <c r="G1191" i="4"/>
  <c r="C1192" i="4"/>
  <c r="H1192" i="4" s="1"/>
  <c r="D1192" i="4"/>
  <c r="E1192" i="4"/>
  <c r="F1192" i="4"/>
  <c r="G1192" i="4"/>
  <c r="C1193" i="4"/>
  <c r="H1193" i="4" s="1"/>
  <c r="D1193" i="4"/>
  <c r="E1193" i="4"/>
  <c r="F1193" i="4"/>
  <c r="G1193" i="4"/>
  <c r="C1194" i="4"/>
  <c r="H1194" i="4" s="1"/>
  <c r="D1194" i="4"/>
  <c r="E1194" i="4"/>
  <c r="F1194" i="4"/>
  <c r="G1194" i="4"/>
  <c r="C1195" i="4"/>
  <c r="H1195" i="4" s="1"/>
  <c r="D1195" i="4"/>
  <c r="E1195" i="4"/>
  <c r="F1195" i="4"/>
  <c r="G1195" i="4"/>
  <c r="C1196" i="4"/>
  <c r="H1196" i="4" s="1"/>
  <c r="D1196" i="4"/>
  <c r="E1196" i="4"/>
  <c r="F1196" i="4"/>
  <c r="G1196" i="4"/>
  <c r="C1197" i="4"/>
  <c r="H1197" i="4" s="1"/>
  <c r="D1197" i="4"/>
  <c r="E1197" i="4"/>
  <c r="F1197" i="4"/>
  <c r="G1197" i="4"/>
  <c r="C1198" i="4"/>
  <c r="H1198" i="4" s="1"/>
  <c r="D1198" i="4"/>
  <c r="E1198" i="4"/>
  <c r="F1198" i="4"/>
  <c r="G1198" i="4"/>
  <c r="C1199" i="4"/>
  <c r="H1199" i="4" s="1"/>
  <c r="D1199" i="4"/>
  <c r="E1199" i="4"/>
  <c r="F1199" i="4"/>
  <c r="G1199" i="4"/>
  <c r="C1200" i="4"/>
  <c r="H1200" i="4" s="1"/>
  <c r="D1200" i="4"/>
  <c r="E1200" i="4"/>
  <c r="F1200" i="4"/>
  <c r="G1200" i="4"/>
  <c r="C1201" i="4"/>
  <c r="H1201" i="4" s="1"/>
  <c r="D1201" i="4"/>
  <c r="E1201" i="4"/>
  <c r="F1201" i="4"/>
  <c r="G1201" i="4"/>
  <c r="C1202" i="4"/>
  <c r="H1202" i="4" s="1"/>
  <c r="D1202" i="4"/>
  <c r="E1202" i="4"/>
  <c r="F1202" i="4"/>
  <c r="G1202" i="4"/>
  <c r="C1203" i="4"/>
  <c r="H1203" i="4" s="1"/>
  <c r="D1203" i="4"/>
  <c r="E1203" i="4"/>
  <c r="F1203" i="4"/>
  <c r="G1203" i="4"/>
  <c r="C1204" i="4"/>
  <c r="H1204" i="4" s="1"/>
  <c r="D1204" i="4"/>
  <c r="E1204" i="4"/>
  <c r="F1204" i="4"/>
  <c r="G1204" i="4"/>
  <c r="C1205" i="4"/>
  <c r="H1205" i="4" s="1"/>
  <c r="D1205" i="4"/>
  <c r="E1205" i="4"/>
  <c r="F1205" i="4"/>
  <c r="G1205" i="4"/>
  <c r="C1206" i="4"/>
  <c r="H1206" i="4" s="1"/>
  <c r="D1206" i="4"/>
  <c r="E1206" i="4"/>
  <c r="F1206" i="4"/>
  <c r="G1206" i="4"/>
  <c r="C1207" i="4"/>
  <c r="H1207" i="4" s="1"/>
  <c r="D1207" i="4"/>
  <c r="E1207" i="4"/>
  <c r="F1207" i="4"/>
  <c r="G1207" i="4"/>
  <c r="C1208" i="4"/>
  <c r="H1208" i="4" s="1"/>
  <c r="D1208" i="4"/>
  <c r="E1208" i="4"/>
  <c r="F1208" i="4"/>
  <c r="G1208" i="4"/>
  <c r="C1209" i="4"/>
  <c r="H1209" i="4" s="1"/>
  <c r="D1209" i="4"/>
  <c r="E1209" i="4"/>
  <c r="F1209" i="4"/>
  <c r="G1209" i="4"/>
  <c r="C1210" i="4"/>
  <c r="H1210" i="4" s="1"/>
  <c r="D1210" i="4"/>
  <c r="E1210" i="4"/>
  <c r="F1210" i="4"/>
  <c r="G1210" i="4"/>
  <c r="C1211" i="4"/>
  <c r="H1211" i="4" s="1"/>
  <c r="D1211" i="4"/>
  <c r="E1211" i="4"/>
  <c r="F1211" i="4"/>
  <c r="G1211" i="4"/>
  <c r="C1212" i="4"/>
  <c r="H1212" i="4" s="1"/>
  <c r="D1212" i="4"/>
  <c r="E1212" i="4"/>
  <c r="F1212" i="4"/>
  <c r="G1212" i="4"/>
  <c r="C1213" i="4"/>
  <c r="H1213" i="4" s="1"/>
  <c r="D1213" i="4"/>
  <c r="E1213" i="4"/>
  <c r="F1213" i="4"/>
  <c r="G1213" i="4"/>
  <c r="C1214" i="4"/>
  <c r="H1214" i="4" s="1"/>
  <c r="D1214" i="4"/>
  <c r="E1214" i="4"/>
  <c r="F1214" i="4"/>
  <c r="G1214" i="4"/>
  <c r="C1215" i="4"/>
  <c r="H1215" i="4" s="1"/>
  <c r="D1215" i="4"/>
  <c r="E1215" i="4"/>
  <c r="F1215" i="4"/>
  <c r="G1215" i="4"/>
  <c r="C1216" i="4"/>
  <c r="H1216" i="4" s="1"/>
  <c r="D1216" i="4"/>
  <c r="E1216" i="4"/>
  <c r="F1216" i="4"/>
  <c r="G1216" i="4"/>
  <c r="C1217" i="4"/>
  <c r="H1217" i="4" s="1"/>
  <c r="D1217" i="4"/>
  <c r="E1217" i="4"/>
  <c r="F1217" i="4"/>
  <c r="G1217" i="4"/>
  <c r="C1218" i="4"/>
  <c r="H1218" i="4" s="1"/>
  <c r="D1218" i="4"/>
  <c r="E1218" i="4"/>
  <c r="F1218" i="4"/>
  <c r="G1218" i="4"/>
  <c r="C1219" i="4"/>
  <c r="H1219" i="4" s="1"/>
  <c r="D1219" i="4"/>
  <c r="E1219" i="4"/>
  <c r="F1219" i="4"/>
  <c r="G1219" i="4"/>
  <c r="C1220" i="4"/>
  <c r="H1220" i="4" s="1"/>
  <c r="D1220" i="4"/>
  <c r="E1220" i="4"/>
  <c r="F1220" i="4"/>
  <c r="G1220" i="4"/>
  <c r="C1221" i="4"/>
  <c r="H1221" i="4" s="1"/>
  <c r="D1221" i="4"/>
  <c r="E1221" i="4"/>
  <c r="F1221" i="4"/>
  <c r="G1221" i="4"/>
  <c r="C1222" i="4"/>
  <c r="H1222" i="4" s="1"/>
  <c r="D1222" i="4"/>
  <c r="E1222" i="4"/>
  <c r="F1222" i="4"/>
  <c r="G1222" i="4"/>
  <c r="C1223" i="4"/>
  <c r="H1223" i="4" s="1"/>
  <c r="D1223" i="4"/>
  <c r="E1223" i="4"/>
  <c r="F1223" i="4"/>
  <c r="G1223" i="4"/>
  <c r="C1224" i="4"/>
  <c r="H1224" i="4" s="1"/>
  <c r="D1224" i="4"/>
  <c r="E1224" i="4"/>
  <c r="F1224" i="4"/>
  <c r="G1224" i="4"/>
  <c r="C1225" i="4"/>
  <c r="H1225" i="4" s="1"/>
  <c r="D1225" i="4"/>
  <c r="E1225" i="4"/>
  <c r="F1225" i="4"/>
  <c r="G1225" i="4"/>
  <c r="C1226" i="4"/>
  <c r="H1226" i="4" s="1"/>
  <c r="D1226" i="4"/>
  <c r="E1226" i="4"/>
  <c r="F1226" i="4"/>
  <c r="G1226" i="4"/>
  <c r="C1227" i="4"/>
  <c r="H1227" i="4" s="1"/>
  <c r="D1227" i="4"/>
  <c r="E1227" i="4"/>
  <c r="F1227" i="4"/>
  <c r="G1227" i="4"/>
  <c r="C1228" i="4"/>
  <c r="H1228" i="4" s="1"/>
  <c r="D1228" i="4"/>
  <c r="E1228" i="4"/>
  <c r="F1228" i="4"/>
  <c r="G1228" i="4"/>
  <c r="C1229" i="4"/>
  <c r="H1229" i="4" s="1"/>
  <c r="D1229" i="4"/>
  <c r="E1229" i="4"/>
  <c r="F1229" i="4"/>
  <c r="G1229" i="4"/>
  <c r="C1230" i="4"/>
  <c r="H1230" i="4" s="1"/>
  <c r="D1230" i="4"/>
  <c r="E1230" i="4"/>
  <c r="F1230" i="4"/>
  <c r="G1230" i="4"/>
  <c r="C1231" i="4"/>
  <c r="H1231" i="4" s="1"/>
  <c r="D1231" i="4"/>
  <c r="E1231" i="4"/>
  <c r="F1231" i="4"/>
  <c r="G1231" i="4"/>
  <c r="C1232" i="4"/>
  <c r="H1232" i="4" s="1"/>
  <c r="D1232" i="4"/>
  <c r="E1232" i="4"/>
  <c r="F1232" i="4"/>
  <c r="G1232" i="4"/>
  <c r="C1233" i="4"/>
  <c r="H1233" i="4" s="1"/>
  <c r="D1233" i="4"/>
  <c r="E1233" i="4"/>
  <c r="F1233" i="4"/>
  <c r="G1233" i="4"/>
  <c r="C1234" i="4"/>
  <c r="H1234" i="4" s="1"/>
  <c r="D1234" i="4"/>
  <c r="E1234" i="4"/>
  <c r="F1234" i="4"/>
  <c r="G1234" i="4"/>
  <c r="C1235" i="4"/>
  <c r="H1235" i="4" s="1"/>
  <c r="D1235" i="4"/>
  <c r="E1235" i="4"/>
  <c r="F1235" i="4"/>
  <c r="G1235" i="4"/>
  <c r="C1236" i="4"/>
  <c r="H1236" i="4" s="1"/>
  <c r="D1236" i="4"/>
  <c r="E1236" i="4"/>
  <c r="F1236" i="4"/>
  <c r="G1236" i="4"/>
  <c r="C1237" i="4"/>
  <c r="H1237" i="4" s="1"/>
  <c r="D1237" i="4"/>
  <c r="E1237" i="4"/>
  <c r="F1237" i="4"/>
  <c r="G1237" i="4"/>
  <c r="C1238" i="4"/>
  <c r="H1238" i="4" s="1"/>
  <c r="D1238" i="4"/>
  <c r="E1238" i="4"/>
  <c r="F1238" i="4"/>
  <c r="G1238" i="4"/>
  <c r="C1239" i="4"/>
  <c r="H1239" i="4" s="1"/>
  <c r="D1239" i="4"/>
  <c r="E1239" i="4"/>
  <c r="F1239" i="4"/>
  <c r="G1239" i="4"/>
  <c r="C1240" i="4"/>
  <c r="H1240" i="4" s="1"/>
  <c r="D1240" i="4"/>
  <c r="E1240" i="4"/>
  <c r="F1240" i="4"/>
  <c r="G1240" i="4"/>
  <c r="C1241" i="4"/>
  <c r="H1241" i="4" s="1"/>
  <c r="D1241" i="4"/>
  <c r="E1241" i="4"/>
  <c r="F1241" i="4"/>
  <c r="G1241" i="4"/>
  <c r="C1242" i="4"/>
  <c r="H1242" i="4" s="1"/>
  <c r="D1242" i="4"/>
  <c r="E1242" i="4"/>
  <c r="F1242" i="4"/>
  <c r="G1242" i="4"/>
  <c r="C1243" i="4"/>
  <c r="H1243" i="4" s="1"/>
  <c r="D1243" i="4"/>
  <c r="E1243" i="4"/>
  <c r="F1243" i="4"/>
  <c r="G1243" i="4"/>
  <c r="C1244" i="4"/>
  <c r="H1244" i="4" s="1"/>
  <c r="D1244" i="4"/>
  <c r="E1244" i="4"/>
  <c r="F1244" i="4"/>
  <c r="G1244" i="4"/>
  <c r="C1245" i="4"/>
  <c r="H1245" i="4" s="1"/>
  <c r="D1245" i="4"/>
  <c r="E1245" i="4"/>
  <c r="F1245" i="4"/>
  <c r="G1245" i="4"/>
  <c r="C1246" i="4"/>
  <c r="H1246" i="4" s="1"/>
  <c r="D1246" i="4"/>
  <c r="E1246" i="4"/>
  <c r="F1246" i="4"/>
  <c r="G1246" i="4"/>
  <c r="C1247" i="4"/>
  <c r="H1247" i="4" s="1"/>
  <c r="D1247" i="4"/>
  <c r="E1247" i="4"/>
  <c r="F1247" i="4"/>
  <c r="G1247" i="4"/>
  <c r="C1248" i="4"/>
  <c r="H1248" i="4" s="1"/>
  <c r="D1248" i="4"/>
  <c r="E1248" i="4"/>
  <c r="F1248" i="4"/>
  <c r="G1248" i="4"/>
  <c r="C1249" i="4"/>
  <c r="H1249" i="4" s="1"/>
  <c r="D1249" i="4"/>
  <c r="E1249" i="4"/>
  <c r="F1249" i="4"/>
  <c r="G1249" i="4"/>
  <c r="C1250" i="4"/>
  <c r="H1250" i="4" s="1"/>
  <c r="D1250" i="4"/>
  <c r="E1250" i="4"/>
  <c r="F1250" i="4"/>
  <c r="G1250" i="4"/>
  <c r="C1251" i="4"/>
  <c r="H1251" i="4" s="1"/>
  <c r="D1251" i="4"/>
  <c r="E1251" i="4"/>
  <c r="F1251" i="4"/>
  <c r="G1251" i="4"/>
  <c r="C1252" i="4"/>
  <c r="H1252" i="4" s="1"/>
  <c r="D1252" i="4"/>
  <c r="E1252" i="4"/>
  <c r="F1252" i="4"/>
  <c r="G1252" i="4"/>
  <c r="C1253" i="4"/>
  <c r="H1253" i="4" s="1"/>
  <c r="D1253" i="4"/>
  <c r="E1253" i="4"/>
  <c r="F1253" i="4"/>
  <c r="G1253" i="4"/>
  <c r="C1254" i="4"/>
  <c r="H1254" i="4" s="1"/>
  <c r="D1254" i="4"/>
  <c r="E1254" i="4"/>
  <c r="F1254" i="4"/>
  <c r="G1254" i="4"/>
  <c r="C1255" i="4"/>
  <c r="H1255" i="4" s="1"/>
  <c r="D1255" i="4"/>
  <c r="E1255" i="4"/>
  <c r="F1255" i="4"/>
  <c r="G1255" i="4"/>
  <c r="C1256" i="4"/>
  <c r="H1256" i="4" s="1"/>
  <c r="D1256" i="4"/>
  <c r="E1256" i="4"/>
  <c r="F1256" i="4"/>
  <c r="G1256" i="4"/>
  <c r="C1257" i="4"/>
  <c r="H1257" i="4" s="1"/>
  <c r="D1257" i="4"/>
  <c r="E1257" i="4"/>
  <c r="F1257" i="4"/>
  <c r="G1257" i="4"/>
  <c r="C1258" i="4"/>
  <c r="H1258" i="4" s="1"/>
  <c r="D1258" i="4"/>
  <c r="E1258" i="4"/>
  <c r="F1258" i="4"/>
  <c r="G1258" i="4"/>
  <c r="C1259" i="4"/>
  <c r="H1259" i="4" s="1"/>
  <c r="D1259" i="4"/>
  <c r="E1259" i="4"/>
  <c r="F1259" i="4"/>
  <c r="G1259" i="4"/>
  <c r="C1260" i="4"/>
  <c r="H1260" i="4" s="1"/>
  <c r="D1260" i="4"/>
  <c r="E1260" i="4"/>
  <c r="F1260" i="4"/>
  <c r="G1260" i="4"/>
  <c r="C1261" i="4"/>
  <c r="H1261" i="4" s="1"/>
  <c r="D1261" i="4"/>
  <c r="E1261" i="4"/>
  <c r="F1261" i="4"/>
  <c r="G1261" i="4"/>
  <c r="C1262" i="4"/>
  <c r="H1262" i="4" s="1"/>
  <c r="D1262" i="4"/>
  <c r="E1262" i="4"/>
  <c r="F1262" i="4"/>
  <c r="G1262" i="4"/>
  <c r="C1263" i="4"/>
  <c r="H1263" i="4" s="1"/>
  <c r="D1263" i="4"/>
  <c r="E1263" i="4"/>
  <c r="F1263" i="4"/>
  <c r="G1263" i="4"/>
  <c r="C1264" i="4"/>
  <c r="H1264" i="4" s="1"/>
  <c r="D1264" i="4"/>
  <c r="E1264" i="4"/>
  <c r="F1264" i="4"/>
  <c r="G1264" i="4"/>
  <c r="C1265" i="4"/>
  <c r="H1265" i="4" s="1"/>
  <c r="D1265" i="4"/>
  <c r="E1265" i="4"/>
  <c r="F1265" i="4"/>
  <c r="G1265" i="4"/>
  <c r="C1266" i="4"/>
  <c r="H1266" i="4" s="1"/>
  <c r="D1266" i="4"/>
  <c r="E1266" i="4"/>
  <c r="F1266" i="4"/>
  <c r="G1266" i="4"/>
  <c r="C1267" i="4"/>
  <c r="H1267" i="4" s="1"/>
  <c r="D1267" i="4"/>
  <c r="E1267" i="4"/>
  <c r="F1267" i="4"/>
  <c r="G1267" i="4"/>
  <c r="C1268" i="4"/>
  <c r="H1268" i="4" s="1"/>
  <c r="D1268" i="4"/>
  <c r="E1268" i="4"/>
  <c r="F1268" i="4"/>
  <c r="G1268" i="4"/>
  <c r="C1269" i="4"/>
  <c r="H1269" i="4" s="1"/>
  <c r="D1269" i="4"/>
  <c r="E1269" i="4"/>
  <c r="F1269" i="4"/>
  <c r="G1269" i="4"/>
  <c r="C1270" i="4"/>
  <c r="H1270" i="4" s="1"/>
  <c r="D1270" i="4"/>
  <c r="E1270" i="4"/>
  <c r="F1270" i="4"/>
  <c r="G1270" i="4"/>
  <c r="C1271" i="4"/>
  <c r="H1271" i="4" s="1"/>
  <c r="D1271" i="4"/>
  <c r="E1271" i="4"/>
  <c r="F1271" i="4"/>
  <c r="G1271" i="4"/>
  <c r="C1272" i="4"/>
  <c r="H1272" i="4" s="1"/>
  <c r="D1272" i="4"/>
  <c r="E1272" i="4"/>
  <c r="F1272" i="4"/>
  <c r="G1272" i="4"/>
  <c r="C1273" i="4"/>
  <c r="H1273" i="4" s="1"/>
  <c r="D1273" i="4"/>
  <c r="E1273" i="4"/>
  <c r="F1273" i="4"/>
  <c r="G1273" i="4"/>
  <c r="C1274" i="4"/>
  <c r="H1274" i="4" s="1"/>
  <c r="D1274" i="4"/>
  <c r="E1274" i="4"/>
  <c r="F1274" i="4"/>
  <c r="G1274" i="4"/>
  <c r="C1275" i="4"/>
  <c r="H1275" i="4" s="1"/>
  <c r="D1275" i="4"/>
  <c r="E1275" i="4"/>
  <c r="F1275" i="4"/>
  <c r="G1275" i="4"/>
  <c r="C1276" i="4"/>
  <c r="H1276" i="4" s="1"/>
  <c r="D1276" i="4"/>
  <c r="E1276" i="4"/>
  <c r="F1276" i="4"/>
  <c r="G1276" i="4"/>
  <c r="C1277" i="4"/>
  <c r="H1277" i="4" s="1"/>
  <c r="D1277" i="4"/>
  <c r="E1277" i="4"/>
  <c r="F1277" i="4"/>
  <c r="G1277" i="4"/>
  <c r="C1278" i="4"/>
  <c r="H1278" i="4" s="1"/>
  <c r="D1278" i="4"/>
  <c r="E1278" i="4"/>
  <c r="F1278" i="4"/>
  <c r="G1278" i="4"/>
  <c r="C1279" i="4"/>
  <c r="H1279" i="4" s="1"/>
  <c r="D1279" i="4"/>
  <c r="E1279" i="4"/>
  <c r="F1279" i="4"/>
  <c r="G1279" i="4"/>
  <c r="C1280" i="4"/>
  <c r="H1280" i="4" s="1"/>
  <c r="D1280" i="4"/>
  <c r="E1280" i="4"/>
  <c r="F1280" i="4"/>
  <c r="G1280" i="4"/>
  <c r="C1281" i="4"/>
  <c r="H1281" i="4" s="1"/>
  <c r="D1281" i="4"/>
  <c r="E1281" i="4"/>
  <c r="F1281" i="4"/>
  <c r="G1281" i="4"/>
  <c r="C1282" i="4"/>
  <c r="H1282" i="4" s="1"/>
  <c r="D1282" i="4"/>
  <c r="E1282" i="4"/>
  <c r="F1282" i="4"/>
  <c r="G1282" i="4"/>
  <c r="C1283" i="4"/>
  <c r="H1283" i="4" s="1"/>
  <c r="D1283" i="4"/>
  <c r="E1283" i="4"/>
  <c r="F1283" i="4"/>
  <c r="G1283" i="4"/>
  <c r="C1284" i="4"/>
  <c r="H1284" i="4" s="1"/>
  <c r="D1284" i="4"/>
  <c r="E1284" i="4"/>
  <c r="F1284" i="4"/>
  <c r="G1284" i="4"/>
  <c r="C1285" i="4"/>
  <c r="H1285" i="4" s="1"/>
  <c r="D1285" i="4"/>
  <c r="E1285" i="4"/>
  <c r="F1285" i="4"/>
  <c r="G1285" i="4"/>
  <c r="C1286" i="4"/>
  <c r="H1286" i="4" s="1"/>
  <c r="D1286" i="4"/>
  <c r="E1286" i="4"/>
  <c r="F1286" i="4"/>
  <c r="G1286" i="4"/>
  <c r="C1287" i="4"/>
  <c r="H1287" i="4" s="1"/>
  <c r="D1287" i="4"/>
  <c r="E1287" i="4"/>
  <c r="F1287" i="4"/>
  <c r="G1287" i="4"/>
  <c r="C1288" i="4"/>
  <c r="H1288" i="4" s="1"/>
  <c r="D1288" i="4"/>
  <c r="E1288" i="4"/>
  <c r="F1288" i="4"/>
  <c r="G1288" i="4"/>
  <c r="C1289" i="4"/>
  <c r="H1289" i="4" s="1"/>
  <c r="D1289" i="4"/>
  <c r="E1289" i="4"/>
  <c r="F1289" i="4"/>
  <c r="G1289" i="4"/>
  <c r="C1290" i="4"/>
  <c r="H1290" i="4" s="1"/>
  <c r="D1290" i="4"/>
  <c r="E1290" i="4"/>
  <c r="F1290" i="4"/>
  <c r="G1290" i="4"/>
  <c r="C1291" i="4"/>
  <c r="H1291" i="4" s="1"/>
  <c r="D1291" i="4"/>
  <c r="E1291" i="4"/>
  <c r="F1291" i="4"/>
  <c r="G1291" i="4"/>
  <c r="C1292" i="4"/>
  <c r="H1292" i="4" s="1"/>
  <c r="D1292" i="4"/>
  <c r="E1292" i="4"/>
  <c r="F1292" i="4"/>
  <c r="G1292" i="4"/>
  <c r="C1293" i="4"/>
  <c r="H1293" i="4" s="1"/>
  <c r="D1293" i="4"/>
  <c r="E1293" i="4"/>
  <c r="F1293" i="4"/>
  <c r="G1293" i="4"/>
  <c r="C1294" i="4"/>
  <c r="H1294" i="4" s="1"/>
  <c r="D1294" i="4"/>
  <c r="E1294" i="4"/>
  <c r="F1294" i="4"/>
  <c r="G1294" i="4"/>
  <c r="C1295" i="4"/>
  <c r="H1295" i="4" s="1"/>
  <c r="D1295" i="4"/>
  <c r="E1295" i="4"/>
  <c r="F1295" i="4"/>
  <c r="G1295" i="4"/>
  <c r="C1296" i="4"/>
  <c r="H1296" i="4" s="1"/>
  <c r="D1296" i="4"/>
  <c r="E1296" i="4"/>
  <c r="F1296" i="4"/>
  <c r="G1296" i="4"/>
  <c r="C1297" i="4"/>
  <c r="H1297" i="4" s="1"/>
  <c r="D1297" i="4"/>
  <c r="E1297" i="4"/>
  <c r="F1297" i="4"/>
  <c r="G1297" i="4"/>
  <c r="C1298" i="4"/>
  <c r="H1298" i="4" s="1"/>
  <c r="D1298" i="4"/>
  <c r="E1298" i="4"/>
  <c r="F1298" i="4"/>
  <c r="G1298" i="4"/>
  <c r="C1299" i="4"/>
  <c r="H1299" i="4" s="1"/>
  <c r="D1299" i="4"/>
  <c r="E1299" i="4"/>
  <c r="F1299" i="4"/>
  <c r="G1299" i="4"/>
  <c r="C1300" i="4"/>
  <c r="H1300" i="4" s="1"/>
  <c r="D1300" i="4"/>
  <c r="E1300" i="4"/>
  <c r="F1300" i="4"/>
  <c r="G1300" i="4"/>
  <c r="C1301" i="4"/>
  <c r="H1301" i="4" s="1"/>
  <c r="D1301" i="4"/>
  <c r="E1301" i="4"/>
  <c r="F1301" i="4"/>
  <c r="G1301" i="4"/>
  <c r="C1302" i="4"/>
  <c r="H1302" i="4" s="1"/>
  <c r="D1302" i="4"/>
  <c r="E1302" i="4"/>
  <c r="F1302" i="4"/>
  <c r="G1302" i="4"/>
  <c r="C1303" i="4"/>
  <c r="H1303" i="4" s="1"/>
  <c r="D1303" i="4"/>
  <c r="E1303" i="4"/>
  <c r="F1303" i="4"/>
  <c r="G1303" i="4"/>
  <c r="C1304" i="4"/>
  <c r="H1304" i="4" s="1"/>
  <c r="D1304" i="4"/>
  <c r="E1304" i="4"/>
  <c r="F1304" i="4"/>
  <c r="G1304" i="4"/>
  <c r="C1305" i="4"/>
  <c r="H1305" i="4" s="1"/>
  <c r="D1305" i="4"/>
  <c r="E1305" i="4"/>
  <c r="F1305" i="4"/>
  <c r="G1305" i="4"/>
  <c r="C1306" i="4"/>
  <c r="H1306" i="4" s="1"/>
  <c r="D1306" i="4"/>
  <c r="E1306" i="4"/>
  <c r="F1306" i="4"/>
  <c r="G1306" i="4"/>
  <c r="C1307" i="4"/>
  <c r="H1307" i="4" s="1"/>
  <c r="D1307" i="4"/>
  <c r="E1307" i="4"/>
  <c r="F1307" i="4"/>
  <c r="G1307" i="4"/>
  <c r="C1308" i="4"/>
  <c r="H1308" i="4" s="1"/>
  <c r="D1308" i="4"/>
  <c r="E1308" i="4"/>
  <c r="F1308" i="4"/>
  <c r="G1308" i="4"/>
  <c r="C1309" i="4"/>
  <c r="H1309" i="4" s="1"/>
  <c r="D1309" i="4"/>
  <c r="E1309" i="4"/>
  <c r="F1309" i="4"/>
  <c r="G1309" i="4"/>
  <c r="C1310" i="4"/>
  <c r="H1310" i="4" s="1"/>
  <c r="D1310" i="4"/>
  <c r="E1310" i="4"/>
  <c r="F1310" i="4"/>
  <c r="G1310" i="4"/>
  <c r="C1311" i="4"/>
  <c r="H1311" i="4" s="1"/>
  <c r="D1311" i="4"/>
  <c r="E1311" i="4"/>
  <c r="F1311" i="4"/>
  <c r="G1311" i="4"/>
  <c r="C1312" i="4"/>
  <c r="H1312" i="4" s="1"/>
  <c r="D1312" i="4"/>
  <c r="E1312" i="4"/>
  <c r="F1312" i="4"/>
  <c r="G1312" i="4"/>
  <c r="C1313" i="4"/>
  <c r="H1313" i="4" s="1"/>
  <c r="D1313" i="4"/>
  <c r="E1313" i="4"/>
  <c r="F1313" i="4"/>
  <c r="G1313" i="4"/>
  <c r="C1314" i="4"/>
  <c r="H1314" i="4" s="1"/>
  <c r="D1314" i="4"/>
  <c r="E1314" i="4"/>
  <c r="F1314" i="4"/>
  <c r="G1314" i="4"/>
  <c r="C1315" i="4"/>
  <c r="H1315" i="4" s="1"/>
  <c r="D1315" i="4"/>
  <c r="E1315" i="4"/>
  <c r="F1315" i="4"/>
  <c r="G1315" i="4"/>
  <c r="C1316" i="4"/>
  <c r="H1316" i="4" s="1"/>
  <c r="D1316" i="4"/>
  <c r="E1316" i="4"/>
  <c r="F1316" i="4"/>
  <c r="G1316" i="4"/>
  <c r="C1317" i="4"/>
  <c r="H1317" i="4" s="1"/>
  <c r="D1317" i="4"/>
  <c r="E1317" i="4"/>
  <c r="F1317" i="4"/>
  <c r="G1317" i="4"/>
  <c r="C1318" i="4"/>
  <c r="H1318" i="4" s="1"/>
  <c r="D1318" i="4"/>
  <c r="E1318" i="4"/>
  <c r="F1318" i="4"/>
  <c r="G1318" i="4"/>
  <c r="C1319" i="4"/>
  <c r="H1319" i="4" s="1"/>
  <c r="D1319" i="4"/>
  <c r="E1319" i="4"/>
  <c r="F1319" i="4"/>
  <c r="G1319" i="4"/>
  <c r="C1320" i="4"/>
  <c r="H1320" i="4" s="1"/>
  <c r="D1320" i="4"/>
  <c r="E1320" i="4"/>
  <c r="F1320" i="4"/>
  <c r="G1320" i="4"/>
  <c r="C1321" i="4"/>
  <c r="H1321" i="4" s="1"/>
  <c r="D1321" i="4"/>
  <c r="E1321" i="4"/>
  <c r="F1321" i="4"/>
  <c r="G1321" i="4"/>
  <c r="C1322" i="4"/>
  <c r="H1322" i="4" s="1"/>
  <c r="D1322" i="4"/>
  <c r="E1322" i="4"/>
  <c r="F1322" i="4"/>
  <c r="G1322" i="4"/>
  <c r="C1323" i="4"/>
  <c r="H1323" i="4" s="1"/>
  <c r="D1323" i="4"/>
  <c r="E1323" i="4"/>
  <c r="F1323" i="4"/>
  <c r="G1323" i="4"/>
  <c r="C1324" i="4"/>
  <c r="H1324" i="4" s="1"/>
  <c r="D1324" i="4"/>
  <c r="E1324" i="4"/>
  <c r="F1324" i="4"/>
  <c r="G1324" i="4"/>
  <c r="C1325" i="4"/>
  <c r="H1325" i="4" s="1"/>
  <c r="D1325" i="4"/>
  <c r="E1325" i="4"/>
  <c r="F1325" i="4"/>
  <c r="G1325" i="4"/>
  <c r="C1326" i="4"/>
  <c r="H1326" i="4" s="1"/>
  <c r="D1326" i="4"/>
  <c r="E1326" i="4"/>
  <c r="F1326" i="4"/>
  <c r="G1326" i="4"/>
  <c r="C1327" i="4"/>
  <c r="H1327" i="4" s="1"/>
  <c r="D1327" i="4"/>
  <c r="E1327" i="4"/>
  <c r="F1327" i="4"/>
  <c r="G1327" i="4"/>
  <c r="C1328" i="4"/>
  <c r="H1328" i="4" s="1"/>
  <c r="D1328" i="4"/>
  <c r="E1328" i="4"/>
  <c r="F1328" i="4"/>
  <c r="G1328" i="4"/>
  <c r="C1329" i="4"/>
  <c r="H1329" i="4" s="1"/>
  <c r="D1329" i="4"/>
  <c r="E1329" i="4"/>
  <c r="F1329" i="4"/>
  <c r="G1329" i="4"/>
  <c r="C1330" i="4"/>
  <c r="H1330" i="4" s="1"/>
  <c r="D1330" i="4"/>
  <c r="E1330" i="4"/>
  <c r="F1330" i="4"/>
  <c r="G1330" i="4"/>
  <c r="C1331" i="4"/>
  <c r="H1331" i="4" s="1"/>
  <c r="D1331" i="4"/>
  <c r="E1331" i="4"/>
  <c r="F1331" i="4"/>
  <c r="G1331" i="4"/>
  <c r="C1332" i="4"/>
  <c r="H1332" i="4" s="1"/>
  <c r="D1332" i="4"/>
  <c r="E1332" i="4"/>
  <c r="F1332" i="4"/>
  <c r="G1332" i="4"/>
  <c r="C1333" i="4"/>
  <c r="H1333" i="4" s="1"/>
  <c r="D1333" i="4"/>
  <c r="E1333" i="4"/>
  <c r="F1333" i="4"/>
  <c r="G1333" i="4"/>
  <c r="C1334" i="4"/>
  <c r="H1334" i="4" s="1"/>
  <c r="D1334" i="4"/>
  <c r="E1334" i="4"/>
  <c r="F1334" i="4"/>
  <c r="G1334" i="4"/>
  <c r="C1335" i="4"/>
  <c r="H1335" i="4" s="1"/>
  <c r="D1335" i="4"/>
  <c r="E1335" i="4"/>
  <c r="F1335" i="4"/>
  <c r="G1335" i="4"/>
  <c r="C1336" i="4"/>
  <c r="H1336" i="4" s="1"/>
  <c r="D1336" i="4"/>
  <c r="E1336" i="4"/>
  <c r="F1336" i="4"/>
  <c r="G1336" i="4"/>
  <c r="C1337" i="4"/>
  <c r="H1337" i="4" s="1"/>
  <c r="D1337" i="4"/>
  <c r="E1337" i="4"/>
  <c r="F1337" i="4"/>
  <c r="G1337" i="4"/>
  <c r="C1338" i="4"/>
  <c r="H1338" i="4" s="1"/>
  <c r="D1338" i="4"/>
  <c r="E1338" i="4"/>
  <c r="F1338" i="4"/>
  <c r="G1338" i="4"/>
  <c r="C1339" i="4"/>
  <c r="H1339" i="4" s="1"/>
  <c r="D1339" i="4"/>
  <c r="E1339" i="4"/>
  <c r="F1339" i="4"/>
  <c r="G1339" i="4"/>
  <c r="C1340" i="4"/>
  <c r="H1340" i="4" s="1"/>
  <c r="D1340" i="4"/>
  <c r="E1340" i="4"/>
  <c r="F1340" i="4"/>
  <c r="G1340" i="4"/>
  <c r="C1341" i="4"/>
  <c r="H1341" i="4" s="1"/>
  <c r="D1341" i="4"/>
  <c r="E1341" i="4"/>
  <c r="F1341" i="4"/>
  <c r="G1341" i="4"/>
  <c r="C1342" i="4"/>
  <c r="H1342" i="4" s="1"/>
  <c r="D1342" i="4"/>
  <c r="E1342" i="4"/>
  <c r="F1342" i="4"/>
  <c r="G1342" i="4"/>
  <c r="C1343" i="4"/>
  <c r="H1343" i="4" s="1"/>
  <c r="D1343" i="4"/>
  <c r="E1343" i="4"/>
  <c r="F1343" i="4"/>
  <c r="G1343" i="4"/>
  <c r="C1344" i="4"/>
  <c r="H1344" i="4" s="1"/>
  <c r="D1344" i="4"/>
  <c r="E1344" i="4"/>
  <c r="F1344" i="4"/>
  <c r="G1344" i="4"/>
  <c r="C1345" i="4"/>
  <c r="H1345" i="4" s="1"/>
  <c r="D1345" i="4"/>
  <c r="E1345" i="4"/>
  <c r="F1345" i="4"/>
  <c r="G1345" i="4"/>
  <c r="C1346" i="4"/>
  <c r="H1346" i="4" s="1"/>
  <c r="D1346" i="4"/>
  <c r="E1346" i="4"/>
  <c r="F1346" i="4"/>
  <c r="G1346" i="4"/>
  <c r="C1347" i="4"/>
  <c r="H1347" i="4" s="1"/>
  <c r="D1347" i="4"/>
  <c r="E1347" i="4"/>
  <c r="F1347" i="4"/>
  <c r="G1347" i="4"/>
  <c r="C1348" i="4"/>
  <c r="H1348" i="4" s="1"/>
  <c r="D1348" i="4"/>
  <c r="E1348" i="4"/>
  <c r="F1348" i="4"/>
  <c r="G1348" i="4"/>
  <c r="C1349" i="4"/>
  <c r="H1349" i="4" s="1"/>
  <c r="D1349" i="4"/>
  <c r="E1349" i="4"/>
  <c r="F1349" i="4"/>
  <c r="G1349" i="4"/>
  <c r="C1350" i="4"/>
  <c r="H1350" i="4" s="1"/>
  <c r="D1350" i="4"/>
  <c r="E1350" i="4"/>
  <c r="F1350" i="4"/>
  <c r="G1350" i="4"/>
  <c r="C1351" i="4"/>
  <c r="H1351" i="4" s="1"/>
  <c r="D1351" i="4"/>
  <c r="E1351" i="4"/>
  <c r="F1351" i="4"/>
  <c r="G1351" i="4"/>
  <c r="C1352" i="4"/>
  <c r="H1352" i="4" s="1"/>
  <c r="D1352" i="4"/>
  <c r="E1352" i="4"/>
  <c r="F1352" i="4"/>
  <c r="G1352" i="4"/>
  <c r="C1353" i="4"/>
  <c r="H1353" i="4" s="1"/>
  <c r="D1353" i="4"/>
  <c r="E1353" i="4"/>
  <c r="F1353" i="4"/>
  <c r="G1353" i="4"/>
  <c r="C1354" i="4"/>
  <c r="H1354" i="4" s="1"/>
  <c r="D1354" i="4"/>
  <c r="E1354" i="4"/>
  <c r="F1354" i="4"/>
  <c r="G1354" i="4"/>
  <c r="C1355" i="4"/>
  <c r="H1355" i="4" s="1"/>
  <c r="D1355" i="4"/>
  <c r="E1355" i="4"/>
  <c r="F1355" i="4"/>
  <c r="G1355" i="4"/>
  <c r="C1356" i="4"/>
  <c r="H1356" i="4" s="1"/>
  <c r="D1356" i="4"/>
  <c r="E1356" i="4"/>
  <c r="F1356" i="4"/>
  <c r="G1356" i="4"/>
  <c r="C1357" i="4"/>
  <c r="H1357" i="4" s="1"/>
  <c r="D1357" i="4"/>
  <c r="E1357" i="4"/>
  <c r="F1357" i="4"/>
  <c r="G1357" i="4"/>
  <c r="C1358" i="4"/>
  <c r="H1358" i="4" s="1"/>
  <c r="D1358" i="4"/>
  <c r="E1358" i="4"/>
  <c r="F1358" i="4"/>
  <c r="G1358" i="4"/>
  <c r="C1359" i="4"/>
  <c r="H1359" i="4" s="1"/>
  <c r="D1359" i="4"/>
  <c r="E1359" i="4"/>
  <c r="F1359" i="4"/>
  <c r="G1359" i="4"/>
  <c r="C1360" i="4"/>
  <c r="H1360" i="4" s="1"/>
  <c r="D1360" i="4"/>
  <c r="E1360" i="4"/>
  <c r="F1360" i="4"/>
  <c r="G1360" i="4"/>
  <c r="C1361" i="4"/>
  <c r="H1361" i="4" s="1"/>
  <c r="D1361" i="4"/>
  <c r="E1361" i="4"/>
  <c r="F1361" i="4"/>
  <c r="G1361" i="4"/>
  <c r="C1362" i="4"/>
  <c r="H1362" i="4" s="1"/>
  <c r="D1362" i="4"/>
  <c r="E1362" i="4"/>
  <c r="F1362" i="4"/>
  <c r="G1362" i="4"/>
  <c r="C1363" i="4"/>
  <c r="H1363" i="4" s="1"/>
  <c r="D1363" i="4"/>
  <c r="E1363" i="4"/>
  <c r="F1363" i="4"/>
  <c r="G1363" i="4"/>
  <c r="C1364" i="4"/>
  <c r="H1364" i="4" s="1"/>
  <c r="D1364" i="4"/>
  <c r="E1364" i="4"/>
  <c r="F1364" i="4"/>
  <c r="G1364" i="4"/>
  <c r="C1365" i="4"/>
  <c r="H1365" i="4" s="1"/>
  <c r="D1365" i="4"/>
  <c r="E1365" i="4"/>
  <c r="F1365" i="4"/>
  <c r="G1365" i="4"/>
  <c r="C1366" i="4"/>
  <c r="H1366" i="4" s="1"/>
  <c r="D1366" i="4"/>
  <c r="E1366" i="4"/>
  <c r="F1366" i="4"/>
  <c r="G1366" i="4"/>
  <c r="C1367" i="4"/>
  <c r="H1367" i="4" s="1"/>
  <c r="D1367" i="4"/>
  <c r="E1367" i="4"/>
  <c r="F1367" i="4"/>
  <c r="G1367" i="4"/>
  <c r="C1368" i="4"/>
  <c r="H1368" i="4" s="1"/>
  <c r="D1368" i="4"/>
  <c r="E1368" i="4"/>
  <c r="F1368" i="4"/>
  <c r="G1368" i="4"/>
  <c r="C1369" i="4"/>
  <c r="H1369" i="4" s="1"/>
  <c r="D1369" i="4"/>
  <c r="E1369" i="4"/>
  <c r="F1369" i="4"/>
  <c r="G1369" i="4"/>
  <c r="C1370" i="4"/>
  <c r="H1370" i="4" s="1"/>
  <c r="D1370" i="4"/>
  <c r="E1370" i="4"/>
  <c r="F1370" i="4"/>
  <c r="G1370" i="4"/>
  <c r="C1371" i="4"/>
  <c r="H1371" i="4" s="1"/>
  <c r="D1371" i="4"/>
  <c r="E1371" i="4"/>
  <c r="F1371" i="4"/>
  <c r="G1371" i="4"/>
  <c r="C1372" i="4"/>
  <c r="H1372" i="4" s="1"/>
  <c r="D1372" i="4"/>
  <c r="E1372" i="4"/>
  <c r="F1372" i="4"/>
  <c r="G1372" i="4"/>
  <c r="C1373" i="4"/>
  <c r="H1373" i="4" s="1"/>
  <c r="D1373" i="4"/>
  <c r="E1373" i="4"/>
  <c r="F1373" i="4"/>
  <c r="G1373" i="4"/>
  <c r="C1374" i="4"/>
  <c r="H1374" i="4" s="1"/>
  <c r="D1374" i="4"/>
  <c r="E1374" i="4"/>
  <c r="F1374" i="4"/>
  <c r="G1374" i="4"/>
  <c r="C1375" i="4"/>
  <c r="H1375" i="4" s="1"/>
  <c r="D1375" i="4"/>
  <c r="E1375" i="4"/>
  <c r="F1375" i="4"/>
  <c r="G1375" i="4"/>
  <c r="C1376" i="4"/>
  <c r="H1376" i="4" s="1"/>
  <c r="D1376" i="4"/>
  <c r="E1376" i="4"/>
  <c r="F1376" i="4"/>
  <c r="G1376" i="4"/>
  <c r="C1377" i="4"/>
  <c r="H1377" i="4" s="1"/>
  <c r="D1377" i="4"/>
  <c r="E1377" i="4"/>
  <c r="F1377" i="4"/>
  <c r="G1377" i="4"/>
  <c r="C1378" i="4"/>
  <c r="H1378" i="4" s="1"/>
  <c r="D1378" i="4"/>
  <c r="E1378" i="4"/>
  <c r="F1378" i="4"/>
  <c r="G1378" i="4"/>
  <c r="C1379" i="4"/>
  <c r="H1379" i="4" s="1"/>
  <c r="D1379" i="4"/>
  <c r="E1379" i="4"/>
  <c r="F1379" i="4"/>
  <c r="G1379" i="4"/>
  <c r="C1380" i="4"/>
  <c r="H1380" i="4" s="1"/>
  <c r="D1380" i="4"/>
  <c r="E1380" i="4"/>
  <c r="F1380" i="4"/>
  <c r="G1380" i="4"/>
  <c r="C1381" i="4"/>
  <c r="H1381" i="4" s="1"/>
  <c r="D1381" i="4"/>
  <c r="E1381" i="4"/>
  <c r="F1381" i="4"/>
  <c r="G1381" i="4"/>
  <c r="C1382" i="4"/>
  <c r="H1382" i="4" s="1"/>
  <c r="D1382" i="4"/>
  <c r="E1382" i="4"/>
  <c r="F1382" i="4"/>
  <c r="G1382" i="4"/>
  <c r="C1383" i="4"/>
  <c r="H1383" i="4" s="1"/>
  <c r="D1383" i="4"/>
  <c r="E1383" i="4"/>
  <c r="F1383" i="4"/>
  <c r="G1383" i="4"/>
  <c r="C1384" i="4"/>
  <c r="H1384" i="4" s="1"/>
  <c r="D1384" i="4"/>
  <c r="E1384" i="4"/>
  <c r="F1384" i="4"/>
  <c r="G1384" i="4"/>
  <c r="C1385" i="4"/>
  <c r="H1385" i="4" s="1"/>
  <c r="D1385" i="4"/>
  <c r="E1385" i="4"/>
  <c r="F1385" i="4"/>
  <c r="G1385" i="4"/>
  <c r="C1386" i="4"/>
  <c r="H1386" i="4" s="1"/>
  <c r="D1386" i="4"/>
  <c r="E1386" i="4"/>
  <c r="F1386" i="4"/>
  <c r="G1386" i="4"/>
  <c r="C1387" i="4"/>
  <c r="H1387" i="4" s="1"/>
  <c r="D1387" i="4"/>
  <c r="E1387" i="4"/>
  <c r="F1387" i="4"/>
  <c r="G1387" i="4"/>
  <c r="C1388" i="4"/>
  <c r="H1388" i="4" s="1"/>
  <c r="D1388" i="4"/>
  <c r="E1388" i="4"/>
  <c r="F1388" i="4"/>
  <c r="G1388" i="4"/>
  <c r="C1389" i="4"/>
  <c r="H1389" i="4" s="1"/>
  <c r="D1389" i="4"/>
  <c r="E1389" i="4"/>
  <c r="F1389" i="4"/>
  <c r="G1389" i="4"/>
  <c r="C1390" i="4"/>
  <c r="H1390" i="4" s="1"/>
  <c r="D1390" i="4"/>
  <c r="E1390" i="4"/>
  <c r="F1390" i="4"/>
  <c r="G1390" i="4"/>
  <c r="C1391" i="4"/>
  <c r="H1391" i="4" s="1"/>
  <c r="D1391" i="4"/>
  <c r="E1391" i="4"/>
  <c r="F1391" i="4"/>
  <c r="G1391" i="4"/>
  <c r="C1392" i="4"/>
  <c r="H1392" i="4" s="1"/>
  <c r="D1392" i="4"/>
  <c r="E1392" i="4"/>
  <c r="F1392" i="4"/>
  <c r="G1392" i="4"/>
  <c r="C1393" i="4"/>
  <c r="H1393" i="4" s="1"/>
  <c r="D1393" i="4"/>
  <c r="E1393" i="4"/>
  <c r="F1393" i="4"/>
  <c r="G1393" i="4"/>
  <c r="C1394" i="4"/>
  <c r="H1394" i="4" s="1"/>
  <c r="D1394" i="4"/>
  <c r="E1394" i="4"/>
  <c r="F1394" i="4"/>
  <c r="G1394" i="4"/>
  <c r="C1395" i="4"/>
  <c r="H1395" i="4" s="1"/>
  <c r="D1395" i="4"/>
  <c r="E1395" i="4"/>
  <c r="F1395" i="4"/>
  <c r="G1395" i="4"/>
  <c r="C1396" i="4"/>
  <c r="H1396" i="4" s="1"/>
  <c r="D1396" i="4"/>
  <c r="E1396" i="4"/>
  <c r="F1396" i="4"/>
  <c r="G1396" i="4"/>
  <c r="C1397" i="4"/>
  <c r="H1397" i="4" s="1"/>
  <c r="D1397" i="4"/>
  <c r="E1397" i="4"/>
  <c r="F1397" i="4"/>
  <c r="G1397" i="4"/>
  <c r="C1398" i="4"/>
  <c r="H1398" i="4" s="1"/>
  <c r="D1398" i="4"/>
  <c r="E1398" i="4"/>
  <c r="F1398" i="4"/>
  <c r="G1398" i="4"/>
  <c r="C1399" i="4"/>
  <c r="H1399" i="4" s="1"/>
  <c r="D1399" i="4"/>
  <c r="E1399" i="4"/>
  <c r="F1399" i="4"/>
  <c r="G1399" i="4"/>
  <c r="C1400" i="4"/>
  <c r="H1400" i="4" s="1"/>
  <c r="D1400" i="4"/>
  <c r="E1400" i="4"/>
  <c r="F1400" i="4"/>
  <c r="G1400" i="4"/>
  <c r="C1401" i="4"/>
  <c r="H1401" i="4" s="1"/>
  <c r="D1401" i="4"/>
  <c r="E1401" i="4"/>
  <c r="F1401" i="4"/>
  <c r="G1401" i="4"/>
  <c r="C1402" i="4"/>
  <c r="H1402" i="4" s="1"/>
  <c r="D1402" i="4"/>
  <c r="E1402" i="4"/>
  <c r="F1402" i="4"/>
  <c r="G1402" i="4"/>
  <c r="C1403" i="4"/>
  <c r="H1403" i="4" s="1"/>
  <c r="D1403" i="4"/>
  <c r="E1403" i="4"/>
  <c r="F1403" i="4"/>
  <c r="G1403" i="4"/>
  <c r="C1404" i="4"/>
  <c r="H1404" i="4" s="1"/>
  <c r="D1404" i="4"/>
  <c r="E1404" i="4"/>
  <c r="F1404" i="4"/>
  <c r="G1404" i="4"/>
  <c r="C1405" i="4"/>
  <c r="H1405" i="4" s="1"/>
  <c r="D1405" i="4"/>
  <c r="E1405" i="4"/>
  <c r="F1405" i="4"/>
  <c r="G1405" i="4"/>
  <c r="C1406" i="4"/>
  <c r="H1406" i="4" s="1"/>
  <c r="D1406" i="4"/>
  <c r="E1406" i="4"/>
  <c r="F1406" i="4"/>
  <c r="G1406" i="4"/>
  <c r="C1407" i="4"/>
  <c r="H1407" i="4" s="1"/>
  <c r="D1407" i="4"/>
  <c r="E1407" i="4"/>
  <c r="F1407" i="4"/>
  <c r="G1407" i="4"/>
  <c r="C1408" i="4"/>
  <c r="H1408" i="4" s="1"/>
  <c r="D1408" i="4"/>
  <c r="E1408" i="4"/>
  <c r="F1408" i="4"/>
  <c r="G1408" i="4"/>
  <c r="C1409" i="4"/>
  <c r="H1409" i="4" s="1"/>
  <c r="D1409" i="4"/>
  <c r="E1409" i="4"/>
  <c r="F1409" i="4"/>
  <c r="G1409" i="4"/>
  <c r="C1410" i="4"/>
  <c r="H1410" i="4" s="1"/>
  <c r="D1410" i="4"/>
  <c r="E1410" i="4"/>
  <c r="F1410" i="4"/>
  <c r="G1410" i="4"/>
  <c r="C1411" i="4"/>
  <c r="H1411" i="4" s="1"/>
  <c r="D1411" i="4"/>
  <c r="E1411" i="4"/>
  <c r="F1411" i="4"/>
  <c r="G1411" i="4"/>
  <c r="C1412" i="4"/>
  <c r="H1412" i="4" s="1"/>
  <c r="D1412" i="4"/>
  <c r="E1412" i="4"/>
  <c r="F1412" i="4"/>
  <c r="G1412" i="4"/>
  <c r="C1413" i="4"/>
  <c r="H1413" i="4" s="1"/>
  <c r="D1413" i="4"/>
  <c r="E1413" i="4"/>
  <c r="F1413" i="4"/>
  <c r="G1413" i="4"/>
  <c r="C1414" i="4"/>
  <c r="H1414" i="4" s="1"/>
  <c r="D1414" i="4"/>
  <c r="E1414" i="4"/>
  <c r="F1414" i="4"/>
  <c r="G1414" i="4"/>
  <c r="C1415" i="4"/>
  <c r="H1415" i="4" s="1"/>
  <c r="D1415" i="4"/>
  <c r="E1415" i="4"/>
  <c r="F1415" i="4"/>
  <c r="G1415" i="4"/>
  <c r="C1416" i="4"/>
  <c r="H1416" i="4" s="1"/>
  <c r="D1416" i="4"/>
  <c r="E1416" i="4"/>
  <c r="F1416" i="4"/>
  <c r="G1416" i="4"/>
  <c r="C1417" i="4"/>
  <c r="H1417" i="4" s="1"/>
  <c r="D1417" i="4"/>
  <c r="E1417" i="4"/>
  <c r="F1417" i="4"/>
  <c r="G1417" i="4"/>
  <c r="C1418" i="4"/>
  <c r="H1418" i="4" s="1"/>
  <c r="D1418" i="4"/>
  <c r="E1418" i="4"/>
  <c r="F1418" i="4"/>
  <c r="G1418" i="4"/>
  <c r="C1419" i="4"/>
  <c r="H1419" i="4" s="1"/>
  <c r="D1419" i="4"/>
  <c r="E1419" i="4"/>
  <c r="F1419" i="4"/>
  <c r="G1419" i="4"/>
  <c r="C1420" i="4"/>
  <c r="H1420" i="4" s="1"/>
  <c r="D1420" i="4"/>
  <c r="E1420" i="4"/>
  <c r="F1420" i="4"/>
  <c r="G1420" i="4"/>
  <c r="C1421" i="4"/>
  <c r="H1421" i="4" s="1"/>
  <c r="D1421" i="4"/>
  <c r="E1421" i="4"/>
  <c r="F1421" i="4"/>
  <c r="G1421" i="4"/>
  <c r="C1422" i="4"/>
  <c r="H1422" i="4" s="1"/>
  <c r="D1422" i="4"/>
  <c r="E1422" i="4"/>
  <c r="F1422" i="4"/>
  <c r="G1422" i="4"/>
  <c r="C1423" i="4"/>
  <c r="H1423" i="4" s="1"/>
  <c r="D1423" i="4"/>
  <c r="E1423" i="4"/>
  <c r="F1423" i="4"/>
  <c r="G1423" i="4"/>
  <c r="C1424" i="4"/>
  <c r="H1424" i="4" s="1"/>
  <c r="D1424" i="4"/>
  <c r="E1424" i="4"/>
  <c r="F1424" i="4"/>
  <c r="G1424" i="4"/>
  <c r="C1425" i="4"/>
  <c r="H1425" i="4" s="1"/>
  <c r="D1425" i="4"/>
  <c r="E1425" i="4"/>
  <c r="F1425" i="4"/>
  <c r="G1425" i="4"/>
  <c r="C1426" i="4"/>
  <c r="H1426" i="4" s="1"/>
  <c r="D1426" i="4"/>
  <c r="E1426" i="4"/>
  <c r="F1426" i="4"/>
  <c r="G1426" i="4"/>
  <c r="C1427" i="4"/>
  <c r="H1427" i="4" s="1"/>
  <c r="D1427" i="4"/>
  <c r="E1427" i="4"/>
  <c r="F1427" i="4"/>
  <c r="G1427" i="4"/>
  <c r="C1428" i="4"/>
  <c r="H1428" i="4" s="1"/>
  <c r="D1428" i="4"/>
  <c r="E1428" i="4"/>
  <c r="F1428" i="4"/>
  <c r="G1428" i="4"/>
  <c r="C1429" i="4"/>
  <c r="H1429" i="4" s="1"/>
  <c r="D1429" i="4"/>
  <c r="E1429" i="4"/>
  <c r="F1429" i="4"/>
  <c r="G1429" i="4"/>
  <c r="C1430" i="4"/>
  <c r="H1430" i="4" s="1"/>
  <c r="D1430" i="4"/>
  <c r="E1430" i="4"/>
  <c r="F1430" i="4"/>
  <c r="G1430" i="4"/>
  <c r="C1431" i="4"/>
  <c r="H1431" i="4" s="1"/>
  <c r="D1431" i="4"/>
  <c r="E1431" i="4"/>
  <c r="F1431" i="4"/>
  <c r="G1431" i="4"/>
  <c r="C1432" i="4"/>
  <c r="H1432" i="4" s="1"/>
  <c r="D1432" i="4"/>
  <c r="E1432" i="4"/>
  <c r="F1432" i="4"/>
  <c r="G1432" i="4"/>
  <c r="C1433" i="4"/>
  <c r="H1433" i="4" s="1"/>
  <c r="D1433" i="4"/>
  <c r="E1433" i="4"/>
  <c r="F1433" i="4"/>
  <c r="G1433" i="4"/>
  <c r="C1434" i="4"/>
  <c r="H1434" i="4" s="1"/>
  <c r="D1434" i="4"/>
  <c r="E1434" i="4"/>
  <c r="F1434" i="4"/>
  <c r="G1434" i="4"/>
  <c r="C1435" i="4"/>
  <c r="H1435" i="4" s="1"/>
  <c r="D1435" i="4"/>
  <c r="E1435" i="4"/>
  <c r="F1435" i="4"/>
  <c r="G1435" i="4"/>
  <c r="C1436" i="4"/>
  <c r="H1436" i="4" s="1"/>
  <c r="D1436" i="4"/>
  <c r="E1436" i="4"/>
  <c r="F1436" i="4"/>
  <c r="G1436" i="4"/>
  <c r="C1437" i="4"/>
  <c r="H1437" i="4" s="1"/>
  <c r="D1437" i="4"/>
  <c r="E1437" i="4"/>
  <c r="F1437" i="4"/>
  <c r="G1437" i="4"/>
  <c r="C1438" i="4"/>
  <c r="H1438" i="4" s="1"/>
  <c r="D1438" i="4"/>
  <c r="E1438" i="4"/>
  <c r="F1438" i="4"/>
  <c r="G1438" i="4"/>
  <c r="C1439" i="4"/>
  <c r="H1439" i="4" s="1"/>
  <c r="D1439" i="4"/>
  <c r="E1439" i="4"/>
  <c r="F1439" i="4"/>
  <c r="G1439" i="4"/>
  <c r="C1440" i="4"/>
  <c r="H1440" i="4" s="1"/>
  <c r="D1440" i="4"/>
  <c r="E1440" i="4"/>
  <c r="F1440" i="4"/>
  <c r="G1440" i="4"/>
  <c r="C1441" i="4"/>
  <c r="H1441" i="4" s="1"/>
  <c r="D1441" i="4"/>
  <c r="E1441" i="4"/>
  <c r="F1441" i="4"/>
  <c r="G1441" i="4"/>
  <c r="C1442" i="4"/>
  <c r="H1442" i="4" s="1"/>
  <c r="D1442" i="4"/>
  <c r="E1442" i="4"/>
  <c r="F1442" i="4"/>
  <c r="G1442" i="4"/>
  <c r="C1443" i="4"/>
  <c r="H1443" i="4" s="1"/>
  <c r="D1443" i="4"/>
  <c r="E1443" i="4"/>
  <c r="F1443" i="4"/>
  <c r="G1443" i="4"/>
  <c r="C1444" i="4"/>
  <c r="H1444" i="4" s="1"/>
  <c r="D1444" i="4"/>
  <c r="E1444" i="4"/>
  <c r="F1444" i="4"/>
  <c r="G1444" i="4"/>
  <c r="C1445" i="4"/>
  <c r="H1445" i="4" s="1"/>
  <c r="D1445" i="4"/>
  <c r="E1445" i="4"/>
  <c r="F1445" i="4"/>
  <c r="G1445" i="4"/>
  <c r="C1446" i="4"/>
  <c r="H1446" i="4" s="1"/>
  <c r="D1446" i="4"/>
  <c r="E1446" i="4"/>
  <c r="F1446" i="4"/>
  <c r="G1446" i="4"/>
  <c r="C1447" i="4"/>
  <c r="H1447" i="4" s="1"/>
  <c r="D1447" i="4"/>
  <c r="E1447" i="4"/>
  <c r="F1447" i="4"/>
  <c r="G1447" i="4"/>
  <c r="C1448" i="4"/>
  <c r="H1448" i="4" s="1"/>
  <c r="D1448" i="4"/>
  <c r="E1448" i="4"/>
  <c r="F1448" i="4"/>
  <c r="G1448" i="4"/>
  <c r="C1449" i="4"/>
  <c r="H1449" i="4" s="1"/>
  <c r="D1449" i="4"/>
  <c r="E1449" i="4"/>
  <c r="F1449" i="4"/>
  <c r="G1449" i="4"/>
  <c r="C1450" i="4"/>
  <c r="H1450" i="4" s="1"/>
  <c r="D1450" i="4"/>
  <c r="E1450" i="4"/>
  <c r="F1450" i="4"/>
  <c r="G1450" i="4"/>
  <c r="C1451" i="4"/>
  <c r="H1451" i="4" s="1"/>
  <c r="D1451" i="4"/>
  <c r="E1451" i="4"/>
  <c r="F1451" i="4"/>
  <c r="G1451" i="4"/>
  <c r="C1452" i="4"/>
  <c r="H1452" i="4" s="1"/>
  <c r="D1452" i="4"/>
  <c r="E1452" i="4"/>
  <c r="F1452" i="4"/>
  <c r="G1452" i="4"/>
  <c r="C1453" i="4"/>
  <c r="H1453" i="4" s="1"/>
  <c r="D1453" i="4"/>
  <c r="E1453" i="4"/>
  <c r="F1453" i="4"/>
  <c r="G1453" i="4"/>
  <c r="C1454" i="4"/>
  <c r="H1454" i="4" s="1"/>
  <c r="D1454" i="4"/>
  <c r="E1454" i="4"/>
  <c r="F1454" i="4"/>
  <c r="G1454" i="4"/>
  <c r="C1455" i="4"/>
  <c r="H1455" i="4" s="1"/>
  <c r="D1455" i="4"/>
  <c r="E1455" i="4"/>
  <c r="F1455" i="4"/>
  <c r="G1455" i="4"/>
  <c r="C1456" i="4"/>
  <c r="H1456" i="4" s="1"/>
  <c r="D1456" i="4"/>
  <c r="E1456" i="4"/>
  <c r="F1456" i="4"/>
  <c r="G1456" i="4"/>
  <c r="C1457" i="4"/>
  <c r="H1457" i="4" s="1"/>
  <c r="D1457" i="4"/>
  <c r="E1457" i="4"/>
  <c r="F1457" i="4"/>
  <c r="G1457" i="4"/>
  <c r="C1458" i="4"/>
  <c r="H1458" i="4" s="1"/>
  <c r="D1458" i="4"/>
  <c r="E1458" i="4"/>
  <c r="F1458" i="4"/>
  <c r="G1458" i="4"/>
  <c r="C1459" i="4"/>
  <c r="H1459" i="4" s="1"/>
  <c r="D1459" i="4"/>
  <c r="E1459" i="4"/>
  <c r="F1459" i="4"/>
  <c r="G1459" i="4"/>
  <c r="C1460" i="4"/>
  <c r="H1460" i="4" s="1"/>
  <c r="D1460" i="4"/>
  <c r="E1460" i="4"/>
  <c r="F1460" i="4"/>
  <c r="G1460" i="4"/>
  <c r="C1461" i="4"/>
  <c r="H1461" i="4" s="1"/>
  <c r="D1461" i="4"/>
  <c r="E1461" i="4"/>
  <c r="F1461" i="4"/>
  <c r="G1461" i="4"/>
  <c r="C1462" i="4"/>
  <c r="H1462" i="4" s="1"/>
  <c r="D1462" i="4"/>
  <c r="E1462" i="4"/>
  <c r="F1462" i="4"/>
  <c r="G1462" i="4"/>
  <c r="C1463" i="4"/>
  <c r="H1463" i="4" s="1"/>
  <c r="D1463" i="4"/>
  <c r="E1463" i="4"/>
  <c r="F1463" i="4"/>
  <c r="G1463" i="4"/>
  <c r="C1464" i="4"/>
  <c r="H1464" i="4" s="1"/>
  <c r="D1464" i="4"/>
  <c r="E1464" i="4"/>
  <c r="F1464" i="4"/>
  <c r="G1464" i="4"/>
  <c r="C1465" i="4"/>
  <c r="H1465" i="4" s="1"/>
  <c r="D1465" i="4"/>
  <c r="E1465" i="4"/>
  <c r="F1465" i="4"/>
  <c r="G1465" i="4"/>
  <c r="C1466" i="4"/>
  <c r="H1466" i="4" s="1"/>
  <c r="D1466" i="4"/>
  <c r="E1466" i="4"/>
  <c r="F1466" i="4"/>
  <c r="G1466" i="4"/>
  <c r="C1467" i="4"/>
  <c r="H1467" i="4" s="1"/>
  <c r="D1467" i="4"/>
  <c r="E1467" i="4"/>
  <c r="F1467" i="4"/>
  <c r="G1467" i="4"/>
  <c r="C1468" i="4"/>
  <c r="H1468" i="4" s="1"/>
  <c r="D1468" i="4"/>
  <c r="E1468" i="4"/>
  <c r="F1468" i="4"/>
  <c r="G1468" i="4"/>
  <c r="C1469" i="4"/>
  <c r="H1469" i="4" s="1"/>
  <c r="D1469" i="4"/>
  <c r="E1469" i="4"/>
  <c r="F1469" i="4"/>
  <c r="G1469" i="4"/>
  <c r="C1470" i="4"/>
  <c r="H1470" i="4" s="1"/>
  <c r="D1470" i="4"/>
  <c r="E1470" i="4"/>
  <c r="F1470" i="4"/>
  <c r="G1470" i="4"/>
  <c r="C1471" i="4"/>
  <c r="H1471" i="4" s="1"/>
  <c r="D1471" i="4"/>
  <c r="E1471" i="4"/>
  <c r="F1471" i="4"/>
  <c r="G1471" i="4"/>
  <c r="C1472" i="4"/>
  <c r="H1472" i="4" s="1"/>
  <c r="D1472" i="4"/>
  <c r="E1472" i="4"/>
  <c r="F1472" i="4"/>
  <c r="G1472" i="4"/>
  <c r="C1473" i="4"/>
  <c r="H1473" i="4" s="1"/>
  <c r="D1473" i="4"/>
  <c r="E1473" i="4"/>
  <c r="F1473" i="4"/>
  <c r="G1473" i="4"/>
  <c r="C1474" i="4"/>
  <c r="H1474" i="4" s="1"/>
  <c r="D1474" i="4"/>
  <c r="E1474" i="4"/>
  <c r="F1474" i="4"/>
  <c r="G1474" i="4"/>
  <c r="C1475" i="4"/>
  <c r="H1475" i="4" s="1"/>
  <c r="D1475" i="4"/>
  <c r="E1475" i="4"/>
  <c r="F1475" i="4"/>
  <c r="G1475" i="4"/>
  <c r="C1476" i="4"/>
  <c r="H1476" i="4" s="1"/>
  <c r="D1476" i="4"/>
  <c r="E1476" i="4"/>
  <c r="F1476" i="4"/>
  <c r="G1476" i="4"/>
  <c r="C1477" i="4"/>
  <c r="H1477" i="4" s="1"/>
  <c r="D1477" i="4"/>
  <c r="E1477" i="4"/>
  <c r="F1477" i="4"/>
  <c r="G1477" i="4"/>
  <c r="C1478" i="4"/>
  <c r="H1478" i="4" s="1"/>
  <c r="D1478" i="4"/>
  <c r="E1478" i="4"/>
  <c r="F1478" i="4"/>
  <c r="G1478" i="4"/>
  <c r="C1479" i="4"/>
  <c r="H1479" i="4" s="1"/>
  <c r="D1479" i="4"/>
  <c r="E1479" i="4"/>
  <c r="F1479" i="4"/>
  <c r="G1479" i="4"/>
  <c r="C1480" i="4"/>
  <c r="H1480" i="4" s="1"/>
  <c r="D1480" i="4"/>
  <c r="E1480" i="4"/>
  <c r="F1480" i="4"/>
  <c r="G1480" i="4"/>
  <c r="C1481" i="4"/>
  <c r="H1481" i="4" s="1"/>
  <c r="D1481" i="4"/>
  <c r="E1481" i="4"/>
  <c r="F1481" i="4"/>
  <c r="G1481" i="4"/>
  <c r="C1482" i="4"/>
  <c r="H1482" i="4" s="1"/>
  <c r="D1482" i="4"/>
  <c r="E1482" i="4"/>
  <c r="F1482" i="4"/>
  <c r="G1482" i="4"/>
  <c r="C1483" i="4"/>
  <c r="H1483" i="4" s="1"/>
  <c r="D1483" i="4"/>
  <c r="E1483" i="4"/>
  <c r="F1483" i="4"/>
  <c r="G1483" i="4"/>
  <c r="C1484" i="4"/>
  <c r="H1484" i="4" s="1"/>
  <c r="D1484" i="4"/>
  <c r="E1484" i="4"/>
  <c r="F1484" i="4"/>
  <c r="G1484" i="4"/>
  <c r="C1485" i="4"/>
  <c r="H1485" i="4" s="1"/>
  <c r="D1485" i="4"/>
  <c r="E1485" i="4"/>
  <c r="F1485" i="4"/>
  <c r="G1485" i="4"/>
  <c r="C1486" i="4"/>
  <c r="H1486" i="4" s="1"/>
  <c r="D1486" i="4"/>
  <c r="E1486" i="4"/>
  <c r="F1486" i="4"/>
  <c r="G1486" i="4"/>
  <c r="C1487" i="4"/>
  <c r="H1487" i="4" s="1"/>
  <c r="D1487" i="4"/>
  <c r="E1487" i="4"/>
  <c r="F1487" i="4"/>
  <c r="G1487" i="4"/>
  <c r="C1488" i="4"/>
  <c r="H1488" i="4" s="1"/>
  <c r="D1488" i="4"/>
  <c r="E1488" i="4"/>
  <c r="F1488" i="4"/>
  <c r="G1488" i="4"/>
  <c r="C1489" i="4"/>
  <c r="H1489" i="4" s="1"/>
  <c r="D1489" i="4"/>
  <c r="E1489" i="4"/>
  <c r="F1489" i="4"/>
  <c r="G1489" i="4"/>
  <c r="C1490" i="4"/>
  <c r="H1490" i="4" s="1"/>
  <c r="D1490" i="4"/>
  <c r="E1490" i="4"/>
  <c r="F1490" i="4"/>
  <c r="G1490" i="4"/>
  <c r="C1491" i="4"/>
  <c r="H1491" i="4" s="1"/>
  <c r="D1491" i="4"/>
  <c r="E1491" i="4"/>
  <c r="F1491" i="4"/>
  <c r="G1491" i="4"/>
  <c r="C1492" i="4"/>
  <c r="H1492" i="4" s="1"/>
  <c r="D1492" i="4"/>
  <c r="E1492" i="4"/>
  <c r="F1492" i="4"/>
  <c r="G1492" i="4"/>
  <c r="C1493" i="4"/>
  <c r="H1493" i="4" s="1"/>
  <c r="D1493" i="4"/>
  <c r="E1493" i="4"/>
  <c r="F1493" i="4"/>
  <c r="G1493" i="4"/>
  <c r="C1494" i="4"/>
  <c r="H1494" i="4" s="1"/>
  <c r="D1494" i="4"/>
  <c r="E1494" i="4"/>
  <c r="F1494" i="4"/>
  <c r="G1494" i="4"/>
  <c r="C1495" i="4"/>
  <c r="H1495" i="4" s="1"/>
  <c r="D1495" i="4"/>
  <c r="E1495" i="4"/>
  <c r="F1495" i="4"/>
  <c r="G1495" i="4"/>
  <c r="C1496" i="4"/>
  <c r="H1496" i="4" s="1"/>
  <c r="D1496" i="4"/>
  <c r="E1496" i="4"/>
  <c r="F1496" i="4"/>
  <c r="G1496" i="4"/>
  <c r="C1497" i="4"/>
  <c r="H1497" i="4" s="1"/>
  <c r="D1497" i="4"/>
  <c r="E1497" i="4"/>
  <c r="F1497" i="4"/>
  <c r="G1497" i="4"/>
  <c r="C1498" i="4"/>
  <c r="H1498" i="4" s="1"/>
  <c r="D1498" i="4"/>
  <c r="E1498" i="4"/>
  <c r="F1498" i="4"/>
  <c r="G1498" i="4"/>
  <c r="C1499" i="4"/>
  <c r="H1499" i="4" s="1"/>
  <c r="D1499" i="4"/>
  <c r="E1499" i="4"/>
  <c r="F1499" i="4"/>
  <c r="G1499" i="4"/>
  <c r="C1500" i="4"/>
  <c r="H1500" i="4" s="1"/>
  <c r="D1500" i="4"/>
  <c r="E1500" i="4"/>
  <c r="F1500" i="4"/>
  <c r="G1500" i="4"/>
  <c r="C1501" i="4"/>
  <c r="H1501" i="4" s="1"/>
  <c r="D1501" i="4"/>
  <c r="E1501" i="4"/>
  <c r="F1501" i="4"/>
  <c r="G1501" i="4"/>
  <c r="C1502" i="4"/>
  <c r="H1502" i="4" s="1"/>
  <c r="D1502" i="4"/>
  <c r="E1502" i="4"/>
  <c r="F1502" i="4"/>
  <c r="G1502" i="4"/>
  <c r="C1503" i="4"/>
  <c r="H1503" i="4" s="1"/>
  <c r="D1503" i="4"/>
  <c r="E1503" i="4"/>
  <c r="F1503" i="4"/>
  <c r="G1503" i="4"/>
  <c r="C1504" i="4"/>
  <c r="H1504" i="4" s="1"/>
  <c r="D1504" i="4"/>
  <c r="E1504" i="4"/>
  <c r="F1504" i="4"/>
  <c r="G1504" i="4"/>
  <c r="C1505" i="4"/>
  <c r="H1505" i="4" s="1"/>
  <c r="D1505" i="4"/>
  <c r="E1505" i="4"/>
  <c r="F1505" i="4"/>
  <c r="G1505" i="4"/>
  <c r="C1506" i="4"/>
  <c r="H1506" i="4" s="1"/>
  <c r="D1506" i="4"/>
  <c r="E1506" i="4"/>
  <c r="F1506" i="4"/>
  <c r="G1506" i="4"/>
  <c r="C1507" i="4"/>
  <c r="H1507" i="4" s="1"/>
  <c r="D1507" i="4"/>
  <c r="E1507" i="4"/>
  <c r="F1507" i="4"/>
  <c r="G1507" i="4"/>
  <c r="C1508" i="4"/>
  <c r="H1508" i="4" s="1"/>
  <c r="D1508" i="4"/>
  <c r="E1508" i="4"/>
  <c r="F1508" i="4"/>
  <c r="G1508" i="4"/>
  <c r="C1509" i="4"/>
  <c r="H1509" i="4" s="1"/>
  <c r="D1509" i="4"/>
  <c r="E1509" i="4"/>
  <c r="F1509" i="4"/>
  <c r="G1509" i="4"/>
  <c r="C1510" i="4"/>
  <c r="H1510" i="4" s="1"/>
  <c r="D1510" i="4"/>
  <c r="E1510" i="4"/>
  <c r="F1510" i="4"/>
  <c r="G1510" i="4"/>
  <c r="C1511" i="4"/>
  <c r="H1511" i="4" s="1"/>
  <c r="D1511" i="4"/>
  <c r="E1511" i="4"/>
  <c r="F1511" i="4"/>
  <c r="G1511" i="4"/>
  <c r="C1512" i="4"/>
  <c r="H1512" i="4" s="1"/>
  <c r="D1512" i="4"/>
  <c r="E1512" i="4"/>
  <c r="F1512" i="4"/>
  <c r="G1512" i="4"/>
  <c r="C1513" i="4"/>
  <c r="H1513" i="4" s="1"/>
  <c r="D1513" i="4"/>
  <c r="E1513" i="4"/>
  <c r="F1513" i="4"/>
  <c r="G1513" i="4"/>
  <c r="C1514" i="4"/>
  <c r="H1514" i="4" s="1"/>
  <c r="D1514" i="4"/>
  <c r="E1514" i="4"/>
  <c r="F1514" i="4"/>
  <c r="G1514" i="4"/>
  <c r="C1515" i="4"/>
  <c r="H1515" i="4" s="1"/>
  <c r="D1515" i="4"/>
  <c r="E1515" i="4"/>
  <c r="F1515" i="4"/>
  <c r="G1515" i="4"/>
  <c r="C1516" i="4"/>
  <c r="H1516" i="4" s="1"/>
  <c r="D1516" i="4"/>
  <c r="E1516" i="4"/>
  <c r="F1516" i="4"/>
  <c r="G1516" i="4"/>
  <c r="C1517" i="4"/>
  <c r="H1517" i="4" s="1"/>
  <c r="D1517" i="4"/>
  <c r="E1517" i="4"/>
  <c r="F1517" i="4"/>
  <c r="G1517" i="4"/>
  <c r="C1518" i="4"/>
  <c r="H1518" i="4" s="1"/>
  <c r="D1518" i="4"/>
  <c r="E1518" i="4"/>
  <c r="F1518" i="4"/>
  <c r="G1518" i="4"/>
  <c r="C1519" i="4"/>
  <c r="H1519" i="4" s="1"/>
  <c r="D1519" i="4"/>
  <c r="E1519" i="4"/>
  <c r="F1519" i="4"/>
  <c r="G1519" i="4"/>
  <c r="C1520" i="4"/>
  <c r="H1520" i="4" s="1"/>
  <c r="D1520" i="4"/>
  <c r="E1520" i="4"/>
  <c r="F1520" i="4"/>
  <c r="G1520" i="4"/>
  <c r="C1521" i="4"/>
  <c r="H1521" i="4" s="1"/>
  <c r="D1521" i="4"/>
  <c r="E1521" i="4"/>
  <c r="F1521" i="4"/>
  <c r="G1521" i="4"/>
  <c r="C1522" i="4"/>
  <c r="H1522" i="4" s="1"/>
  <c r="D1522" i="4"/>
  <c r="E1522" i="4"/>
  <c r="F1522" i="4"/>
  <c r="G1522" i="4"/>
  <c r="C1523" i="4"/>
  <c r="H1523" i="4" s="1"/>
  <c r="D1523" i="4"/>
  <c r="E1523" i="4"/>
  <c r="F1523" i="4"/>
  <c r="G1523" i="4"/>
  <c r="C1524" i="4"/>
  <c r="H1524" i="4" s="1"/>
  <c r="D1524" i="4"/>
  <c r="E1524" i="4"/>
  <c r="F1524" i="4"/>
  <c r="G1524" i="4"/>
  <c r="C1525" i="4"/>
  <c r="H1525" i="4" s="1"/>
  <c r="D1525" i="4"/>
  <c r="E1525" i="4"/>
  <c r="F1525" i="4"/>
  <c r="G1525" i="4"/>
  <c r="C1526" i="4"/>
  <c r="H1526" i="4" s="1"/>
  <c r="D1526" i="4"/>
  <c r="E1526" i="4"/>
  <c r="F1526" i="4"/>
  <c r="G1526" i="4"/>
  <c r="C1527" i="4"/>
  <c r="H1527" i="4" s="1"/>
  <c r="D1527" i="4"/>
  <c r="E1527" i="4"/>
  <c r="F1527" i="4"/>
  <c r="G1527" i="4"/>
  <c r="C1528" i="4"/>
  <c r="H1528" i="4" s="1"/>
  <c r="D1528" i="4"/>
  <c r="E1528" i="4"/>
  <c r="F1528" i="4"/>
  <c r="G1528" i="4"/>
  <c r="C1529" i="4"/>
  <c r="H1529" i="4" s="1"/>
  <c r="D1529" i="4"/>
  <c r="E1529" i="4"/>
  <c r="F1529" i="4"/>
  <c r="G1529" i="4"/>
  <c r="C1530" i="4"/>
  <c r="H1530" i="4" s="1"/>
  <c r="D1530" i="4"/>
  <c r="E1530" i="4"/>
  <c r="F1530" i="4"/>
  <c r="G1530" i="4"/>
  <c r="C1531" i="4"/>
  <c r="H1531" i="4" s="1"/>
  <c r="D1531" i="4"/>
  <c r="E1531" i="4"/>
  <c r="F1531" i="4"/>
  <c r="G1531" i="4"/>
  <c r="C1532" i="4"/>
  <c r="H1532" i="4" s="1"/>
  <c r="D1532" i="4"/>
  <c r="E1532" i="4"/>
  <c r="F1532" i="4"/>
  <c r="G1532" i="4"/>
  <c r="C1533" i="4"/>
  <c r="H1533" i="4" s="1"/>
  <c r="D1533" i="4"/>
  <c r="E1533" i="4"/>
  <c r="F1533" i="4"/>
  <c r="G1533" i="4"/>
  <c r="C1534" i="4"/>
  <c r="H1534" i="4" s="1"/>
  <c r="D1534" i="4"/>
  <c r="E1534" i="4"/>
  <c r="F1534" i="4"/>
  <c r="G1534" i="4"/>
  <c r="C1535" i="4"/>
  <c r="H1535" i="4" s="1"/>
  <c r="D1535" i="4"/>
  <c r="E1535" i="4"/>
  <c r="F1535" i="4"/>
  <c r="G1535" i="4"/>
  <c r="C1536" i="4"/>
  <c r="H1536" i="4" s="1"/>
  <c r="D1536" i="4"/>
  <c r="E1536" i="4"/>
  <c r="F1536" i="4"/>
  <c r="G1536" i="4"/>
  <c r="C1537" i="4"/>
  <c r="H1537" i="4" s="1"/>
  <c r="D1537" i="4"/>
  <c r="E1537" i="4"/>
  <c r="F1537" i="4"/>
  <c r="G1537" i="4"/>
  <c r="C1538" i="4"/>
  <c r="H1538" i="4" s="1"/>
  <c r="D1538" i="4"/>
  <c r="E1538" i="4"/>
  <c r="F1538" i="4"/>
  <c r="G1538" i="4"/>
  <c r="C1539" i="4"/>
  <c r="H1539" i="4" s="1"/>
  <c r="D1539" i="4"/>
  <c r="E1539" i="4"/>
  <c r="F1539" i="4"/>
  <c r="G1539" i="4"/>
  <c r="C1540" i="4"/>
  <c r="H1540" i="4" s="1"/>
  <c r="D1540" i="4"/>
  <c r="E1540" i="4"/>
  <c r="F1540" i="4"/>
  <c r="G1540" i="4"/>
  <c r="C1541" i="4"/>
  <c r="H1541" i="4" s="1"/>
  <c r="D1541" i="4"/>
  <c r="E1541" i="4"/>
  <c r="F1541" i="4"/>
  <c r="G1541" i="4"/>
  <c r="C1542" i="4"/>
  <c r="H1542" i="4" s="1"/>
  <c r="D1542" i="4"/>
  <c r="E1542" i="4"/>
  <c r="F1542" i="4"/>
  <c r="G1542" i="4"/>
  <c r="C1543" i="4"/>
  <c r="H1543" i="4" s="1"/>
  <c r="D1543" i="4"/>
  <c r="E1543" i="4"/>
  <c r="F1543" i="4"/>
  <c r="G1543" i="4"/>
  <c r="C1544" i="4"/>
  <c r="H1544" i="4" s="1"/>
  <c r="D1544" i="4"/>
  <c r="E1544" i="4"/>
  <c r="F1544" i="4"/>
  <c r="G1544" i="4"/>
  <c r="C1545" i="4"/>
  <c r="H1545" i="4" s="1"/>
  <c r="D1545" i="4"/>
  <c r="E1545" i="4"/>
  <c r="F1545" i="4"/>
  <c r="G1545" i="4"/>
  <c r="C1546" i="4"/>
  <c r="H1546" i="4" s="1"/>
  <c r="D1546" i="4"/>
  <c r="E1546" i="4"/>
  <c r="F1546" i="4"/>
  <c r="G1546" i="4"/>
  <c r="C1547" i="4"/>
  <c r="H1547" i="4" s="1"/>
  <c r="D1547" i="4"/>
  <c r="E1547" i="4"/>
  <c r="F1547" i="4"/>
  <c r="G1547" i="4"/>
  <c r="C1548" i="4"/>
  <c r="H1548" i="4" s="1"/>
  <c r="D1548" i="4"/>
  <c r="E1548" i="4"/>
  <c r="F1548" i="4"/>
  <c r="G1548" i="4"/>
  <c r="C1549" i="4"/>
  <c r="H1549" i="4" s="1"/>
  <c r="D1549" i="4"/>
  <c r="E1549" i="4"/>
  <c r="F1549" i="4"/>
  <c r="G1549" i="4"/>
  <c r="C1550" i="4"/>
  <c r="H1550" i="4" s="1"/>
  <c r="D1550" i="4"/>
  <c r="E1550" i="4"/>
  <c r="F1550" i="4"/>
  <c r="G1550" i="4"/>
  <c r="C1551" i="4"/>
  <c r="H1551" i="4" s="1"/>
  <c r="D1551" i="4"/>
  <c r="E1551" i="4"/>
  <c r="F1551" i="4"/>
  <c r="G1551" i="4"/>
  <c r="C1552" i="4"/>
  <c r="H1552" i="4" s="1"/>
  <c r="D1552" i="4"/>
  <c r="E1552" i="4"/>
  <c r="F1552" i="4"/>
  <c r="G1552" i="4"/>
  <c r="C1553" i="4"/>
  <c r="H1553" i="4" s="1"/>
  <c r="D1553" i="4"/>
  <c r="E1553" i="4"/>
  <c r="F1553" i="4"/>
  <c r="G1553" i="4"/>
  <c r="C1554" i="4"/>
  <c r="H1554" i="4" s="1"/>
  <c r="D1554" i="4"/>
  <c r="E1554" i="4"/>
  <c r="F1554" i="4"/>
  <c r="G1554" i="4"/>
  <c r="C1555" i="4"/>
  <c r="H1555" i="4" s="1"/>
  <c r="D1555" i="4"/>
  <c r="E1555" i="4"/>
  <c r="F1555" i="4"/>
  <c r="G1555" i="4"/>
  <c r="C1556" i="4"/>
  <c r="H1556" i="4" s="1"/>
  <c r="D1556" i="4"/>
  <c r="E1556" i="4"/>
  <c r="F1556" i="4"/>
  <c r="G1556" i="4"/>
  <c r="C1557" i="4"/>
  <c r="H1557" i="4" s="1"/>
  <c r="D1557" i="4"/>
  <c r="E1557" i="4"/>
  <c r="F1557" i="4"/>
  <c r="G1557" i="4"/>
  <c r="C1558" i="4"/>
  <c r="H1558" i="4" s="1"/>
  <c r="D1558" i="4"/>
  <c r="E1558" i="4"/>
  <c r="F1558" i="4"/>
  <c r="G1558" i="4"/>
  <c r="C1559" i="4"/>
  <c r="H1559" i="4" s="1"/>
  <c r="D1559" i="4"/>
  <c r="E1559" i="4"/>
  <c r="F1559" i="4"/>
  <c r="G1559" i="4"/>
  <c r="C1560" i="4"/>
  <c r="H1560" i="4" s="1"/>
  <c r="D1560" i="4"/>
  <c r="E1560" i="4"/>
  <c r="F1560" i="4"/>
  <c r="G1560" i="4"/>
  <c r="C1561" i="4"/>
  <c r="H1561" i="4" s="1"/>
  <c r="D1561" i="4"/>
  <c r="E1561" i="4"/>
  <c r="F1561" i="4"/>
  <c r="G1561" i="4"/>
  <c r="C1562" i="4"/>
  <c r="H1562" i="4" s="1"/>
  <c r="D1562" i="4"/>
  <c r="E1562" i="4"/>
  <c r="F1562" i="4"/>
  <c r="G1562" i="4"/>
  <c r="C1563" i="4"/>
  <c r="H1563" i="4" s="1"/>
  <c r="D1563" i="4"/>
  <c r="E1563" i="4"/>
  <c r="F1563" i="4"/>
  <c r="G1563" i="4"/>
  <c r="C1564" i="4"/>
  <c r="H1564" i="4" s="1"/>
  <c r="D1564" i="4"/>
  <c r="E1564" i="4"/>
  <c r="F1564" i="4"/>
  <c r="G1564" i="4"/>
  <c r="C1565" i="4"/>
  <c r="H1565" i="4" s="1"/>
  <c r="D1565" i="4"/>
  <c r="E1565" i="4"/>
  <c r="F1565" i="4"/>
  <c r="G1565" i="4"/>
  <c r="C1566" i="4"/>
  <c r="H1566" i="4" s="1"/>
  <c r="D1566" i="4"/>
  <c r="E1566" i="4"/>
  <c r="F1566" i="4"/>
  <c r="G1566" i="4"/>
  <c r="C1567" i="4"/>
  <c r="H1567" i="4" s="1"/>
  <c r="D1567" i="4"/>
  <c r="E1567" i="4"/>
  <c r="F1567" i="4"/>
  <c r="G1567" i="4"/>
  <c r="C1568" i="4"/>
  <c r="H1568" i="4" s="1"/>
  <c r="D1568" i="4"/>
  <c r="E1568" i="4"/>
  <c r="F1568" i="4"/>
  <c r="G1568" i="4"/>
  <c r="C1569" i="4"/>
  <c r="H1569" i="4" s="1"/>
  <c r="D1569" i="4"/>
  <c r="E1569" i="4"/>
  <c r="F1569" i="4"/>
  <c r="G1569" i="4"/>
  <c r="C1570" i="4"/>
  <c r="H1570" i="4" s="1"/>
  <c r="D1570" i="4"/>
  <c r="E1570" i="4"/>
  <c r="F1570" i="4"/>
  <c r="G1570" i="4"/>
  <c r="C1571" i="4"/>
  <c r="H1571" i="4" s="1"/>
  <c r="D1571" i="4"/>
  <c r="E1571" i="4"/>
  <c r="F1571" i="4"/>
  <c r="G1571" i="4"/>
  <c r="C1572" i="4"/>
  <c r="H1572" i="4" s="1"/>
  <c r="D1572" i="4"/>
  <c r="E1572" i="4"/>
  <c r="F1572" i="4"/>
  <c r="G1572" i="4"/>
  <c r="C1573" i="4"/>
  <c r="H1573" i="4" s="1"/>
  <c r="D1573" i="4"/>
  <c r="E1573" i="4"/>
  <c r="F1573" i="4"/>
  <c r="G1573" i="4"/>
  <c r="C1574" i="4"/>
  <c r="H1574" i="4" s="1"/>
  <c r="D1574" i="4"/>
  <c r="E1574" i="4"/>
  <c r="F1574" i="4"/>
  <c r="G1574" i="4"/>
  <c r="C1575" i="4"/>
  <c r="H1575" i="4" s="1"/>
  <c r="D1575" i="4"/>
  <c r="E1575" i="4"/>
  <c r="F1575" i="4"/>
  <c r="G1575" i="4"/>
  <c r="C1576" i="4"/>
  <c r="H1576" i="4" s="1"/>
  <c r="D1576" i="4"/>
  <c r="E1576" i="4"/>
  <c r="F1576" i="4"/>
  <c r="G1576" i="4"/>
  <c r="C1577" i="4"/>
  <c r="H1577" i="4" s="1"/>
  <c r="D1577" i="4"/>
  <c r="E1577" i="4"/>
  <c r="F1577" i="4"/>
  <c r="G1577" i="4"/>
  <c r="C1578" i="4"/>
  <c r="H1578" i="4" s="1"/>
  <c r="D1578" i="4"/>
  <c r="E1578" i="4"/>
  <c r="F1578" i="4"/>
  <c r="G1578" i="4"/>
  <c r="C1579" i="4"/>
  <c r="H1579" i="4" s="1"/>
  <c r="D1579" i="4"/>
  <c r="E1579" i="4"/>
  <c r="F1579" i="4"/>
  <c r="G1579" i="4"/>
  <c r="C1580" i="4"/>
  <c r="H1580" i="4" s="1"/>
  <c r="D1580" i="4"/>
  <c r="E1580" i="4"/>
  <c r="F1580" i="4"/>
  <c r="G1580" i="4"/>
  <c r="C1581" i="4"/>
  <c r="H1581" i="4" s="1"/>
  <c r="D1581" i="4"/>
  <c r="E1581" i="4"/>
  <c r="F1581" i="4"/>
  <c r="G1581" i="4"/>
  <c r="C1582" i="4"/>
  <c r="H1582" i="4" s="1"/>
  <c r="D1582" i="4"/>
  <c r="E1582" i="4"/>
  <c r="F1582" i="4"/>
  <c r="G1582" i="4"/>
  <c r="C1583" i="4"/>
  <c r="H1583" i="4" s="1"/>
  <c r="D1583" i="4"/>
  <c r="E1583" i="4"/>
  <c r="F1583" i="4"/>
  <c r="G1583" i="4"/>
  <c r="C1584" i="4"/>
  <c r="H1584" i="4" s="1"/>
  <c r="D1584" i="4"/>
  <c r="E1584" i="4"/>
  <c r="F1584" i="4"/>
  <c r="G1584" i="4"/>
  <c r="C1585" i="4"/>
  <c r="H1585" i="4" s="1"/>
  <c r="D1585" i="4"/>
  <c r="E1585" i="4"/>
  <c r="F1585" i="4"/>
  <c r="G1585" i="4"/>
  <c r="C1586" i="4"/>
  <c r="H1586" i="4" s="1"/>
  <c r="D1586" i="4"/>
  <c r="E1586" i="4"/>
  <c r="F1586" i="4"/>
  <c r="G1586" i="4"/>
  <c r="C1587" i="4"/>
  <c r="H1587" i="4" s="1"/>
  <c r="D1587" i="4"/>
  <c r="E1587" i="4"/>
  <c r="F1587" i="4"/>
  <c r="G1587" i="4"/>
  <c r="C1588" i="4"/>
  <c r="H1588" i="4" s="1"/>
  <c r="D1588" i="4"/>
  <c r="E1588" i="4"/>
  <c r="F1588" i="4"/>
  <c r="G1588" i="4"/>
  <c r="C1589" i="4"/>
  <c r="H1589" i="4" s="1"/>
  <c r="D1589" i="4"/>
  <c r="E1589" i="4"/>
  <c r="F1589" i="4"/>
  <c r="G1589" i="4"/>
  <c r="C1590" i="4"/>
  <c r="H1590" i="4" s="1"/>
  <c r="D1590" i="4"/>
  <c r="E1590" i="4"/>
  <c r="F1590" i="4"/>
  <c r="G1590" i="4"/>
  <c r="C1591" i="4"/>
  <c r="H1591" i="4" s="1"/>
  <c r="D1591" i="4"/>
  <c r="E1591" i="4"/>
  <c r="F1591" i="4"/>
  <c r="G1591" i="4"/>
  <c r="C1592" i="4"/>
  <c r="H1592" i="4" s="1"/>
  <c r="D1592" i="4"/>
  <c r="E1592" i="4"/>
  <c r="F1592" i="4"/>
  <c r="G1592" i="4"/>
  <c r="C1593" i="4"/>
  <c r="H1593" i="4" s="1"/>
  <c r="D1593" i="4"/>
  <c r="E1593" i="4"/>
  <c r="F1593" i="4"/>
  <c r="G1593" i="4"/>
  <c r="C1594" i="4"/>
  <c r="H1594" i="4" s="1"/>
  <c r="D1594" i="4"/>
  <c r="E1594" i="4"/>
  <c r="F1594" i="4"/>
  <c r="G1594" i="4"/>
  <c r="C1595" i="4"/>
  <c r="H1595" i="4" s="1"/>
  <c r="D1595" i="4"/>
  <c r="E1595" i="4"/>
  <c r="F1595" i="4"/>
  <c r="G1595" i="4"/>
  <c r="C1596" i="4"/>
  <c r="H1596" i="4" s="1"/>
  <c r="D1596" i="4"/>
  <c r="E1596" i="4"/>
  <c r="F1596" i="4"/>
  <c r="G1596" i="4"/>
  <c r="C1597" i="4"/>
  <c r="H1597" i="4" s="1"/>
  <c r="D1597" i="4"/>
  <c r="E1597" i="4"/>
  <c r="F1597" i="4"/>
  <c r="G1597" i="4"/>
  <c r="C1598" i="4"/>
  <c r="H1598" i="4" s="1"/>
  <c r="D1598" i="4"/>
  <c r="E1598" i="4"/>
  <c r="F1598" i="4"/>
  <c r="G1598" i="4"/>
  <c r="C1599" i="4"/>
  <c r="H1599" i="4" s="1"/>
  <c r="D1599" i="4"/>
  <c r="E1599" i="4"/>
  <c r="F1599" i="4"/>
  <c r="G1599" i="4"/>
  <c r="C1600" i="4"/>
  <c r="H1600" i="4" s="1"/>
  <c r="D1600" i="4"/>
  <c r="E1600" i="4"/>
  <c r="F1600" i="4"/>
  <c r="G1600" i="4"/>
  <c r="C1601" i="4"/>
  <c r="H1601" i="4" s="1"/>
  <c r="D1601" i="4"/>
  <c r="E1601" i="4"/>
  <c r="F1601" i="4"/>
  <c r="G1601" i="4"/>
  <c r="C1602" i="4"/>
  <c r="H1602" i="4" s="1"/>
  <c r="D1602" i="4"/>
  <c r="E1602" i="4"/>
  <c r="F1602" i="4"/>
  <c r="G1602" i="4"/>
  <c r="C1603" i="4"/>
  <c r="H1603" i="4" s="1"/>
  <c r="D1603" i="4"/>
  <c r="E1603" i="4"/>
  <c r="F1603" i="4"/>
  <c r="G1603" i="4"/>
  <c r="C1604" i="4"/>
  <c r="H1604" i="4" s="1"/>
  <c r="D1604" i="4"/>
  <c r="E1604" i="4"/>
  <c r="F1604" i="4"/>
  <c r="G1604" i="4"/>
  <c r="C1605" i="4"/>
  <c r="H1605" i="4" s="1"/>
  <c r="D1605" i="4"/>
  <c r="E1605" i="4"/>
  <c r="F1605" i="4"/>
  <c r="G1605" i="4"/>
  <c r="C1606" i="4"/>
  <c r="H1606" i="4" s="1"/>
  <c r="D1606" i="4"/>
  <c r="E1606" i="4"/>
  <c r="F1606" i="4"/>
  <c r="G1606" i="4"/>
  <c r="C1607" i="4"/>
  <c r="H1607" i="4" s="1"/>
  <c r="D1607" i="4"/>
  <c r="E1607" i="4"/>
  <c r="F1607" i="4"/>
  <c r="G1607" i="4"/>
  <c r="C1608" i="4"/>
  <c r="H1608" i="4" s="1"/>
  <c r="D1608" i="4"/>
  <c r="E1608" i="4"/>
  <c r="F1608" i="4"/>
  <c r="G1608" i="4"/>
  <c r="C1609" i="4"/>
  <c r="H1609" i="4" s="1"/>
  <c r="D1609" i="4"/>
  <c r="E1609" i="4"/>
  <c r="F1609" i="4"/>
  <c r="G1609" i="4"/>
  <c r="C1610" i="4"/>
  <c r="H1610" i="4" s="1"/>
  <c r="D1610" i="4"/>
  <c r="E1610" i="4"/>
  <c r="F1610" i="4"/>
  <c r="G1610" i="4"/>
  <c r="C1611" i="4"/>
  <c r="H1611" i="4" s="1"/>
  <c r="D1611" i="4"/>
  <c r="E1611" i="4"/>
  <c r="F1611" i="4"/>
  <c r="G1611" i="4"/>
  <c r="C1612" i="4"/>
  <c r="H1612" i="4" s="1"/>
  <c r="D1612" i="4"/>
  <c r="E1612" i="4"/>
  <c r="F1612" i="4"/>
  <c r="G1612" i="4"/>
  <c r="C1613" i="4"/>
  <c r="H1613" i="4" s="1"/>
  <c r="D1613" i="4"/>
  <c r="E1613" i="4"/>
  <c r="F1613" i="4"/>
  <c r="G1613" i="4"/>
  <c r="C1614" i="4"/>
  <c r="H1614" i="4" s="1"/>
  <c r="D1614" i="4"/>
  <c r="E1614" i="4"/>
  <c r="F1614" i="4"/>
  <c r="G1614" i="4"/>
  <c r="C1615" i="4"/>
  <c r="H1615" i="4" s="1"/>
  <c r="D1615" i="4"/>
  <c r="E1615" i="4"/>
  <c r="F1615" i="4"/>
  <c r="G1615" i="4"/>
  <c r="C1616" i="4"/>
  <c r="H1616" i="4" s="1"/>
  <c r="D1616" i="4"/>
  <c r="E1616" i="4"/>
  <c r="F1616" i="4"/>
  <c r="G1616" i="4"/>
  <c r="C1617" i="4"/>
  <c r="H1617" i="4" s="1"/>
  <c r="D1617" i="4"/>
  <c r="E1617" i="4"/>
  <c r="F1617" i="4"/>
  <c r="G1617" i="4"/>
  <c r="C1618" i="4"/>
  <c r="H1618" i="4" s="1"/>
  <c r="D1618" i="4"/>
  <c r="E1618" i="4"/>
  <c r="F1618" i="4"/>
  <c r="G1618" i="4"/>
  <c r="C1619" i="4"/>
  <c r="H1619" i="4" s="1"/>
  <c r="D1619" i="4"/>
  <c r="E1619" i="4"/>
  <c r="F1619" i="4"/>
  <c r="G1619" i="4"/>
  <c r="C1620" i="4"/>
  <c r="H1620" i="4" s="1"/>
  <c r="D1620" i="4"/>
  <c r="E1620" i="4"/>
  <c r="F1620" i="4"/>
  <c r="G1620" i="4"/>
  <c r="C1621" i="4"/>
  <c r="H1621" i="4" s="1"/>
  <c r="D1621" i="4"/>
  <c r="E1621" i="4"/>
  <c r="F1621" i="4"/>
  <c r="G1621" i="4"/>
  <c r="C1622" i="4"/>
  <c r="H1622" i="4" s="1"/>
  <c r="D1622" i="4"/>
  <c r="E1622" i="4"/>
  <c r="F1622" i="4"/>
  <c r="G1622" i="4"/>
  <c r="C1623" i="4"/>
  <c r="H1623" i="4" s="1"/>
  <c r="D1623" i="4"/>
  <c r="E1623" i="4"/>
  <c r="F1623" i="4"/>
  <c r="G1623" i="4"/>
  <c r="C1624" i="4"/>
  <c r="H1624" i="4" s="1"/>
  <c r="D1624" i="4"/>
  <c r="E1624" i="4"/>
  <c r="F1624" i="4"/>
  <c r="G1624" i="4"/>
  <c r="C1625" i="4"/>
  <c r="H1625" i="4" s="1"/>
  <c r="D1625" i="4"/>
  <c r="E1625" i="4"/>
  <c r="F1625" i="4"/>
  <c r="G1625" i="4"/>
  <c r="C1626" i="4"/>
  <c r="H1626" i="4" s="1"/>
  <c r="D1626" i="4"/>
  <c r="E1626" i="4"/>
  <c r="F1626" i="4"/>
  <c r="G1626" i="4"/>
  <c r="C1627" i="4"/>
  <c r="H1627" i="4" s="1"/>
  <c r="D1627" i="4"/>
  <c r="E1627" i="4"/>
  <c r="F1627" i="4"/>
  <c r="G1627" i="4"/>
  <c r="C1628" i="4"/>
  <c r="H1628" i="4" s="1"/>
  <c r="D1628" i="4"/>
  <c r="E1628" i="4"/>
  <c r="F1628" i="4"/>
  <c r="G1628" i="4"/>
  <c r="C1629" i="4"/>
  <c r="H1629" i="4" s="1"/>
  <c r="D1629" i="4"/>
  <c r="E1629" i="4"/>
  <c r="F1629" i="4"/>
  <c r="G1629" i="4"/>
  <c r="C1630" i="4"/>
  <c r="H1630" i="4" s="1"/>
  <c r="D1630" i="4"/>
  <c r="E1630" i="4"/>
  <c r="F1630" i="4"/>
  <c r="G1630" i="4"/>
  <c r="C1631" i="4"/>
  <c r="H1631" i="4" s="1"/>
  <c r="D1631" i="4"/>
  <c r="E1631" i="4"/>
  <c r="F1631" i="4"/>
  <c r="G1631" i="4"/>
  <c r="C1632" i="4"/>
  <c r="H1632" i="4" s="1"/>
  <c r="D1632" i="4"/>
  <c r="E1632" i="4"/>
  <c r="F1632" i="4"/>
  <c r="G1632" i="4"/>
  <c r="C1633" i="4"/>
  <c r="H1633" i="4" s="1"/>
  <c r="D1633" i="4"/>
  <c r="E1633" i="4"/>
  <c r="F1633" i="4"/>
  <c r="G1633" i="4"/>
  <c r="C1634" i="4"/>
  <c r="H1634" i="4" s="1"/>
  <c r="D1634" i="4"/>
  <c r="E1634" i="4"/>
  <c r="F1634" i="4"/>
  <c r="G1634" i="4"/>
  <c r="C1635" i="4"/>
  <c r="H1635" i="4" s="1"/>
  <c r="D1635" i="4"/>
  <c r="E1635" i="4"/>
  <c r="F1635" i="4"/>
  <c r="G1635" i="4"/>
  <c r="C1636" i="4"/>
  <c r="H1636" i="4" s="1"/>
  <c r="D1636" i="4"/>
  <c r="E1636" i="4"/>
  <c r="F1636" i="4"/>
  <c r="G1636" i="4"/>
  <c r="C1637" i="4"/>
  <c r="H1637" i="4" s="1"/>
  <c r="D1637" i="4"/>
  <c r="E1637" i="4"/>
  <c r="F1637" i="4"/>
  <c r="G1637" i="4"/>
  <c r="C1638" i="4"/>
  <c r="H1638" i="4" s="1"/>
  <c r="D1638" i="4"/>
  <c r="E1638" i="4"/>
  <c r="F1638" i="4"/>
  <c r="G1638" i="4"/>
  <c r="C1639" i="4"/>
  <c r="H1639" i="4" s="1"/>
  <c r="D1639" i="4"/>
  <c r="E1639" i="4"/>
  <c r="F1639" i="4"/>
  <c r="G1639" i="4"/>
  <c r="C1640" i="4"/>
  <c r="H1640" i="4" s="1"/>
  <c r="D1640" i="4"/>
  <c r="E1640" i="4"/>
  <c r="F1640" i="4"/>
  <c r="G1640" i="4"/>
  <c r="C1641" i="4"/>
  <c r="H1641" i="4" s="1"/>
  <c r="D1641" i="4"/>
  <c r="E1641" i="4"/>
  <c r="F1641" i="4"/>
  <c r="G1641" i="4"/>
  <c r="C1642" i="4"/>
  <c r="H1642" i="4" s="1"/>
  <c r="D1642" i="4"/>
  <c r="E1642" i="4"/>
  <c r="F1642" i="4"/>
  <c r="G1642" i="4"/>
  <c r="C1643" i="4"/>
  <c r="H1643" i="4" s="1"/>
  <c r="D1643" i="4"/>
  <c r="E1643" i="4"/>
  <c r="F1643" i="4"/>
  <c r="G1643" i="4"/>
  <c r="C1644" i="4"/>
  <c r="H1644" i="4" s="1"/>
  <c r="D1644" i="4"/>
  <c r="E1644" i="4"/>
  <c r="F1644" i="4"/>
  <c r="G1644" i="4"/>
  <c r="C1645" i="4"/>
  <c r="H1645" i="4" s="1"/>
  <c r="D1645" i="4"/>
  <c r="E1645" i="4"/>
  <c r="F1645" i="4"/>
  <c r="G1645" i="4"/>
  <c r="C1646" i="4"/>
  <c r="H1646" i="4" s="1"/>
  <c r="D1646" i="4"/>
  <c r="E1646" i="4"/>
  <c r="F1646" i="4"/>
  <c r="G1646" i="4"/>
  <c r="C1647" i="4"/>
  <c r="H1647" i="4" s="1"/>
  <c r="D1647" i="4"/>
  <c r="E1647" i="4"/>
  <c r="F1647" i="4"/>
  <c r="G1647" i="4"/>
  <c r="C1648" i="4"/>
  <c r="H1648" i="4" s="1"/>
  <c r="D1648" i="4"/>
  <c r="E1648" i="4"/>
  <c r="F1648" i="4"/>
  <c r="G1648" i="4"/>
  <c r="C1649" i="4"/>
  <c r="H1649" i="4" s="1"/>
  <c r="D1649" i="4"/>
  <c r="E1649" i="4"/>
  <c r="F1649" i="4"/>
  <c r="G1649" i="4"/>
  <c r="C1650" i="4"/>
  <c r="H1650" i="4" s="1"/>
  <c r="D1650" i="4"/>
  <c r="E1650" i="4"/>
  <c r="F1650" i="4"/>
  <c r="G1650" i="4"/>
  <c r="C1651" i="4"/>
  <c r="H1651" i="4" s="1"/>
  <c r="D1651" i="4"/>
  <c r="E1651" i="4"/>
  <c r="F1651" i="4"/>
  <c r="G1651" i="4"/>
  <c r="C1652" i="4"/>
  <c r="H1652" i="4" s="1"/>
  <c r="D1652" i="4"/>
  <c r="E1652" i="4"/>
  <c r="F1652" i="4"/>
  <c r="G1652" i="4"/>
  <c r="C1653" i="4"/>
  <c r="H1653" i="4" s="1"/>
  <c r="D1653" i="4"/>
  <c r="E1653" i="4"/>
  <c r="F1653" i="4"/>
  <c r="G1653" i="4"/>
  <c r="C1654" i="4"/>
  <c r="H1654" i="4" s="1"/>
  <c r="D1654" i="4"/>
  <c r="E1654" i="4"/>
  <c r="F1654" i="4"/>
  <c r="G1654" i="4"/>
  <c r="C1655" i="4"/>
  <c r="H1655" i="4" s="1"/>
  <c r="D1655" i="4"/>
  <c r="E1655" i="4"/>
  <c r="F1655" i="4"/>
  <c r="G1655" i="4"/>
  <c r="C1656" i="4"/>
  <c r="H1656" i="4" s="1"/>
  <c r="D1656" i="4"/>
  <c r="E1656" i="4"/>
  <c r="F1656" i="4"/>
  <c r="G1656" i="4"/>
  <c r="C1657" i="4"/>
  <c r="H1657" i="4" s="1"/>
  <c r="D1657" i="4"/>
  <c r="E1657" i="4"/>
  <c r="F1657" i="4"/>
  <c r="G1657" i="4"/>
  <c r="C1658" i="4"/>
  <c r="H1658" i="4" s="1"/>
  <c r="D1658" i="4"/>
  <c r="E1658" i="4"/>
  <c r="F1658" i="4"/>
  <c r="G1658" i="4"/>
  <c r="C1659" i="4"/>
  <c r="H1659" i="4" s="1"/>
  <c r="D1659" i="4"/>
  <c r="E1659" i="4"/>
  <c r="F1659" i="4"/>
  <c r="G1659" i="4"/>
  <c r="C1660" i="4"/>
  <c r="H1660" i="4" s="1"/>
  <c r="D1660" i="4"/>
  <c r="E1660" i="4"/>
  <c r="F1660" i="4"/>
  <c r="G1660" i="4"/>
  <c r="C1661" i="4"/>
  <c r="H1661" i="4" s="1"/>
  <c r="D1661" i="4"/>
  <c r="E1661" i="4"/>
  <c r="F1661" i="4"/>
  <c r="G1661" i="4"/>
  <c r="C1662" i="4"/>
  <c r="H1662" i="4" s="1"/>
  <c r="D1662" i="4"/>
  <c r="E1662" i="4"/>
  <c r="F1662" i="4"/>
  <c r="G1662" i="4"/>
  <c r="C1663" i="4"/>
  <c r="H1663" i="4" s="1"/>
  <c r="D1663" i="4"/>
  <c r="E1663" i="4"/>
  <c r="F1663" i="4"/>
  <c r="G1663" i="4"/>
  <c r="C1664" i="4"/>
  <c r="H1664" i="4" s="1"/>
  <c r="D1664" i="4"/>
  <c r="E1664" i="4"/>
  <c r="F1664" i="4"/>
  <c r="G1664" i="4"/>
  <c r="C1665" i="4"/>
  <c r="H1665" i="4" s="1"/>
  <c r="D1665" i="4"/>
  <c r="E1665" i="4"/>
  <c r="F1665" i="4"/>
  <c r="G1665" i="4"/>
  <c r="C1666" i="4"/>
  <c r="H1666" i="4" s="1"/>
  <c r="D1666" i="4"/>
  <c r="E1666" i="4"/>
  <c r="F1666" i="4"/>
  <c r="G1666" i="4"/>
  <c r="C1667" i="4"/>
  <c r="H1667" i="4" s="1"/>
  <c r="D1667" i="4"/>
  <c r="E1667" i="4"/>
  <c r="F1667" i="4"/>
  <c r="G1667" i="4"/>
  <c r="C1668" i="4"/>
  <c r="H1668" i="4" s="1"/>
  <c r="D1668" i="4"/>
  <c r="E1668" i="4"/>
  <c r="F1668" i="4"/>
  <c r="G1668" i="4"/>
  <c r="C1669" i="4"/>
  <c r="H1669" i="4" s="1"/>
  <c r="D1669" i="4"/>
  <c r="E1669" i="4"/>
  <c r="F1669" i="4"/>
  <c r="G1669" i="4"/>
  <c r="C1670" i="4"/>
  <c r="H1670" i="4" s="1"/>
  <c r="D1670" i="4"/>
  <c r="E1670" i="4"/>
  <c r="F1670" i="4"/>
  <c r="G1670" i="4"/>
  <c r="C1671" i="4"/>
  <c r="H1671" i="4" s="1"/>
  <c r="D1671" i="4"/>
  <c r="E1671" i="4"/>
  <c r="F1671" i="4"/>
  <c r="G1671" i="4"/>
  <c r="C1672" i="4"/>
  <c r="H1672" i="4" s="1"/>
  <c r="D1672" i="4"/>
  <c r="E1672" i="4"/>
  <c r="F1672" i="4"/>
  <c r="G1672" i="4"/>
  <c r="C1673" i="4"/>
  <c r="H1673" i="4" s="1"/>
  <c r="D1673" i="4"/>
  <c r="E1673" i="4"/>
  <c r="F1673" i="4"/>
  <c r="G1673" i="4"/>
  <c r="C1674" i="4"/>
  <c r="H1674" i="4" s="1"/>
  <c r="D1674" i="4"/>
  <c r="E1674" i="4"/>
  <c r="F1674" i="4"/>
  <c r="G1674" i="4"/>
  <c r="C1675" i="4"/>
  <c r="H1675" i="4" s="1"/>
  <c r="D1675" i="4"/>
  <c r="E1675" i="4"/>
  <c r="F1675" i="4"/>
  <c r="G1675" i="4"/>
  <c r="C1676" i="4"/>
  <c r="H1676" i="4" s="1"/>
  <c r="D1676" i="4"/>
  <c r="E1676" i="4"/>
  <c r="F1676" i="4"/>
  <c r="G1676" i="4"/>
  <c r="C1677" i="4"/>
  <c r="H1677" i="4" s="1"/>
  <c r="D1677" i="4"/>
  <c r="E1677" i="4"/>
  <c r="F1677" i="4"/>
  <c r="G1677" i="4"/>
  <c r="C1678" i="4"/>
  <c r="H1678" i="4" s="1"/>
  <c r="D1678" i="4"/>
  <c r="E1678" i="4"/>
  <c r="F1678" i="4"/>
  <c r="G1678" i="4"/>
  <c r="C1679" i="4"/>
  <c r="H1679" i="4" s="1"/>
  <c r="D1679" i="4"/>
  <c r="E1679" i="4"/>
  <c r="F1679" i="4"/>
  <c r="G1679" i="4"/>
  <c r="C1680" i="4"/>
  <c r="H1680" i="4" s="1"/>
  <c r="D1680" i="4"/>
  <c r="E1680" i="4"/>
  <c r="F1680" i="4"/>
  <c r="G1680" i="4"/>
  <c r="C1681" i="4"/>
  <c r="H1681" i="4" s="1"/>
  <c r="D1681" i="4"/>
  <c r="E1681" i="4"/>
  <c r="F1681" i="4"/>
  <c r="G1681" i="4"/>
  <c r="C1682" i="4"/>
  <c r="H1682" i="4" s="1"/>
  <c r="D1682" i="4"/>
  <c r="E1682" i="4"/>
  <c r="F1682" i="4"/>
  <c r="G1682" i="4"/>
  <c r="C1683" i="4"/>
  <c r="H1683" i="4" s="1"/>
  <c r="D1683" i="4"/>
  <c r="E1683" i="4"/>
  <c r="F1683" i="4"/>
  <c r="G1683" i="4"/>
  <c r="C1684" i="4"/>
  <c r="H1684" i="4" s="1"/>
  <c r="D1684" i="4"/>
  <c r="E1684" i="4"/>
  <c r="F1684" i="4"/>
  <c r="G1684" i="4"/>
  <c r="C1685" i="4"/>
  <c r="H1685" i="4" s="1"/>
  <c r="D1685" i="4"/>
  <c r="E1685" i="4"/>
  <c r="F1685" i="4"/>
  <c r="G1685" i="4"/>
  <c r="C1686" i="4"/>
  <c r="H1686" i="4" s="1"/>
  <c r="D1686" i="4"/>
  <c r="E1686" i="4"/>
  <c r="F1686" i="4"/>
  <c r="G1686" i="4"/>
  <c r="C1687" i="4"/>
  <c r="H1687" i="4" s="1"/>
  <c r="D1687" i="4"/>
  <c r="E1687" i="4"/>
  <c r="F1687" i="4"/>
  <c r="G1687" i="4"/>
  <c r="C1688" i="4"/>
  <c r="H1688" i="4" s="1"/>
  <c r="D1688" i="4"/>
  <c r="E1688" i="4"/>
  <c r="F1688" i="4"/>
  <c r="G1688" i="4"/>
  <c r="C1689" i="4"/>
  <c r="H1689" i="4" s="1"/>
  <c r="D1689" i="4"/>
  <c r="E1689" i="4"/>
  <c r="F1689" i="4"/>
  <c r="G1689" i="4"/>
  <c r="C1690" i="4"/>
  <c r="H1690" i="4" s="1"/>
  <c r="D1690" i="4"/>
  <c r="E1690" i="4"/>
  <c r="F1690" i="4"/>
  <c r="G1690" i="4"/>
  <c r="C1691" i="4"/>
  <c r="H1691" i="4" s="1"/>
  <c r="D1691" i="4"/>
  <c r="E1691" i="4"/>
  <c r="F1691" i="4"/>
  <c r="G1691" i="4"/>
  <c r="C1692" i="4"/>
  <c r="H1692" i="4" s="1"/>
  <c r="D1692" i="4"/>
  <c r="E1692" i="4"/>
  <c r="F1692" i="4"/>
  <c r="G1692" i="4"/>
  <c r="C1693" i="4"/>
  <c r="H1693" i="4" s="1"/>
  <c r="D1693" i="4"/>
  <c r="E1693" i="4"/>
  <c r="F1693" i="4"/>
  <c r="G1693" i="4"/>
  <c r="C1694" i="4"/>
  <c r="H1694" i="4" s="1"/>
  <c r="D1694" i="4"/>
  <c r="E1694" i="4"/>
  <c r="F1694" i="4"/>
  <c r="G1694" i="4"/>
  <c r="C1695" i="4"/>
  <c r="H1695" i="4" s="1"/>
  <c r="D1695" i="4"/>
  <c r="E1695" i="4"/>
  <c r="F1695" i="4"/>
  <c r="G1695" i="4"/>
  <c r="C1696" i="4"/>
  <c r="H1696" i="4" s="1"/>
  <c r="D1696" i="4"/>
  <c r="E1696" i="4"/>
  <c r="F1696" i="4"/>
  <c r="G1696" i="4"/>
  <c r="C1697" i="4"/>
  <c r="H1697" i="4" s="1"/>
  <c r="D1697" i="4"/>
  <c r="E1697" i="4"/>
  <c r="F1697" i="4"/>
  <c r="G1697" i="4"/>
  <c r="C1698" i="4"/>
  <c r="H1698" i="4" s="1"/>
  <c r="D1698" i="4"/>
  <c r="E1698" i="4"/>
  <c r="F1698" i="4"/>
  <c r="G1698" i="4"/>
  <c r="C1699" i="4"/>
  <c r="H1699" i="4" s="1"/>
  <c r="D1699" i="4"/>
  <c r="E1699" i="4"/>
  <c r="F1699" i="4"/>
  <c r="G1699" i="4"/>
  <c r="C1700" i="4"/>
  <c r="H1700" i="4" s="1"/>
  <c r="D1700" i="4"/>
  <c r="E1700" i="4"/>
  <c r="F1700" i="4"/>
  <c r="G1700" i="4"/>
  <c r="C1701" i="4"/>
  <c r="H1701" i="4" s="1"/>
  <c r="D1701" i="4"/>
  <c r="E1701" i="4"/>
  <c r="F1701" i="4"/>
  <c r="G1701" i="4"/>
  <c r="C1702" i="4"/>
  <c r="H1702" i="4" s="1"/>
  <c r="D1702" i="4"/>
  <c r="E1702" i="4"/>
  <c r="F1702" i="4"/>
  <c r="G1702" i="4"/>
  <c r="C1703" i="4"/>
  <c r="H1703" i="4" s="1"/>
  <c r="D1703" i="4"/>
  <c r="E1703" i="4"/>
  <c r="F1703" i="4"/>
  <c r="G1703" i="4"/>
  <c r="C1704" i="4"/>
  <c r="H1704" i="4" s="1"/>
  <c r="D1704" i="4"/>
  <c r="E1704" i="4"/>
  <c r="F1704" i="4"/>
  <c r="G1704" i="4"/>
  <c r="C1705" i="4"/>
  <c r="H1705" i="4" s="1"/>
  <c r="D1705" i="4"/>
  <c r="E1705" i="4"/>
  <c r="F1705" i="4"/>
  <c r="G1705" i="4"/>
  <c r="C1706" i="4"/>
  <c r="H1706" i="4" s="1"/>
  <c r="D1706" i="4"/>
  <c r="E1706" i="4"/>
  <c r="F1706" i="4"/>
  <c r="G1706" i="4"/>
  <c r="C1707" i="4"/>
  <c r="H1707" i="4" s="1"/>
  <c r="D1707" i="4"/>
  <c r="E1707" i="4"/>
  <c r="F1707" i="4"/>
  <c r="G1707" i="4"/>
  <c r="C1708" i="4"/>
  <c r="H1708" i="4" s="1"/>
  <c r="D1708" i="4"/>
  <c r="E1708" i="4"/>
  <c r="F1708" i="4"/>
  <c r="G1708" i="4"/>
  <c r="C1709" i="4"/>
  <c r="H1709" i="4" s="1"/>
  <c r="D1709" i="4"/>
  <c r="E1709" i="4"/>
  <c r="F1709" i="4"/>
  <c r="G1709" i="4"/>
  <c r="C1710" i="4"/>
  <c r="H1710" i="4" s="1"/>
  <c r="D1710" i="4"/>
  <c r="E1710" i="4"/>
  <c r="F1710" i="4"/>
  <c r="G1710" i="4"/>
  <c r="C1711" i="4"/>
  <c r="H1711" i="4" s="1"/>
  <c r="D1711" i="4"/>
  <c r="E1711" i="4"/>
  <c r="F1711" i="4"/>
  <c r="G1711" i="4"/>
  <c r="C1712" i="4"/>
  <c r="H1712" i="4" s="1"/>
  <c r="D1712" i="4"/>
  <c r="E1712" i="4"/>
  <c r="F1712" i="4"/>
  <c r="G1712" i="4"/>
  <c r="C1713" i="4"/>
  <c r="H1713" i="4" s="1"/>
  <c r="D1713" i="4"/>
  <c r="E1713" i="4"/>
  <c r="F1713" i="4"/>
  <c r="G1713" i="4"/>
  <c r="C1714" i="4"/>
  <c r="H1714" i="4" s="1"/>
  <c r="D1714" i="4"/>
  <c r="E1714" i="4"/>
  <c r="F1714" i="4"/>
  <c r="G1714" i="4"/>
  <c r="C1715" i="4"/>
  <c r="H1715" i="4" s="1"/>
  <c r="D1715" i="4"/>
  <c r="E1715" i="4"/>
  <c r="F1715" i="4"/>
  <c r="G1715" i="4"/>
  <c r="C1716" i="4"/>
  <c r="H1716" i="4" s="1"/>
  <c r="D1716" i="4"/>
  <c r="E1716" i="4"/>
  <c r="F1716" i="4"/>
  <c r="G1716" i="4"/>
  <c r="C1717" i="4"/>
  <c r="H1717" i="4" s="1"/>
  <c r="D1717" i="4"/>
  <c r="E1717" i="4"/>
  <c r="F1717" i="4"/>
  <c r="G1717" i="4"/>
  <c r="C1718" i="4"/>
  <c r="H1718" i="4" s="1"/>
  <c r="D1718" i="4"/>
  <c r="E1718" i="4"/>
  <c r="F1718" i="4"/>
  <c r="G1718" i="4"/>
  <c r="C1719" i="4"/>
  <c r="H1719" i="4" s="1"/>
  <c r="D1719" i="4"/>
  <c r="E1719" i="4"/>
  <c r="F1719" i="4"/>
  <c r="G1719" i="4"/>
  <c r="C1720" i="4"/>
  <c r="H1720" i="4" s="1"/>
  <c r="D1720" i="4"/>
  <c r="E1720" i="4"/>
  <c r="F1720" i="4"/>
  <c r="G1720" i="4"/>
  <c r="C1721" i="4"/>
  <c r="H1721" i="4" s="1"/>
  <c r="D1721" i="4"/>
  <c r="E1721" i="4"/>
  <c r="F1721" i="4"/>
  <c r="G1721" i="4"/>
  <c r="C1722" i="4"/>
  <c r="H1722" i="4" s="1"/>
  <c r="D1722" i="4"/>
  <c r="E1722" i="4"/>
  <c r="F1722" i="4"/>
  <c r="G1722" i="4"/>
  <c r="C1723" i="4"/>
  <c r="H1723" i="4" s="1"/>
  <c r="D1723" i="4"/>
  <c r="E1723" i="4"/>
  <c r="F1723" i="4"/>
  <c r="G1723" i="4"/>
  <c r="C1724" i="4"/>
  <c r="H1724" i="4" s="1"/>
  <c r="D1724" i="4"/>
  <c r="E1724" i="4"/>
  <c r="F1724" i="4"/>
  <c r="G1724" i="4"/>
  <c r="C1725" i="4"/>
  <c r="H1725" i="4" s="1"/>
  <c r="D1725" i="4"/>
  <c r="E1725" i="4"/>
  <c r="F1725" i="4"/>
  <c r="G1725" i="4"/>
  <c r="C1726" i="4"/>
  <c r="H1726" i="4" s="1"/>
  <c r="D1726" i="4"/>
  <c r="E1726" i="4"/>
  <c r="F1726" i="4"/>
  <c r="G1726" i="4"/>
  <c r="C1727" i="4"/>
  <c r="H1727" i="4" s="1"/>
  <c r="D1727" i="4"/>
  <c r="E1727" i="4"/>
  <c r="F1727" i="4"/>
  <c r="G1727" i="4"/>
  <c r="C1728" i="4"/>
  <c r="H1728" i="4" s="1"/>
  <c r="D1728" i="4"/>
  <c r="E1728" i="4"/>
  <c r="F1728" i="4"/>
  <c r="G1728" i="4"/>
  <c r="C1729" i="4"/>
  <c r="H1729" i="4" s="1"/>
  <c r="D1729" i="4"/>
  <c r="E1729" i="4"/>
  <c r="F1729" i="4"/>
  <c r="G1729" i="4"/>
  <c r="C1730" i="4"/>
  <c r="H1730" i="4" s="1"/>
  <c r="D1730" i="4"/>
  <c r="E1730" i="4"/>
  <c r="F1730" i="4"/>
  <c r="G1730" i="4"/>
  <c r="C1731" i="4"/>
  <c r="H1731" i="4" s="1"/>
  <c r="D1731" i="4"/>
  <c r="E1731" i="4"/>
  <c r="F1731" i="4"/>
  <c r="G1731" i="4"/>
  <c r="C1732" i="4"/>
  <c r="H1732" i="4" s="1"/>
  <c r="D1732" i="4"/>
  <c r="E1732" i="4"/>
  <c r="F1732" i="4"/>
  <c r="G1732" i="4"/>
  <c r="C1733" i="4"/>
  <c r="H1733" i="4" s="1"/>
  <c r="D1733" i="4"/>
  <c r="E1733" i="4"/>
  <c r="F1733" i="4"/>
  <c r="G1733" i="4"/>
  <c r="C1734" i="4"/>
  <c r="H1734" i="4" s="1"/>
  <c r="D1734" i="4"/>
  <c r="E1734" i="4"/>
  <c r="F1734" i="4"/>
  <c r="G1734" i="4"/>
  <c r="C1735" i="4"/>
  <c r="H1735" i="4" s="1"/>
  <c r="D1735" i="4"/>
  <c r="E1735" i="4"/>
  <c r="F1735" i="4"/>
  <c r="G1735" i="4"/>
  <c r="C1736" i="4"/>
  <c r="H1736" i="4" s="1"/>
  <c r="D1736" i="4"/>
  <c r="E1736" i="4"/>
  <c r="F1736" i="4"/>
  <c r="G1736" i="4"/>
  <c r="C1737" i="4"/>
  <c r="H1737" i="4" s="1"/>
  <c r="D1737" i="4"/>
  <c r="E1737" i="4"/>
  <c r="F1737" i="4"/>
  <c r="G1737" i="4"/>
  <c r="C1738" i="4"/>
  <c r="H1738" i="4" s="1"/>
  <c r="D1738" i="4"/>
  <c r="E1738" i="4"/>
  <c r="F1738" i="4"/>
  <c r="G1738" i="4"/>
  <c r="C1739" i="4"/>
  <c r="H1739" i="4" s="1"/>
  <c r="D1739" i="4"/>
  <c r="E1739" i="4"/>
  <c r="F1739" i="4"/>
  <c r="G1739" i="4"/>
  <c r="C1740" i="4"/>
  <c r="H1740" i="4" s="1"/>
  <c r="D1740" i="4"/>
  <c r="E1740" i="4"/>
  <c r="F1740" i="4"/>
  <c r="G1740" i="4"/>
  <c r="C1741" i="4"/>
  <c r="H1741" i="4" s="1"/>
  <c r="D1741" i="4"/>
  <c r="E1741" i="4"/>
  <c r="F1741" i="4"/>
  <c r="G1741" i="4"/>
  <c r="C1742" i="4"/>
  <c r="H1742" i="4" s="1"/>
  <c r="D1742" i="4"/>
  <c r="E1742" i="4"/>
  <c r="F1742" i="4"/>
  <c r="G1742" i="4"/>
  <c r="C1743" i="4"/>
  <c r="H1743" i="4" s="1"/>
  <c r="D1743" i="4"/>
  <c r="E1743" i="4"/>
  <c r="F1743" i="4"/>
  <c r="G1743" i="4"/>
  <c r="C1744" i="4"/>
  <c r="H1744" i="4" s="1"/>
  <c r="D1744" i="4"/>
  <c r="E1744" i="4"/>
  <c r="F1744" i="4"/>
  <c r="G1744" i="4"/>
  <c r="C1745" i="4"/>
  <c r="H1745" i="4" s="1"/>
  <c r="D1745" i="4"/>
  <c r="E1745" i="4"/>
  <c r="F1745" i="4"/>
  <c r="G1745" i="4"/>
  <c r="C1746" i="4"/>
  <c r="H1746" i="4" s="1"/>
  <c r="D1746" i="4"/>
  <c r="E1746" i="4"/>
  <c r="F1746" i="4"/>
  <c r="G1746" i="4"/>
  <c r="C1747" i="4"/>
  <c r="H1747" i="4" s="1"/>
  <c r="D1747" i="4"/>
  <c r="E1747" i="4"/>
  <c r="F1747" i="4"/>
  <c r="G1747" i="4"/>
  <c r="C1748" i="4"/>
  <c r="H1748" i="4" s="1"/>
  <c r="D1748" i="4"/>
  <c r="E1748" i="4"/>
  <c r="F1748" i="4"/>
  <c r="G1748" i="4"/>
  <c r="C1749" i="4"/>
  <c r="H1749" i="4" s="1"/>
  <c r="D1749" i="4"/>
  <c r="E1749" i="4"/>
  <c r="F1749" i="4"/>
  <c r="G1749" i="4"/>
  <c r="C1750" i="4"/>
  <c r="H1750" i="4" s="1"/>
  <c r="D1750" i="4"/>
  <c r="E1750" i="4"/>
  <c r="F1750" i="4"/>
  <c r="G1750" i="4"/>
  <c r="C1751" i="4"/>
  <c r="H1751" i="4" s="1"/>
  <c r="D1751" i="4"/>
  <c r="E1751" i="4"/>
  <c r="F1751" i="4"/>
  <c r="G1751" i="4"/>
  <c r="C1752" i="4"/>
  <c r="H1752" i="4" s="1"/>
  <c r="D1752" i="4"/>
  <c r="E1752" i="4"/>
  <c r="F1752" i="4"/>
  <c r="G1752" i="4"/>
  <c r="C1753" i="4"/>
  <c r="H1753" i="4" s="1"/>
  <c r="D1753" i="4"/>
  <c r="E1753" i="4"/>
  <c r="F1753" i="4"/>
  <c r="G1753" i="4"/>
  <c r="C1754" i="4"/>
  <c r="H1754" i="4" s="1"/>
  <c r="D1754" i="4"/>
  <c r="E1754" i="4"/>
  <c r="F1754" i="4"/>
  <c r="G1754" i="4"/>
  <c r="C1755" i="4"/>
  <c r="H1755" i="4" s="1"/>
  <c r="D1755" i="4"/>
  <c r="E1755" i="4"/>
  <c r="F1755" i="4"/>
  <c r="G1755" i="4"/>
  <c r="C1756" i="4"/>
  <c r="H1756" i="4" s="1"/>
  <c r="D1756" i="4"/>
  <c r="E1756" i="4"/>
  <c r="F1756" i="4"/>
  <c r="G1756" i="4"/>
  <c r="C1757" i="4"/>
  <c r="H1757" i="4" s="1"/>
  <c r="D1757" i="4"/>
  <c r="E1757" i="4"/>
  <c r="F1757" i="4"/>
  <c r="G1757" i="4"/>
  <c r="C1758" i="4"/>
  <c r="H1758" i="4" s="1"/>
  <c r="D1758" i="4"/>
  <c r="E1758" i="4"/>
  <c r="F1758" i="4"/>
  <c r="G1758" i="4"/>
  <c r="C1759" i="4"/>
  <c r="H1759" i="4" s="1"/>
  <c r="D1759" i="4"/>
  <c r="E1759" i="4"/>
  <c r="F1759" i="4"/>
  <c r="G1759" i="4"/>
  <c r="C1760" i="4"/>
  <c r="H1760" i="4" s="1"/>
  <c r="D1760" i="4"/>
  <c r="E1760" i="4"/>
  <c r="F1760" i="4"/>
  <c r="G1760" i="4"/>
  <c r="C1761" i="4"/>
  <c r="H1761" i="4" s="1"/>
  <c r="D1761" i="4"/>
  <c r="E1761" i="4"/>
  <c r="F1761" i="4"/>
  <c r="G1761" i="4"/>
  <c r="C1762" i="4"/>
  <c r="H1762" i="4" s="1"/>
  <c r="D1762" i="4"/>
  <c r="E1762" i="4"/>
  <c r="F1762" i="4"/>
  <c r="G1762" i="4"/>
  <c r="C1763" i="4"/>
  <c r="H1763" i="4" s="1"/>
  <c r="D1763" i="4"/>
  <c r="E1763" i="4"/>
  <c r="F1763" i="4"/>
  <c r="G1763" i="4"/>
  <c r="C1764" i="4"/>
  <c r="H1764" i="4" s="1"/>
  <c r="D1764" i="4"/>
  <c r="E1764" i="4"/>
  <c r="F1764" i="4"/>
  <c r="G1764" i="4"/>
  <c r="C1765" i="4"/>
  <c r="H1765" i="4" s="1"/>
  <c r="D1765" i="4"/>
  <c r="E1765" i="4"/>
  <c r="F1765" i="4"/>
  <c r="G1765" i="4"/>
  <c r="C1766" i="4"/>
  <c r="H1766" i="4" s="1"/>
  <c r="D1766" i="4"/>
  <c r="E1766" i="4"/>
  <c r="F1766" i="4"/>
  <c r="G1766" i="4"/>
  <c r="C1767" i="4"/>
  <c r="H1767" i="4" s="1"/>
  <c r="D1767" i="4"/>
  <c r="E1767" i="4"/>
  <c r="F1767" i="4"/>
  <c r="G1767" i="4"/>
  <c r="C1768" i="4"/>
  <c r="H1768" i="4" s="1"/>
  <c r="D1768" i="4"/>
  <c r="E1768" i="4"/>
  <c r="F1768" i="4"/>
  <c r="G1768" i="4"/>
  <c r="C1769" i="4"/>
  <c r="H1769" i="4" s="1"/>
  <c r="D1769" i="4"/>
  <c r="E1769" i="4"/>
  <c r="F1769" i="4"/>
  <c r="G1769" i="4"/>
  <c r="C1770" i="4"/>
  <c r="H1770" i="4" s="1"/>
  <c r="D1770" i="4"/>
  <c r="E1770" i="4"/>
  <c r="F1770" i="4"/>
  <c r="G1770" i="4"/>
  <c r="C1771" i="4"/>
  <c r="H1771" i="4" s="1"/>
  <c r="D1771" i="4"/>
  <c r="E1771" i="4"/>
  <c r="F1771" i="4"/>
  <c r="G1771" i="4"/>
  <c r="C1772" i="4"/>
  <c r="H1772" i="4" s="1"/>
  <c r="D1772" i="4"/>
  <c r="E1772" i="4"/>
  <c r="F1772" i="4"/>
  <c r="G1772" i="4"/>
  <c r="C1773" i="4"/>
  <c r="H1773" i="4" s="1"/>
  <c r="D1773" i="4"/>
  <c r="E1773" i="4"/>
  <c r="F1773" i="4"/>
  <c r="G1773" i="4"/>
  <c r="C1774" i="4"/>
  <c r="H1774" i="4" s="1"/>
  <c r="D1774" i="4"/>
  <c r="E1774" i="4"/>
  <c r="F1774" i="4"/>
  <c r="G1774" i="4"/>
  <c r="C1775" i="4"/>
  <c r="H1775" i="4" s="1"/>
  <c r="D1775" i="4"/>
  <c r="E1775" i="4"/>
  <c r="F1775" i="4"/>
  <c r="G1775" i="4"/>
  <c r="C1776" i="4"/>
  <c r="H1776" i="4" s="1"/>
  <c r="D1776" i="4"/>
  <c r="E1776" i="4"/>
  <c r="F1776" i="4"/>
  <c r="G1776" i="4"/>
  <c r="C1777" i="4"/>
  <c r="H1777" i="4" s="1"/>
  <c r="D1777" i="4"/>
  <c r="E1777" i="4"/>
  <c r="F1777" i="4"/>
  <c r="G1777" i="4"/>
  <c r="C1778" i="4"/>
  <c r="H1778" i="4" s="1"/>
  <c r="D1778" i="4"/>
  <c r="E1778" i="4"/>
  <c r="F1778" i="4"/>
  <c r="G1778" i="4"/>
  <c r="C1779" i="4"/>
  <c r="H1779" i="4" s="1"/>
  <c r="D1779" i="4"/>
  <c r="E1779" i="4"/>
  <c r="F1779" i="4"/>
  <c r="G1779" i="4"/>
  <c r="C1780" i="4"/>
  <c r="H1780" i="4" s="1"/>
  <c r="D1780" i="4"/>
  <c r="E1780" i="4"/>
  <c r="F1780" i="4"/>
  <c r="G1780" i="4"/>
  <c r="C1781" i="4"/>
  <c r="H1781" i="4" s="1"/>
  <c r="D1781" i="4"/>
  <c r="E1781" i="4"/>
  <c r="F1781" i="4"/>
  <c r="G1781" i="4"/>
  <c r="C1782" i="4"/>
  <c r="H1782" i="4" s="1"/>
  <c r="D1782" i="4"/>
  <c r="E1782" i="4"/>
  <c r="F1782" i="4"/>
  <c r="G1782" i="4"/>
  <c r="C1783" i="4"/>
  <c r="H1783" i="4" s="1"/>
  <c r="D1783" i="4"/>
  <c r="E1783" i="4"/>
  <c r="F1783" i="4"/>
  <c r="G1783" i="4"/>
  <c r="C1784" i="4"/>
  <c r="H1784" i="4" s="1"/>
  <c r="D1784" i="4"/>
  <c r="E1784" i="4"/>
  <c r="F1784" i="4"/>
  <c r="G1784" i="4"/>
  <c r="C1785" i="4"/>
  <c r="H1785" i="4" s="1"/>
  <c r="D1785" i="4"/>
  <c r="E1785" i="4"/>
  <c r="F1785" i="4"/>
  <c r="G1785" i="4"/>
  <c r="C1786" i="4"/>
  <c r="H1786" i="4" s="1"/>
  <c r="D1786" i="4"/>
  <c r="E1786" i="4"/>
  <c r="F1786" i="4"/>
  <c r="G1786" i="4"/>
  <c r="C1787" i="4"/>
  <c r="H1787" i="4" s="1"/>
  <c r="D1787" i="4"/>
  <c r="E1787" i="4"/>
  <c r="F1787" i="4"/>
  <c r="G1787" i="4"/>
  <c r="C1788" i="4"/>
  <c r="H1788" i="4" s="1"/>
  <c r="D1788" i="4"/>
  <c r="E1788" i="4"/>
  <c r="F1788" i="4"/>
  <c r="G1788" i="4"/>
  <c r="C1789" i="4"/>
  <c r="H1789" i="4" s="1"/>
  <c r="D1789" i="4"/>
  <c r="E1789" i="4"/>
  <c r="F1789" i="4"/>
  <c r="G1789" i="4"/>
  <c r="C1790" i="4"/>
  <c r="H1790" i="4" s="1"/>
  <c r="D1790" i="4"/>
  <c r="E1790" i="4"/>
  <c r="F1790" i="4"/>
  <c r="G1790" i="4"/>
  <c r="C1791" i="4"/>
  <c r="H1791" i="4" s="1"/>
  <c r="D1791" i="4"/>
  <c r="E1791" i="4"/>
  <c r="F1791" i="4"/>
  <c r="G1791" i="4"/>
  <c r="C1792" i="4"/>
  <c r="H1792" i="4" s="1"/>
  <c r="D1792" i="4"/>
  <c r="E1792" i="4"/>
  <c r="F1792" i="4"/>
  <c r="G1792" i="4"/>
  <c r="C1793" i="4"/>
  <c r="H1793" i="4" s="1"/>
  <c r="D1793" i="4"/>
  <c r="E1793" i="4"/>
  <c r="F1793" i="4"/>
  <c r="G1793" i="4"/>
  <c r="C1794" i="4"/>
  <c r="H1794" i="4" s="1"/>
  <c r="D1794" i="4"/>
  <c r="E1794" i="4"/>
  <c r="F1794" i="4"/>
  <c r="G1794" i="4"/>
  <c r="C1795" i="4"/>
  <c r="H1795" i="4" s="1"/>
  <c r="D1795" i="4"/>
  <c r="E1795" i="4"/>
  <c r="F1795" i="4"/>
  <c r="G1795" i="4"/>
  <c r="C1796" i="4"/>
  <c r="H1796" i="4" s="1"/>
  <c r="D1796" i="4"/>
  <c r="E1796" i="4"/>
  <c r="F1796" i="4"/>
  <c r="G1796" i="4"/>
  <c r="C1797" i="4"/>
  <c r="H1797" i="4" s="1"/>
  <c r="D1797" i="4"/>
  <c r="E1797" i="4"/>
  <c r="F1797" i="4"/>
  <c r="G1797" i="4"/>
  <c r="C1798" i="4"/>
  <c r="H1798" i="4" s="1"/>
  <c r="D1798" i="4"/>
  <c r="E1798" i="4"/>
  <c r="F1798" i="4"/>
  <c r="G1798" i="4"/>
  <c r="C1799" i="4"/>
  <c r="H1799" i="4" s="1"/>
  <c r="D1799" i="4"/>
  <c r="E1799" i="4"/>
  <c r="F1799" i="4"/>
  <c r="G1799" i="4"/>
  <c r="C1800" i="4"/>
  <c r="H1800" i="4" s="1"/>
  <c r="D1800" i="4"/>
  <c r="E1800" i="4"/>
  <c r="F1800" i="4"/>
  <c r="G1800" i="4"/>
  <c r="C1801" i="4"/>
  <c r="H1801" i="4" s="1"/>
  <c r="D1801" i="4"/>
  <c r="E1801" i="4"/>
  <c r="F1801" i="4"/>
  <c r="G1801" i="4"/>
  <c r="C1802" i="4"/>
  <c r="H1802" i="4" s="1"/>
  <c r="D1802" i="4"/>
  <c r="E1802" i="4"/>
  <c r="F1802" i="4"/>
  <c r="G1802" i="4"/>
  <c r="C1803" i="4"/>
  <c r="H1803" i="4" s="1"/>
  <c r="D1803" i="4"/>
  <c r="E1803" i="4"/>
  <c r="F1803" i="4"/>
  <c r="G1803" i="4"/>
  <c r="C1804" i="4"/>
  <c r="H1804" i="4" s="1"/>
  <c r="D1804" i="4"/>
  <c r="E1804" i="4"/>
  <c r="F1804" i="4"/>
  <c r="G1804" i="4"/>
  <c r="C1805" i="4"/>
  <c r="H1805" i="4" s="1"/>
  <c r="D1805" i="4"/>
  <c r="E1805" i="4"/>
  <c r="F1805" i="4"/>
  <c r="G1805" i="4"/>
  <c r="C1806" i="4"/>
  <c r="H1806" i="4" s="1"/>
  <c r="D1806" i="4"/>
  <c r="E1806" i="4"/>
  <c r="F1806" i="4"/>
  <c r="G1806" i="4"/>
  <c r="C1807" i="4"/>
  <c r="H1807" i="4" s="1"/>
  <c r="D1807" i="4"/>
  <c r="E1807" i="4"/>
  <c r="F1807" i="4"/>
  <c r="G1807" i="4"/>
  <c r="C1808" i="4"/>
  <c r="H1808" i="4" s="1"/>
  <c r="D1808" i="4"/>
  <c r="E1808" i="4"/>
  <c r="F1808" i="4"/>
  <c r="G1808" i="4"/>
  <c r="C1809" i="4"/>
  <c r="H1809" i="4" s="1"/>
  <c r="D1809" i="4"/>
  <c r="E1809" i="4"/>
  <c r="F1809" i="4"/>
  <c r="G1809" i="4"/>
  <c r="C1810" i="4"/>
  <c r="H1810" i="4" s="1"/>
  <c r="D1810" i="4"/>
  <c r="E1810" i="4"/>
  <c r="F1810" i="4"/>
  <c r="G1810" i="4"/>
  <c r="C1811" i="4"/>
  <c r="H1811" i="4" s="1"/>
  <c r="D1811" i="4"/>
  <c r="E1811" i="4"/>
  <c r="F1811" i="4"/>
  <c r="G1811" i="4"/>
  <c r="C1812" i="4"/>
  <c r="H1812" i="4" s="1"/>
  <c r="D1812" i="4"/>
  <c r="E1812" i="4"/>
  <c r="F1812" i="4"/>
  <c r="G1812" i="4"/>
  <c r="C1813" i="4"/>
  <c r="H1813" i="4" s="1"/>
  <c r="D1813" i="4"/>
  <c r="E1813" i="4"/>
  <c r="F1813" i="4"/>
  <c r="G1813" i="4"/>
  <c r="C1814" i="4"/>
  <c r="H1814" i="4" s="1"/>
  <c r="D1814" i="4"/>
  <c r="E1814" i="4"/>
  <c r="F1814" i="4"/>
  <c r="G1814" i="4"/>
  <c r="C1815" i="4"/>
  <c r="H1815" i="4" s="1"/>
  <c r="D1815" i="4"/>
  <c r="E1815" i="4"/>
  <c r="F1815" i="4"/>
  <c r="G1815" i="4"/>
  <c r="C1816" i="4"/>
  <c r="H1816" i="4" s="1"/>
  <c r="D1816" i="4"/>
  <c r="E1816" i="4"/>
  <c r="F1816" i="4"/>
  <c r="G1816" i="4"/>
  <c r="C1817" i="4"/>
  <c r="H1817" i="4" s="1"/>
  <c r="D1817" i="4"/>
  <c r="E1817" i="4"/>
  <c r="F1817" i="4"/>
  <c r="G1817" i="4"/>
  <c r="C1818" i="4"/>
  <c r="H1818" i="4" s="1"/>
  <c r="D1818" i="4"/>
  <c r="E1818" i="4"/>
  <c r="F1818" i="4"/>
  <c r="G1818" i="4"/>
  <c r="C1819" i="4"/>
  <c r="H1819" i="4" s="1"/>
  <c r="D1819" i="4"/>
  <c r="E1819" i="4"/>
  <c r="F1819" i="4"/>
  <c r="G1819" i="4"/>
  <c r="C1820" i="4"/>
  <c r="H1820" i="4" s="1"/>
  <c r="D1820" i="4"/>
  <c r="E1820" i="4"/>
  <c r="F1820" i="4"/>
  <c r="G1820" i="4"/>
  <c r="C1821" i="4"/>
  <c r="H1821" i="4" s="1"/>
  <c r="D1821" i="4"/>
  <c r="E1821" i="4"/>
  <c r="F1821" i="4"/>
  <c r="G1821" i="4"/>
  <c r="C1822" i="4"/>
  <c r="H1822" i="4" s="1"/>
  <c r="D1822" i="4"/>
  <c r="E1822" i="4"/>
  <c r="F1822" i="4"/>
  <c r="G1822" i="4"/>
  <c r="C1823" i="4"/>
  <c r="H1823" i="4" s="1"/>
  <c r="D1823" i="4"/>
  <c r="E1823" i="4"/>
  <c r="F1823" i="4"/>
  <c r="G1823" i="4"/>
  <c r="C1824" i="4"/>
  <c r="H1824" i="4" s="1"/>
  <c r="D1824" i="4"/>
  <c r="E1824" i="4"/>
  <c r="F1824" i="4"/>
  <c r="G1824" i="4"/>
  <c r="C1825" i="4"/>
  <c r="H1825" i="4" s="1"/>
  <c r="D1825" i="4"/>
  <c r="E1825" i="4"/>
  <c r="F1825" i="4"/>
  <c r="G1825" i="4"/>
  <c r="C1826" i="4"/>
  <c r="H1826" i="4" s="1"/>
  <c r="D1826" i="4"/>
  <c r="E1826" i="4"/>
  <c r="F1826" i="4"/>
  <c r="G1826" i="4"/>
  <c r="C1827" i="4"/>
  <c r="H1827" i="4" s="1"/>
  <c r="D1827" i="4"/>
  <c r="E1827" i="4"/>
  <c r="F1827" i="4"/>
  <c r="G1827" i="4"/>
  <c r="C1828" i="4"/>
  <c r="H1828" i="4" s="1"/>
  <c r="D1828" i="4"/>
  <c r="E1828" i="4"/>
  <c r="F1828" i="4"/>
  <c r="G1828" i="4"/>
  <c r="C1829" i="4"/>
  <c r="H1829" i="4" s="1"/>
  <c r="D1829" i="4"/>
  <c r="E1829" i="4"/>
  <c r="F1829" i="4"/>
  <c r="G1829" i="4"/>
  <c r="C1830" i="4"/>
  <c r="H1830" i="4" s="1"/>
  <c r="D1830" i="4"/>
  <c r="E1830" i="4"/>
  <c r="F1830" i="4"/>
  <c r="G1830" i="4"/>
  <c r="C1831" i="4"/>
  <c r="H1831" i="4" s="1"/>
  <c r="D1831" i="4"/>
  <c r="E1831" i="4"/>
  <c r="F1831" i="4"/>
  <c r="G1831" i="4"/>
  <c r="C1832" i="4"/>
  <c r="H1832" i="4" s="1"/>
  <c r="D1832" i="4"/>
  <c r="E1832" i="4"/>
  <c r="F1832" i="4"/>
  <c r="G1832" i="4"/>
  <c r="C1833" i="4"/>
  <c r="H1833" i="4" s="1"/>
  <c r="D1833" i="4"/>
  <c r="E1833" i="4"/>
  <c r="F1833" i="4"/>
  <c r="G1833" i="4"/>
  <c r="C1834" i="4"/>
  <c r="H1834" i="4" s="1"/>
  <c r="D1834" i="4"/>
  <c r="E1834" i="4"/>
  <c r="F1834" i="4"/>
  <c r="G1834" i="4"/>
  <c r="C1835" i="4"/>
  <c r="H1835" i="4" s="1"/>
  <c r="D1835" i="4"/>
  <c r="E1835" i="4"/>
  <c r="F1835" i="4"/>
  <c r="G1835" i="4"/>
  <c r="C1836" i="4"/>
  <c r="H1836" i="4" s="1"/>
  <c r="D1836" i="4"/>
  <c r="E1836" i="4"/>
  <c r="F1836" i="4"/>
  <c r="G1836" i="4"/>
  <c r="C1837" i="4"/>
  <c r="H1837" i="4" s="1"/>
  <c r="D1837" i="4"/>
  <c r="E1837" i="4"/>
  <c r="F1837" i="4"/>
  <c r="G1837" i="4"/>
  <c r="C1838" i="4"/>
  <c r="H1838" i="4" s="1"/>
  <c r="D1838" i="4"/>
  <c r="E1838" i="4"/>
  <c r="F1838" i="4"/>
  <c r="G1838" i="4"/>
  <c r="C1839" i="4"/>
  <c r="H1839" i="4" s="1"/>
  <c r="D1839" i="4"/>
  <c r="E1839" i="4"/>
  <c r="F1839" i="4"/>
  <c r="G1839" i="4"/>
  <c r="C1840" i="4"/>
  <c r="H1840" i="4" s="1"/>
  <c r="D1840" i="4"/>
  <c r="E1840" i="4"/>
  <c r="F1840" i="4"/>
  <c r="G1840" i="4"/>
  <c r="C1841" i="4"/>
  <c r="H1841" i="4" s="1"/>
  <c r="D1841" i="4"/>
  <c r="E1841" i="4"/>
  <c r="F1841" i="4"/>
  <c r="G1841" i="4"/>
  <c r="C1842" i="4"/>
  <c r="H1842" i="4" s="1"/>
  <c r="D1842" i="4"/>
  <c r="E1842" i="4"/>
  <c r="F1842" i="4"/>
  <c r="G1842" i="4"/>
  <c r="C1843" i="4"/>
  <c r="H1843" i="4" s="1"/>
  <c r="D1843" i="4"/>
  <c r="E1843" i="4"/>
  <c r="F1843" i="4"/>
  <c r="G1843" i="4"/>
  <c r="C1844" i="4"/>
  <c r="H1844" i="4" s="1"/>
  <c r="D1844" i="4"/>
  <c r="E1844" i="4"/>
  <c r="F1844" i="4"/>
  <c r="G1844" i="4"/>
  <c r="C1845" i="4"/>
  <c r="H1845" i="4" s="1"/>
  <c r="D1845" i="4"/>
  <c r="E1845" i="4"/>
  <c r="F1845" i="4"/>
  <c r="G1845" i="4"/>
  <c r="C1846" i="4"/>
  <c r="H1846" i="4" s="1"/>
  <c r="D1846" i="4"/>
  <c r="E1846" i="4"/>
  <c r="F1846" i="4"/>
  <c r="G1846" i="4"/>
  <c r="C1847" i="4"/>
  <c r="H1847" i="4" s="1"/>
  <c r="D1847" i="4"/>
  <c r="E1847" i="4"/>
  <c r="F1847" i="4"/>
  <c r="G1847" i="4"/>
  <c r="C1848" i="4"/>
  <c r="H1848" i="4" s="1"/>
  <c r="D1848" i="4"/>
  <c r="E1848" i="4"/>
  <c r="F1848" i="4"/>
  <c r="G1848" i="4"/>
  <c r="C1849" i="4"/>
  <c r="H1849" i="4" s="1"/>
  <c r="D1849" i="4"/>
  <c r="E1849" i="4"/>
  <c r="F1849" i="4"/>
  <c r="G1849" i="4"/>
  <c r="C1850" i="4"/>
  <c r="H1850" i="4" s="1"/>
  <c r="D1850" i="4"/>
  <c r="E1850" i="4"/>
  <c r="F1850" i="4"/>
  <c r="G1850" i="4"/>
  <c r="C1851" i="4"/>
  <c r="H1851" i="4" s="1"/>
  <c r="D1851" i="4"/>
  <c r="E1851" i="4"/>
  <c r="F1851" i="4"/>
  <c r="G1851" i="4"/>
  <c r="C1852" i="4"/>
  <c r="H1852" i="4" s="1"/>
  <c r="D1852" i="4"/>
  <c r="E1852" i="4"/>
  <c r="F1852" i="4"/>
  <c r="G1852" i="4"/>
  <c r="C1853" i="4"/>
  <c r="H1853" i="4" s="1"/>
  <c r="D1853" i="4"/>
  <c r="E1853" i="4"/>
  <c r="F1853" i="4"/>
  <c r="G1853" i="4"/>
  <c r="C1854" i="4"/>
  <c r="H1854" i="4" s="1"/>
  <c r="D1854" i="4"/>
  <c r="E1854" i="4"/>
  <c r="F1854" i="4"/>
  <c r="G1854" i="4"/>
  <c r="C1855" i="4"/>
  <c r="H1855" i="4" s="1"/>
  <c r="D1855" i="4"/>
  <c r="E1855" i="4"/>
  <c r="F1855" i="4"/>
  <c r="G1855" i="4"/>
  <c r="C1856" i="4"/>
  <c r="H1856" i="4" s="1"/>
  <c r="D1856" i="4"/>
  <c r="E1856" i="4"/>
  <c r="F1856" i="4"/>
  <c r="G1856" i="4"/>
  <c r="C1857" i="4"/>
  <c r="H1857" i="4" s="1"/>
  <c r="D1857" i="4"/>
  <c r="E1857" i="4"/>
  <c r="F1857" i="4"/>
  <c r="G1857" i="4"/>
  <c r="C1858" i="4"/>
  <c r="H1858" i="4" s="1"/>
  <c r="D1858" i="4"/>
  <c r="E1858" i="4"/>
  <c r="F1858" i="4"/>
  <c r="G1858" i="4"/>
  <c r="C1859" i="4"/>
  <c r="H1859" i="4" s="1"/>
  <c r="D1859" i="4"/>
  <c r="E1859" i="4"/>
  <c r="F1859" i="4"/>
  <c r="G1859" i="4"/>
  <c r="C1860" i="4"/>
  <c r="H1860" i="4" s="1"/>
  <c r="D1860" i="4"/>
  <c r="E1860" i="4"/>
  <c r="F1860" i="4"/>
  <c r="G1860" i="4"/>
  <c r="C1861" i="4"/>
  <c r="H1861" i="4" s="1"/>
  <c r="D1861" i="4"/>
  <c r="E1861" i="4"/>
  <c r="F1861" i="4"/>
  <c r="G1861" i="4"/>
  <c r="C1862" i="4"/>
  <c r="H1862" i="4" s="1"/>
  <c r="D1862" i="4"/>
  <c r="E1862" i="4"/>
  <c r="F1862" i="4"/>
  <c r="G1862" i="4"/>
  <c r="C1863" i="4"/>
  <c r="H1863" i="4" s="1"/>
  <c r="D1863" i="4"/>
  <c r="E1863" i="4"/>
  <c r="F1863" i="4"/>
  <c r="G1863" i="4"/>
  <c r="C1864" i="4"/>
  <c r="H1864" i="4" s="1"/>
  <c r="D1864" i="4"/>
  <c r="E1864" i="4"/>
  <c r="F1864" i="4"/>
  <c r="G1864" i="4"/>
  <c r="C1865" i="4"/>
  <c r="H1865" i="4" s="1"/>
  <c r="D1865" i="4"/>
  <c r="E1865" i="4"/>
  <c r="F1865" i="4"/>
  <c r="G1865" i="4"/>
  <c r="C1866" i="4"/>
  <c r="H1866" i="4" s="1"/>
  <c r="D1866" i="4"/>
  <c r="E1866" i="4"/>
  <c r="F1866" i="4"/>
  <c r="G1866" i="4"/>
  <c r="C1867" i="4"/>
  <c r="H1867" i="4" s="1"/>
  <c r="D1867" i="4"/>
  <c r="E1867" i="4"/>
  <c r="F1867" i="4"/>
  <c r="G1867" i="4"/>
  <c r="C1868" i="4"/>
  <c r="H1868" i="4" s="1"/>
  <c r="D1868" i="4"/>
  <c r="E1868" i="4"/>
  <c r="F1868" i="4"/>
  <c r="G1868" i="4"/>
  <c r="C1869" i="4"/>
  <c r="H1869" i="4" s="1"/>
  <c r="D1869" i="4"/>
  <c r="E1869" i="4"/>
  <c r="F1869" i="4"/>
  <c r="G1869" i="4"/>
  <c r="C1870" i="4"/>
  <c r="H1870" i="4" s="1"/>
  <c r="D1870" i="4"/>
  <c r="E1870" i="4"/>
  <c r="F1870" i="4"/>
  <c r="G1870" i="4"/>
  <c r="C1871" i="4"/>
  <c r="H1871" i="4" s="1"/>
  <c r="D1871" i="4"/>
  <c r="E1871" i="4"/>
  <c r="F1871" i="4"/>
  <c r="G1871" i="4"/>
  <c r="C1872" i="4"/>
  <c r="H1872" i="4" s="1"/>
  <c r="D1872" i="4"/>
  <c r="E1872" i="4"/>
  <c r="F1872" i="4"/>
  <c r="G1872" i="4"/>
  <c r="C1873" i="4"/>
  <c r="H1873" i="4" s="1"/>
  <c r="D1873" i="4"/>
  <c r="E1873" i="4"/>
  <c r="F1873" i="4"/>
  <c r="G1873" i="4"/>
  <c r="C1874" i="4"/>
  <c r="H1874" i="4" s="1"/>
  <c r="D1874" i="4"/>
  <c r="E1874" i="4"/>
  <c r="F1874" i="4"/>
  <c r="G1874" i="4"/>
  <c r="C1875" i="4"/>
  <c r="H1875" i="4" s="1"/>
  <c r="D1875" i="4"/>
  <c r="E1875" i="4"/>
  <c r="F1875" i="4"/>
  <c r="G1875" i="4"/>
  <c r="C1876" i="4"/>
  <c r="H1876" i="4" s="1"/>
  <c r="D1876" i="4"/>
  <c r="E1876" i="4"/>
  <c r="F1876" i="4"/>
  <c r="G1876" i="4"/>
  <c r="C1877" i="4"/>
  <c r="H1877" i="4" s="1"/>
  <c r="D1877" i="4"/>
  <c r="E1877" i="4"/>
  <c r="F1877" i="4"/>
  <c r="G1877" i="4"/>
  <c r="C1878" i="4"/>
  <c r="H1878" i="4" s="1"/>
  <c r="D1878" i="4"/>
  <c r="E1878" i="4"/>
  <c r="F1878" i="4"/>
  <c r="G1878" i="4"/>
  <c r="C1879" i="4"/>
  <c r="H1879" i="4" s="1"/>
  <c r="D1879" i="4"/>
  <c r="E1879" i="4"/>
  <c r="F1879" i="4"/>
  <c r="G1879" i="4"/>
  <c r="C1880" i="4"/>
  <c r="H1880" i="4" s="1"/>
  <c r="D1880" i="4"/>
  <c r="E1880" i="4"/>
  <c r="F1880" i="4"/>
  <c r="G1880" i="4"/>
  <c r="C1881" i="4"/>
  <c r="H1881" i="4" s="1"/>
  <c r="D1881" i="4"/>
  <c r="E1881" i="4"/>
  <c r="F1881" i="4"/>
  <c r="G1881" i="4"/>
  <c r="C1882" i="4"/>
  <c r="H1882" i="4" s="1"/>
  <c r="D1882" i="4"/>
  <c r="E1882" i="4"/>
  <c r="F1882" i="4"/>
  <c r="G1882" i="4"/>
  <c r="C1883" i="4"/>
  <c r="H1883" i="4" s="1"/>
  <c r="D1883" i="4"/>
  <c r="E1883" i="4"/>
  <c r="F1883" i="4"/>
  <c r="G1883" i="4"/>
  <c r="C1884" i="4"/>
  <c r="H1884" i="4" s="1"/>
  <c r="D1884" i="4"/>
  <c r="E1884" i="4"/>
  <c r="F1884" i="4"/>
  <c r="G1884" i="4"/>
  <c r="C1885" i="4"/>
  <c r="H1885" i="4" s="1"/>
  <c r="D1885" i="4"/>
  <c r="E1885" i="4"/>
  <c r="F1885" i="4"/>
  <c r="G1885" i="4"/>
  <c r="C1886" i="4"/>
  <c r="H1886" i="4" s="1"/>
  <c r="D1886" i="4"/>
  <c r="E1886" i="4"/>
  <c r="F1886" i="4"/>
  <c r="G1886" i="4"/>
  <c r="C1887" i="4"/>
  <c r="H1887" i="4" s="1"/>
  <c r="D1887" i="4"/>
  <c r="E1887" i="4"/>
  <c r="F1887" i="4"/>
  <c r="G1887" i="4"/>
  <c r="C1888" i="4"/>
  <c r="H1888" i="4" s="1"/>
  <c r="D1888" i="4"/>
  <c r="E1888" i="4"/>
  <c r="F1888" i="4"/>
  <c r="G1888" i="4"/>
  <c r="C1889" i="4"/>
  <c r="H1889" i="4" s="1"/>
  <c r="D1889" i="4"/>
  <c r="E1889" i="4"/>
  <c r="F1889" i="4"/>
  <c r="G1889" i="4"/>
  <c r="C1890" i="4"/>
  <c r="H1890" i="4" s="1"/>
  <c r="D1890" i="4"/>
  <c r="E1890" i="4"/>
  <c r="F1890" i="4"/>
  <c r="G1890" i="4"/>
  <c r="C1891" i="4"/>
  <c r="H1891" i="4" s="1"/>
  <c r="D1891" i="4"/>
  <c r="E1891" i="4"/>
  <c r="F1891" i="4"/>
  <c r="G1891" i="4"/>
  <c r="C1892" i="4"/>
  <c r="H1892" i="4" s="1"/>
  <c r="D1892" i="4"/>
  <c r="E1892" i="4"/>
  <c r="F1892" i="4"/>
  <c r="G1892" i="4"/>
  <c r="C1893" i="4"/>
  <c r="H1893" i="4" s="1"/>
  <c r="D1893" i="4"/>
  <c r="E1893" i="4"/>
  <c r="F1893" i="4"/>
  <c r="G1893" i="4"/>
  <c r="C1894" i="4"/>
  <c r="H1894" i="4" s="1"/>
  <c r="D1894" i="4"/>
  <c r="E1894" i="4"/>
  <c r="F1894" i="4"/>
  <c r="G1894" i="4"/>
  <c r="C1895" i="4"/>
  <c r="H1895" i="4" s="1"/>
  <c r="D1895" i="4"/>
  <c r="E1895" i="4"/>
  <c r="F1895" i="4"/>
  <c r="G1895" i="4"/>
  <c r="C1896" i="4"/>
  <c r="H1896" i="4" s="1"/>
  <c r="D1896" i="4"/>
  <c r="E1896" i="4"/>
  <c r="F1896" i="4"/>
  <c r="G1896" i="4"/>
  <c r="C1897" i="4"/>
  <c r="H1897" i="4" s="1"/>
  <c r="D1897" i="4"/>
  <c r="E1897" i="4"/>
  <c r="F1897" i="4"/>
  <c r="G1897" i="4"/>
  <c r="C1898" i="4"/>
  <c r="H1898" i="4" s="1"/>
  <c r="D1898" i="4"/>
  <c r="E1898" i="4"/>
  <c r="F1898" i="4"/>
  <c r="G1898" i="4"/>
  <c r="C1899" i="4"/>
  <c r="H1899" i="4" s="1"/>
  <c r="D1899" i="4"/>
  <c r="E1899" i="4"/>
  <c r="F1899" i="4"/>
  <c r="G1899" i="4"/>
  <c r="C1900" i="4"/>
  <c r="H1900" i="4" s="1"/>
  <c r="D1900" i="4"/>
  <c r="E1900" i="4"/>
  <c r="F1900" i="4"/>
  <c r="G1900" i="4"/>
  <c r="C1901" i="4"/>
  <c r="H1901" i="4" s="1"/>
  <c r="D1901" i="4"/>
  <c r="E1901" i="4"/>
  <c r="F1901" i="4"/>
  <c r="G1901" i="4"/>
  <c r="C1902" i="4"/>
  <c r="H1902" i="4" s="1"/>
  <c r="D1902" i="4"/>
  <c r="E1902" i="4"/>
  <c r="F1902" i="4"/>
  <c r="G1902" i="4"/>
  <c r="C1903" i="4"/>
  <c r="H1903" i="4" s="1"/>
  <c r="D1903" i="4"/>
  <c r="E1903" i="4"/>
  <c r="F1903" i="4"/>
  <c r="G1903" i="4"/>
  <c r="C1904" i="4"/>
  <c r="H1904" i="4" s="1"/>
  <c r="D1904" i="4"/>
  <c r="E1904" i="4"/>
  <c r="F1904" i="4"/>
  <c r="G1904" i="4"/>
  <c r="C1905" i="4"/>
  <c r="H1905" i="4" s="1"/>
  <c r="D1905" i="4"/>
  <c r="E1905" i="4"/>
  <c r="F1905" i="4"/>
  <c r="G1905" i="4"/>
  <c r="C1906" i="4"/>
  <c r="H1906" i="4" s="1"/>
  <c r="D1906" i="4"/>
  <c r="E1906" i="4"/>
  <c r="F1906" i="4"/>
  <c r="G1906" i="4"/>
  <c r="C1907" i="4"/>
  <c r="H1907" i="4" s="1"/>
  <c r="D1907" i="4"/>
  <c r="E1907" i="4"/>
  <c r="F1907" i="4"/>
  <c r="G1907" i="4"/>
  <c r="C1908" i="4"/>
  <c r="H1908" i="4" s="1"/>
  <c r="D1908" i="4"/>
  <c r="E1908" i="4"/>
  <c r="F1908" i="4"/>
  <c r="G1908" i="4"/>
  <c r="C1909" i="4"/>
  <c r="H1909" i="4" s="1"/>
  <c r="D1909" i="4"/>
  <c r="E1909" i="4"/>
  <c r="F1909" i="4"/>
  <c r="G1909" i="4"/>
  <c r="C1910" i="4"/>
  <c r="H1910" i="4" s="1"/>
  <c r="D1910" i="4"/>
  <c r="E1910" i="4"/>
  <c r="F1910" i="4"/>
  <c r="G1910" i="4"/>
  <c r="C1911" i="4"/>
  <c r="H1911" i="4" s="1"/>
  <c r="D1911" i="4"/>
  <c r="E1911" i="4"/>
  <c r="F1911" i="4"/>
  <c r="G1911" i="4"/>
  <c r="C1912" i="4"/>
  <c r="H1912" i="4" s="1"/>
  <c r="D1912" i="4"/>
  <c r="E1912" i="4"/>
  <c r="F1912" i="4"/>
  <c r="G1912" i="4"/>
  <c r="C1913" i="4"/>
  <c r="H1913" i="4" s="1"/>
  <c r="D1913" i="4"/>
  <c r="E1913" i="4"/>
  <c r="F1913" i="4"/>
  <c r="G1913" i="4"/>
  <c r="C1914" i="4"/>
  <c r="H1914" i="4" s="1"/>
  <c r="D1914" i="4"/>
  <c r="E1914" i="4"/>
  <c r="F1914" i="4"/>
  <c r="G1914" i="4"/>
  <c r="C1915" i="4"/>
  <c r="H1915" i="4" s="1"/>
  <c r="D1915" i="4"/>
  <c r="E1915" i="4"/>
  <c r="F1915" i="4"/>
  <c r="G1915" i="4"/>
  <c r="C1916" i="4"/>
  <c r="H1916" i="4" s="1"/>
  <c r="D1916" i="4"/>
  <c r="E1916" i="4"/>
  <c r="F1916" i="4"/>
  <c r="G1916" i="4"/>
  <c r="C1917" i="4"/>
  <c r="H1917" i="4" s="1"/>
  <c r="D1917" i="4"/>
  <c r="E1917" i="4"/>
  <c r="F1917" i="4"/>
  <c r="G1917" i="4"/>
  <c r="C1918" i="4"/>
  <c r="H1918" i="4" s="1"/>
  <c r="D1918" i="4"/>
  <c r="E1918" i="4"/>
  <c r="F1918" i="4"/>
  <c r="G1918" i="4"/>
  <c r="C1919" i="4"/>
  <c r="H1919" i="4" s="1"/>
  <c r="D1919" i="4"/>
  <c r="E1919" i="4"/>
  <c r="F1919" i="4"/>
  <c r="G1919" i="4"/>
  <c r="C1920" i="4"/>
  <c r="H1920" i="4" s="1"/>
  <c r="D1920" i="4"/>
  <c r="E1920" i="4"/>
  <c r="F1920" i="4"/>
  <c r="G1920" i="4"/>
  <c r="C1921" i="4"/>
  <c r="H1921" i="4" s="1"/>
  <c r="D1921" i="4"/>
  <c r="E1921" i="4"/>
  <c r="F1921" i="4"/>
  <c r="G1921" i="4"/>
  <c r="C1922" i="4"/>
  <c r="H1922" i="4" s="1"/>
  <c r="D1922" i="4"/>
  <c r="E1922" i="4"/>
  <c r="F1922" i="4"/>
  <c r="G1922" i="4"/>
  <c r="C1923" i="4"/>
  <c r="H1923" i="4" s="1"/>
  <c r="D1923" i="4"/>
  <c r="E1923" i="4"/>
  <c r="F1923" i="4"/>
  <c r="G1923" i="4"/>
  <c r="C1924" i="4"/>
  <c r="H1924" i="4" s="1"/>
  <c r="D1924" i="4"/>
  <c r="E1924" i="4"/>
  <c r="F1924" i="4"/>
  <c r="G1924" i="4"/>
  <c r="C1925" i="4"/>
  <c r="H1925" i="4" s="1"/>
  <c r="D1925" i="4"/>
  <c r="E1925" i="4"/>
  <c r="F1925" i="4"/>
  <c r="G1925" i="4"/>
  <c r="C1926" i="4"/>
  <c r="H1926" i="4" s="1"/>
  <c r="D1926" i="4"/>
  <c r="E1926" i="4"/>
  <c r="F1926" i="4"/>
  <c r="G1926" i="4"/>
  <c r="C1927" i="4"/>
  <c r="H1927" i="4" s="1"/>
  <c r="D1927" i="4"/>
  <c r="E1927" i="4"/>
  <c r="F1927" i="4"/>
  <c r="G1927" i="4"/>
  <c r="C1928" i="4"/>
  <c r="H1928" i="4" s="1"/>
  <c r="D1928" i="4"/>
  <c r="E1928" i="4"/>
  <c r="F1928" i="4"/>
  <c r="G1928" i="4"/>
  <c r="C1929" i="4"/>
  <c r="H1929" i="4" s="1"/>
  <c r="D1929" i="4"/>
  <c r="E1929" i="4"/>
  <c r="F1929" i="4"/>
  <c r="G1929" i="4"/>
  <c r="C1930" i="4"/>
  <c r="H1930" i="4" s="1"/>
  <c r="D1930" i="4"/>
  <c r="E1930" i="4"/>
  <c r="F1930" i="4"/>
  <c r="G1930" i="4"/>
  <c r="C1931" i="4"/>
  <c r="H1931" i="4" s="1"/>
  <c r="D1931" i="4"/>
  <c r="E1931" i="4"/>
  <c r="F1931" i="4"/>
  <c r="G1931" i="4"/>
  <c r="C1932" i="4"/>
  <c r="H1932" i="4" s="1"/>
  <c r="D1932" i="4"/>
  <c r="E1932" i="4"/>
  <c r="F1932" i="4"/>
  <c r="G1932" i="4"/>
  <c r="C1933" i="4"/>
  <c r="H1933" i="4" s="1"/>
  <c r="D1933" i="4"/>
  <c r="E1933" i="4"/>
  <c r="F1933" i="4"/>
  <c r="G1933" i="4"/>
  <c r="C1934" i="4"/>
  <c r="H1934" i="4" s="1"/>
  <c r="D1934" i="4"/>
  <c r="E1934" i="4"/>
  <c r="F1934" i="4"/>
  <c r="G1934" i="4"/>
  <c r="C1935" i="4"/>
  <c r="H1935" i="4" s="1"/>
  <c r="D1935" i="4"/>
  <c r="E1935" i="4"/>
  <c r="F1935" i="4"/>
  <c r="G1935" i="4"/>
  <c r="C1936" i="4"/>
  <c r="H1936" i="4" s="1"/>
  <c r="D1936" i="4"/>
  <c r="E1936" i="4"/>
  <c r="F1936" i="4"/>
  <c r="G1936" i="4"/>
  <c r="C1937" i="4"/>
  <c r="H1937" i="4" s="1"/>
  <c r="D1937" i="4"/>
  <c r="E1937" i="4"/>
  <c r="F1937" i="4"/>
  <c r="G1937" i="4"/>
  <c r="C1938" i="4"/>
  <c r="H1938" i="4" s="1"/>
  <c r="D1938" i="4"/>
  <c r="E1938" i="4"/>
  <c r="F1938" i="4"/>
  <c r="G1938" i="4"/>
  <c r="C1939" i="4"/>
  <c r="H1939" i="4" s="1"/>
  <c r="D1939" i="4"/>
  <c r="E1939" i="4"/>
  <c r="F1939" i="4"/>
  <c r="G1939" i="4"/>
  <c r="C1940" i="4"/>
  <c r="H1940" i="4" s="1"/>
  <c r="D1940" i="4"/>
  <c r="E1940" i="4"/>
  <c r="F1940" i="4"/>
  <c r="G1940" i="4"/>
  <c r="C1941" i="4"/>
  <c r="H1941" i="4" s="1"/>
  <c r="D1941" i="4"/>
  <c r="E1941" i="4"/>
  <c r="F1941" i="4"/>
  <c r="G1941" i="4"/>
  <c r="C1942" i="4"/>
  <c r="H1942" i="4" s="1"/>
  <c r="D1942" i="4"/>
  <c r="E1942" i="4"/>
  <c r="F1942" i="4"/>
  <c r="G1942" i="4"/>
  <c r="C1943" i="4"/>
  <c r="H1943" i="4" s="1"/>
  <c r="D1943" i="4"/>
  <c r="E1943" i="4"/>
  <c r="F1943" i="4"/>
  <c r="G1943" i="4"/>
  <c r="C1944" i="4"/>
  <c r="H1944" i="4" s="1"/>
  <c r="D1944" i="4"/>
  <c r="E1944" i="4"/>
  <c r="F1944" i="4"/>
  <c r="G1944" i="4"/>
  <c r="C1945" i="4"/>
  <c r="H1945" i="4" s="1"/>
  <c r="D1945" i="4"/>
  <c r="E1945" i="4"/>
  <c r="F1945" i="4"/>
  <c r="G1945" i="4"/>
  <c r="C1946" i="4"/>
  <c r="H1946" i="4" s="1"/>
  <c r="D1946" i="4"/>
  <c r="E1946" i="4"/>
  <c r="F1946" i="4"/>
  <c r="G1946" i="4"/>
  <c r="C1947" i="4"/>
  <c r="H1947" i="4" s="1"/>
  <c r="D1947" i="4"/>
  <c r="E1947" i="4"/>
  <c r="F1947" i="4"/>
  <c r="G1947" i="4"/>
  <c r="C1948" i="4"/>
  <c r="H1948" i="4" s="1"/>
  <c r="D1948" i="4"/>
  <c r="E1948" i="4"/>
  <c r="F1948" i="4"/>
  <c r="G1948" i="4"/>
  <c r="C1949" i="4"/>
  <c r="H1949" i="4" s="1"/>
  <c r="D1949" i="4"/>
  <c r="E1949" i="4"/>
  <c r="F1949" i="4"/>
  <c r="G1949" i="4"/>
  <c r="C1950" i="4"/>
  <c r="H1950" i="4" s="1"/>
  <c r="D1950" i="4"/>
  <c r="E1950" i="4"/>
  <c r="F1950" i="4"/>
  <c r="G1950" i="4"/>
  <c r="C1951" i="4"/>
  <c r="H1951" i="4" s="1"/>
  <c r="D1951" i="4"/>
  <c r="E1951" i="4"/>
  <c r="F1951" i="4"/>
  <c r="G1951" i="4"/>
  <c r="C1952" i="4"/>
  <c r="H1952" i="4" s="1"/>
  <c r="D1952" i="4"/>
  <c r="E1952" i="4"/>
  <c r="F1952" i="4"/>
  <c r="G1952" i="4"/>
  <c r="C1953" i="4"/>
  <c r="H1953" i="4" s="1"/>
  <c r="D1953" i="4"/>
  <c r="E1953" i="4"/>
  <c r="F1953" i="4"/>
  <c r="G1953" i="4"/>
  <c r="C1954" i="4"/>
  <c r="H1954" i="4" s="1"/>
  <c r="D1954" i="4"/>
  <c r="E1954" i="4"/>
  <c r="F1954" i="4"/>
  <c r="G1954" i="4"/>
  <c r="C1955" i="4"/>
  <c r="H1955" i="4" s="1"/>
  <c r="D1955" i="4"/>
  <c r="E1955" i="4"/>
  <c r="F1955" i="4"/>
  <c r="G1955" i="4"/>
  <c r="C1956" i="4"/>
  <c r="H1956" i="4" s="1"/>
  <c r="D1956" i="4"/>
  <c r="E1956" i="4"/>
  <c r="F1956" i="4"/>
  <c r="G1956" i="4"/>
  <c r="C1957" i="4"/>
  <c r="H1957" i="4" s="1"/>
  <c r="D1957" i="4"/>
  <c r="E1957" i="4"/>
  <c r="F1957" i="4"/>
  <c r="G1957" i="4"/>
  <c r="C1958" i="4"/>
  <c r="H1958" i="4" s="1"/>
  <c r="D1958" i="4"/>
  <c r="E1958" i="4"/>
  <c r="F1958" i="4"/>
  <c r="G1958" i="4"/>
  <c r="C1959" i="4"/>
  <c r="H1959" i="4" s="1"/>
  <c r="D1959" i="4"/>
  <c r="E1959" i="4"/>
  <c r="F1959" i="4"/>
  <c r="G1959" i="4"/>
  <c r="C1960" i="4"/>
  <c r="H1960" i="4" s="1"/>
  <c r="D1960" i="4"/>
  <c r="E1960" i="4"/>
  <c r="F1960" i="4"/>
  <c r="G1960" i="4"/>
  <c r="C1961" i="4"/>
  <c r="H1961" i="4" s="1"/>
  <c r="D1961" i="4"/>
  <c r="E1961" i="4"/>
  <c r="F1961" i="4"/>
  <c r="G1961" i="4"/>
  <c r="C1962" i="4"/>
  <c r="H1962" i="4" s="1"/>
  <c r="D1962" i="4"/>
  <c r="E1962" i="4"/>
  <c r="F1962" i="4"/>
  <c r="G1962" i="4"/>
  <c r="C1963" i="4"/>
  <c r="H1963" i="4" s="1"/>
  <c r="D1963" i="4"/>
  <c r="E1963" i="4"/>
  <c r="F1963" i="4"/>
  <c r="G1963" i="4"/>
  <c r="C1964" i="4"/>
  <c r="H1964" i="4" s="1"/>
  <c r="D1964" i="4"/>
  <c r="E1964" i="4"/>
  <c r="F1964" i="4"/>
  <c r="G1964" i="4"/>
  <c r="C1965" i="4"/>
  <c r="H1965" i="4" s="1"/>
  <c r="D1965" i="4"/>
  <c r="E1965" i="4"/>
  <c r="F1965" i="4"/>
  <c r="G1965" i="4"/>
  <c r="C1966" i="4"/>
  <c r="H1966" i="4" s="1"/>
  <c r="D1966" i="4"/>
  <c r="E1966" i="4"/>
  <c r="F1966" i="4"/>
  <c r="G1966" i="4"/>
  <c r="C1967" i="4"/>
  <c r="H1967" i="4" s="1"/>
  <c r="D1967" i="4"/>
  <c r="E1967" i="4"/>
  <c r="F1967" i="4"/>
  <c r="G1967" i="4"/>
  <c r="C1968" i="4"/>
  <c r="H1968" i="4" s="1"/>
  <c r="D1968" i="4"/>
  <c r="E1968" i="4"/>
  <c r="F1968" i="4"/>
  <c r="G1968" i="4"/>
  <c r="C1969" i="4"/>
  <c r="H1969" i="4" s="1"/>
  <c r="D1969" i="4"/>
  <c r="E1969" i="4"/>
  <c r="F1969" i="4"/>
  <c r="G1969" i="4"/>
  <c r="C1970" i="4"/>
  <c r="H1970" i="4" s="1"/>
  <c r="D1970" i="4"/>
  <c r="E1970" i="4"/>
  <c r="F1970" i="4"/>
  <c r="G1970" i="4"/>
  <c r="C1971" i="4"/>
  <c r="H1971" i="4" s="1"/>
  <c r="D1971" i="4"/>
  <c r="E1971" i="4"/>
  <c r="F1971" i="4"/>
  <c r="G1971" i="4"/>
  <c r="C1972" i="4"/>
  <c r="H1972" i="4" s="1"/>
  <c r="D1972" i="4"/>
  <c r="E1972" i="4"/>
  <c r="F1972" i="4"/>
  <c r="G1972" i="4"/>
  <c r="C1973" i="4"/>
  <c r="H1973" i="4" s="1"/>
  <c r="D1973" i="4"/>
  <c r="E1973" i="4"/>
  <c r="F1973" i="4"/>
  <c r="G1973" i="4"/>
  <c r="C1974" i="4"/>
  <c r="H1974" i="4" s="1"/>
  <c r="D1974" i="4"/>
  <c r="E1974" i="4"/>
  <c r="F1974" i="4"/>
  <c r="G1974" i="4"/>
  <c r="C1975" i="4"/>
  <c r="H1975" i="4" s="1"/>
  <c r="D1975" i="4"/>
  <c r="E1975" i="4"/>
  <c r="F1975" i="4"/>
  <c r="G1975" i="4"/>
  <c r="C1976" i="4"/>
  <c r="H1976" i="4" s="1"/>
  <c r="D1976" i="4"/>
  <c r="E1976" i="4"/>
  <c r="F1976" i="4"/>
  <c r="G1976" i="4"/>
  <c r="C1977" i="4"/>
  <c r="H1977" i="4" s="1"/>
  <c r="D1977" i="4"/>
  <c r="E1977" i="4"/>
  <c r="F1977" i="4"/>
  <c r="G1977" i="4"/>
  <c r="C1978" i="4"/>
  <c r="H1978" i="4" s="1"/>
  <c r="D1978" i="4"/>
  <c r="E1978" i="4"/>
  <c r="F1978" i="4"/>
  <c r="G1978" i="4"/>
  <c r="C1979" i="4"/>
  <c r="H1979" i="4" s="1"/>
  <c r="D1979" i="4"/>
  <c r="E1979" i="4"/>
  <c r="F1979" i="4"/>
  <c r="G1979" i="4"/>
  <c r="C1980" i="4"/>
  <c r="H1980" i="4" s="1"/>
  <c r="D1980" i="4"/>
  <c r="E1980" i="4"/>
  <c r="F1980" i="4"/>
  <c r="G1980" i="4"/>
  <c r="C1981" i="4"/>
  <c r="H1981" i="4" s="1"/>
  <c r="D1981" i="4"/>
  <c r="E1981" i="4"/>
  <c r="F1981" i="4"/>
  <c r="G1981" i="4"/>
  <c r="C1982" i="4"/>
  <c r="H1982" i="4" s="1"/>
  <c r="D1982" i="4"/>
  <c r="E1982" i="4"/>
  <c r="F1982" i="4"/>
  <c r="G1982" i="4"/>
  <c r="C1983" i="4"/>
  <c r="H1983" i="4" s="1"/>
  <c r="D1983" i="4"/>
  <c r="E1983" i="4"/>
  <c r="F1983" i="4"/>
  <c r="G1983" i="4"/>
  <c r="C1984" i="4"/>
  <c r="H1984" i="4" s="1"/>
  <c r="D1984" i="4"/>
  <c r="E1984" i="4"/>
  <c r="F1984" i="4"/>
  <c r="G1984" i="4"/>
  <c r="C1985" i="4"/>
  <c r="H1985" i="4" s="1"/>
  <c r="D1985" i="4"/>
  <c r="E1985" i="4"/>
  <c r="F1985" i="4"/>
  <c r="G1985" i="4"/>
  <c r="C1986" i="4"/>
  <c r="H1986" i="4" s="1"/>
  <c r="D1986" i="4"/>
  <c r="E1986" i="4"/>
  <c r="F1986" i="4"/>
  <c r="G1986" i="4"/>
  <c r="C1987" i="4"/>
  <c r="H1987" i="4" s="1"/>
  <c r="D1987" i="4"/>
  <c r="E1987" i="4"/>
  <c r="F1987" i="4"/>
  <c r="G1987" i="4"/>
  <c r="C1988" i="4"/>
  <c r="H1988" i="4" s="1"/>
  <c r="D1988" i="4"/>
  <c r="E1988" i="4"/>
  <c r="F1988" i="4"/>
  <c r="G1988" i="4"/>
  <c r="C1989" i="4"/>
  <c r="H1989" i="4" s="1"/>
  <c r="D1989" i="4"/>
  <c r="E1989" i="4"/>
  <c r="F1989" i="4"/>
  <c r="G1989" i="4"/>
  <c r="C1990" i="4"/>
  <c r="H1990" i="4" s="1"/>
  <c r="D1990" i="4"/>
  <c r="E1990" i="4"/>
  <c r="F1990" i="4"/>
  <c r="G1990" i="4"/>
  <c r="C1991" i="4"/>
  <c r="H1991" i="4" s="1"/>
  <c r="D1991" i="4"/>
  <c r="E1991" i="4"/>
  <c r="F1991" i="4"/>
  <c r="G1991" i="4"/>
  <c r="C1992" i="4"/>
  <c r="H1992" i="4" s="1"/>
  <c r="D1992" i="4"/>
  <c r="E1992" i="4"/>
  <c r="F1992" i="4"/>
  <c r="G1992" i="4"/>
  <c r="C1993" i="4"/>
  <c r="H1993" i="4" s="1"/>
  <c r="D1993" i="4"/>
  <c r="E1993" i="4"/>
  <c r="F1993" i="4"/>
  <c r="G1993" i="4"/>
  <c r="C1994" i="4"/>
  <c r="H1994" i="4" s="1"/>
  <c r="D1994" i="4"/>
  <c r="E1994" i="4"/>
  <c r="F1994" i="4"/>
  <c r="G1994" i="4"/>
  <c r="C1995" i="4"/>
  <c r="H1995" i="4" s="1"/>
  <c r="D1995" i="4"/>
  <c r="E1995" i="4"/>
  <c r="F1995" i="4"/>
  <c r="G1995" i="4"/>
  <c r="C1996" i="4"/>
  <c r="H1996" i="4" s="1"/>
  <c r="D1996" i="4"/>
  <c r="E1996" i="4"/>
  <c r="F1996" i="4"/>
  <c r="G1996" i="4"/>
  <c r="C1997" i="4"/>
  <c r="H1997" i="4" s="1"/>
  <c r="D1997" i="4"/>
  <c r="E1997" i="4"/>
  <c r="F1997" i="4"/>
  <c r="G1997" i="4"/>
  <c r="C1998" i="4"/>
  <c r="H1998" i="4" s="1"/>
  <c r="D1998" i="4"/>
  <c r="E1998" i="4"/>
  <c r="F1998" i="4"/>
  <c r="G1998" i="4"/>
  <c r="C1999" i="4"/>
  <c r="H1999" i="4" s="1"/>
  <c r="D1999" i="4"/>
  <c r="E1999" i="4"/>
  <c r="F1999" i="4"/>
  <c r="G1999" i="4"/>
  <c r="C2000" i="4"/>
  <c r="H2000" i="4" s="1"/>
  <c r="D2000" i="4"/>
  <c r="E2000" i="4"/>
  <c r="F2000" i="4"/>
  <c r="G2000" i="4"/>
  <c r="C2001" i="4"/>
  <c r="H2001" i="4" s="1"/>
  <c r="D2001" i="4"/>
  <c r="E2001" i="4"/>
  <c r="F2001" i="4"/>
  <c r="G2001" i="4"/>
  <c r="C2002" i="4"/>
  <c r="H2002" i="4" s="1"/>
  <c r="D2002" i="4"/>
  <c r="E2002" i="4"/>
  <c r="F2002" i="4"/>
  <c r="G2002" i="4"/>
  <c r="C2003" i="4"/>
  <c r="H2003" i="4" s="1"/>
  <c r="D2003" i="4"/>
  <c r="E2003" i="4"/>
  <c r="F2003" i="4"/>
  <c r="G2003" i="4"/>
  <c r="C2004" i="4"/>
  <c r="H2004" i="4" s="1"/>
  <c r="D2004" i="4"/>
  <c r="E2004" i="4"/>
  <c r="F2004" i="4"/>
  <c r="G2004" i="4"/>
  <c r="C2005" i="4"/>
  <c r="H2005" i="4" s="1"/>
  <c r="D2005" i="4"/>
  <c r="E2005" i="4"/>
  <c r="F2005" i="4"/>
  <c r="G2005" i="4"/>
  <c r="C2006" i="4"/>
  <c r="H2006" i="4" s="1"/>
  <c r="D2006" i="4"/>
  <c r="E2006" i="4"/>
  <c r="F2006" i="4"/>
  <c r="G2006" i="4"/>
  <c r="C2007" i="4"/>
  <c r="H2007" i="4" s="1"/>
  <c r="D2007" i="4"/>
  <c r="E2007" i="4"/>
  <c r="F2007" i="4"/>
  <c r="G2007" i="4"/>
  <c r="C2008" i="4"/>
  <c r="H2008" i="4" s="1"/>
  <c r="D2008" i="4"/>
  <c r="E2008" i="4"/>
  <c r="F2008" i="4"/>
  <c r="G2008" i="4"/>
  <c r="C2009" i="4"/>
  <c r="H2009" i="4" s="1"/>
  <c r="D2009" i="4"/>
  <c r="E2009" i="4"/>
  <c r="F2009" i="4"/>
  <c r="G2009" i="4"/>
  <c r="C2010" i="4"/>
  <c r="H2010" i="4" s="1"/>
  <c r="D2010" i="4"/>
  <c r="E2010" i="4"/>
  <c r="F2010" i="4"/>
  <c r="G2010" i="4"/>
  <c r="C2011" i="4"/>
  <c r="H2011" i="4" s="1"/>
  <c r="D2011" i="4"/>
  <c r="E2011" i="4"/>
  <c r="F2011" i="4"/>
  <c r="G2011" i="4"/>
  <c r="C2012" i="4"/>
  <c r="H2012" i="4" s="1"/>
  <c r="D2012" i="4"/>
  <c r="E2012" i="4"/>
  <c r="F2012" i="4"/>
  <c r="G2012" i="4"/>
  <c r="C2013" i="4"/>
  <c r="H2013" i="4" s="1"/>
  <c r="D2013" i="4"/>
  <c r="E2013" i="4"/>
  <c r="F2013" i="4"/>
  <c r="G2013" i="4"/>
  <c r="C2014" i="4"/>
  <c r="H2014" i="4" s="1"/>
  <c r="D2014" i="4"/>
  <c r="E2014" i="4"/>
  <c r="F2014" i="4"/>
  <c r="G2014" i="4"/>
  <c r="C2015" i="4"/>
  <c r="H2015" i="4" s="1"/>
  <c r="D2015" i="4"/>
  <c r="E2015" i="4"/>
  <c r="F2015" i="4"/>
  <c r="G2015" i="4"/>
  <c r="C2016" i="4"/>
  <c r="H2016" i="4" s="1"/>
  <c r="D2016" i="4"/>
  <c r="E2016" i="4"/>
  <c r="F2016" i="4"/>
  <c r="G2016" i="4"/>
  <c r="C2017" i="4"/>
  <c r="H2017" i="4" s="1"/>
  <c r="D2017" i="4"/>
  <c r="E2017" i="4"/>
  <c r="F2017" i="4"/>
  <c r="G2017" i="4"/>
  <c r="C2018" i="4"/>
  <c r="H2018" i="4" s="1"/>
  <c r="D2018" i="4"/>
  <c r="E2018" i="4"/>
  <c r="F2018" i="4"/>
  <c r="G2018" i="4"/>
  <c r="C2019" i="4"/>
  <c r="H2019" i="4" s="1"/>
  <c r="D2019" i="4"/>
  <c r="E2019" i="4"/>
  <c r="F2019" i="4"/>
  <c r="G2019" i="4"/>
  <c r="C2020" i="4"/>
  <c r="H2020" i="4" s="1"/>
  <c r="D2020" i="4"/>
  <c r="E2020" i="4"/>
  <c r="F2020" i="4"/>
  <c r="G2020" i="4"/>
  <c r="C2021" i="4"/>
  <c r="H2021" i="4" s="1"/>
  <c r="D2021" i="4"/>
  <c r="E2021" i="4"/>
  <c r="F2021" i="4"/>
  <c r="G2021" i="4"/>
  <c r="C2022" i="4"/>
  <c r="H2022" i="4" s="1"/>
  <c r="D2022" i="4"/>
  <c r="E2022" i="4"/>
  <c r="F2022" i="4"/>
  <c r="G2022" i="4"/>
  <c r="C2023" i="4"/>
  <c r="H2023" i="4" s="1"/>
  <c r="D2023" i="4"/>
  <c r="E2023" i="4"/>
  <c r="F2023" i="4"/>
  <c r="G2023" i="4"/>
  <c r="C2024" i="4"/>
  <c r="H2024" i="4" s="1"/>
  <c r="D2024" i="4"/>
  <c r="E2024" i="4"/>
  <c r="F2024" i="4"/>
  <c r="G2024" i="4"/>
  <c r="C2025" i="4"/>
  <c r="H2025" i="4" s="1"/>
  <c r="D2025" i="4"/>
  <c r="E2025" i="4"/>
  <c r="F2025" i="4"/>
  <c r="G2025" i="4"/>
  <c r="C2026" i="4"/>
  <c r="H2026" i="4" s="1"/>
  <c r="D2026" i="4"/>
  <c r="E2026" i="4"/>
  <c r="F2026" i="4"/>
  <c r="G2026" i="4"/>
  <c r="C2027" i="4"/>
  <c r="H2027" i="4" s="1"/>
  <c r="D2027" i="4"/>
  <c r="E2027" i="4"/>
  <c r="F2027" i="4"/>
  <c r="G2027" i="4"/>
  <c r="C2028" i="4"/>
  <c r="H2028" i="4" s="1"/>
  <c r="D2028" i="4"/>
  <c r="E2028" i="4"/>
  <c r="F2028" i="4"/>
  <c r="G2028" i="4"/>
  <c r="C2029" i="4"/>
  <c r="H2029" i="4" s="1"/>
  <c r="D2029" i="4"/>
  <c r="E2029" i="4"/>
  <c r="F2029" i="4"/>
  <c r="G2029" i="4"/>
  <c r="C2030" i="4"/>
  <c r="H2030" i="4" s="1"/>
  <c r="D2030" i="4"/>
  <c r="E2030" i="4"/>
  <c r="F2030" i="4"/>
  <c r="G2030" i="4"/>
  <c r="C2031" i="4"/>
  <c r="H2031" i="4" s="1"/>
  <c r="D2031" i="4"/>
  <c r="E2031" i="4"/>
  <c r="F2031" i="4"/>
  <c r="G2031" i="4"/>
  <c r="C2032" i="4"/>
  <c r="H2032" i="4" s="1"/>
  <c r="D2032" i="4"/>
  <c r="E2032" i="4"/>
  <c r="F2032" i="4"/>
  <c r="G2032" i="4"/>
  <c r="C2033" i="4"/>
  <c r="H2033" i="4" s="1"/>
  <c r="D2033" i="4"/>
  <c r="E2033" i="4"/>
  <c r="F2033" i="4"/>
  <c r="G2033" i="4"/>
  <c r="C2034" i="4"/>
  <c r="H2034" i="4" s="1"/>
  <c r="D2034" i="4"/>
  <c r="E2034" i="4"/>
  <c r="F2034" i="4"/>
  <c r="G2034" i="4"/>
  <c r="C2035" i="4"/>
  <c r="H2035" i="4" s="1"/>
  <c r="D2035" i="4"/>
  <c r="E2035" i="4"/>
  <c r="F2035" i="4"/>
  <c r="G2035" i="4"/>
  <c r="C2036" i="4"/>
  <c r="H2036" i="4" s="1"/>
  <c r="D2036" i="4"/>
  <c r="E2036" i="4"/>
  <c r="F2036" i="4"/>
  <c r="G2036" i="4"/>
  <c r="C2037" i="4"/>
  <c r="H2037" i="4" s="1"/>
  <c r="D2037" i="4"/>
  <c r="E2037" i="4"/>
  <c r="F2037" i="4"/>
  <c r="G2037" i="4"/>
  <c r="C2038" i="4"/>
  <c r="H2038" i="4" s="1"/>
  <c r="D2038" i="4"/>
  <c r="E2038" i="4"/>
  <c r="F2038" i="4"/>
  <c r="G2038" i="4"/>
  <c r="C2039" i="4"/>
  <c r="H2039" i="4" s="1"/>
  <c r="D2039" i="4"/>
  <c r="E2039" i="4"/>
  <c r="F2039" i="4"/>
  <c r="G2039" i="4"/>
  <c r="C2040" i="4"/>
  <c r="H2040" i="4" s="1"/>
  <c r="D2040" i="4"/>
  <c r="E2040" i="4"/>
  <c r="F2040" i="4"/>
  <c r="G2040" i="4"/>
  <c r="C2041" i="4"/>
  <c r="H2041" i="4" s="1"/>
  <c r="D2041" i="4"/>
  <c r="E2041" i="4"/>
  <c r="F2041" i="4"/>
  <c r="G2041" i="4"/>
  <c r="C2042" i="4"/>
  <c r="H2042" i="4" s="1"/>
  <c r="D2042" i="4"/>
  <c r="E2042" i="4"/>
  <c r="F2042" i="4"/>
  <c r="G2042" i="4"/>
  <c r="C2043" i="4"/>
  <c r="H2043" i="4" s="1"/>
  <c r="D2043" i="4"/>
  <c r="E2043" i="4"/>
  <c r="F2043" i="4"/>
  <c r="G2043" i="4"/>
  <c r="C2044" i="4"/>
  <c r="H2044" i="4" s="1"/>
  <c r="D2044" i="4"/>
  <c r="E2044" i="4"/>
  <c r="F2044" i="4"/>
  <c r="G2044" i="4"/>
  <c r="C2045" i="4"/>
  <c r="H2045" i="4" s="1"/>
  <c r="D2045" i="4"/>
  <c r="E2045" i="4"/>
  <c r="F2045" i="4"/>
  <c r="G2045" i="4"/>
  <c r="C2046" i="4"/>
  <c r="H2046" i="4" s="1"/>
  <c r="D2046" i="4"/>
  <c r="E2046" i="4"/>
  <c r="F2046" i="4"/>
  <c r="G2046" i="4"/>
  <c r="C2047" i="4"/>
  <c r="H2047" i="4" s="1"/>
  <c r="D2047" i="4"/>
  <c r="E2047" i="4"/>
  <c r="F2047" i="4"/>
  <c r="G2047" i="4"/>
  <c r="C2048" i="4"/>
  <c r="H2048" i="4" s="1"/>
  <c r="D2048" i="4"/>
  <c r="E2048" i="4"/>
  <c r="F2048" i="4"/>
  <c r="G2048" i="4"/>
  <c r="C2049" i="4"/>
  <c r="H2049" i="4" s="1"/>
  <c r="D2049" i="4"/>
  <c r="E2049" i="4"/>
  <c r="F2049" i="4"/>
  <c r="G2049" i="4"/>
  <c r="C2050" i="4"/>
  <c r="H2050" i="4" s="1"/>
  <c r="D2050" i="4"/>
  <c r="E2050" i="4"/>
  <c r="F2050" i="4"/>
  <c r="G2050" i="4"/>
  <c r="C2051" i="4"/>
  <c r="H2051" i="4" s="1"/>
  <c r="D2051" i="4"/>
  <c r="E2051" i="4"/>
  <c r="F2051" i="4"/>
  <c r="G2051" i="4"/>
  <c r="C2052" i="4"/>
  <c r="H2052" i="4" s="1"/>
  <c r="D2052" i="4"/>
  <c r="E2052" i="4"/>
  <c r="F2052" i="4"/>
  <c r="G2052" i="4"/>
  <c r="C2053" i="4"/>
  <c r="H2053" i="4" s="1"/>
  <c r="D2053" i="4"/>
  <c r="E2053" i="4"/>
  <c r="F2053" i="4"/>
  <c r="G2053" i="4"/>
  <c r="C2054" i="4"/>
  <c r="H2054" i="4" s="1"/>
  <c r="D2054" i="4"/>
  <c r="E2054" i="4"/>
  <c r="F2054" i="4"/>
  <c r="G2054" i="4"/>
  <c r="C2055" i="4"/>
  <c r="H2055" i="4" s="1"/>
  <c r="D2055" i="4"/>
  <c r="E2055" i="4"/>
  <c r="F2055" i="4"/>
  <c r="G2055" i="4"/>
  <c r="C2056" i="4"/>
  <c r="H2056" i="4" s="1"/>
  <c r="D2056" i="4"/>
  <c r="E2056" i="4"/>
  <c r="F2056" i="4"/>
  <c r="G2056" i="4"/>
  <c r="C2057" i="4"/>
  <c r="H2057" i="4" s="1"/>
  <c r="D2057" i="4"/>
  <c r="E2057" i="4"/>
  <c r="F2057" i="4"/>
  <c r="G2057" i="4"/>
  <c r="C2058" i="4"/>
  <c r="H2058" i="4" s="1"/>
  <c r="D2058" i="4"/>
  <c r="E2058" i="4"/>
  <c r="F2058" i="4"/>
  <c r="G2058" i="4"/>
  <c r="C2059" i="4"/>
  <c r="H2059" i="4" s="1"/>
  <c r="D2059" i="4"/>
  <c r="E2059" i="4"/>
  <c r="F2059" i="4"/>
  <c r="G2059" i="4"/>
  <c r="C2060" i="4"/>
  <c r="H2060" i="4" s="1"/>
  <c r="D2060" i="4"/>
  <c r="E2060" i="4"/>
  <c r="F2060" i="4"/>
  <c r="G2060" i="4"/>
  <c r="C2061" i="4"/>
  <c r="H2061" i="4" s="1"/>
  <c r="D2061" i="4"/>
  <c r="E2061" i="4"/>
  <c r="F2061" i="4"/>
  <c r="G2061" i="4"/>
  <c r="C2062" i="4"/>
  <c r="H2062" i="4" s="1"/>
  <c r="D2062" i="4"/>
  <c r="E2062" i="4"/>
  <c r="F2062" i="4"/>
  <c r="G2062" i="4"/>
  <c r="C2063" i="4"/>
  <c r="H2063" i="4" s="1"/>
  <c r="D2063" i="4"/>
  <c r="E2063" i="4"/>
  <c r="F2063" i="4"/>
  <c r="G2063" i="4"/>
  <c r="C2064" i="4"/>
  <c r="H2064" i="4" s="1"/>
  <c r="D2064" i="4"/>
  <c r="E2064" i="4"/>
  <c r="F2064" i="4"/>
  <c r="G2064" i="4"/>
  <c r="C2065" i="4"/>
  <c r="H2065" i="4" s="1"/>
  <c r="D2065" i="4"/>
  <c r="E2065" i="4"/>
  <c r="F2065" i="4"/>
  <c r="G2065" i="4"/>
  <c r="C2066" i="4"/>
  <c r="H2066" i="4" s="1"/>
  <c r="D2066" i="4"/>
  <c r="E2066" i="4"/>
  <c r="F2066" i="4"/>
  <c r="G2066" i="4"/>
  <c r="C2067" i="4"/>
  <c r="H2067" i="4" s="1"/>
  <c r="D2067" i="4"/>
  <c r="E2067" i="4"/>
  <c r="F2067" i="4"/>
  <c r="G2067" i="4"/>
  <c r="C2068" i="4"/>
  <c r="H2068" i="4" s="1"/>
  <c r="D2068" i="4"/>
  <c r="E2068" i="4"/>
  <c r="F2068" i="4"/>
  <c r="G2068" i="4"/>
  <c r="C2069" i="4"/>
  <c r="H2069" i="4" s="1"/>
  <c r="D2069" i="4"/>
  <c r="E2069" i="4"/>
  <c r="F2069" i="4"/>
  <c r="G2069" i="4"/>
  <c r="C2070" i="4"/>
  <c r="H2070" i="4" s="1"/>
  <c r="D2070" i="4"/>
  <c r="E2070" i="4"/>
  <c r="F2070" i="4"/>
  <c r="G2070" i="4"/>
  <c r="C2071" i="4"/>
  <c r="H2071" i="4" s="1"/>
  <c r="D2071" i="4"/>
  <c r="E2071" i="4"/>
  <c r="F2071" i="4"/>
  <c r="G2071" i="4"/>
  <c r="C2072" i="4"/>
  <c r="H2072" i="4" s="1"/>
  <c r="D2072" i="4"/>
  <c r="E2072" i="4"/>
  <c r="F2072" i="4"/>
  <c r="G2072" i="4"/>
  <c r="C2073" i="4"/>
  <c r="H2073" i="4" s="1"/>
  <c r="D2073" i="4"/>
  <c r="E2073" i="4"/>
  <c r="F2073" i="4"/>
  <c r="G2073" i="4"/>
  <c r="C2074" i="4"/>
  <c r="H2074" i="4" s="1"/>
  <c r="D2074" i="4"/>
  <c r="E2074" i="4"/>
  <c r="F2074" i="4"/>
  <c r="G2074" i="4"/>
  <c r="C2075" i="4"/>
  <c r="H2075" i="4" s="1"/>
  <c r="D2075" i="4"/>
  <c r="E2075" i="4"/>
  <c r="F2075" i="4"/>
  <c r="G2075" i="4"/>
  <c r="C2076" i="4"/>
  <c r="H2076" i="4" s="1"/>
  <c r="D2076" i="4"/>
  <c r="E2076" i="4"/>
  <c r="F2076" i="4"/>
  <c r="G2076" i="4"/>
  <c r="C2077" i="4"/>
  <c r="H2077" i="4" s="1"/>
  <c r="D2077" i="4"/>
  <c r="E2077" i="4"/>
  <c r="F2077" i="4"/>
  <c r="G2077" i="4"/>
  <c r="C2078" i="4"/>
  <c r="H2078" i="4" s="1"/>
  <c r="D2078" i="4"/>
  <c r="E2078" i="4"/>
  <c r="F2078" i="4"/>
  <c r="G2078" i="4"/>
  <c r="C2079" i="4"/>
  <c r="H2079" i="4" s="1"/>
  <c r="D2079" i="4"/>
  <c r="E2079" i="4"/>
  <c r="F2079" i="4"/>
  <c r="G2079" i="4"/>
  <c r="C2080" i="4"/>
  <c r="H2080" i="4" s="1"/>
  <c r="D2080" i="4"/>
  <c r="E2080" i="4"/>
  <c r="F2080" i="4"/>
  <c r="G2080" i="4"/>
  <c r="C2081" i="4"/>
  <c r="H2081" i="4" s="1"/>
  <c r="D2081" i="4"/>
  <c r="E2081" i="4"/>
  <c r="F2081" i="4"/>
  <c r="G2081" i="4"/>
  <c r="C2082" i="4"/>
  <c r="H2082" i="4" s="1"/>
  <c r="D2082" i="4"/>
  <c r="E2082" i="4"/>
  <c r="F2082" i="4"/>
  <c r="G2082" i="4"/>
  <c r="C2083" i="4"/>
  <c r="H2083" i="4" s="1"/>
  <c r="D2083" i="4"/>
  <c r="E2083" i="4"/>
  <c r="F2083" i="4"/>
  <c r="G2083" i="4"/>
  <c r="C2084" i="4"/>
  <c r="H2084" i="4" s="1"/>
  <c r="D2084" i="4"/>
  <c r="E2084" i="4"/>
  <c r="F2084" i="4"/>
  <c r="G2084" i="4"/>
  <c r="C2085" i="4"/>
  <c r="H2085" i="4" s="1"/>
  <c r="D2085" i="4"/>
  <c r="E2085" i="4"/>
  <c r="F2085" i="4"/>
  <c r="G2085" i="4"/>
  <c r="C2086" i="4"/>
  <c r="H2086" i="4" s="1"/>
  <c r="D2086" i="4"/>
  <c r="E2086" i="4"/>
  <c r="F2086" i="4"/>
  <c r="G2086" i="4"/>
  <c r="C2087" i="4"/>
  <c r="H2087" i="4" s="1"/>
  <c r="D2087" i="4"/>
  <c r="E2087" i="4"/>
  <c r="F2087" i="4"/>
  <c r="G2087" i="4"/>
  <c r="C2088" i="4"/>
  <c r="H2088" i="4" s="1"/>
  <c r="D2088" i="4"/>
  <c r="E2088" i="4"/>
  <c r="F2088" i="4"/>
  <c r="G2088" i="4"/>
  <c r="C2089" i="4"/>
  <c r="H2089" i="4" s="1"/>
  <c r="D2089" i="4"/>
  <c r="E2089" i="4"/>
  <c r="F2089" i="4"/>
  <c r="G2089" i="4"/>
  <c r="C2090" i="4"/>
  <c r="H2090" i="4" s="1"/>
  <c r="D2090" i="4"/>
  <c r="E2090" i="4"/>
  <c r="F2090" i="4"/>
  <c r="G2090" i="4"/>
  <c r="C2091" i="4"/>
  <c r="H2091" i="4" s="1"/>
  <c r="D2091" i="4"/>
  <c r="E2091" i="4"/>
  <c r="F2091" i="4"/>
  <c r="G2091" i="4"/>
  <c r="C2092" i="4"/>
  <c r="H2092" i="4" s="1"/>
  <c r="D2092" i="4"/>
  <c r="E2092" i="4"/>
  <c r="F2092" i="4"/>
  <c r="G2092" i="4"/>
  <c r="C2093" i="4"/>
  <c r="H2093" i="4" s="1"/>
  <c r="D2093" i="4"/>
  <c r="E2093" i="4"/>
  <c r="F2093" i="4"/>
  <c r="G2093" i="4"/>
  <c r="C2094" i="4"/>
  <c r="H2094" i="4" s="1"/>
  <c r="D2094" i="4"/>
  <c r="E2094" i="4"/>
  <c r="F2094" i="4"/>
  <c r="G2094" i="4"/>
  <c r="C2095" i="4"/>
  <c r="H2095" i="4" s="1"/>
  <c r="D2095" i="4"/>
  <c r="E2095" i="4"/>
  <c r="F2095" i="4"/>
  <c r="G2095" i="4"/>
  <c r="C2096" i="4"/>
  <c r="H2096" i="4" s="1"/>
  <c r="D2096" i="4"/>
  <c r="E2096" i="4"/>
  <c r="F2096" i="4"/>
  <c r="G2096" i="4"/>
  <c r="C2097" i="4"/>
  <c r="H2097" i="4" s="1"/>
  <c r="D2097" i="4"/>
  <c r="E2097" i="4"/>
  <c r="F2097" i="4"/>
  <c r="G2097" i="4"/>
  <c r="C2098" i="4"/>
  <c r="H2098" i="4" s="1"/>
  <c r="D2098" i="4"/>
  <c r="E2098" i="4"/>
  <c r="F2098" i="4"/>
  <c r="G2098" i="4"/>
  <c r="C2099" i="4"/>
  <c r="H2099" i="4" s="1"/>
  <c r="D2099" i="4"/>
  <c r="E2099" i="4"/>
  <c r="F2099" i="4"/>
  <c r="G2099" i="4"/>
  <c r="C2100" i="4"/>
  <c r="H2100" i="4" s="1"/>
  <c r="D2100" i="4"/>
  <c r="E2100" i="4"/>
  <c r="F2100" i="4"/>
  <c r="G2100" i="4"/>
  <c r="C2101" i="4"/>
  <c r="H2101" i="4" s="1"/>
  <c r="D2101" i="4"/>
  <c r="E2101" i="4"/>
  <c r="F2101" i="4"/>
  <c r="G2101" i="4"/>
  <c r="C2102" i="4"/>
  <c r="H2102" i="4" s="1"/>
  <c r="D2102" i="4"/>
  <c r="E2102" i="4"/>
  <c r="F2102" i="4"/>
  <c r="G2102" i="4"/>
  <c r="C2103" i="4"/>
  <c r="H2103" i="4" s="1"/>
  <c r="D2103" i="4"/>
  <c r="E2103" i="4"/>
  <c r="F2103" i="4"/>
  <c r="G2103" i="4"/>
  <c r="C2104" i="4"/>
  <c r="H2104" i="4" s="1"/>
  <c r="D2104" i="4"/>
  <c r="E2104" i="4"/>
  <c r="F2104" i="4"/>
  <c r="G2104" i="4"/>
  <c r="C2105" i="4"/>
  <c r="H2105" i="4" s="1"/>
  <c r="D2105" i="4"/>
  <c r="E2105" i="4"/>
  <c r="F2105" i="4"/>
  <c r="G2105" i="4"/>
  <c r="C2106" i="4"/>
  <c r="H2106" i="4" s="1"/>
  <c r="D2106" i="4"/>
  <c r="E2106" i="4"/>
  <c r="F2106" i="4"/>
  <c r="G2106" i="4"/>
  <c r="C2107" i="4"/>
  <c r="H2107" i="4" s="1"/>
  <c r="D2107" i="4"/>
  <c r="E2107" i="4"/>
  <c r="F2107" i="4"/>
  <c r="G2107" i="4"/>
  <c r="C2108" i="4"/>
  <c r="H2108" i="4" s="1"/>
  <c r="D2108" i="4"/>
  <c r="E2108" i="4"/>
  <c r="F2108" i="4"/>
  <c r="G2108" i="4"/>
  <c r="C2109" i="4"/>
  <c r="H2109" i="4" s="1"/>
  <c r="D2109" i="4"/>
  <c r="E2109" i="4"/>
  <c r="F2109" i="4"/>
  <c r="G2109" i="4"/>
  <c r="C2110" i="4"/>
  <c r="H2110" i="4" s="1"/>
  <c r="D2110" i="4"/>
  <c r="E2110" i="4"/>
  <c r="F2110" i="4"/>
  <c r="G2110" i="4"/>
  <c r="C2111" i="4"/>
  <c r="H2111" i="4" s="1"/>
  <c r="D2111" i="4"/>
  <c r="E2111" i="4"/>
  <c r="F2111" i="4"/>
  <c r="G2111" i="4"/>
  <c r="C2112" i="4"/>
  <c r="H2112" i="4" s="1"/>
  <c r="D2112" i="4"/>
  <c r="E2112" i="4"/>
  <c r="F2112" i="4"/>
  <c r="G2112" i="4"/>
  <c r="C2113" i="4"/>
  <c r="H2113" i="4" s="1"/>
  <c r="D2113" i="4"/>
  <c r="E2113" i="4"/>
  <c r="F2113" i="4"/>
  <c r="G2113" i="4"/>
  <c r="C2114" i="4"/>
  <c r="H2114" i="4" s="1"/>
  <c r="D2114" i="4"/>
  <c r="E2114" i="4"/>
  <c r="F2114" i="4"/>
  <c r="G2114" i="4"/>
  <c r="C2115" i="4"/>
  <c r="H2115" i="4" s="1"/>
  <c r="D2115" i="4"/>
  <c r="E2115" i="4"/>
  <c r="F2115" i="4"/>
  <c r="G2115" i="4"/>
  <c r="C2116" i="4"/>
  <c r="H2116" i="4" s="1"/>
  <c r="D2116" i="4"/>
  <c r="E2116" i="4"/>
  <c r="F2116" i="4"/>
  <c r="G2116" i="4"/>
  <c r="C2117" i="4"/>
  <c r="H2117" i="4" s="1"/>
  <c r="D2117" i="4"/>
  <c r="E2117" i="4"/>
  <c r="F2117" i="4"/>
  <c r="G2117" i="4"/>
  <c r="C2118" i="4"/>
  <c r="H2118" i="4" s="1"/>
  <c r="D2118" i="4"/>
  <c r="E2118" i="4"/>
  <c r="F2118" i="4"/>
  <c r="G2118" i="4"/>
  <c r="C2119" i="4"/>
  <c r="H2119" i="4" s="1"/>
  <c r="D2119" i="4"/>
  <c r="E2119" i="4"/>
  <c r="F2119" i="4"/>
  <c r="G2119" i="4"/>
  <c r="C2120" i="4"/>
  <c r="H2120" i="4" s="1"/>
  <c r="D2120" i="4"/>
  <c r="E2120" i="4"/>
  <c r="F2120" i="4"/>
  <c r="G2120" i="4"/>
  <c r="C2121" i="4"/>
  <c r="H2121" i="4" s="1"/>
  <c r="D2121" i="4"/>
  <c r="E2121" i="4"/>
  <c r="F2121" i="4"/>
  <c r="G2121" i="4"/>
  <c r="C2122" i="4"/>
  <c r="H2122" i="4" s="1"/>
  <c r="D2122" i="4"/>
  <c r="E2122" i="4"/>
  <c r="F2122" i="4"/>
  <c r="G2122" i="4"/>
  <c r="C2123" i="4"/>
  <c r="H2123" i="4" s="1"/>
  <c r="D2123" i="4"/>
  <c r="E2123" i="4"/>
  <c r="F2123" i="4"/>
  <c r="G2123" i="4"/>
  <c r="C2124" i="4"/>
  <c r="H2124" i="4" s="1"/>
  <c r="D2124" i="4"/>
  <c r="E2124" i="4"/>
  <c r="F2124" i="4"/>
  <c r="G2124" i="4"/>
  <c r="C2125" i="4"/>
  <c r="H2125" i="4" s="1"/>
  <c r="D2125" i="4"/>
  <c r="E2125" i="4"/>
  <c r="F2125" i="4"/>
  <c r="G2125" i="4"/>
  <c r="C2126" i="4"/>
  <c r="H2126" i="4" s="1"/>
  <c r="D2126" i="4"/>
  <c r="E2126" i="4"/>
  <c r="F2126" i="4"/>
  <c r="G2126" i="4"/>
  <c r="C2127" i="4"/>
  <c r="H2127" i="4" s="1"/>
  <c r="D2127" i="4"/>
  <c r="E2127" i="4"/>
  <c r="F2127" i="4"/>
  <c r="G2127" i="4"/>
  <c r="C2128" i="4"/>
  <c r="H2128" i="4" s="1"/>
  <c r="D2128" i="4"/>
  <c r="E2128" i="4"/>
  <c r="F2128" i="4"/>
  <c r="G2128" i="4"/>
  <c r="C2129" i="4"/>
  <c r="H2129" i="4" s="1"/>
  <c r="D2129" i="4"/>
  <c r="E2129" i="4"/>
  <c r="F2129" i="4"/>
  <c r="G2129" i="4"/>
  <c r="C2130" i="4"/>
  <c r="H2130" i="4" s="1"/>
  <c r="D2130" i="4"/>
  <c r="E2130" i="4"/>
  <c r="F2130" i="4"/>
  <c r="G2130" i="4"/>
  <c r="C2131" i="4"/>
  <c r="H2131" i="4" s="1"/>
  <c r="D2131" i="4"/>
  <c r="E2131" i="4"/>
  <c r="F2131" i="4"/>
  <c r="G2131" i="4"/>
  <c r="C2132" i="4"/>
  <c r="H2132" i="4" s="1"/>
  <c r="D2132" i="4"/>
  <c r="E2132" i="4"/>
  <c r="F2132" i="4"/>
  <c r="G2132" i="4"/>
  <c r="C2133" i="4"/>
  <c r="H2133" i="4" s="1"/>
  <c r="D2133" i="4"/>
  <c r="E2133" i="4"/>
  <c r="F2133" i="4"/>
  <c r="G2133" i="4"/>
  <c r="C2134" i="4"/>
  <c r="H2134" i="4" s="1"/>
  <c r="D2134" i="4"/>
  <c r="E2134" i="4"/>
  <c r="F2134" i="4"/>
  <c r="G2134" i="4"/>
  <c r="C2135" i="4"/>
  <c r="H2135" i="4" s="1"/>
  <c r="D2135" i="4"/>
  <c r="E2135" i="4"/>
  <c r="F2135" i="4"/>
  <c r="G2135" i="4"/>
  <c r="C2136" i="4"/>
  <c r="H2136" i="4" s="1"/>
  <c r="D2136" i="4"/>
  <c r="E2136" i="4"/>
  <c r="F2136" i="4"/>
  <c r="G2136" i="4"/>
  <c r="C2137" i="4"/>
  <c r="H2137" i="4" s="1"/>
  <c r="D2137" i="4"/>
  <c r="E2137" i="4"/>
  <c r="F2137" i="4"/>
  <c r="G2137" i="4"/>
  <c r="C2138" i="4"/>
  <c r="H2138" i="4" s="1"/>
  <c r="D2138" i="4"/>
  <c r="E2138" i="4"/>
  <c r="F2138" i="4"/>
  <c r="G2138" i="4"/>
  <c r="C2139" i="4"/>
  <c r="H2139" i="4" s="1"/>
  <c r="D2139" i="4"/>
  <c r="E2139" i="4"/>
  <c r="F2139" i="4"/>
  <c r="G2139" i="4"/>
  <c r="C2140" i="4"/>
  <c r="H2140" i="4" s="1"/>
  <c r="D2140" i="4"/>
  <c r="E2140" i="4"/>
  <c r="F2140" i="4"/>
  <c r="G2140" i="4"/>
  <c r="C2141" i="4"/>
  <c r="H2141" i="4" s="1"/>
  <c r="D2141" i="4"/>
  <c r="E2141" i="4"/>
  <c r="F2141" i="4"/>
  <c r="G2141" i="4"/>
  <c r="C2142" i="4"/>
  <c r="H2142" i="4" s="1"/>
  <c r="D2142" i="4"/>
  <c r="E2142" i="4"/>
  <c r="F2142" i="4"/>
  <c r="G2142" i="4"/>
  <c r="C2143" i="4"/>
  <c r="H2143" i="4" s="1"/>
  <c r="D2143" i="4"/>
  <c r="E2143" i="4"/>
  <c r="F2143" i="4"/>
  <c r="G2143" i="4"/>
  <c r="C2144" i="4"/>
  <c r="H2144" i="4" s="1"/>
  <c r="D2144" i="4"/>
  <c r="E2144" i="4"/>
  <c r="F2144" i="4"/>
  <c r="G2144" i="4"/>
  <c r="C2145" i="4"/>
  <c r="H2145" i="4" s="1"/>
  <c r="D2145" i="4"/>
  <c r="E2145" i="4"/>
  <c r="F2145" i="4"/>
  <c r="G2145" i="4"/>
  <c r="C2146" i="4"/>
  <c r="H2146" i="4" s="1"/>
  <c r="D2146" i="4"/>
  <c r="E2146" i="4"/>
  <c r="F2146" i="4"/>
  <c r="G2146" i="4"/>
  <c r="C2147" i="4"/>
  <c r="H2147" i="4" s="1"/>
  <c r="D2147" i="4"/>
  <c r="E2147" i="4"/>
  <c r="F2147" i="4"/>
  <c r="G2147" i="4"/>
  <c r="C2148" i="4"/>
  <c r="H2148" i="4" s="1"/>
  <c r="D2148" i="4"/>
  <c r="E2148" i="4"/>
  <c r="F2148" i="4"/>
  <c r="G2148" i="4"/>
  <c r="C2149" i="4"/>
  <c r="H2149" i="4" s="1"/>
  <c r="D2149" i="4"/>
  <c r="E2149" i="4"/>
  <c r="F2149" i="4"/>
  <c r="G2149" i="4"/>
  <c r="C2150" i="4"/>
  <c r="H2150" i="4" s="1"/>
  <c r="D2150" i="4"/>
  <c r="E2150" i="4"/>
  <c r="F2150" i="4"/>
  <c r="G2150" i="4"/>
  <c r="C2151" i="4"/>
  <c r="H2151" i="4" s="1"/>
  <c r="D2151" i="4"/>
  <c r="E2151" i="4"/>
  <c r="F2151" i="4"/>
  <c r="G2151" i="4"/>
  <c r="C2152" i="4"/>
  <c r="H2152" i="4" s="1"/>
  <c r="D2152" i="4"/>
  <c r="E2152" i="4"/>
  <c r="F2152" i="4"/>
  <c r="G2152" i="4"/>
  <c r="C2153" i="4"/>
  <c r="H2153" i="4" s="1"/>
  <c r="D2153" i="4"/>
  <c r="E2153" i="4"/>
  <c r="F2153" i="4"/>
  <c r="G2153" i="4"/>
  <c r="C2154" i="4"/>
  <c r="H2154" i="4" s="1"/>
  <c r="D2154" i="4"/>
  <c r="E2154" i="4"/>
  <c r="F2154" i="4"/>
  <c r="G2154" i="4"/>
  <c r="C2155" i="4"/>
  <c r="H2155" i="4" s="1"/>
  <c r="D2155" i="4"/>
  <c r="E2155" i="4"/>
  <c r="F2155" i="4"/>
  <c r="G2155" i="4"/>
  <c r="C2156" i="4"/>
  <c r="H2156" i="4" s="1"/>
  <c r="D2156" i="4"/>
  <c r="E2156" i="4"/>
  <c r="F2156" i="4"/>
  <c r="G2156" i="4"/>
  <c r="C2157" i="4"/>
  <c r="H2157" i="4" s="1"/>
  <c r="D2157" i="4"/>
  <c r="E2157" i="4"/>
  <c r="F2157" i="4"/>
  <c r="G2157" i="4"/>
  <c r="C2158" i="4"/>
  <c r="H2158" i="4" s="1"/>
  <c r="D2158" i="4"/>
  <c r="E2158" i="4"/>
  <c r="F2158" i="4"/>
  <c r="G2158" i="4"/>
  <c r="C2159" i="4"/>
  <c r="H2159" i="4" s="1"/>
  <c r="D2159" i="4"/>
  <c r="E2159" i="4"/>
  <c r="F2159" i="4"/>
  <c r="G2159" i="4"/>
  <c r="C2160" i="4"/>
  <c r="H2160" i="4" s="1"/>
  <c r="D2160" i="4"/>
  <c r="E2160" i="4"/>
  <c r="F2160" i="4"/>
  <c r="G2160" i="4"/>
  <c r="C2161" i="4"/>
  <c r="H2161" i="4" s="1"/>
  <c r="D2161" i="4"/>
  <c r="E2161" i="4"/>
  <c r="F2161" i="4"/>
  <c r="G2161" i="4"/>
  <c r="C2162" i="4"/>
  <c r="H2162" i="4" s="1"/>
  <c r="D2162" i="4"/>
  <c r="E2162" i="4"/>
  <c r="F2162" i="4"/>
  <c r="G2162" i="4"/>
  <c r="C2163" i="4"/>
  <c r="H2163" i="4" s="1"/>
  <c r="D2163" i="4"/>
  <c r="E2163" i="4"/>
  <c r="F2163" i="4"/>
  <c r="G2163" i="4"/>
  <c r="C2164" i="4"/>
  <c r="H2164" i="4" s="1"/>
  <c r="D2164" i="4"/>
  <c r="E2164" i="4"/>
  <c r="F2164" i="4"/>
  <c r="G2164" i="4"/>
  <c r="C2165" i="4"/>
  <c r="H2165" i="4" s="1"/>
  <c r="D2165" i="4"/>
  <c r="E2165" i="4"/>
  <c r="F2165" i="4"/>
  <c r="G2165" i="4"/>
  <c r="C2166" i="4"/>
  <c r="H2166" i="4" s="1"/>
  <c r="D2166" i="4"/>
  <c r="E2166" i="4"/>
  <c r="F2166" i="4"/>
  <c r="G2166" i="4"/>
  <c r="C2167" i="4"/>
  <c r="H2167" i="4" s="1"/>
  <c r="D2167" i="4"/>
  <c r="E2167" i="4"/>
  <c r="F2167" i="4"/>
  <c r="G2167" i="4"/>
  <c r="C2168" i="4"/>
  <c r="H2168" i="4" s="1"/>
  <c r="D2168" i="4"/>
  <c r="E2168" i="4"/>
  <c r="F2168" i="4"/>
  <c r="G2168" i="4"/>
  <c r="C2169" i="4"/>
  <c r="H2169" i="4" s="1"/>
  <c r="D2169" i="4"/>
  <c r="E2169" i="4"/>
  <c r="F2169" i="4"/>
  <c r="G2169" i="4"/>
  <c r="C2170" i="4"/>
  <c r="H2170" i="4" s="1"/>
  <c r="D2170" i="4"/>
  <c r="E2170" i="4"/>
  <c r="F2170" i="4"/>
  <c r="G2170" i="4"/>
  <c r="C2171" i="4"/>
  <c r="H2171" i="4" s="1"/>
  <c r="D2171" i="4"/>
  <c r="E2171" i="4"/>
  <c r="F2171" i="4"/>
  <c r="G2171" i="4"/>
  <c r="C2172" i="4"/>
  <c r="H2172" i="4" s="1"/>
  <c r="D2172" i="4"/>
  <c r="E2172" i="4"/>
  <c r="F2172" i="4"/>
  <c r="G2172" i="4"/>
  <c r="C2173" i="4"/>
  <c r="H2173" i="4" s="1"/>
  <c r="D2173" i="4"/>
  <c r="E2173" i="4"/>
  <c r="F2173" i="4"/>
  <c r="G2173" i="4"/>
  <c r="C2174" i="4"/>
  <c r="H2174" i="4" s="1"/>
  <c r="D2174" i="4"/>
  <c r="E2174" i="4"/>
  <c r="F2174" i="4"/>
  <c r="G2174" i="4"/>
  <c r="C2175" i="4"/>
  <c r="H2175" i="4" s="1"/>
  <c r="D2175" i="4"/>
  <c r="E2175" i="4"/>
  <c r="F2175" i="4"/>
  <c r="G2175" i="4"/>
  <c r="C2176" i="4"/>
  <c r="H2176" i="4" s="1"/>
  <c r="D2176" i="4"/>
  <c r="E2176" i="4"/>
  <c r="F2176" i="4"/>
  <c r="G2176" i="4"/>
  <c r="C2177" i="4"/>
  <c r="H2177" i="4" s="1"/>
  <c r="D2177" i="4"/>
  <c r="E2177" i="4"/>
  <c r="F2177" i="4"/>
  <c r="G2177" i="4"/>
  <c r="C2178" i="4"/>
  <c r="H2178" i="4" s="1"/>
  <c r="D2178" i="4"/>
  <c r="E2178" i="4"/>
  <c r="F2178" i="4"/>
  <c r="G2178" i="4"/>
  <c r="C2179" i="4"/>
  <c r="H2179" i="4" s="1"/>
  <c r="D2179" i="4"/>
  <c r="E2179" i="4"/>
  <c r="F2179" i="4"/>
  <c r="G2179" i="4"/>
  <c r="C2180" i="4"/>
  <c r="H2180" i="4" s="1"/>
  <c r="D2180" i="4"/>
  <c r="E2180" i="4"/>
  <c r="F2180" i="4"/>
  <c r="G2180" i="4"/>
  <c r="C2181" i="4"/>
  <c r="H2181" i="4" s="1"/>
  <c r="D2181" i="4"/>
  <c r="E2181" i="4"/>
  <c r="F2181" i="4"/>
  <c r="G2181" i="4"/>
  <c r="C2182" i="4"/>
  <c r="H2182" i="4" s="1"/>
  <c r="D2182" i="4"/>
  <c r="E2182" i="4"/>
  <c r="F2182" i="4"/>
  <c r="G2182" i="4"/>
  <c r="C2183" i="4"/>
  <c r="H2183" i="4" s="1"/>
  <c r="D2183" i="4"/>
  <c r="E2183" i="4"/>
  <c r="F2183" i="4"/>
  <c r="G2183" i="4"/>
  <c r="C2184" i="4"/>
  <c r="H2184" i="4" s="1"/>
  <c r="D2184" i="4"/>
  <c r="E2184" i="4"/>
  <c r="F2184" i="4"/>
  <c r="G2184" i="4"/>
  <c r="C2185" i="4"/>
  <c r="H2185" i="4" s="1"/>
  <c r="D2185" i="4"/>
  <c r="E2185" i="4"/>
  <c r="F2185" i="4"/>
  <c r="G2185" i="4"/>
  <c r="C2186" i="4"/>
  <c r="H2186" i="4" s="1"/>
  <c r="D2186" i="4"/>
  <c r="E2186" i="4"/>
  <c r="F2186" i="4"/>
  <c r="G2186" i="4"/>
  <c r="C2187" i="4"/>
  <c r="H2187" i="4" s="1"/>
  <c r="D2187" i="4"/>
  <c r="E2187" i="4"/>
  <c r="F2187" i="4"/>
  <c r="G2187" i="4"/>
  <c r="C2188" i="4"/>
  <c r="H2188" i="4" s="1"/>
  <c r="D2188" i="4"/>
  <c r="E2188" i="4"/>
  <c r="F2188" i="4"/>
  <c r="G2188" i="4"/>
  <c r="C2189" i="4"/>
  <c r="H2189" i="4" s="1"/>
  <c r="D2189" i="4"/>
  <c r="E2189" i="4"/>
  <c r="F2189" i="4"/>
  <c r="G2189" i="4"/>
  <c r="C2190" i="4"/>
  <c r="H2190" i="4" s="1"/>
  <c r="D2190" i="4"/>
  <c r="E2190" i="4"/>
  <c r="F2190" i="4"/>
  <c r="G2190" i="4"/>
  <c r="C2191" i="4"/>
  <c r="H2191" i="4" s="1"/>
  <c r="D2191" i="4"/>
  <c r="E2191" i="4"/>
  <c r="F2191" i="4"/>
  <c r="G2191" i="4"/>
  <c r="C2192" i="4"/>
  <c r="H2192" i="4" s="1"/>
  <c r="D2192" i="4"/>
  <c r="E2192" i="4"/>
  <c r="F2192" i="4"/>
  <c r="G2192" i="4"/>
  <c r="C2193" i="4"/>
  <c r="H2193" i="4" s="1"/>
  <c r="D2193" i="4"/>
  <c r="E2193" i="4"/>
  <c r="F2193" i="4"/>
  <c r="G2193" i="4"/>
  <c r="C2194" i="4"/>
  <c r="H2194" i="4" s="1"/>
  <c r="D2194" i="4"/>
  <c r="E2194" i="4"/>
  <c r="F2194" i="4"/>
  <c r="G2194" i="4"/>
  <c r="C2195" i="4"/>
  <c r="H2195" i="4" s="1"/>
  <c r="D2195" i="4"/>
  <c r="E2195" i="4"/>
  <c r="F2195" i="4"/>
  <c r="G2195" i="4"/>
  <c r="C2196" i="4"/>
  <c r="H2196" i="4" s="1"/>
  <c r="D2196" i="4"/>
  <c r="E2196" i="4"/>
  <c r="F2196" i="4"/>
  <c r="G2196" i="4"/>
  <c r="C2197" i="4"/>
  <c r="H2197" i="4" s="1"/>
  <c r="D2197" i="4"/>
  <c r="E2197" i="4"/>
  <c r="F2197" i="4"/>
  <c r="G2197" i="4"/>
  <c r="C2198" i="4"/>
  <c r="H2198" i="4" s="1"/>
  <c r="D2198" i="4"/>
  <c r="E2198" i="4"/>
  <c r="F2198" i="4"/>
  <c r="G2198" i="4"/>
  <c r="C2199" i="4"/>
  <c r="H2199" i="4" s="1"/>
  <c r="D2199" i="4"/>
  <c r="E2199" i="4"/>
  <c r="F2199" i="4"/>
  <c r="G2199" i="4"/>
  <c r="C2200" i="4"/>
  <c r="H2200" i="4" s="1"/>
  <c r="D2200" i="4"/>
  <c r="E2200" i="4"/>
  <c r="F2200" i="4"/>
  <c r="G2200" i="4"/>
  <c r="C2201" i="4"/>
  <c r="H2201" i="4" s="1"/>
  <c r="D2201" i="4"/>
  <c r="E2201" i="4"/>
  <c r="F2201" i="4"/>
  <c r="G2201" i="4"/>
  <c r="C2202" i="4"/>
  <c r="H2202" i="4" s="1"/>
  <c r="D2202" i="4"/>
  <c r="E2202" i="4"/>
  <c r="F2202" i="4"/>
  <c r="G2202" i="4"/>
  <c r="C2203" i="4"/>
  <c r="H2203" i="4" s="1"/>
  <c r="D2203" i="4"/>
  <c r="E2203" i="4"/>
  <c r="F2203" i="4"/>
  <c r="G2203" i="4"/>
  <c r="C2204" i="4"/>
  <c r="H2204" i="4" s="1"/>
  <c r="D2204" i="4"/>
  <c r="E2204" i="4"/>
  <c r="F2204" i="4"/>
  <c r="G2204" i="4"/>
  <c r="C2205" i="4"/>
  <c r="H2205" i="4" s="1"/>
  <c r="D2205" i="4"/>
  <c r="E2205" i="4"/>
  <c r="F2205" i="4"/>
  <c r="G2205" i="4"/>
  <c r="C2206" i="4"/>
  <c r="H2206" i="4" s="1"/>
  <c r="D2206" i="4"/>
  <c r="E2206" i="4"/>
  <c r="F2206" i="4"/>
  <c r="G2206" i="4"/>
  <c r="C2207" i="4"/>
  <c r="H2207" i="4" s="1"/>
  <c r="D2207" i="4"/>
  <c r="E2207" i="4"/>
  <c r="F2207" i="4"/>
  <c r="G2207" i="4"/>
  <c r="C2208" i="4"/>
  <c r="H2208" i="4" s="1"/>
  <c r="D2208" i="4"/>
  <c r="E2208" i="4"/>
  <c r="F2208" i="4"/>
  <c r="G2208" i="4"/>
  <c r="C2209" i="4"/>
  <c r="H2209" i="4" s="1"/>
  <c r="D2209" i="4"/>
  <c r="E2209" i="4"/>
  <c r="F2209" i="4"/>
  <c r="G2209" i="4"/>
  <c r="C2210" i="4"/>
  <c r="H2210" i="4" s="1"/>
  <c r="D2210" i="4"/>
  <c r="E2210" i="4"/>
  <c r="F2210" i="4"/>
  <c r="G2210" i="4"/>
  <c r="C2211" i="4"/>
  <c r="H2211" i="4" s="1"/>
  <c r="D2211" i="4"/>
  <c r="E2211" i="4"/>
  <c r="F2211" i="4"/>
  <c r="G2211" i="4"/>
  <c r="C2212" i="4"/>
  <c r="H2212" i="4" s="1"/>
  <c r="D2212" i="4"/>
  <c r="E2212" i="4"/>
  <c r="F2212" i="4"/>
  <c r="G2212" i="4"/>
  <c r="C2213" i="4"/>
  <c r="H2213" i="4" s="1"/>
  <c r="D2213" i="4"/>
  <c r="E2213" i="4"/>
  <c r="F2213" i="4"/>
  <c r="G2213" i="4"/>
  <c r="C2214" i="4"/>
  <c r="H2214" i="4" s="1"/>
  <c r="D2214" i="4"/>
  <c r="E2214" i="4"/>
  <c r="F2214" i="4"/>
  <c r="G2214" i="4"/>
  <c r="C2215" i="4"/>
  <c r="H2215" i="4" s="1"/>
  <c r="D2215" i="4"/>
  <c r="E2215" i="4"/>
  <c r="F2215" i="4"/>
  <c r="G2215" i="4"/>
  <c r="C2216" i="4"/>
  <c r="H2216" i="4" s="1"/>
  <c r="D2216" i="4"/>
  <c r="E2216" i="4"/>
  <c r="F2216" i="4"/>
  <c r="G2216" i="4"/>
  <c r="C2217" i="4"/>
  <c r="H2217" i="4" s="1"/>
  <c r="D2217" i="4"/>
  <c r="E2217" i="4"/>
  <c r="F2217" i="4"/>
  <c r="G2217" i="4"/>
  <c r="C2218" i="4"/>
  <c r="H2218" i="4" s="1"/>
  <c r="D2218" i="4"/>
  <c r="E2218" i="4"/>
  <c r="F2218" i="4"/>
  <c r="G2218" i="4"/>
  <c r="C2219" i="4"/>
  <c r="H2219" i="4" s="1"/>
  <c r="D2219" i="4"/>
  <c r="E2219" i="4"/>
  <c r="F2219" i="4"/>
  <c r="G2219" i="4"/>
  <c r="C2220" i="4"/>
  <c r="H2220" i="4" s="1"/>
  <c r="D2220" i="4"/>
  <c r="E2220" i="4"/>
  <c r="F2220" i="4"/>
  <c r="G2220" i="4"/>
  <c r="C2221" i="4"/>
  <c r="H2221" i="4" s="1"/>
  <c r="D2221" i="4"/>
  <c r="E2221" i="4"/>
  <c r="F2221" i="4"/>
  <c r="G2221" i="4"/>
  <c r="C2222" i="4"/>
  <c r="H2222" i="4" s="1"/>
  <c r="D2222" i="4"/>
  <c r="E2222" i="4"/>
  <c r="F2222" i="4"/>
  <c r="G2222" i="4"/>
  <c r="C2223" i="4"/>
  <c r="H2223" i="4" s="1"/>
  <c r="D2223" i="4"/>
  <c r="E2223" i="4"/>
  <c r="F2223" i="4"/>
  <c r="G2223" i="4"/>
  <c r="C2224" i="4"/>
  <c r="H2224" i="4" s="1"/>
  <c r="D2224" i="4"/>
  <c r="E2224" i="4"/>
  <c r="F2224" i="4"/>
  <c r="G2224" i="4"/>
  <c r="C2225" i="4"/>
  <c r="H2225" i="4" s="1"/>
  <c r="D2225" i="4"/>
  <c r="E2225" i="4"/>
  <c r="F2225" i="4"/>
  <c r="G2225" i="4"/>
  <c r="C2226" i="4"/>
  <c r="H2226" i="4" s="1"/>
  <c r="D2226" i="4"/>
  <c r="E2226" i="4"/>
  <c r="F2226" i="4"/>
  <c r="G2226" i="4"/>
  <c r="C2227" i="4"/>
  <c r="H2227" i="4" s="1"/>
  <c r="D2227" i="4"/>
  <c r="E2227" i="4"/>
  <c r="F2227" i="4"/>
  <c r="G2227" i="4"/>
  <c r="C2228" i="4"/>
  <c r="H2228" i="4" s="1"/>
  <c r="D2228" i="4"/>
  <c r="E2228" i="4"/>
  <c r="F2228" i="4"/>
  <c r="G2228" i="4"/>
  <c r="C2229" i="4"/>
  <c r="H2229" i="4" s="1"/>
  <c r="D2229" i="4"/>
  <c r="E2229" i="4"/>
  <c r="F2229" i="4"/>
  <c r="G2229" i="4"/>
  <c r="C2230" i="4"/>
  <c r="H2230" i="4" s="1"/>
  <c r="D2230" i="4"/>
  <c r="E2230" i="4"/>
  <c r="F2230" i="4"/>
  <c r="G2230" i="4"/>
  <c r="C2231" i="4"/>
  <c r="H2231" i="4" s="1"/>
  <c r="D2231" i="4"/>
  <c r="E2231" i="4"/>
  <c r="F2231" i="4"/>
  <c r="G2231" i="4"/>
  <c r="C2232" i="4"/>
  <c r="H2232" i="4" s="1"/>
  <c r="D2232" i="4"/>
  <c r="E2232" i="4"/>
  <c r="F2232" i="4"/>
  <c r="G2232" i="4"/>
  <c r="C2233" i="4"/>
  <c r="H2233" i="4" s="1"/>
  <c r="D2233" i="4"/>
  <c r="E2233" i="4"/>
  <c r="F2233" i="4"/>
  <c r="G2233" i="4"/>
  <c r="C2234" i="4"/>
  <c r="H2234" i="4" s="1"/>
  <c r="D2234" i="4"/>
  <c r="E2234" i="4"/>
  <c r="F2234" i="4"/>
  <c r="G2234" i="4"/>
  <c r="C2235" i="4"/>
  <c r="H2235" i="4" s="1"/>
  <c r="D2235" i="4"/>
  <c r="E2235" i="4"/>
  <c r="F2235" i="4"/>
  <c r="G2235" i="4"/>
  <c r="C2236" i="4"/>
  <c r="H2236" i="4" s="1"/>
  <c r="D2236" i="4"/>
  <c r="E2236" i="4"/>
  <c r="F2236" i="4"/>
  <c r="G2236" i="4"/>
  <c r="C2237" i="4"/>
  <c r="H2237" i="4" s="1"/>
  <c r="D2237" i="4"/>
  <c r="E2237" i="4"/>
  <c r="F2237" i="4"/>
  <c r="G2237" i="4"/>
  <c r="C2238" i="4"/>
  <c r="H2238" i="4" s="1"/>
  <c r="D2238" i="4"/>
  <c r="E2238" i="4"/>
  <c r="F2238" i="4"/>
  <c r="G2238" i="4"/>
  <c r="C2239" i="4"/>
  <c r="H2239" i="4" s="1"/>
  <c r="D2239" i="4"/>
  <c r="E2239" i="4"/>
  <c r="F2239" i="4"/>
  <c r="G2239" i="4"/>
  <c r="C2240" i="4"/>
  <c r="H2240" i="4" s="1"/>
  <c r="D2240" i="4"/>
  <c r="E2240" i="4"/>
  <c r="F2240" i="4"/>
  <c r="G2240" i="4"/>
  <c r="C2241" i="4"/>
  <c r="H2241" i="4" s="1"/>
  <c r="D2241" i="4"/>
  <c r="E2241" i="4"/>
  <c r="F2241" i="4"/>
  <c r="G2241" i="4"/>
  <c r="C2242" i="4"/>
  <c r="H2242" i="4" s="1"/>
  <c r="D2242" i="4"/>
  <c r="E2242" i="4"/>
  <c r="F2242" i="4"/>
  <c r="G2242" i="4"/>
  <c r="C2243" i="4"/>
  <c r="H2243" i="4" s="1"/>
  <c r="D2243" i="4"/>
  <c r="E2243" i="4"/>
  <c r="F2243" i="4"/>
  <c r="G2243" i="4"/>
  <c r="C2244" i="4"/>
  <c r="H2244" i="4" s="1"/>
  <c r="D2244" i="4"/>
  <c r="E2244" i="4"/>
  <c r="F2244" i="4"/>
  <c r="G2244" i="4"/>
  <c r="C2245" i="4"/>
  <c r="H2245" i="4" s="1"/>
  <c r="D2245" i="4"/>
  <c r="E2245" i="4"/>
  <c r="F2245" i="4"/>
  <c r="G2245" i="4"/>
  <c r="C2246" i="4"/>
  <c r="H2246" i="4" s="1"/>
  <c r="D2246" i="4"/>
  <c r="E2246" i="4"/>
  <c r="F2246" i="4"/>
  <c r="G2246" i="4"/>
  <c r="C2247" i="4"/>
  <c r="H2247" i="4" s="1"/>
  <c r="D2247" i="4"/>
  <c r="E2247" i="4"/>
  <c r="F2247" i="4"/>
  <c r="G2247" i="4"/>
  <c r="C2248" i="4"/>
  <c r="H2248" i="4" s="1"/>
  <c r="D2248" i="4"/>
  <c r="E2248" i="4"/>
  <c r="F2248" i="4"/>
  <c r="G2248" i="4"/>
  <c r="C2249" i="4"/>
  <c r="H2249" i="4" s="1"/>
  <c r="D2249" i="4"/>
  <c r="E2249" i="4"/>
  <c r="F2249" i="4"/>
  <c r="G2249" i="4"/>
  <c r="C2250" i="4"/>
  <c r="H2250" i="4" s="1"/>
  <c r="D2250" i="4"/>
  <c r="E2250" i="4"/>
  <c r="F2250" i="4"/>
  <c r="G2250" i="4"/>
  <c r="C2251" i="4"/>
  <c r="H2251" i="4" s="1"/>
  <c r="D2251" i="4"/>
  <c r="E2251" i="4"/>
  <c r="F2251" i="4"/>
  <c r="G2251" i="4"/>
  <c r="C2252" i="4"/>
  <c r="H2252" i="4" s="1"/>
  <c r="D2252" i="4"/>
  <c r="E2252" i="4"/>
  <c r="F2252" i="4"/>
  <c r="G2252" i="4"/>
  <c r="C2253" i="4"/>
  <c r="H2253" i="4" s="1"/>
  <c r="D2253" i="4"/>
  <c r="E2253" i="4"/>
  <c r="F2253" i="4"/>
  <c r="G2253" i="4"/>
  <c r="C2254" i="4"/>
  <c r="H2254" i="4" s="1"/>
  <c r="D2254" i="4"/>
  <c r="E2254" i="4"/>
  <c r="F2254" i="4"/>
  <c r="G2254" i="4"/>
  <c r="C2255" i="4"/>
  <c r="H2255" i="4" s="1"/>
  <c r="D2255" i="4"/>
  <c r="E2255" i="4"/>
  <c r="F2255" i="4"/>
  <c r="G2255" i="4"/>
  <c r="C2256" i="4"/>
  <c r="H2256" i="4" s="1"/>
  <c r="D2256" i="4"/>
  <c r="E2256" i="4"/>
  <c r="F2256" i="4"/>
  <c r="G2256" i="4"/>
  <c r="C2257" i="4"/>
  <c r="H2257" i="4" s="1"/>
  <c r="D2257" i="4"/>
  <c r="E2257" i="4"/>
  <c r="F2257" i="4"/>
  <c r="G2257" i="4"/>
  <c r="C2258" i="4"/>
  <c r="H2258" i="4" s="1"/>
  <c r="D2258" i="4"/>
  <c r="E2258" i="4"/>
  <c r="F2258" i="4"/>
  <c r="G2258" i="4"/>
  <c r="C2259" i="4"/>
  <c r="H2259" i="4" s="1"/>
  <c r="D2259" i="4"/>
  <c r="E2259" i="4"/>
  <c r="F2259" i="4"/>
  <c r="G2259" i="4"/>
  <c r="C2260" i="4"/>
  <c r="H2260" i="4" s="1"/>
  <c r="D2260" i="4"/>
  <c r="E2260" i="4"/>
  <c r="F2260" i="4"/>
  <c r="G2260" i="4"/>
  <c r="C2261" i="4"/>
  <c r="H2261" i="4" s="1"/>
  <c r="D2261" i="4"/>
  <c r="E2261" i="4"/>
  <c r="F2261" i="4"/>
  <c r="G2261" i="4"/>
  <c r="C2262" i="4"/>
  <c r="H2262" i="4" s="1"/>
  <c r="D2262" i="4"/>
  <c r="E2262" i="4"/>
  <c r="F2262" i="4"/>
  <c r="G2262" i="4"/>
  <c r="C2263" i="4"/>
  <c r="H2263" i="4" s="1"/>
  <c r="D2263" i="4"/>
  <c r="E2263" i="4"/>
  <c r="F2263" i="4"/>
  <c r="G2263" i="4"/>
  <c r="C2264" i="4"/>
  <c r="H2264" i="4" s="1"/>
  <c r="D2264" i="4"/>
  <c r="E2264" i="4"/>
  <c r="F2264" i="4"/>
  <c r="G2264" i="4"/>
  <c r="C2265" i="4"/>
  <c r="H2265" i="4" s="1"/>
  <c r="D2265" i="4"/>
  <c r="E2265" i="4"/>
  <c r="F2265" i="4"/>
  <c r="G2265" i="4"/>
  <c r="C2266" i="4"/>
  <c r="H2266" i="4" s="1"/>
  <c r="D2266" i="4"/>
  <c r="E2266" i="4"/>
  <c r="F2266" i="4"/>
  <c r="G2266" i="4"/>
  <c r="C2267" i="4"/>
  <c r="H2267" i="4" s="1"/>
  <c r="D2267" i="4"/>
  <c r="E2267" i="4"/>
  <c r="F2267" i="4"/>
  <c r="G2267" i="4"/>
  <c r="C2268" i="4"/>
  <c r="H2268" i="4" s="1"/>
  <c r="D2268" i="4"/>
  <c r="E2268" i="4"/>
  <c r="F2268" i="4"/>
  <c r="G2268" i="4"/>
  <c r="C2269" i="4"/>
  <c r="H2269" i="4" s="1"/>
  <c r="D2269" i="4"/>
  <c r="E2269" i="4"/>
  <c r="F2269" i="4"/>
  <c r="G2269" i="4"/>
  <c r="C2270" i="4"/>
  <c r="H2270" i="4" s="1"/>
  <c r="D2270" i="4"/>
  <c r="E2270" i="4"/>
  <c r="F2270" i="4"/>
  <c r="G2270" i="4"/>
  <c r="C2271" i="4"/>
  <c r="H2271" i="4" s="1"/>
  <c r="D2271" i="4"/>
  <c r="E2271" i="4"/>
  <c r="F2271" i="4"/>
  <c r="G2271" i="4"/>
  <c r="C2272" i="4"/>
  <c r="H2272" i="4" s="1"/>
  <c r="D2272" i="4"/>
  <c r="E2272" i="4"/>
  <c r="F2272" i="4"/>
  <c r="G2272" i="4"/>
  <c r="C2273" i="4"/>
  <c r="H2273" i="4" s="1"/>
  <c r="D2273" i="4"/>
  <c r="E2273" i="4"/>
  <c r="F2273" i="4"/>
  <c r="G2273" i="4"/>
  <c r="C2274" i="4"/>
  <c r="H2274" i="4" s="1"/>
  <c r="D2274" i="4"/>
  <c r="E2274" i="4"/>
  <c r="F2274" i="4"/>
  <c r="G2274" i="4"/>
  <c r="C2275" i="4"/>
  <c r="H2275" i="4" s="1"/>
  <c r="D2275" i="4"/>
  <c r="E2275" i="4"/>
  <c r="F2275" i="4"/>
  <c r="G2275" i="4"/>
  <c r="C2276" i="4"/>
  <c r="H2276" i="4" s="1"/>
  <c r="D2276" i="4"/>
  <c r="E2276" i="4"/>
  <c r="F2276" i="4"/>
  <c r="G2276" i="4"/>
  <c r="C2277" i="4"/>
  <c r="H2277" i="4" s="1"/>
  <c r="D2277" i="4"/>
  <c r="E2277" i="4"/>
  <c r="F2277" i="4"/>
  <c r="G2277" i="4"/>
  <c r="C2278" i="4"/>
  <c r="H2278" i="4" s="1"/>
  <c r="D2278" i="4"/>
  <c r="E2278" i="4"/>
  <c r="F2278" i="4"/>
  <c r="G2278" i="4"/>
  <c r="C2279" i="4"/>
  <c r="H2279" i="4" s="1"/>
  <c r="D2279" i="4"/>
  <c r="E2279" i="4"/>
  <c r="F2279" i="4"/>
  <c r="G2279" i="4"/>
  <c r="C2280" i="4"/>
  <c r="H2280" i="4" s="1"/>
  <c r="D2280" i="4"/>
  <c r="E2280" i="4"/>
  <c r="F2280" i="4"/>
  <c r="G2280" i="4"/>
  <c r="C2281" i="4"/>
  <c r="H2281" i="4" s="1"/>
  <c r="D2281" i="4"/>
  <c r="E2281" i="4"/>
  <c r="F2281" i="4"/>
  <c r="G2281" i="4"/>
  <c r="C2282" i="4"/>
  <c r="H2282" i="4" s="1"/>
  <c r="D2282" i="4"/>
  <c r="E2282" i="4"/>
  <c r="F2282" i="4"/>
  <c r="G2282" i="4"/>
  <c r="C2283" i="4"/>
  <c r="H2283" i="4" s="1"/>
  <c r="D2283" i="4"/>
  <c r="E2283" i="4"/>
  <c r="F2283" i="4"/>
  <c r="G2283" i="4"/>
  <c r="C2284" i="4"/>
  <c r="H2284" i="4" s="1"/>
  <c r="D2284" i="4"/>
  <c r="E2284" i="4"/>
  <c r="F2284" i="4"/>
  <c r="G2284" i="4"/>
  <c r="C2285" i="4"/>
  <c r="H2285" i="4" s="1"/>
  <c r="D2285" i="4"/>
  <c r="E2285" i="4"/>
  <c r="F2285" i="4"/>
  <c r="G2285" i="4"/>
  <c r="C2286" i="4"/>
  <c r="H2286" i="4" s="1"/>
  <c r="D2286" i="4"/>
  <c r="E2286" i="4"/>
  <c r="F2286" i="4"/>
  <c r="G2286" i="4"/>
  <c r="C2287" i="4"/>
  <c r="H2287" i="4" s="1"/>
  <c r="D2287" i="4"/>
  <c r="E2287" i="4"/>
  <c r="F2287" i="4"/>
  <c r="G2287" i="4"/>
  <c r="C2288" i="4"/>
  <c r="H2288" i="4" s="1"/>
  <c r="D2288" i="4"/>
  <c r="E2288" i="4"/>
  <c r="F2288" i="4"/>
  <c r="G2288" i="4"/>
  <c r="C2289" i="4"/>
  <c r="H2289" i="4" s="1"/>
  <c r="D2289" i="4"/>
  <c r="E2289" i="4"/>
  <c r="F2289" i="4"/>
  <c r="G2289" i="4"/>
  <c r="C2290" i="4"/>
  <c r="H2290" i="4" s="1"/>
  <c r="D2290" i="4"/>
  <c r="E2290" i="4"/>
  <c r="F2290" i="4"/>
  <c r="G2290" i="4"/>
  <c r="C2291" i="4"/>
  <c r="H2291" i="4" s="1"/>
  <c r="D2291" i="4"/>
  <c r="E2291" i="4"/>
  <c r="F2291" i="4"/>
  <c r="G2291" i="4"/>
  <c r="C2292" i="4"/>
  <c r="H2292" i="4" s="1"/>
  <c r="D2292" i="4"/>
  <c r="E2292" i="4"/>
  <c r="F2292" i="4"/>
  <c r="G2292" i="4"/>
  <c r="C2293" i="4"/>
  <c r="H2293" i="4" s="1"/>
  <c r="D2293" i="4"/>
  <c r="E2293" i="4"/>
  <c r="F2293" i="4"/>
  <c r="G2293" i="4"/>
  <c r="C2294" i="4"/>
  <c r="H2294" i="4" s="1"/>
  <c r="D2294" i="4"/>
  <c r="E2294" i="4"/>
  <c r="F2294" i="4"/>
  <c r="G2294" i="4"/>
  <c r="C2295" i="4"/>
  <c r="H2295" i="4" s="1"/>
  <c r="D2295" i="4"/>
  <c r="E2295" i="4"/>
  <c r="F2295" i="4"/>
  <c r="G2295" i="4"/>
  <c r="C2296" i="4"/>
  <c r="H2296" i="4" s="1"/>
  <c r="D2296" i="4"/>
  <c r="E2296" i="4"/>
  <c r="F2296" i="4"/>
  <c r="G2296" i="4"/>
  <c r="C2297" i="4"/>
  <c r="H2297" i="4" s="1"/>
  <c r="D2297" i="4"/>
  <c r="E2297" i="4"/>
  <c r="F2297" i="4"/>
  <c r="G2297" i="4"/>
  <c r="C2298" i="4"/>
  <c r="H2298" i="4" s="1"/>
  <c r="D2298" i="4"/>
  <c r="E2298" i="4"/>
  <c r="F2298" i="4"/>
  <c r="G2298" i="4"/>
  <c r="C2299" i="4"/>
  <c r="H2299" i="4" s="1"/>
  <c r="D2299" i="4"/>
  <c r="E2299" i="4"/>
  <c r="F2299" i="4"/>
  <c r="G2299" i="4"/>
  <c r="C2300" i="4"/>
  <c r="H2300" i="4" s="1"/>
  <c r="D2300" i="4"/>
  <c r="E2300" i="4"/>
  <c r="F2300" i="4"/>
  <c r="G2300" i="4"/>
  <c r="C2301" i="4"/>
  <c r="H2301" i="4" s="1"/>
  <c r="D2301" i="4"/>
  <c r="E2301" i="4"/>
  <c r="F2301" i="4"/>
  <c r="G2301" i="4"/>
  <c r="C2302" i="4"/>
  <c r="H2302" i="4" s="1"/>
  <c r="D2302" i="4"/>
  <c r="E2302" i="4"/>
  <c r="F2302" i="4"/>
  <c r="G2302" i="4"/>
  <c r="C2303" i="4"/>
  <c r="H2303" i="4" s="1"/>
  <c r="D2303" i="4"/>
  <c r="E2303" i="4"/>
  <c r="F2303" i="4"/>
  <c r="G2303" i="4"/>
  <c r="C2304" i="4"/>
  <c r="H2304" i="4" s="1"/>
  <c r="D2304" i="4"/>
  <c r="E2304" i="4"/>
  <c r="F2304" i="4"/>
  <c r="G2304" i="4"/>
  <c r="C2305" i="4"/>
  <c r="H2305" i="4" s="1"/>
  <c r="D2305" i="4"/>
  <c r="E2305" i="4"/>
  <c r="F2305" i="4"/>
  <c r="G2305" i="4"/>
  <c r="C2306" i="4"/>
  <c r="H2306" i="4" s="1"/>
  <c r="D2306" i="4"/>
  <c r="E2306" i="4"/>
  <c r="F2306" i="4"/>
  <c r="G2306" i="4"/>
  <c r="C2307" i="4"/>
  <c r="H2307" i="4" s="1"/>
  <c r="D2307" i="4"/>
  <c r="E2307" i="4"/>
  <c r="F2307" i="4"/>
  <c r="G2307" i="4"/>
  <c r="C2308" i="4"/>
  <c r="H2308" i="4" s="1"/>
  <c r="D2308" i="4"/>
  <c r="E2308" i="4"/>
  <c r="F2308" i="4"/>
  <c r="G2308" i="4"/>
  <c r="C2309" i="4"/>
  <c r="H2309" i="4" s="1"/>
  <c r="D2309" i="4"/>
  <c r="E2309" i="4"/>
  <c r="F2309" i="4"/>
  <c r="G2309" i="4"/>
  <c r="C2310" i="4"/>
  <c r="H2310" i="4" s="1"/>
  <c r="D2310" i="4"/>
  <c r="E2310" i="4"/>
  <c r="F2310" i="4"/>
  <c r="G2310" i="4"/>
  <c r="C2311" i="4"/>
  <c r="H2311" i="4" s="1"/>
  <c r="D2311" i="4"/>
  <c r="E2311" i="4"/>
  <c r="F2311" i="4"/>
  <c r="G2311" i="4"/>
  <c r="C2312" i="4"/>
  <c r="H2312" i="4" s="1"/>
  <c r="D2312" i="4"/>
  <c r="E2312" i="4"/>
  <c r="F2312" i="4"/>
  <c r="G2312" i="4"/>
  <c r="C2313" i="4"/>
  <c r="H2313" i="4" s="1"/>
  <c r="D2313" i="4"/>
  <c r="E2313" i="4"/>
  <c r="F2313" i="4"/>
  <c r="G2313" i="4"/>
  <c r="C2314" i="4"/>
  <c r="H2314" i="4" s="1"/>
  <c r="D2314" i="4"/>
  <c r="E2314" i="4"/>
  <c r="F2314" i="4"/>
  <c r="G2314" i="4"/>
  <c r="C2315" i="4"/>
  <c r="H2315" i="4" s="1"/>
  <c r="D2315" i="4"/>
  <c r="E2315" i="4"/>
  <c r="F2315" i="4"/>
  <c r="G2315" i="4"/>
  <c r="C2316" i="4"/>
  <c r="H2316" i="4" s="1"/>
  <c r="D2316" i="4"/>
  <c r="E2316" i="4"/>
  <c r="F2316" i="4"/>
  <c r="G2316" i="4"/>
  <c r="C2317" i="4"/>
  <c r="H2317" i="4" s="1"/>
  <c r="D2317" i="4"/>
  <c r="E2317" i="4"/>
  <c r="F2317" i="4"/>
  <c r="G2317" i="4"/>
  <c r="C2318" i="4"/>
  <c r="H2318" i="4" s="1"/>
  <c r="D2318" i="4"/>
  <c r="E2318" i="4"/>
  <c r="F2318" i="4"/>
  <c r="G2318" i="4"/>
  <c r="C2319" i="4"/>
  <c r="H2319" i="4" s="1"/>
  <c r="D2319" i="4"/>
  <c r="E2319" i="4"/>
  <c r="F2319" i="4"/>
  <c r="G2319" i="4"/>
  <c r="C2320" i="4"/>
  <c r="H2320" i="4" s="1"/>
  <c r="D2320" i="4"/>
  <c r="E2320" i="4"/>
  <c r="F2320" i="4"/>
  <c r="G2320" i="4"/>
  <c r="C2321" i="4"/>
  <c r="H2321" i="4" s="1"/>
  <c r="D2321" i="4"/>
  <c r="E2321" i="4"/>
  <c r="F2321" i="4"/>
  <c r="G2321" i="4"/>
  <c r="C2322" i="4"/>
  <c r="H2322" i="4" s="1"/>
  <c r="D2322" i="4"/>
  <c r="E2322" i="4"/>
  <c r="F2322" i="4"/>
  <c r="G2322" i="4"/>
  <c r="C2323" i="4"/>
  <c r="H2323" i="4" s="1"/>
  <c r="D2323" i="4"/>
  <c r="E2323" i="4"/>
  <c r="F2323" i="4"/>
  <c r="G2323" i="4"/>
  <c r="C2324" i="4"/>
  <c r="H2324" i="4" s="1"/>
  <c r="D2324" i="4"/>
  <c r="E2324" i="4"/>
  <c r="F2324" i="4"/>
  <c r="G2324" i="4"/>
  <c r="C2325" i="4"/>
  <c r="H2325" i="4" s="1"/>
  <c r="D2325" i="4"/>
  <c r="E2325" i="4"/>
  <c r="F2325" i="4"/>
  <c r="G2325" i="4"/>
  <c r="C2326" i="4"/>
  <c r="H2326" i="4" s="1"/>
  <c r="D2326" i="4"/>
  <c r="E2326" i="4"/>
  <c r="F2326" i="4"/>
  <c r="G2326" i="4"/>
  <c r="C2327" i="4"/>
  <c r="H2327" i="4" s="1"/>
  <c r="D2327" i="4"/>
  <c r="E2327" i="4"/>
  <c r="F2327" i="4"/>
  <c r="G2327" i="4"/>
  <c r="C2328" i="4"/>
  <c r="H2328" i="4" s="1"/>
  <c r="D2328" i="4"/>
  <c r="E2328" i="4"/>
  <c r="F2328" i="4"/>
  <c r="G2328" i="4"/>
  <c r="C2329" i="4"/>
  <c r="H2329" i="4" s="1"/>
  <c r="D2329" i="4"/>
  <c r="E2329" i="4"/>
  <c r="F2329" i="4"/>
  <c r="G2329" i="4"/>
  <c r="C2330" i="4"/>
  <c r="H2330" i="4" s="1"/>
  <c r="D2330" i="4"/>
  <c r="E2330" i="4"/>
  <c r="F2330" i="4"/>
  <c r="G2330" i="4"/>
  <c r="C2331" i="4"/>
  <c r="H2331" i="4" s="1"/>
  <c r="D2331" i="4"/>
  <c r="E2331" i="4"/>
  <c r="F2331" i="4"/>
  <c r="G2331" i="4"/>
  <c r="C2332" i="4"/>
  <c r="H2332" i="4" s="1"/>
  <c r="D2332" i="4"/>
  <c r="E2332" i="4"/>
  <c r="F2332" i="4"/>
  <c r="G2332" i="4"/>
  <c r="C2333" i="4"/>
  <c r="H2333" i="4" s="1"/>
  <c r="D2333" i="4"/>
  <c r="E2333" i="4"/>
  <c r="F2333" i="4"/>
  <c r="G2333" i="4"/>
  <c r="C2334" i="4"/>
  <c r="H2334" i="4" s="1"/>
  <c r="D2334" i="4"/>
  <c r="E2334" i="4"/>
  <c r="F2334" i="4"/>
  <c r="G2334" i="4"/>
  <c r="C2335" i="4"/>
  <c r="H2335" i="4" s="1"/>
  <c r="D2335" i="4"/>
  <c r="E2335" i="4"/>
  <c r="F2335" i="4"/>
  <c r="G2335" i="4"/>
  <c r="C2336" i="4"/>
  <c r="H2336" i="4" s="1"/>
  <c r="D2336" i="4"/>
  <c r="E2336" i="4"/>
  <c r="F2336" i="4"/>
  <c r="G2336" i="4"/>
  <c r="C2337" i="4"/>
  <c r="H2337" i="4" s="1"/>
  <c r="D2337" i="4"/>
  <c r="E2337" i="4"/>
  <c r="F2337" i="4"/>
  <c r="G2337" i="4"/>
  <c r="C2338" i="4"/>
  <c r="H2338" i="4" s="1"/>
  <c r="D2338" i="4"/>
  <c r="E2338" i="4"/>
  <c r="F2338" i="4"/>
  <c r="G2338" i="4"/>
  <c r="C2339" i="4"/>
  <c r="H2339" i="4" s="1"/>
  <c r="D2339" i="4"/>
  <c r="E2339" i="4"/>
  <c r="F2339" i="4"/>
  <c r="G2339" i="4"/>
  <c r="C2340" i="4"/>
  <c r="H2340" i="4" s="1"/>
  <c r="D2340" i="4"/>
  <c r="E2340" i="4"/>
  <c r="F2340" i="4"/>
  <c r="G2340" i="4"/>
  <c r="C2341" i="4"/>
  <c r="H2341" i="4" s="1"/>
  <c r="D2341" i="4"/>
  <c r="E2341" i="4"/>
  <c r="F2341" i="4"/>
  <c r="G2341" i="4"/>
  <c r="C2342" i="4"/>
  <c r="H2342" i="4" s="1"/>
  <c r="D2342" i="4"/>
  <c r="E2342" i="4"/>
  <c r="F2342" i="4"/>
  <c r="G2342" i="4"/>
  <c r="C2343" i="4"/>
  <c r="H2343" i="4" s="1"/>
  <c r="D2343" i="4"/>
  <c r="E2343" i="4"/>
  <c r="F2343" i="4"/>
  <c r="G2343" i="4"/>
  <c r="C2344" i="4"/>
  <c r="H2344" i="4" s="1"/>
  <c r="D2344" i="4"/>
  <c r="E2344" i="4"/>
  <c r="F2344" i="4"/>
  <c r="G2344" i="4"/>
  <c r="C2345" i="4"/>
  <c r="H2345" i="4" s="1"/>
  <c r="D2345" i="4"/>
  <c r="E2345" i="4"/>
  <c r="F2345" i="4"/>
  <c r="G2345" i="4"/>
  <c r="C2346" i="4"/>
  <c r="H2346" i="4" s="1"/>
  <c r="D2346" i="4"/>
  <c r="E2346" i="4"/>
  <c r="F2346" i="4"/>
  <c r="G2346" i="4"/>
  <c r="C2347" i="4"/>
  <c r="H2347" i="4" s="1"/>
  <c r="D2347" i="4"/>
  <c r="E2347" i="4"/>
  <c r="F2347" i="4"/>
  <c r="G2347" i="4"/>
  <c r="C2348" i="4"/>
  <c r="H2348" i="4" s="1"/>
  <c r="D2348" i="4"/>
  <c r="E2348" i="4"/>
  <c r="F2348" i="4"/>
  <c r="G2348" i="4"/>
  <c r="C2349" i="4"/>
  <c r="H2349" i="4" s="1"/>
  <c r="D2349" i="4"/>
  <c r="E2349" i="4"/>
  <c r="F2349" i="4"/>
  <c r="G2349" i="4"/>
  <c r="C2350" i="4"/>
  <c r="H2350" i="4" s="1"/>
  <c r="D2350" i="4"/>
  <c r="E2350" i="4"/>
  <c r="F2350" i="4"/>
  <c r="G2350" i="4"/>
  <c r="C2351" i="4"/>
  <c r="H2351" i="4" s="1"/>
  <c r="D2351" i="4"/>
  <c r="E2351" i="4"/>
  <c r="F2351" i="4"/>
  <c r="G2351" i="4"/>
  <c r="C2352" i="4"/>
  <c r="H2352" i="4" s="1"/>
  <c r="D2352" i="4"/>
  <c r="E2352" i="4"/>
  <c r="F2352" i="4"/>
  <c r="G2352" i="4"/>
  <c r="C2353" i="4"/>
  <c r="H2353" i="4" s="1"/>
  <c r="D2353" i="4"/>
  <c r="E2353" i="4"/>
  <c r="F2353" i="4"/>
  <c r="G2353" i="4"/>
  <c r="C2354" i="4"/>
  <c r="H2354" i="4" s="1"/>
  <c r="D2354" i="4"/>
  <c r="E2354" i="4"/>
  <c r="F2354" i="4"/>
  <c r="G2354" i="4"/>
  <c r="C2355" i="4"/>
  <c r="H2355" i="4" s="1"/>
  <c r="D2355" i="4"/>
  <c r="E2355" i="4"/>
  <c r="F2355" i="4"/>
  <c r="G2355" i="4"/>
  <c r="C2356" i="4"/>
  <c r="H2356" i="4" s="1"/>
  <c r="D2356" i="4"/>
  <c r="E2356" i="4"/>
  <c r="F2356" i="4"/>
  <c r="G2356" i="4"/>
  <c r="C2357" i="4"/>
  <c r="H2357" i="4" s="1"/>
  <c r="D2357" i="4"/>
  <c r="E2357" i="4"/>
  <c r="F2357" i="4"/>
  <c r="G2357" i="4"/>
  <c r="C2358" i="4"/>
  <c r="H2358" i="4" s="1"/>
  <c r="D2358" i="4"/>
  <c r="E2358" i="4"/>
  <c r="F2358" i="4"/>
  <c r="G2358" i="4"/>
  <c r="C2359" i="4"/>
  <c r="H2359" i="4" s="1"/>
  <c r="D2359" i="4"/>
  <c r="E2359" i="4"/>
  <c r="F2359" i="4"/>
  <c r="G2359" i="4"/>
  <c r="C2360" i="4"/>
  <c r="H2360" i="4" s="1"/>
  <c r="D2360" i="4"/>
  <c r="E2360" i="4"/>
  <c r="F2360" i="4"/>
  <c r="G2360" i="4"/>
  <c r="C2361" i="4"/>
  <c r="H2361" i="4" s="1"/>
  <c r="D2361" i="4"/>
  <c r="E2361" i="4"/>
  <c r="F2361" i="4"/>
  <c r="G2361" i="4"/>
  <c r="C2362" i="4"/>
  <c r="H2362" i="4" s="1"/>
  <c r="D2362" i="4"/>
  <c r="E2362" i="4"/>
  <c r="F2362" i="4"/>
  <c r="G2362" i="4"/>
  <c r="C2363" i="4"/>
  <c r="H2363" i="4" s="1"/>
  <c r="D2363" i="4"/>
  <c r="E2363" i="4"/>
  <c r="F2363" i="4"/>
  <c r="G2363" i="4"/>
  <c r="C2364" i="4"/>
  <c r="H2364" i="4" s="1"/>
  <c r="D2364" i="4"/>
  <c r="E2364" i="4"/>
  <c r="F2364" i="4"/>
  <c r="G2364" i="4"/>
  <c r="C2365" i="4"/>
  <c r="H2365" i="4" s="1"/>
  <c r="D2365" i="4"/>
  <c r="E2365" i="4"/>
  <c r="F2365" i="4"/>
  <c r="G2365" i="4"/>
  <c r="C2366" i="4"/>
  <c r="H2366" i="4" s="1"/>
  <c r="D2366" i="4"/>
  <c r="E2366" i="4"/>
  <c r="F2366" i="4"/>
  <c r="G2366" i="4"/>
  <c r="C2367" i="4"/>
  <c r="H2367" i="4" s="1"/>
  <c r="D2367" i="4"/>
  <c r="E2367" i="4"/>
  <c r="F2367" i="4"/>
  <c r="G2367" i="4"/>
  <c r="C2368" i="4"/>
  <c r="H2368" i="4" s="1"/>
  <c r="D2368" i="4"/>
  <c r="E2368" i="4"/>
  <c r="F2368" i="4"/>
  <c r="G2368" i="4"/>
  <c r="C2369" i="4"/>
  <c r="H2369" i="4" s="1"/>
  <c r="D2369" i="4"/>
  <c r="E2369" i="4"/>
  <c r="F2369" i="4"/>
  <c r="G2369" i="4"/>
  <c r="C2370" i="4"/>
  <c r="H2370" i="4" s="1"/>
  <c r="D2370" i="4"/>
  <c r="E2370" i="4"/>
  <c r="F2370" i="4"/>
  <c r="G2370" i="4"/>
  <c r="C2371" i="4"/>
  <c r="H2371" i="4" s="1"/>
  <c r="D2371" i="4"/>
  <c r="E2371" i="4"/>
  <c r="F2371" i="4"/>
  <c r="G2371" i="4"/>
  <c r="C2372" i="4"/>
  <c r="H2372" i="4" s="1"/>
  <c r="D2372" i="4"/>
  <c r="E2372" i="4"/>
  <c r="F2372" i="4"/>
  <c r="G2372" i="4"/>
  <c r="C2373" i="4"/>
  <c r="H2373" i="4" s="1"/>
  <c r="D2373" i="4"/>
  <c r="E2373" i="4"/>
  <c r="F2373" i="4"/>
  <c r="G2373" i="4"/>
  <c r="C2374" i="4"/>
  <c r="H2374" i="4" s="1"/>
  <c r="D2374" i="4"/>
  <c r="E2374" i="4"/>
  <c r="F2374" i="4"/>
  <c r="G2374" i="4"/>
  <c r="C2375" i="4"/>
  <c r="H2375" i="4" s="1"/>
  <c r="D2375" i="4"/>
  <c r="E2375" i="4"/>
  <c r="F2375" i="4"/>
  <c r="G2375" i="4"/>
  <c r="C2376" i="4"/>
  <c r="H2376" i="4" s="1"/>
  <c r="D2376" i="4"/>
  <c r="E2376" i="4"/>
  <c r="F2376" i="4"/>
  <c r="G2376" i="4"/>
  <c r="C2377" i="4"/>
  <c r="H2377" i="4" s="1"/>
  <c r="D2377" i="4"/>
  <c r="E2377" i="4"/>
  <c r="F2377" i="4"/>
  <c r="G2377" i="4"/>
  <c r="C2378" i="4"/>
  <c r="H2378" i="4" s="1"/>
  <c r="D2378" i="4"/>
  <c r="E2378" i="4"/>
  <c r="F2378" i="4"/>
  <c r="G2378" i="4"/>
  <c r="C2379" i="4"/>
  <c r="H2379" i="4" s="1"/>
  <c r="D2379" i="4"/>
  <c r="E2379" i="4"/>
  <c r="F2379" i="4"/>
  <c r="G2379" i="4"/>
  <c r="C2380" i="4"/>
  <c r="H2380" i="4" s="1"/>
  <c r="D2380" i="4"/>
  <c r="E2380" i="4"/>
  <c r="F2380" i="4"/>
  <c r="G2380" i="4"/>
  <c r="C2381" i="4"/>
  <c r="H2381" i="4" s="1"/>
  <c r="D2381" i="4"/>
  <c r="E2381" i="4"/>
  <c r="F2381" i="4"/>
  <c r="G2381" i="4"/>
  <c r="C2382" i="4"/>
  <c r="H2382" i="4" s="1"/>
  <c r="D2382" i="4"/>
  <c r="E2382" i="4"/>
  <c r="F2382" i="4"/>
  <c r="G2382" i="4"/>
  <c r="C2383" i="4"/>
  <c r="H2383" i="4" s="1"/>
  <c r="D2383" i="4"/>
  <c r="E2383" i="4"/>
  <c r="F2383" i="4"/>
  <c r="G2383" i="4"/>
  <c r="C2384" i="4"/>
  <c r="H2384" i="4" s="1"/>
  <c r="D2384" i="4"/>
  <c r="E2384" i="4"/>
  <c r="F2384" i="4"/>
  <c r="G2384" i="4"/>
  <c r="C2385" i="4"/>
  <c r="H2385" i="4" s="1"/>
  <c r="D2385" i="4"/>
  <c r="E2385" i="4"/>
  <c r="F2385" i="4"/>
  <c r="G2385" i="4"/>
  <c r="C2386" i="4"/>
  <c r="H2386" i="4" s="1"/>
  <c r="D2386" i="4"/>
  <c r="E2386" i="4"/>
  <c r="F2386" i="4"/>
  <c r="G2386" i="4"/>
  <c r="C2387" i="4"/>
  <c r="H2387" i="4" s="1"/>
  <c r="D2387" i="4"/>
  <c r="E2387" i="4"/>
  <c r="F2387" i="4"/>
  <c r="G2387" i="4"/>
  <c r="C2388" i="4"/>
  <c r="H2388" i="4" s="1"/>
  <c r="D2388" i="4"/>
  <c r="E2388" i="4"/>
  <c r="F2388" i="4"/>
  <c r="G2388" i="4"/>
  <c r="C2389" i="4"/>
  <c r="H2389" i="4" s="1"/>
  <c r="D2389" i="4"/>
  <c r="E2389" i="4"/>
  <c r="F2389" i="4"/>
  <c r="G2389" i="4"/>
  <c r="C2390" i="4"/>
  <c r="H2390" i="4" s="1"/>
  <c r="D2390" i="4"/>
  <c r="E2390" i="4"/>
  <c r="F2390" i="4"/>
  <c r="G2390" i="4"/>
  <c r="C2391" i="4"/>
  <c r="H2391" i="4" s="1"/>
  <c r="D2391" i="4"/>
  <c r="E2391" i="4"/>
  <c r="F2391" i="4"/>
  <c r="G2391" i="4"/>
  <c r="C2392" i="4"/>
  <c r="H2392" i="4" s="1"/>
  <c r="D2392" i="4"/>
  <c r="E2392" i="4"/>
  <c r="F2392" i="4"/>
  <c r="G2392" i="4"/>
  <c r="C2393" i="4"/>
  <c r="H2393" i="4" s="1"/>
  <c r="D2393" i="4"/>
  <c r="E2393" i="4"/>
  <c r="F2393" i="4"/>
  <c r="G2393" i="4"/>
  <c r="C2394" i="4"/>
  <c r="H2394" i="4" s="1"/>
  <c r="D2394" i="4"/>
  <c r="E2394" i="4"/>
  <c r="F2394" i="4"/>
  <c r="G2394" i="4"/>
  <c r="C2395" i="4"/>
  <c r="H2395" i="4" s="1"/>
  <c r="D2395" i="4"/>
  <c r="E2395" i="4"/>
  <c r="F2395" i="4"/>
  <c r="G2395" i="4"/>
  <c r="C2396" i="4"/>
  <c r="H2396" i="4" s="1"/>
  <c r="D2396" i="4"/>
  <c r="E2396" i="4"/>
  <c r="F2396" i="4"/>
  <c r="G2396" i="4"/>
  <c r="C2397" i="4"/>
  <c r="H2397" i="4" s="1"/>
  <c r="D2397" i="4"/>
  <c r="E2397" i="4"/>
  <c r="F2397" i="4"/>
  <c r="G2397" i="4"/>
  <c r="C2398" i="4"/>
  <c r="H2398" i="4" s="1"/>
  <c r="D2398" i="4"/>
  <c r="E2398" i="4"/>
  <c r="F2398" i="4"/>
  <c r="G2398" i="4"/>
  <c r="C2399" i="4"/>
  <c r="H2399" i="4" s="1"/>
  <c r="D2399" i="4"/>
  <c r="E2399" i="4"/>
  <c r="F2399" i="4"/>
  <c r="G2399" i="4"/>
  <c r="C2400" i="4"/>
  <c r="H2400" i="4" s="1"/>
  <c r="D2400" i="4"/>
  <c r="E2400" i="4"/>
  <c r="F2400" i="4"/>
  <c r="G2400" i="4"/>
  <c r="C2401" i="4"/>
  <c r="H2401" i="4" s="1"/>
  <c r="D2401" i="4"/>
  <c r="E2401" i="4"/>
  <c r="F2401" i="4"/>
  <c r="G2401" i="4"/>
  <c r="C2402" i="4"/>
  <c r="H2402" i="4" s="1"/>
  <c r="D2402" i="4"/>
  <c r="E2402" i="4"/>
  <c r="F2402" i="4"/>
  <c r="G2402" i="4"/>
  <c r="C2403" i="4"/>
  <c r="H2403" i="4" s="1"/>
  <c r="D2403" i="4"/>
  <c r="E2403" i="4"/>
  <c r="F2403" i="4"/>
  <c r="G2403" i="4"/>
  <c r="C2404" i="4"/>
  <c r="H2404" i="4" s="1"/>
  <c r="D2404" i="4"/>
  <c r="E2404" i="4"/>
  <c r="F2404" i="4"/>
  <c r="G2404" i="4"/>
  <c r="C2405" i="4"/>
  <c r="H2405" i="4" s="1"/>
  <c r="D2405" i="4"/>
  <c r="E2405" i="4"/>
  <c r="F2405" i="4"/>
  <c r="G2405" i="4"/>
  <c r="C2406" i="4"/>
  <c r="H2406" i="4" s="1"/>
  <c r="D2406" i="4"/>
  <c r="E2406" i="4"/>
  <c r="F2406" i="4"/>
  <c r="G2406" i="4"/>
  <c r="C2407" i="4"/>
  <c r="H2407" i="4" s="1"/>
  <c r="D2407" i="4"/>
  <c r="E2407" i="4"/>
  <c r="F2407" i="4"/>
  <c r="G2407" i="4"/>
  <c r="C2408" i="4"/>
  <c r="H2408" i="4" s="1"/>
  <c r="D2408" i="4"/>
  <c r="E2408" i="4"/>
  <c r="F2408" i="4"/>
  <c r="G2408" i="4"/>
  <c r="C2409" i="4"/>
  <c r="H2409" i="4" s="1"/>
  <c r="D2409" i="4"/>
  <c r="E2409" i="4"/>
  <c r="F2409" i="4"/>
  <c r="G2409" i="4"/>
  <c r="C2410" i="4"/>
  <c r="H2410" i="4" s="1"/>
  <c r="D2410" i="4"/>
  <c r="E2410" i="4"/>
  <c r="F2410" i="4"/>
  <c r="G2410" i="4"/>
  <c r="C2411" i="4"/>
  <c r="H2411" i="4" s="1"/>
  <c r="D2411" i="4"/>
  <c r="E2411" i="4"/>
  <c r="F2411" i="4"/>
  <c r="G2411" i="4"/>
  <c r="C2412" i="4"/>
  <c r="H2412" i="4" s="1"/>
  <c r="D2412" i="4"/>
  <c r="E2412" i="4"/>
  <c r="F2412" i="4"/>
  <c r="G2412" i="4"/>
  <c r="C2413" i="4"/>
  <c r="H2413" i="4" s="1"/>
  <c r="D2413" i="4"/>
  <c r="E2413" i="4"/>
  <c r="F2413" i="4"/>
  <c r="G2413" i="4"/>
  <c r="C2414" i="4"/>
  <c r="H2414" i="4" s="1"/>
  <c r="D2414" i="4"/>
  <c r="E2414" i="4"/>
  <c r="F2414" i="4"/>
  <c r="G2414" i="4"/>
  <c r="C2415" i="4"/>
  <c r="H2415" i="4" s="1"/>
  <c r="D2415" i="4"/>
  <c r="E2415" i="4"/>
  <c r="F2415" i="4"/>
  <c r="G2415" i="4"/>
  <c r="C2416" i="4"/>
  <c r="H2416" i="4" s="1"/>
  <c r="D2416" i="4"/>
  <c r="E2416" i="4"/>
  <c r="F2416" i="4"/>
  <c r="G2416" i="4"/>
  <c r="C2417" i="4"/>
  <c r="H2417" i="4" s="1"/>
  <c r="D2417" i="4"/>
  <c r="E2417" i="4"/>
  <c r="F2417" i="4"/>
  <c r="G2417" i="4"/>
  <c r="C2418" i="4"/>
  <c r="H2418" i="4" s="1"/>
  <c r="D2418" i="4"/>
  <c r="E2418" i="4"/>
  <c r="F2418" i="4"/>
  <c r="G2418" i="4"/>
  <c r="C2419" i="4"/>
  <c r="H2419" i="4" s="1"/>
  <c r="D2419" i="4"/>
  <c r="E2419" i="4"/>
  <c r="F2419" i="4"/>
  <c r="G2419" i="4"/>
  <c r="C2420" i="4"/>
  <c r="H2420" i="4" s="1"/>
  <c r="D2420" i="4"/>
  <c r="E2420" i="4"/>
  <c r="F2420" i="4"/>
  <c r="G2420" i="4"/>
  <c r="C2421" i="4"/>
  <c r="H2421" i="4" s="1"/>
  <c r="D2421" i="4"/>
  <c r="E2421" i="4"/>
  <c r="F2421" i="4"/>
  <c r="G2421" i="4"/>
  <c r="C2422" i="4"/>
  <c r="H2422" i="4" s="1"/>
  <c r="D2422" i="4"/>
  <c r="E2422" i="4"/>
  <c r="F2422" i="4"/>
  <c r="G2422" i="4"/>
  <c r="C2423" i="4"/>
  <c r="H2423" i="4" s="1"/>
  <c r="D2423" i="4"/>
  <c r="E2423" i="4"/>
  <c r="F2423" i="4"/>
  <c r="G2423" i="4"/>
  <c r="C2424" i="4"/>
  <c r="H2424" i="4" s="1"/>
  <c r="D2424" i="4"/>
  <c r="E2424" i="4"/>
  <c r="F2424" i="4"/>
  <c r="G2424" i="4"/>
  <c r="C2425" i="4"/>
  <c r="H2425" i="4" s="1"/>
  <c r="D2425" i="4"/>
  <c r="E2425" i="4"/>
  <c r="F2425" i="4"/>
  <c r="G2425" i="4"/>
  <c r="C2426" i="4"/>
  <c r="H2426" i="4" s="1"/>
  <c r="D2426" i="4"/>
  <c r="E2426" i="4"/>
  <c r="F2426" i="4"/>
  <c r="G2426" i="4"/>
  <c r="C2427" i="4"/>
  <c r="H2427" i="4" s="1"/>
  <c r="D2427" i="4"/>
  <c r="E2427" i="4"/>
  <c r="F2427" i="4"/>
  <c r="G2427" i="4"/>
  <c r="C2428" i="4"/>
  <c r="H2428" i="4" s="1"/>
  <c r="D2428" i="4"/>
  <c r="E2428" i="4"/>
  <c r="F2428" i="4"/>
  <c r="G2428" i="4"/>
  <c r="C2429" i="4"/>
  <c r="H2429" i="4" s="1"/>
  <c r="D2429" i="4"/>
  <c r="E2429" i="4"/>
  <c r="F2429" i="4"/>
  <c r="G2429" i="4"/>
  <c r="C2430" i="4"/>
  <c r="H2430" i="4" s="1"/>
  <c r="D2430" i="4"/>
  <c r="E2430" i="4"/>
  <c r="F2430" i="4"/>
  <c r="G2430" i="4"/>
  <c r="C2431" i="4"/>
  <c r="H2431" i="4" s="1"/>
  <c r="D2431" i="4"/>
  <c r="E2431" i="4"/>
  <c r="F2431" i="4"/>
  <c r="G2431" i="4"/>
  <c r="C2432" i="4"/>
  <c r="H2432" i="4" s="1"/>
  <c r="D2432" i="4"/>
  <c r="E2432" i="4"/>
  <c r="F2432" i="4"/>
  <c r="G2432" i="4"/>
  <c r="C2433" i="4"/>
  <c r="H2433" i="4" s="1"/>
  <c r="D2433" i="4"/>
  <c r="E2433" i="4"/>
  <c r="F2433" i="4"/>
  <c r="G2433" i="4"/>
  <c r="C2434" i="4"/>
  <c r="H2434" i="4" s="1"/>
  <c r="D2434" i="4"/>
  <c r="E2434" i="4"/>
  <c r="F2434" i="4"/>
  <c r="G2434" i="4"/>
  <c r="C2435" i="4"/>
  <c r="H2435" i="4" s="1"/>
  <c r="D2435" i="4"/>
  <c r="E2435" i="4"/>
  <c r="F2435" i="4"/>
  <c r="G2435" i="4"/>
  <c r="C2436" i="4"/>
  <c r="H2436" i="4" s="1"/>
  <c r="D2436" i="4"/>
  <c r="E2436" i="4"/>
  <c r="F2436" i="4"/>
  <c r="G2436" i="4"/>
  <c r="C2437" i="4"/>
  <c r="H2437" i="4" s="1"/>
  <c r="D2437" i="4"/>
  <c r="E2437" i="4"/>
  <c r="F2437" i="4"/>
  <c r="G2437" i="4"/>
  <c r="C2438" i="4"/>
  <c r="H2438" i="4" s="1"/>
  <c r="D2438" i="4"/>
  <c r="E2438" i="4"/>
  <c r="F2438" i="4"/>
  <c r="G2438" i="4"/>
  <c r="C2439" i="4"/>
  <c r="H2439" i="4" s="1"/>
  <c r="D2439" i="4"/>
  <c r="E2439" i="4"/>
  <c r="F2439" i="4"/>
  <c r="G2439" i="4"/>
  <c r="C2440" i="4"/>
  <c r="H2440" i="4" s="1"/>
  <c r="D2440" i="4"/>
  <c r="E2440" i="4"/>
  <c r="F2440" i="4"/>
  <c r="G2440" i="4"/>
  <c r="C2441" i="4"/>
  <c r="H2441" i="4" s="1"/>
  <c r="D2441" i="4"/>
  <c r="E2441" i="4"/>
  <c r="F2441" i="4"/>
  <c r="G2441" i="4"/>
  <c r="C2442" i="4"/>
  <c r="H2442" i="4" s="1"/>
  <c r="D2442" i="4"/>
  <c r="E2442" i="4"/>
  <c r="F2442" i="4"/>
  <c r="G2442" i="4"/>
  <c r="C2443" i="4"/>
  <c r="H2443" i="4" s="1"/>
  <c r="D2443" i="4"/>
  <c r="E2443" i="4"/>
  <c r="F2443" i="4"/>
  <c r="G2443" i="4"/>
  <c r="C2444" i="4"/>
  <c r="H2444" i="4" s="1"/>
  <c r="D2444" i="4"/>
  <c r="E2444" i="4"/>
  <c r="F2444" i="4"/>
  <c r="G2444" i="4"/>
  <c r="C2445" i="4"/>
  <c r="H2445" i="4" s="1"/>
  <c r="D2445" i="4"/>
  <c r="E2445" i="4"/>
  <c r="F2445" i="4"/>
  <c r="G2445" i="4"/>
  <c r="C2446" i="4"/>
  <c r="H2446" i="4" s="1"/>
  <c r="D2446" i="4"/>
  <c r="E2446" i="4"/>
  <c r="F2446" i="4"/>
  <c r="G2446" i="4"/>
  <c r="C2447" i="4"/>
  <c r="H2447" i="4" s="1"/>
  <c r="D2447" i="4"/>
  <c r="E2447" i="4"/>
  <c r="F2447" i="4"/>
  <c r="G2447" i="4"/>
  <c r="C2448" i="4"/>
  <c r="H2448" i="4" s="1"/>
  <c r="D2448" i="4"/>
  <c r="E2448" i="4"/>
  <c r="F2448" i="4"/>
  <c r="G2448" i="4"/>
  <c r="C2449" i="4"/>
  <c r="H2449" i="4" s="1"/>
  <c r="D2449" i="4"/>
  <c r="E2449" i="4"/>
  <c r="F2449" i="4"/>
  <c r="G2449" i="4"/>
  <c r="C2450" i="4"/>
  <c r="H2450" i="4" s="1"/>
  <c r="D2450" i="4"/>
  <c r="E2450" i="4"/>
  <c r="F2450" i="4"/>
  <c r="G2450" i="4"/>
  <c r="C2451" i="4"/>
  <c r="H2451" i="4" s="1"/>
  <c r="D2451" i="4"/>
  <c r="E2451" i="4"/>
  <c r="F2451" i="4"/>
  <c r="G2451" i="4"/>
  <c r="C2452" i="4"/>
  <c r="H2452" i="4" s="1"/>
  <c r="D2452" i="4"/>
  <c r="E2452" i="4"/>
  <c r="F2452" i="4"/>
  <c r="G2452" i="4"/>
  <c r="C2453" i="4"/>
  <c r="H2453" i="4" s="1"/>
  <c r="D2453" i="4"/>
  <c r="E2453" i="4"/>
  <c r="F2453" i="4"/>
  <c r="G2453" i="4"/>
  <c r="C2454" i="4"/>
  <c r="H2454" i="4" s="1"/>
  <c r="D2454" i="4"/>
  <c r="E2454" i="4"/>
  <c r="F2454" i="4"/>
  <c r="G2454" i="4"/>
  <c r="C2455" i="4"/>
  <c r="H2455" i="4" s="1"/>
  <c r="D2455" i="4"/>
  <c r="E2455" i="4"/>
  <c r="F2455" i="4"/>
  <c r="G2455" i="4"/>
  <c r="C2456" i="4"/>
  <c r="H2456" i="4" s="1"/>
  <c r="D2456" i="4"/>
  <c r="E2456" i="4"/>
  <c r="F2456" i="4"/>
  <c r="G2456" i="4"/>
  <c r="C2457" i="4"/>
  <c r="H2457" i="4" s="1"/>
  <c r="D2457" i="4"/>
  <c r="E2457" i="4"/>
  <c r="F2457" i="4"/>
  <c r="G2457" i="4"/>
  <c r="C2458" i="4"/>
  <c r="H2458" i="4" s="1"/>
  <c r="D2458" i="4"/>
  <c r="E2458" i="4"/>
  <c r="F2458" i="4"/>
  <c r="G2458" i="4"/>
  <c r="C2459" i="4"/>
  <c r="H2459" i="4" s="1"/>
  <c r="D2459" i="4"/>
  <c r="E2459" i="4"/>
  <c r="F2459" i="4"/>
  <c r="G2459" i="4"/>
  <c r="C2460" i="4"/>
  <c r="H2460" i="4" s="1"/>
  <c r="D2460" i="4"/>
  <c r="E2460" i="4"/>
  <c r="F2460" i="4"/>
  <c r="G2460" i="4"/>
  <c r="C2461" i="4"/>
  <c r="H2461" i="4" s="1"/>
  <c r="D2461" i="4"/>
  <c r="E2461" i="4"/>
  <c r="F2461" i="4"/>
  <c r="G2461" i="4"/>
  <c r="C2462" i="4"/>
  <c r="H2462" i="4" s="1"/>
  <c r="D2462" i="4"/>
  <c r="E2462" i="4"/>
  <c r="F2462" i="4"/>
  <c r="G2462" i="4"/>
  <c r="C2463" i="4"/>
  <c r="H2463" i="4" s="1"/>
  <c r="D2463" i="4"/>
  <c r="E2463" i="4"/>
  <c r="F2463" i="4"/>
  <c r="G2463" i="4"/>
  <c r="C2464" i="4"/>
  <c r="H2464" i="4" s="1"/>
  <c r="D2464" i="4"/>
  <c r="E2464" i="4"/>
  <c r="F2464" i="4"/>
  <c r="G2464" i="4"/>
  <c r="C2465" i="4"/>
  <c r="H2465" i="4" s="1"/>
  <c r="D2465" i="4"/>
  <c r="E2465" i="4"/>
  <c r="F2465" i="4"/>
  <c r="G2465" i="4"/>
  <c r="C2466" i="4"/>
  <c r="H2466" i="4" s="1"/>
  <c r="D2466" i="4"/>
  <c r="E2466" i="4"/>
  <c r="F2466" i="4"/>
  <c r="G2466" i="4"/>
  <c r="C2467" i="4"/>
  <c r="H2467" i="4" s="1"/>
  <c r="D2467" i="4"/>
  <c r="E2467" i="4"/>
  <c r="F2467" i="4"/>
  <c r="G2467" i="4"/>
  <c r="C2468" i="4"/>
  <c r="H2468" i="4" s="1"/>
  <c r="D2468" i="4"/>
  <c r="E2468" i="4"/>
  <c r="F2468" i="4"/>
  <c r="G2468" i="4"/>
  <c r="C2469" i="4"/>
  <c r="H2469" i="4" s="1"/>
  <c r="D2469" i="4"/>
  <c r="E2469" i="4"/>
  <c r="F2469" i="4"/>
  <c r="G2469" i="4"/>
  <c r="C2470" i="4"/>
  <c r="H2470" i="4" s="1"/>
  <c r="D2470" i="4"/>
  <c r="E2470" i="4"/>
  <c r="F2470" i="4"/>
  <c r="G2470" i="4"/>
  <c r="C2471" i="4"/>
  <c r="H2471" i="4" s="1"/>
  <c r="D2471" i="4"/>
  <c r="E2471" i="4"/>
  <c r="F2471" i="4"/>
  <c r="G2471" i="4"/>
  <c r="C2472" i="4"/>
  <c r="H2472" i="4" s="1"/>
  <c r="D2472" i="4"/>
  <c r="E2472" i="4"/>
  <c r="F2472" i="4"/>
  <c r="G2472" i="4"/>
  <c r="C2473" i="4"/>
  <c r="H2473" i="4" s="1"/>
  <c r="D2473" i="4"/>
  <c r="E2473" i="4"/>
  <c r="F2473" i="4"/>
  <c r="G2473" i="4"/>
  <c r="C2474" i="4"/>
  <c r="H2474" i="4" s="1"/>
  <c r="D2474" i="4"/>
  <c r="E2474" i="4"/>
  <c r="F2474" i="4"/>
  <c r="G2474" i="4"/>
  <c r="C2475" i="4"/>
  <c r="H2475" i="4" s="1"/>
  <c r="D2475" i="4"/>
  <c r="E2475" i="4"/>
  <c r="F2475" i="4"/>
  <c r="G2475" i="4"/>
  <c r="C2476" i="4"/>
  <c r="H2476" i="4" s="1"/>
  <c r="D2476" i="4"/>
  <c r="E2476" i="4"/>
  <c r="F2476" i="4"/>
  <c r="G2476" i="4"/>
  <c r="C2477" i="4"/>
  <c r="H2477" i="4" s="1"/>
  <c r="D2477" i="4"/>
  <c r="E2477" i="4"/>
  <c r="F2477" i="4"/>
  <c r="G2477" i="4"/>
  <c r="C2478" i="4"/>
  <c r="H2478" i="4" s="1"/>
  <c r="D2478" i="4"/>
  <c r="E2478" i="4"/>
  <c r="F2478" i="4"/>
  <c r="G2478" i="4"/>
  <c r="C2479" i="4"/>
  <c r="H2479" i="4" s="1"/>
  <c r="D2479" i="4"/>
  <c r="E2479" i="4"/>
  <c r="F2479" i="4"/>
  <c r="G2479" i="4"/>
  <c r="C2480" i="4"/>
  <c r="H2480" i="4" s="1"/>
  <c r="D2480" i="4"/>
  <c r="E2480" i="4"/>
  <c r="F2480" i="4"/>
  <c r="G2480" i="4"/>
  <c r="C2481" i="4"/>
  <c r="H2481" i="4" s="1"/>
  <c r="D2481" i="4"/>
  <c r="E2481" i="4"/>
  <c r="F2481" i="4"/>
  <c r="G2481" i="4"/>
  <c r="C2482" i="4"/>
  <c r="H2482" i="4" s="1"/>
  <c r="D2482" i="4"/>
  <c r="E2482" i="4"/>
  <c r="F2482" i="4"/>
  <c r="G2482" i="4"/>
  <c r="C2483" i="4"/>
  <c r="H2483" i="4" s="1"/>
  <c r="D2483" i="4"/>
  <c r="E2483" i="4"/>
  <c r="F2483" i="4"/>
  <c r="G2483" i="4"/>
  <c r="C2484" i="4"/>
  <c r="H2484" i="4" s="1"/>
  <c r="D2484" i="4"/>
  <c r="E2484" i="4"/>
  <c r="F2484" i="4"/>
  <c r="G2484" i="4"/>
  <c r="C2485" i="4"/>
  <c r="H2485" i="4" s="1"/>
  <c r="D2485" i="4"/>
  <c r="E2485" i="4"/>
  <c r="F2485" i="4"/>
  <c r="G2485" i="4"/>
  <c r="C2486" i="4"/>
  <c r="H2486" i="4" s="1"/>
  <c r="D2486" i="4"/>
  <c r="E2486" i="4"/>
  <c r="F2486" i="4"/>
  <c r="G2486" i="4"/>
  <c r="C2487" i="4"/>
  <c r="H2487" i="4" s="1"/>
  <c r="D2487" i="4"/>
  <c r="E2487" i="4"/>
  <c r="F2487" i="4"/>
  <c r="G2487" i="4"/>
  <c r="C2488" i="4"/>
  <c r="H2488" i="4" s="1"/>
  <c r="D2488" i="4"/>
  <c r="E2488" i="4"/>
  <c r="F2488" i="4"/>
  <c r="G2488" i="4"/>
  <c r="C2489" i="4"/>
  <c r="H2489" i="4" s="1"/>
  <c r="D2489" i="4"/>
  <c r="E2489" i="4"/>
  <c r="F2489" i="4"/>
  <c r="G2489" i="4"/>
  <c r="C2490" i="4"/>
  <c r="H2490" i="4" s="1"/>
  <c r="D2490" i="4"/>
  <c r="E2490" i="4"/>
  <c r="F2490" i="4"/>
  <c r="G2490" i="4"/>
  <c r="C2491" i="4"/>
  <c r="H2491" i="4" s="1"/>
  <c r="D2491" i="4"/>
  <c r="E2491" i="4"/>
  <c r="F2491" i="4"/>
  <c r="G2491" i="4"/>
  <c r="C2492" i="4"/>
  <c r="H2492" i="4" s="1"/>
  <c r="D2492" i="4"/>
  <c r="E2492" i="4"/>
  <c r="F2492" i="4"/>
  <c r="G2492" i="4"/>
  <c r="C2493" i="4"/>
  <c r="H2493" i="4" s="1"/>
  <c r="D2493" i="4"/>
  <c r="E2493" i="4"/>
  <c r="F2493" i="4"/>
  <c r="G2493" i="4"/>
  <c r="C2494" i="4"/>
  <c r="H2494" i="4" s="1"/>
  <c r="D2494" i="4"/>
  <c r="E2494" i="4"/>
  <c r="F2494" i="4"/>
  <c r="G2494" i="4"/>
  <c r="C2495" i="4"/>
  <c r="H2495" i="4" s="1"/>
  <c r="D2495" i="4"/>
  <c r="E2495" i="4"/>
  <c r="F2495" i="4"/>
  <c r="G2495" i="4"/>
  <c r="C2496" i="4"/>
  <c r="H2496" i="4" s="1"/>
  <c r="D2496" i="4"/>
  <c r="E2496" i="4"/>
  <c r="F2496" i="4"/>
  <c r="G2496" i="4"/>
  <c r="C2497" i="4"/>
  <c r="H2497" i="4" s="1"/>
  <c r="D2497" i="4"/>
  <c r="E2497" i="4"/>
  <c r="F2497" i="4"/>
  <c r="G2497" i="4"/>
  <c r="C2498" i="4"/>
  <c r="H2498" i="4" s="1"/>
  <c r="D2498" i="4"/>
  <c r="E2498" i="4"/>
  <c r="F2498" i="4"/>
  <c r="G2498" i="4"/>
  <c r="C2499" i="4"/>
  <c r="H2499" i="4" s="1"/>
  <c r="D2499" i="4"/>
  <c r="E2499" i="4"/>
  <c r="F2499" i="4"/>
  <c r="G2499" i="4"/>
  <c r="C2500" i="4"/>
  <c r="H2500" i="4" s="1"/>
  <c r="D2500" i="4"/>
  <c r="E2500" i="4"/>
  <c r="F2500" i="4"/>
  <c r="G2500" i="4"/>
  <c r="C2501" i="4"/>
  <c r="H2501" i="4" s="1"/>
  <c r="D2501" i="4"/>
  <c r="E2501" i="4"/>
  <c r="F2501" i="4"/>
  <c r="G2501" i="4"/>
  <c r="C2502" i="4"/>
  <c r="H2502" i="4" s="1"/>
  <c r="D2502" i="4"/>
  <c r="E2502" i="4"/>
  <c r="F2502" i="4"/>
  <c r="G2502" i="4"/>
  <c r="C2503" i="4"/>
  <c r="H2503" i="4" s="1"/>
  <c r="D2503" i="4"/>
  <c r="E2503" i="4"/>
  <c r="F2503" i="4"/>
  <c r="G2503" i="4"/>
  <c r="C2504" i="4"/>
  <c r="H2504" i="4" s="1"/>
  <c r="D2504" i="4"/>
  <c r="E2504" i="4"/>
  <c r="F2504" i="4"/>
  <c r="G2504" i="4"/>
  <c r="C2505" i="4"/>
  <c r="H2505" i="4" s="1"/>
  <c r="D2505" i="4"/>
  <c r="E2505" i="4"/>
  <c r="F2505" i="4"/>
  <c r="G2505" i="4"/>
  <c r="C2506" i="4"/>
  <c r="H2506" i="4" s="1"/>
  <c r="D2506" i="4"/>
  <c r="E2506" i="4"/>
  <c r="F2506" i="4"/>
  <c r="G2506" i="4"/>
  <c r="C2507" i="4"/>
  <c r="H2507" i="4" s="1"/>
  <c r="D2507" i="4"/>
  <c r="E2507" i="4"/>
  <c r="F2507" i="4"/>
  <c r="G2507" i="4"/>
  <c r="C2508" i="4"/>
  <c r="H2508" i="4" s="1"/>
  <c r="D2508" i="4"/>
  <c r="E2508" i="4"/>
  <c r="F2508" i="4"/>
  <c r="G2508" i="4"/>
  <c r="C2509" i="4"/>
  <c r="H2509" i="4" s="1"/>
  <c r="D2509" i="4"/>
  <c r="E2509" i="4"/>
  <c r="F2509" i="4"/>
  <c r="G2509" i="4"/>
  <c r="C2510" i="4"/>
  <c r="H2510" i="4" s="1"/>
  <c r="D2510" i="4"/>
  <c r="E2510" i="4"/>
  <c r="F2510" i="4"/>
  <c r="G2510" i="4"/>
  <c r="C2511" i="4"/>
  <c r="H2511" i="4" s="1"/>
  <c r="D2511" i="4"/>
  <c r="E2511" i="4"/>
  <c r="F2511" i="4"/>
  <c r="G2511" i="4"/>
  <c r="C2512" i="4"/>
  <c r="H2512" i="4" s="1"/>
  <c r="D2512" i="4"/>
  <c r="E2512" i="4"/>
  <c r="F2512" i="4"/>
  <c r="G2512" i="4"/>
  <c r="C2513" i="4"/>
  <c r="H2513" i="4" s="1"/>
  <c r="D2513" i="4"/>
  <c r="E2513" i="4"/>
  <c r="F2513" i="4"/>
  <c r="G2513" i="4"/>
  <c r="C2514" i="4"/>
  <c r="H2514" i="4" s="1"/>
  <c r="D2514" i="4"/>
  <c r="E2514" i="4"/>
  <c r="F2514" i="4"/>
  <c r="G2514" i="4"/>
  <c r="C2515" i="4"/>
  <c r="H2515" i="4" s="1"/>
  <c r="D2515" i="4"/>
  <c r="E2515" i="4"/>
  <c r="F2515" i="4"/>
  <c r="G2515" i="4"/>
  <c r="C2516" i="4"/>
  <c r="H2516" i="4" s="1"/>
  <c r="D2516" i="4"/>
  <c r="E2516" i="4"/>
  <c r="F2516" i="4"/>
  <c r="G2516" i="4"/>
  <c r="C2517" i="4"/>
  <c r="H2517" i="4" s="1"/>
  <c r="D2517" i="4"/>
  <c r="E2517" i="4"/>
  <c r="F2517" i="4"/>
  <c r="G2517" i="4"/>
  <c r="C2518" i="4"/>
  <c r="H2518" i="4" s="1"/>
  <c r="D2518" i="4"/>
  <c r="E2518" i="4"/>
  <c r="F2518" i="4"/>
  <c r="G2518" i="4"/>
  <c r="C2519" i="4"/>
  <c r="H2519" i="4" s="1"/>
  <c r="D2519" i="4"/>
  <c r="E2519" i="4"/>
  <c r="F2519" i="4"/>
  <c r="G2519" i="4"/>
  <c r="C2520" i="4"/>
  <c r="H2520" i="4" s="1"/>
  <c r="D2520" i="4"/>
  <c r="E2520" i="4"/>
  <c r="F2520" i="4"/>
  <c r="G2520" i="4"/>
  <c r="C2521" i="4"/>
  <c r="H2521" i="4" s="1"/>
  <c r="D2521" i="4"/>
  <c r="E2521" i="4"/>
  <c r="F2521" i="4"/>
  <c r="G2521" i="4"/>
  <c r="C2522" i="4"/>
  <c r="H2522" i="4" s="1"/>
  <c r="D2522" i="4"/>
  <c r="E2522" i="4"/>
  <c r="F2522" i="4"/>
  <c r="G2522" i="4"/>
  <c r="C2523" i="4"/>
  <c r="H2523" i="4" s="1"/>
  <c r="D2523" i="4"/>
  <c r="E2523" i="4"/>
  <c r="F2523" i="4"/>
  <c r="G2523" i="4"/>
  <c r="C2524" i="4"/>
  <c r="H2524" i="4" s="1"/>
  <c r="D2524" i="4"/>
  <c r="E2524" i="4"/>
  <c r="F2524" i="4"/>
  <c r="G2524" i="4"/>
  <c r="C2525" i="4"/>
  <c r="H2525" i="4" s="1"/>
  <c r="D2525" i="4"/>
  <c r="E2525" i="4"/>
  <c r="F2525" i="4"/>
  <c r="G2525" i="4"/>
  <c r="C2526" i="4"/>
  <c r="H2526" i="4" s="1"/>
  <c r="D2526" i="4"/>
  <c r="E2526" i="4"/>
  <c r="F2526" i="4"/>
  <c r="G2526" i="4"/>
  <c r="C2527" i="4"/>
  <c r="H2527" i="4" s="1"/>
  <c r="D2527" i="4"/>
  <c r="E2527" i="4"/>
  <c r="F2527" i="4"/>
  <c r="G2527" i="4"/>
  <c r="C2528" i="4"/>
  <c r="H2528" i="4" s="1"/>
  <c r="D2528" i="4"/>
  <c r="E2528" i="4"/>
  <c r="F2528" i="4"/>
  <c r="G2528" i="4"/>
  <c r="C2529" i="4"/>
  <c r="H2529" i="4" s="1"/>
  <c r="D2529" i="4"/>
  <c r="E2529" i="4"/>
  <c r="F2529" i="4"/>
  <c r="G2529" i="4"/>
  <c r="C2530" i="4"/>
  <c r="H2530" i="4" s="1"/>
  <c r="D2530" i="4"/>
  <c r="E2530" i="4"/>
  <c r="F2530" i="4"/>
  <c r="G2530" i="4"/>
  <c r="C2531" i="4"/>
  <c r="H2531" i="4" s="1"/>
  <c r="D2531" i="4"/>
  <c r="E2531" i="4"/>
  <c r="F2531" i="4"/>
  <c r="G2531" i="4"/>
  <c r="C2532" i="4"/>
  <c r="H2532" i="4" s="1"/>
  <c r="D2532" i="4"/>
  <c r="E2532" i="4"/>
  <c r="F2532" i="4"/>
  <c r="G2532" i="4"/>
  <c r="C2533" i="4"/>
  <c r="H2533" i="4" s="1"/>
  <c r="D2533" i="4"/>
  <c r="E2533" i="4"/>
  <c r="F2533" i="4"/>
  <c r="G2533" i="4"/>
  <c r="C2534" i="4"/>
  <c r="H2534" i="4" s="1"/>
  <c r="D2534" i="4"/>
  <c r="E2534" i="4"/>
  <c r="F2534" i="4"/>
  <c r="G2534" i="4"/>
  <c r="C2535" i="4"/>
  <c r="H2535" i="4" s="1"/>
  <c r="D2535" i="4"/>
  <c r="E2535" i="4"/>
  <c r="F2535" i="4"/>
  <c r="G2535" i="4"/>
  <c r="C2536" i="4"/>
  <c r="H2536" i="4" s="1"/>
  <c r="D2536" i="4"/>
  <c r="E2536" i="4"/>
  <c r="F2536" i="4"/>
  <c r="G2536" i="4"/>
  <c r="C2537" i="4"/>
  <c r="H2537" i="4" s="1"/>
  <c r="D2537" i="4"/>
  <c r="E2537" i="4"/>
  <c r="F2537" i="4"/>
  <c r="G2537" i="4"/>
  <c r="C2538" i="4"/>
  <c r="H2538" i="4" s="1"/>
  <c r="D2538" i="4"/>
  <c r="E2538" i="4"/>
  <c r="F2538" i="4"/>
  <c r="G2538" i="4"/>
  <c r="C2539" i="4"/>
  <c r="H2539" i="4" s="1"/>
  <c r="D2539" i="4"/>
  <c r="E2539" i="4"/>
  <c r="F2539" i="4"/>
  <c r="G2539" i="4"/>
  <c r="C2540" i="4"/>
  <c r="H2540" i="4" s="1"/>
  <c r="D2540" i="4"/>
  <c r="E2540" i="4"/>
  <c r="F2540" i="4"/>
  <c r="G2540" i="4"/>
  <c r="C2541" i="4"/>
  <c r="H2541" i="4" s="1"/>
  <c r="D2541" i="4"/>
  <c r="E2541" i="4"/>
  <c r="F2541" i="4"/>
  <c r="G2541" i="4"/>
  <c r="C2542" i="4"/>
  <c r="H2542" i="4" s="1"/>
  <c r="D2542" i="4"/>
  <c r="E2542" i="4"/>
  <c r="F2542" i="4"/>
  <c r="G2542" i="4"/>
  <c r="C2543" i="4"/>
  <c r="H2543" i="4" s="1"/>
  <c r="D2543" i="4"/>
  <c r="E2543" i="4"/>
  <c r="F2543" i="4"/>
  <c r="G2543" i="4"/>
  <c r="C2544" i="4"/>
  <c r="H2544" i="4" s="1"/>
  <c r="D2544" i="4"/>
  <c r="E2544" i="4"/>
  <c r="F2544" i="4"/>
  <c r="G2544" i="4"/>
  <c r="C2545" i="4"/>
  <c r="H2545" i="4" s="1"/>
  <c r="D2545" i="4"/>
  <c r="E2545" i="4"/>
  <c r="F2545" i="4"/>
  <c r="G2545" i="4"/>
  <c r="C2546" i="4"/>
  <c r="H2546" i="4" s="1"/>
  <c r="D2546" i="4"/>
  <c r="E2546" i="4"/>
  <c r="F2546" i="4"/>
  <c r="G2546" i="4"/>
  <c r="C2547" i="4"/>
  <c r="H2547" i="4" s="1"/>
  <c r="D2547" i="4"/>
  <c r="E2547" i="4"/>
  <c r="F2547" i="4"/>
  <c r="G2547" i="4"/>
  <c r="C2548" i="4"/>
  <c r="H2548" i="4" s="1"/>
  <c r="D2548" i="4"/>
  <c r="E2548" i="4"/>
  <c r="F2548" i="4"/>
  <c r="G2548" i="4"/>
  <c r="C2549" i="4"/>
  <c r="H2549" i="4" s="1"/>
  <c r="D2549" i="4"/>
  <c r="E2549" i="4"/>
  <c r="F2549" i="4"/>
  <c r="G2549" i="4"/>
  <c r="C2550" i="4"/>
  <c r="H2550" i="4" s="1"/>
  <c r="D2550" i="4"/>
  <c r="E2550" i="4"/>
  <c r="F2550" i="4"/>
  <c r="G2550" i="4"/>
  <c r="C2551" i="4"/>
  <c r="H2551" i="4" s="1"/>
  <c r="D2551" i="4"/>
  <c r="E2551" i="4"/>
  <c r="F2551" i="4"/>
  <c r="G2551" i="4"/>
  <c r="C2552" i="4"/>
  <c r="H2552" i="4" s="1"/>
  <c r="D2552" i="4"/>
  <c r="E2552" i="4"/>
  <c r="F2552" i="4"/>
  <c r="G2552" i="4"/>
  <c r="C2553" i="4"/>
  <c r="H2553" i="4" s="1"/>
  <c r="D2553" i="4"/>
  <c r="E2553" i="4"/>
  <c r="F2553" i="4"/>
  <c r="G2553" i="4"/>
  <c r="C2554" i="4"/>
  <c r="H2554" i="4" s="1"/>
  <c r="D2554" i="4"/>
  <c r="E2554" i="4"/>
  <c r="F2554" i="4"/>
  <c r="G2554" i="4"/>
  <c r="C2555" i="4"/>
  <c r="H2555" i="4" s="1"/>
  <c r="D2555" i="4"/>
  <c r="E2555" i="4"/>
  <c r="F2555" i="4"/>
  <c r="G2555" i="4"/>
  <c r="C2556" i="4"/>
  <c r="H2556" i="4" s="1"/>
  <c r="D2556" i="4"/>
  <c r="E2556" i="4"/>
  <c r="F2556" i="4"/>
  <c r="G2556" i="4"/>
  <c r="C2557" i="4"/>
  <c r="H2557" i="4" s="1"/>
  <c r="D2557" i="4"/>
  <c r="E2557" i="4"/>
  <c r="F2557" i="4"/>
  <c r="G2557" i="4"/>
  <c r="C2558" i="4"/>
  <c r="H2558" i="4" s="1"/>
  <c r="D2558" i="4"/>
  <c r="E2558" i="4"/>
  <c r="F2558" i="4"/>
  <c r="G2558" i="4"/>
  <c r="C2559" i="4"/>
  <c r="H2559" i="4" s="1"/>
  <c r="D2559" i="4"/>
  <c r="E2559" i="4"/>
  <c r="F2559" i="4"/>
  <c r="G2559" i="4"/>
  <c r="C2560" i="4"/>
  <c r="H2560" i="4" s="1"/>
  <c r="D2560" i="4"/>
  <c r="E2560" i="4"/>
  <c r="F2560" i="4"/>
  <c r="G2560" i="4"/>
  <c r="C2561" i="4"/>
  <c r="H2561" i="4" s="1"/>
  <c r="D2561" i="4"/>
  <c r="E2561" i="4"/>
  <c r="F2561" i="4"/>
  <c r="G2561" i="4"/>
  <c r="C2562" i="4"/>
  <c r="H2562" i="4" s="1"/>
  <c r="D2562" i="4"/>
  <c r="E2562" i="4"/>
  <c r="F2562" i="4"/>
  <c r="G2562" i="4"/>
  <c r="C2563" i="4"/>
  <c r="H2563" i="4" s="1"/>
  <c r="D2563" i="4"/>
  <c r="E2563" i="4"/>
  <c r="F2563" i="4"/>
  <c r="G2563" i="4"/>
  <c r="C2564" i="4"/>
  <c r="H2564" i="4" s="1"/>
  <c r="D2564" i="4"/>
  <c r="E2564" i="4"/>
  <c r="F2564" i="4"/>
  <c r="G2564" i="4"/>
  <c r="C2565" i="4"/>
  <c r="H2565" i="4" s="1"/>
  <c r="D2565" i="4"/>
  <c r="E2565" i="4"/>
  <c r="F2565" i="4"/>
  <c r="G2565" i="4"/>
  <c r="C2566" i="4"/>
  <c r="H2566" i="4" s="1"/>
  <c r="D2566" i="4"/>
  <c r="E2566" i="4"/>
  <c r="F2566" i="4"/>
  <c r="G2566" i="4"/>
  <c r="C2567" i="4"/>
  <c r="H2567" i="4" s="1"/>
  <c r="D2567" i="4"/>
  <c r="E2567" i="4"/>
  <c r="F2567" i="4"/>
  <c r="G2567" i="4"/>
  <c r="C2568" i="4"/>
  <c r="H2568" i="4" s="1"/>
  <c r="D2568" i="4"/>
  <c r="E2568" i="4"/>
  <c r="F2568" i="4"/>
  <c r="G2568" i="4"/>
  <c r="C2569" i="4"/>
  <c r="H2569" i="4" s="1"/>
  <c r="D2569" i="4"/>
  <c r="E2569" i="4"/>
  <c r="F2569" i="4"/>
  <c r="G2569" i="4"/>
  <c r="C2570" i="4"/>
  <c r="H2570" i="4" s="1"/>
  <c r="D2570" i="4"/>
  <c r="E2570" i="4"/>
  <c r="F2570" i="4"/>
  <c r="G2570" i="4"/>
  <c r="C2571" i="4"/>
  <c r="H2571" i="4" s="1"/>
  <c r="D2571" i="4"/>
  <c r="E2571" i="4"/>
  <c r="F2571" i="4"/>
  <c r="G2571" i="4"/>
  <c r="C2572" i="4"/>
  <c r="H2572" i="4" s="1"/>
  <c r="D2572" i="4"/>
  <c r="E2572" i="4"/>
  <c r="F2572" i="4"/>
  <c r="G2572" i="4"/>
  <c r="C2573" i="4"/>
  <c r="H2573" i="4" s="1"/>
  <c r="D2573" i="4"/>
  <c r="E2573" i="4"/>
  <c r="F2573" i="4"/>
  <c r="G2573" i="4"/>
  <c r="C2574" i="4"/>
  <c r="H2574" i="4" s="1"/>
  <c r="D2574" i="4"/>
  <c r="E2574" i="4"/>
  <c r="F2574" i="4"/>
  <c r="G2574" i="4"/>
  <c r="C2575" i="4"/>
  <c r="H2575" i="4" s="1"/>
  <c r="D2575" i="4"/>
  <c r="E2575" i="4"/>
  <c r="F2575" i="4"/>
  <c r="G2575" i="4"/>
  <c r="C2576" i="4"/>
  <c r="H2576" i="4" s="1"/>
  <c r="D2576" i="4"/>
  <c r="E2576" i="4"/>
  <c r="F2576" i="4"/>
  <c r="G2576" i="4"/>
  <c r="C2577" i="4"/>
  <c r="H2577" i="4" s="1"/>
  <c r="D2577" i="4"/>
  <c r="E2577" i="4"/>
  <c r="F2577" i="4"/>
  <c r="G2577" i="4"/>
  <c r="C2578" i="4"/>
  <c r="H2578" i="4" s="1"/>
  <c r="D2578" i="4"/>
  <c r="E2578" i="4"/>
  <c r="F2578" i="4"/>
  <c r="G2578" i="4"/>
  <c r="C2579" i="4"/>
  <c r="H2579" i="4" s="1"/>
  <c r="D2579" i="4"/>
  <c r="E2579" i="4"/>
  <c r="F2579" i="4"/>
  <c r="G2579" i="4"/>
  <c r="C2580" i="4"/>
  <c r="H2580" i="4" s="1"/>
  <c r="D2580" i="4"/>
  <c r="E2580" i="4"/>
  <c r="F2580" i="4"/>
  <c r="G2580" i="4"/>
  <c r="C2581" i="4"/>
  <c r="H2581" i="4" s="1"/>
  <c r="D2581" i="4"/>
  <c r="E2581" i="4"/>
  <c r="F2581" i="4"/>
  <c r="G2581" i="4"/>
  <c r="C2582" i="4"/>
  <c r="H2582" i="4" s="1"/>
  <c r="D2582" i="4"/>
  <c r="E2582" i="4"/>
  <c r="F2582" i="4"/>
  <c r="G2582" i="4"/>
  <c r="C2583" i="4"/>
  <c r="H2583" i="4" s="1"/>
  <c r="D2583" i="4"/>
  <c r="E2583" i="4"/>
  <c r="F2583" i="4"/>
  <c r="G2583" i="4"/>
  <c r="C2584" i="4"/>
  <c r="H2584" i="4" s="1"/>
  <c r="D2584" i="4"/>
  <c r="E2584" i="4"/>
  <c r="F2584" i="4"/>
  <c r="G2584" i="4"/>
  <c r="C2585" i="4"/>
  <c r="H2585" i="4" s="1"/>
  <c r="D2585" i="4"/>
  <c r="E2585" i="4"/>
  <c r="F2585" i="4"/>
  <c r="G2585" i="4"/>
  <c r="C2586" i="4"/>
  <c r="H2586" i="4" s="1"/>
  <c r="D2586" i="4"/>
  <c r="E2586" i="4"/>
  <c r="F2586" i="4"/>
  <c r="G2586" i="4"/>
  <c r="C2587" i="4"/>
  <c r="H2587" i="4" s="1"/>
  <c r="D2587" i="4"/>
  <c r="E2587" i="4"/>
  <c r="F2587" i="4"/>
  <c r="G2587" i="4"/>
  <c r="C2588" i="4"/>
  <c r="H2588" i="4" s="1"/>
  <c r="D2588" i="4"/>
  <c r="E2588" i="4"/>
  <c r="F2588" i="4"/>
  <c r="G2588" i="4"/>
  <c r="C2589" i="4"/>
  <c r="H2589" i="4" s="1"/>
  <c r="D2589" i="4"/>
  <c r="E2589" i="4"/>
  <c r="F2589" i="4"/>
  <c r="G2589" i="4"/>
  <c r="C2590" i="4"/>
  <c r="H2590" i="4" s="1"/>
  <c r="D2590" i="4"/>
  <c r="E2590" i="4"/>
  <c r="F2590" i="4"/>
  <c r="G2590" i="4"/>
  <c r="C2591" i="4"/>
  <c r="H2591" i="4" s="1"/>
  <c r="D2591" i="4"/>
  <c r="E2591" i="4"/>
  <c r="F2591" i="4"/>
  <c r="G2591" i="4"/>
  <c r="C2592" i="4"/>
  <c r="H2592" i="4" s="1"/>
  <c r="D2592" i="4"/>
  <c r="E2592" i="4"/>
  <c r="F2592" i="4"/>
  <c r="G2592" i="4"/>
  <c r="C2593" i="4"/>
  <c r="H2593" i="4" s="1"/>
  <c r="D2593" i="4"/>
  <c r="E2593" i="4"/>
  <c r="F2593" i="4"/>
  <c r="G2593" i="4"/>
  <c r="C2594" i="4"/>
  <c r="H2594" i="4" s="1"/>
  <c r="D2594" i="4"/>
  <c r="E2594" i="4"/>
  <c r="F2594" i="4"/>
  <c r="G2594" i="4"/>
  <c r="C2595" i="4"/>
  <c r="H2595" i="4" s="1"/>
  <c r="D2595" i="4"/>
  <c r="E2595" i="4"/>
  <c r="F2595" i="4"/>
  <c r="G2595" i="4"/>
  <c r="C2596" i="4"/>
  <c r="H2596" i="4" s="1"/>
  <c r="D2596" i="4"/>
  <c r="E2596" i="4"/>
  <c r="F2596" i="4"/>
  <c r="G2596" i="4"/>
  <c r="C2597" i="4"/>
  <c r="H2597" i="4" s="1"/>
  <c r="D2597" i="4"/>
  <c r="E2597" i="4"/>
  <c r="F2597" i="4"/>
  <c r="G2597" i="4"/>
  <c r="C2598" i="4"/>
  <c r="H2598" i="4" s="1"/>
  <c r="D2598" i="4"/>
  <c r="E2598" i="4"/>
  <c r="F2598" i="4"/>
  <c r="G2598" i="4"/>
  <c r="C2599" i="4"/>
  <c r="H2599" i="4" s="1"/>
  <c r="D2599" i="4"/>
  <c r="E2599" i="4"/>
  <c r="F2599" i="4"/>
  <c r="G2599" i="4"/>
  <c r="C2600" i="4"/>
  <c r="H2600" i="4" s="1"/>
  <c r="D2600" i="4"/>
  <c r="E2600" i="4"/>
  <c r="F2600" i="4"/>
  <c r="G2600" i="4"/>
  <c r="C2601" i="4"/>
  <c r="H2601" i="4" s="1"/>
  <c r="D2601" i="4"/>
  <c r="E2601" i="4"/>
  <c r="F2601" i="4"/>
  <c r="G2601" i="4"/>
  <c r="C2602" i="4"/>
  <c r="H2602" i="4" s="1"/>
  <c r="D2602" i="4"/>
  <c r="E2602" i="4"/>
  <c r="F2602" i="4"/>
  <c r="G2602" i="4"/>
  <c r="C2603" i="4"/>
  <c r="H2603" i="4" s="1"/>
  <c r="D2603" i="4"/>
  <c r="E2603" i="4"/>
  <c r="F2603" i="4"/>
  <c r="G2603" i="4"/>
  <c r="C2604" i="4"/>
  <c r="H2604" i="4" s="1"/>
  <c r="D2604" i="4"/>
  <c r="E2604" i="4"/>
  <c r="F2604" i="4"/>
  <c r="G2604" i="4"/>
  <c r="C2605" i="4"/>
  <c r="H2605" i="4" s="1"/>
  <c r="D2605" i="4"/>
  <c r="E2605" i="4"/>
  <c r="F2605" i="4"/>
  <c r="G2605" i="4"/>
  <c r="C2606" i="4"/>
  <c r="H2606" i="4" s="1"/>
  <c r="D2606" i="4"/>
  <c r="E2606" i="4"/>
  <c r="F2606" i="4"/>
  <c r="G2606" i="4"/>
  <c r="C2607" i="4"/>
  <c r="H2607" i="4" s="1"/>
  <c r="D2607" i="4"/>
  <c r="E2607" i="4"/>
  <c r="F2607" i="4"/>
  <c r="G2607" i="4"/>
  <c r="C2608" i="4"/>
  <c r="H2608" i="4" s="1"/>
  <c r="D2608" i="4"/>
  <c r="E2608" i="4"/>
  <c r="F2608" i="4"/>
  <c r="G2608" i="4"/>
  <c r="C2609" i="4"/>
  <c r="H2609" i="4" s="1"/>
  <c r="D2609" i="4"/>
  <c r="E2609" i="4"/>
  <c r="F2609" i="4"/>
  <c r="G2609" i="4"/>
  <c r="C2610" i="4"/>
  <c r="H2610" i="4" s="1"/>
  <c r="D2610" i="4"/>
  <c r="E2610" i="4"/>
  <c r="F2610" i="4"/>
  <c r="G2610" i="4"/>
  <c r="C2611" i="4"/>
  <c r="H2611" i="4" s="1"/>
  <c r="D2611" i="4"/>
  <c r="E2611" i="4"/>
  <c r="F2611" i="4"/>
  <c r="G2611" i="4"/>
  <c r="C2612" i="4"/>
  <c r="H2612" i="4" s="1"/>
  <c r="D2612" i="4"/>
  <c r="E2612" i="4"/>
  <c r="F2612" i="4"/>
  <c r="G2612" i="4"/>
  <c r="C2613" i="4"/>
  <c r="H2613" i="4" s="1"/>
  <c r="D2613" i="4"/>
  <c r="E2613" i="4"/>
  <c r="F2613" i="4"/>
  <c r="G2613" i="4"/>
  <c r="C2614" i="4"/>
  <c r="H2614" i="4" s="1"/>
  <c r="D2614" i="4"/>
  <c r="E2614" i="4"/>
  <c r="F2614" i="4"/>
  <c r="G2614" i="4"/>
  <c r="C2615" i="4"/>
  <c r="H2615" i="4" s="1"/>
  <c r="D2615" i="4"/>
  <c r="E2615" i="4"/>
  <c r="F2615" i="4"/>
  <c r="G2615" i="4"/>
  <c r="C2616" i="4"/>
  <c r="H2616" i="4" s="1"/>
  <c r="D2616" i="4"/>
  <c r="E2616" i="4"/>
  <c r="F2616" i="4"/>
  <c r="G2616" i="4"/>
  <c r="C2617" i="4"/>
  <c r="H2617" i="4" s="1"/>
  <c r="D2617" i="4"/>
  <c r="E2617" i="4"/>
  <c r="F2617" i="4"/>
  <c r="G2617" i="4"/>
  <c r="C2618" i="4"/>
  <c r="H2618" i="4" s="1"/>
  <c r="D2618" i="4"/>
  <c r="E2618" i="4"/>
  <c r="F2618" i="4"/>
  <c r="G2618" i="4"/>
  <c r="C2619" i="4"/>
  <c r="H2619" i="4" s="1"/>
  <c r="D2619" i="4"/>
  <c r="E2619" i="4"/>
  <c r="F2619" i="4"/>
  <c r="G2619" i="4"/>
  <c r="C2620" i="4"/>
  <c r="H2620" i="4" s="1"/>
  <c r="D2620" i="4"/>
  <c r="E2620" i="4"/>
  <c r="F2620" i="4"/>
  <c r="G2620" i="4"/>
  <c r="C2621" i="4"/>
  <c r="H2621" i="4" s="1"/>
  <c r="D2621" i="4"/>
  <c r="E2621" i="4"/>
  <c r="F2621" i="4"/>
  <c r="G2621" i="4"/>
  <c r="C2622" i="4"/>
  <c r="H2622" i="4" s="1"/>
  <c r="D2622" i="4"/>
  <c r="E2622" i="4"/>
  <c r="F2622" i="4"/>
  <c r="G2622" i="4"/>
  <c r="C2623" i="4"/>
  <c r="H2623" i="4" s="1"/>
  <c r="D2623" i="4"/>
  <c r="E2623" i="4"/>
  <c r="F2623" i="4"/>
  <c r="G2623" i="4"/>
  <c r="C2624" i="4"/>
  <c r="H2624" i="4" s="1"/>
  <c r="D2624" i="4"/>
  <c r="E2624" i="4"/>
  <c r="F2624" i="4"/>
  <c r="G2624" i="4"/>
  <c r="C2625" i="4"/>
  <c r="H2625" i="4" s="1"/>
  <c r="D2625" i="4"/>
  <c r="E2625" i="4"/>
  <c r="F2625" i="4"/>
  <c r="G2625" i="4"/>
  <c r="C2626" i="4"/>
  <c r="H2626" i="4" s="1"/>
  <c r="D2626" i="4"/>
  <c r="E2626" i="4"/>
  <c r="F2626" i="4"/>
  <c r="G2626" i="4"/>
  <c r="C2627" i="4"/>
  <c r="H2627" i="4" s="1"/>
  <c r="D2627" i="4"/>
  <c r="E2627" i="4"/>
  <c r="F2627" i="4"/>
  <c r="G2627" i="4"/>
  <c r="C2628" i="4"/>
  <c r="H2628" i="4" s="1"/>
  <c r="D2628" i="4"/>
  <c r="E2628" i="4"/>
  <c r="F2628" i="4"/>
  <c r="G2628" i="4"/>
  <c r="C2629" i="4"/>
  <c r="H2629" i="4" s="1"/>
  <c r="D2629" i="4"/>
  <c r="E2629" i="4"/>
  <c r="F2629" i="4"/>
  <c r="G2629" i="4"/>
  <c r="C2630" i="4"/>
  <c r="H2630" i="4" s="1"/>
  <c r="D2630" i="4"/>
  <c r="E2630" i="4"/>
  <c r="F2630" i="4"/>
  <c r="G2630" i="4"/>
  <c r="C2631" i="4"/>
  <c r="H2631" i="4" s="1"/>
  <c r="D2631" i="4"/>
  <c r="E2631" i="4"/>
  <c r="F2631" i="4"/>
  <c r="G2631" i="4"/>
  <c r="C2632" i="4"/>
  <c r="H2632" i="4" s="1"/>
  <c r="D2632" i="4"/>
  <c r="E2632" i="4"/>
  <c r="F2632" i="4"/>
  <c r="G2632" i="4"/>
  <c r="C2633" i="4"/>
  <c r="H2633" i="4" s="1"/>
  <c r="D2633" i="4"/>
  <c r="E2633" i="4"/>
  <c r="F2633" i="4"/>
  <c r="G2633" i="4"/>
  <c r="C2634" i="4"/>
  <c r="H2634" i="4" s="1"/>
  <c r="D2634" i="4"/>
  <c r="E2634" i="4"/>
  <c r="F2634" i="4"/>
  <c r="G2634" i="4"/>
  <c r="C2635" i="4"/>
  <c r="H2635" i="4" s="1"/>
  <c r="D2635" i="4"/>
  <c r="E2635" i="4"/>
  <c r="F2635" i="4"/>
  <c r="G2635" i="4"/>
  <c r="C2636" i="4"/>
  <c r="H2636" i="4" s="1"/>
  <c r="D2636" i="4"/>
  <c r="E2636" i="4"/>
  <c r="F2636" i="4"/>
  <c r="G2636" i="4"/>
  <c r="C2637" i="4"/>
  <c r="H2637" i="4" s="1"/>
  <c r="D2637" i="4"/>
  <c r="E2637" i="4"/>
  <c r="F2637" i="4"/>
  <c r="G2637" i="4"/>
  <c r="C2638" i="4"/>
  <c r="H2638" i="4" s="1"/>
  <c r="D2638" i="4"/>
  <c r="E2638" i="4"/>
  <c r="F2638" i="4"/>
  <c r="G2638" i="4"/>
  <c r="C2639" i="4"/>
  <c r="H2639" i="4" s="1"/>
  <c r="D2639" i="4"/>
  <c r="E2639" i="4"/>
  <c r="F2639" i="4"/>
  <c r="G2639" i="4"/>
  <c r="C2640" i="4"/>
  <c r="H2640" i="4" s="1"/>
  <c r="D2640" i="4"/>
  <c r="E2640" i="4"/>
  <c r="F2640" i="4"/>
  <c r="G2640" i="4"/>
  <c r="C2641" i="4"/>
  <c r="H2641" i="4" s="1"/>
  <c r="D2641" i="4"/>
  <c r="E2641" i="4"/>
  <c r="F2641" i="4"/>
  <c r="G2641" i="4"/>
  <c r="C2642" i="4"/>
  <c r="H2642" i="4" s="1"/>
  <c r="D2642" i="4"/>
  <c r="E2642" i="4"/>
  <c r="F2642" i="4"/>
  <c r="G2642" i="4"/>
  <c r="C2643" i="4"/>
  <c r="H2643" i="4" s="1"/>
  <c r="D2643" i="4"/>
  <c r="E2643" i="4"/>
  <c r="F2643" i="4"/>
  <c r="G2643" i="4"/>
  <c r="C2644" i="4"/>
  <c r="H2644" i="4" s="1"/>
  <c r="D2644" i="4"/>
  <c r="E2644" i="4"/>
  <c r="F2644" i="4"/>
  <c r="G2644" i="4"/>
  <c r="C2645" i="4"/>
  <c r="H2645" i="4" s="1"/>
  <c r="D2645" i="4"/>
  <c r="E2645" i="4"/>
  <c r="F2645" i="4"/>
  <c r="G2645" i="4"/>
  <c r="C2646" i="4"/>
  <c r="H2646" i="4" s="1"/>
  <c r="D2646" i="4"/>
  <c r="E2646" i="4"/>
  <c r="F2646" i="4"/>
  <c r="G2646" i="4"/>
  <c r="C2647" i="4"/>
  <c r="H2647" i="4" s="1"/>
  <c r="D2647" i="4"/>
  <c r="E2647" i="4"/>
  <c r="F2647" i="4"/>
  <c r="G2647" i="4"/>
  <c r="C2648" i="4"/>
  <c r="H2648" i="4" s="1"/>
  <c r="D2648" i="4"/>
  <c r="E2648" i="4"/>
  <c r="F2648" i="4"/>
  <c r="G2648" i="4"/>
  <c r="C2649" i="4"/>
  <c r="H2649" i="4" s="1"/>
  <c r="D2649" i="4"/>
  <c r="E2649" i="4"/>
  <c r="F2649" i="4"/>
  <c r="G2649" i="4"/>
  <c r="C2650" i="4"/>
  <c r="H2650" i="4" s="1"/>
  <c r="D2650" i="4"/>
  <c r="E2650" i="4"/>
  <c r="F2650" i="4"/>
  <c r="G2650" i="4"/>
  <c r="C2651" i="4"/>
  <c r="H2651" i="4" s="1"/>
  <c r="D2651" i="4"/>
  <c r="E2651" i="4"/>
  <c r="F2651" i="4"/>
  <c r="G2651" i="4"/>
  <c r="C2652" i="4"/>
  <c r="H2652" i="4" s="1"/>
  <c r="D2652" i="4"/>
  <c r="E2652" i="4"/>
  <c r="F2652" i="4"/>
  <c r="G2652" i="4"/>
  <c r="C2653" i="4"/>
  <c r="H2653" i="4" s="1"/>
  <c r="D2653" i="4"/>
  <c r="E2653" i="4"/>
  <c r="F2653" i="4"/>
  <c r="G2653" i="4"/>
  <c r="C2654" i="4"/>
  <c r="H2654" i="4" s="1"/>
  <c r="D2654" i="4"/>
  <c r="E2654" i="4"/>
  <c r="F2654" i="4"/>
  <c r="G2654" i="4"/>
  <c r="C2655" i="4"/>
  <c r="H2655" i="4" s="1"/>
  <c r="D2655" i="4"/>
  <c r="E2655" i="4"/>
  <c r="F2655" i="4"/>
  <c r="G2655" i="4"/>
  <c r="C2656" i="4"/>
  <c r="H2656" i="4" s="1"/>
  <c r="D2656" i="4"/>
  <c r="E2656" i="4"/>
  <c r="F2656" i="4"/>
  <c r="G2656" i="4"/>
  <c r="C2657" i="4"/>
  <c r="H2657" i="4" s="1"/>
  <c r="D2657" i="4"/>
  <c r="E2657" i="4"/>
  <c r="F2657" i="4"/>
  <c r="G2657" i="4"/>
  <c r="C2658" i="4"/>
  <c r="H2658" i="4" s="1"/>
  <c r="D2658" i="4"/>
  <c r="E2658" i="4"/>
  <c r="F2658" i="4"/>
  <c r="G2658" i="4"/>
  <c r="C2659" i="4"/>
  <c r="H2659" i="4" s="1"/>
  <c r="D2659" i="4"/>
  <c r="E2659" i="4"/>
  <c r="F2659" i="4"/>
  <c r="G2659" i="4"/>
  <c r="C2660" i="4"/>
  <c r="H2660" i="4" s="1"/>
  <c r="D2660" i="4"/>
  <c r="E2660" i="4"/>
  <c r="F2660" i="4"/>
  <c r="G2660" i="4"/>
  <c r="C2661" i="4"/>
  <c r="H2661" i="4" s="1"/>
  <c r="D2661" i="4"/>
  <c r="E2661" i="4"/>
  <c r="F2661" i="4"/>
  <c r="G2661" i="4"/>
  <c r="C2662" i="4"/>
  <c r="H2662" i="4" s="1"/>
  <c r="D2662" i="4"/>
  <c r="E2662" i="4"/>
  <c r="F2662" i="4"/>
  <c r="G2662" i="4"/>
  <c r="C2663" i="4"/>
  <c r="H2663" i="4" s="1"/>
  <c r="D2663" i="4"/>
  <c r="E2663" i="4"/>
  <c r="F2663" i="4"/>
  <c r="G2663" i="4"/>
  <c r="C2664" i="4"/>
  <c r="H2664" i="4" s="1"/>
  <c r="D2664" i="4"/>
  <c r="E2664" i="4"/>
  <c r="F2664" i="4"/>
  <c r="G2664" i="4"/>
  <c r="C2665" i="4"/>
  <c r="H2665" i="4" s="1"/>
  <c r="D2665" i="4"/>
  <c r="E2665" i="4"/>
  <c r="F2665" i="4"/>
  <c r="G2665" i="4"/>
  <c r="C2666" i="4"/>
  <c r="H2666" i="4" s="1"/>
  <c r="D2666" i="4"/>
  <c r="E2666" i="4"/>
  <c r="F2666" i="4"/>
  <c r="G2666" i="4"/>
  <c r="C2667" i="4"/>
  <c r="H2667" i="4" s="1"/>
  <c r="D2667" i="4"/>
  <c r="E2667" i="4"/>
  <c r="F2667" i="4"/>
  <c r="G2667" i="4"/>
  <c r="C2668" i="4"/>
  <c r="H2668" i="4" s="1"/>
  <c r="D2668" i="4"/>
  <c r="E2668" i="4"/>
  <c r="F2668" i="4"/>
  <c r="G2668" i="4"/>
  <c r="C2669" i="4"/>
  <c r="H2669" i="4" s="1"/>
  <c r="D2669" i="4"/>
  <c r="E2669" i="4"/>
  <c r="F2669" i="4"/>
  <c r="G2669" i="4"/>
  <c r="C2670" i="4"/>
  <c r="H2670" i="4" s="1"/>
  <c r="D2670" i="4"/>
  <c r="E2670" i="4"/>
  <c r="F2670" i="4"/>
  <c r="G2670" i="4"/>
  <c r="C2671" i="4"/>
  <c r="H2671" i="4" s="1"/>
  <c r="D2671" i="4"/>
  <c r="E2671" i="4"/>
  <c r="F2671" i="4"/>
  <c r="G2671" i="4"/>
  <c r="C2672" i="4"/>
  <c r="H2672" i="4" s="1"/>
  <c r="D2672" i="4"/>
  <c r="E2672" i="4"/>
  <c r="F2672" i="4"/>
  <c r="G2672" i="4"/>
  <c r="C2673" i="4"/>
  <c r="H2673" i="4" s="1"/>
  <c r="D2673" i="4"/>
  <c r="E2673" i="4"/>
  <c r="F2673" i="4"/>
  <c r="G2673" i="4"/>
  <c r="C2674" i="4"/>
  <c r="H2674" i="4" s="1"/>
  <c r="D2674" i="4"/>
  <c r="E2674" i="4"/>
  <c r="F2674" i="4"/>
  <c r="G2674" i="4"/>
  <c r="C2675" i="4"/>
  <c r="H2675" i="4" s="1"/>
  <c r="D2675" i="4"/>
  <c r="E2675" i="4"/>
  <c r="F2675" i="4"/>
  <c r="G2675" i="4"/>
  <c r="C2676" i="4"/>
  <c r="H2676" i="4" s="1"/>
  <c r="D2676" i="4"/>
  <c r="E2676" i="4"/>
  <c r="F2676" i="4"/>
  <c r="G2676" i="4"/>
  <c r="C2677" i="4"/>
  <c r="H2677" i="4" s="1"/>
  <c r="D2677" i="4"/>
  <c r="E2677" i="4"/>
  <c r="F2677" i="4"/>
  <c r="G2677" i="4"/>
  <c r="C2678" i="4"/>
  <c r="H2678" i="4" s="1"/>
  <c r="D2678" i="4"/>
  <c r="E2678" i="4"/>
  <c r="F2678" i="4"/>
  <c r="G2678" i="4"/>
  <c r="C2679" i="4"/>
  <c r="H2679" i="4" s="1"/>
  <c r="D2679" i="4"/>
  <c r="E2679" i="4"/>
  <c r="F2679" i="4"/>
  <c r="G2679" i="4"/>
  <c r="C2680" i="4"/>
  <c r="H2680" i="4" s="1"/>
  <c r="D2680" i="4"/>
  <c r="E2680" i="4"/>
  <c r="F2680" i="4"/>
  <c r="G2680" i="4"/>
  <c r="C2681" i="4"/>
  <c r="H2681" i="4" s="1"/>
  <c r="D2681" i="4"/>
  <c r="E2681" i="4"/>
  <c r="F2681" i="4"/>
  <c r="G2681" i="4"/>
  <c r="C2682" i="4"/>
  <c r="H2682" i="4" s="1"/>
  <c r="D2682" i="4"/>
  <c r="E2682" i="4"/>
  <c r="F2682" i="4"/>
  <c r="G2682" i="4"/>
  <c r="C2683" i="4"/>
  <c r="H2683" i="4" s="1"/>
  <c r="D2683" i="4"/>
  <c r="E2683" i="4"/>
  <c r="F2683" i="4"/>
  <c r="G2683" i="4"/>
  <c r="C2684" i="4"/>
  <c r="H2684" i="4" s="1"/>
  <c r="D2684" i="4"/>
  <c r="E2684" i="4"/>
  <c r="F2684" i="4"/>
  <c r="G2684" i="4"/>
  <c r="C2685" i="4"/>
  <c r="H2685" i="4" s="1"/>
  <c r="D2685" i="4"/>
  <c r="E2685" i="4"/>
  <c r="F2685" i="4"/>
  <c r="G2685" i="4"/>
  <c r="C2686" i="4"/>
  <c r="H2686" i="4" s="1"/>
  <c r="D2686" i="4"/>
  <c r="E2686" i="4"/>
  <c r="F2686" i="4"/>
  <c r="G2686" i="4"/>
  <c r="C2687" i="4"/>
  <c r="H2687" i="4" s="1"/>
  <c r="D2687" i="4"/>
  <c r="E2687" i="4"/>
  <c r="F2687" i="4"/>
  <c r="G2687" i="4"/>
  <c r="C2688" i="4"/>
  <c r="H2688" i="4" s="1"/>
  <c r="D2688" i="4"/>
  <c r="E2688" i="4"/>
  <c r="F2688" i="4"/>
  <c r="G2688" i="4"/>
  <c r="C2689" i="4"/>
  <c r="H2689" i="4" s="1"/>
  <c r="D2689" i="4"/>
  <c r="E2689" i="4"/>
  <c r="F2689" i="4"/>
  <c r="G2689" i="4"/>
  <c r="C2690" i="4"/>
  <c r="H2690" i="4" s="1"/>
  <c r="D2690" i="4"/>
  <c r="E2690" i="4"/>
  <c r="F2690" i="4"/>
  <c r="G2690" i="4"/>
  <c r="C2691" i="4"/>
  <c r="H2691" i="4" s="1"/>
  <c r="D2691" i="4"/>
  <c r="E2691" i="4"/>
  <c r="F2691" i="4"/>
  <c r="G2691" i="4"/>
  <c r="C2692" i="4"/>
  <c r="H2692" i="4" s="1"/>
  <c r="D2692" i="4"/>
  <c r="E2692" i="4"/>
  <c r="F2692" i="4"/>
  <c r="G2692" i="4"/>
  <c r="C2693" i="4"/>
  <c r="H2693" i="4" s="1"/>
  <c r="D2693" i="4"/>
  <c r="E2693" i="4"/>
  <c r="F2693" i="4"/>
  <c r="G2693" i="4"/>
  <c r="C2694" i="4"/>
  <c r="H2694" i="4" s="1"/>
  <c r="D2694" i="4"/>
  <c r="E2694" i="4"/>
  <c r="F2694" i="4"/>
  <c r="G2694" i="4"/>
  <c r="C2695" i="4"/>
  <c r="H2695" i="4" s="1"/>
  <c r="D2695" i="4"/>
  <c r="E2695" i="4"/>
  <c r="F2695" i="4"/>
  <c r="G2695" i="4"/>
  <c r="C2696" i="4"/>
  <c r="H2696" i="4" s="1"/>
  <c r="D2696" i="4"/>
  <c r="E2696" i="4"/>
  <c r="F2696" i="4"/>
  <c r="G2696" i="4"/>
  <c r="C2697" i="4"/>
  <c r="H2697" i="4" s="1"/>
  <c r="D2697" i="4"/>
  <c r="E2697" i="4"/>
  <c r="F2697" i="4"/>
  <c r="G2697" i="4"/>
  <c r="C2698" i="4"/>
  <c r="H2698" i="4" s="1"/>
  <c r="D2698" i="4"/>
  <c r="E2698" i="4"/>
  <c r="F2698" i="4"/>
  <c r="G2698" i="4"/>
  <c r="C2699" i="4"/>
  <c r="H2699" i="4" s="1"/>
  <c r="D2699" i="4"/>
  <c r="E2699" i="4"/>
  <c r="F2699" i="4"/>
  <c r="G2699" i="4"/>
  <c r="C2700" i="4"/>
  <c r="H2700" i="4" s="1"/>
  <c r="D2700" i="4"/>
  <c r="E2700" i="4"/>
  <c r="F2700" i="4"/>
  <c r="G2700" i="4"/>
  <c r="C2701" i="4"/>
  <c r="H2701" i="4" s="1"/>
  <c r="D2701" i="4"/>
  <c r="E2701" i="4"/>
  <c r="F2701" i="4"/>
  <c r="G2701" i="4"/>
  <c r="C2702" i="4"/>
  <c r="H2702" i="4" s="1"/>
  <c r="D2702" i="4"/>
  <c r="E2702" i="4"/>
  <c r="F2702" i="4"/>
  <c r="G2702" i="4"/>
  <c r="C2703" i="4"/>
  <c r="H2703" i="4" s="1"/>
  <c r="D2703" i="4"/>
  <c r="E2703" i="4"/>
  <c r="F2703" i="4"/>
  <c r="G2703" i="4"/>
  <c r="C2704" i="4"/>
  <c r="H2704" i="4" s="1"/>
  <c r="D2704" i="4"/>
  <c r="E2704" i="4"/>
  <c r="F2704" i="4"/>
  <c r="G2704" i="4"/>
  <c r="C2705" i="4"/>
  <c r="H2705" i="4" s="1"/>
  <c r="D2705" i="4"/>
  <c r="E2705" i="4"/>
  <c r="F2705" i="4"/>
  <c r="G2705" i="4"/>
  <c r="C2706" i="4"/>
  <c r="H2706" i="4" s="1"/>
  <c r="D2706" i="4"/>
  <c r="E2706" i="4"/>
  <c r="F2706" i="4"/>
  <c r="G2706" i="4"/>
  <c r="C2707" i="4"/>
  <c r="H2707" i="4" s="1"/>
  <c r="D2707" i="4"/>
  <c r="E2707" i="4"/>
  <c r="F2707" i="4"/>
  <c r="G2707" i="4"/>
  <c r="C2708" i="4"/>
  <c r="H2708" i="4" s="1"/>
  <c r="D2708" i="4"/>
  <c r="E2708" i="4"/>
  <c r="F2708" i="4"/>
  <c r="G2708" i="4"/>
  <c r="C2709" i="4"/>
  <c r="H2709" i="4" s="1"/>
  <c r="D2709" i="4"/>
  <c r="E2709" i="4"/>
  <c r="F2709" i="4"/>
  <c r="G2709" i="4"/>
  <c r="C2710" i="4"/>
  <c r="H2710" i="4" s="1"/>
  <c r="D2710" i="4"/>
  <c r="E2710" i="4"/>
  <c r="F2710" i="4"/>
  <c r="G2710" i="4"/>
  <c r="C2711" i="4"/>
  <c r="H2711" i="4" s="1"/>
  <c r="D2711" i="4"/>
  <c r="E2711" i="4"/>
  <c r="F2711" i="4"/>
  <c r="G2711" i="4"/>
  <c r="C2712" i="4"/>
  <c r="H2712" i="4" s="1"/>
  <c r="D2712" i="4"/>
  <c r="E2712" i="4"/>
  <c r="F2712" i="4"/>
  <c r="G2712" i="4"/>
  <c r="C2713" i="4"/>
  <c r="H2713" i="4" s="1"/>
  <c r="D2713" i="4"/>
  <c r="E2713" i="4"/>
  <c r="F2713" i="4"/>
  <c r="G2713" i="4"/>
  <c r="C2714" i="4"/>
  <c r="H2714" i="4" s="1"/>
  <c r="D2714" i="4"/>
  <c r="E2714" i="4"/>
  <c r="F2714" i="4"/>
  <c r="G2714" i="4"/>
  <c r="C2715" i="4"/>
  <c r="H2715" i="4" s="1"/>
  <c r="D2715" i="4"/>
  <c r="E2715" i="4"/>
  <c r="F2715" i="4"/>
  <c r="G2715" i="4"/>
  <c r="C2716" i="4"/>
  <c r="H2716" i="4" s="1"/>
  <c r="D2716" i="4"/>
  <c r="E2716" i="4"/>
  <c r="F2716" i="4"/>
  <c r="G2716" i="4"/>
  <c r="C2717" i="4"/>
  <c r="H2717" i="4" s="1"/>
  <c r="D2717" i="4"/>
  <c r="E2717" i="4"/>
  <c r="F2717" i="4"/>
  <c r="G2717" i="4"/>
  <c r="C2718" i="4"/>
  <c r="H2718" i="4" s="1"/>
  <c r="D2718" i="4"/>
  <c r="E2718" i="4"/>
  <c r="F2718" i="4"/>
  <c r="G2718" i="4"/>
  <c r="C2719" i="4"/>
  <c r="H2719" i="4" s="1"/>
  <c r="D2719" i="4"/>
  <c r="E2719" i="4"/>
  <c r="F2719" i="4"/>
  <c r="G2719" i="4"/>
  <c r="C2720" i="4"/>
  <c r="H2720" i="4" s="1"/>
  <c r="D2720" i="4"/>
  <c r="E2720" i="4"/>
  <c r="F2720" i="4"/>
  <c r="G2720" i="4"/>
  <c r="C2721" i="4"/>
  <c r="H2721" i="4" s="1"/>
  <c r="D2721" i="4"/>
  <c r="E2721" i="4"/>
  <c r="F2721" i="4"/>
  <c r="G2721" i="4"/>
  <c r="C2722" i="4"/>
  <c r="H2722" i="4" s="1"/>
  <c r="D2722" i="4"/>
  <c r="E2722" i="4"/>
  <c r="F2722" i="4"/>
  <c r="G2722" i="4"/>
  <c r="C2723" i="4"/>
  <c r="H2723" i="4" s="1"/>
  <c r="D2723" i="4"/>
  <c r="E2723" i="4"/>
  <c r="F2723" i="4"/>
  <c r="G2723" i="4"/>
  <c r="C2724" i="4"/>
  <c r="H2724" i="4" s="1"/>
  <c r="D2724" i="4"/>
  <c r="E2724" i="4"/>
  <c r="F2724" i="4"/>
  <c r="G2724" i="4"/>
  <c r="C2725" i="4"/>
  <c r="H2725" i="4" s="1"/>
  <c r="D2725" i="4"/>
  <c r="E2725" i="4"/>
  <c r="F2725" i="4"/>
  <c r="G2725" i="4"/>
  <c r="C2726" i="4"/>
  <c r="H2726" i="4" s="1"/>
  <c r="D2726" i="4"/>
  <c r="E2726" i="4"/>
  <c r="F2726" i="4"/>
  <c r="G2726" i="4"/>
  <c r="C2727" i="4"/>
  <c r="H2727" i="4" s="1"/>
  <c r="D2727" i="4"/>
  <c r="E2727" i="4"/>
  <c r="F2727" i="4"/>
  <c r="G2727" i="4"/>
  <c r="C2728" i="4"/>
  <c r="H2728" i="4" s="1"/>
  <c r="D2728" i="4"/>
  <c r="E2728" i="4"/>
  <c r="F2728" i="4"/>
  <c r="G2728" i="4"/>
  <c r="C2729" i="4"/>
  <c r="H2729" i="4" s="1"/>
  <c r="D2729" i="4"/>
  <c r="E2729" i="4"/>
  <c r="F2729" i="4"/>
  <c r="G2729" i="4"/>
  <c r="C2730" i="4"/>
  <c r="H2730" i="4" s="1"/>
  <c r="D2730" i="4"/>
  <c r="E2730" i="4"/>
  <c r="F2730" i="4"/>
  <c r="G2730" i="4"/>
  <c r="C2731" i="4"/>
  <c r="H2731" i="4" s="1"/>
  <c r="D2731" i="4"/>
  <c r="E2731" i="4"/>
  <c r="F2731" i="4"/>
  <c r="G2731" i="4"/>
  <c r="C2732" i="4"/>
  <c r="H2732" i="4" s="1"/>
  <c r="D2732" i="4"/>
  <c r="E2732" i="4"/>
  <c r="F2732" i="4"/>
  <c r="G2732" i="4"/>
  <c r="C2733" i="4"/>
  <c r="H2733" i="4" s="1"/>
  <c r="D2733" i="4"/>
  <c r="E2733" i="4"/>
  <c r="F2733" i="4"/>
  <c r="G2733" i="4"/>
  <c r="C2734" i="4"/>
  <c r="H2734" i="4" s="1"/>
  <c r="D2734" i="4"/>
  <c r="E2734" i="4"/>
  <c r="F2734" i="4"/>
  <c r="G2734" i="4"/>
  <c r="C2735" i="4"/>
  <c r="H2735" i="4" s="1"/>
  <c r="D2735" i="4"/>
  <c r="E2735" i="4"/>
  <c r="F2735" i="4"/>
  <c r="G2735" i="4"/>
  <c r="C2736" i="4"/>
  <c r="H2736" i="4" s="1"/>
  <c r="D2736" i="4"/>
  <c r="E2736" i="4"/>
  <c r="F2736" i="4"/>
  <c r="G2736" i="4"/>
  <c r="C2737" i="4"/>
  <c r="H2737" i="4" s="1"/>
  <c r="D2737" i="4"/>
  <c r="E2737" i="4"/>
  <c r="F2737" i="4"/>
  <c r="G2737" i="4"/>
  <c r="C2738" i="4"/>
  <c r="H2738" i="4" s="1"/>
  <c r="D2738" i="4"/>
  <c r="E2738" i="4"/>
  <c r="F2738" i="4"/>
  <c r="G2738" i="4"/>
  <c r="C2739" i="4"/>
  <c r="H2739" i="4" s="1"/>
  <c r="D2739" i="4"/>
  <c r="E2739" i="4"/>
  <c r="F2739" i="4"/>
  <c r="G2739" i="4"/>
  <c r="C2740" i="4"/>
  <c r="H2740" i="4" s="1"/>
  <c r="D2740" i="4"/>
  <c r="E2740" i="4"/>
  <c r="F2740" i="4"/>
  <c r="G2740" i="4"/>
  <c r="C2741" i="4"/>
  <c r="H2741" i="4" s="1"/>
  <c r="D2741" i="4"/>
  <c r="E2741" i="4"/>
  <c r="F2741" i="4"/>
  <c r="G2741" i="4"/>
  <c r="C2742" i="4"/>
  <c r="H2742" i="4" s="1"/>
  <c r="D2742" i="4"/>
  <c r="E2742" i="4"/>
  <c r="F2742" i="4"/>
  <c r="G2742" i="4"/>
  <c r="C2743" i="4"/>
  <c r="H2743" i="4" s="1"/>
  <c r="D2743" i="4"/>
  <c r="E2743" i="4"/>
  <c r="F2743" i="4"/>
  <c r="G2743" i="4"/>
  <c r="C2744" i="4"/>
  <c r="H2744" i="4" s="1"/>
  <c r="D2744" i="4"/>
  <c r="E2744" i="4"/>
  <c r="F2744" i="4"/>
  <c r="G2744" i="4"/>
  <c r="C2745" i="4"/>
  <c r="H2745" i="4" s="1"/>
  <c r="D2745" i="4"/>
  <c r="E2745" i="4"/>
  <c r="F2745" i="4"/>
  <c r="G2745" i="4"/>
  <c r="C2746" i="4"/>
  <c r="H2746" i="4" s="1"/>
  <c r="D2746" i="4"/>
  <c r="E2746" i="4"/>
  <c r="F2746" i="4"/>
  <c r="G2746" i="4"/>
  <c r="C2747" i="4"/>
  <c r="H2747" i="4" s="1"/>
  <c r="D2747" i="4"/>
  <c r="E2747" i="4"/>
  <c r="F2747" i="4"/>
  <c r="G2747" i="4"/>
  <c r="C2748" i="4"/>
  <c r="H2748" i="4" s="1"/>
  <c r="D2748" i="4"/>
  <c r="E2748" i="4"/>
  <c r="F2748" i="4"/>
  <c r="G2748" i="4"/>
  <c r="C2749" i="4"/>
  <c r="H2749" i="4" s="1"/>
  <c r="D2749" i="4"/>
  <c r="E2749" i="4"/>
  <c r="F2749" i="4"/>
  <c r="G2749" i="4"/>
  <c r="C2750" i="4"/>
  <c r="H2750" i="4" s="1"/>
  <c r="D2750" i="4"/>
  <c r="E2750" i="4"/>
  <c r="F2750" i="4"/>
  <c r="G2750" i="4"/>
  <c r="C2751" i="4"/>
  <c r="H2751" i="4" s="1"/>
  <c r="D2751" i="4"/>
  <c r="E2751" i="4"/>
  <c r="F2751" i="4"/>
  <c r="G2751" i="4"/>
  <c r="C2752" i="4"/>
  <c r="H2752" i="4" s="1"/>
  <c r="D2752" i="4"/>
  <c r="E2752" i="4"/>
  <c r="F2752" i="4"/>
  <c r="G2752" i="4"/>
  <c r="C2753" i="4"/>
  <c r="H2753" i="4" s="1"/>
  <c r="D2753" i="4"/>
  <c r="E2753" i="4"/>
  <c r="F2753" i="4"/>
  <c r="G2753" i="4"/>
  <c r="C2754" i="4"/>
  <c r="H2754" i="4" s="1"/>
  <c r="D2754" i="4"/>
  <c r="E2754" i="4"/>
  <c r="F2754" i="4"/>
  <c r="G2754" i="4"/>
  <c r="C2755" i="4"/>
  <c r="H2755" i="4" s="1"/>
  <c r="D2755" i="4"/>
  <c r="E2755" i="4"/>
  <c r="F2755" i="4"/>
  <c r="G2755" i="4"/>
  <c r="C2756" i="4"/>
  <c r="H2756" i="4" s="1"/>
  <c r="D2756" i="4"/>
  <c r="E2756" i="4"/>
  <c r="F2756" i="4"/>
  <c r="G2756" i="4"/>
  <c r="C2757" i="4"/>
  <c r="H2757" i="4" s="1"/>
  <c r="D2757" i="4"/>
  <c r="E2757" i="4"/>
  <c r="F2757" i="4"/>
  <c r="G2757" i="4"/>
  <c r="C2758" i="4"/>
  <c r="H2758" i="4" s="1"/>
  <c r="D2758" i="4"/>
  <c r="E2758" i="4"/>
  <c r="F2758" i="4"/>
  <c r="G2758" i="4"/>
  <c r="C2759" i="4"/>
  <c r="H2759" i="4" s="1"/>
  <c r="D2759" i="4"/>
  <c r="E2759" i="4"/>
  <c r="F2759" i="4"/>
  <c r="G2759" i="4"/>
  <c r="C2760" i="4"/>
  <c r="H2760" i="4" s="1"/>
  <c r="D2760" i="4"/>
  <c r="E2760" i="4"/>
  <c r="F2760" i="4"/>
  <c r="G2760" i="4"/>
  <c r="C2761" i="4"/>
  <c r="H2761" i="4" s="1"/>
  <c r="D2761" i="4"/>
  <c r="E2761" i="4"/>
  <c r="F2761" i="4"/>
  <c r="G2761" i="4"/>
  <c r="C2762" i="4"/>
  <c r="H2762" i="4" s="1"/>
  <c r="D2762" i="4"/>
  <c r="E2762" i="4"/>
  <c r="F2762" i="4"/>
  <c r="G2762" i="4"/>
  <c r="C2763" i="4"/>
  <c r="H2763" i="4" s="1"/>
  <c r="D2763" i="4"/>
  <c r="E2763" i="4"/>
  <c r="F2763" i="4"/>
  <c r="G2763" i="4"/>
  <c r="C2764" i="4"/>
  <c r="H2764" i="4" s="1"/>
  <c r="D2764" i="4"/>
  <c r="E2764" i="4"/>
  <c r="F2764" i="4"/>
  <c r="G2764" i="4"/>
  <c r="C2765" i="4"/>
  <c r="H2765" i="4" s="1"/>
  <c r="D2765" i="4"/>
  <c r="E2765" i="4"/>
  <c r="F2765" i="4"/>
  <c r="G2765" i="4"/>
  <c r="C2766" i="4"/>
  <c r="H2766" i="4" s="1"/>
  <c r="D2766" i="4"/>
  <c r="E2766" i="4"/>
  <c r="F2766" i="4"/>
  <c r="G2766" i="4"/>
  <c r="C2767" i="4"/>
  <c r="H2767" i="4" s="1"/>
  <c r="D2767" i="4"/>
  <c r="E2767" i="4"/>
  <c r="F2767" i="4"/>
  <c r="G2767" i="4"/>
  <c r="C2768" i="4"/>
  <c r="H2768" i="4" s="1"/>
  <c r="D2768" i="4"/>
  <c r="E2768" i="4"/>
  <c r="F2768" i="4"/>
  <c r="G2768" i="4"/>
  <c r="C2769" i="4"/>
  <c r="H2769" i="4" s="1"/>
  <c r="D2769" i="4"/>
  <c r="E2769" i="4"/>
  <c r="F2769" i="4"/>
  <c r="G2769" i="4"/>
  <c r="C2770" i="4"/>
  <c r="H2770" i="4" s="1"/>
  <c r="D2770" i="4"/>
  <c r="E2770" i="4"/>
  <c r="F2770" i="4"/>
  <c r="G2770" i="4"/>
  <c r="C2771" i="4"/>
  <c r="H2771" i="4" s="1"/>
  <c r="D2771" i="4"/>
  <c r="E2771" i="4"/>
  <c r="F2771" i="4"/>
  <c r="G2771" i="4"/>
  <c r="C2772" i="4"/>
  <c r="H2772" i="4" s="1"/>
  <c r="D2772" i="4"/>
  <c r="E2772" i="4"/>
  <c r="F2772" i="4"/>
  <c r="G2772" i="4"/>
  <c r="C2773" i="4"/>
  <c r="H2773" i="4" s="1"/>
  <c r="D2773" i="4"/>
  <c r="E2773" i="4"/>
  <c r="F2773" i="4"/>
  <c r="G2773" i="4"/>
  <c r="C2774" i="4"/>
  <c r="H2774" i="4" s="1"/>
  <c r="D2774" i="4"/>
  <c r="E2774" i="4"/>
  <c r="F2774" i="4"/>
  <c r="G2774" i="4"/>
  <c r="C2775" i="4"/>
  <c r="H2775" i="4" s="1"/>
  <c r="D2775" i="4"/>
  <c r="E2775" i="4"/>
  <c r="F2775" i="4"/>
  <c r="G2775" i="4"/>
  <c r="C2776" i="4"/>
  <c r="H2776" i="4" s="1"/>
  <c r="D2776" i="4"/>
  <c r="E2776" i="4"/>
  <c r="F2776" i="4"/>
  <c r="G2776" i="4"/>
  <c r="C2777" i="4"/>
  <c r="H2777" i="4" s="1"/>
  <c r="D2777" i="4"/>
  <c r="E2777" i="4"/>
  <c r="F2777" i="4"/>
  <c r="G2777" i="4"/>
  <c r="C2778" i="4"/>
  <c r="H2778" i="4" s="1"/>
  <c r="D2778" i="4"/>
  <c r="E2778" i="4"/>
  <c r="F2778" i="4"/>
  <c r="G2778" i="4"/>
  <c r="C2779" i="4"/>
  <c r="H2779" i="4" s="1"/>
  <c r="D2779" i="4"/>
  <c r="E2779" i="4"/>
  <c r="F2779" i="4"/>
  <c r="G2779" i="4"/>
  <c r="C2780" i="4"/>
  <c r="H2780" i="4" s="1"/>
  <c r="D2780" i="4"/>
  <c r="E2780" i="4"/>
  <c r="F2780" i="4"/>
  <c r="G2780" i="4"/>
  <c r="C2781" i="4"/>
  <c r="H2781" i="4" s="1"/>
  <c r="D2781" i="4"/>
  <c r="E2781" i="4"/>
  <c r="F2781" i="4"/>
  <c r="G2781" i="4"/>
  <c r="C2782" i="4"/>
  <c r="H2782" i="4" s="1"/>
  <c r="D2782" i="4"/>
  <c r="E2782" i="4"/>
  <c r="F2782" i="4"/>
  <c r="G2782" i="4"/>
  <c r="C2783" i="4"/>
  <c r="H2783" i="4" s="1"/>
  <c r="D2783" i="4"/>
  <c r="E2783" i="4"/>
  <c r="F2783" i="4"/>
  <c r="G2783" i="4"/>
  <c r="C2784" i="4"/>
  <c r="H2784" i="4" s="1"/>
  <c r="D2784" i="4"/>
  <c r="E2784" i="4"/>
  <c r="F2784" i="4"/>
  <c r="G2784" i="4"/>
  <c r="C2785" i="4"/>
  <c r="H2785" i="4" s="1"/>
  <c r="D2785" i="4"/>
  <c r="E2785" i="4"/>
  <c r="F2785" i="4"/>
  <c r="G2785" i="4"/>
  <c r="C2786" i="4"/>
  <c r="H2786" i="4" s="1"/>
  <c r="D2786" i="4"/>
  <c r="E2786" i="4"/>
  <c r="F2786" i="4"/>
  <c r="G2786" i="4"/>
  <c r="C2787" i="4"/>
  <c r="H2787" i="4" s="1"/>
  <c r="D2787" i="4"/>
  <c r="E2787" i="4"/>
  <c r="F2787" i="4"/>
  <c r="G2787" i="4"/>
  <c r="C2788" i="4"/>
  <c r="H2788" i="4" s="1"/>
  <c r="D2788" i="4"/>
  <c r="E2788" i="4"/>
  <c r="F2788" i="4"/>
  <c r="G2788" i="4"/>
  <c r="C2789" i="4"/>
  <c r="H2789" i="4" s="1"/>
  <c r="D2789" i="4"/>
  <c r="E2789" i="4"/>
  <c r="F2789" i="4"/>
  <c r="G2789" i="4"/>
  <c r="C2790" i="4"/>
  <c r="H2790" i="4" s="1"/>
  <c r="D2790" i="4"/>
  <c r="E2790" i="4"/>
  <c r="F2790" i="4"/>
  <c r="G2790" i="4"/>
  <c r="C2791" i="4"/>
  <c r="H2791" i="4" s="1"/>
  <c r="D2791" i="4"/>
  <c r="E2791" i="4"/>
  <c r="F2791" i="4"/>
  <c r="G2791" i="4"/>
  <c r="C2792" i="4"/>
  <c r="H2792" i="4" s="1"/>
  <c r="D2792" i="4"/>
  <c r="E2792" i="4"/>
  <c r="F2792" i="4"/>
  <c r="G2792" i="4"/>
  <c r="C2793" i="4"/>
  <c r="H2793" i="4" s="1"/>
  <c r="D2793" i="4"/>
  <c r="E2793" i="4"/>
  <c r="F2793" i="4"/>
  <c r="G2793" i="4"/>
  <c r="C2794" i="4"/>
  <c r="H2794" i="4" s="1"/>
  <c r="D2794" i="4"/>
  <c r="E2794" i="4"/>
  <c r="F2794" i="4"/>
  <c r="G2794" i="4"/>
  <c r="C2795" i="4"/>
  <c r="H2795" i="4" s="1"/>
  <c r="D2795" i="4"/>
  <c r="E2795" i="4"/>
  <c r="F2795" i="4"/>
  <c r="G2795" i="4"/>
  <c r="C2796" i="4"/>
  <c r="H2796" i="4" s="1"/>
  <c r="D2796" i="4"/>
  <c r="E2796" i="4"/>
  <c r="F2796" i="4"/>
  <c r="G2796" i="4"/>
  <c r="C2797" i="4"/>
  <c r="H2797" i="4" s="1"/>
  <c r="D2797" i="4"/>
  <c r="E2797" i="4"/>
  <c r="F2797" i="4"/>
  <c r="G2797" i="4"/>
  <c r="C2798" i="4"/>
  <c r="H2798" i="4" s="1"/>
  <c r="D2798" i="4"/>
  <c r="E2798" i="4"/>
  <c r="F2798" i="4"/>
  <c r="G2798" i="4"/>
  <c r="C2799" i="4"/>
  <c r="H2799" i="4" s="1"/>
  <c r="D2799" i="4"/>
  <c r="E2799" i="4"/>
  <c r="F2799" i="4"/>
  <c r="G2799" i="4"/>
  <c r="C2800" i="4"/>
  <c r="H2800" i="4" s="1"/>
  <c r="D2800" i="4"/>
  <c r="E2800" i="4"/>
  <c r="F2800" i="4"/>
  <c r="G2800" i="4"/>
  <c r="C2801" i="4"/>
  <c r="H2801" i="4" s="1"/>
  <c r="D2801" i="4"/>
  <c r="E2801" i="4"/>
  <c r="F2801" i="4"/>
  <c r="G2801" i="4"/>
  <c r="C2802" i="4"/>
  <c r="H2802" i="4" s="1"/>
  <c r="D2802" i="4"/>
  <c r="E2802" i="4"/>
  <c r="F2802" i="4"/>
  <c r="G2802" i="4"/>
  <c r="C2803" i="4"/>
  <c r="H2803" i="4" s="1"/>
  <c r="D2803" i="4"/>
  <c r="E2803" i="4"/>
  <c r="F2803" i="4"/>
  <c r="G2803" i="4"/>
  <c r="C2804" i="4"/>
  <c r="H2804" i="4" s="1"/>
  <c r="D2804" i="4"/>
  <c r="E2804" i="4"/>
  <c r="F2804" i="4"/>
  <c r="G2804" i="4"/>
  <c r="C2805" i="4"/>
  <c r="H2805" i="4" s="1"/>
  <c r="D2805" i="4"/>
  <c r="E2805" i="4"/>
  <c r="F2805" i="4"/>
  <c r="G2805" i="4"/>
  <c r="C2806" i="4"/>
  <c r="H2806" i="4" s="1"/>
  <c r="D2806" i="4"/>
  <c r="E2806" i="4"/>
  <c r="F2806" i="4"/>
  <c r="G2806" i="4"/>
  <c r="C2807" i="4"/>
  <c r="H2807" i="4" s="1"/>
  <c r="D2807" i="4"/>
  <c r="E2807" i="4"/>
  <c r="F2807" i="4"/>
  <c r="G2807" i="4"/>
  <c r="C2808" i="4"/>
  <c r="H2808" i="4" s="1"/>
  <c r="D2808" i="4"/>
  <c r="E2808" i="4"/>
  <c r="F2808" i="4"/>
  <c r="G2808" i="4"/>
  <c r="C2809" i="4"/>
  <c r="H2809" i="4" s="1"/>
  <c r="D2809" i="4"/>
  <c r="E2809" i="4"/>
  <c r="F2809" i="4"/>
  <c r="G2809" i="4"/>
  <c r="C2810" i="4"/>
  <c r="H2810" i="4" s="1"/>
  <c r="D2810" i="4"/>
  <c r="E2810" i="4"/>
  <c r="F2810" i="4"/>
  <c r="G2810" i="4"/>
  <c r="C2811" i="4"/>
  <c r="H2811" i="4" s="1"/>
  <c r="D2811" i="4"/>
  <c r="E2811" i="4"/>
  <c r="F2811" i="4"/>
  <c r="G2811" i="4"/>
  <c r="C2812" i="4"/>
  <c r="H2812" i="4" s="1"/>
  <c r="D2812" i="4"/>
  <c r="E2812" i="4"/>
  <c r="F2812" i="4"/>
  <c r="G2812" i="4"/>
  <c r="C2813" i="4"/>
  <c r="H2813" i="4" s="1"/>
  <c r="D2813" i="4"/>
  <c r="E2813" i="4"/>
  <c r="F2813" i="4"/>
  <c r="G2813" i="4"/>
  <c r="C2814" i="4"/>
  <c r="H2814" i="4" s="1"/>
  <c r="D2814" i="4"/>
  <c r="E2814" i="4"/>
  <c r="F2814" i="4"/>
  <c r="G2814" i="4"/>
  <c r="C2815" i="4"/>
  <c r="H2815" i="4" s="1"/>
  <c r="D2815" i="4"/>
  <c r="E2815" i="4"/>
  <c r="F2815" i="4"/>
  <c r="G2815" i="4"/>
  <c r="C2816" i="4"/>
  <c r="H2816" i="4" s="1"/>
  <c r="D2816" i="4"/>
  <c r="E2816" i="4"/>
  <c r="F2816" i="4"/>
  <c r="G2816" i="4"/>
  <c r="C2817" i="4"/>
  <c r="H2817" i="4" s="1"/>
  <c r="D2817" i="4"/>
  <c r="E2817" i="4"/>
  <c r="F2817" i="4"/>
  <c r="G2817" i="4"/>
  <c r="C2818" i="4"/>
  <c r="H2818" i="4" s="1"/>
  <c r="D2818" i="4"/>
  <c r="E2818" i="4"/>
  <c r="F2818" i="4"/>
  <c r="G2818" i="4"/>
  <c r="C2819" i="4"/>
  <c r="H2819" i="4" s="1"/>
  <c r="D2819" i="4"/>
  <c r="E2819" i="4"/>
  <c r="F2819" i="4"/>
  <c r="G2819" i="4"/>
  <c r="C2820" i="4"/>
  <c r="H2820" i="4" s="1"/>
  <c r="D2820" i="4"/>
  <c r="E2820" i="4"/>
  <c r="F2820" i="4"/>
  <c r="G2820" i="4"/>
  <c r="C2821" i="4"/>
  <c r="H2821" i="4" s="1"/>
  <c r="D2821" i="4"/>
  <c r="E2821" i="4"/>
  <c r="F2821" i="4"/>
  <c r="G2821" i="4"/>
  <c r="C2822" i="4"/>
  <c r="H2822" i="4" s="1"/>
  <c r="D2822" i="4"/>
  <c r="E2822" i="4"/>
  <c r="F2822" i="4"/>
  <c r="G2822" i="4"/>
  <c r="C2823" i="4"/>
  <c r="H2823" i="4" s="1"/>
  <c r="D2823" i="4"/>
  <c r="E2823" i="4"/>
  <c r="F2823" i="4"/>
  <c r="G2823" i="4"/>
  <c r="C2824" i="4"/>
  <c r="H2824" i="4" s="1"/>
  <c r="D2824" i="4"/>
  <c r="E2824" i="4"/>
  <c r="F2824" i="4"/>
  <c r="G2824" i="4"/>
  <c r="C2825" i="4"/>
  <c r="H2825" i="4" s="1"/>
  <c r="D2825" i="4"/>
  <c r="E2825" i="4"/>
  <c r="F2825" i="4"/>
  <c r="G2825" i="4"/>
  <c r="C2826" i="4"/>
  <c r="H2826" i="4" s="1"/>
  <c r="D2826" i="4"/>
  <c r="E2826" i="4"/>
  <c r="F2826" i="4"/>
  <c r="G2826" i="4"/>
  <c r="C2827" i="4"/>
  <c r="H2827" i="4" s="1"/>
  <c r="D2827" i="4"/>
  <c r="E2827" i="4"/>
  <c r="F2827" i="4"/>
  <c r="G2827" i="4"/>
  <c r="C2828" i="4"/>
  <c r="H2828" i="4" s="1"/>
  <c r="D2828" i="4"/>
  <c r="E2828" i="4"/>
  <c r="F2828" i="4"/>
  <c r="G2828" i="4"/>
  <c r="C2829" i="4"/>
  <c r="H2829" i="4" s="1"/>
  <c r="D2829" i="4"/>
  <c r="E2829" i="4"/>
  <c r="F2829" i="4"/>
  <c r="G2829" i="4"/>
  <c r="C2830" i="4"/>
  <c r="H2830" i="4" s="1"/>
  <c r="D2830" i="4"/>
  <c r="E2830" i="4"/>
  <c r="F2830" i="4"/>
  <c r="G2830" i="4"/>
  <c r="C2831" i="4"/>
  <c r="H2831" i="4" s="1"/>
  <c r="D2831" i="4"/>
  <c r="E2831" i="4"/>
  <c r="F2831" i="4"/>
  <c r="G2831" i="4"/>
  <c r="C2832" i="4"/>
  <c r="H2832" i="4" s="1"/>
  <c r="D2832" i="4"/>
  <c r="E2832" i="4"/>
  <c r="F2832" i="4"/>
  <c r="G2832" i="4"/>
  <c r="C2833" i="4"/>
  <c r="H2833" i="4" s="1"/>
  <c r="D2833" i="4"/>
  <c r="E2833" i="4"/>
  <c r="F2833" i="4"/>
  <c r="G2833" i="4"/>
  <c r="C2834" i="4"/>
  <c r="H2834" i="4" s="1"/>
  <c r="D2834" i="4"/>
  <c r="E2834" i="4"/>
  <c r="F2834" i="4"/>
  <c r="G2834" i="4"/>
  <c r="C2835" i="4"/>
  <c r="H2835" i="4" s="1"/>
  <c r="D2835" i="4"/>
  <c r="E2835" i="4"/>
  <c r="F2835" i="4"/>
  <c r="G2835" i="4"/>
  <c r="C2836" i="4"/>
  <c r="H2836" i="4" s="1"/>
  <c r="D2836" i="4"/>
  <c r="E2836" i="4"/>
  <c r="F2836" i="4"/>
  <c r="G2836" i="4"/>
  <c r="C2837" i="4"/>
  <c r="H2837" i="4" s="1"/>
  <c r="D2837" i="4"/>
  <c r="E2837" i="4"/>
  <c r="F2837" i="4"/>
  <c r="G2837" i="4"/>
  <c r="C2838" i="4"/>
  <c r="H2838" i="4" s="1"/>
  <c r="D2838" i="4"/>
  <c r="E2838" i="4"/>
  <c r="F2838" i="4"/>
  <c r="G2838" i="4"/>
  <c r="C2839" i="4"/>
  <c r="H2839" i="4" s="1"/>
  <c r="D2839" i="4"/>
  <c r="E2839" i="4"/>
  <c r="F2839" i="4"/>
  <c r="G2839" i="4"/>
  <c r="C2840" i="4"/>
  <c r="H2840" i="4" s="1"/>
  <c r="D2840" i="4"/>
  <c r="E2840" i="4"/>
  <c r="F2840" i="4"/>
  <c r="G2840" i="4"/>
  <c r="C2841" i="4"/>
  <c r="H2841" i="4" s="1"/>
  <c r="D2841" i="4"/>
  <c r="E2841" i="4"/>
  <c r="F2841" i="4"/>
  <c r="G2841" i="4"/>
  <c r="C2842" i="4"/>
  <c r="H2842" i="4" s="1"/>
  <c r="D2842" i="4"/>
  <c r="E2842" i="4"/>
  <c r="F2842" i="4"/>
  <c r="G2842" i="4"/>
  <c r="C2843" i="4"/>
  <c r="H2843" i="4" s="1"/>
  <c r="D2843" i="4"/>
  <c r="E2843" i="4"/>
  <c r="F2843" i="4"/>
  <c r="G2843" i="4"/>
  <c r="C2844" i="4"/>
  <c r="H2844" i="4" s="1"/>
  <c r="D2844" i="4"/>
  <c r="E2844" i="4"/>
  <c r="F2844" i="4"/>
  <c r="G2844" i="4"/>
  <c r="C2845" i="4"/>
  <c r="H2845" i="4" s="1"/>
  <c r="D2845" i="4"/>
  <c r="E2845" i="4"/>
  <c r="F2845" i="4"/>
  <c r="G2845" i="4"/>
  <c r="C2846" i="4"/>
  <c r="H2846" i="4" s="1"/>
  <c r="D2846" i="4"/>
  <c r="E2846" i="4"/>
  <c r="F2846" i="4"/>
  <c r="G2846" i="4"/>
  <c r="C2847" i="4"/>
  <c r="H2847" i="4" s="1"/>
  <c r="D2847" i="4"/>
  <c r="E2847" i="4"/>
  <c r="F2847" i="4"/>
  <c r="G2847" i="4"/>
  <c r="C2848" i="4"/>
  <c r="H2848" i="4" s="1"/>
  <c r="D2848" i="4"/>
  <c r="E2848" i="4"/>
  <c r="F2848" i="4"/>
  <c r="G2848" i="4"/>
  <c r="C2849" i="4"/>
  <c r="H2849" i="4" s="1"/>
  <c r="D2849" i="4"/>
  <c r="E2849" i="4"/>
  <c r="F2849" i="4"/>
  <c r="G2849" i="4"/>
  <c r="C2850" i="4"/>
  <c r="H2850" i="4" s="1"/>
  <c r="D2850" i="4"/>
  <c r="E2850" i="4"/>
  <c r="F2850" i="4"/>
  <c r="G2850" i="4"/>
  <c r="C2851" i="4"/>
  <c r="H2851" i="4" s="1"/>
  <c r="D2851" i="4"/>
  <c r="E2851" i="4"/>
  <c r="F2851" i="4"/>
  <c r="G2851" i="4"/>
  <c r="C2852" i="4"/>
  <c r="H2852" i="4" s="1"/>
  <c r="D2852" i="4"/>
  <c r="E2852" i="4"/>
  <c r="F2852" i="4"/>
  <c r="G2852" i="4"/>
  <c r="C2853" i="4"/>
  <c r="H2853" i="4" s="1"/>
  <c r="D2853" i="4"/>
  <c r="E2853" i="4"/>
  <c r="F2853" i="4"/>
  <c r="G2853" i="4"/>
  <c r="C2854" i="4"/>
  <c r="H2854" i="4" s="1"/>
  <c r="D2854" i="4"/>
  <c r="E2854" i="4"/>
  <c r="F2854" i="4"/>
  <c r="G2854" i="4"/>
  <c r="C2855" i="4"/>
  <c r="H2855" i="4" s="1"/>
  <c r="D2855" i="4"/>
  <c r="E2855" i="4"/>
  <c r="F2855" i="4"/>
  <c r="G2855" i="4"/>
  <c r="C2856" i="4"/>
  <c r="H2856" i="4" s="1"/>
  <c r="D2856" i="4"/>
  <c r="E2856" i="4"/>
  <c r="F2856" i="4"/>
  <c r="G2856" i="4"/>
  <c r="C2857" i="4"/>
  <c r="H2857" i="4" s="1"/>
  <c r="D2857" i="4"/>
  <c r="E2857" i="4"/>
  <c r="F2857" i="4"/>
  <c r="G2857" i="4"/>
  <c r="C2858" i="4"/>
  <c r="H2858" i="4" s="1"/>
  <c r="D2858" i="4"/>
  <c r="E2858" i="4"/>
  <c r="F2858" i="4"/>
  <c r="G2858" i="4"/>
  <c r="C2859" i="4"/>
  <c r="H2859" i="4" s="1"/>
  <c r="D2859" i="4"/>
  <c r="E2859" i="4"/>
  <c r="F2859" i="4"/>
  <c r="G2859" i="4"/>
  <c r="C2860" i="4"/>
  <c r="H2860" i="4" s="1"/>
  <c r="D2860" i="4"/>
  <c r="E2860" i="4"/>
  <c r="F2860" i="4"/>
  <c r="G2860" i="4"/>
  <c r="C2861" i="4"/>
  <c r="H2861" i="4" s="1"/>
  <c r="D2861" i="4"/>
  <c r="E2861" i="4"/>
  <c r="F2861" i="4"/>
  <c r="G2861" i="4"/>
  <c r="C2862" i="4"/>
  <c r="H2862" i="4" s="1"/>
  <c r="D2862" i="4"/>
  <c r="E2862" i="4"/>
  <c r="F2862" i="4"/>
  <c r="G2862" i="4"/>
  <c r="C2863" i="4"/>
  <c r="H2863" i="4" s="1"/>
  <c r="D2863" i="4"/>
  <c r="E2863" i="4"/>
  <c r="F2863" i="4"/>
  <c r="G2863" i="4"/>
  <c r="C2864" i="4"/>
  <c r="H2864" i="4" s="1"/>
  <c r="D2864" i="4"/>
  <c r="E2864" i="4"/>
  <c r="F2864" i="4"/>
  <c r="G2864" i="4"/>
  <c r="C2865" i="4"/>
  <c r="H2865" i="4" s="1"/>
  <c r="D2865" i="4"/>
  <c r="E2865" i="4"/>
  <c r="F2865" i="4"/>
  <c r="G2865" i="4"/>
  <c r="C2866" i="4"/>
  <c r="H2866" i="4" s="1"/>
  <c r="D2866" i="4"/>
  <c r="E2866" i="4"/>
  <c r="F2866" i="4"/>
  <c r="G2866" i="4"/>
  <c r="C2867" i="4"/>
  <c r="H2867" i="4" s="1"/>
  <c r="D2867" i="4"/>
  <c r="E2867" i="4"/>
  <c r="F2867" i="4"/>
  <c r="G2867" i="4"/>
  <c r="C2868" i="4"/>
  <c r="H2868" i="4" s="1"/>
  <c r="D2868" i="4"/>
  <c r="E2868" i="4"/>
  <c r="F2868" i="4"/>
  <c r="G2868" i="4"/>
  <c r="C2869" i="4"/>
  <c r="H2869" i="4" s="1"/>
  <c r="D2869" i="4"/>
  <c r="E2869" i="4"/>
  <c r="F2869" i="4"/>
  <c r="G2869" i="4"/>
  <c r="C2870" i="4"/>
  <c r="H2870" i="4" s="1"/>
  <c r="D2870" i="4"/>
  <c r="E2870" i="4"/>
  <c r="F2870" i="4"/>
  <c r="G2870" i="4"/>
  <c r="C2871" i="4"/>
  <c r="H2871" i="4" s="1"/>
  <c r="D2871" i="4"/>
  <c r="E2871" i="4"/>
  <c r="F2871" i="4"/>
  <c r="G2871" i="4"/>
  <c r="C2872" i="4"/>
  <c r="H2872" i="4" s="1"/>
  <c r="D2872" i="4"/>
  <c r="E2872" i="4"/>
  <c r="F2872" i="4"/>
  <c r="G2872" i="4"/>
  <c r="C2873" i="4"/>
  <c r="H2873" i="4" s="1"/>
  <c r="D2873" i="4"/>
  <c r="E2873" i="4"/>
  <c r="F2873" i="4"/>
  <c r="G2873" i="4"/>
  <c r="C2874" i="4"/>
  <c r="H2874" i="4" s="1"/>
  <c r="D2874" i="4"/>
  <c r="E2874" i="4"/>
  <c r="F2874" i="4"/>
  <c r="G2874" i="4"/>
  <c r="C2875" i="4"/>
  <c r="H2875" i="4" s="1"/>
  <c r="D2875" i="4"/>
  <c r="E2875" i="4"/>
  <c r="F2875" i="4"/>
  <c r="G2875" i="4"/>
  <c r="C2876" i="4"/>
  <c r="H2876" i="4" s="1"/>
  <c r="D2876" i="4"/>
  <c r="E2876" i="4"/>
  <c r="F2876" i="4"/>
  <c r="G2876" i="4"/>
  <c r="C2877" i="4"/>
  <c r="H2877" i="4" s="1"/>
  <c r="D2877" i="4"/>
  <c r="E2877" i="4"/>
  <c r="F2877" i="4"/>
  <c r="G2877" i="4"/>
  <c r="C2878" i="4"/>
  <c r="H2878" i="4" s="1"/>
  <c r="D2878" i="4"/>
  <c r="E2878" i="4"/>
  <c r="F2878" i="4"/>
  <c r="G2878" i="4"/>
  <c r="C2879" i="4"/>
  <c r="H2879" i="4" s="1"/>
  <c r="D2879" i="4"/>
  <c r="E2879" i="4"/>
  <c r="F2879" i="4"/>
  <c r="G2879" i="4"/>
  <c r="C2880" i="4"/>
  <c r="H2880" i="4" s="1"/>
  <c r="D2880" i="4"/>
  <c r="E2880" i="4"/>
  <c r="F2880" i="4"/>
  <c r="G2880" i="4"/>
  <c r="C2881" i="4"/>
  <c r="H2881" i="4" s="1"/>
  <c r="D2881" i="4"/>
  <c r="E2881" i="4"/>
  <c r="F2881" i="4"/>
  <c r="G2881" i="4"/>
  <c r="C2882" i="4"/>
  <c r="H2882" i="4" s="1"/>
  <c r="D2882" i="4"/>
  <c r="E2882" i="4"/>
  <c r="F2882" i="4"/>
  <c r="G2882" i="4"/>
  <c r="C2883" i="4"/>
  <c r="H2883" i="4" s="1"/>
  <c r="D2883" i="4"/>
  <c r="E2883" i="4"/>
  <c r="F2883" i="4"/>
  <c r="G2883" i="4"/>
  <c r="C2884" i="4"/>
  <c r="H2884" i="4" s="1"/>
  <c r="D2884" i="4"/>
  <c r="E2884" i="4"/>
  <c r="F2884" i="4"/>
  <c r="G2884" i="4"/>
  <c r="C2885" i="4"/>
  <c r="H2885" i="4" s="1"/>
  <c r="D2885" i="4"/>
  <c r="E2885" i="4"/>
  <c r="F2885" i="4"/>
  <c r="G2885" i="4"/>
  <c r="C2886" i="4"/>
  <c r="H2886" i="4" s="1"/>
  <c r="D2886" i="4"/>
  <c r="E2886" i="4"/>
  <c r="F2886" i="4"/>
  <c r="G2886" i="4"/>
  <c r="C2887" i="4"/>
  <c r="H2887" i="4" s="1"/>
  <c r="D2887" i="4"/>
  <c r="E2887" i="4"/>
  <c r="F2887" i="4"/>
  <c r="G2887" i="4"/>
  <c r="C2888" i="4"/>
  <c r="H2888" i="4" s="1"/>
  <c r="D2888" i="4"/>
  <c r="E2888" i="4"/>
  <c r="F2888" i="4"/>
  <c r="G2888" i="4"/>
  <c r="C2889" i="4"/>
  <c r="H2889" i="4" s="1"/>
  <c r="D2889" i="4"/>
  <c r="E2889" i="4"/>
  <c r="F2889" i="4"/>
  <c r="G2889" i="4"/>
  <c r="C2890" i="4"/>
  <c r="H2890" i="4" s="1"/>
  <c r="D2890" i="4"/>
  <c r="E2890" i="4"/>
  <c r="F2890" i="4"/>
  <c r="G2890" i="4"/>
  <c r="C2891" i="4"/>
  <c r="H2891" i="4" s="1"/>
  <c r="D2891" i="4"/>
  <c r="E2891" i="4"/>
  <c r="F2891" i="4"/>
  <c r="G2891" i="4"/>
  <c r="C2892" i="4"/>
  <c r="H2892" i="4" s="1"/>
  <c r="D2892" i="4"/>
  <c r="E2892" i="4"/>
  <c r="F2892" i="4"/>
  <c r="G2892" i="4"/>
  <c r="C2893" i="4"/>
  <c r="H2893" i="4" s="1"/>
  <c r="D2893" i="4"/>
  <c r="E2893" i="4"/>
  <c r="F2893" i="4"/>
  <c r="G2893" i="4"/>
  <c r="C2894" i="4"/>
  <c r="H2894" i="4" s="1"/>
  <c r="D2894" i="4"/>
  <c r="E2894" i="4"/>
  <c r="F2894" i="4"/>
  <c r="G2894" i="4"/>
  <c r="C2895" i="4"/>
  <c r="H2895" i="4" s="1"/>
  <c r="D2895" i="4"/>
  <c r="E2895" i="4"/>
  <c r="F2895" i="4"/>
  <c r="G2895" i="4"/>
  <c r="C2896" i="4"/>
  <c r="H2896" i="4" s="1"/>
  <c r="D2896" i="4"/>
  <c r="E2896" i="4"/>
  <c r="F2896" i="4"/>
  <c r="G2896" i="4"/>
  <c r="C2897" i="4"/>
  <c r="H2897" i="4" s="1"/>
  <c r="D2897" i="4"/>
  <c r="E2897" i="4"/>
  <c r="F2897" i="4"/>
  <c r="G2897" i="4"/>
  <c r="C2898" i="4"/>
  <c r="H2898" i="4" s="1"/>
  <c r="D2898" i="4"/>
  <c r="E2898" i="4"/>
  <c r="F2898" i="4"/>
  <c r="G2898" i="4"/>
  <c r="C2899" i="4"/>
  <c r="H2899" i="4" s="1"/>
  <c r="D2899" i="4"/>
  <c r="E2899" i="4"/>
  <c r="F2899" i="4"/>
  <c r="G2899" i="4"/>
  <c r="C2900" i="4"/>
  <c r="H2900" i="4" s="1"/>
  <c r="D2900" i="4"/>
  <c r="E2900" i="4"/>
  <c r="F2900" i="4"/>
  <c r="G2900" i="4"/>
  <c r="C2901" i="4"/>
  <c r="H2901" i="4" s="1"/>
  <c r="D2901" i="4"/>
  <c r="E2901" i="4"/>
  <c r="F2901" i="4"/>
  <c r="G2901" i="4"/>
  <c r="C2902" i="4"/>
  <c r="H2902" i="4" s="1"/>
  <c r="D2902" i="4"/>
  <c r="E2902" i="4"/>
  <c r="F2902" i="4"/>
  <c r="G2902" i="4"/>
  <c r="C2903" i="4"/>
  <c r="H2903" i="4" s="1"/>
  <c r="D2903" i="4"/>
  <c r="E2903" i="4"/>
  <c r="F2903" i="4"/>
  <c r="G2903" i="4"/>
  <c r="C2904" i="4"/>
  <c r="H2904" i="4" s="1"/>
  <c r="D2904" i="4"/>
  <c r="E2904" i="4"/>
  <c r="F2904" i="4"/>
  <c r="G2904" i="4"/>
  <c r="C2905" i="4"/>
  <c r="H2905" i="4" s="1"/>
  <c r="D2905" i="4"/>
  <c r="E2905" i="4"/>
  <c r="F2905" i="4"/>
  <c r="G2905" i="4"/>
  <c r="C2906" i="4"/>
  <c r="H2906" i="4" s="1"/>
  <c r="D2906" i="4"/>
  <c r="E2906" i="4"/>
  <c r="F2906" i="4"/>
  <c r="G2906" i="4"/>
  <c r="C2907" i="4"/>
  <c r="H2907" i="4" s="1"/>
  <c r="D2907" i="4"/>
  <c r="E2907" i="4"/>
  <c r="F2907" i="4"/>
  <c r="G2907" i="4"/>
  <c r="C2908" i="4"/>
  <c r="H2908" i="4" s="1"/>
  <c r="D2908" i="4"/>
  <c r="E2908" i="4"/>
  <c r="F2908" i="4"/>
  <c r="G2908" i="4"/>
  <c r="C2909" i="4"/>
  <c r="H2909" i="4" s="1"/>
  <c r="D2909" i="4"/>
  <c r="E2909" i="4"/>
  <c r="F2909" i="4"/>
  <c r="G2909" i="4"/>
  <c r="C2910" i="4"/>
  <c r="H2910" i="4" s="1"/>
  <c r="D2910" i="4"/>
  <c r="E2910" i="4"/>
  <c r="F2910" i="4"/>
  <c r="G2910" i="4"/>
  <c r="C2911" i="4"/>
  <c r="H2911" i="4" s="1"/>
  <c r="D2911" i="4"/>
  <c r="E2911" i="4"/>
  <c r="F2911" i="4"/>
  <c r="G2911" i="4"/>
  <c r="C2912" i="4"/>
  <c r="H2912" i="4" s="1"/>
  <c r="D2912" i="4"/>
  <c r="E2912" i="4"/>
  <c r="F2912" i="4"/>
  <c r="G2912" i="4"/>
  <c r="C2913" i="4"/>
  <c r="H2913" i="4" s="1"/>
  <c r="D2913" i="4"/>
  <c r="E2913" i="4"/>
  <c r="F2913" i="4"/>
  <c r="G2913" i="4"/>
  <c r="C2914" i="4"/>
  <c r="H2914" i="4" s="1"/>
  <c r="D2914" i="4"/>
  <c r="E2914" i="4"/>
  <c r="F2914" i="4"/>
  <c r="G2914" i="4"/>
  <c r="C2915" i="4"/>
  <c r="H2915" i="4" s="1"/>
  <c r="D2915" i="4"/>
  <c r="E2915" i="4"/>
  <c r="F2915" i="4"/>
  <c r="G2915" i="4"/>
  <c r="C2916" i="4"/>
  <c r="H2916" i="4" s="1"/>
  <c r="D2916" i="4"/>
  <c r="E2916" i="4"/>
  <c r="F2916" i="4"/>
  <c r="G2916" i="4"/>
  <c r="C2917" i="4"/>
  <c r="H2917" i="4" s="1"/>
  <c r="D2917" i="4"/>
  <c r="E2917" i="4"/>
  <c r="F2917" i="4"/>
  <c r="G2917" i="4"/>
  <c r="C2918" i="4"/>
  <c r="H2918" i="4" s="1"/>
  <c r="D2918" i="4"/>
  <c r="E2918" i="4"/>
  <c r="F2918" i="4"/>
  <c r="G2918" i="4"/>
  <c r="C2919" i="4"/>
  <c r="H2919" i="4" s="1"/>
  <c r="D2919" i="4"/>
  <c r="E2919" i="4"/>
  <c r="F2919" i="4"/>
  <c r="G2919" i="4"/>
  <c r="C2920" i="4"/>
  <c r="H2920" i="4" s="1"/>
  <c r="D2920" i="4"/>
  <c r="E2920" i="4"/>
  <c r="F2920" i="4"/>
  <c r="G2920" i="4"/>
  <c r="C2921" i="4"/>
  <c r="H2921" i="4" s="1"/>
  <c r="D2921" i="4"/>
  <c r="E2921" i="4"/>
  <c r="F2921" i="4"/>
  <c r="G2921" i="4"/>
  <c r="C2922" i="4"/>
  <c r="H2922" i="4" s="1"/>
  <c r="D2922" i="4"/>
  <c r="E2922" i="4"/>
  <c r="F2922" i="4"/>
  <c r="G2922" i="4"/>
  <c r="C2923" i="4"/>
  <c r="H2923" i="4" s="1"/>
  <c r="D2923" i="4"/>
  <c r="E2923" i="4"/>
  <c r="F2923" i="4"/>
  <c r="G2923" i="4"/>
  <c r="C2924" i="4"/>
  <c r="H2924" i="4" s="1"/>
  <c r="D2924" i="4"/>
  <c r="E2924" i="4"/>
  <c r="F2924" i="4"/>
  <c r="G2924" i="4"/>
  <c r="C2925" i="4"/>
  <c r="H2925" i="4" s="1"/>
  <c r="D2925" i="4"/>
  <c r="E2925" i="4"/>
  <c r="F2925" i="4"/>
  <c r="G2925" i="4"/>
  <c r="C2926" i="4"/>
  <c r="H2926" i="4" s="1"/>
  <c r="D2926" i="4"/>
  <c r="E2926" i="4"/>
  <c r="F2926" i="4"/>
  <c r="G2926" i="4"/>
  <c r="C2927" i="4"/>
  <c r="H2927" i="4" s="1"/>
  <c r="D2927" i="4"/>
  <c r="E2927" i="4"/>
  <c r="F2927" i="4"/>
  <c r="G2927" i="4"/>
  <c r="C2928" i="4"/>
  <c r="H2928" i="4" s="1"/>
  <c r="D2928" i="4"/>
  <c r="E2928" i="4"/>
  <c r="F2928" i="4"/>
  <c r="G2928" i="4"/>
  <c r="C2929" i="4"/>
  <c r="H2929" i="4" s="1"/>
  <c r="D2929" i="4"/>
  <c r="E2929" i="4"/>
  <c r="F2929" i="4"/>
  <c r="G2929" i="4"/>
  <c r="C2930" i="4"/>
  <c r="H2930" i="4" s="1"/>
  <c r="D2930" i="4"/>
  <c r="E2930" i="4"/>
  <c r="F2930" i="4"/>
  <c r="G2930" i="4"/>
  <c r="C2931" i="4"/>
  <c r="H2931" i="4" s="1"/>
  <c r="D2931" i="4"/>
  <c r="E2931" i="4"/>
  <c r="F2931" i="4"/>
  <c r="G2931" i="4"/>
  <c r="C2932" i="4"/>
  <c r="H2932" i="4" s="1"/>
  <c r="D2932" i="4"/>
  <c r="E2932" i="4"/>
  <c r="F2932" i="4"/>
  <c r="G2932" i="4"/>
  <c r="C2933" i="4"/>
  <c r="H2933" i="4" s="1"/>
  <c r="D2933" i="4"/>
  <c r="E2933" i="4"/>
  <c r="F2933" i="4"/>
  <c r="G2933" i="4"/>
  <c r="C2934" i="4"/>
  <c r="H2934" i="4" s="1"/>
  <c r="D2934" i="4"/>
  <c r="E2934" i="4"/>
  <c r="F2934" i="4"/>
  <c r="G2934" i="4"/>
  <c r="C2935" i="4"/>
  <c r="H2935" i="4" s="1"/>
  <c r="D2935" i="4"/>
  <c r="E2935" i="4"/>
  <c r="F2935" i="4"/>
  <c r="G2935" i="4"/>
  <c r="C2936" i="4"/>
  <c r="H2936" i="4" s="1"/>
  <c r="D2936" i="4"/>
  <c r="E2936" i="4"/>
  <c r="F2936" i="4"/>
  <c r="G2936" i="4"/>
  <c r="C2937" i="4"/>
  <c r="H2937" i="4" s="1"/>
  <c r="D2937" i="4"/>
  <c r="E2937" i="4"/>
  <c r="F2937" i="4"/>
  <c r="G2937" i="4"/>
  <c r="C2938" i="4"/>
  <c r="H2938" i="4" s="1"/>
  <c r="D2938" i="4"/>
  <c r="E2938" i="4"/>
  <c r="F2938" i="4"/>
  <c r="G2938" i="4"/>
  <c r="C2939" i="4"/>
  <c r="H2939" i="4" s="1"/>
  <c r="D2939" i="4"/>
  <c r="E2939" i="4"/>
  <c r="F2939" i="4"/>
  <c r="G2939" i="4"/>
  <c r="C2940" i="4"/>
  <c r="H2940" i="4" s="1"/>
  <c r="D2940" i="4"/>
  <c r="E2940" i="4"/>
  <c r="F2940" i="4"/>
  <c r="G2940" i="4"/>
  <c r="C2941" i="4"/>
  <c r="H2941" i="4" s="1"/>
  <c r="D2941" i="4"/>
  <c r="E2941" i="4"/>
  <c r="F2941" i="4"/>
  <c r="G2941" i="4"/>
  <c r="C2942" i="4"/>
  <c r="H2942" i="4" s="1"/>
  <c r="D2942" i="4"/>
  <c r="E2942" i="4"/>
  <c r="F2942" i="4"/>
  <c r="G2942" i="4"/>
  <c r="C2943" i="4"/>
  <c r="H2943" i="4" s="1"/>
  <c r="D2943" i="4"/>
  <c r="E2943" i="4"/>
  <c r="F2943" i="4"/>
  <c r="G2943" i="4"/>
  <c r="C2944" i="4"/>
  <c r="H2944" i="4" s="1"/>
  <c r="D2944" i="4"/>
  <c r="E2944" i="4"/>
  <c r="F2944" i="4"/>
  <c r="G2944" i="4"/>
  <c r="C2945" i="4"/>
  <c r="H2945" i="4" s="1"/>
  <c r="D2945" i="4"/>
  <c r="E2945" i="4"/>
  <c r="F2945" i="4"/>
  <c r="G2945" i="4"/>
  <c r="C2946" i="4"/>
  <c r="H2946" i="4" s="1"/>
  <c r="D2946" i="4"/>
  <c r="E2946" i="4"/>
  <c r="F2946" i="4"/>
  <c r="G2946" i="4"/>
  <c r="C2947" i="4"/>
  <c r="H2947" i="4" s="1"/>
  <c r="D2947" i="4"/>
  <c r="E2947" i="4"/>
  <c r="F2947" i="4"/>
  <c r="G2947" i="4"/>
  <c r="C2948" i="4"/>
  <c r="H2948" i="4" s="1"/>
  <c r="D2948" i="4"/>
  <c r="E2948" i="4"/>
  <c r="F2948" i="4"/>
  <c r="G2948" i="4"/>
  <c r="C2949" i="4"/>
  <c r="H2949" i="4" s="1"/>
  <c r="D2949" i="4"/>
  <c r="E2949" i="4"/>
  <c r="F2949" i="4"/>
  <c r="G2949" i="4"/>
  <c r="C2950" i="4"/>
  <c r="H2950" i="4" s="1"/>
  <c r="D2950" i="4"/>
  <c r="E2950" i="4"/>
  <c r="F2950" i="4"/>
  <c r="G2950" i="4"/>
  <c r="C2951" i="4"/>
  <c r="H2951" i="4" s="1"/>
  <c r="D2951" i="4"/>
  <c r="E2951" i="4"/>
  <c r="F2951" i="4"/>
  <c r="G2951" i="4"/>
  <c r="C2952" i="4"/>
  <c r="H2952" i="4" s="1"/>
  <c r="D2952" i="4"/>
  <c r="E2952" i="4"/>
  <c r="F2952" i="4"/>
  <c r="G2952" i="4"/>
  <c r="C2953" i="4"/>
  <c r="H2953" i="4" s="1"/>
  <c r="D2953" i="4"/>
  <c r="E2953" i="4"/>
  <c r="F2953" i="4"/>
  <c r="G2953" i="4"/>
  <c r="C2954" i="4"/>
  <c r="H2954" i="4" s="1"/>
  <c r="D2954" i="4"/>
  <c r="E2954" i="4"/>
  <c r="F2954" i="4"/>
  <c r="G2954" i="4"/>
  <c r="C2955" i="4"/>
  <c r="H2955" i="4" s="1"/>
  <c r="D2955" i="4"/>
  <c r="E2955" i="4"/>
  <c r="F2955" i="4"/>
  <c r="G2955" i="4"/>
  <c r="C2956" i="4"/>
  <c r="H2956" i="4" s="1"/>
  <c r="D2956" i="4"/>
  <c r="E2956" i="4"/>
  <c r="F2956" i="4"/>
  <c r="G2956" i="4"/>
  <c r="C2957" i="4"/>
  <c r="H2957" i="4" s="1"/>
  <c r="D2957" i="4"/>
  <c r="E2957" i="4"/>
  <c r="F2957" i="4"/>
  <c r="G2957" i="4"/>
  <c r="C2958" i="4"/>
  <c r="H2958" i="4" s="1"/>
  <c r="D2958" i="4"/>
  <c r="E2958" i="4"/>
  <c r="F2958" i="4"/>
  <c r="G2958" i="4"/>
  <c r="C2959" i="4"/>
  <c r="H2959" i="4" s="1"/>
  <c r="D2959" i="4"/>
  <c r="E2959" i="4"/>
  <c r="F2959" i="4"/>
  <c r="G2959" i="4"/>
  <c r="C2960" i="4"/>
  <c r="H2960" i="4" s="1"/>
  <c r="D2960" i="4"/>
  <c r="E2960" i="4"/>
  <c r="F2960" i="4"/>
  <c r="G2960" i="4"/>
  <c r="C2961" i="4"/>
  <c r="H2961" i="4" s="1"/>
  <c r="D2961" i="4"/>
  <c r="E2961" i="4"/>
  <c r="F2961" i="4"/>
  <c r="G2961" i="4"/>
  <c r="C2962" i="4"/>
  <c r="H2962" i="4" s="1"/>
  <c r="D2962" i="4"/>
  <c r="E2962" i="4"/>
  <c r="F2962" i="4"/>
  <c r="G2962" i="4"/>
  <c r="C2963" i="4"/>
  <c r="H2963" i="4" s="1"/>
  <c r="D2963" i="4"/>
  <c r="E2963" i="4"/>
  <c r="F2963" i="4"/>
  <c r="G2963" i="4"/>
  <c r="C2964" i="4"/>
  <c r="H2964" i="4" s="1"/>
  <c r="D2964" i="4"/>
  <c r="E2964" i="4"/>
  <c r="F2964" i="4"/>
  <c r="G2964" i="4"/>
  <c r="C2965" i="4"/>
  <c r="H2965" i="4" s="1"/>
  <c r="D2965" i="4"/>
  <c r="E2965" i="4"/>
  <c r="F2965" i="4"/>
  <c r="G2965" i="4"/>
  <c r="C2966" i="4"/>
  <c r="H2966" i="4" s="1"/>
  <c r="D2966" i="4"/>
  <c r="E2966" i="4"/>
  <c r="F2966" i="4"/>
  <c r="G2966" i="4"/>
  <c r="C2967" i="4"/>
  <c r="H2967" i="4" s="1"/>
  <c r="D2967" i="4"/>
  <c r="E2967" i="4"/>
  <c r="F2967" i="4"/>
  <c r="G2967" i="4"/>
  <c r="C2968" i="4"/>
  <c r="H2968" i="4" s="1"/>
  <c r="D2968" i="4"/>
  <c r="E2968" i="4"/>
  <c r="F2968" i="4"/>
  <c r="G2968" i="4"/>
  <c r="C2969" i="4"/>
  <c r="H2969" i="4" s="1"/>
  <c r="D2969" i="4"/>
  <c r="E2969" i="4"/>
  <c r="F2969" i="4"/>
  <c r="G2969" i="4"/>
  <c r="C2970" i="4"/>
  <c r="H2970" i="4" s="1"/>
  <c r="D2970" i="4"/>
  <c r="E2970" i="4"/>
  <c r="F2970" i="4"/>
  <c r="G2970" i="4"/>
  <c r="C2971" i="4"/>
  <c r="H2971" i="4" s="1"/>
  <c r="D2971" i="4"/>
  <c r="E2971" i="4"/>
  <c r="F2971" i="4"/>
  <c r="G2971" i="4"/>
  <c r="C2972" i="4"/>
  <c r="H2972" i="4" s="1"/>
  <c r="D2972" i="4"/>
  <c r="E2972" i="4"/>
  <c r="F2972" i="4"/>
  <c r="G2972" i="4"/>
  <c r="C2973" i="4"/>
  <c r="H2973" i="4" s="1"/>
  <c r="D2973" i="4"/>
  <c r="E2973" i="4"/>
  <c r="F2973" i="4"/>
  <c r="G2973" i="4"/>
  <c r="C2974" i="4"/>
  <c r="H2974" i="4" s="1"/>
  <c r="D2974" i="4"/>
  <c r="E2974" i="4"/>
  <c r="F2974" i="4"/>
  <c r="G2974" i="4"/>
  <c r="C2975" i="4"/>
  <c r="H2975" i="4" s="1"/>
  <c r="D2975" i="4"/>
  <c r="E2975" i="4"/>
  <c r="F2975" i="4"/>
  <c r="G2975" i="4"/>
  <c r="C2976" i="4"/>
  <c r="H2976" i="4" s="1"/>
  <c r="D2976" i="4"/>
  <c r="E2976" i="4"/>
  <c r="F2976" i="4"/>
  <c r="G2976" i="4"/>
  <c r="C2977" i="4"/>
  <c r="H2977" i="4" s="1"/>
  <c r="D2977" i="4"/>
  <c r="E2977" i="4"/>
  <c r="F2977" i="4"/>
  <c r="G2977" i="4"/>
  <c r="C2978" i="4"/>
  <c r="H2978" i="4" s="1"/>
  <c r="D2978" i="4"/>
  <c r="E2978" i="4"/>
  <c r="F2978" i="4"/>
  <c r="G2978" i="4"/>
  <c r="C2979" i="4"/>
  <c r="H2979" i="4" s="1"/>
  <c r="D2979" i="4"/>
  <c r="E2979" i="4"/>
  <c r="F2979" i="4"/>
  <c r="G2979" i="4"/>
  <c r="C2980" i="4"/>
  <c r="H2980" i="4" s="1"/>
  <c r="D2980" i="4"/>
  <c r="E2980" i="4"/>
  <c r="F2980" i="4"/>
  <c r="G2980" i="4"/>
  <c r="C2981" i="4"/>
  <c r="H2981" i="4" s="1"/>
  <c r="D2981" i="4"/>
  <c r="E2981" i="4"/>
  <c r="F2981" i="4"/>
  <c r="G2981" i="4"/>
  <c r="C2982" i="4"/>
  <c r="H2982" i="4" s="1"/>
  <c r="D2982" i="4"/>
  <c r="E2982" i="4"/>
  <c r="F2982" i="4"/>
  <c r="G2982" i="4"/>
  <c r="C2983" i="4"/>
  <c r="H2983" i="4" s="1"/>
  <c r="D2983" i="4"/>
  <c r="E2983" i="4"/>
  <c r="F2983" i="4"/>
  <c r="G2983" i="4"/>
  <c r="C2984" i="4"/>
  <c r="H2984" i="4" s="1"/>
  <c r="D2984" i="4"/>
  <c r="E2984" i="4"/>
  <c r="F2984" i="4"/>
  <c r="G2984" i="4"/>
  <c r="C2985" i="4"/>
  <c r="H2985" i="4" s="1"/>
  <c r="D2985" i="4"/>
  <c r="E2985" i="4"/>
  <c r="F2985" i="4"/>
  <c r="G2985" i="4"/>
  <c r="C2986" i="4"/>
  <c r="H2986" i="4" s="1"/>
  <c r="D2986" i="4"/>
  <c r="E2986" i="4"/>
  <c r="F2986" i="4"/>
  <c r="G2986" i="4"/>
  <c r="C2987" i="4"/>
  <c r="H2987" i="4" s="1"/>
  <c r="D2987" i="4"/>
  <c r="E2987" i="4"/>
  <c r="F2987" i="4"/>
  <c r="G2987" i="4"/>
  <c r="C2988" i="4"/>
  <c r="H2988" i="4" s="1"/>
  <c r="D2988" i="4"/>
  <c r="E2988" i="4"/>
  <c r="F2988" i="4"/>
  <c r="G2988" i="4"/>
  <c r="C2989" i="4"/>
  <c r="H2989" i="4" s="1"/>
  <c r="D2989" i="4"/>
  <c r="E2989" i="4"/>
  <c r="F2989" i="4"/>
  <c r="G2989" i="4"/>
  <c r="C2990" i="4"/>
  <c r="H2990" i="4" s="1"/>
  <c r="D2990" i="4"/>
  <c r="E2990" i="4"/>
  <c r="F2990" i="4"/>
  <c r="G2990" i="4"/>
  <c r="C2991" i="4"/>
  <c r="H2991" i="4" s="1"/>
  <c r="D2991" i="4"/>
  <c r="E2991" i="4"/>
  <c r="F2991" i="4"/>
  <c r="G2991" i="4"/>
  <c r="C2992" i="4"/>
  <c r="H2992" i="4" s="1"/>
  <c r="D2992" i="4"/>
  <c r="E2992" i="4"/>
  <c r="F2992" i="4"/>
  <c r="G2992" i="4"/>
  <c r="C2993" i="4"/>
  <c r="H2993" i="4" s="1"/>
  <c r="D2993" i="4"/>
  <c r="E2993" i="4"/>
  <c r="F2993" i="4"/>
  <c r="G2993" i="4"/>
  <c r="C2994" i="4"/>
  <c r="H2994" i="4" s="1"/>
  <c r="D2994" i="4"/>
  <c r="E2994" i="4"/>
  <c r="F2994" i="4"/>
  <c r="G2994" i="4"/>
  <c r="C2995" i="4"/>
  <c r="H2995" i="4" s="1"/>
  <c r="D2995" i="4"/>
  <c r="E2995" i="4"/>
  <c r="F2995" i="4"/>
  <c r="G2995" i="4"/>
  <c r="C2996" i="4"/>
  <c r="H2996" i="4" s="1"/>
  <c r="D2996" i="4"/>
  <c r="E2996" i="4"/>
  <c r="F2996" i="4"/>
  <c r="G2996" i="4"/>
  <c r="C2997" i="4"/>
  <c r="H2997" i="4" s="1"/>
  <c r="D2997" i="4"/>
  <c r="E2997" i="4"/>
  <c r="F2997" i="4"/>
  <c r="G2997" i="4"/>
  <c r="C2998" i="4"/>
  <c r="H2998" i="4" s="1"/>
  <c r="D2998" i="4"/>
  <c r="E2998" i="4"/>
  <c r="F2998" i="4"/>
  <c r="G2998" i="4"/>
  <c r="C2999" i="4"/>
  <c r="H2999" i="4" s="1"/>
  <c r="D2999" i="4"/>
  <c r="E2999" i="4"/>
  <c r="F2999" i="4"/>
  <c r="G2999" i="4"/>
  <c r="C3000" i="4"/>
  <c r="H3000" i="4" s="1"/>
  <c r="D3000" i="4"/>
  <c r="E3000" i="4"/>
  <c r="F3000" i="4"/>
  <c r="G3000" i="4"/>
  <c r="C3001" i="4"/>
  <c r="H3001" i="4" s="1"/>
  <c r="D3001" i="4"/>
  <c r="E3001" i="4"/>
  <c r="F3001" i="4"/>
  <c r="G3001" i="4"/>
  <c r="C3002" i="4"/>
  <c r="H3002" i="4" s="1"/>
  <c r="D3002" i="4"/>
  <c r="E3002" i="4"/>
  <c r="F3002" i="4"/>
  <c r="G3002" i="4"/>
  <c r="C3003" i="4"/>
  <c r="H3003" i="4" s="1"/>
  <c r="D3003" i="4"/>
  <c r="E3003" i="4"/>
  <c r="F3003" i="4"/>
  <c r="G3003" i="4"/>
  <c r="C3004" i="4"/>
  <c r="H3004" i="4" s="1"/>
  <c r="D3004" i="4"/>
  <c r="E3004" i="4"/>
  <c r="F3004" i="4"/>
  <c r="G3004" i="4"/>
  <c r="C3005" i="4"/>
  <c r="H3005" i="4" s="1"/>
  <c r="D3005" i="4"/>
  <c r="E3005" i="4"/>
  <c r="F3005" i="4"/>
  <c r="G3005" i="4"/>
  <c r="C3006" i="4"/>
  <c r="H3006" i="4" s="1"/>
  <c r="D3006" i="4"/>
  <c r="E3006" i="4"/>
  <c r="F3006" i="4"/>
  <c r="G3006" i="4"/>
  <c r="C3007" i="4"/>
  <c r="H3007" i="4" s="1"/>
  <c r="D3007" i="4"/>
  <c r="E3007" i="4"/>
  <c r="F3007" i="4"/>
  <c r="G3007" i="4"/>
  <c r="C3008" i="4"/>
  <c r="H3008" i="4" s="1"/>
  <c r="D3008" i="4"/>
  <c r="E3008" i="4"/>
  <c r="F3008" i="4"/>
  <c r="G3008" i="4"/>
  <c r="C3009" i="4"/>
  <c r="H3009" i="4" s="1"/>
  <c r="D3009" i="4"/>
  <c r="E3009" i="4"/>
  <c r="F3009" i="4"/>
  <c r="G3009" i="4"/>
  <c r="C3010" i="4"/>
  <c r="H3010" i="4" s="1"/>
  <c r="D3010" i="4"/>
  <c r="E3010" i="4"/>
  <c r="F3010" i="4"/>
  <c r="G3010" i="4"/>
  <c r="C3011" i="4"/>
  <c r="H3011" i="4" s="1"/>
  <c r="D3011" i="4"/>
  <c r="E3011" i="4"/>
  <c r="F3011" i="4"/>
  <c r="G3011" i="4"/>
  <c r="C3012" i="4"/>
  <c r="H3012" i="4" s="1"/>
  <c r="D3012" i="4"/>
  <c r="E3012" i="4"/>
  <c r="F3012" i="4"/>
  <c r="G3012" i="4"/>
  <c r="C3013" i="4"/>
  <c r="H3013" i="4" s="1"/>
  <c r="D3013" i="4"/>
  <c r="E3013" i="4"/>
  <c r="F3013" i="4"/>
  <c r="G3013" i="4"/>
  <c r="C3014" i="4"/>
  <c r="H3014" i="4" s="1"/>
  <c r="D3014" i="4"/>
  <c r="E3014" i="4"/>
  <c r="F3014" i="4"/>
  <c r="G3014" i="4"/>
  <c r="C3015" i="4"/>
  <c r="H3015" i="4" s="1"/>
  <c r="D3015" i="4"/>
  <c r="E3015" i="4"/>
  <c r="F3015" i="4"/>
  <c r="G3015" i="4"/>
  <c r="C3016" i="4"/>
  <c r="H3016" i="4" s="1"/>
  <c r="D3016" i="4"/>
  <c r="E3016" i="4"/>
  <c r="F3016" i="4"/>
  <c r="G3016" i="4"/>
  <c r="C3017" i="4"/>
  <c r="H3017" i="4" s="1"/>
  <c r="D3017" i="4"/>
  <c r="E3017" i="4"/>
  <c r="F3017" i="4"/>
  <c r="G3017" i="4"/>
  <c r="C3018" i="4"/>
  <c r="H3018" i="4" s="1"/>
  <c r="D3018" i="4"/>
  <c r="E3018" i="4"/>
  <c r="F3018" i="4"/>
  <c r="G3018" i="4"/>
  <c r="C3019" i="4"/>
  <c r="H3019" i="4" s="1"/>
  <c r="D3019" i="4"/>
  <c r="E3019" i="4"/>
  <c r="F3019" i="4"/>
  <c r="G3019" i="4"/>
  <c r="C3020" i="4"/>
  <c r="H3020" i="4" s="1"/>
  <c r="D3020" i="4"/>
  <c r="E3020" i="4"/>
  <c r="F3020" i="4"/>
  <c r="G3020" i="4"/>
  <c r="C3021" i="4"/>
  <c r="H3021" i="4" s="1"/>
  <c r="D3021" i="4"/>
  <c r="E3021" i="4"/>
  <c r="F3021" i="4"/>
  <c r="G3021" i="4"/>
  <c r="C3022" i="4"/>
  <c r="H3022" i="4" s="1"/>
  <c r="D3022" i="4"/>
  <c r="E3022" i="4"/>
  <c r="F3022" i="4"/>
  <c r="G3022" i="4"/>
  <c r="C3023" i="4"/>
  <c r="H3023" i="4" s="1"/>
  <c r="D3023" i="4"/>
  <c r="E3023" i="4"/>
  <c r="F3023" i="4"/>
  <c r="G3023" i="4"/>
  <c r="C3024" i="4"/>
  <c r="H3024" i="4" s="1"/>
  <c r="D3024" i="4"/>
  <c r="E3024" i="4"/>
  <c r="F3024" i="4"/>
  <c r="G3024" i="4"/>
  <c r="C3025" i="4"/>
  <c r="H3025" i="4" s="1"/>
  <c r="D3025" i="4"/>
  <c r="E3025" i="4"/>
  <c r="F3025" i="4"/>
  <c r="G3025" i="4"/>
  <c r="C3026" i="4"/>
  <c r="H3026" i="4" s="1"/>
  <c r="D3026" i="4"/>
  <c r="E3026" i="4"/>
  <c r="F3026" i="4"/>
  <c r="G3026" i="4"/>
  <c r="C3027" i="4"/>
  <c r="H3027" i="4" s="1"/>
  <c r="D3027" i="4"/>
  <c r="E3027" i="4"/>
  <c r="F3027" i="4"/>
  <c r="G3027" i="4"/>
  <c r="C3028" i="4"/>
  <c r="H3028" i="4" s="1"/>
  <c r="D3028" i="4"/>
  <c r="E3028" i="4"/>
  <c r="F3028" i="4"/>
  <c r="G3028" i="4"/>
  <c r="C3029" i="4"/>
  <c r="H3029" i="4" s="1"/>
  <c r="D3029" i="4"/>
  <c r="E3029" i="4"/>
  <c r="F3029" i="4"/>
  <c r="G3029" i="4"/>
  <c r="C3030" i="4"/>
  <c r="H3030" i="4" s="1"/>
  <c r="D3030" i="4"/>
  <c r="E3030" i="4"/>
  <c r="F3030" i="4"/>
  <c r="G3030" i="4"/>
  <c r="C3031" i="4"/>
  <c r="H3031" i="4" s="1"/>
  <c r="D3031" i="4"/>
  <c r="E3031" i="4"/>
  <c r="F3031" i="4"/>
  <c r="G3031" i="4"/>
  <c r="C3032" i="4"/>
  <c r="H3032" i="4" s="1"/>
  <c r="D3032" i="4"/>
  <c r="E3032" i="4"/>
  <c r="F3032" i="4"/>
  <c r="G3032" i="4"/>
  <c r="C3033" i="4"/>
  <c r="H3033" i="4" s="1"/>
  <c r="D3033" i="4"/>
  <c r="E3033" i="4"/>
  <c r="F3033" i="4"/>
  <c r="G3033" i="4"/>
  <c r="C3034" i="4"/>
  <c r="H3034" i="4" s="1"/>
  <c r="D3034" i="4"/>
  <c r="E3034" i="4"/>
  <c r="F3034" i="4"/>
  <c r="G3034" i="4"/>
  <c r="C3035" i="4"/>
  <c r="H3035" i="4" s="1"/>
  <c r="D3035" i="4"/>
  <c r="E3035" i="4"/>
  <c r="F3035" i="4"/>
  <c r="G3035" i="4"/>
  <c r="C3036" i="4"/>
  <c r="H3036" i="4" s="1"/>
  <c r="D3036" i="4"/>
  <c r="E3036" i="4"/>
  <c r="F3036" i="4"/>
  <c r="G3036" i="4"/>
  <c r="C3037" i="4"/>
  <c r="H3037" i="4" s="1"/>
  <c r="D3037" i="4"/>
  <c r="E3037" i="4"/>
  <c r="F3037" i="4"/>
  <c r="G3037" i="4"/>
  <c r="C3038" i="4"/>
  <c r="H3038" i="4" s="1"/>
  <c r="D3038" i="4"/>
  <c r="E3038" i="4"/>
  <c r="F3038" i="4"/>
  <c r="G3038" i="4"/>
  <c r="C3039" i="4"/>
  <c r="H3039" i="4" s="1"/>
  <c r="D3039" i="4"/>
  <c r="E3039" i="4"/>
  <c r="F3039" i="4"/>
  <c r="G3039" i="4"/>
  <c r="C3040" i="4"/>
  <c r="H3040" i="4" s="1"/>
  <c r="D3040" i="4"/>
  <c r="E3040" i="4"/>
  <c r="F3040" i="4"/>
  <c r="G3040" i="4"/>
  <c r="C3041" i="4"/>
  <c r="H3041" i="4" s="1"/>
  <c r="D3041" i="4"/>
  <c r="E3041" i="4"/>
  <c r="F3041" i="4"/>
  <c r="G3041" i="4"/>
  <c r="C3042" i="4"/>
  <c r="H3042" i="4" s="1"/>
  <c r="D3042" i="4"/>
  <c r="E3042" i="4"/>
  <c r="F3042" i="4"/>
  <c r="G3042" i="4"/>
  <c r="C3043" i="4"/>
  <c r="H3043" i="4" s="1"/>
  <c r="D3043" i="4"/>
  <c r="E3043" i="4"/>
  <c r="F3043" i="4"/>
  <c r="G3043" i="4"/>
  <c r="C3044" i="4"/>
  <c r="H3044" i="4" s="1"/>
  <c r="D3044" i="4"/>
  <c r="E3044" i="4"/>
  <c r="F3044" i="4"/>
  <c r="G3044" i="4"/>
  <c r="C3045" i="4"/>
  <c r="H3045" i="4" s="1"/>
  <c r="D3045" i="4"/>
  <c r="E3045" i="4"/>
  <c r="F3045" i="4"/>
  <c r="G3045" i="4"/>
  <c r="C3046" i="4"/>
  <c r="H3046" i="4" s="1"/>
  <c r="D3046" i="4"/>
  <c r="E3046" i="4"/>
  <c r="F3046" i="4"/>
  <c r="G3046" i="4"/>
  <c r="C3047" i="4"/>
  <c r="H3047" i="4" s="1"/>
  <c r="D3047" i="4"/>
  <c r="E3047" i="4"/>
  <c r="F3047" i="4"/>
  <c r="G3047" i="4"/>
  <c r="C3048" i="4"/>
  <c r="H3048" i="4" s="1"/>
  <c r="D3048" i="4"/>
  <c r="E3048" i="4"/>
  <c r="F3048" i="4"/>
  <c r="G3048" i="4"/>
  <c r="C3049" i="4"/>
  <c r="H3049" i="4" s="1"/>
  <c r="D3049" i="4"/>
  <c r="E3049" i="4"/>
  <c r="F3049" i="4"/>
  <c r="G3049" i="4"/>
  <c r="C3050" i="4"/>
  <c r="H3050" i="4" s="1"/>
  <c r="D3050" i="4"/>
  <c r="E3050" i="4"/>
  <c r="F3050" i="4"/>
  <c r="G3050" i="4"/>
  <c r="C3051" i="4"/>
  <c r="H3051" i="4" s="1"/>
  <c r="D3051" i="4"/>
  <c r="E3051" i="4"/>
  <c r="F3051" i="4"/>
  <c r="G3051" i="4"/>
  <c r="C3052" i="4"/>
  <c r="H3052" i="4" s="1"/>
  <c r="D3052" i="4"/>
  <c r="E3052" i="4"/>
  <c r="F3052" i="4"/>
  <c r="G3052" i="4"/>
  <c r="C3053" i="4"/>
  <c r="H3053" i="4" s="1"/>
  <c r="D3053" i="4"/>
  <c r="E3053" i="4"/>
  <c r="F3053" i="4"/>
  <c r="G3053" i="4"/>
  <c r="C3054" i="4"/>
  <c r="H3054" i="4" s="1"/>
  <c r="D3054" i="4"/>
  <c r="E3054" i="4"/>
  <c r="F3054" i="4"/>
  <c r="G3054" i="4"/>
  <c r="C3055" i="4"/>
  <c r="H3055" i="4" s="1"/>
  <c r="D3055" i="4"/>
  <c r="E3055" i="4"/>
  <c r="F3055" i="4"/>
  <c r="G3055" i="4"/>
  <c r="C3056" i="4"/>
  <c r="H3056" i="4" s="1"/>
  <c r="D3056" i="4"/>
  <c r="E3056" i="4"/>
  <c r="F3056" i="4"/>
  <c r="G3056" i="4"/>
  <c r="C3057" i="4"/>
  <c r="H3057" i="4" s="1"/>
  <c r="D3057" i="4"/>
  <c r="E3057" i="4"/>
  <c r="F3057" i="4"/>
  <c r="G3057" i="4"/>
  <c r="C3058" i="4"/>
  <c r="H3058" i="4" s="1"/>
  <c r="D3058" i="4"/>
  <c r="E3058" i="4"/>
  <c r="F3058" i="4"/>
  <c r="G3058" i="4"/>
  <c r="C3059" i="4"/>
  <c r="H3059" i="4" s="1"/>
  <c r="D3059" i="4"/>
  <c r="E3059" i="4"/>
  <c r="F3059" i="4"/>
  <c r="G3059" i="4"/>
  <c r="C3060" i="4"/>
  <c r="H3060" i="4" s="1"/>
  <c r="D3060" i="4"/>
  <c r="E3060" i="4"/>
  <c r="F3060" i="4"/>
  <c r="G3060" i="4"/>
  <c r="C3061" i="4"/>
  <c r="H3061" i="4" s="1"/>
  <c r="D3061" i="4"/>
  <c r="E3061" i="4"/>
  <c r="F3061" i="4"/>
  <c r="G3061" i="4"/>
  <c r="C3062" i="4"/>
  <c r="H3062" i="4" s="1"/>
  <c r="D3062" i="4"/>
  <c r="E3062" i="4"/>
  <c r="F3062" i="4"/>
  <c r="G3062" i="4"/>
  <c r="C3063" i="4"/>
  <c r="H3063" i="4" s="1"/>
  <c r="D3063" i="4"/>
  <c r="E3063" i="4"/>
  <c r="F3063" i="4"/>
  <c r="G3063" i="4"/>
  <c r="C3064" i="4"/>
  <c r="H3064" i="4" s="1"/>
  <c r="D3064" i="4"/>
  <c r="E3064" i="4"/>
  <c r="F3064" i="4"/>
  <c r="G3064" i="4"/>
  <c r="C3065" i="4"/>
  <c r="H3065" i="4" s="1"/>
  <c r="D3065" i="4"/>
  <c r="E3065" i="4"/>
  <c r="F3065" i="4"/>
  <c r="G3065" i="4"/>
  <c r="C3066" i="4"/>
  <c r="H3066" i="4" s="1"/>
  <c r="D3066" i="4"/>
  <c r="E3066" i="4"/>
  <c r="F3066" i="4"/>
  <c r="G3066" i="4"/>
  <c r="C3067" i="4"/>
  <c r="H3067" i="4" s="1"/>
  <c r="D3067" i="4"/>
  <c r="E3067" i="4"/>
  <c r="F3067" i="4"/>
  <c r="G3067" i="4"/>
  <c r="C3068" i="4"/>
  <c r="H3068" i="4" s="1"/>
  <c r="D3068" i="4"/>
  <c r="E3068" i="4"/>
  <c r="F3068" i="4"/>
  <c r="G3068" i="4"/>
  <c r="C3069" i="4"/>
  <c r="H3069" i="4" s="1"/>
  <c r="D3069" i="4"/>
  <c r="E3069" i="4"/>
  <c r="F3069" i="4"/>
  <c r="G3069" i="4"/>
  <c r="C3070" i="4"/>
  <c r="H3070" i="4" s="1"/>
  <c r="D3070" i="4"/>
  <c r="E3070" i="4"/>
  <c r="F3070" i="4"/>
  <c r="G3070" i="4"/>
  <c r="C3071" i="4"/>
  <c r="H3071" i="4" s="1"/>
  <c r="D3071" i="4"/>
  <c r="E3071" i="4"/>
  <c r="F3071" i="4"/>
  <c r="G3071" i="4"/>
  <c r="C3072" i="4"/>
  <c r="H3072" i="4" s="1"/>
  <c r="D3072" i="4"/>
  <c r="E3072" i="4"/>
  <c r="F3072" i="4"/>
  <c r="G3072" i="4"/>
  <c r="C3073" i="4"/>
  <c r="H3073" i="4" s="1"/>
  <c r="D3073" i="4"/>
  <c r="E3073" i="4"/>
  <c r="F3073" i="4"/>
  <c r="G3073" i="4"/>
  <c r="C3074" i="4"/>
  <c r="H3074" i="4" s="1"/>
  <c r="D3074" i="4"/>
  <c r="E3074" i="4"/>
  <c r="F3074" i="4"/>
  <c r="G3074" i="4"/>
  <c r="C3075" i="4"/>
  <c r="H3075" i="4" s="1"/>
  <c r="D3075" i="4"/>
  <c r="E3075" i="4"/>
  <c r="F3075" i="4"/>
  <c r="G3075" i="4"/>
  <c r="C3076" i="4"/>
  <c r="H3076" i="4" s="1"/>
  <c r="D3076" i="4"/>
  <c r="E3076" i="4"/>
  <c r="F3076" i="4"/>
  <c r="G3076" i="4"/>
  <c r="C3077" i="4"/>
  <c r="H3077" i="4" s="1"/>
  <c r="D3077" i="4"/>
  <c r="E3077" i="4"/>
  <c r="F3077" i="4"/>
  <c r="G3077" i="4"/>
  <c r="C3078" i="4"/>
  <c r="H3078" i="4" s="1"/>
  <c r="D3078" i="4"/>
  <c r="E3078" i="4"/>
  <c r="F3078" i="4"/>
  <c r="G3078" i="4"/>
  <c r="C3079" i="4"/>
  <c r="H3079" i="4" s="1"/>
  <c r="D3079" i="4"/>
  <c r="E3079" i="4"/>
  <c r="F3079" i="4"/>
  <c r="G3079" i="4"/>
  <c r="C3080" i="4"/>
  <c r="H3080" i="4" s="1"/>
  <c r="D3080" i="4"/>
  <c r="E3080" i="4"/>
  <c r="F3080" i="4"/>
  <c r="G3080" i="4"/>
  <c r="C3081" i="4"/>
  <c r="H3081" i="4" s="1"/>
  <c r="D3081" i="4"/>
  <c r="E3081" i="4"/>
  <c r="F3081" i="4"/>
  <c r="G3081" i="4"/>
  <c r="C3082" i="4"/>
  <c r="H3082" i="4" s="1"/>
  <c r="D3082" i="4"/>
  <c r="E3082" i="4"/>
  <c r="F3082" i="4"/>
  <c r="G3082" i="4"/>
  <c r="C3083" i="4"/>
  <c r="H3083" i="4" s="1"/>
  <c r="D3083" i="4"/>
  <c r="E3083" i="4"/>
  <c r="F3083" i="4"/>
  <c r="G3083" i="4"/>
  <c r="C3084" i="4"/>
  <c r="H3084" i="4" s="1"/>
  <c r="D3084" i="4"/>
  <c r="E3084" i="4"/>
  <c r="F3084" i="4"/>
  <c r="G3084" i="4"/>
  <c r="C3085" i="4"/>
  <c r="H3085" i="4" s="1"/>
  <c r="D3085" i="4"/>
  <c r="E3085" i="4"/>
  <c r="F3085" i="4"/>
  <c r="G3085" i="4"/>
  <c r="C3086" i="4"/>
  <c r="H3086" i="4" s="1"/>
  <c r="D3086" i="4"/>
  <c r="E3086" i="4"/>
  <c r="F3086" i="4"/>
  <c r="G3086" i="4"/>
  <c r="C3087" i="4"/>
  <c r="H3087" i="4" s="1"/>
  <c r="D3087" i="4"/>
  <c r="E3087" i="4"/>
  <c r="F3087" i="4"/>
  <c r="G3087" i="4"/>
  <c r="C3088" i="4"/>
  <c r="H3088" i="4" s="1"/>
  <c r="D3088" i="4"/>
  <c r="E3088" i="4"/>
  <c r="F3088" i="4"/>
  <c r="G3088" i="4"/>
  <c r="C3089" i="4"/>
  <c r="H3089" i="4" s="1"/>
  <c r="D3089" i="4"/>
  <c r="E3089" i="4"/>
  <c r="F3089" i="4"/>
  <c r="G3089" i="4"/>
  <c r="C3090" i="4"/>
  <c r="H3090" i="4" s="1"/>
  <c r="D3090" i="4"/>
  <c r="E3090" i="4"/>
  <c r="F3090" i="4"/>
  <c r="G3090" i="4"/>
  <c r="C3091" i="4"/>
  <c r="H3091" i="4" s="1"/>
  <c r="D3091" i="4"/>
  <c r="E3091" i="4"/>
  <c r="F3091" i="4"/>
  <c r="G3091" i="4"/>
  <c r="C3092" i="4"/>
  <c r="H3092" i="4" s="1"/>
  <c r="D3092" i="4"/>
  <c r="E3092" i="4"/>
  <c r="F3092" i="4"/>
  <c r="G3092" i="4"/>
  <c r="C3093" i="4"/>
  <c r="H3093" i="4" s="1"/>
  <c r="D3093" i="4"/>
  <c r="E3093" i="4"/>
  <c r="F3093" i="4"/>
  <c r="G3093" i="4"/>
  <c r="C3094" i="4"/>
  <c r="H3094" i="4" s="1"/>
  <c r="D3094" i="4"/>
  <c r="E3094" i="4"/>
  <c r="F3094" i="4"/>
  <c r="G3094" i="4"/>
  <c r="C3095" i="4"/>
  <c r="H3095" i="4" s="1"/>
  <c r="D3095" i="4"/>
  <c r="E3095" i="4"/>
  <c r="F3095" i="4"/>
  <c r="G3095" i="4"/>
  <c r="C3096" i="4"/>
  <c r="H3096" i="4" s="1"/>
  <c r="D3096" i="4"/>
  <c r="E3096" i="4"/>
  <c r="F3096" i="4"/>
  <c r="G3096" i="4"/>
  <c r="C3097" i="4"/>
  <c r="H3097" i="4" s="1"/>
  <c r="D3097" i="4"/>
  <c r="E3097" i="4"/>
  <c r="F3097" i="4"/>
  <c r="G3097" i="4"/>
  <c r="C3098" i="4"/>
  <c r="H3098" i="4" s="1"/>
  <c r="D3098" i="4"/>
  <c r="E3098" i="4"/>
  <c r="F3098" i="4"/>
  <c r="G3098" i="4"/>
  <c r="C3099" i="4"/>
  <c r="H3099" i="4" s="1"/>
  <c r="D3099" i="4"/>
  <c r="E3099" i="4"/>
  <c r="F3099" i="4"/>
  <c r="G3099" i="4"/>
  <c r="C3100" i="4"/>
  <c r="H3100" i="4" s="1"/>
  <c r="D3100" i="4"/>
  <c r="E3100" i="4"/>
  <c r="F3100" i="4"/>
  <c r="G3100" i="4"/>
  <c r="C3101" i="4"/>
  <c r="H3101" i="4" s="1"/>
  <c r="D3101" i="4"/>
  <c r="E3101" i="4"/>
  <c r="F3101" i="4"/>
  <c r="G3101" i="4"/>
  <c r="C3102" i="4"/>
  <c r="H3102" i="4" s="1"/>
  <c r="D3102" i="4"/>
  <c r="E3102" i="4"/>
  <c r="F3102" i="4"/>
  <c r="G3102" i="4"/>
  <c r="C3103" i="4"/>
  <c r="H3103" i="4" s="1"/>
  <c r="D3103" i="4"/>
  <c r="E3103" i="4"/>
  <c r="F3103" i="4"/>
  <c r="G3103" i="4"/>
  <c r="C3104" i="4"/>
  <c r="H3104" i="4" s="1"/>
  <c r="D3104" i="4"/>
  <c r="E3104" i="4"/>
  <c r="F3104" i="4"/>
  <c r="G3104" i="4"/>
  <c r="C3105" i="4"/>
  <c r="H3105" i="4" s="1"/>
  <c r="D3105" i="4"/>
  <c r="E3105" i="4"/>
  <c r="F3105" i="4"/>
  <c r="G3105" i="4"/>
  <c r="C3106" i="4"/>
  <c r="H3106" i="4" s="1"/>
  <c r="D3106" i="4"/>
  <c r="E3106" i="4"/>
  <c r="F3106" i="4"/>
  <c r="G3106" i="4"/>
  <c r="C3107" i="4"/>
  <c r="H3107" i="4" s="1"/>
  <c r="D3107" i="4"/>
  <c r="E3107" i="4"/>
  <c r="F3107" i="4"/>
  <c r="G3107" i="4"/>
  <c r="C3108" i="4"/>
  <c r="H3108" i="4" s="1"/>
  <c r="D3108" i="4"/>
  <c r="E3108" i="4"/>
  <c r="F3108" i="4"/>
  <c r="G3108" i="4"/>
  <c r="C3109" i="4"/>
  <c r="H3109" i="4" s="1"/>
  <c r="D3109" i="4"/>
  <c r="E3109" i="4"/>
  <c r="F3109" i="4"/>
  <c r="G3109" i="4"/>
  <c r="C3110" i="4"/>
  <c r="H3110" i="4" s="1"/>
  <c r="D3110" i="4"/>
  <c r="E3110" i="4"/>
  <c r="F3110" i="4"/>
  <c r="G3110" i="4"/>
  <c r="C3111" i="4"/>
  <c r="H3111" i="4" s="1"/>
  <c r="D3111" i="4"/>
  <c r="E3111" i="4"/>
  <c r="F3111" i="4"/>
  <c r="G3111" i="4"/>
  <c r="C3112" i="4"/>
  <c r="H3112" i="4" s="1"/>
  <c r="D3112" i="4"/>
  <c r="E3112" i="4"/>
  <c r="F3112" i="4"/>
  <c r="G3112" i="4"/>
  <c r="C3113" i="4"/>
  <c r="H3113" i="4" s="1"/>
  <c r="D3113" i="4"/>
  <c r="E3113" i="4"/>
  <c r="F3113" i="4"/>
  <c r="G3113" i="4"/>
  <c r="C3114" i="4"/>
  <c r="H3114" i="4" s="1"/>
  <c r="D3114" i="4"/>
  <c r="E3114" i="4"/>
  <c r="F3114" i="4"/>
  <c r="G3114" i="4"/>
  <c r="C3115" i="4"/>
  <c r="H3115" i="4" s="1"/>
  <c r="D3115" i="4"/>
  <c r="E3115" i="4"/>
  <c r="F3115" i="4"/>
  <c r="G3115" i="4"/>
  <c r="C3116" i="4"/>
  <c r="H3116" i="4" s="1"/>
  <c r="D3116" i="4"/>
  <c r="E3116" i="4"/>
  <c r="F3116" i="4"/>
  <c r="G3116" i="4"/>
  <c r="C3117" i="4"/>
  <c r="H3117" i="4" s="1"/>
  <c r="D3117" i="4"/>
  <c r="E3117" i="4"/>
  <c r="F3117" i="4"/>
  <c r="G3117" i="4"/>
  <c r="C3118" i="4"/>
  <c r="H3118" i="4" s="1"/>
  <c r="D3118" i="4"/>
  <c r="E3118" i="4"/>
  <c r="F3118" i="4"/>
  <c r="G3118" i="4"/>
  <c r="C3119" i="4"/>
  <c r="H3119" i="4" s="1"/>
  <c r="D3119" i="4"/>
  <c r="E3119" i="4"/>
  <c r="F3119" i="4"/>
  <c r="G3119" i="4"/>
  <c r="C3120" i="4"/>
  <c r="H3120" i="4" s="1"/>
  <c r="D3120" i="4"/>
  <c r="E3120" i="4"/>
  <c r="F3120" i="4"/>
  <c r="G3120" i="4"/>
  <c r="C3121" i="4"/>
  <c r="H3121" i="4" s="1"/>
  <c r="D3121" i="4"/>
  <c r="E3121" i="4"/>
  <c r="F3121" i="4"/>
  <c r="G3121" i="4"/>
  <c r="C3122" i="4"/>
  <c r="H3122" i="4" s="1"/>
  <c r="D3122" i="4"/>
  <c r="E3122" i="4"/>
  <c r="F3122" i="4"/>
  <c r="G3122" i="4"/>
  <c r="C3123" i="4"/>
  <c r="H3123" i="4" s="1"/>
  <c r="D3123" i="4"/>
  <c r="E3123" i="4"/>
  <c r="F3123" i="4"/>
  <c r="G3123" i="4"/>
  <c r="C3124" i="4"/>
  <c r="H3124" i="4" s="1"/>
  <c r="D3124" i="4"/>
  <c r="E3124" i="4"/>
  <c r="F3124" i="4"/>
  <c r="G3124" i="4"/>
  <c r="C3125" i="4"/>
  <c r="H3125" i="4" s="1"/>
  <c r="D3125" i="4"/>
  <c r="E3125" i="4"/>
  <c r="F3125" i="4"/>
  <c r="G3125" i="4"/>
  <c r="C3126" i="4"/>
  <c r="H3126" i="4" s="1"/>
  <c r="D3126" i="4"/>
  <c r="E3126" i="4"/>
  <c r="F3126" i="4"/>
  <c r="G3126" i="4"/>
  <c r="C3127" i="4"/>
  <c r="H3127" i="4" s="1"/>
  <c r="D3127" i="4"/>
  <c r="E3127" i="4"/>
  <c r="F3127" i="4"/>
  <c r="G3127" i="4"/>
  <c r="C3128" i="4"/>
  <c r="H3128" i="4" s="1"/>
  <c r="D3128" i="4"/>
  <c r="E3128" i="4"/>
  <c r="F3128" i="4"/>
  <c r="G3128" i="4"/>
  <c r="C3129" i="4"/>
  <c r="H3129" i="4" s="1"/>
  <c r="D3129" i="4"/>
  <c r="E3129" i="4"/>
  <c r="F3129" i="4"/>
  <c r="G3129" i="4"/>
  <c r="C3130" i="4"/>
  <c r="H3130" i="4" s="1"/>
  <c r="D3130" i="4"/>
  <c r="E3130" i="4"/>
  <c r="F3130" i="4"/>
  <c r="G3130" i="4"/>
  <c r="C3131" i="4"/>
  <c r="H3131" i="4" s="1"/>
  <c r="D3131" i="4"/>
  <c r="E3131" i="4"/>
  <c r="F3131" i="4"/>
  <c r="G3131" i="4"/>
  <c r="C3132" i="4"/>
  <c r="H3132" i="4" s="1"/>
  <c r="D3132" i="4"/>
  <c r="E3132" i="4"/>
  <c r="F3132" i="4"/>
  <c r="G3132" i="4"/>
  <c r="C3133" i="4"/>
  <c r="H3133" i="4" s="1"/>
  <c r="D3133" i="4"/>
  <c r="E3133" i="4"/>
  <c r="F3133" i="4"/>
  <c r="G3133" i="4"/>
  <c r="C3134" i="4"/>
  <c r="H3134" i="4" s="1"/>
  <c r="D3134" i="4"/>
  <c r="E3134" i="4"/>
  <c r="F3134" i="4"/>
  <c r="G3134" i="4"/>
  <c r="C3135" i="4"/>
  <c r="H3135" i="4" s="1"/>
  <c r="D3135" i="4"/>
  <c r="E3135" i="4"/>
  <c r="F3135" i="4"/>
  <c r="G3135" i="4"/>
  <c r="C3136" i="4"/>
  <c r="H3136" i="4" s="1"/>
  <c r="D3136" i="4"/>
  <c r="E3136" i="4"/>
  <c r="F3136" i="4"/>
  <c r="G3136" i="4"/>
  <c r="C3137" i="4"/>
  <c r="H3137" i="4" s="1"/>
  <c r="D3137" i="4"/>
  <c r="E3137" i="4"/>
  <c r="F3137" i="4"/>
  <c r="G3137" i="4"/>
  <c r="C3138" i="4"/>
  <c r="H3138" i="4" s="1"/>
  <c r="D3138" i="4"/>
  <c r="E3138" i="4"/>
  <c r="F3138" i="4"/>
  <c r="G3138" i="4"/>
  <c r="C3139" i="4"/>
  <c r="H3139" i="4" s="1"/>
  <c r="D3139" i="4"/>
  <c r="E3139" i="4"/>
  <c r="F3139" i="4"/>
  <c r="G3139" i="4"/>
  <c r="C3140" i="4"/>
  <c r="H3140" i="4" s="1"/>
  <c r="D3140" i="4"/>
  <c r="E3140" i="4"/>
  <c r="F3140" i="4"/>
  <c r="G3140" i="4"/>
  <c r="C3141" i="4"/>
  <c r="H3141" i="4" s="1"/>
  <c r="D3141" i="4"/>
  <c r="E3141" i="4"/>
  <c r="F3141" i="4"/>
  <c r="G3141" i="4"/>
  <c r="C3142" i="4"/>
  <c r="H3142" i="4" s="1"/>
  <c r="D3142" i="4"/>
  <c r="E3142" i="4"/>
  <c r="F3142" i="4"/>
  <c r="G3142" i="4"/>
  <c r="C3143" i="4"/>
  <c r="H3143" i="4" s="1"/>
  <c r="D3143" i="4"/>
  <c r="E3143" i="4"/>
  <c r="F3143" i="4"/>
  <c r="G3143" i="4"/>
  <c r="C3144" i="4"/>
  <c r="H3144" i="4" s="1"/>
  <c r="D3144" i="4"/>
  <c r="E3144" i="4"/>
  <c r="F3144" i="4"/>
  <c r="G3144" i="4"/>
  <c r="C3145" i="4"/>
  <c r="H3145" i="4" s="1"/>
  <c r="D3145" i="4"/>
  <c r="E3145" i="4"/>
  <c r="F3145" i="4"/>
  <c r="G3145" i="4"/>
  <c r="C3146" i="4"/>
  <c r="H3146" i="4" s="1"/>
  <c r="D3146" i="4"/>
  <c r="E3146" i="4"/>
  <c r="F3146" i="4"/>
  <c r="G3146" i="4"/>
  <c r="C3147" i="4"/>
  <c r="H3147" i="4" s="1"/>
  <c r="D3147" i="4"/>
  <c r="E3147" i="4"/>
  <c r="F3147" i="4"/>
  <c r="G3147" i="4"/>
  <c r="C3148" i="4"/>
  <c r="H3148" i="4" s="1"/>
  <c r="D3148" i="4"/>
  <c r="E3148" i="4"/>
  <c r="F3148" i="4"/>
  <c r="G3148" i="4"/>
  <c r="C3149" i="4"/>
  <c r="H3149" i="4" s="1"/>
  <c r="D3149" i="4"/>
  <c r="E3149" i="4"/>
  <c r="F3149" i="4"/>
  <c r="G3149" i="4"/>
  <c r="C3150" i="4"/>
  <c r="H3150" i="4" s="1"/>
  <c r="D3150" i="4"/>
  <c r="E3150" i="4"/>
  <c r="F3150" i="4"/>
  <c r="G3150" i="4"/>
  <c r="C3151" i="4"/>
  <c r="H3151" i="4" s="1"/>
  <c r="D3151" i="4"/>
  <c r="E3151" i="4"/>
  <c r="F3151" i="4"/>
  <c r="G3151" i="4"/>
  <c r="C3152" i="4"/>
  <c r="H3152" i="4" s="1"/>
  <c r="D3152" i="4"/>
  <c r="E3152" i="4"/>
  <c r="F3152" i="4"/>
  <c r="G3152" i="4"/>
  <c r="C3153" i="4"/>
  <c r="H3153" i="4" s="1"/>
  <c r="D3153" i="4"/>
  <c r="E3153" i="4"/>
  <c r="F3153" i="4"/>
  <c r="G3153" i="4"/>
  <c r="C3154" i="4"/>
  <c r="H3154" i="4" s="1"/>
  <c r="D3154" i="4"/>
  <c r="E3154" i="4"/>
  <c r="F3154" i="4"/>
  <c r="G3154" i="4"/>
  <c r="C3155" i="4"/>
  <c r="H3155" i="4" s="1"/>
  <c r="D3155" i="4"/>
  <c r="E3155" i="4"/>
  <c r="F3155" i="4"/>
  <c r="G3155" i="4"/>
  <c r="C3156" i="4"/>
  <c r="H3156" i="4" s="1"/>
  <c r="D3156" i="4"/>
  <c r="E3156" i="4"/>
  <c r="F3156" i="4"/>
  <c r="G3156" i="4"/>
  <c r="C3157" i="4"/>
  <c r="H3157" i="4" s="1"/>
  <c r="D3157" i="4"/>
  <c r="E3157" i="4"/>
  <c r="F3157" i="4"/>
  <c r="G3157" i="4"/>
  <c r="C3158" i="4"/>
  <c r="H3158" i="4" s="1"/>
  <c r="D3158" i="4"/>
  <c r="E3158" i="4"/>
  <c r="F3158" i="4"/>
  <c r="G3158" i="4"/>
  <c r="C3159" i="4"/>
  <c r="H3159" i="4" s="1"/>
  <c r="D3159" i="4"/>
  <c r="E3159" i="4"/>
  <c r="F3159" i="4"/>
  <c r="G3159" i="4"/>
  <c r="C3160" i="4"/>
  <c r="H3160" i="4" s="1"/>
  <c r="D3160" i="4"/>
  <c r="E3160" i="4"/>
  <c r="F3160" i="4"/>
  <c r="G3160" i="4"/>
  <c r="C3161" i="4"/>
  <c r="H3161" i="4" s="1"/>
  <c r="D3161" i="4"/>
  <c r="E3161" i="4"/>
  <c r="F3161" i="4"/>
  <c r="G3161" i="4"/>
  <c r="C3162" i="4"/>
  <c r="H3162" i="4" s="1"/>
  <c r="D3162" i="4"/>
  <c r="E3162" i="4"/>
  <c r="F3162" i="4"/>
  <c r="G3162" i="4"/>
  <c r="C3163" i="4"/>
  <c r="H3163" i="4" s="1"/>
  <c r="D3163" i="4"/>
  <c r="E3163" i="4"/>
  <c r="F3163" i="4"/>
  <c r="G3163" i="4"/>
  <c r="C3164" i="4"/>
  <c r="H3164" i="4" s="1"/>
  <c r="D3164" i="4"/>
  <c r="E3164" i="4"/>
  <c r="F3164" i="4"/>
  <c r="G3164" i="4"/>
  <c r="C3165" i="4"/>
  <c r="H3165" i="4" s="1"/>
  <c r="D3165" i="4"/>
  <c r="E3165" i="4"/>
  <c r="F3165" i="4"/>
  <c r="G3165" i="4"/>
  <c r="C3166" i="4"/>
  <c r="H3166" i="4" s="1"/>
  <c r="D3166" i="4"/>
  <c r="E3166" i="4"/>
  <c r="F3166" i="4"/>
  <c r="G3166" i="4"/>
  <c r="C3167" i="4"/>
  <c r="H3167" i="4" s="1"/>
  <c r="D3167" i="4"/>
  <c r="E3167" i="4"/>
  <c r="F3167" i="4"/>
  <c r="G3167" i="4"/>
  <c r="C3168" i="4"/>
  <c r="H3168" i="4" s="1"/>
  <c r="D3168" i="4"/>
  <c r="E3168" i="4"/>
  <c r="F3168" i="4"/>
  <c r="G3168" i="4"/>
  <c r="C3169" i="4"/>
  <c r="H3169" i="4" s="1"/>
  <c r="D3169" i="4"/>
  <c r="E3169" i="4"/>
  <c r="F3169" i="4"/>
  <c r="G3169" i="4"/>
  <c r="C3170" i="4"/>
  <c r="H3170" i="4" s="1"/>
  <c r="D3170" i="4"/>
  <c r="E3170" i="4"/>
  <c r="F3170" i="4"/>
  <c r="G3170" i="4"/>
  <c r="C3171" i="4"/>
  <c r="H3171" i="4" s="1"/>
  <c r="D3171" i="4"/>
  <c r="E3171" i="4"/>
  <c r="F3171" i="4"/>
  <c r="G3171" i="4"/>
  <c r="C3172" i="4"/>
  <c r="H3172" i="4" s="1"/>
  <c r="D3172" i="4"/>
  <c r="E3172" i="4"/>
  <c r="F3172" i="4"/>
  <c r="G3172" i="4"/>
  <c r="C3173" i="4"/>
  <c r="H3173" i="4" s="1"/>
  <c r="D3173" i="4"/>
  <c r="E3173" i="4"/>
  <c r="F3173" i="4"/>
  <c r="G3173" i="4"/>
  <c r="C3174" i="4"/>
  <c r="H3174" i="4" s="1"/>
  <c r="D3174" i="4"/>
  <c r="E3174" i="4"/>
  <c r="F3174" i="4"/>
  <c r="G3174" i="4"/>
  <c r="C3175" i="4"/>
  <c r="H3175" i="4" s="1"/>
  <c r="D3175" i="4"/>
  <c r="E3175" i="4"/>
  <c r="F3175" i="4"/>
  <c r="G3175" i="4"/>
  <c r="C3176" i="4"/>
  <c r="H3176" i="4" s="1"/>
  <c r="D3176" i="4"/>
  <c r="E3176" i="4"/>
  <c r="F3176" i="4"/>
  <c r="G3176" i="4"/>
  <c r="C3177" i="4"/>
  <c r="H3177" i="4" s="1"/>
  <c r="D3177" i="4"/>
  <c r="E3177" i="4"/>
  <c r="F3177" i="4"/>
  <c r="G3177" i="4"/>
  <c r="C3178" i="4"/>
  <c r="H3178" i="4" s="1"/>
  <c r="D3178" i="4"/>
  <c r="E3178" i="4"/>
  <c r="F3178" i="4"/>
  <c r="G3178" i="4"/>
  <c r="C3179" i="4"/>
  <c r="H3179" i="4" s="1"/>
  <c r="D3179" i="4"/>
  <c r="E3179" i="4"/>
  <c r="F3179" i="4"/>
  <c r="G3179" i="4"/>
  <c r="C3180" i="4"/>
  <c r="H3180" i="4" s="1"/>
  <c r="D3180" i="4"/>
  <c r="E3180" i="4"/>
  <c r="F3180" i="4"/>
  <c r="G3180" i="4"/>
  <c r="C3181" i="4"/>
  <c r="H3181" i="4" s="1"/>
  <c r="D3181" i="4"/>
  <c r="E3181" i="4"/>
  <c r="F3181" i="4"/>
  <c r="G3181" i="4"/>
  <c r="C3182" i="4"/>
  <c r="H3182" i="4" s="1"/>
  <c r="D3182" i="4"/>
  <c r="E3182" i="4"/>
  <c r="F3182" i="4"/>
  <c r="G3182" i="4"/>
  <c r="C3183" i="4"/>
  <c r="H3183" i="4" s="1"/>
  <c r="D3183" i="4"/>
  <c r="E3183" i="4"/>
  <c r="F3183" i="4"/>
  <c r="G3183" i="4"/>
  <c r="C3184" i="4"/>
  <c r="H3184" i="4" s="1"/>
  <c r="D3184" i="4"/>
  <c r="E3184" i="4"/>
  <c r="F3184" i="4"/>
  <c r="G3184" i="4"/>
  <c r="C3185" i="4"/>
  <c r="H3185" i="4" s="1"/>
  <c r="D3185" i="4"/>
  <c r="E3185" i="4"/>
  <c r="F3185" i="4"/>
  <c r="G3185" i="4"/>
  <c r="C3186" i="4"/>
  <c r="H3186" i="4" s="1"/>
  <c r="D3186" i="4"/>
  <c r="E3186" i="4"/>
  <c r="F3186" i="4"/>
  <c r="G3186" i="4"/>
  <c r="C3187" i="4"/>
  <c r="H3187" i="4" s="1"/>
  <c r="D3187" i="4"/>
  <c r="E3187" i="4"/>
  <c r="F3187" i="4"/>
  <c r="G3187" i="4"/>
  <c r="C3188" i="4"/>
  <c r="H3188" i="4" s="1"/>
  <c r="D3188" i="4"/>
  <c r="E3188" i="4"/>
  <c r="F3188" i="4"/>
  <c r="G3188" i="4"/>
  <c r="C3189" i="4"/>
  <c r="H3189" i="4" s="1"/>
  <c r="D3189" i="4"/>
  <c r="E3189" i="4"/>
  <c r="F3189" i="4"/>
  <c r="G3189" i="4"/>
  <c r="C3190" i="4"/>
  <c r="H3190" i="4" s="1"/>
  <c r="D3190" i="4"/>
  <c r="E3190" i="4"/>
  <c r="F3190" i="4"/>
  <c r="G3190" i="4"/>
  <c r="C3191" i="4"/>
  <c r="H3191" i="4" s="1"/>
  <c r="D3191" i="4"/>
  <c r="E3191" i="4"/>
  <c r="F3191" i="4"/>
  <c r="G3191" i="4"/>
  <c r="C3192" i="4"/>
  <c r="H3192" i="4" s="1"/>
  <c r="D3192" i="4"/>
  <c r="E3192" i="4"/>
  <c r="F3192" i="4"/>
  <c r="G3192" i="4"/>
  <c r="C3193" i="4"/>
  <c r="H3193" i="4" s="1"/>
  <c r="D3193" i="4"/>
  <c r="E3193" i="4"/>
  <c r="F3193" i="4"/>
  <c r="G3193" i="4"/>
  <c r="C3194" i="4"/>
  <c r="H3194" i="4" s="1"/>
  <c r="D3194" i="4"/>
  <c r="E3194" i="4"/>
  <c r="F3194" i="4"/>
  <c r="G3194" i="4"/>
  <c r="C3195" i="4"/>
  <c r="H3195" i="4" s="1"/>
  <c r="D3195" i="4"/>
  <c r="E3195" i="4"/>
  <c r="F3195" i="4"/>
  <c r="G3195" i="4"/>
  <c r="C3196" i="4"/>
  <c r="H3196" i="4" s="1"/>
  <c r="D3196" i="4"/>
  <c r="E3196" i="4"/>
  <c r="F3196" i="4"/>
  <c r="G3196" i="4"/>
  <c r="C3197" i="4"/>
  <c r="H3197" i="4" s="1"/>
  <c r="D3197" i="4"/>
  <c r="E3197" i="4"/>
  <c r="F3197" i="4"/>
  <c r="G3197" i="4"/>
  <c r="C3198" i="4"/>
  <c r="H3198" i="4" s="1"/>
  <c r="D3198" i="4"/>
  <c r="E3198" i="4"/>
  <c r="F3198" i="4"/>
  <c r="G3198" i="4"/>
  <c r="C3199" i="4"/>
  <c r="H3199" i="4" s="1"/>
  <c r="D3199" i="4"/>
  <c r="E3199" i="4"/>
  <c r="F3199" i="4"/>
  <c r="G3199" i="4"/>
  <c r="C3200" i="4"/>
  <c r="H3200" i="4" s="1"/>
  <c r="D3200" i="4"/>
  <c r="E3200" i="4"/>
  <c r="F3200" i="4"/>
  <c r="G3200" i="4"/>
  <c r="C3201" i="4"/>
  <c r="H3201" i="4" s="1"/>
  <c r="D3201" i="4"/>
  <c r="E3201" i="4"/>
  <c r="F3201" i="4"/>
  <c r="G3201" i="4"/>
  <c r="C3202" i="4"/>
  <c r="H3202" i="4" s="1"/>
  <c r="D3202" i="4"/>
  <c r="E3202" i="4"/>
  <c r="F3202" i="4"/>
  <c r="G3202" i="4"/>
  <c r="C3203" i="4"/>
  <c r="H3203" i="4" s="1"/>
  <c r="D3203" i="4"/>
  <c r="E3203" i="4"/>
  <c r="F3203" i="4"/>
  <c r="G3203" i="4"/>
  <c r="C3204" i="4"/>
  <c r="H3204" i="4" s="1"/>
  <c r="D3204" i="4"/>
  <c r="E3204" i="4"/>
  <c r="F3204" i="4"/>
  <c r="G3204" i="4"/>
  <c r="C3205" i="4"/>
  <c r="H3205" i="4" s="1"/>
  <c r="D3205" i="4"/>
  <c r="E3205" i="4"/>
  <c r="F3205" i="4"/>
  <c r="G3205" i="4"/>
  <c r="C3206" i="4"/>
  <c r="H3206" i="4" s="1"/>
  <c r="D3206" i="4"/>
  <c r="E3206" i="4"/>
  <c r="F3206" i="4"/>
  <c r="G3206" i="4"/>
  <c r="C3207" i="4"/>
  <c r="H3207" i="4" s="1"/>
  <c r="D3207" i="4"/>
  <c r="E3207" i="4"/>
  <c r="F3207" i="4"/>
  <c r="G3207" i="4"/>
  <c r="C3208" i="4"/>
  <c r="H3208" i="4" s="1"/>
  <c r="D3208" i="4"/>
  <c r="E3208" i="4"/>
  <c r="F3208" i="4"/>
  <c r="G3208" i="4"/>
  <c r="C3209" i="4"/>
  <c r="H3209" i="4" s="1"/>
  <c r="D3209" i="4"/>
  <c r="E3209" i="4"/>
  <c r="F3209" i="4"/>
  <c r="G3209" i="4"/>
  <c r="C3210" i="4"/>
  <c r="H3210" i="4" s="1"/>
  <c r="D3210" i="4"/>
  <c r="E3210" i="4"/>
  <c r="F3210" i="4"/>
  <c r="G3210" i="4"/>
  <c r="C3211" i="4"/>
  <c r="H3211" i="4" s="1"/>
  <c r="D3211" i="4"/>
  <c r="E3211" i="4"/>
  <c r="F3211" i="4"/>
  <c r="G3211" i="4"/>
  <c r="C3212" i="4"/>
  <c r="H3212" i="4" s="1"/>
  <c r="D3212" i="4"/>
  <c r="E3212" i="4"/>
  <c r="F3212" i="4"/>
  <c r="G3212" i="4"/>
  <c r="C3213" i="4"/>
  <c r="H3213" i="4" s="1"/>
  <c r="D3213" i="4"/>
  <c r="E3213" i="4"/>
  <c r="F3213" i="4"/>
  <c r="G3213" i="4"/>
  <c r="C3214" i="4"/>
  <c r="H3214" i="4" s="1"/>
  <c r="D3214" i="4"/>
  <c r="E3214" i="4"/>
  <c r="F3214" i="4"/>
  <c r="G3214" i="4"/>
  <c r="C3215" i="4"/>
  <c r="H3215" i="4" s="1"/>
  <c r="D3215" i="4"/>
  <c r="E3215" i="4"/>
  <c r="F3215" i="4"/>
  <c r="G3215" i="4"/>
  <c r="C3216" i="4"/>
  <c r="H3216" i="4" s="1"/>
  <c r="D3216" i="4"/>
  <c r="E3216" i="4"/>
  <c r="F3216" i="4"/>
  <c r="G3216" i="4"/>
  <c r="C3217" i="4"/>
  <c r="H3217" i="4" s="1"/>
  <c r="D3217" i="4"/>
  <c r="E3217" i="4"/>
  <c r="F3217" i="4"/>
  <c r="G3217" i="4"/>
  <c r="C3218" i="4"/>
  <c r="H3218" i="4" s="1"/>
  <c r="D3218" i="4"/>
  <c r="E3218" i="4"/>
  <c r="F3218" i="4"/>
  <c r="G3218" i="4"/>
  <c r="C3219" i="4"/>
  <c r="H3219" i="4" s="1"/>
  <c r="D3219" i="4"/>
  <c r="E3219" i="4"/>
  <c r="F3219" i="4"/>
  <c r="G3219" i="4"/>
  <c r="C3220" i="4"/>
  <c r="H3220" i="4" s="1"/>
  <c r="D3220" i="4"/>
  <c r="E3220" i="4"/>
  <c r="F3220" i="4"/>
  <c r="G3220" i="4"/>
  <c r="C3221" i="4"/>
  <c r="H3221" i="4" s="1"/>
  <c r="D3221" i="4"/>
  <c r="E3221" i="4"/>
  <c r="F3221" i="4"/>
  <c r="G3221" i="4"/>
  <c r="C3222" i="4"/>
  <c r="H3222" i="4" s="1"/>
  <c r="D3222" i="4"/>
  <c r="E3222" i="4"/>
  <c r="F3222" i="4"/>
  <c r="G3222" i="4"/>
  <c r="C3223" i="4"/>
  <c r="H3223" i="4" s="1"/>
  <c r="D3223" i="4"/>
  <c r="E3223" i="4"/>
  <c r="F3223" i="4"/>
  <c r="G3223" i="4"/>
  <c r="C3224" i="4"/>
  <c r="H3224" i="4" s="1"/>
  <c r="D3224" i="4"/>
  <c r="E3224" i="4"/>
  <c r="F3224" i="4"/>
  <c r="G3224" i="4"/>
  <c r="C3225" i="4"/>
  <c r="H3225" i="4" s="1"/>
  <c r="D3225" i="4"/>
  <c r="E3225" i="4"/>
  <c r="F3225" i="4"/>
  <c r="G3225" i="4"/>
  <c r="C3226" i="4"/>
  <c r="H3226" i="4" s="1"/>
  <c r="D3226" i="4"/>
  <c r="E3226" i="4"/>
  <c r="F3226" i="4"/>
  <c r="G3226" i="4"/>
  <c r="C3227" i="4"/>
  <c r="H3227" i="4" s="1"/>
  <c r="D3227" i="4"/>
  <c r="E3227" i="4"/>
  <c r="F3227" i="4"/>
  <c r="G3227" i="4"/>
  <c r="C3228" i="4"/>
  <c r="H3228" i="4" s="1"/>
  <c r="D3228" i="4"/>
  <c r="E3228" i="4"/>
  <c r="F3228" i="4"/>
  <c r="G3228" i="4"/>
  <c r="C3229" i="4"/>
  <c r="H3229" i="4" s="1"/>
  <c r="D3229" i="4"/>
  <c r="E3229" i="4"/>
  <c r="F3229" i="4"/>
  <c r="G3229" i="4"/>
  <c r="C3230" i="4"/>
  <c r="H3230" i="4" s="1"/>
  <c r="D3230" i="4"/>
  <c r="E3230" i="4"/>
  <c r="F3230" i="4"/>
  <c r="G3230" i="4"/>
  <c r="C3231" i="4"/>
  <c r="H3231" i="4" s="1"/>
  <c r="D3231" i="4"/>
  <c r="E3231" i="4"/>
  <c r="F3231" i="4"/>
  <c r="G3231" i="4"/>
  <c r="C3232" i="4"/>
  <c r="H3232" i="4" s="1"/>
  <c r="D3232" i="4"/>
  <c r="E3232" i="4"/>
  <c r="F3232" i="4"/>
  <c r="G3232" i="4"/>
  <c r="C3233" i="4"/>
  <c r="H3233" i="4" s="1"/>
  <c r="D3233" i="4"/>
  <c r="E3233" i="4"/>
  <c r="F3233" i="4"/>
  <c r="G3233" i="4"/>
  <c r="C3234" i="4"/>
  <c r="H3234" i="4" s="1"/>
  <c r="D3234" i="4"/>
  <c r="E3234" i="4"/>
  <c r="F3234" i="4"/>
  <c r="G3234" i="4"/>
  <c r="C3235" i="4"/>
  <c r="H3235" i="4" s="1"/>
  <c r="D3235" i="4"/>
  <c r="E3235" i="4"/>
  <c r="F3235" i="4"/>
  <c r="G3235" i="4"/>
  <c r="C3236" i="4"/>
  <c r="H3236" i="4" s="1"/>
  <c r="D3236" i="4"/>
  <c r="E3236" i="4"/>
  <c r="F3236" i="4"/>
  <c r="G3236" i="4"/>
  <c r="C3237" i="4"/>
  <c r="H3237" i="4" s="1"/>
  <c r="D3237" i="4"/>
  <c r="E3237" i="4"/>
  <c r="F3237" i="4"/>
  <c r="G3237" i="4"/>
  <c r="C3238" i="4"/>
  <c r="H3238" i="4" s="1"/>
  <c r="D3238" i="4"/>
  <c r="E3238" i="4"/>
  <c r="F3238" i="4"/>
  <c r="G3238" i="4"/>
  <c r="C3239" i="4"/>
  <c r="H3239" i="4" s="1"/>
  <c r="D3239" i="4"/>
  <c r="E3239" i="4"/>
  <c r="F3239" i="4"/>
  <c r="G3239" i="4"/>
  <c r="C3240" i="4"/>
  <c r="H3240" i="4" s="1"/>
  <c r="D3240" i="4"/>
  <c r="E3240" i="4"/>
  <c r="F3240" i="4"/>
  <c r="G3240" i="4"/>
  <c r="C3241" i="4"/>
  <c r="H3241" i="4" s="1"/>
  <c r="D3241" i="4"/>
  <c r="E3241" i="4"/>
  <c r="F3241" i="4"/>
  <c r="G3241" i="4"/>
  <c r="C3242" i="4"/>
  <c r="H3242" i="4" s="1"/>
  <c r="D3242" i="4"/>
  <c r="E3242" i="4"/>
  <c r="F3242" i="4"/>
  <c r="G3242" i="4"/>
  <c r="C3243" i="4"/>
  <c r="H3243" i="4" s="1"/>
  <c r="D3243" i="4"/>
  <c r="E3243" i="4"/>
  <c r="F3243" i="4"/>
  <c r="G3243" i="4"/>
  <c r="C3244" i="4"/>
  <c r="H3244" i="4" s="1"/>
  <c r="D3244" i="4"/>
  <c r="E3244" i="4"/>
  <c r="F3244" i="4"/>
  <c r="G3244" i="4"/>
  <c r="C3245" i="4"/>
  <c r="H3245" i="4" s="1"/>
  <c r="D3245" i="4"/>
  <c r="E3245" i="4"/>
  <c r="F3245" i="4"/>
  <c r="G3245" i="4"/>
  <c r="C3246" i="4"/>
  <c r="H3246" i="4" s="1"/>
  <c r="D3246" i="4"/>
  <c r="E3246" i="4"/>
  <c r="F3246" i="4"/>
  <c r="G3246" i="4"/>
  <c r="C3247" i="4"/>
  <c r="H3247" i="4" s="1"/>
  <c r="D3247" i="4"/>
  <c r="E3247" i="4"/>
  <c r="F3247" i="4"/>
  <c r="G3247" i="4"/>
  <c r="C3248" i="4"/>
  <c r="H3248" i="4" s="1"/>
  <c r="D3248" i="4"/>
  <c r="E3248" i="4"/>
  <c r="F3248" i="4"/>
  <c r="G3248" i="4"/>
  <c r="C3249" i="4"/>
  <c r="H3249" i="4" s="1"/>
  <c r="D3249" i="4"/>
  <c r="E3249" i="4"/>
  <c r="F3249" i="4"/>
  <c r="G3249" i="4"/>
  <c r="C3250" i="4"/>
  <c r="H3250" i="4" s="1"/>
  <c r="D3250" i="4"/>
  <c r="E3250" i="4"/>
  <c r="F3250" i="4"/>
  <c r="G3250" i="4"/>
  <c r="C3251" i="4"/>
  <c r="H3251" i="4" s="1"/>
  <c r="D3251" i="4"/>
  <c r="E3251" i="4"/>
  <c r="F3251" i="4"/>
  <c r="G3251" i="4"/>
  <c r="C3252" i="4"/>
  <c r="H3252" i="4" s="1"/>
  <c r="D3252" i="4"/>
  <c r="E3252" i="4"/>
  <c r="F3252" i="4"/>
  <c r="G3252" i="4"/>
  <c r="C3253" i="4"/>
  <c r="H3253" i="4" s="1"/>
  <c r="D3253" i="4"/>
  <c r="E3253" i="4"/>
  <c r="F3253" i="4"/>
  <c r="G3253" i="4"/>
  <c r="C3254" i="4"/>
  <c r="H3254" i="4" s="1"/>
  <c r="D3254" i="4"/>
  <c r="E3254" i="4"/>
  <c r="F3254" i="4"/>
  <c r="G3254" i="4"/>
  <c r="C3255" i="4"/>
  <c r="H3255" i="4" s="1"/>
  <c r="D3255" i="4"/>
  <c r="E3255" i="4"/>
  <c r="F3255" i="4"/>
  <c r="G3255" i="4"/>
  <c r="C3256" i="4"/>
  <c r="H3256" i="4" s="1"/>
  <c r="D3256" i="4"/>
  <c r="E3256" i="4"/>
  <c r="F3256" i="4"/>
  <c r="G3256" i="4"/>
  <c r="C3257" i="4"/>
  <c r="H3257" i="4" s="1"/>
  <c r="D3257" i="4"/>
  <c r="E3257" i="4"/>
  <c r="F3257" i="4"/>
  <c r="G3257" i="4"/>
  <c r="C3258" i="4"/>
  <c r="H3258" i="4" s="1"/>
  <c r="D3258" i="4"/>
  <c r="E3258" i="4"/>
  <c r="F3258" i="4"/>
  <c r="G3258" i="4"/>
  <c r="C3259" i="4"/>
  <c r="H3259" i="4" s="1"/>
  <c r="D3259" i="4"/>
  <c r="E3259" i="4"/>
  <c r="F3259" i="4"/>
  <c r="G3259" i="4"/>
  <c r="C3260" i="4"/>
  <c r="H3260" i="4" s="1"/>
  <c r="D3260" i="4"/>
  <c r="E3260" i="4"/>
  <c r="F3260" i="4"/>
  <c r="G3260" i="4"/>
  <c r="C3261" i="4"/>
  <c r="H3261" i="4" s="1"/>
  <c r="D3261" i="4"/>
  <c r="E3261" i="4"/>
  <c r="F3261" i="4"/>
  <c r="G3261" i="4"/>
  <c r="C3262" i="4"/>
  <c r="H3262" i="4" s="1"/>
  <c r="D3262" i="4"/>
  <c r="E3262" i="4"/>
  <c r="F3262" i="4"/>
  <c r="G3262" i="4"/>
  <c r="C3263" i="4"/>
  <c r="H3263" i="4" s="1"/>
  <c r="D3263" i="4"/>
  <c r="E3263" i="4"/>
  <c r="F3263" i="4"/>
  <c r="G3263" i="4"/>
  <c r="C3264" i="4"/>
  <c r="H3264" i="4" s="1"/>
  <c r="D3264" i="4"/>
  <c r="E3264" i="4"/>
  <c r="F3264" i="4"/>
  <c r="G3264" i="4"/>
  <c r="C3265" i="4"/>
  <c r="H3265" i="4" s="1"/>
  <c r="D3265" i="4"/>
  <c r="E3265" i="4"/>
  <c r="F3265" i="4"/>
  <c r="G3265" i="4"/>
  <c r="C3266" i="4"/>
  <c r="H3266" i="4" s="1"/>
  <c r="D3266" i="4"/>
  <c r="E3266" i="4"/>
  <c r="F3266" i="4"/>
  <c r="G3266" i="4"/>
  <c r="C3267" i="4"/>
  <c r="H3267" i="4" s="1"/>
  <c r="D3267" i="4"/>
  <c r="E3267" i="4"/>
  <c r="F3267" i="4"/>
  <c r="G3267" i="4"/>
  <c r="C3268" i="4"/>
  <c r="H3268" i="4" s="1"/>
  <c r="D3268" i="4"/>
  <c r="E3268" i="4"/>
  <c r="F3268" i="4"/>
  <c r="G3268" i="4"/>
  <c r="C3269" i="4"/>
  <c r="H3269" i="4" s="1"/>
  <c r="D3269" i="4"/>
  <c r="E3269" i="4"/>
  <c r="F3269" i="4"/>
  <c r="G3269" i="4"/>
  <c r="C3270" i="4"/>
  <c r="H3270" i="4" s="1"/>
  <c r="D3270" i="4"/>
  <c r="E3270" i="4"/>
  <c r="F3270" i="4"/>
  <c r="G3270" i="4"/>
  <c r="C3271" i="4"/>
  <c r="H3271" i="4" s="1"/>
  <c r="D3271" i="4"/>
  <c r="E3271" i="4"/>
  <c r="F3271" i="4"/>
  <c r="G3271" i="4"/>
  <c r="C3272" i="4"/>
  <c r="H3272" i="4" s="1"/>
  <c r="D3272" i="4"/>
  <c r="E3272" i="4"/>
  <c r="F3272" i="4"/>
  <c r="G3272" i="4"/>
  <c r="C3273" i="4"/>
  <c r="H3273" i="4" s="1"/>
  <c r="D3273" i="4"/>
  <c r="E3273" i="4"/>
  <c r="F3273" i="4"/>
  <c r="G3273" i="4"/>
  <c r="C3274" i="4"/>
  <c r="H3274" i="4" s="1"/>
  <c r="D3274" i="4"/>
  <c r="E3274" i="4"/>
  <c r="F3274" i="4"/>
  <c r="G3274" i="4"/>
  <c r="C3275" i="4"/>
  <c r="H3275" i="4" s="1"/>
  <c r="D3275" i="4"/>
  <c r="E3275" i="4"/>
  <c r="F3275" i="4"/>
  <c r="G3275" i="4"/>
  <c r="C3276" i="4"/>
  <c r="H3276" i="4" s="1"/>
  <c r="D3276" i="4"/>
  <c r="E3276" i="4"/>
  <c r="F3276" i="4"/>
  <c r="G3276" i="4"/>
  <c r="C3277" i="4"/>
  <c r="H3277" i="4" s="1"/>
  <c r="D3277" i="4"/>
  <c r="E3277" i="4"/>
  <c r="F3277" i="4"/>
  <c r="G3277" i="4"/>
  <c r="C3278" i="4"/>
  <c r="H3278" i="4" s="1"/>
  <c r="D3278" i="4"/>
  <c r="E3278" i="4"/>
  <c r="F3278" i="4"/>
  <c r="G3278" i="4"/>
  <c r="C3279" i="4"/>
  <c r="H3279" i="4" s="1"/>
  <c r="D3279" i="4"/>
  <c r="E3279" i="4"/>
  <c r="F3279" i="4"/>
  <c r="G3279" i="4"/>
  <c r="C3280" i="4"/>
  <c r="H3280" i="4" s="1"/>
  <c r="D3280" i="4"/>
  <c r="E3280" i="4"/>
  <c r="F3280" i="4"/>
  <c r="G3280" i="4"/>
  <c r="C3281" i="4"/>
  <c r="H3281" i="4" s="1"/>
  <c r="D3281" i="4"/>
  <c r="E3281" i="4"/>
  <c r="F3281" i="4"/>
  <c r="G3281" i="4"/>
  <c r="C3282" i="4"/>
  <c r="H3282" i="4" s="1"/>
  <c r="D3282" i="4"/>
  <c r="E3282" i="4"/>
  <c r="F3282" i="4"/>
  <c r="G3282" i="4"/>
  <c r="C3283" i="4"/>
  <c r="H3283" i="4" s="1"/>
  <c r="D3283" i="4"/>
  <c r="E3283" i="4"/>
  <c r="F3283" i="4"/>
  <c r="G3283" i="4"/>
  <c r="C3284" i="4"/>
  <c r="H3284" i="4" s="1"/>
  <c r="D3284" i="4"/>
  <c r="E3284" i="4"/>
  <c r="F3284" i="4"/>
  <c r="G3284" i="4"/>
  <c r="C3285" i="4"/>
  <c r="H3285" i="4" s="1"/>
  <c r="D3285" i="4"/>
  <c r="E3285" i="4"/>
  <c r="F3285" i="4"/>
  <c r="G3285" i="4"/>
  <c r="C3286" i="4"/>
  <c r="H3286" i="4" s="1"/>
  <c r="D3286" i="4"/>
  <c r="E3286" i="4"/>
  <c r="F3286" i="4"/>
  <c r="G3286" i="4"/>
  <c r="C3287" i="4"/>
  <c r="H3287" i="4" s="1"/>
  <c r="D3287" i="4"/>
  <c r="E3287" i="4"/>
  <c r="F3287" i="4"/>
  <c r="G3287" i="4"/>
  <c r="C3288" i="4"/>
  <c r="H3288" i="4" s="1"/>
  <c r="D3288" i="4"/>
  <c r="E3288" i="4"/>
  <c r="F3288" i="4"/>
  <c r="G3288" i="4"/>
  <c r="C3289" i="4"/>
  <c r="H3289" i="4" s="1"/>
  <c r="D3289" i="4"/>
  <c r="E3289" i="4"/>
  <c r="F3289" i="4"/>
  <c r="G3289" i="4"/>
  <c r="C3290" i="4"/>
  <c r="H3290" i="4" s="1"/>
  <c r="D3290" i="4"/>
  <c r="E3290" i="4"/>
  <c r="F3290" i="4"/>
  <c r="G3290" i="4"/>
  <c r="C3291" i="4"/>
  <c r="H3291" i="4" s="1"/>
  <c r="D3291" i="4"/>
  <c r="E3291" i="4"/>
  <c r="F3291" i="4"/>
  <c r="G3291" i="4"/>
  <c r="C3292" i="4"/>
  <c r="H3292" i="4" s="1"/>
  <c r="D3292" i="4"/>
  <c r="E3292" i="4"/>
  <c r="F3292" i="4"/>
  <c r="G3292" i="4"/>
  <c r="C3293" i="4"/>
  <c r="H3293" i="4" s="1"/>
  <c r="D3293" i="4"/>
  <c r="E3293" i="4"/>
  <c r="F3293" i="4"/>
  <c r="G3293" i="4"/>
  <c r="C3294" i="4"/>
  <c r="H3294" i="4" s="1"/>
  <c r="D3294" i="4"/>
  <c r="E3294" i="4"/>
  <c r="F3294" i="4"/>
  <c r="G3294" i="4"/>
  <c r="C3295" i="4"/>
  <c r="H3295" i="4" s="1"/>
  <c r="D3295" i="4"/>
  <c r="E3295" i="4"/>
  <c r="F3295" i="4"/>
  <c r="G3295" i="4"/>
  <c r="C3296" i="4"/>
  <c r="H3296" i="4" s="1"/>
  <c r="D3296" i="4"/>
  <c r="E3296" i="4"/>
  <c r="F3296" i="4"/>
  <c r="G3296" i="4"/>
  <c r="C3297" i="4"/>
  <c r="H3297" i="4" s="1"/>
  <c r="D3297" i="4"/>
  <c r="E3297" i="4"/>
  <c r="F3297" i="4"/>
  <c r="G3297" i="4"/>
  <c r="C3298" i="4"/>
  <c r="H3298" i="4" s="1"/>
  <c r="D3298" i="4"/>
  <c r="E3298" i="4"/>
  <c r="F3298" i="4"/>
  <c r="G3298" i="4"/>
  <c r="C3299" i="4"/>
  <c r="H3299" i="4" s="1"/>
  <c r="D3299" i="4"/>
  <c r="E3299" i="4"/>
  <c r="F3299" i="4"/>
  <c r="G3299" i="4"/>
  <c r="C3300" i="4"/>
  <c r="H3300" i="4" s="1"/>
  <c r="D3300" i="4"/>
  <c r="E3300" i="4"/>
  <c r="F3300" i="4"/>
  <c r="G3300" i="4"/>
  <c r="C3301" i="4"/>
  <c r="H3301" i="4" s="1"/>
  <c r="D3301" i="4"/>
  <c r="E3301" i="4"/>
  <c r="F3301" i="4"/>
  <c r="G3301" i="4"/>
  <c r="C3302" i="4"/>
  <c r="H3302" i="4" s="1"/>
  <c r="D3302" i="4"/>
  <c r="E3302" i="4"/>
  <c r="F3302" i="4"/>
  <c r="G3302" i="4"/>
  <c r="C3303" i="4"/>
  <c r="H3303" i="4" s="1"/>
  <c r="D3303" i="4"/>
  <c r="E3303" i="4"/>
  <c r="F3303" i="4"/>
  <c r="G3303" i="4"/>
  <c r="C3304" i="4"/>
  <c r="H3304" i="4" s="1"/>
  <c r="D3304" i="4"/>
  <c r="E3304" i="4"/>
  <c r="F3304" i="4"/>
  <c r="G3304" i="4"/>
  <c r="C3305" i="4"/>
  <c r="H3305" i="4" s="1"/>
  <c r="D3305" i="4"/>
  <c r="E3305" i="4"/>
  <c r="F3305" i="4"/>
  <c r="G3305" i="4"/>
  <c r="C3306" i="4"/>
  <c r="H3306" i="4" s="1"/>
  <c r="D3306" i="4"/>
  <c r="E3306" i="4"/>
  <c r="F3306" i="4"/>
  <c r="G3306" i="4"/>
  <c r="C3307" i="4"/>
  <c r="H3307" i="4" s="1"/>
  <c r="D3307" i="4"/>
  <c r="E3307" i="4"/>
  <c r="F3307" i="4"/>
  <c r="G3307" i="4"/>
  <c r="C3308" i="4"/>
  <c r="H3308" i="4" s="1"/>
  <c r="D3308" i="4"/>
  <c r="E3308" i="4"/>
  <c r="F3308" i="4"/>
  <c r="G3308" i="4"/>
  <c r="C3309" i="4"/>
  <c r="H3309" i="4" s="1"/>
  <c r="D3309" i="4"/>
  <c r="E3309" i="4"/>
  <c r="F3309" i="4"/>
  <c r="G3309" i="4"/>
  <c r="C3310" i="4"/>
  <c r="H3310" i="4" s="1"/>
  <c r="D3310" i="4"/>
  <c r="E3310" i="4"/>
  <c r="F3310" i="4"/>
  <c r="G3310" i="4"/>
  <c r="C3311" i="4"/>
  <c r="H3311" i="4" s="1"/>
  <c r="D3311" i="4"/>
  <c r="E3311" i="4"/>
  <c r="F3311" i="4"/>
  <c r="G3311" i="4"/>
  <c r="C3312" i="4"/>
  <c r="H3312" i="4" s="1"/>
  <c r="D3312" i="4"/>
  <c r="E3312" i="4"/>
  <c r="F3312" i="4"/>
  <c r="G3312" i="4"/>
  <c r="C3313" i="4"/>
  <c r="H3313" i="4" s="1"/>
  <c r="D3313" i="4"/>
  <c r="E3313" i="4"/>
  <c r="F3313" i="4"/>
  <c r="G3313" i="4"/>
  <c r="C3314" i="4"/>
  <c r="H3314" i="4" s="1"/>
  <c r="D3314" i="4"/>
  <c r="E3314" i="4"/>
  <c r="F3314" i="4"/>
  <c r="G3314" i="4"/>
  <c r="C3315" i="4"/>
  <c r="H3315" i="4" s="1"/>
  <c r="D3315" i="4"/>
  <c r="E3315" i="4"/>
  <c r="F3315" i="4"/>
  <c r="G3315" i="4"/>
  <c r="C3316" i="4"/>
  <c r="H3316" i="4" s="1"/>
  <c r="D3316" i="4"/>
  <c r="E3316" i="4"/>
  <c r="F3316" i="4"/>
  <c r="G3316" i="4"/>
  <c r="C3317" i="4"/>
  <c r="H3317" i="4" s="1"/>
  <c r="D3317" i="4"/>
  <c r="E3317" i="4"/>
  <c r="F3317" i="4"/>
  <c r="G3317" i="4"/>
  <c r="C3318" i="4"/>
  <c r="H3318" i="4" s="1"/>
  <c r="D3318" i="4"/>
  <c r="E3318" i="4"/>
  <c r="F3318" i="4"/>
  <c r="G3318" i="4"/>
  <c r="C3319" i="4"/>
  <c r="H3319" i="4" s="1"/>
  <c r="D3319" i="4"/>
  <c r="E3319" i="4"/>
  <c r="F3319" i="4"/>
  <c r="G3319" i="4"/>
  <c r="C3320" i="4"/>
  <c r="H3320" i="4" s="1"/>
  <c r="D3320" i="4"/>
  <c r="E3320" i="4"/>
  <c r="F3320" i="4"/>
  <c r="G3320" i="4"/>
  <c r="C3321" i="4"/>
  <c r="H3321" i="4" s="1"/>
  <c r="D3321" i="4"/>
  <c r="E3321" i="4"/>
  <c r="F3321" i="4"/>
  <c r="G3321" i="4"/>
  <c r="C3322" i="4"/>
  <c r="H3322" i="4" s="1"/>
  <c r="D3322" i="4"/>
  <c r="E3322" i="4"/>
  <c r="F3322" i="4"/>
  <c r="G3322" i="4"/>
  <c r="C3323" i="4"/>
  <c r="H3323" i="4" s="1"/>
  <c r="D3323" i="4"/>
  <c r="E3323" i="4"/>
  <c r="F3323" i="4"/>
  <c r="G3323" i="4"/>
  <c r="C3324" i="4"/>
  <c r="H3324" i="4" s="1"/>
  <c r="D3324" i="4"/>
  <c r="E3324" i="4"/>
  <c r="F3324" i="4"/>
  <c r="G3324" i="4"/>
  <c r="C3325" i="4"/>
  <c r="H3325" i="4" s="1"/>
  <c r="D3325" i="4"/>
  <c r="E3325" i="4"/>
  <c r="F3325" i="4"/>
  <c r="G3325" i="4"/>
  <c r="C3326" i="4"/>
  <c r="H3326" i="4" s="1"/>
  <c r="D3326" i="4"/>
  <c r="E3326" i="4"/>
  <c r="F3326" i="4"/>
  <c r="G3326" i="4"/>
  <c r="C3327" i="4"/>
  <c r="H3327" i="4" s="1"/>
  <c r="D3327" i="4"/>
  <c r="E3327" i="4"/>
  <c r="F3327" i="4"/>
  <c r="G3327" i="4"/>
  <c r="C3328" i="4"/>
  <c r="H3328" i="4" s="1"/>
  <c r="D3328" i="4"/>
  <c r="E3328" i="4"/>
  <c r="F3328" i="4"/>
  <c r="G3328" i="4"/>
  <c r="C3329" i="4"/>
  <c r="H3329" i="4" s="1"/>
  <c r="D3329" i="4"/>
  <c r="E3329" i="4"/>
  <c r="F3329" i="4"/>
  <c r="G3329" i="4"/>
  <c r="C3330" i="4"/>
  <c r="H3330" i="4" s="1"/>
  <c r="D3330" i="4"/>
  <c r="E3330" i="4"/>
  <c r="F3330" i="4"/>
  <c r="G3330" i="4"/>
  <c r="C3331" i="4"/>
  <c r="H3331" i="4" s="1"/>
  <c r="D3331" i="4"/>
  <c r="E3331" i="4"/>
  <c r="F3331" i="4"/>
  <c r="G3331" i="4"/>
  <c r="C3332" i="4"/>
  <c r="H3332" i="4" s="1"/>
  <c r="D3332" i="4"/>
  <c r="E3332" i="4"/>
  <c r="F3332" i="4"/>
  <c r="G3332" i="4"/>
  <c r="C3333" i="4"/>
  <c r="H3333" i="4" s="1"/>
  <c r="D3333" i="4"/>
  <c r="E3333" i="4"/>
  <c r="F3333" i="4"/>
  <c r="G3333" i="4"/>
  <c r="C3334" i="4"/>
  <c r="H3334" i="4" s="1"/>
  <c r="D3334" i="4"/>
  <c r="E3334" i="4"/>
  <c r="F3334" i="4"/>
  <c r="G3334" i="4"/>
  <c r="C3335" i="4"/>
  <c r="H3335" i="4" s="1"/>
  <c r="D3335" i="4"/>
  <c r="E3335" i="4"/>
  <c r="F3335" i="4"/>
  <c r="G3335" i="4"/>
  <c r="C3336" i="4"/>
  <c r="H3336" i="4" s="1"/>
  <c r="D3336" i="4"/>
  <c r="E3336" i="4"/>
  <c r="F3336" i="4"/>
  <c r="G3336" i="4"/>
  <c r="C3337" i="4"/>
  <c r="H3337" i="4" s="1"/>
  <c r="D3337" i="4"/>
  <c r="E3337" i="4"/>
  <c r="F3337" i="4"/>
  <c r="G3337" i="4"/>
  <c r="C3338" i="4"/>
  <c r="H3338" i="4" s="1"/>
  <c r="D3338" i="4"/>
  <c r="E3338" i="4"/>
  <c r="F3338" i="4"/>
  <c r="G3338" i="4"/>
  <c r="C3339" i="4"/>
  <c r="H3339" i="4" s="1"/>
  <c r="D3339" i="4"/>
  <c r="E3339" i="4"/>
  <c r="F3339" i="4"/>
  <c r="G3339" i="4"/>
  <c r="C3340" i="4"/>
  <c r="H3340" i="4" s="1"/>
  <c r="D3340" i="4"/>
  <c r="E3340" i="4"/>
  <c r="F3340" i="4"/>
  <c r="G3340" i="4"/>
  <c r="C3341" i="4"/>
  <c r="H3341" i="4" s="1"/>
  <c r="D3341" i="4"/>
  <c r="E3341" i="4"/>
  <c r="F3341" i="4"/>
  <c r="G3341" i="4"/>
  <c r="C3342" i="4"/>
  <c r="H3342" i="4" s="1"/>
  <c r="D3342" i="4"/>
  <c r="E3342" i="4"/>
  <c r="F3342" i="4"/>
  <c r="G3342" i="4"/>
  <c r="C3343" i="4"/>
  <c r="H3343" i="4" s="1"/>
  <c r="D3343" i="4"/>
  <c r="E3343" i="4"/>
  <c r="F3343" i="4"/>
  <c r="G3343" i="4"/>
  <c r="C3344" i="4"/>
  <c r="H3344" i="4" s="1"/>
  <c r="D3344" i="4"/>
  <c r="E3344" i="4"/>
  <c r="F3344" i="4"/>
  <c r="G3344" i="4"/>
  <c r="C3345" i="4"/>
  <c r="H3345" i="4" s="1"/>
  <c r="D3345" i="4"/>
  <c r="E3345" i="4"/>
  <c r="F3345" i="4"/>
  <c r="G3345" i="4"/>
  <c r="C3346" i="4"/>
  <c r="H3346" i="4" s="1"/>
  <c r="D3346" i="4"/>
  <c r="E3346" i="4"/>
  <c r="F3346" i="4"/>
  <c r="G3346" i="4"/>
  <c r="C3347" i="4"/>
  <c r="H3347" i="4" s="1"/>
  <c r="D3347" i="4"/>
  <c r="E3347" i="4"/>
  <c r="F3347" i="4"/>
  <c r="G3347" i="4"/>
  <c r="C3348" i="4"/>
  <c r="H3348" i="4" s="1"/>
  <c r="D3348" i="4"/>
  <c r="E3348" i="4"/>
  <c r="F3348" i="4"/>
  <c r="G3348" i="4"/>
  <c r="C3349" i="4"/>
  <c r="H3349" i="4" s="1"/>
  <c r="D3349" i="4"/>
  <c r="E3349" i="4"/>
  <c r="F3349" i="4"/>
  <c r="G3349" i="4"/>
  <c r="C3350" i="4"/>
  <c r="H3350" i="4" s="1"/>
  <c r="D3350" i="4"/>
  <c r="E3350" i="4"/>
  <c r="F3350" i="4"/>
  <c r="G3350" i="4"/>
  <c r="C3351" i="4"/>
  <c r="H3351" i="4" s="1"/>
  <c r="D3351" i="4"/>
  <c r="E3351" i="4"/>
  <c r="F3351" i="4"/>
  <c r="G3351" i="4"/>
  <c r="C3352" i="4"/>
  <c r="H3352" i="4" s="1"/>
  <c r="D3352" i="4"/>
  <c r="E3352" i="4"/>
  <c r="F3352" i="4"/>
  <c r="G3352" i="4"/>
  <c r="C3353" i="4"/>
  <c r="H3353" i="4" s="1"/>
  <c r="D3353" i="4"/>
  <c r="E3353" i="4"/>
  <c r="F3353" i="4"/>
  <c r="G3353" i="4"/>
  <c r="C3354" i="4"/>
  <c r="H3354" i="4" s="1"/>
  <c r="D3354" i="4"/>
  <c r="E3354" i="4"/>
  <c r="F3354" i="4"/>
  <c r="G3354" i="4"/>
  <c r="C3355" i="4"/>
  <c r="H3355" i="4" s="1"/>
  <c r="D3355" i="4"/>
  <c r="E3355" i="4"/>
  <c r="F3355" i="4"/>
  <c r="G3355" i="4"/>
  <c r="C3356" i="4"/>
  <c r="H3356" i="4" s="1"/>
  <c r="D3356" i="4"/>
  <c r="E3356" i="4"/>
  <c r="F3356" i="4"/>
  <c r="G3356" i="4"/>
  <c r="C3357" i="4"/>
  <c r="H3357" i="4" s="1"/>
  <c r="D3357" i="4"/>
  <c r="E3357" i="4"/>
  <c r="F3357" i="4"/>
  <c r="G3357" i="4"/>
  <c r="C3358" i="4"/>
  <c r="H3358" i="4" s="1"/>
  <c r="D3358" i="4"/>
  <c r="E3358" i="4"/>
  <c r="F3358" i="4"/>
  <c r="G3358" i="4"/>
  <c r="C3359" i="4"/>
  <c r="H3359" i="4" s="1"/>
  <c r="D3359" i="4"/>
  <c r="E3359" i="4"/>
  <c r="F3359" i="4"/>
  <c r="G3359" i="4"/>
  <c r="C3360" i="4"/>
  <c r="H3360" i="4" s="1"/>
  <c r="D3360" i="4"/>
  <c r="E3360" i="4"/>
  <c r="F3360" i="4"/>
  <c r="G3360" i="4"/>
  <c r="C3361" i="4"/>
  <c r="H3361" i="4" s="1"/>
  <c r="D3361" i="4"/>
  <c r="E3361" i="4"/>
  <c r="F3361" i="4"/>
  <c r="G3361" i="4"/>
  <c r="C3362" i="4"/>
  <c r="H3362" i="4" s="1"/>
  <c r="D3362" i="4"/>
  <c r="E3362" i="4"/>
  <c r="F3362" i="4"/>
  <c r="G3362" i="4"/>
  <c r="C3363" i="4"/>
  <c r="H3363" i="4" s="1"/>
  <c r="D3363" i="4"/>
  <c r="E3363" i="4"/>
  <c r="F3363" i="4"/>
  <c r="G3363" i="4"/>
  <c r="C3364" i="4"/>
  <c r="H3364" i="4" s="1"/>
  <c r="D3364" i="4"/>
  <c r="E3364" i="4"/>
  <c r="F3364" i="4"/>
  <c r="G3364" i="4"/>
  <c r="C3365" i="4"/>
  <c r="H3365" i="4" s="1"/>
  <c r="D3365" i="4"/>
  <c r="E3365" i="4"/>
  <c r="F3365" i="4"/>
  <c r="G3365" i="4"/>
  <c r="C3366" i="4"/>
  <c r="H3366" i="4" s="1"/>
  <c r="D3366" i="4"/>
  <c r="E3366" i="4"/>
  <c r="F3366" i="4"/>
  <c r="G3366" i="4"/>
  <c r="C3367" i="4"/>
  <c r="H3367" i="4" s="1"/>
  <c r="D3367" i="4"/>
  <c r="E3367" i="4"/>
  <c r="F3367" i="4"/>
  <c r="G3367" i="4"/>
  <c r="C3368" i="4"/>
  <c r="H3368" i="4" s="1"/>
  <c r="D3368" i="4"/>
  <c r="E3368" i="4"/>
  <c r="F3368" i="4"/>
  <c r="G3368" i="4"/>
  <c r="C3369" i="4"/>
  <c r="H3369" i="4" s="1"/>
  <c r="D3369" i="4"/>
  <c r="E3369" i="4"/>
  <c r="F3369" i="4"/>
  <c r="G3369" i="4"/>
  <c r="C3370" i="4"/>
  <c r="H3370" i="4" s="1"/>
  <c r="D3370" i="4"/>
  <c r="E3370" i="4"/>
  <c r="F3370" i="4"/>
  <c r="G3370" i="4"/>
  <c r="C3371" i="4"/>
  <c r="H3371" i="4" s="1"/>
  <c r="D3371" i="4"/>
  <c r="E3371" i="4"/>
  <c r="F3371" i="4"/>
  <c r="G3371" i="4"/>
  <c r="C3372" i="4"/>
  <c r="H3372" i="4" s="1"/>
  <c r="D3372" i="4"/>
  <c r="E3372" i="4"/>
  <c r="F3372" i="4"/>
  <c r="G3372" i="4"/>
  <c r="C3373" i="4"/>
  <c r="H3373" i="4" s="1"/>
  <c r="D3373" i="4"/>
  <c r="E3373" i="4"/>
  <c r="F3373" i="4"/>
  <c r="G3373" i="4"/>
  <c r="C3374" i="4"/>
  <c r="H3374" i="4" s="1"/>
  <c r="D3374" i="4"/>
  <c r="E3374" i="4"/>
  <c r="F3374" i="4"/>
  <c r="G3374" i="4"/>
  <c r="C3375" i="4"/>
  <c r="H3375" i="4" s="1"/>
  <c r="D3375" i="4"/>
  <c r="E3375" i="4"/>
  <c r="F3375" i="4"/>
  <c r="G3375" i="4"/>
  <c r="C3376" i="4"/>
  <c r="H3376" i="4" s="1"/>
  <c r="D3376" i="4"/>
  <c r="E3376" i="4"/>
  <c r="F3376" i="4"/>
  <c r="G3376" i="4"/>
  <c r="C3377" i="4"/>
  <c r="H3377" i="4" s="1"/>
  <c r="D3377" i="4"/>
  <c r="E3377" i="4"/>
  <c r="F3377" i="4"/>
  <c r="G3377" i="4"/>
  <c r="C3378" i="4"/>
  <c r="H3378" i="4" s="1"/>
  <c r="D3378" i="4"/>
  <c r="E3378" i="4"/>
  <c r="F3378" i="4"/>
  <c r="G3378" i="4"/>
  <c r="C3379" i="4"/>
  <c r="H3379" i="4" s="1"/>
  <c r="D3379" i="4"/>
  <c r="E3379" i="4"/>
  <c r="F3379" i="4"/>
  <c r="G3379" i="4"/>
  <c r="C3380" i="4"/>
  <c r="H3380" i="4" s="1"/>
  <c r="D3380" i="4"/>
  <c r="E3380" i="4"/>
  <c r="F3380" i="4"/>
  <c r="G3380" i="4"/>
  <c r="C3381" i="4"/>
  <c r="H3381" i="4" s="1"/>
  <c r="D3381" i="4"/>
  <c r="E3381" i="4"/>
  <c r="F3381" i="4"/>
  <c r="G3381" i="4"/>
  <c r="C3382" i="4"/>
  <c r="H3382" i="4" s="1"/>
  <c r="D3382" i="4"/>
  <c r="E3382" i="4"/>
  <c r="F3382" i="4"/>
  <c r="G3382" i="4"/>
  <c r="C3383" i="4"/>
  <c r="H3383" i="4" s="1"/>
  <c r="D3383" i="4"/>
  <c r="E3383" i="4"/>
  <c r="F3383" i="4"/>
  <c r="G3383" i="4"/>
  <c r="C3384" i="4"/>
  <c r="H3384" i="4" s="1"/>
  <c r="D3384" i="4"/>
  <c r="E3384" i="4"/>
  <c r="F3384" i="4"/>
  <c r="G3384" i="4"/>
  <c r="C3385" i="4"/>
  <c r="H3385" i="4" s="1"/>
  <c r="D3385" i="4"/>
  <c r="E3385" i="4"/>
  <c r="F3385" i="4"/>
  <c r="G3385" i="4"/>
  <c r="C3386" i="4"/>
  <c r="H3386" i="4" s="1"/>
  <c r="D3386" i="4"/>
  <c r="E3386" i="4"/>
  <c r="F3386" i="4"/>
  <c r="G3386" i="4"/>
  <c r="C3387" i="4"/>
  <c r="H3387" i="4" s="1"/>
  <c r="D3387" i="4"/>
  <c r="E3387" i="4"/>
  <c r="F3387" i="4"/>
  <c r="G3387" i="4"/>
  <c r="C3388" i="4"/>
  <c r="H3388" i="4" s="1"/>
  <c r="D3388" i="4"/>
  <c r="E3388" i="4"/>
  <c r="F3388" i="4"/>
  <c r="G3388" i="4"/>
  <c r="C3389" i="4"/>
  <c r="H3389" i="4" s="1"/>
  <c r="D3389" i="4"/>
  <c r="E3389" i="4"/>
  <c r="F3389" i="4"/>
  <c r="G3389" i="4"/>
  <c r="C3390" i="4"/>
  <c r="H3390" i="4" s="1"/>
  <c r="D3390" i="4"/>
  <c r="E3390" i="4"/>
  <c r="F3390" i="4"/>
  <c r="G3390" i="4"/>
  <c r="C3391" i="4"/>
  <c r="H3391" i="4" s="1"/>
  <c r="D3391" i="4"/>
  <c r="E3391" i="4"/>
  <c r="F3391" i="4"/>
  <c r="G3391" i="4"/>
  <c r="C3392" i="4"/>
  <c r="H3392" i="4" s="1"/>
  <c r="D3392" i="4"/>
  <c r="E3392" i="4"/>
  <c r="F3392" i="4"/>
  <c r="G3392" i="4"/>
  <c r="C3393" i="4"/>
  <c r="H3393" i="4" s="1"/>
  <c r="D3393" i="4"/>
  <c r="E3393" i="4"/>
  <c r="F3393" i="4"/>
  <c r="G3393" i="4"/>
  <c r="C3394" i="4"/>
  <c r="H3394" i="4" s="1"/>
  <c r="D3394" i="4"/>
  <c r="E3394" i="4"/>
  <c r="F3394" i="4"/>
  <c r="G3394" i="4"/>
  <c r="C3395" i="4"/>
  <c r="H3395" i="4" s="1"/>
  <c r="D3395" i="4"/>
  <c r="E3395" i="4"/>
  <c r="F3395" i="4"/>
  <c r="G3395" i="4"/>
  <c r="C3396" i="4"/>
  <c r="H3396" i="4" s="1"/>
  <c r="D3396" i="4"/>
  <c r="E3396" i="4"/>
  <c r="F3396" i="4"/>
  <c r="G3396" i="4"/>
  <c r="C3397" i="4"/>
  <c r="H3397" i="4" s="1"/>
  <c r="D3397" i="4"/>
  <c r="E3397" i="4"/>
  <c r="F3397" i="4"/>
  <c r="G3397" i="4"/>
  <c r="C3398" i="4"/>
  <c r="H3398" i="4" s="1"/>
  <c r="D3398" i="4"/>
  <c r="E3398" i="4"/>
  <c r="F3398" i="4"/>
  <c r="G3398" i="4"/>
  <c r="C3399" i="4"/>
  <c r="H3399" i="4" s="1"/>
  <c r="D3399" i="4"/>
  <c r="E3399" i="4"/>
  <c r="F3399" i="4"/>
  <c r="G3399" i="4"/>
  <c r="C3400" i="4"/>
  <c r="H3400" i="4" s="1"/>
  <c r="D3400" i="4"/>
  <c r="E3400" i="4"/>
  <c r="F3400" i="4"/>
  <c r="G3400" i="4"/>
  <c r="C3401" i="4"/>
  <c r="H3401" i="4" s="1"/>
  <c r="D3401" i="4"/>
  <c r="E3401" i="4"/>
  <c r="F3401" i="4"/>
  <c r="G3401" i="4"/>
  <c r="C3402" i="4"/>
  <c r="H3402" i="4" s="1"/>
  <c r="D3402" i="4"/>
  <c r="E3402" i="4"/>
  <c r="F3402" i="4"/>
  <c r="G3402" i="4"/>
  <c r="C3403" i="4"/>
  <c r="H3403" i="4" s="1"/>
  <c r="D3403" i="4"/>
  <c r="E3403" i="4"/>
  <c r="F3403" i="4"/>
  <c r="G3403" i="4"/>
  <c r="C3404" i="4"/>
  <c r="H3404" i="4" s="1"/>
  <c r="D3404" i="4"/>
  <c r="E3404" i="4"/>
  <c r="F3404" i="4"/>
  <c r="G3404" i="4"/>
  <c r="C3405" i="4"/>
  <c r="H3405" i="4" s="1"/>
  <c r="D3405" i="4"/>
  <c r="E3405" i="4"/>
  <c r="F3405" i="4"/>
  <c r="G3405" i="4"/>
  <c r="C3406" i="4"/>
  <c r="H3406" i="4" s="1"/>
  <c r="D3406" i="4"/>
  <c r="E3406" i="4"/>
  <c r="F3406" i="4"/>
  <c r="G3406" i="4"/>
  <c r="C3407" i="4"/>
  <c r="H3407" i="4" s="1"/>
  <c r="D3407" i="4"/>
  <c r="E3407" i="4"/>
  <c r="F3407" i="4"/>
  <c r="G3407" i="4"/>
  <c r="C3408" i="4"/>
  <c r="H3408" i="4" s="1"/>
  <c r="D3408" i="4"/>
  <c r="E3408" i="4"/>
  <c r="F3408" i="4"/>
  <c r="G3408" i="4"/>
  <c r="C3409" i="4"/>
  <c r="H3409" i="4" s="1"/>
  <c r="D3409" i="4"/>
  <c r="E3409" i="4"/>
  <c r="F3409" i="4"/>
  <c r="G3409" i="4"/>
  <c r="C3410" i="4"/>
  <c r="H3410" i="4" s="1"/>
  <c r="D3410" i="4"/>
  <c r="E3410" i="4"/>
  <c r="F3410" i="4"/>
  <c r="G3410" i="4"/>
  <c r="C3411" i="4"/>
  <c r="H3411" i="4" s="1"/>
  <c r="D3411" i="4"/>
  <c r="E3411" i="4"/>
  <c r="F3411" i="4"/>
  <c r="G3411" i="4"/>
  <c r="C3412" i="4"/>
  <c r="H3412" i="4" s="1"/>
  <c r="D3412" i="4"/>
  <c r="E3412" i="4"/>
  <c r="F3412" i="4"/>
  <c r="G3412" i="4"/>
  <c r="C3413" i="4"/>
  <c r="H3413" i="4" s="1"/>
  <c r="D3413" i="4"/>
  <c r="E3413" i="4"/>
  <c r="F3413" i="4"/>
  <c r="G3413" i="4"/>
  <c r="C3414" i="4"/>
  <c r="H3414" i="4" s="1"/>
  <c r="D3414" i="4"/>
  <c r="E3414" i="4"/>
  <c r="F3414" i="4"/>
  <c r="G3414" i="4"/>
  <c r="C3415" i="4"/>
  <c r="H3415" i="4" s="1"/>
  <c r="D3415" i="4"/>
  <c r="E3415" i="4"/>
  <c r="F3415" i="4"/>
  <c r="G3415" i="4"/>
  <c r="C3416" i="4"/>
  <c r="H3416" i="4" s="1"/>
  <c r="D3416" i="4"/>
  <c r="E3416" i="4"/>
  <c r="F3416" i="4"/>
  <c r="G3416" i="4"/>
  <c r="C3417" i="4"/>
  <c r="H3417" i="4" s="1"/>
  <c r="D3417" i="4"/>
  <c r="E3417" i="4"/>
  <c r="F3417" i="4"/>
  <c r="G3417" i="4"/>
  <c r="C3418" i="4"/>
  <c r="H3418" i="4" s="1"/>
  <c r="D3418" i="4"/>
  <c r="E3418" i="4"/>
  <c r="F3418" i="4"/>
  <c r="G3418" i="4"/>
  <c r="C3419" i="4"/>
  <c r="H3419" i="4" s="1"/>
  <c r="D3419" i="4"/>
  <c r="E3419" i="4"/>
  <c r="F3419" i="4"/>
  <c r="G3419" i="4"/>
  <c r="C3420" i="4"/>
  <c r="H3420" i="4" s="1"/>
  <c r="D3420" i="4"/>
  <c r="E3420" i="4"/>
  <c r="F3420" i="4"/>
  <c r="G3420" i="4"/>
  <c r="C3421" i="4"/>
  <c r="H3421" i="4" s="1"/>
  <c r="D3421" i="4"/>
  <c r="E3421" i="4"/>
  <c r="F3421" i="4"/>
  <c r="G3421" i="4"/>
  <c r="C3422" i="4"/>
  <c r="H3422" i="4" s="1"/>
  <c r="D3422" i="4"/>
  <c r="E3422" i="4"/>
  <c r="F3422" i="4"/>
  <c r="G3422" i="4"/>
  <c r="C3423" i="4"/>
  <c r="H3423" i="4" s="1"/>
  <c r="D3423" i="4"/>
  <c r="E3423" i="4"/>
  <c r="F3423" i="4"/>
  <c r="G3423" i="4"/>
  <c r="C3424" i="4"/>
  <c r="H3424" i="4" s="1"/>
  <c r="D3424" i="4"/>
  <c r="E3424" i="4"/>
  <c r="F3424" i="4"/>
  <c r="G3424" i="4"/>
  <c r="C3425" i="4"/>
  <c r="H3425" i="4" s="1"/>
  <c r="D3425" i="4"/>
  <c r="E3425" i="4"/>
  <c r="F3425" i="4"/>
  <c r="G3425" i="4"/>
  <c r="C3426" i="4"/>
  <c r="H3426" i="4" s="1"/>
  <c r="D3426" i="4"/>
  <c r="E3426" i="4"/>
  <c r="F3426" i="4"/>
  <c r="G3426" i="4"/>
  <c r="C3427" i="4"/>
  <c r="H3427" i="4" s="1"/>
  <c r="D3427" i="4"/>
  <c r="E3427" i="4"/>
  <c r="F3427" i="4"/>
  <c r="G3427" i="4"/>
  <c r="C3428" i="4"/>
  <c r="H3428" i="4" s="1"/>
  <c r="D3428" i="4"/>
  <c r="E3428" i="4"/>
  <c r="F3428" i="4"/>
  <c r="G3428" i="4"/>
  <c r="C3429" i="4"/>
  <c r="H3429" i="4" s="1"/>
  <c r="D3429" i="4"/>
  <c r="E3429" i="4"/>
  <c r="F3429" i="4"/>
  <c r="G3429" i="4"/>
  <c r="C3430" i="4"/>
  <c r="H3430" i="4" s="1"/>
  <c r="D3430" i="4"/>
  <c r="E3430" i="4"/>
  <c r="F3430" i="4"/>
  <c r="G3430" i="4"/>
  <c r="C3431" i="4"/>
  <c r="H3431" i="4" s="1"/>
  <c r="D3431" i="4"/>
  <c r="E3431" i="4"/>
  <c r="F3431" i="4"/>
  <c r="G3431" i="4"/>
  <c r="C3432" i="4"/>
  <c r="H3432" i="4" s="1"/>
  <c r="D3432" i="4"/>
  <c r="E3432" i="4"/>
  <c r="F3432" i="4"/>
  <c r="G3432" i="4"/>
  <c r="C3433" i="4"/>
  <c r="H3433" i="4" s="1"/>
  <c r="D3433" i="4"/>
  <c r="E3433" i="4"/>
  <c r="F3433" i="4"/>
  <c r="G3433" i="4"/>
  <c r="C3434" i="4"/>
  <c r="H3434" i="4" s="1"/>
  <c r="D3434" i="4"/>
  <c r="E3434" i="4"/>
  <c r="F3434" i="4"/>
  <c r="G3434" i="4"/>
  <c r="C3435" i="4"/>
  <c r="H3435" i="4" s="1"/>
  <c r="D3435" i="4"/>
  <c r="E3435" i="4"/>
  <c r="F3435" i="4"/>
  <c r="G3435" i="4"/>
  <c r="C3436" i="4"/>
  <c r="H3436" i="4" s="1"/>
  <c r="D3436" i="4"/>
  <c r="E3436" i="4"/>
  <c r="F3436" i="4"/>
  <c r="G3436" i="4"/>
  <c r="C3437" i="4"/>
  <c r="H3437" i="4" s="1"/>
  <c r="D3437" i="4"/>
  <c r="E3437" i="4"/>
  <c r="F3437" i="4"/>
  <c r="G3437" i="4"/>
  <c r="C3438" i="4"/>
  <c r="H3438" i="4" s="1"/>
  <c r="D3438" i="4"/>
  <c r="E3438" i="4"/>
  <c r="F3438" i="4"/>
  <c r="G3438" i="4"/>
  <c r="C3439" i="4"/>
  <c r="H3439" i="4" s="1"/>
  <c r="D3439" i="4"/>
  <c r="E3439" i="4"/>
  <c r="F3439" i="4"/>
  <c r="G3439" i="4"/>
  <c r="C3440" i="4"/>
  <c r="H3440" i="4" s="1"/>
  <c r="D3440" i="4"/>
  <c r="E3440" i="4"/>
  <c r="F3440" i="4"/>
  <c r="G3440" i="4"/>
  <c r="C3441" i="4"/>
  <c r="H3441" i="4" s="1"/>
  <c r="D3441" i="4"/>
  <c r="E3441" i="4"/>
  <c r="F3441" i="4"/>
  <c r="G3441" i="4"/>
  <c r="C3442" i="4"/>
  <c r="H3442" i="4" s="1"/>
  <c r="D3442" i="4"/>
  <c r="E3442" i="4"/>
  <c r="F3442" i="4"/>
  <c r="G3442" i="4"/>
  <c r="C3443" i="4"/>
  <c r="H3443" i="4" s="1"/>
  <c r="D3443" i="4"/>
  <c r="E3443" i="4"/>
  <c r="F3443" i="4"/>
  <c r="G3443" i="4"/>
  <c r="C3444" i="4"/>
  <c r="H3444" i="4" s="1"/>
  <c r="D3444" i="4"/>
  <c r="E3444" i="4"/>
  <c r="F3444" i="4"/>
  <c r="G3444" i="4"/>
  <c r="C3445" i="4"/>
  <c r="H3445" i="4" s="1"/>
  <c r="D3445" i="4"/>
  <c r="E3445" i="4"/>
  <c r="F3445" i="4"/>
  <c r="G3445" i="4"/>
  <c r="C3446" i="4"/>
  <c r="H3446" i="4" s="1"/>
  <c r="D3446" i="4"/>
  <c r="E3446" i="4"/>
  <c r="F3446" i="4"/>
  <c r="G3446" i="4"/>
  <c r="C3447" i="4"/>
  <c r="H3447" i="4" s="1"/>
  <c r="D3447" i="4"/>
  <c r="E3447" i="4"/>
  <c r="F3447" i="4"/>
  <c r="G3447" i="4"/>
  <c r="C3448" i="4"/>
  <c r="H3448" i="4" s="1"/>
  <c r="D3448" i="4"/>
  <c r="E3448" i="4"/>
  <c r="F3448" i="4"/>
  <c r="G3448" i="4"/>
  <c r="C3449" i="4"/>
  <c r="H3449" i="4" s="1"/>
  <c r="D3449" i="4"/>
  <c r="E3449" i="4"/>
  <c r="F3449" i="4"/>
  <c r="G3449" i="4"/>
  <c r="C3450" i="4"/>
  <c r="H3450" i="4" s="1"/>
  <c r="D3450" i="4"/>
  <c r="E3450" i="4"/>
  <c r="F3450" i="4"/>
  <c r="G3450" i="4"/>
  <c r="C3451" i="4"/>
  <c r="H3451" i="4" s="1"/>
  <c r="D3451" i="4"/>
  <c r="E3451" i="4"/>
  <c r="F3451" i="4"/>
  <c r="G3451" i="4"/>
  <c r="C3452" i="4"/>
  <c r="H3452" i="4" s="1"/>
  <c r="D3452" i="4"/>
  <c r="E3452" i="4"/>
  <c r="F3452" i="4"/>
  <c r="G3452" i="4"/>
  <c r="C3453" i="4"/>
  <c r="H3453" i="4" s="1"/>
  <c r="D3453" i="4"/>
  <c r="E3453" i="4"/>
  <c r="F3453" i="4"/>
  <c r="G3453" i="4"/>
  <c r="C3454" i="4"/>
  <c r="H3454" i="4" s="1"/>
  <c r="D3454" i="4"/>
  <c r="E3454" i="4"/>
  <c r="F3454" i="4"/>
  <c r="G3454" i="4"/>
  <c r="C3455" i="4"/>
  <c r="H3455" i="4" s="1"/>
  <c r="D3455" i="4"/>
  <c r="E3455" i="4"/>
  <c r="F3455" i="4"/>
  <c r="G3455" i="4"/>
  <c r="C3456" i="4"/>
  <c r="H3456" i="4" s="1"/>
  <c r="D3456" i="4"/>
  <c r="E3456" i="4"/>
  <c r="F3456" i="4"/>
  <c r="G3456" i="4"/>
  <c r="C3457" i="4"/>
  <c r="H3457" i="4" s="1"/>
  <c r="D3457" i="4"/>
  <c r="E3457" i="4"/>
  <c r="F3457" i="4"/>
  <c r="G3457" i="4"/>
  <c r="C3458" i="4"/>
  <c r="H3458" i="4" s="1"/>
  <c r="D3458" i="4"/>
  <c r="E3458" i="4"/>
  <c r="F3458" i="4"/>
  <c r="G3458" i="4"/>
  <c r="C3459" i="4"/>
  <c r="H3459" i="4" s="1"/>
  <c r="D3459" i="4"/>
  <c r="E3459" i="4"/>
  <c r="F3459" i="4"/>
  <c r="G3459" i="4"/>
  <c r="C3460" i="4"/>
  <c r="H3460" i="4" s="1"/>
  <c r="D3460" i="4"/>
  <c r="E3460" i="4"/>
  <c r="F3460" i="4"/>
  <c r="G3460" i="4"/>
  <c r="C3461" i="4"/>
  <c r="H3461" i="4" s="1"/>
  <c r="D3461" i="4"/>
  <c r="E3461" i="4"/>
  <c r="F3461" i="4"/>
  <c r="G3461" i="4"/>
  <c r="C3462" i="4"/>
  <c r="H3462" i="4" s="1"/>
  <c r="D3462" i="4"/>
  <c r="E3462" i="4"/>
  <c r="F3462" i="4"/>
  <c r="G3462" i="4"/>
  <c r="C3463" i="4"/>
  <c r="H3463" i="4" s="1"/>
  <c r="D3463" i="4"/>
  <c r="E3463" i="4"/>
  <c r="F3463" i="4"/>
  <c r="G3463" i="4"/>
  <c r="C3464" i="4"/>
  <c r="H3464" i="4" s="1"/>
  <c r="D3464" i="4"/>
  <c r="E3464" i="4"/>
  <c r="F3464" i="4"/>
  <c r="G3464" i="4"/>
  <c r="C3465" i="4"/>
  <c r="H3465" i="4" s="1"/>
  <c r="D3465" i="4"/>
  <c r="E3465" i="4"/>
  <c r="F3465" i="4"/>
  <c r="G3465" i="4"/>
  <c r="C3466" i="4"/>
  <c r="H3466" i="4" s="1"/>
  <c r="D3466" i="4"/>
  <c r="E3466" i="4"/>
  <c r="F3466" i="4"/>
  <c r="G3466" i="4"/>
  <c r="C3467" i="4"/>
  <c r="H3467" i="4" s="1"/>
  <c r="D3467" i="4"/>
  <c r="E3467" i="4"/>
  <c r="F3467" i="4"/>
  <c r="G3467" i="4"/>
  <c r="C3468" i="4"/>
  <c r="H3468" i="4" s="1"/>
  <c r="D3468" i="4"/>
  <c r="E3468" i="4"/>
  <c r="F3468" i="4"/>
  <c r="G3468" i="4"/>
  <c r="C3469" i="4"/>
  <c r="H3469" i="4" s="1"/>
  <c r="D3469" i="4"/>
  <c r="E3469" i="4"/>
  <c r="F3469" i="4"/>
  <c r="G3469" i="4"/>
  <c r="C3470" i="4"/>
  <c r="H3470" i="4" s="1"/>
  <c r="D3470" i="4"/>
  <c r="E3470" i="4"/>
  <c r="F3470" i="4"/>
  <c r="G3470" i="4"/>
  <c r="C3471" i="4"/>
  <c r="H3471" i="4" s="1"/>
  <c r="D3471" i="4"/>
  <c r="E3471" i="4"/>
  <c r="F3471" i="4"/>
  <c r="G3471" i="4"/>
  <c r="C3472" i="4"/>
  <c r="H3472" i="4" s="1"/>
  <c r="D3472" i="4"/>
  <c r="E3472" i="4"/>
  <c r="F3472" i="4"/>
  <c r="G3472" i="4"/>
  <c r="C3473" i="4"/>
  <c r="H3473" i="4" s="1"/>
  <c r="D3473" i="4"/>
  <c r="E3473" i="4"/>
  <c r="F3473" i="4"/>
  <c r="G3473" i="4"/>
  <c r="C3474" i="4"/>
  <c r="H3474" i="4" s="1"/>
  <c r="D3474" i="4"/>
  <c r="E3474" i="4"/>
  <c r="F3474" i="4"/>
  <c r="G3474" i="4"/>
  <c r="C3475" i="4"/>
  <c r="H3475" i="4" s="1"/>
  <c r="D3475" i="4"/>
  <c r="E3475" i="4"/>
  <c r="F3475" i="4"/>
  <c r="G3475" i="4"/>
  <c r="C3476" i="4"/>
  <c r="H3476" i="4" s="1"/>
  <c r="D3476" i="4"/>
  <c r="E3476" i="4"/>
  <c r="F3476" i="4"/>
  <c r="G3476" i="4"/>
  <c r="C3477" i="4"/>
  <c r="H3477" i="4" s="1"/>
  <c r="D3477" i="4"/>
  <c r="E3477" i="4"/>
  <c r="F3477" i="4"/>
  <c r="G3477" i="4"/>
  <c r="C3478" i="4"/>
  <c r="H3478" i="4" s="1"/>
  <c r="D3478" i="4"/>
  <c r="E3478" i="4"/>
  <c r="F3478" i="4"/>
  <c r="G3478" i="4"/>
  <c r="C3479" i="4"/>
  <c r="H3479" i="4" s="1"/>
  <c r="D3479" i="4"/>
  <c r="E3479" i="4"/>
  <c r="F3479" i="4"/>
  <c r="G3479" i="4"/>
  <c r="C3480" i="4"/>
  <c r="H3480" i="4" s="1"/>
  <c r="D3480" i="4"/>
  <c r="E3480" i="4"/>
  <c r="F3480" i="4"/>
  <c r="G3480" i="4"/>
  <c r="C3481" i="4"/>
  <c r="H3481" i="4" s="1"/>
  <c r="D3481" i="4"/>
  <c r="E3481" i="4"/>
  <c r="F3481" i="4"/>
  <c r="G3481" i="4"/>
  <c r="C3482" i="4"/>
  <c r="H3482" i="4" s="1"/>
  <c r="D3482" i="4"/>
  <c r="E3482" i="4"/>
  <c r="F3482" i="4"/>
  <c r="G3482" i="4"/>
  <c r="C3483" i="4"/>
  <c r="H3483" i="4" s="1"/>
  <c r="D3483" i="4"/>
  <c r="E3483" i="4"/>
  <c r="F3483" i="4"/>
  <c r="G3483" i="4"/>
  <c r="C3484" i="4"/>
  <c r="H3484" i="4" s="1"/>
  <c r="D3484" i="4"/>
  <c r="E3484" i="4"/>
  <c r="F3484" i="4"/>
  <c r="G3484" i="4"/>
  <c r="C3485" i="4"/>
  <c r="H3485" i="4" s="1"/>
  <c r="D3485" i="4"/>
  <c r="E3485" i="4"/>
  <c r="F3485" i="4"/>
  <c r="G3485" i="4"/>
  <c r="C3486" i="4"/>
  <c r="H3486" i="4" s="1"/>
  <c r="D3486" i="4"/>
  <c r="E3486" i="4"/>
  <c r="F3486" i="4"/>
  <c r="G3486" i="4"/>
  <c r="C3487" i="4"/>
  <c r="H3487" i="4" s="1"/>
  <c r="D3487" i="4"/>
  <c r="E3487" i="4"/>
  <c r="F3487" i="4"/>
  <c r="G3487" i="4"/>
  <c r="C3488" i="4"/>
  <c r="H3488" i="4" s="1"/>
  <c r="D3488" i="4"/>
  <c r="E3488" i="4"/>
  <c r="F3488" i="4"/>
  <c r="G3488" i="4"/>
  <c r="C3489" i="4"/>
  <c r="H3489" i="4" s="1"/>
  <c r="D3489" i="4"/>
  <c r="E3489" i="4"/>
  <c r="F3489" i="4"/>
  <c r="G3489" i="4"/>
  <c r="C3490" i="4"/>
  <c r="H3490" i="4" s="1"/>
  <c r="D3490" i="4"/>
  <c r="E3490" i="4"/>
  <c r="F3490" i="4"/>
  <c r="G3490" i="4"/>
  <c r="C3491" i="4"/>
  <c r="H3491" i="4" s="1"/>
  <c r="D3491" i="4"/>
  <c r="E3491" i="4"/>
  <c r="F3491" i="4"/>
  <c r="G3491" i="4"/>
  <c r="C3492" i="4"/>
  <c r="H3492" i="4" s="1"/>
  <c r="D3492" i="4"/>
  <c r="E3492" i="4"/>
  <c r="F3492" i="4"/>
  <c r="G3492" i="4"/>
  <c r="C3493" i="4"/>
  <c r="H3493" i="4" s="1"/>
  <c r="D3493" i="4"/>
  <c r="E3493" i="4"/>
  <c r="F3493" i="4"/>
  <c r="G3493" i="4"/>
  <c r="C3494" i="4"/>
  <c r="H3494" i="4" s="1"/>
  <c r="D3494" i="4"/>
  <c r="E3494" i="4"/>
  <c r="F3494" i="4"/>
  <c r="G3494" i="4"/>
  <c r="C3495" i="4"/>
  <c r="H3495" i="4" s="1"/>
  <c r="D3495" i="4"/>
  <c r="E3495" i="4"/>
  <c r="F3495" i="4"/>
  <c r="G3495" i="4"/>
  <c r="C3496" i="4"/>
  <c r="H3496" i="4" s="1"/>
  <c r="D3496" i="4"/>
  <c r="E3496" i="4"/>
  <c r="F3496" i="4"/>
  <c r="G3496" i="4"/>
  <c r="C3497" i="4"/>
  <c r="H3497" i="4" s="1"/>
  <c r="D3497" i="4"/>
  <c r="E3497" i="4"/>
  <c r="F3497" i="4"/>
  <c r="G3497" i="4"/>
  <c r="C3498" i="4"/>
  <c r="H3498" i="4" s="1"/>
  <c r="D3498" i="4"/>
  <c r="E3498" i="4"/>
  <c r="F3498" i="4"/>
  <c r="G3498" i="4"/>
  <c r="C3499" i="4"/>
  <c r="H3499" i="4" s="1"/>
  <c r="D3499" i="4"/>
  <c r="E3499" i="4"/>
  <c r="F3499" i="4"/>
  <c r="G3499" i="4"/>
  <c r="C3500" i="4"/>
  <c r="H3500" i="4" s="1"/>
  <c r="D3500" i="4"/>
  <c r="E3500" i="4"/>
  <c r="F3500" i="4"/>
  <c r="G3500" i="4"/>
  <c r="C3501" i="4"/>
  <c r="H3501" i="4" s="1"/>
  <c r="D3501" i="4"/>
  <c r="E3501" i="4"/>
  <c r="F3501" i="4"/>
  <c r="G3501" i="4"/>
  <c r="C3502" i="4"/>
  <c r="H3502" i="4" s="1"/>
  <c r="D3502" i="4"/>
  <c r="E3502" i="4"/>
  <c r="F3502" i="4"/>
  <c r="G3502" i="4"/>
  <c r="C3503" i="4"/>
  <c r="H3503" i="4" s="1"/>
  <c r="D3503" i="4"/>
  <c r="E3503" i="4"/>
  <c r="F3503" i="4"/>
  <c r="G3503" i="4"/>
  <c r="C3504" i="4"/>
  <c r="H3504" i="4" s="1"/>
  <c r="D3504" i="4"/>
  <c r="E3504" i="4"/>
  <c r="F3504" i="4"/>
  <c r="G3504" i="4"/>
  <c r="C3505" i="4"/>
  <c r="H3505" i="4" s="1"/>
  <c r="D3505" i="4"/>
  <c r="E3505" i="4"/>
  <c r="F3505" i="4"/>
  <c r="G3505" i="4"/>
  <c r="C3506" i="4"/>
  <c r="H3506" i="4" s="1"/>
  <c r="D3506" i="4"/>
  <c r="E3506" i="4"/>
  <c r="F3506" i="4"/>
  <c r="G3506" i="4"/>
  <c r="C3507" i="4"/>
  <c r="H3507" i="4" s="1"/>
  <c r="D3507" i="4"/>
  <c r="E3507" i="4"/>
  <c r="F3507" i="4"/>
  <c r="G3507" i="4"/>
  <c r="C3508" i="4"/>
  <c r="H3508" i="4" s="1"/>
  <c r="D3508" i="4"/>
  <c r="E3508" i="4"/>
  <c r="F3508" i="4"/>
  <c r="G3508" i="4"/>
  <c r="C3509" i="4"/>
  <c r="H3509" i="4" s="1"/>
  <c r="D3509" i="4"/>
  <c r="E3509" i="4"/>
  <c r="F3509" i="4"/>
  <c r="G3509" i="4"/>
  <c r="C3510" i="4"/>
  <c r="H3510" i="4" s="1"/>
  <c r="D3510" i="4"/>
  <c r="E3510" i="4"/>
  <c r="F3510" i="4"/>
  <c r="G3510" i="4"/>
  <c r="C3511" i="4"/>
  <c r="H3511" i="4" s="1"/>
  <c r="D3511" i="4"/>
  <c r="E3511" i="4"/>
  <c r="F3511" i="4"/>
  <c r="G3511" i="4"/>
  <c r="C3512" i="4"/>
  <c r="H3512" i="4" s="1"/>
  <c r="D3512" i="4"/>
  <c r="E3512" i="4"/>
  <c r="F3512" i="4"/>
  <c r="G3512" i="4"/>
  <c r="C3513" i="4"/>
  <c r="H3513" i="4" s="1"/>
  <c r="D3513" i="4"/>
  <c r="E3513" i="4"/>
  <c r="F3513" i="4"/>
  <c r="G3513" i="4"/>
  <c r="C3514" i="4"/>
  <c r="H3514" i="4" s="1"/>
  <c r="D3514" i="4"/>
  <c r="E3514" i="4"/>
  <c r="F3514" i="4"/>
  <c r="G3514" i="4"/>
  <c r="C3515" i="4"/>
  <c r="H3515" i="4" s="1"/>
  <c r="D3515" i="4"/>
  <c r="E3515" i="4"/>
  <c r="F3515" i="4"/>
  <c r="G3515" i="4"/>
  <c r="C3516" i="4"/>
  <c r="H3516" i="4" s="1"/>
  <c r="D3516" i="4"/>
  <c r="E3516" i="4"/>
  <c r="F3516" i="4"/>
  <c r="G3516" i="4"/>
  <c r="C3517" i="4"/>
  <c r="H3517" i="4" s="1"/>
  <c r="D3517" i="4"/>
  <c r="E3517" i="4"/>
  <c r="F3517" i="4"/>
  <c r="G3517" i="4"/>
  <c r="C3518" i="4"/>
  <c r="H3518" i="4" s="1"/>
  <c r="D3518" i="4"/>
  <c r="E3518" i="4"/>
  <c r="F3518" i="4"/>
  <c r="G3518" i="4"/>
  <c r="C3519" i="4"/>
  <c r="H3519" i="4" s="1"/>
  <c r="D3519" i="4"/>
  <c r="E3519" i="4"/>
  <c r="F3519" i="4"/>
  <c r="G3519" i="4"/>
  <c r="C3520" i="4"/>
  <c r="H3520" i="4" s="1"/>
  <c r="D3520" i="4"/>
  <c r="E3520" i="4"/>
  <c r="F3520" i="4"/>
  <c r="G3520" i="4"/>
  <c r="C3521" i="4"/>
  <c r="H3521" i="4" s="1"/>
  <c r="D3521" i="4"/>
  <c r="E3521" i="4"/>
  <c r="F3521" i="4"/>
  <c r="G3521" i="4"/>
  <c r="C3522" i="4"/>
  <c r="H3522" i="4" s="1"/>
  <c r="D3522" i="4"/>
  <c r="E3522" i="4"/>
  <c r="F3522" i="4"/>
  <c r="G3522" i="4"/>
  <c r="C3523" i="4"/>
  <c r="H3523" i="4" s="1"/>
  <c r="D3523" i="4"/>
  <c r="E3523" i="4"/>
  <c r="F3523" i="4"/>
  <c r="G3523" i="4"/>
  <c r="C3524" i="4"/>
  <c r="H3524" i="4" s="1"/>
  <c r="D3524" i="4"/>
  <c r="E3524" i="4"/>
  <c r="F3524" i="4"/>
  <c r="G3524" i="4"/>
  <c r="C3525" i="4"/>
  <c r="H3525" i="4" s="1"/>
  <c r="D3525" i="4"/>
  <c r="E3525" i="4"/>
  <c r="F3525" i="4"/>
  <c r="G3525" i="4"/>
  <c r="C3526" i="4"/>
  <c r="H3526" i="4" s="1"/>
  <c r="D3526" i="4"/>
  <c r="E3526" i="4"/>
  <c r="F3526" i="4"/>
  <c r="G3526" i="4"/>
  <c r="C3527" i="4"/>
  <c r="H3527" i="4" s="1"/>
  <c r="D3527" i="4"/>
  <c r="E3527" i="4"/>
  <c r="F3527" i="4"/>
  <c r="G3527" i="4"/>
  <c r="C3528" i="4"/>
  <c r="H3528" i="4" s="1"/>
  <c r="D3528" i="4"/>
  <c r="E3528" i="4"/>
  <c r="F3528" i="4"/>
  <c r="G3528" i="4"/>
  <c r="C3529" i="4"/>
  <c r="H3529" i="4" s="1"/>
  <c r="D3529" i="4"/>
  <c r="E3529" i="4"/>
  <c r="F3529" i="4"/>
  <c r="G3529" i="4"/>
  <c r="C3530" i="4"/>
  <c r="H3530" i="4" s="1"/>
  <c r="D3530" i="4"/>
  <c r="E3530" i="4"/>
  <c r="F3530" i="4"/>
  <c r="G3530" i="4"/>
  <c r="C3531" i="4"/>
  <c r="H3531" i="4" s="1"/>
  <c r="D3531" i="4"/>
  <c r="E3531" i="4"/>
  <c r="F3531" i="4"/>
  <c r="G3531" i="4"/>
  <c r="C3532" i="4"/>
  <c r="H3532" i="4" s="1"/>
  <c r="D3532" i="4"/>
  <c r="E3532" i="4"/>
  <c r="F3532" i="4"/>
  <c r="G3532" i="4"/>
  <c r="C3533" i="4"/>
  <c r="H3533" i="4" s="1"/>
  <c r="D3533" i="4"/>
  <c r="E3533" i="4"/>
  <c r="F3533" i="4"/>
  <c r="G3533" i="4"/>
  <c r="C3534" i="4"/>
  <c r="H3534" i="4" s="1"/>
  <c r="D3534" i="4"/>
  <c r="E3534" i="4"/>
  <c r="F3534" i="4"/>
  <c r="G3534" i="4"/>
  <c r="C3535" i="4"/>
  <c r="H3535" i="4" s="1"/>
  <c r="D3535" i="4"/>
  <c r="E3535" i="4"/>
  <c r="F3535" i="4"/>
  <c r="G3535" i="4"/>
  <c r="C3536" i="4"/>
  <c r="H3536" i="4" s="1"/>
  <c r="D3536" i="4"/>
  <c r="E3536" i="4"/>
  <c r="F3536" i="4"/>
  <c r="G3536" i="4"/>
  <c r="C3537" i="4"/>
  <c r="H3537" i="4" s="1"/>
  <c r="D3537" i="4"/>
  <c r="E3537" i="4"/>
  <c r="F3537" i="4"/>
  <c r="G3537" i="4"/>
  <c r="C3538" i="4"/>
  <c r="H3538" i="4" s="1"/>
  <c r="D3538" i="4"/>
  <c r="E3538" i="4"/>
  <c r="F3538" i="4"/>
  <c r="G3538" i="4"/>
  <c r="C3539" i="4"/>
  <c r="H3539" i="4" s="1"/>
  <c r="D3539" i="4"/>
  <c r="E3539" i="4"/>
  <c r="F3539" i="4"/>
  <c r="G3539" i="4"/>
  <c r="C3540" i="4"/>
  <c r="H3540" i="4" s="1"/>
  <c r="D3540" i="4"/>
  <c r="E3540" i="4"/>
  <c r="F3540" i="4"/>
  <c r="G3540" i="4"/>
  <c r="C3541" i="4"/>
  <c r="H3541" i="4" s="1"/>
  <c r="D3541" i="4"/>
  <c r="E3541" i="4"/>
  <c r="F3541" i="4"/>
  <c r="G3541" i="4"/>
  <c r="C3542" i="4"/>
  <c r="H3542" i="4" s="1"/>
  <c r="D3542" i="4"/>
  <c r="E3542" i="4"/>
  <c r="F3542" i="4"/>
  <c r="G3542" i="4"/>
  <c r="C3543" i="4"/>
  <c r="H3543" i="4" s="1"/>
  <c r="D3543" i="4"/>
  <c r="E3543" i="4"/>
  <c r="F3543" i="4"/>
  <c r="G3543" i="4"/>
  <c r="C3544" i="4"/>
  <c r="H3544" i="4" s="1"/>
  <c r="D3544" i="4"/>
  <c r="E3544" i="4"/>
  <c r="F3544" i="4"/>
  <c r="G3544" i="4"/>
  <c r="C3545" i="4"/>
  <c r="H3545" i="4" s="1"/>
  <c r="D3545" i="4"/>
  <c r="E3545" i="4"/>
  <c r="F3545" i="4"/>
  <c r="G3545" i="4"/>
  <c r="C3546" i="4"/>
  <c r="H3546" i="4" s="1"/>
  <c r="D3546" i="4"/>
  <c r="E3546" i="4"/>
  <c r="F3546" i="4"/>
  <c r="G3546" i="4"/>
  <c r="C3547" i="4"/>
  <c r="H3547" i="4" s="1"/>
  <c r="D3547" i="4"/>
  <c r="E3547" i="4"/>
  <c r="F3547" i="4"/>
  <c r="G3547" i="4"/>
  <c r="C3548" i="4"/>
  <c r="H3548" i="4" s="1"/>
  <c r="D3548" i="4"/>
  <c r="E3548" i="4"/>
  <c r="F3548" i="4"/>
  <c r="G3548" i="4"/>
  <c r="C3549" i="4"/>
  <c r="H3549" i="4" s="1"/>
  <c r="D3549" i="4"/>
  <c r="E3549" i="4"/>
  <c r="F3549" i="4"/>
  <c r="G3549" i="4"/>
  <c r="C3550" i="4"/>
  <c r="H3550" i="4" s="1"/>
  <c r="D3550" i="4"/>
  <c r="E3550" i="4"/>
  <c r="F3550" i="4"/>
  <c r="G3550" i="4"/>
  <c r="C3551" i="4"/>
  <c r="H3551" i="4" s="1"/>
  <c r="D3551" i="4"/>
  <c r="E3551" i="4"/>
  <c r="F3551" i="4"/>
  <c r="G3551" i="4"/>
  <c r="C3552" i="4"/>
  <c r="H3552" i="4" s="1"/>
  <c r="D3552" i="4"/>
  <c r="E3552" i="4"/>
  <c r="F3552" i="4"/>
  <c r="G3552" i="4"/>
  <c r="C3553" i="4"/>
  <c r="H3553" i="4" s="1"/>
  <c r="D3553" i="4"/>
  <c r="E3553" i="4"/>
  <c r="F3553" i="4"/>
  <c r="G3553" i="4"/>
  <c r="C3554" i="4"/>
  <c r="H3554" i="4" s="1"/>
  <c r="D3554" i="4"/>
  <c r="E3554" i="4"/>
  <c r="F3554" i="4"/>
  <c r="G3554" i="4"/>
  <c r="C3555" i="4"/>
  <c r="H3555" i="4" s="1"/>
  <c r="D3555" i="4"/>
  <c r="E3555" i="4"/>
  <c r="F3555" i="4"/>
  <c r="G3555" i="4"/>
  <c r="C3556" i="4"/>
  <c r="H3556" i="4" s="1"/>
  <c r="D3556" i="4"/>
  <c r="E3556" i="4"/>
  <c r="F3556" i="4"/>
  <c r="G3556" i="4"/>
  <c r="C3557" i="4"/>
  <c r="H3557" i="4" s="1"/>
  <c r="D3557" i="4"/>
  <c r="E3557" i="4"/>
  <c r="F3557" i="4"/>
  <c r="G3557" i="4"/>
  <c r="C3558" i="4"/>
  <c r="H3558" i="4" s="1"/>
  <c r="D3558" i="4"/>
  <c r="E3558" i="4"/>
  <c r="F3558" i="4"/>
  <c r="G3558" i="4"/>
  <c r="C3559" i="4"/>
  <c r="H3559" i="4" s="1"/>
  <c r="D3559" i="4"/>
  <c r="E3559" i="4"/>
  <c r="F3559" i="4"/>
  <c r="G3559" i="4"/>
  <c r="C3560" i="4"/>
  <c r="H3560" i="4" s="1"/>
  <c r="D3560" i="4"/>
  <c r="E3560" i="4"/>
  <c r="F3560" i="4"/>
  <c r="G3560" i="4"/>
  <c r="C3561" i="4"/>
  <c r="H3561" i="4" s="1"/>
  <c r="D3561" i="4"/>
  <c r="E3561" i="4"/>
  <c r="F3561" i="4"/>
  <c r="G3561" i="4"/>
  <c r="C3562" i="4"/>
  <c r="H3562" i="4" s="1"/>
  <c r="D3562" i="4"/>
  <c r="E3562" i="4"/>
  <c r="F3562" i="4"/>
  <c r="G3562" i="4"/>
  <c r="C3563" i="4"/>
  <c r="H3563" i="4" s="1"/>
  <c r="D3563" i="4"/>
  <c r="E3563" i="4"/>
  <c r="F3563" i="4"/>
  <c r="G3563" i="4"/>
  <c r="C3564" i="4"/>
  <c r="H3564" i="4" s="1"/>
  <c r="D3564" i="4"/>
  <c r="E3564" i="4"/>
  <c r="F3564" i="4"/>
  <c r="G3564" i="4"/>
  <c r="C3565" i="4"/>
  <c r="H3565" i="4" s="1"/>
  <c r="D3565" i="4"/>
  <c r="E3565" i="4"/>
  <c r="F3565" i="4"/>
  <c r="G3565" i="4"/>
  <c r="C3566" i="4"/>
  <c r="H3566" i="4" s="1"/>
  <c r="D3566" i="4"/>
  <c r="E3566" i="4"/>
  <c r="F3566" i="4"/>
  <c r="G3566" i="4"/>
  <c r="C3567" i="4"/>
  <c r="H3567" i="4" s="1"/>
  <c r="D3567" i="4"/>
  <c r="E3567" i="4"/>
  <c r="F3567" i="4"/>
  <c r="G3567" i="4"/>
  <c r="C3568" i="4"/>
  <c r="H3568" i="4" s="1"/>
  <c r="D3568" i="4"/>
  <c r="E3568" i="4"/>
  <c r="F3568" i="4"/>
  <c r="G3568" i="4"/>
  <c r="C3569" i="4"/>
  <c r="H3569" i="4" s="1"/>
  <c r="D3569" i="4"/>
  <c r="E3569" i="4"/>
  <c r="F3569" i="4"/>
  <c r="G3569" i="4"/>
  <c r="C3570" i="4"/>
  <c r="H3570" i="4" s="1"/>
  <c r="D3570" i="4"/>
  <c r="E3570" i="4"/>
  <c r="F3570" i="4"/>
  <c r="G3570" i="4"/>
  <c r="C3571" i="4"/>
  <c r="H3571" i="4" s="1"/>
  <c r="D3571" i="4"/>
  <c r="E3571" i="4"/>
  <c r="F3571" i="4"/>
  <c r="G3571" i="4"/>
  <c r="C3572" i="4"/>
  <c r="H3572" i="4" s="1"/>
  <c r="D3572" i="4"/>
  <c r="E3572" i="4"/>
  <c r="F3572" i="4"/>
  <c r="G3572" i="4"/>
  <c r="C3573" i="4"/>
  <c r="H3573" i="4" s="1"/>
  <c r="D3573" i="4"/>
  <c r="E3573" i="4"/>
  <c r="F3573" i="4"/>
  <c r="G3573" i="4"/>
  <c r="C3574" i="4"/>
  <c r="H3574" i="4" s="1"/>
  <c r="D3574" i="4"/>
  <c r="E3574" i="4"/>
  <c r="F3574" i="4"/>
  <c r="G3574" i="4"/>
  <c r="C3575" i="4"/>
  <c r="H3575" i="4" s="1"/>
  <c r="D3575" i="4"/>
  <c r="E3575" i="4"/>
  <c r="F3575" i="4"/>
  <c r="G3575" i="4"/>
  <c r="C3576" i="4"/>
  <c r="H3576" i="4" s="1"/>
  <c r="D3576" i="4"/>
  <c r="E3576" i="4"/>
  <c r="F3576" i="4"/>
  <c r="G3576" i="4"/>
  <c r="C3577" i="4"/>
  <c r="H3577" i="4" s="1"/>
  <c r="D3577" i="4"/>
  <c r="E3577" i="4"/>
  <c r="F3577" i="4"/>
  <c r="G3577" i="4"/>
  <c r="C3578" i="4"/>
  <c r="H3578" i="4" s="1"/>
  <c r="D3578" i="4"/>
  <c r="E3578" i="4"/>
  <c r="F3578" i="4"/>
  <c r="G3578" i="4"/>
  <c r="C3579" i="4"/>
  <c r="H3579" i="4" s="1"/>
  <c r="D3579" i="4"/>
  <c r="E3579" i="4"/>
  <c r="F3579" i="4"/>
  <c r="G3579" i="4"/>
  <c r="C3580" i="4"/>
  <c r="H3580" i="4" s="1"/>
  <c r="D3580" i="4"/>
  <c r="E3580" i="4"/>
  <c r="F3580" i="4"/>
  <c r="G3580" i="4"/>
  <c r="C3581" i="4"/>
  <c r="H3581" i="4" s="1"/>
  <c r="D3581" i="4"/>
  <c r="E3581" i="4"/>
  <c r="F3581" i="4"/>
  <c r="G3581" i="4"/>
  <c r="C3582" i="4"/>
  <c r="H3582" i="4" s="1"/>
  <c r="D3582" i="4"/>
  <c r="E3582" i="4"/>
  <c r="F3582" i="4"/>
  <c r="G3582" i="4"/>
  <c r="C3583" i="4"/>
  <c r="H3583" i="4" s="1"/>
  <c r="D3583" i="4"/>
  <c r="E3583" i="4"/>
  <c r="F3583" i="4"/>
  <c r="G3583" i="4"/>
  <c r="C3584" i="4"/>
  <c r="H3584" i="4" s="1"/>
  <c r="D3584" i="4"/>
  <c r="E3584" i="4"/>
  <c r="F3584" i="4"/>
  <c r="G3584" i="4"/>
  <c r="C3585" i="4"/>
  <c r="H3585" i="4" s="1"/>
  <c r="D3585" i="4"/>
  <c r="E3585" i="4"/>
  <c r="F3585" i="4"/>
  <c r="G3585" i="4"/>
  <c r="C3586" i="4"/>
  <c r="H3586" i="4" s="1"/>
  <c r="D3586" i="4"/>
  <c r="E3586" i="4"/>
  <c r="F3586" i="4"/>
  <c r="G3586" i="4"/>
  <c r="C3587" i="4"/>
  <c r="H3587" i="4" s="1"/>
  <c r="D3587" i="4"/>
  <c r="E3587" i="4"/>
  <c r="F3587" i="4"/>
  <c r="G3587" i="4"/>
  <c r="C3588" i="4"/>
  <c r="H3588" i="4" s="1"/>
  <c r="D3588" i="4"/>
  <c r="E3588" i="4"/>
  <c r="F3588" i="4"/>
  <c r="G3588" i="4"/>
  <c r="C3589" i="4"/>
  <c r="H3589" i="4" s="1"/>
  <c r="D3589" i="4"/>
  <c r="E3589" i="4"/>
  <c r="F3589" i="4"/>
  <c r="G3589" i="4"/>
  <c r="C3590" i="4"/>
  <c r="H3590" i="4" s="1"/>
  <c r="D3590" i="4"/>
  <c r="E3590" i="4"/>
  <c r="F3590" i="4"/>
  <c r="G3590" i="4"/>
  <c r="C3591" i="4"/>
  <c r="H3591" i="4" s="1"/>
  <c r="D3591" i="4"/>
  <c r="E3591" i="4"/>
  <c r="F3591" i="4"/>
  <c r="G3591" i="4"/>
  <c r="C3592" i="4"/>
  <c r="H3592" i="4" s="1"/>
  <c r="D3592" i="4"/>
  <c r="E3592" i="4"/>
  <c r="F3592" i="4"/>
  <c r="G3592" i="4"/>
  <c r="C3593" i="4"/>
  <c r="H3593" i="4" s="1"/>
  <c r="D3593" i="4"/>
  <c r="E3593" i="4"/>
  <c r="F3593" i="4"/>
  <c r="G3593" i="4"/>
  <c r="C3594" i="4"/>
  <c r="H3594" i="4" s="1"/>
  <c r="D3594" i="4"/>
  <c r="E3594" i="4"/>
  <c r="F3594" i="4"/>
  <c r="G3594" i="4"/>
  <c r="C3595" i="4"/>
  <c r="H3595" i="4" s="1"/>
  <c r="D3595" i="4"/>
  <c r="E3595" i="4"/>
  <c r="F3595" i="4"/>
  <c r="G3595" i="4"/>
  <c r="C3596" i="4"/>
  <c r="H3596" i="4" s="1"/>
  <c r="D3596" i="4"/>
  <c r="E3596" i="4"/>
  <c r="F3596" i="4"/>
  <c r="G3596" i="4"/>
  <c r="C3597" i="4"/>
  <c r="H3597" i="4" s="1"/>
  <c r="D3597" i="4"/>
  <c r="E3597" i="4"/>
  <c r="F3597" i="4"/>
  <c r="G3597" i="4"/>
  <c r="C3598" i="4"/>
  <c r="H3598" i="4" s="1"/>
  <c r="D3598" i="4"/>
  <c r="E3598" i="4"/>
  <c r="F3598" i="4"/>
  <c r="G3598" i="4"/>
  <c r="C3599" i="4"/>
  <c r="H3599" i="4" s="1"/>
  <c r="D3599" i="4"/>
  <c r="E3599" i="4"/>
  <c r="F3599" i="4"/>
  <c r="G3599" i="4"/>
  <c r="C3600" i="4"/>
  <c r="H3600" i="4" s="1"/>
  <c r="D3600" i="4"/>
  <c r="E3600" i="4"/>
  <c r="F3600" i="4"/>
  <c r="G3600" i="4"/>
  <c r="C3601" i="4"/>
  <c r="H3601" i="4" s="1"/>
  <c r="D3601" i="4"/>
  <c r="E3601" i="4"/>
  <c r="F3601" i="4"/>
  <c r="G3601" i="4"/>
  <c r="C3602" i="4"/>
  <c r="H3602" i="4" s="1"/>
  <c r="D3602" i="4"/>
  <c r="E3602" i="4"/>
  <c r="F3602" i="4"/>
  <c r="G3602" i="4"/>
  <c r="C3603" i="4"/>
  <c r="H3603" i="4" s="1"/>
  <c r="D3603" i="4"/>
  <c r="E3603" i="4"/>
  <c r="F3603" i="4"/>
  <c r="G3603" i="4"/>
  <c r="C3604" i="4"/>
  <c r="H3604" i="4" s="1"/>
  <c r="D3604" i="4"/>
  <c r="E3604" i="4"/>
  <c r="F3604" i="4"/>
  <c r="G3604" i="4"/>
  <c r="C3605" i="4"/>
  <c r="H3605" i="4" s="1"/>
  <c r="D3605" i="4"/>
  <c r="E3605" i="4"/>
  <c r="F3605" i="4"/>
  <c r="G3605" i="4"/>
  <c r="C3606" i="4"/>
  <c r="H3606" i="4" s="1"/>
  <c r="D3606" i="4"/>
  <c r="E3606" i="4"/>
  <c r="F3606" i="4"/>
  <c r="G3606" i="4"/>
  <c r="C3607" i="4"/>
  <c r="H3607" i="4" s="1"/>
  <c r="D3607" i="4"/>
  <c r="E3607" i="4"/>
  <c r="F3607" i="4"/>
  <c r="G3607" i="4"/>
  <c r="C3608" i="4"/>
  <c r="H3608" i="4" s="1"/>
  <c r="D3608" i="4"/>
  <c r="E3608" i="4"/>
  <c r="F3608" i="4"/>
  <c r="G3608" i="4"/>
  <c r="C3609" i="4"/>
  <c r="H3609" i="4" s="1"/>
  <c r="D3609" i="4"/>
  <c r="E3609" i="4"/>
  <c r="F3609" i="4"/>
  <c r="G3609" i="4"/>
  <c r="C3610" i="4"/>
  <c r="H3610" i="4" s="1"/>
  <c r="D3610" i="4"/>
  <c r="E3610" i="4"/>
  <c r="F3610" i="4"/>
  <c r="G3610" i="4"/>
  <c r="C3611" i="4"/>
  <c r="H3611" i="4" s="1"/>
  <c r="D3611" i="4"/>
  <c r="E3611" i="4"/>
  <c r="F3611" i="4"/>
  <c r="G3611" i="4"/>
  <c r="C3612" i="4"/>
  <c r="H3612" i="4" s="1"/>
  <c r="D3612" i="4"/>
  <c r="E3612" i="4"/>
  <c r="F3612" i="4"/>
  <c r="G3612" i="4"/>
  <c r="C3613" i="4"/>
  <c r="H3613" i="4" s="1"/>
  <c r="D3613" i="4"/>
  <c r="E3613" i="4"/>
  <c r="F3613" i="4"/>
  <c r="G3613" i="4"/>
  <c r="C3614" i="4"/>
  <c r="H3614" i="4" s="1"/>
  <c r="D3614" i="4"/>
  <c r="E3614" i="4"/>
  <c r="F3614" i="4"/>
  <c r="G3614" i="4"/>
  <c r="C3615" i="4"/>
  <c r="H3615" i="4" s="1"/>
  <c r="D3615" i="4"/>
  <c r="E3615" i="4"/>
  <c r="F3615" i="4"/>
  <c r="G3615" i="4"/>
  <c r="C3616" i="4"/>
  <c r="H3616" i="4" s="1"/>
  <c r="D3616" i="4"/>
  <c r="E3616" i="4"/>
  <c r="F3616" i="4"/>
  <c r="G3616" i="4"/>
  <c r="C3617" i="4"/>
  <c r="H3617" i="4" s="1"/>
  <c r="D3617" i="4"/>
  <c r="E3617" i="4"/>
  <c r="F3617" i="4"/>
  <c r="G3617" i="4"/>
  <c r="C3618" i="4"/>
  <c r="H3618" i="4" s="1"/>
  <c r="D3618" i="4"/>
  <c r="E3618" i="4"/>
  <c r="F3618" i="4"/>
  <c r="G3618" i="4"/>
  <c r="C3619" i="4"/>
  <c r="H3619" i="4" s="1"/>
  <c r="D3619" i="4"/>
  <c r="E3619" i="4"/>
  <c r="F3619" i="4"/>
  <c r="G3619" i="4"/>
  <c r="C3620" i="4"/>
  <c r="H3620" i="4" s="1"/>
  <c r="D3620" i="4"/>
  <c r="E3620" i="4"/>
  <c r="F3620" i="4"/>
  <c r="G3620" i="4"/>
  <c r="C3621" i="4"/>
  <c r="H3621" i="4" s="1"/>
  <c r="D3621" i="4"/>
  <c r="E3621" i="4"/>
  <c r="F3621" i="4"/>
  <c r="G3621" i="4"/>
  <c r="C3622" i="4"/>
  <c r="H3622" i="4" s="1"/>
  <c r="D3622" i="4"/>
  <c r="E3622" i="4"/>
  <c r="F3622" i="4"/>
  <c r="G3622" i="4"/>
  <c r="C3623" i="4"/>
  <c r="H3623" i="4" s="1"/>
  <c r="D3623" i="4"/>
  <c r="E3623" i="4"/>
  <c r="F3623" i="4"/>
  <c r="G3623" i="4"/>
  <c r="C3624" i="4"/>
  <c r="H3624" i="4" s="1"/>
  <c r="D3624" i="4"/>
  <c r="E3624" i="4"/>
  <c r="F3624" i="4"/>
  <c r="G3624" i="4"/>
  <c r="C3625" i="4"/>
  <c r="H3625" i="4" s="1"/>
  <c r="D3625" i="4"/>
  <c r="E3625" i="4"/>
  <c r="F3625" i="4"/>
  <c r="G3625" i="4"/>
  <c r="C3626" i="4"/>
  <c r="H3626" i="4" s="1"/>
  <c r="D3626" i="4"/>
  <c r="E3626" i="4"/>
  <c r="F3626" i="4"/>
  <c r="G3626" i="4"/>
  <c r="C3627" i="4"/>
  <c r="H3627" i="4" s="1"/>
  <c r="D3627" i="4"/>
  <c r="E3627" i="4"/>
  <c r="F3627" i="4"/>
  <c r="G3627" i="4"/>
  <c r="C3628" i="4"/>
  <c r="H3628" i="4" s="1"/>
  <c r="D3628" i="4"/>
  <c r="E3628" i="4"/>
  <c r="F3628" i="4"/>
  <c r="G3628" i="4"/>
  <c r="C3629" i="4"/>
  <c r="H3629" i="4" s="1"/>
  <c r="D3629" i="4"/>
  <c r="E3629" i="4"/>
  <c r="F3629" i="4"/>
  <c r="G3629" i="4"/>
  <c r="C3630" i="4"/>
  <c r="H3630" i="4" s="1"/>
  <c r="D3630" i="4"/>
  <c r="E3630" i="4"/>
  <c r="F3630" i="4"/>
  <c r="G3630" i="4"/>
  <c r="C3631" i="4"/>
  <c r="H3631" i="4" s="1"/>
  <c r="D3631" i="4"/>
  <c r="E3631" i="4"/>
  <c r="F3631" i="4"/>
  <c r="G3631" i="4"/>
  <c r="C3632" i="4"/>
  <c r="H3632" i="4" s="1"/>
  <c r="D3632" i="4"/>
  <c r="E3632" i="4"/>
  <c r="F3632" i="4"/>
  <c r="G3632" i="4"/>
  <c r="C3633" i="4"/>
  <c r="H3633" i="4" s="1"/>
  <c r="D3633" i="4"/>
  <c r="E3633" i="4"/>
  <c r="F3633" i="4"/>
  <c r="G3633" i="4"/>
  <c r="C3634" i="4"/>
  <c r="H3634" i="4" s="1"/>
  <c r="D3634" i="4"/>
  <c r="E3634" i="4"/>
  <c r="F3634" i="4"/>
  <c r="G3634" i="4"/>
  <c r="C3635" i="4"/>
  <c r="H3635" i="4" s="1"/>
  <c r="D3635" i="4"/>
  <c r="E3635" i="4"/>
  <c r="F3635" i="4"/>
  <c r="G3635" i="4"/>
  <c r="C3636" i="4"/>
  <c r="H3636" i="4" s="1"/>
  <c r="D3636" i="4"/>
  <c r="E3636" i="4"/>
  <c r="F3636" i="4"/>
  <c r="G3636" i="4"/>
  <c r="C3637" i="4"/>
  <c r="H3637" i="4" s="1"/>
  <c r="D3637" i="4"/>
  <c r="E3637" i="4"/>
  <c r="F3637" i="4"/>
  <c r="G3637" i="4"/>
  <c r="C3638" i="4"/>
  <c r="H3638" i="4" s="1"/>
  <c r="D3638" i="4"/>
  <c r="E3638" i="4"/>
  <c r="F3638" i="4"/>
  <c r="G3638" i="4"/>
  <c r="C3639" i="4"/>
  <c r="H3639" i="4" s="1"/>
  <c r="D3639" i="4"/>
  <c r="E3639" i="4"/>
  <c r="F3639" i="4"/>
  <c r="G3639" i="4"/>
  <c r="C3640" i="4"/>
  <c r="H3640" i="4" s="1"/>
  <c r="D3640" i="4"/>
  <c r="E3640" i="4"/>
  <c r="F3640" i="4"/>
  <c r="G3640" i="4"/>
  <c r="C3641" i="4"/>
  <c r="H3641" i="4" s="1"/>
  <c r="D3641" i="4"/>
  <c r="E3641" i="4"/>
  <c r="F3641" i="4"/>
  <c r="G3641" i="4"/>
  <c r="C3642" i="4"/>
  <c r="H3642" i="4" s="1"/>
  <c r="D3642" i="4"/>
  <c r="E3642" i="4"/>
  <c r="F3642" i="4"/>
  <c r="G3642" i="4"/>
  <c r="C3643" i="4"/>
  <c r="H3643" i="4" s="1"/>
  <c r="D3643" i="4"/>
  <c r="E3643" i="4"/>
  <c r="F3643" i="4"/>
  <c r="G3643" i="4"/>
  <c r="C3644" i="4"/>
  <c r="H3644" i="4" s="1"/>
  <c r="D3644" i="4"/>
  <c r="E3644" i="4"/>
  <c r="F3644" i="4"/>
  <c r="G3644" i="4"/>
  <c r="C3645" i="4"/>
  <c r="H3645" i="4" s="1"/>
  <c r="D3645" i="4"/>
  <c r="E3645" i="4"/>
  <c r="F3645" i="4"/>
  <c r="G3645" i="4"/>
  <c r="C3646" i="4"/>
  <c r="H3646" i="4" s="1"/>
  <c r="D3646" i="4"/>
  <c r="E3646" i="4"/>
  <c r="F3646" i="4"/>
  <c r="G3646" i="4"/>
  <c r="C3647" i="4"/>
  <c r="H3647" i="4" s="1"/>
  <c r="D3647" i="4"/>
  <c r="E3647" i="4"/>
  <c r="F3647" i="4"/>
  <c r="G3647" i="4"/>
  <c r="C3648" i="4"/>
  <c r="H3648" i="4" s="1"/>
  <c r="D3648" i="4"/>
  <c r="E3648" i="4"/>
  <c r="F3648" i="4"/>
  <c r="G3648" i="4"/>
  <c r="C3649" i="4"/>
  <c r="H3649" i="4" s="1"/>
  <c r="D3649" i="4"/>
  <c r="E3649" i="4"/>
  <c r="F3649" i="4"/>
  <c r="G3649" i="4"/>
  <c r="C3650" i="4"/>
  <c r="H3650" i="4" s="1"/>
  <c r="D3650" i="4"/>
  <c r="E3650" i="4"/>
  <c r="F3650" i="4"/>
  <c r="G3650" i="4"/>
  <c r="C3651" i="4"/>
  <c r="H3651" i="4" s="1"/>
  <c r="D3651" i="4"/>
  <c r="E3651" i="4"/>
  <c r="F3651" i="4"/>
  <c r="G3651" i="4"/>
  <c r="C3652" i="4"/>
  <c r="H3652" i="4" s="1"/>
  <c r="D3652" i="4"/>
  <c r="E3652" i="4"/>
  <c r="F3652" i="4"/>
  <c r="G3652" i="4"/>
  <c r="C3653" i="4"/>
  <c r="H3653" i="4" s="1"/>
  <c r="D3653" i="4"/>
  <c r="E3653" i="4"/>
  <c r="F3653" i="4"/>
  <c r="G3653" i="4"/>
  <c r="C3654" i="4"/>
  <c r="H3654" i="4" s="1"/>
  <c r="D3654" i="4"/>
  <c r="E3654" i="4"/>
  <c r="F3654" i="4"/>
  <c r="G3654" i="4"/>
  <c r="C3655" i="4"/>
  <c r="H3655" i="4" s="1"/>
  <c r="D3655" i="4"/>
  <c r="E3655" i="4"/>
  <c r="F3655" i="4"/>
  <c r="G3655" i="4"/>
  <c r="C3656" i="4"/>
  <c r="H3656" i="4" s="1"/>
  <c r="D3656" i="4"/>
  <c r="E3656" i="4"/>
  <c r="F3656" i="4"/>
  <c r="G3656" i="4"/>
  <c r="C3657" i="4"/>
  <c r="H3657" i="4" s="1"/>
  <c r="D3657" i="4"/>
  <c r="E3657" i="4"/>
  <c r="F3657" i="4"/>
  <c r="G3657" i="4"/>
  <c r="C3658" i="4"/>
  <c r="H3658" i="4" s="1"/>
  <c r="D3658" i="4"/>
  <c r="E3658" i="4"/>
  <c r="F3658" i="4"/>
  <c r="G3658" i="4"/>
  <c r="C3659" i="4"/>
  <c r="H3659" i="4" s="1"/>
  <c r="D3659" i="4"/>
  <c r="E3659" i="4"/>
  <c r="F3659" i="4"/>
  <c r="G3659" i="4"/>
  <c r="C3660" i="4"/>
  <c r="H3660" i="4" s="1"/>
  <c r="D3660" i="4"/>
  <c r="E3660" i="4"/>
  <c r="F3660" i="4"/>
  <c r="G3660" i="4"/>
  <c r="C3661" i="4"/>
  <c r="H3661" i="4" s="1"/>
  <c r="D3661" i="4"/>
  <c r="E3661" i="4"/>
  <c r="F3661" i="4"/>
  <c r="G3661" i="4"/>
  <c r="C3662" i="4"/>
  <c r="H3662" i="4" s="1"/>
  <c r="D3662" i="4"/>
  <c r="E3662" i="4"/>
  <c r="F3662" i="4"/>
  <c r="G3662" i="4"/>
  <c r="C3663" i="4"/>
  <c r="H3663" i="4" s="1"/>
  <c r="D3663" i="4"/>
  <c r="E3663" i="4"/>
  <c r="F3663" i="4"/>
  <c r="G3663" i="4"/>
  <c r="C3664" i="4"/>
  <c r="H3664" i="4" s="1"/>
  <c r="D3664" i="4"/>
  <c r="E3664" i="4"/>
  <c r="F3664" i="4"/>
  <c r="G3664" i="4"/>
  <c r="C3665" i="4"/>
  <c r="H3665" i="4" s="1"/>
  <c r="D3665" i="4"/>
  <c r="E3665" i="4"/>
  <c r="F3665" i="4"/>
  <c r="G3665" i="4"/>
  <c r="C3666" i="4"/>
  <c r="H3666" i="4" s="1"/>
  <c r="D3666" i="4"/>
  <c r="E3666" i="4"/>
  <c r="F3666" i="4"/>
  <c r="G3666" i="4"/>
  <c r="C3667" i="4"/>
  <c r="H3667" i="4" s="1"/>
  <c r="D3667" i="4"/>
  <c r="E3667" i="4"/>
  <c r="F3667" i="4"/>
  <c r="G3667" i="4"/>
  <c r="C3668" i="4"/>
  <c r="H3668" i="4" s="1"/>
  <c r="D3668" i="4"/>
  <c r="E3668" i="4"/>
  <c r="F3668" i="4"/>
  <c r="G3668" i="4"/>
  <c r="C3669" i="4"/>
  <c r="H3669" i="4" s="1"/>
  <c r="D3669" i="4"/>
  <c r="E3669" i="4"/>
  <c r="F3669" i="4"/>
  <c r="G3669" i="4"/>
  <c r="C3670" i="4"/>
  <c r="H3670" i="4" s="1"/>
  <c r="D3670" i="4"/>
  <c r="E3670" i="4"/>
  <c r="F3670" i="4"/>
  <c r="G3670" i="4"/>
  <c r="C3671" i="4"/>
  <c r="H3671" i="4" s="1"/>
  <c r="D3671" i="4"/>
  <c r="E3671" i="4"/>
  <c r="F3671" i="4"/>
  <c r="G3671" i="4"/>
  <c r="C3672" i="4"/>
  <c r="H3672" i="4" s="1"/>
  <c r="D3672" i="4"/>
  <c r="E3672" i="4"/>
  <c r="F3672" i="4"/>
  <c r="G3672" i="4"/>
  <c r="C3673" i="4"/>
  <c r="H3673" i="4" s="1"/>
  <c r="D3673" i="4"/>
  <c r="E3673" i="4"/>
  <c r="F3673" i="4"/>
  <c r="G3673" i="4"/>
  <c r="C3674" i="4"/>
  <c r="H3674" i="4" s="1"/>
  <c r="D3674" i="4"/>
  <c r="E3674" i="4"/>
  <c r="F3674" i="4"/>
  <c r="G3674" i="4"/>
  <c r="C3675" i="4"/>
  <c r="H3675" i="4" s="1"/>
  <c r="D3675" i="4"/>
  <c r="E3675" i="4"/>
  <c r="F3675" i="4"/>
  <c r="G3675" i="4"/>
  <c r="C3676" i="4"/>
  <c r="H3676" i="4" s="1"/>
  <c r="D3676" i="4"/>
  <c r="E3676" i="4"/>
  <c r="F3676" i="4"/>
  <c r="G3676" i="4"/>
  <c r="C3677" i="4"/>
  <c r="H3677" i="4" s="1"/>
  <c r="D3677" i="4"/>
  <c r="E3677" i="4"/>
  <c r="F3677" i="4"/>
  <c r="G3677" i="4"/>
  <c r="C3678" i="4"/>
  <c r="H3678" i="4" s="1"/>
  <c r="D3678" i="4"/>
  <c r="E3678" i="4"/>
  <c r="F3678" i="4"/>
  <c r="G3678" i="4"/>
  <c r="C3679" i="4"/>
  <c r="H3679" i="4" s="1"/>
  <c r="D3679" i="4"/>
  <c r="E3679" i="4"/>
  <c r="F3679" i="4"/>
  <c r="G3679" i="4"/>
  <c r="C3680" i="4"/>
  <c r="H3680" i="4" s="1"/>
  <c r="D3680" i="4"/>
  <c r="E3680" i="4"/>
  <c r="F3680" i="4"/>
  <c r="G3680" i="4"/>
  <c r="C3681" i="4"/>
  <c r="H3681" i="4" s="1"/>
  <c r="D3681" i="4"/>
  <c r="E3681" i="4"/>
  <c r="F3681" i="4"/>
  <c r="G3681" i="4"/>
  <c r="C3682" i="4"/>
  <c r="H3682" i="4" s="1"/>
  <c r="D3682" i="4"/>
  <c r="E3682" i="4"/>
  <c r="F3682" i="4"/>
  <c r="G3682" i="4"/>
  <c r="C3683" i="4"/>
  <c r="H3683" i="4" s="1"/>
  <c r="D3683" i="4"/>
  <c r="E3683" i="4"/>
  <c r="F3683" i="4"/>
  <c r="G3683" i="4"/>
  <c r="C3684" i="4"/>
  <c r="H3684" i="4" s="1"/>
  <c r="D3684" i="4"/>
  <c r="E3684" i="4"/>
  <c r="F3684" i="4"/>
  <c r="G3684" i="4"/>
  <c r="C3685" i="4"/>
  <c r="H3685" i="4" s="1"/>
  <c r="D3685" i="4"/>
  <c r="E3685" i="4"/>
  <c r="F3685" i="4"/>
  <c r="G3685" i="4"/>
  <c r="C3686" i="4"/>
  <c r="H3686" i="4" s="1"/>
  <c r="D3686" i="4"/>
  <c r="E3686" i="4"/>
  <c r="F3686" i="4"/>
  <c r="G3686" i="4"/>
  <c r="C3687" i="4"/>
  <c r="H3687" i="4" s="1"/>
  <c r="D3687" i="4"/>
  <c r="E3687" i="4"/>
  <c r="F3687" i="4"/>
  <c r="G3687" i="4"/>
  <c r="C3688" i="4"/>
  <c r="H3688" i="4" s="1"/>
  <c r="D3688" i="4"/>
  <c r="E3688" i="4"/>
  <c r="F3688" i="4"/>
  <c r="G3688" i="4"/>
  <c r="C3689" i="4"/>
  <c r="H3689" i="4" s="1"/>
  <c r="D3689" i="4"/>
  <c r="E3689" i="4"/>
  <c r="F3689" i="4"/>
  <c r="G3689" i="4"/>
  <c r="C3690" i="4"/>
  <c r="H3690" i="4" s="1"/>
  <c r="D3690" i="4"/>
  <c r="E3690" i="4"/>
  <c r="F3690" i="4"/>
  <c r="G3690" i="4"/>
  <c r="C3691" i="4"/>
  <c r="H3691" i="4" s="1"/>
  <c r="D3691" i="4"/>
  <c r="E3691" i="4"/>
  <c r="F3691" i="4"/>
  <c r="G3691" i="4"/>
  <c r="C3692" i="4"/>
  <c r="H3692" i="4" s="1"/>
  <c r="D3692" i="4"/>
  <c r="E3692" i="4"/>
  <c r="F3692" i="4"/>
  <c r="G3692" i="4"/>
  <c r="C3693" i="4"/>
  <c r="H3693" i="4" s="1"/>
  <c r="D3693" i="4"/>
  <c r="E3693" i="4"/>
  <c r="F3693" i="4"/>
  <c r="G3693" i="4"/>
  <c r="C3694" i="4"/>
  <c r="H3694" i="4" s="1"/>
  <c r="D3694" i="4"/>
  <c r="E3694" i="4"/>
  <c r="F3694" i="4"/>
  <c r="G3694" i="4"/>
  <c r="C3695" i="4"/>
  <c r="H3695" i="4" s="1"/>
  <c r="D3695" i="4"/>
  <c r="E3695" i="4"/>
  <c r="F3695" i="4"/>
  <c r="G3695" i="4"/>
  <c r="C3696" i="4"/>
  <c r="H3696" i="4" s="1"/>
  <c r="D3696" i="4"/>
  <c r="E3696" i="4"/>
  <c r="F3696" i="4"/>
  <c r="G3696" i="4"/>
  <c r="C3697" i="4"/>
  <c r="H3697" i="4" s="1"/>
  <c r="D3697" i="4"/>
  <c r="E3697" i="4"/>
  <c r="F3697" i="4"/>
  <c r="G3697" i="4"/>
  <c r="C3698" i="4"/>
  <c r="H3698" i="4" s="1"/>
  <c r="D3698" i="4"/>
  <c r="E3698" i="4"/>
  <c r="F3698" i="4"/>
  <c r="G3698" i="4"/>
  <c r="C3699" i="4"/>
  <c r="H3699" i="4" s="1"/>
  <c r="D3699" i="4"/>
  <c r="E3699" i="4"/>
  <c r="F3699" i="4"/>
  <c r="G3699" i="4"/>
  <c r="C3700" i="4"/>
  <c r="H3700" i="4" s="1"/>
  <c r="D3700" i="4"/>
  <c r="E3700" i="4"/>
  <c r="F3700" i="4"/>
  <c r="G3700" i="4"/>
  <c r="C3701" i="4"/>
  <c r="H3701" i="4" s="1"/>
  <c r="D3701" i="4"/>
  <c r="E3701" i="4"/>
  <c r="F3701" i="4"/>
  <c r="G3701" i="4"/>
  <c r="C3702" i="4"/>
  <c r="H3702" i="4" s="1"/>
  <c r="D3702" i="4"/>
  <c r="E3702" i="4"/>
  <c r="F3702" i="4"/>
  <c r="G3702" i="4"/>
  <c r="C3703" i="4"/>
  <c r="H3703" i="4" s="1"/>
  <c r="D3703" i="4"/>
  <c r="E3703" i="4"/>
  <c r="F3703" i="4"/>
  <c r="G3703" i="4"/>
  <c r="C3704" i="4"/>
  <c r="H3704" i="4" s="1"/>
  <c r="D3704" i="4"/>
  <c r="E3704" i="4"/>
  <c r="F3704" i="4"/>
  <c r="G3704" i="4"/>
  <c r="C3705" i="4"/>
  <c r="H3705" i="4" s="1"/>
  <c r="D3705" i="4"/>
  <c r="E3705" i="4"/>
  <c r="F3705" i="4"/>
  <c r="G3705" i="4"/>
  <c r="C3706" i="4"/>
  <c r="H3706" i="4" s="1"/>
  <c r="D3706" i="4"/>
  <c r="E3706" i="4"/>
  <c r="F3706" i="4"/>
  <c r="G3706" i="4"/>
  <c r="C3707" i="4"/>
  <c r="H3707" i="4" s="1"/>
  <c r="D3707" i="4"/>
  <c r="E3707" i="4"/>
  <c r="F3707" i="4"/>
  <c r="G3707" i="4"/>
  <c r="C3708" i="4"/>
  <c r="H3708" i="4" s="1"/>
  <c r="D3708" i="4"/>
  <c r="E3708" i="4"/>
  <c r="F3708" i="4"/>
  <c r="G3708" i="4"/>
  <c r="C3709" i="4"/>
  <c r="H3709" i="4" s="1"/>
  <c r="D3709" i="4"/>
  <c r="E3709" i="4"/>
  <c r="F3709" i="4"/>
  <c r="G3709" i="4"/>
  <c r="C3710" i="4"/>
  <c r="H3710" i="4" s="1"/>
  <c r="D3710" i="4"/>
  <c r="E3710" i="4"/>
  <c r="F3710" i="4"/>
  <c r="G3710" i="4"/>
  <c r="C3711" i="4"/>
  <c r="H3711" i="4" s="1"/>
  <c r="D3711" i="4"/>
  <c r="E3711" i="4"/>
  <c r="F3711" i="4"/>
  <c r="G3711" i="4"/>
  <c r="C3712" i="4"/>
  <c r="H3712" i="4" s="1"/>
  <c r="D3712" i="4"/>
  <c r="E3712" i="4"/>
  <c r="F3712" i="4"/>
  <c r="G3712" i="4"/>
  <c r="C3713" i="4"/>
  <c r="H3713" i="4" s="1"/>
  <c r="D3713" i="4"/>
  <c r="E3713" i="4"/>
  <c r="F3713" i="4"/>
  <c r="G3713" i="4"/>
  <c r="C3714" i="4"/>
  <c r="H3714" i="4" s="1"/>
  <c r="D3714" i="4"/>
  <c r="E3714" i="4"/>
  <c r="F3714" i="4"/>
  <c r="G3714" i="4"/>
  <c r="C3715" i="4"/>
  <c r="H3715" i="4" s="1"/>
  <c r="D3715" i="4"/>
  <c r="E3715" i="4"/>
  <c r="F3715" i="4"/>
  <c r="G3715" i="4"/>
  <c r="C3716" i="4"/>
  <c r="H3716" i="4" s="1"/>
  <c r="D3716" i="4"/>
  <c r="E3716" i="4"/>
  <c r="F3716" i="4"/>
  <c r="G3716" i="4"/>
  <c r="C3717" i="4"/>
  <c r="H3717" i="4" s="1"/>
  <c r="D3717" i="4"/>
  <c r="E3717" i="4"/>
  <c r="F3717" i="4"/>
  <c r="G3717" i="4"/>
  <c r="C3718" i="4"/>
  <c r="H3718" i="4" s="1"/>
  <c r="D3718" i="4"/>
  <c r="E3718" i="4"/>
  <c r="F3718" i="4"/>
  <c r="G3718" i="4"/>
  <c r="C3719" i="4"/>
  <c r="H3719" i="4" s="1"/>
  <c r="D3719" i="4"/>
  <c r="E3719" i="4"/>
  <c r="F3719" i="4"/>
  <c r="G3719" i="4"/>
  <c r="C3720" i="4"/>
  <c r="H3720" i="4" s="1"/>
  <c r="D3720" i="4"/>
  <c r="E3720" i="4"/>
  <c r="F3720" i="4"/>
  <c r="G3720" i="4"/>
  <c r="C3721" i="4"/>
  <c r="H3721" i="4" s="1"/>
  <c r="D3721" i="4"/>
  <c r="E3721" i="4"/>
  <c r="F3721" i="4"/>
  <c r="G3721" i="4"/>
  <c r="C3722" i="4"/>
  <c r="H3722" i="4" s="1"/>
  <c r="D3722" i="4"/>
  <c r="E3722" i="4"/>
  <c r="F3722" i="4"/>
  <c r="G3722" i="4"/>
  <c r="C3723" i="4"/>
  <c r="H3723" i="4" s="1"/>
  <c r="D3723" i="4"/>
  <c r="E3723" i="4"/>
  <c r="F3723" i="4"/>
  <c r="G3723" i="4"/>
  <c r="C3724" i="4"/>
  <c r="H3724" i="4" s="1"/>
  <c r="D3724" i="4"/>
  <c r="E3724" i="4"/>
  <c r="F3724" i="4"/>
  <c r="G3724" i="4"/>
  <c r="C3725" i="4"/>
  <c r="H3725" i="4" s="1"/>
  <c r="D3725" i="4"/>
  <c r="E3725" i="4"/>
  <c r="F3725" i="4"/>
  <c r="G3725" i="4"/>
  <c r="C3726" i="4"/>
  <c r="H3726" i="4" s="1"/>
  <c r="D3726" i="4"/>
  <c r="E3726" i="4"/>
  <c r="F3726" i="4"/>
  <c r="G3726" i="4"/>
  <c r="C3727" i="4"/>
  <c r="H3727" i="4" s="1"/>
  <c r="D3727" i="4"/>
  <c r="E3727" i="4"/>
  <c r="F3727" i="4"/>
  <c r="G3727" i="4"/>
  <c r="C3728" i="4"/>
  <c r="H3728" i="4" s="1"/>
  <c r="D3728" i="4"/>
  <c r="E3728" i="4"/>
  <c r="F3728" i="4"/>
  <c r="G3728" i="4"/>
  <c r="C3729" i="4"/>
  <c r="H3729" i="4" s="1"/>
  <c r="D3729" i="4"/>
  <c r="E3729" i="4"/>
  <c r="F3729" i="4"/>
  <c r="G3729" i="4"/>
  <c r="C3730" i="4"/>
  <c r="H3730" i="4" s="1"/>
  <c r="D3730" i="4"/>
  <c r="E3730" i="4"/>
  <c r="F3730" i="4"/>
  <c r="G3730" i="4"/>
  <c r="C3731" i="4"/>
  <c r="H3731" i="4" s="1"/>
  <c r="D3731" i="4"/>
  <c r="E3731" i="4"/>
  <c r="F3731" i="4"/>
  <c r="G3731" i="4"/>
  <c r="C3732" i="4"/>
  <c r="H3732" i="4" s="1"/>
  <c r="D3732" i="4"/>
  <c r="E3732" i="4"/>
  <c r="F3732" i="4"/>
  <c r="G3732" i="4"/>
  <c r="C3733" i="4"/>
  <c r="H3733" i="4" s="1"/>
  <c r="D3733" i="4"/>
  <c r="E3733" i="4"/>
  <c r="F3733" i="4"/>
  <c r="G3733" i="4"/>
  <c r="C3734" i="4"/>
  <c r="H3734" i="4" s="1"/>
  <c r="D3734" i="4"/>
  <c r="E3734" i="4"/>
  <c r="F3734" i="4"/>
  <c r="G3734" i="4"/>
  <c r="C3735" i="4"/>
  <c r="H3735" i="4" s="1"/>
  <c r="D3735" i="4"/>
  <c r="E3735" i="4"/>
  <c r="F3735" i="4"/>
  <c r="G3735" i="4"/>
  <c r="C3736" i="4"/>
  <c r="H3736" i="4" s="1"/>
  <c r="D3736" i="4"/>
  <c r="E3736" i="4"/>
  <c r="F3736" i="4"/>
  <c r="G3736" i="4"/>
  <c r="C3737" i="4"/>
  <c r="H3737" i="4" s="1"/>
  <c r="D3737" i="4"/>
  <c r="E3737" i="4"/>
  <c r="F3737" i="4"/>
  <c r="G3737" i="4"/>
  <c r="C3738" i="4"/>
  <c r="H3738" i="4" s="1"/>
  <c r="D3738" i="4"/>
  <c r="E3738" i="4"/>
  <c r="F3738" i="4"/>
  <c r="G3738" i="4"/>
  <c r="C3739" i="4"/>
  <c r="H3739" i="4" s="1"/>
  <c r="D3739" i="4"/>
  <c r="E3739" i="4"/>
  <c r="F3739" i="4"/>
  <c r="G3739" i="4"/>
  <c r="C3740" i="4"/>
  <c r="H3740" i="4" s="1"/>
  <c r="D3740" i="4"/>
  <c r="E3740" i="4"/>
  <c r="F3740" i="4"/>
  <c r="G3740" i="4"/>
  <c r="C3741" i="4"/>
  <c r="H3741" i="4" s="1"/>
  <c r="D3741" i="4"/>
  <c r="E3741" i="4"/>
  <c r="F3741" i="4"/>
  <c r="G3741" i="4"/>
  <c r="C3742" i="4"/>
  <c r="H3742" i="4" s="1"/>
  <c r="D3742" i="4"/>
  <c r="E3742" i="4"/>
  <c r="F3742" i="4"/>
  <c r="G3742" i="4"/>
  <c r="C3743" i="4"/>
  <c r="H3743" i="4" s="1"/>
  <c r="D3743" i="4"/>
  <c r="E3743" i="4"/>
  <c r="F3743" i="4"/>
  <c r="G3743" i="4"/>
  <c r="C3744" i="4"/>
  <c r="H3744" i="4" s="1"/>
  <c r="D3744" i="4"/>
  <c r="E3744" i="4"/>
  <c r="F3744" i="4"/>
  <c r="G3744" i="4"/>
  <c r="C3745" i="4"/>
  <c r="H3745" i="4" s="1"/>
  <c r="D3745" i="4"/>
  <c r="E3745" i="4"/>
  <c r="F3745" i="4"/>
  <c r="G3745" i="4"/>
  <c r="C3746" i="4"/>
  <c r="H3746" i="4" s="1"/>
  <c r="D3746" i="4"/>
  <c r="E3746" i="4"/>
  <c r="F3746" i="4"/>
  <c r="G3746" i="4"/>
  <c r="C3747" i="4"/>
  <c r="H3747" i="4" s="1"/>
  <c r="D3747" i="4"/>
  <c r="E3747" i="4"/>
  <c r="F3747" i="4"/>
  <c r="G3747" i="4"/>
  <c r="C3748" i="4"/>
  <c r="H3748" i="4" s="1"/>
  <c r="D3748" i="4"/>
  <c r="E3748" i="4"/>
  <c r="F3748" i="4"/>
  <c r="G3748" i="4"/>
  <c r="C3749" i="4"/>
  <c r="H3749" i="4" s="1"/>
  <c r="D3749" i="4"/>
  <c r="E3749" i="4"/>
  <c r="F3749" i="4"/>
  <c r="G3749" i="4"/>
  <c r="C3750" i="4"/>
  <c r="H3750" i="4" s="1"/>
  <c r="D3750" i="4"/>
  <c r="E3750" i="4"/>
  <c r="F3750" i="4"/>
  <c r="G3750" i="4"/>
  <c r="C3751" i="4"/>
  <c r="H3751" i="4" s="1"/>
  <c r="D3751" i="4"/>
  <c r="E3751" i="4"/>
  <c r="F3751" i="4"/>
  <c r="G3751" i="4"/>
  <c r="C3752" i="4"/>
  <c r="H3752" i="4" s="1"/>
  <c r="D3752" i="4"/>
  <c r="E3752" i="4"/>
  <c r="F3752" i="4"/>
  <c r="G3752" i="4"/>
  <c r="C3753" i="4"/>
  <c r="H3753" i="4" s="1"/>
  <c r="D3753" i="4"/>
  <c r="E3753" i="4"/>
  <c r="F3753" i="4"/>
  <c r="G3753" i="4"/>
  <c r="C3754" i="4"/>
  <c r="H3754" i="4" s="1"/>
  <c r="D3754" i="4"/>
  <c r="E3754" i="4"/>
  <c r="F3754" i="4"/>
  <c r="G3754" i="4"/>
  <c r="C3755" i="4"/>
  <c r="H3755" i="4" s="1"/>
  <c r="D3755" i="4"/>
  <c r="E3755" i="4"/>
  <c r="F3755" i="4"/>
  <c r="G3755" i="4"/>
  <c r="C3756" i="4"/>
  <c r="H3756" i="4" s="1"/>
  <c r="D3756" i="4"/>
  <c r="E3756" i="4"/>
  <c r="F3756" i="4"/>
  <c r="G3756" i="4"/>
  <c r="C3757" i="4"/>
  <c r="H3757" i="4" s="1"/>
  <c r="D3757" i="4"/>
  <c r="E3757" i="4"/>
  <c r="F3757" i="4"/>
  <c r="G3757" i="4"/>
  <c r="C3758" i="4"/>
  <c r="H3758" i="4" s="1"/>
  <c r="D3758" i="4"/>
  <c r="E3758" i="4"/>
  <c r="F3758" i="4"/>
  <c r="G3758" i="4"/>
  <c r="C3759" i="4"/>
  <c r="H3759" i="4" s="1"/>
  <c r="D3759" i="4"/>
  <c r="E3759" i="4"/>
  <c r="F3759" i="4"/>
  <c r="G3759" i="4"/>
  <c r="C3760" i="4"/>
  <c r="H3760" i="4" s="1"/>
  <c r="D3760" i="4"/>
  <c r="E3760" i="4"/>
  <c r="F3760" i="4"/>
  <c r="G3760" i="4"/>
  <c r="C3761" i="4"/>
  <c r="H3761" i="4" s="1"/>
  <c r="D3761" i="4"/>
  <c r="E3761" i="4"/>
  <c r="F3761" i="4"/>
  <c r="G3761" i="4"/>
  <c r="C3762" i="4"/>
  <c r="H3762" i="4" s="1"/>
  <c r="D3762" i="4"/>
  <c r="E3762" i="4"/>
  <c r="F3762" i="4"/>
  <c r="G3762" i="4"/>
  <c r="C3763" i="4"/>
  <c r="H3763" i="4" s="1"/>
  <c r="D3763" i="4"/>
  <c r="E3763" i="4"/>
  <c r="F3763" i="4"/>
  <c r="G3763" i="4"/>
  <c r="C3764" i="4"/>
  <c r="H3764" i="4" s="1"/>
  <c r="D3764" i="4"/>
  <c r="E3764" i="4"/>
  <c r="F3764" i="4"/>
  <c r="G3764" i="4"/>
  <c r="C3765" i="4"/>
  <c r="H3765" i="4" s="1"/>
  <c r="D3765" i="4"/>
  <c r="E3765" i="4"/>
  <c r="F3765" i="4"/>
  <c r="G3765" i="4"/>
  <c r="C3766" i="4"/>
  <c r="H3766" i="4" s="1"/>
  <c r="D3766" i="4"/>
  <c r="E3766" i="4"/>
  <c r="F3766" i="4"/>
  <c r="G3766" i="4"/>
  <c r="C3767" i="4"/>
  <c r="H3767" i="4" s="1"/>
  <c r="D3767" i="4"/>
  <c r="E3767" i="4"/>
  <c r="F3767" i="4"/>
  <c r="G3767" i="4"/>
  <c r="C3768" i="4"/>
  <c r="H3768" i="4" s="1"/>
  <c r="D3768" i="4"/>
  <c r="E3768" i="4"/>
  <c r="F3768" i="4"/>
  <c r="G3768" i="4"/>
  <c r="C3769" i="4"/>
  <c r="H3769" i="4" s="1"/>
  <c r="D3769" i="4"/>
  <c r="E3769" i="4"/>
  <c r="F3769" i="4"/>
  <c r="G3769" i="4"/>
  <c r="C3770" i="4"/>
  <c r="H3770" i="4" s="1"/>
  <c r="D3770" i="4"/>
  <c r="E3770" i="4"/>
  <c r="F3770" i="4"/>
  <c r="G3770" i="4"/>
  <c r="C3771" i="4"/>
  <c r="H3771" i="4" s="1"/>
  <c r="D3771" i="4"/>
  <c r="E3771" i="4"/>
  <c r="F3771" i="4"/>
  <c r="G3771" i="4"/>
  <c r="C3772" i="4"/>
  <c r="H3772" i="4" s="1"/>
  <c r="D3772" i="4"/>
  <c r="E3772" i="4"/>
  <c r="F3772" i="4"/>
  <c r="G3772" i="4"/>
  <c r="C3773" i="4"/>
  <c r="H3773" i="4" s="1"/>
  <c r="D3773" i="4"/>
  <c r="E3773" i="4"/>
  <c r="F3773" i="4"/>
  <c r="G3773" i="4"/>
  <c r="C3774" i="4"/>
  <c r="H3774" i="4" s="1"/>
  <c r="D3774" i="4"/>
  <c r="E3774" i="4"/>
  <c r="F3774" i="4"/>
  <c r="G3774" i="4"/>
  <c r="C3775" i="4"/>
  <c r="H3775" i="4" s="1"/>
  <c r="D3775" i="4"/>
  <c r="E3775" i="4"/>
  <c r="F3775" i="4"/>
  <c r="G3775" i="4"/>
  <c r="C3776" i="4"/>
  <c r="H3776" i="4" s="1"/>
  <c r="D3776" i="4"/>
  <c r="E3776" i="4"/>
  <c r="F3776" i="4"/>
  <c r="G3776" i="4"/>
  <c r="C3777" i="4"/>
  <c r="H3777" i="4" s="1"/>
  <c r="D3777" i="4"/>
  <c r="E3777" i="4"/>
  <c r="F3777" i="4"/>
  <c r="G3777" i="4"/>
  <c r="C3778" i="4"/>
  <c r="H3778" i="4" s="1"/>
  <c r="D3778" i="4"/>
  <c r="E3778" i="4"/>
  <c r="F3778" i="4"/>
  <c r="G3778" i="4"/>
  <c r="C3779" i="4"/>
  <c r="H3779" i="4" s="1"/>
  <c r="D3779" i="4"/>
  <c r="E3779" i="4"/>
  <c r="F3779" i="4"/>
  <c r="G3779" i="4"/>
  <c r="C3780" i="4"/>
  <c r="H3780" i="4" s="1"/>
  <c r="D3780" i="4"/>
  <c r="E3780" i="4"/>
  <c r="F3780" i="4"/>
  <c r="G3780" i="4"/>
  <c r="C3781" i="4"/>
  <c r="H3781" i="4" s="1"/>
  <c r="D3781" i="4"/>
  <c r="E3781" i="4"/>
  <c r="F3781" i="4"/>
  <c r="G3781" i="4"/>
  <c r="C3782" i="4"/>
  <c r="H3782" i="4" s="1"/>
  <c r="D3782" i="4"/>
  <c r="E3782" i="4"/>
  <c r="F3782" i="4"/>
  <c r="G3782" i="4"/>
  <c r="C3783" i="4"/>
  <c r="H3783" i="4" s="1"/>
  <c r="D3783" i="4"/>
  <c r="E3783" i="4"/>
  <c r="F3783" i="4"/>
  <c r="G3783" i="4"/>
  <c r="C3784" i="4"/>
  <c r="H3784" i="4" s="1"/>
  <c r="D3784" i="4"/>
  <c r="E3784" i="4"/>
  <c r="F3784" i="4"/>
  <c r="G3784" i="4"/>
  <c r="C3785" i="4"/>
  <c r="H3785" i="4" s="1"/>
  <c r="D3785" i="4"/>
  <c r="E3785" i="4"/>
  <c r="F3785" i="4"/>
  <c r="G3785" i="4"/>
  <c r="C3786" i="4"/>
  <c r="H3786" i="4" s="1"/>
  <c r="D3786" i="4"/>
  <c r="E3786" i="4"/>
  <c r="F3786" i="4"/>
  <c r="G3786" i="4"/>
  <c r="C3787" i="4"/>
  <c r="H3787" i="4" s="1"/>
  <c r="D3787" i="4"/>
  <c r="E3787" i="4"/>
  <c r="F3787" i="4"/>
  <c r="G3787" i="4"/>
  <c r="C3788" i="4"/>
  <c r="H3788" i="4" s="1"/>
  <c r="D3788" i="4"/>
  <c r="E3788" i="4"/>
  <c r="F3788" i="4"/>
  <c r="G3788" i="4"/>
  <c r="C3789" i="4"/>
  <c r="H3789" i="4" s="1"/>
  <c r="D3789" i="4"/>
  <c r="E3789" i="4"/>
  <c r="F3789" i="4"/>
  <c r="G3789" i="4"/>
  <c r="C3790" i="4"/>
  <c r="H3790" i="4" s="1"/>
  <c r="D3790" i="4"/>
  <c r="E3790" i="4"/>
  <c r="F3790" i="4"/>
  <c r="G3790" i="4"/>
  <c r="C3791" i="4"/>
  <c r="H3791" i="4" s="1"/>
  <c r="D3791" i="4"/>
  <c r="E3791" i="4"/>
  <c r="F3791" i="4"/>
  <c r="G3791" i="4"/>
  <c r="C3792" i="4"/>
  <c r="H3792" i="4" s="1"/>
  <c r="D3792" i="4"/>
  <c r="E3792" i="4"/>
  <c r="F3792" i="4"/>
  <c r="G3792" i="4"/>
  <c r="C3793" i="4"/>
  <c r="H3793" i="4" s="1"/>
  <c r="D3793" i="4"/>
  <c r="E3793" i="4"/>
  <c r="F3793" i="4"/>
  <c r="G3793" i="4"/>
  <c r="C3794" i="4"/>
  <c r="H3794" i="4" s="1"/>
  <c r="D3794" i="4"/>
  <c r="E3794" i="4"/>
  <c r="F3794" i="4"/>
  <c r="G3794" i="4"/>
  <c r="C3795" i="4"/>
  <c r="H3795" i="4" s="1"/>
  <c r="D3795" i="4"/>
  <c r="E3795" i="4"/>
  <c r="F3795" i="4"/>
  <c r="G3795" i="4"/>
  <c r="C3796" i="4"/>
  <c r="H3796" i="4" s="1"/>
  <c r="D3796" i="4"/>
  <c r="E3796" i="4"/>
  <c r="F3796" i="4"/>
  <c r="G3796" i="4"/>
  <c r="C3797" i="4"/>
  <c r="H3797" i="4" s="1"/>
  <c r="D3797" i="4"/>
  <c r="E3797" i="4"/>
  <c r="F3797" i="4"/>
  <c r="G3797" i="4"/>
  <c r="C3798" i="4"/>
  <c r="H3798" i="4" s="1"/>
  <c r="D3798" i="4"/>
  <c r="E3798" i="4"/>
  <c r="F3798" i="4"/>
  <c r="G3798" i="4"/>
  <c r="C3799" i="4"/>
  <c r="H3799" i="4" s="1"/>
  <c r="D3799" i="4"/>
  <c r="E3799" i="4"/>
  <c r="F3799" i="4"/>
  <c r="G3799" i="4"/>
  <c r="C3800" i="4"/>
  <c r="H3800" i="4" s="1"/>
  <c r="D3800" i="4"/>
  <c r="E3800" i="4"/>
  <c r="F3800" i="4"/>
  <c r="G3800" i="4"/>
  <c r="C3801" i="4"/>
  <c r="H3801" i="4" s="1"/>
  <c r="D3801" i="4"/>
  <c r="E3801" i="4"/>
  <c r="F3801" i="4"/>
  <c r="G3801" i="4"/>
  <c r="C3802" i="4"/>
  <c r="H3802" i="4" s="1"/>
  <c r="D3802" i="4"/>
  <c r="E3802" i="4"/>
  <c r="F3802" i="4"/>
  <c r="G3802" i="4"/>
  <c r="C3803" i="4"/>
  <c r="H3803" i="4" s="1"/>
  <c r="D3803" i="4"/>
  <c r="E3803" i="4"/>
  <c r="F3803" i="4"/>
  <c r="G3803" i="4"/>
  <c r="C3804" i="4"/>
  <c r="H3804" i="4" s="1"/>
  <c r="D3804" i="4"/>
  <c r="E3804" i="4"/>
  <c r="F3804" i="4"/>
  <c r="G3804" i="4"/>
  <c r="C3805" i="4"/>
  <c r="H3805" i="4" s="1"/>
  <c r="D3805" i="4"/>
  <c r="E3805" i="4"/>
  <c r="F3805" i="4"/>
  <c r="G3805" i="4"/>
  <c r="C3806" i="4"/>
  <c r="H3806" i="4" s="1"/>
  <c r="D3806" i="4"/>
  <c r="E3806" i="4"/>
  <c r="F3806" i="4"/>
  <c r="G3806" i="4"/>
  <c r="C3807" i="4"/>
  <c r="H3807" i="4" s="1"/>
  <c r="D3807" i="4"/>
  <c r="E3807" i="4"/>
  <c r="F3807" i="4"/>
  <c r="G3807" i="4"/>
  <c r="C3808" i="4"/>
  <c r="H3808" i="4" s="1"/>
  <c r="D3808" i="4"/>
  <c r="E3808" i="4"/>
  <c r="F3808" i="4"/>
  <c r="G3808" i="4"/>
  <c r="C3809" i="4"/>
  <c r="H3809" i="4" s="1"/>
  <c r="D3809" i="4"/>
  <c r="E3809" i="4"/>
  <c r="F3809" i="4"/>
  <c r="G3809" i="4"/>
  <c r="C3810" i="4"/>
  <c r="H3810" i="4" s="1"/>
  <c r="D3810" i="4"/>
  <c r="E3810" i="4"/>
  <c r="F3810" i="4"/>
  <c r="G3810" i="4"/>
  <c r="C3811" i="4"/>
  <c r="H3811" i="4" s="1"/>
  <c r="D3811" i="4"/>
  <c r="E3811" i="4"/>
  <c r="F3811" i="4"/>
  <c r="G3811" i="4"/>
  <c r="C3812" i="4"/>
  <c r="H3812" i="4" s="1"/>
  <c r="D3812" i="4"/>
  <c r="E3812" i="4"/>
  <c r="F3812" i="4"/>
  <c r="G3812" i="4"/>
  <c r="C3813" i="4"/>
  <c r="H3813" i="4" s="1"/>
  <c r="D3813" i="4"/>
  <c r="E3813" i="4"/>
  <c r="F3813" i="4"/>
  <c r="G3813" i="4"/>
  <c r="C3814" i="4"/>
  <c r="H3814" i="4" s="1"/>
  <c r="D3814" i="4"/>
  <c r="E3814" i="4"/>
  <c r="F3814" i="4"/>
  <c r="G3814" i="4"/>
  <c r="C3815" i="4"/>
  <c r="H3815" i="4" s="1"/>
  <c r="D3815" i="4"/>
  <c r="E3815" i="4"/>
  <c r="F3815" i="4"/>
  <c r="G3815" i="4"/>
  <c r="C3816" i="4"/>
  <c r="H3816" i="4" s="1"/>
  <c r="D3816" i="4"/>
  <c r="E3816" i="4"/>
  <c r="F3816" i="4"/>
  <c r="G3816" i="4"/>
  <c r="C3817" i="4"/>
  <c r="H3817" i="4" s="1"/>
  <c r="D3817" i="4"/>
  <c r="E3817" i="4"/>
  <c r="F3817" i="4"/>
  <c r="G3817" i="4"/>
  <c r="C3818" i="4"/>
  <c r="H3818" i="4" s="1"/>
  <c r="D3818" i="4"/>
  <c r="E3818" i="4"/>
  <c r="F3818" i="4"/>
  <c r="G3818" i="4"/>
  <c r="C3819" i="4"/>
  <c r="H3819" i="4" s="1"/>
  <c r="D3819" i="4"/>
  <c r="E3819" i="4"/>
  <c r="F3819" i="4"/>
  <c r="G3819" i="4"/>
  <c r="C3820" i="4"/>
  <c r="H3820" i="4" s="1"/>
  <c r="D3820" i="4"/>
  <c r="E3820" i="4"/>
  <c r="F3820" i="4"/>
  <c r="G3820" i="4"/>
  <c r="C3821" i="4"/>
  <c r="H3821" i="4" s="1"/>
  <c r="D3821" i="4"/>
  <c r="E3821" i="4"/>
  <c r="F3821" i="4"/>
  <c r="G3821" i="4"/>
  <c r="C3822" i="4"/>
  <c r="H3822" i="4" s="1"/>
  <c r="D3822" i="4"/>
  <c r="E3822" i="4"/>
  <c r="F3822" i="4"/>
  <c r="G3822" i="4"/>
  <c r="C3823" i="4"/>
  <c r="H3823" i="4" s="1"/>
  <c r="D3823" i="4"/>
  <c r="E3823" i="4"/>
  <c r="F3823" i="4"/>
  <c r="G3823" i="4"/>
  <c r="C3824" i="4"/>
  <c r="H3824" i="4" s="1"/>
  <c r="D3824" i="4"/>
  <c r="E3824" i="4"/>
  <c r="F3824" i="4"/>
  <c r="G3824" i="4"/>
  <c r="C3825" i="4"/>
  <c r="H3825" i="4" s="1"/>
  <c r="D3825" i="4"/>
  <c r="E3825" i="4"/>
  <c r="F3825" i="4"/>
  <c r="G3825" i="4"/>
  <c r="C3826" i="4"/>
  <c r="H3826" i="4" s="1"/>
  <c r="D3826" i="4"/>
  <c r="E3826" i="4"/>
  <c r="F3826" i="4"/>
  <c r="G3826" i="4"/>
  <c r="C3827" i="4"/>
  <c r="H3827" i="4" s="1"/>
  <c r="D3827" i="4"/>
  <c r="E3827" i="4"/>
  <c r="F3827" i="4"/>
  <c r="G3827" i="4"/>
  <c r="C3828" i="4"/>
  <c r="H3828" i="4" s="1"/>
  <c r="D3828" i="4"/>
  <c r="E3828" i="4"/>
  <c r="F3828" i="4"/>
  <c r="G3828" i="4"/>
  <c r="C3829" i="4"/>
  <c r="H3829" i="4" s="1"/>
  <c r="D3829" i="4"/>
  <c r="E3829" i="4"/>
  <c r="F3829" i="4"/>
  <c r="G3829" i="4"/>
  <c r="C3830" i="4"/>
  <c r="H3830" i="4" s="1"/>
  <c r="D3830" i="4"/>
  <c r="E3830" i="4"/>
  <c r="F3830" i="4"/>
  <c r="G3830" i="4"/>
  <c r="C3831" i="4"/>
  <c r="H3831" i="4" s="1"/>
  <c r="D3831" i="4"/>
  <c r="E3831" i="4"/>
  <c r="F3831" i="4"/>
  <c r="G3831" i="4"/>
  <c r="C3832" i="4"/>
  <c r="H3832" i="4" s="1"/>
  <c r="D3832" i="4"/>
  <c r="E3832" i="4"/>
  <c r="F3832" i="4"/>
  <c r="G3832" i="4"/>
  <c r="C3833" i="4"/>
  <c r="H3833" i="4" s="1"/>
  <c r="D3833" i="4"/>
  <c r="E3833" i="4"/>
  <c r="F3833" i="4"/>
  <c r="G3833" i="4"/>
  <c r="C3834" i="4"/>
  <c r="H3834" i="4" s="1"/>
  <c r="D3834" i="4"/>
  <c r="E3834" i="4"/>
  <c r="F3834" i="4"/>
  <c r="G3834" i="4"/>
  <c r="C3835" i="4"/>
  <c r="H3835" i="4" s="1"/>
  <c r="D3835" i="4"/>
  <c r="E3835" i="4"/>
  <c r="F3835" i="4"/>
  <c r="G3835" i="4"/>
  <c r="C3836" i="4"/>
  <c r="H3836" i="4" s="1"/>
  <c r="D3836" i="4"/>
  <c r="E3836" i="4"/>
  <c r="F3836" i="4"/>
  <c r="G3836" i="4"/>
  <c r="C3837" i="4"/>
  <c r="H3837" i="4" s="1"/>
  <c r="D3837" i="4"/>
  <c r="E3837" i="4"/>
  <c r="F3837" i="4"/>
  <c r="G3837" i="4"/>
  <c r="C3838" i="4"/>
  <c r="H3838" i="4" s="1"/>
  <c r="D3838" i="4"/>
  <c r="E3838" i="4"/>
  <c r="F3838" i="4"/>
  <c r="G3838" i="4"/>
  <c r="C3839" i="4"/>
  <c r="H3839" i="4" s="1"/>
  <c r="D3839" i="4"/>
  <c r="E3839" i="4"/>
  <c r="F3839" i="4"/>
  <c r="G3839" i="4"/>
  <c r="C3840" i="4"/>
  <c r="H3840" i="4" s="1"/>
  <c r="D3840" i="4"/>
  <c r="E3840" i="4"/>
  <c r="F3840" i="4"/>
  <c r="G3840" i="4"/>
  <c r="C3841" i="4"/>
  <c r="H3841" i="4" s="1"/>
  <c r="D3841" i="4"/>
  <c r="E3841" i="4"/>
  <c r="F3841" i="4"/>
  <c r="G3841" i="4"/>
  <c r="C3842" i="4"/>
  <c r="H3842" i="4" s="1"/>
  <c r="D3842" i="4"/>
  <c r="E3842" i="4"/>
  <c r="F3842" i="4"/>
  <c r="G3842" i="4"/>
  <c r="C3843" i="4"/>
  <c r="H3843" i="4" s="1"/>
  <c r="D3843" i="4"/>
  <c r="E3843" i="4"/>
  <c r="F3843" i="4"/>
  <c r="G3843" i="4"/>
  <c r="C3844" i="4"/>
  <c r="H3844" i="4" s="1"/>
  <c r="D3844" i="4"/>
  <c r="E3844" i="4"/>
  <c r="F3844" i="4"/>
  <c r="G3844" i="4"/>
  <c r="C3845" i="4"/>
  <c r="H3845" i="4" s="1"/>
  <c r="D3845" i="4"/>
  <c r="E3845" i="4"/>
  <c r="F3845" i="4"/>
  <c r="G3845" i="4"/>
  <c r="C3846" i="4"/>
  <c r="H3846" i="4" s="1"/>
  <c r="D3846" i="4"/>
  <c r="E3846" i="4"/>
  <c r="F3846" i="4"/>
  <c r="G3846" i="4"/>
  <c r="C3847" i="4"/>
  <c r="H3847" i="4" s="1"/>
  <c r="D3847" i="4"/>
  <c r="E3847" i="4"/>
  <c r="F3847" i="4"/>
  <c r="G3847" i="4"/>
  <c r="C3848" i="4"/>
  <c r="H3848" i="4" s="1"/>
  <c r="D3848" i="4"/>
  <c r="E3848" i="4"/>
  <c r="F3848" i="4"/>
  <c r="G3848" i="4"/>
  <c r="C3849" i="4"/>
  <c r="H3849" i="4" s="1"/>
  <c r="D3849" i="4"/>
  <c r="E3849" i="4"/>
  <c r="F3849" i="4"/>
  <c r="G3849" i="4"/>
  <c r="C3850" i="4"/>
  <c r="H3850" i="4" s="1"/>
  <c r="D3850" i="4"/>
  <c r="E3850" i="4"/>
  <c r="F3850" i="4"/>
  <c r="G3850" i="4"/>
  <c r="C3851" i="4"/>
  <c r="H3851" i="4" s="1"/>
  <c r="D3851" i="4"/>
  <c r="E3851" i="4"/>
  <c r="F3851" i="4"/>
  <c r="G3851" i="4"/>
  <c r="C3852" i="4"/>
  <c r="H3852" i="4" s="1"/>
  <c r="D3852" i="4"/>
  <c r="E3852" i="4"/>
  <c r="F3852" i="4"/>
  <c r="G3852" i="4"/>
  <c r="C3853" i="4"/>
  <c r="H3853" i="4" s="1"/>
  <c r="D3853" i="4"/>
  <c r="E3853" i="4"/>
  <c r="F3853" i="4"/>
  <c r="G3853" i="4"/>
  <c r="C3854" i="4"/>
  <c r="H3854" i="4" s="1"/>
  <c r="D3854" i="4"/>
  <c r="E3854" i="4"/>
  <c r="F3854" i="4"/>
  <c r="G3854" i="4"/>
  <c r="C3855" i="4"/>
  <c r="H3855" i="4" s="1"/>
  <c r="D3855" i="4"/>
  <c r="E3855" i="4"/>
  <c r="F3855" i="4"/>
  <c r="G3855" i="4"/>
  <c r="C3856" i="4"/>
  <c r="H3856" i="4" s="1"/>
  <c r="D3856" i="4"/>
  <c r="E3856" i="4"/>
  <c r="F3856" i="4"/>
  <c r="G3856" i="4"/>
  <c r="C3857" i="4"/>
  <c r="H3857" i="4" s="1"/>
  <c r="D3857" i="4"/>
  <c r="E3857" i="4"/>
  <c r="F3857" i="4"/>
  <c r="G3857" i="4"/>
  <c r="C3858" i="4"/>
  <c r="H3858" i="4" s="1"/>
  <c r="D3858" i="4"/>
  <c r="E3858" i="4"/>
  <c r="F3858" i="4"/>
  <c r="G3858" i="4"/>
  <c r="C3859" i="4"/>
  <c r="H3859" i="4" s="1"/>
  <c r="D3859" i="4"/>
  <c r="E3859" i="4"/>
  <c r="F3859" i="4"/>
  <c r="G3859" i="4"/>
  <c r="C3860" i="4"/>
  <c r="H3860" i="4" s="1"/>
  <c r="D3860" i="4"/>
  <c r="E3860" i="4"/>
  <c r="F3860" i="4"/>
  <c r="G3860" i="4"/>
  <c r="C3861" i="4"/>
  <c r="H3861" i="4" s="1"/>
  <c r="D3861" i="4"/>
  <c r="E3861" i="4"/>
  <c r="F3861" i="4"/>
  <c r="G3861" i="4"/>
  <c r="C3862" i="4"/>
  <c r="H3862" i="4" s="1"/>
  <c r="D3862" i="4"/>
  <c r="E3862" i="4"/>
  <c r="F3862" i="4"/>
  <c r="G3862" i="4"/>
  <c r="C3863" i="4"/>
  <c r="H3863" i="4" s="1"/>
  <c r="D3863" i="4"/>
  <c r="E3863" i="4"/>
  <c r="F3863" i="4"/>
  <c r="G3863" i="4"/>
  <c r="C3864" i="4"/>
  <c r="H3864" i="4" s="1"/>
  <c r="D3864" i="4"/>
  <c r="E3864" i="4"/>
  <c r="F3864" i="4"/>
  <c r="G3864" i="4"/>
  <c r="C3865" i="4"/>
  <c r="H3865" i="4" s="1"/>
  <c r="D3865" i="4"/>
  <c r="E3865" i="4"/>
  <c r="F3865" i="4"/>
  <c r="G3865" i="4"/>
  <c r="C3866" i="4"/>
  <c r="H3866" i="4" s="1"/>
  <c r="D3866" i="4"/>
  <c r="E3866" i="4"/>
  <c r="F3866" i="4"/>
  <c r="G3866" i="4"/>
  <c r="C3867" i="4"/>
  <c r="H3867" i="4" s="1"/>
  <c r="D3867" i="4"/>
  <c r="E3867" i="4"/>
  <c r="F3867" i="4"/>
  <c r="G3867" i="4"/>
  <c r="C3868" i="4"/>
  <c r="H3868" i="4" s="1"/>
  <c r="D3868" i="4"/>
  <c r="E3868" i="4"/>
  <c r="F3868" i="4"/>
  <c r="G3868" i="4"/>
  <c r="C3869" i="4"/>
  <c r="H3869" i="4" s="1"/>
  <c r="D3869" i="4"/>
  <c r="E3869" i="4"/>
  <c r="F3869" i="4"/>
  <c r="G3869" i="4"/>
  <c r="C3870" i="4"/>
  <c r="H3870" i="4" s="1"/>
  <c r="D3870" i="4"/>
  <c r="E3870" i="4"/>
  <c r="F3870" i="4"/>
  <c r="G3870" i="4"/>
  <c r="C3871" i="4"/>
  <c r="H3871" i="4" s="1"/>
  <c r="D3871" i="4"/>
  <c r="E3871" i="4"/>
  <c r="F3871" i="4"/>
  <c r="G3871" i="4"/>
  <c r="C3872" i="4"/>
  <c r="H3872" i="4" s="1"/>
  <c r="D3872" i="4"/>
  <c r="E3872" i="4"/>
  <c r="F3872" i="4"/>
  <c r="G3872" i="4"/>
  <c r="C3873" i="4"/>
  <c r="H3873" i="4" s="1"/>
  <c r="D3873" i="4"/>
  <c r="E3873" i="4"/>
  <c r="F3873" i="4"/>
  <c r="G3873" i="4"/>
  <c r="C3874" i="4"/>
  <c r="H3874" i="4" s="1"/>
  <c r="D3874" i="4"/>
  <c r="E3874" i="4"/>
  <c r="F3874" i="4"/>
  <c r="G3874" i="4"/>
  <c r="C3875" i="4"/>
  <c r="H3875" i="4" s="1"/>
  <c r="D3875" i="4"/>
  <c r="E3875" i="4"/>
  <c r="F3875" i="4"/>
  <c r="G3875" i="4"/>
  <c r="C3876" i="4"/>
  <c r="H3876" i="4" s="1"/>
  <c r="D3876" i="4"/>
  <c r="E3876" i="4"/>
  <c r="F3876" i="4"/>
  <c r="G3876" i="4"/>
  <c r="C3877" i="4"/>
  <c r="H3877" i="4" s="1"/>
  <c r="D3877" i="4"/>
  <c r="E3877" i="4"/>
  <c r="F3877" i="4"/>
  <c r="G3877" i="4"/>
  <c r="C3878" i="4"/>
  <c r="H3878" i="4" s="1"/>
  <c r="D3878" i="4"/>
  <c r="E3878" i="4"/>
  <c r="F3878" i="4"/>
  <c r="G3878" i="4"/>
  <c r="C3879" i="4"/>
  <c r="H3879" i="4" s="1"/>
  <c r="D3879" i="4"/>
  <c r="E3879" i="4"/>
  <c r="F3879" i="4"/>
  <c r="G3879" i="4"/>
  <c r="C3880" i="4"/>
  <c r="H3880" i="4" s="1"/>
  <c r="D3880" i="4"/>
  <c r="E3880" i="4"/>
  <c r="F3880" i="4"/>
  <c r="G3880" i="4"/>
  <c r="C3881" i="4"/>
  <c r="H3881" i="4" s="1"/>
  <c r="D3881" i="4"/>
  <c r="E3881" i="4"/>
  <c r="F3881" i="4"/>
  <c r="G3881" i="4"/>
  <c r="C3882" i="4"/>
  <c r="H3882" i="4" s="1"/>
  <c r="D3882" i="4"/>
  <c r="E3882" i="4"/>
  <c r="F3882" i="4"/>
  <c r="G3882" i="4"/>
  <c r="C3883" i="4"/>
  <c r="H3883" i="4" s="1"/>
  <c r="D3883" i="4"/>
  <c r="E3883" i="4"/>
  <c r="F3883" i="4"/>
  <c r="G3883" i="4"/>
  <c r="C3884" i="4"/>
  <c r="H3884" i="4" s="1"/>
  <c r="D3884" i="4"/>
  <c r="E3884" i="4"/>
  <c r="F3884" i="4"/>
  <c r="G3884" i="4"/>
  <c r="C3885" i="4"/>
  <c r="H3885" i="4" s="1"/>
  <c r="D3885" i="4"/>
  <c r="E3885" i="4"/>
  <c r="F3885" i="4"/>
  <c r="G3885" i="4"/>
  <c r="C3886" i="4"/>
  <c r="H3886" i="4" s="1"/>
  <c r="D3886" i="4"/>
  <c r="E3886" i="4"/>
  <c r="F3886" i="4"/>
  <c r="G3886" i="4"/>
  <c r="C3887" i="4"/>
  <c r="H3887" i="4" s="1"/>
  <c r="D3887" i="4"/>
  <c r="E3887" i="4"/>
  <c r="F3887" i="4"/>
  <c r="G3887" i="4"/>
  <c r="C3888" i="4"/>
  <c r="H3888" i="4" s="1"/>
  <c r="D3888" i="4"/>
  <c r="E3888" i="4"/>
  <c r="F3888" i="4"/>
  <c r="G3888" i="4"/>
  <c r="C3889" i="4"/>
  <c r="H3889" i="4" s="1"/>
  <c r="D3889" i="4"/>
  <c r="E3889" i="4"/>
  <c r="F3889" i="4"/>
  <c r="G3889" i="4"/>
  <c r="C3890" i="4"/>
  <c r="H3890" i="4" s="1"/>
  <c r="D3890" i="4"/>
  <c r="E3890" i="4"/>
  <c r="F3890" i="4"/>
  <c r="G3890" i="4"/>
  <c r="C3891" i="4"/>
  <c r="H3891" i="4" s="1"/>
  <c r="D3891" i="4"/>
  <c r="E3891" i="4"/>
  <c r="F3891" i="4"/>
  <c r="G3891" i="4"/>
  <c r="C3892" i="4"/>
  <c r="H3892" i="4" s="1"/>
  <c r="D3892" i="4"/>
  <c r="E3892" i="4"/>
  <c r="F3892" i="4"/>
  <c r="G3892" i="4"/>
  <c r="C3893" i="4"/>
  <c r="H3893" i="4" s="1"/>
  <c r="D3893" i="4"/>
  <c r="E3893" i="4"/>
  <c r="F3893" i="4"/>
  <c r="G3893" i="4"/>
  <c r="C3894" i="4"/>
  <c r="H3894" i="4" s="1"/>
  <c r="D3894" i="4"/>
  <c r="E3894" i="4"/>
  <c r="F3894" i="4"/>
  <c r="G3894" i="4"/>
  <c r="C3895" i="4"/>
  <c r="H3895" i="4" s="1"/>
  <c r="D3895" i="4"/>
  <c r="E3895" i="4"/>
  <c r="F3895" i="4"/>
  <c r="G3895" i="4"/>
  <c r="C3896" i="4"/>
  <c r="H3896" i="4" s="1"/>
  <c r="D3896" i="4"/>
  <c r="E3896" i="4"/>
  <c r="F3896" i="4"/>
  <c r="G3896" i="4"/>
  <c r="C3897" i="4"/>
  <c r="H3897" i="4" s="1"/>
  <c r="D3897" i="4"/>
  <c r="E3897" i="4"/>
  <c r="F3897" i="4"/>
  <c r="G3897" i="4"/>
  <c r="C3898" i="4"/>
  <c r="H3898" i="4" s="1"/>
  <c r="D3898" i="4"/>
  <c r="E3898" i="4"/>
  <c r="F3898" i="4"/>
  <c r="G3898" i="4"/>
  <c r="C3899" i="4"/>
  <c r="H3899" i="4" s="1"/>
  <c r="D3899" i="4"/>
  <c r="E3899" i="4"/>
  <c r="F3899" i="4"/>
  <c r="G3899" i="4"/>
  <c r="C3900" i="4"/>
  <c r="H3900" i="4" s="1"/>
  <c r="D3900" i="4"/>
  <c r="E3900" i="4"/>
  <c r="F3900" i="4"/>
  <c r="G3900" i="4"/>
  <c r="C3901" i="4"/>
  <c r="H3901" i="4" s="1"/>
  <c r="D3901" i="4"/>
  <c r="E3901" i="4"/>
  <c r="F3901" i="4"/>
  <c r="G3901" i="4"/>
  <c r="C3902" i="4"/>
  <c r="H3902" i="4" s="1"/>
  <c r="D3902" i="4"/>
  <c r="E3902" i="4"/>
  <c r="F3902" i="4"/>
  <c r="G3902" i="4"/>
  <c r="C3903" i="4"/>
  <c r="H3903" i="4" s="1"/>
  <c r="D3903" i="4"/>
  <c r="E3903" i="4"/>
  <c r="F3903" i="4"/>
  <c r="G3903" i="4"/>
  <c r="C3904" i="4"/>
  <c r="H3904" i="4" s="1"/>
  <c r="D3904" i="4"/>
  <c r="E3904" i="4"/>
  <c r="F3904" i="4"/>
  <c r="G3904" i="4"/>
  <c r="C3905" i="4"/>
  <c r="H3905" i="4" s="1"/>
  <c r="D3905" i="4"/>
  <c r="E3905" i="4"/>
  <c r="F3905" i="4"/>
  <c r="G3905" i="4"/>
  <c r="C3906" i="4"/>
  <c r="H3906" i="4" s="1"/>
  <c r="D3906" i="4"/>
  <c r="E3906" i="4"/>
  <c r="F3906" i="4"/>
  <c r="G3906" i="4"/>
  <c r="C3907" i="4"/>
  <c r="H3907" i="4" s="1"/>
  <c r="D3907" i="4"/>
  <c r="E3907" i="4"/>
  <c r="F3907" i="4"/>
  <c r="G3907" i="4"/>
  <c r="C3908" i="4"/>
  <c r="H3908" i="4" s="1"/>
  <c r="D3908" i="4"/>
  <c r="E3908" i="4"/>
  <c r="F3908" i="4"/>
  <c r="G3908" i="4"/>
  <c r="C3909" i="4"/>
  <c r="H3909" i="4" s="1"/>
  <c r="D3909" i="4"/>
  <c r="E3909" i="4"/>
  <c r="F3909" i="4"/>
  <c r="G3909" i="4"/>
  <c r="C3910" i="4"/>
  <c r="H3910" i="4" s="1"/>
  <c r="D3910" i="4"/>
  <c r="E3910" i="4"/>
  <c r="F3910" i="4"/>
  <c r="G3910" i="4"/>
  <c r="C3911" i="4"/>
  <c r="H3911" i="4" s="1"/>
  <c r="D3911" i="4"/>
  <c r="E3911" i="4"/>
  <c r="F3911" i="4"/>
  <c r="G3911" i="4"/>
  <c r="C3912" i="4"/>
  <c r="H3912" i="4" s="1"/>
  <c r="D3912" i="4"/>
  <c r="E3912" i="4"/>
  <c r="F3912" i="4"/>
  <c r="G3912" i="4"/>
  <c r="C3913" i="4"/>
  <c r="H3913" i="4" s="1"/>
  <c r="D3913" i="4"/>
  <c r="E3913" i="4"/>
  <c r="F3913" i="4"/>
  <c r="G3913" i="4"/>
  <c r="C3914" i="4"/>
  <c r="H3914" i="4" s="1"/>
  <c r="D3914" i="4"/>
  <c r="E3914" i="4"/>
  <c r="F3914" i="4"/>
  <c r="G3914" i="4"/>
  <c r="C3915" i="4"/>
  <c r="H3915" i="4" s="1"/>
  <c r="D3915" i="4"/>
  <c r="E3915" i="4"/>
  <c r="F3915" i="4"/>
  <c r="G3915" i="4"/>
  <c r="C3916" i="4"/>
  <c r="H3916" i="4" s="1"/>
  <c r="D3916" i="4"/>
  <c r="E3916" i="4"/>
  <c r="F3916" i="4"/>
  <c r="G3916" i="4"/>
  <c r="C3917" i="4"/>
  <c r="H3917" i="4" s="1"/>
  <c r="D3917" i="4"/>
  <c r="E3917" i="4"/>
  <c r="F3917" i="4"/>
  <c r="G3917" i="4"/>
  <c r="C3918" i="4"/>
  <c r="H3918" i="4" s="1"/>
  <c r="D3918" i="4"/>
  <c r="E3918" i="4"/>
  <c r="F3918" i="4"/>
  <c r="G3918" i="4"/>
  <c r="C3919" i="4"/>
  <c r="H3919" i="4" s="1"/>
  <c r="D3919" i="4"/>
  <c r="E3919" i="4"/>
  <c r="F3919" i="4"/>
  <c r="G3919" i="4"/>
  <c r="C3920" i="4"/>
  <c r="H3920" i="4" s="1"/>
  <c r="D3920" i="4"/>
  <c r="E3920" i="4"/>
  <c r="F3920" i="4"/>
  <c r="G3920" i="4"/>
  <c r="C3921" i="4"/>
  <c r="H3921" i="4" s="1"/>
  <c r="D3921" i="4"/>
  <c r="E3921" i="4"/>
  <c r="F3921" i="4"/>
  <c r="G3921" i="4"/>
  <c r="C3922" i="4"/>
  <c r="H3922" i="4" s="1"/>
  <c r="D3922" i="4"/>
  <c r="E3922" i="4"/>
  <c r="F3922" i="4"/>
  <c r="G3922" i="4"/>
  <c r="C3923" i="4"/>
  <c r="H3923" i="4" s="1"/>
  <c r="D3923" i="4"/>
  <c r="E3923" i="4"/>
  <c r="F3923" i="4"/>
  <c r="G3923" i="4"/>
  <c r="C3924" i="4"/>
  <c r="H3924" i="4" s="1"/>
  <c r="D3924" i="4"/>
  <c r="E3924" i="4"/>
  <c r="F3924" i="4"/>
  <c r="G3924" i="4"/>
  <c r="C3925" i="4"/>
  <c r="H3925" i="4" s="1"/>
  <c r="D3925" i="4"/>
  <c r="E3925" i="4"/>
  <c r="F3925" i="4"/>
  <c r="G3925" i="4"/>
  <c r="C3926" i="4"/>
  <c r="H3926" i="4" s="1"/>
  <c r="D3926" i="4"/>
  <c r="E3926" i="4"/>
  <c r="F3926" i="4"/>
  <c r="G3926" i="4"/>
  <c r="C3927" i="4"/>
  <c r="H3927" i="4" s="1"/>
  <c r="D3927" i="4"/>
  <c r="E3927" i="4"/>
  <c r="F3927" i="4"/>
  <c r="G3927" i="4"/>
  <c r="C3928" i="4"/>
  <c r="H3928" i="4" s="1"/>
  <c r="D3928" i="4"/>
  <c r="E3928" i="4"/>
  <c r="F3928" i="4"/>
  <c r="G3928" i="4"/>
  <c r="C3929" i="4"/>
  <c r="H3929" i="4" s="1"/>
  <c r="D3929" i="4"/>
  <c r="E3929" i="4"/>
  <c r="F3929" i="4"/>
  <c r="G3929" i="4"/>
  <c r="C3930" i="4"/>
  <c r="H3930" i="4" s="1"/>
  <c r="D3930" i="4"/>
  <c r="E3930" i="4"/>
  <c r="F3930" i="4"/>
  <c r="G3930" i="4"/>
  <c r="C3931" i="4"/>
  <c r="H3931" i="4" s="1"/>
  <c r="D3931" i="4"/>
  <c r="E3931" i="4"/>
  <c r="F3931" i="4"/>
  <c r="G3931" i="4"/>
  <c r="C3932" i="4"/>
  <c r="H3932" i="4" s="1"/>
  <c r="D3932" i="4"/>
  <c r="E3932" i="4"/>
  <c r="F3932" i="4"/>
  <c r="G3932" i="4"/>
  <c r="C3933" i="4"/>
  <c r="H3933" i="4" s="1"/>
  <c r="D3933" i="4"/>
  <c r="E3933" i="4"/>
  <c r="F3933" i="4"/>
  <c r="G3933" i="4"/>
  <c r="C3934" i="4"/>
  <c r="H3934" i="4" s="1"/>
  <c r="D3934" i="4"/>
  <c r="E3934" i="4"/>
  <c r="F3934" i="4"/>
  <c r="G3934" i="4"/>
  <c r="C3935" i="4"/>
  <c r="H3935" i="4" s="1"/>
  <c r="D3935" i="4"/>
  <c r="E3935" i="4"/>
  <c r="F3935" i="4"/>
  <c r="G3935" i="4"/>
  <c r="C3936" i="4"/>
  <c r="H3936" i="4" s="1"/>
  <c r="D3936" i="4"/>
  <c r="E3936" i="4"/>
  <c r="F3936" i="4"/>
  <c r="G3936" i="4"/>
  <c r="C3937" i="4"/>
  <c r="H3937" i="4" s="1"/>
  <c r="D3937" i="4"/>
  <c r="E3937" i="4"/>
  <c r="F3937" i="4"/>
  <c r="G3937" i="4"/>
  <c r="C3938" i="4"/>
  <c r="H3938" i="4" s="1"/>
  <c r="D3938" i="4"/>
  <c r="E3938" i="4"/>
  <c r="F3938" i="4"/>
  <c r="G3938" i="4"/>
  <c r="C3939" i="4"/>
  <c r="H3939" i="4" s="1"/>
  <c r="D3939" i="4"/>
  <c r="E3939" i="4"/>
  <c r="F3939" i="4"/>
  <c r="G3939" i="4"/>
  <c r="C3940" i="4"/>
  <c r="H3940" i="4" s="1"/>
  <c r="D3940" i="4"/>
  <c r="E3940" i="4"/>
  <c r="F3940" i="4"/>
  <c r="G3940" i="4"/>
  <c r="C3941" i="4"/>
  <c r="H3941" i="4" s="1"/>
  <c r="D3941" i="4"/>
  <c r="E3941" i="4"/>
  <c r="F3941" i="4"/>
  <c r="G3941" i="4"/>
  <c r="C3942" i="4"/>
  <c r="H3942" i="4" s="1"/>
  <c r="D3942" i="4"/>
  <c r="E3942" i="4"/>
  <c r="F3942" i="4"/>
  <c r="G3942" i="4"/>
  <c r="C3943" i="4"/>
  <c r="H3943" i="4" s="1"/>
  <c r="D3943" i="4"/>
  <c r="E3943" i="4"/>
  <c r="F3943" i="4"/>
  <c r="G3943" i="4"/>
  <c r="C3944" i="4"/>
  <c r="H3944" i="4" s="1"/>
  <c r="D3944" i="4"/>
  <c r="E3944" i="4"/>
  <c r="F3944" i="4"/>
  <c r="G3944" i="4"/>
  <c r="C3945" i="4"/>
  <c r="H3945" i="4" s="1"/>
  <c r="D3945" i="4"/>
  <c r="E3945" i="4"/>
  <c r="F3945" i="4"/>
  <c r="G3945" i="4"/>
  <c r="C3946" i="4"/>
  <c r="H3946" i="4" s="1"/>
  <c r="D3946" i="4"/>
  <c r="E3946" i="4"/>
  <c r="F3946" i="4"/>
  <c r="G3946" i="4"/>
  <c r="C3947" i="4"/>
  <c r="H3947" i="4" s="1"/>
  <c r="D3947" i="4"/>
  <c r="E3947" i="4"/>
  <c r="F3947" i="4"/>
  <c r="G3947" i="4"/>
  <c r="C3948" i="4"/>
  <c r="H3948" i="4" s="1"/>
  <c r="D3948" i="4"/>
  <c r="E3948" i="4"/>
  <c r="F3948" i="4"/>
  <c r="G3948" i="4"/>
  <c r="C3949" i="4"/>
  <c r="H3949" i="4" s="1"/>
  <c r="D3949" i="4"/>
  <c r="E3949" i="4"/>
  <c r="F3949" i="4"/>
  <c r="G3949" i="4"/>
  <c r="C3950" i="4"/>
  <c r="H3950" i="4" s="1"/>
  <c r="D3950" i="4"/>
  <c r="E3950" i="4"/>
  <c r="F3950" i="4"/>
  <c r="G3950" i="4"/>
  <c r="C3951" i="4"/>
  <c r="H3951" i="4" s="1"/>
  <c r="D3951" i="4"/>
  <c r="E3951" i="4"/>
  <c r="F3951" i="4"/>
  <c r="G3951" i="4"/>
  <c r="C3952" i="4"/>
  <c r="H3952" i="4" s="1"/>
  <c r="D3952" i="4"/>
  <c r="E3952" i="4"/>
  <c r="F3952" i="4"/>
  <c r="G3952" i="4"/>
  <c r="C3953" i="4"/>
  <c r="H3953" i="4" s="1"/>
  <c r="D3953" i="4"/>
  <c r="E3953" i="4"/>
  <c r="F3953" i="4"/>
  <c r="G3953" i="4"/>
  <c r="C3954" i="4"/>
  <c r="H3954" i="4" s="1"/>
  <c r="D3954" i="4"/>
  <c r="E3954" i="4"/>
  <c r="F3954" i="4"/>
  <c r="G3954" i="4"/>
  <c r="C3955" i="4"/>
  <c r="H3955" i="4" s="1"/>
  <c r="D3955" i="4"/>
  <c r="E3955" i="4"/>
  <c r="F3955" i="4"/>
  <c r="G3955" i="4"/>
  <c r="C3956" i="4"/>
  <c r="H3956" i="4" s="1"/>
  <c r="D3956" i="4"/>
  <c r="E3956" i="4"/>
  <c r="F3956" i="4"/>
  <c r="G3956" i="4"/>
  <c r="C3957" i="4"/>
  <c r="H3957" i="4" s="1"/>
  <c r="D3957" i="4"/>
  <c r="E3957" i="4"/>
  <c r="F3957" i="4"/>
  <c r="G3957" i="4"/>
  <c r="C3958" i="4"/>
  <c r="H3958" i="4" s="1"/>
  <c r="D3958" i="4"/>
  <c r="E3958" i="4"/>
  <c r="F3958" i="4"/>
  <c r="G3958" i="4"/>
  <c r="C3959" i="4"/>
  <c r="H3959" i="4" s="1"/>
  <c r="D3959" i="4"/>
  <c r="E3959" i="4"/>
  <c r="F3959" i="4"/>
  <c r="G3959" i="4"/>
  <c r="C3960" i="4"/>
  <c r="H3960" i="4" s="1"/>
  <c r="D3960" i="4"/>
  <c r="E3960" i="4"/>
  <c r="F3960" i="4"/>
  <c r="G3960" i="4"/>
  <c r="C3961" i="4"/>
  <c r="H3961" i="4" s="1"/>
  <c r="D3961" i="4"/>
  <c r="E3961" i="4"/>
  <c r="F3961" i="4"/>
  <c r="G3961" i="4"/>
  <c r="C3962" i="4"/>
  <c r="H3962" i="4" s="1"/>
  <c r="D3962" i="4"/>
  <c r="E3962" i="4"/>
  <c r="F3962" i="4"/>
  <c r="G3962" i="4"/>
  <c r="C3963" i="4"/>
  <c r="H3963" i="4" s="1"/>
  <c r="D3963" i="4"/>
  <c r="E3963" i="4"/>
  <c r="F3963" i="4"/>
  <c r="G3963" i="4"/>
  <c r="C3964" i="4"/>
  <c r="H3964" i="4" s="1"/>
  <c r="D3964" i="4"/>
  <c r="E3964" i="4"/>
  <c r="F3964" i="4"/>
  <c r="G3964" i="4"/>
  <c r="C3965" i="4"/>
  <c r="H3965" i="4" s="1"/>
  <c r="D3965" i="4"/>
  <c r="E3965" i="4"/>
  <c r="F3965" i="4"/>
  <c r="G3965" i="4"/>
  <c r="C3966" i="4"/>
  <c r="H3966" i="4" s="1"/>
  <c r="D3966" i="4"/>
  <c r="E3966" i="4"/>
  <c r="F3966" i="4"/>
  <c r="G3966" i="4"/>
  <c r="C3967" i="4"/>
  <c r="H3967" i="4" s="1"/>
  <c r="D3967" i="4"/>
  <c r="E3967" i="4"/>
  <c r="F3967" i="4"/>
  <c r="G3967" i="4"/>
  <c r="C3968" i="4"/>
  <c r="H3968" i="4" s="1"/>
  <c r="D3968" i="4"/>
  <c r="E3968" i="4"/>
  <c r="F3968" i="4"/>
  <c r="G3968" i="4"/>
  <c r="C3969" i="4"/>
  <c r="H3969" i="4" s="1"/>
  <c r="D3969" i="4"/>
  <c r="E3969" i="4"/>
  <c r="F3969" i="4"/>
  <c r="G3969" i="4"/>
  <c r="C3970" i="4"/>
  <c r="H3970" i="4" s="1"/>
  <c r="D3970" i="4"/>
  <c r="E3970" i="4"/>
  <c r="F3970" i="4"/>
  <c r="G3970" i="4"/>
  <c r="C3971" i="4"/>
  <c r="H3971" i="4" s="1"/>
  <c r="D3971" i="4"/>
  <c r="E3971" i="4"/>
  <c r="F3971" i="4"/>
  <c r="G3971" i="4"/>
  <c r="C3972" i="4"/>
  <c r="H3972" i="4" s="1"/>
  <c r="D3972" i="4"/>
  <c r="E3972" i="4"/>
  <c r="F3972" i="4"/>
  <c r="G3972" i="4"/>
  <c r="C3973" i="4"/>
  <c r="H3973" i="4" s="1"/>
  <c r="D3973" i="4"/>
  <c r="E3973" i="4"/>
  <c r="F3973" i="4"/>
  <c r="G3973" i="4"/>
  <c r="C3974" i="4"/>
  <c r="H3974" i="4" s="1"/>
  <c r="D3974" i="4"/>
  <c r="E3974" i="4"/>
  <c r="F3974" i="4"/>
  <c r="G3974" i="4"/>
  <c r="C3975" i="4"/>
  <c r="H3975" i="4" s="1"/>
  <c r="D3975" i="4"/>
  <c r="E3975" i="4"/>
  <c r="F3975" i="4"/>
  <c r="G3975" i="4"/>
  <c r="C3976" i="4"/>
  <c r="H3976" i="4" s="1"/>
  <c r="D3976" i="4"/>
  <c r="E3976" i="4"/>
  <c r="F3976" i="4"/>
  <c r="G3976" i="4"/>
  <c r="C3977" i="4"/>
  <c r="H3977" i="4" s="1"/>
  <c r="D3977" i="4"/>
  <c r="E3977" i="4"/>
  <c r="F3977" i="4"/>
  <c r="G3977" i="4"/>
  <c r="C3978" i="4"/>
  <c r="H3978" i="4" s="1"/>
  <c r="D3978" i="4"/>
  <c r="E3978" i="4"/>
  <c r="F3978" i="4"/>
  <c r="G3978" i="4"/>
  <c r="C3979" i="4"/>
  <c r="H3979" i="4" s="1"/>
  <c r="D3979" i="4"/>
  <c r="E3979" i="4"/>
  <c r="F3979" i="4"/>
  <c r="G3979" i="4"/>
  <c r="C3980" i="4"/>
  <c r="H3980" i="4" s="1"/>
  <c r="D3980" i="4"/>
  <c r="E3980" i="4"/>
  <c r="F3980" i="4"/>
  <c r="G3980" i="4"/>
  <c r="C3981" i="4"/>
  <c r="H3981" i="4" s="1"/>
  <c r="D3981" i="4"/>
  <c r="E3981" i="4"/>
  <c r="F3981" i="4"/>
  <c r="G3981" i="4"/>
  <c r="C3982" i="4"/>
  <c r="H3982" i="4" s="1"/>
  <c r="D3982" i="4"/>
  <c r="E3982" i="4"/>
  <c r="F3982" i="4"/>
  <c r="G3982" i="4"/>
  <c r="C3983" i="4"/>
  <c r="H3983" i="4" s="1"/>
  <c r="D3983" i="4"/>
  <c r="E3983" i="4"/>
  <c r="F3983" i="4"/>
  <c r="G3983" i="4"/>
  <c r="C3984" i="4"/>
  <c r="H3984" i="4" s="1"/>
  <c r="D3984" i="4"/>
  <c r="E3984" i="4"/>
  <c r="F3984" i="4"/>
  <c r="G3984" i="4"/>
  <c r="C3985" i="4"/>
  <c r="H3985" i="4" s="1"/>
  <c r="D3985" i="4"/>
  <c r="E3985" i="4"/>
  <c r="F3985" i="4"/>
  <c r="G3985" i="4"/>
  <c r="C3986" i="4"/>
  <c r="H3986" i="4" s="1"/>
  <c r="D3986" i="4"/>
  <c r="E3986" i="4"/>
  <c r="F3986" i="4"/>
  <c r="G3986" i="4"/>
  <c r="C3987" i="4"/>
  <c r="H3987" i="4" s="1"/>
  <c r="D3987" i="4"/>
  <c r="E3987" i="4"/>
  <c r="F3987" i="4"/>
  <c r="G3987" i="4"/>
  <c r="C3988" i="4"/>
  <c r="H3988" i="4" s="1"/>
  <c r="D3988" i="4"/>
  <c r="E3988" i="4"/>
  <c r="F3988" i="4"/>
  <c r="G3988" i="4"/>
  <c r="C3989" i="4"/>
  <c r="H3989" i="4" s="1"/>
  <c r="D3989" i="4"/>
  <c r="E3989" i="4"/>
  <c r="F3989" i="4"/>
  <c r="G3989" i="4"/>
  <c r="C3990" i="4"/>
  <c r="H3990" i="4" s="1"/>
  <c r="D3990" i="4"/>
  <c r="E3990" i="4"/>
  <c r="F3990" i="4"/>
  <c r="G3990" i="4"/>
  <c r="C3991" i="4"/>
  <c r="H3991" i="4" s="1"/>
  <c r="D3991" i="4"/>
  <c r="E3991" i="4"/>
  <c r="F3991" i="4"/>
  <c r="G3991" i="4"/>
  <c r="C3992" i="4"/>
  <c r="H3992" i="4" s="1"/>
  <c r="D3992" i="4"/>
  <c r="E3992" i="4"/>
  <c r="F3992" i="4"/>
  <c r="G3992" i="4"/>
  <c r="C3993" i="4"/>
  <c r="H3993" i="4" s="1"/>
  <c r="D3993" i="4"/>
  <c r="E3993" i="4"/>
  <c r="F3993" i="4"/>
  <c r="G3993" i="4"/>
  <c r="C3994" i="4"/>
  <c r="H3994" i="4" s="1"/>
  <c r="D3994" i="4"/>
  <c r="E3994" i="4"/>
  <c r="F3994" i="4"/>
  <c r="G3994" i="4"/>
  <c r="C3995" i="4"/>
  <c r="H3995" i="4" s="1"/>
  <c r="D3995" i="4"/>
  <c r="E3995" i="4"/>
  <c r="F3995" i="4"/>
  <c r="G3995" i="4"/>
  <c r="C3996" i="4"/>
  <c r="H3996" i="4" s="1"/>
  <c r="D3996" i="4"/>
  <c r="E3996" i="4"/>
  <c r="F3996" i="4"/>
  <c r="G3996" i="4"/>
  <c r="C3997" i="4"/>
  <c r="H3997" i="4" s="1"/>
  <c r="D3997" i="4"/>
  <c r="E3997" i="4"/>
  <c r="F3997" i="4"/>
  <c r="G3997" i="4"/>
  <c r="C3998" i="4"/>
  <c r="H3998" i="4" s="1"/>
  <c r="D3998" i="4"/>
  <c r="E3998" i="4"/>
  <c r="F3998" i="4"/>
  <c r="G3998" i="4"/>
  <c r="C3999" i="4"/>
  <c r="H3999" i="4" s="1"/>
  <c r="D3999" i="4"/>
  <c r="E3999" i="4"/>
  <c r="F3999" i="4"/>
  <c r="G3999" i="4"/>
  <c r="C4000" i="4"/>
  <c r="H4000" i="4" s="1"/>
  <c r="D4000" i="4"/>
  <c r="E4000" i="4"/>
  <c r="F4000" i="4"/>
  <c r="G4000" i="4"/>
  <c r="C4001" i="4"/>
  <c r="H4001" i="4" s="1"/>
  <c r="D4001" i="4"/>
  <c r="E4001" i="4"/>
  <c r="F4001" i="4"/>
  <c r="G4001" i="4"/>
  <c r="C4002" i="4"/>
  <c r="H4002" i="4" s="1"/>
  <c r="D4002" i="4"/>
  <c r="E4002" i="4"/>
  <c r="F4002" i="4"/>
  <c r="G4002" i="4"/>
  <c r="C4003" i="4"/>
  <c r="H4003" i="4" s="1"/>
  <c r="D4003" i="4"/>
  <c r="E4003" i="4"/>
  <c r="F4003" i="4"/>
  <c r="G4003" i="4"/>
  <c r="C4004" i="4"/>
  <c r="H4004" i="4" s="1"/>
  <c r="D4004" i="4"/>
  <c r="E4004" i="4"/>
  <c r="F4004" i="4"/>
  <c r="G4004" i="4"/>
  <c r="C4005" i="4"/>
  <c r="H4005" i="4" s="1"/>
  <c r="D4005" i="4"/>
  <c r="E4005" i="4"/>
  <c r="F4005" i="4"/>
  <c r="G4005" i="4"/>
  <c r="C4006" i="4"/>
  <c r="H4006" i="4" s="1"/>
  <c r="D4006" i="4"/>
  <c r="E4006" i="4"/>
  <c r="F4006" i="4"/>
  <c r="G4006" i="4"/>
  <c r="C4007" i="4"/>
  <c r="H4007" i="4" s="1"/>
  <c r="D4007" i="4"/>
  <c r="E4007" i="4"/>
  <c r="F4007" i="4"/>
  <c r="G4007" i="4"/>
  <c r="C4008" i="4"/>
  <c r="H4008" i="4" s="1"/>
  <c r="D4008" i="4"/>
  <c r="E4008" i="4"/>
  <c r="F4008" i="4"/>
  <c r="G4008" i="4"/>
  <c r="C4009" i="4"/>
  <c r="H4009" i="4" s="1"/>
  <c r="D4009" i="4"/>
  <c r="E4009" i="4"/>
  <c r="F4009" i="4"/>
  <c r="G4009" i="4"/>
  <c r="C4010" i="4"/>
  <c r="H4010" i="4" s="1"/>
  <c r="D4010" i="4"/>
  <c r="E4010" i="4"/>
  <c r="F4010" i="4"/>
  <c r="G4010" i="4"/>
  <c r="C4011" i="4"/>
  <c r="H4011" i="4" s="1"/>
  <c r="D4011" i="4"/>
  <c r="E4011" i="4"/>
  <c r="F4011" i="4"/>
  <c r="G4011" i="4"/>
  <c r="C4012" i="4"/>
  <c r="H4012" i="4" s="1"/>
  <c r="D4012" i="4"/>
  <c r="E4012" i="4"/>
  <c r="F4012" i="4"/>
  <c r="G4012" i="4"/>
  <c r="C4013" i="4"/>
  <c r="H4013" i="4" s="1"/>
  <c r="D4013" i="4"/>
  <c r="E4013" i="4"/>
  <c r="F4013" i="4"/>
  <c r="G4013" i="4"/>
  <c r="C4014" i="4"/>
  <c r="H4014" i="4" s="1"/>
  <c r="D4014" i="4"/>
  <c r="E4014" i="4"/>
  <c r="F4014" i="4"/>
  <c r="G4014" i="4"/>
  <c r="C4015" i="4"/>
  <c r="H4015" i="4" s="1"/>
  <c r="D4015" i="4"/>
  <c r="E4015" i="4"/>
  <c r="F4015" i="4"/>
  <c r="G4015" i="4"/>
  <c r="C4016" i="4"/>
  <c r="H4016" i="4" s="1"/>
  <c r="D4016" i="4"/>
  <c r="E4016" i="4"/>
  <c r="F4016" i="4"/>
  <c r="G4016" i="4"/>
  <c r="C4017" i="4"/>
  <c r="H4017" i="4" s="1"/>
  <c r="D4017" i="4"/>
  <c r="E4017" i="4"/>
  <c r="F4017" i="4"/>
  <c r="G4017" i="4"/>
  <c r="C4018" i="4"/>
  <c r="H4018" i="4" s="1"/>
  <c r="D4018" i="4"/>
  <c r="E4018" i="4"/>
  <c r="F4018" i="4"/>
  <c r="G4018" i="4"/>
  <c r="C4019" i="4"/>
  <c r="H4019" i="4" s="1"/>
  <c r="D4019" i="4"/>
  <c r="E4019" i="4"/>
  <c r="F4019" i="4"/>
  <c r="G4019" i="4"/>
  <c r="C4020" i="4"/>
  <c r="H4020" i="4" s="1"/>
  <c r="D4020" i="4"/>
  <c r="E4020" i="4"/>
  <c r="F4020" i="4"/>
  <c r="G4020" i="4"/>
  <c r="C4021" i="4"/>
  <c r="H4021" i="4" s="1"/>
  <c r="D4021" i="4"/>
  <c r="E4021" i="4"/>
  <c r="F4021" i="4"/>
  <c r="G4021" i="4"/>
  <c r="C4022" i="4"/>
  <c r="H4022" i="4" s="1"/>
  <c r="D4022" i="4"/>
  <c r="E4022" i="4"/>
  <c r="F4022" i="4"/>
  <c r="G4022" i="4"/>
  <c r="C4023" i="4"/>
  <c r="H4023" i="4" s="1"/>
  <c r="D4023" i="4"/>
  <c r="E4023" i="4"/>
  <c r="F4023" i="4"/>
  <c r="G4023" i="4"/>
  <c r="C4024" i="4"/>
  <c r="H4024" i="4" s="1"/>
  <c r="D4024" i="4"/>
  <c r="E4024" i="4"/>
  <c r="F4024" i="4"/>
  <c r="G4024" i="4"/>
  <c r="C4025" i="4"/>
  <c r="H4025" i="4" s="1"/>
  <c r="D4025" i="4"/>
  <c r="E4025" i="4"/>
  <c r="F4025" i="4"/>
  <c r="G4025" i="4"/>
  <c r="C4026" i="4"/>
  <c r="H4026" i="4" s="1"/>
  <c r="D4026" i="4"/>
  <c r="E4026" i="4"/>
  <c r="F4026" i="4"/>
  <c r="G4026" i="4"/>
  <c r="C4027" i="4"/>
  <c r="H4027" i="4" s="1"/>
  <c r="D4027" i="4"/>
  <c r="E4027" i="4"/>
  <c r="F4027" i="4"/>
  <c r="G4027" i="4"/>
  <c r="C4028" i="4"/>
  <c r="H4028" i="4" s="1"/>
  <c r="D4028" i="4"/>
  <c r="E4028" i="4"/>
  <c r="F4028" i="4"/>
  <c r="G4028" i="4"/>
  <c r="C4029" i="4"/>
  <c r="H4029" i="4" s="1"/>
  <c r="D4029" i="4"/>
  <c r="E4029" i="4"/>
  <c r="F4029" i="4"/>
  <c r="G4029" i="4"/>
  <c r="C4030" i="4"/>
  <c r="H4030" i="4" s="1"/>
  <c r="D4030" i="4"/>
  <c r="E4030" i="4"/>
  <c r="F4030" i="4"/>
  <c r="G4030" i="4"/>
  <c r="C4031" i="4"/>
  <c r="H4031" i="4" s="1"/>
  <c r="D4031" i="4"/>
  <c r="E4031" i="4"/>
  <c r="F4031" i="4"/>
  <c r="G4031" i="4"/>
  <c r="C4032" i="4"/>
  <c r="H4032" i="4" s="1"/>
  <c r="D4032" i="4"/>
  <c r="E4032" i="4"/>
  <c r="F4032" i="4"/>
  <c r="G4032" i="4"/>
  <c r="C4033" i="4"/>
  <c r="H4033" i="4" s="1"/>
  <c r="D4033" i="4"/>
  <c r="E4033" i="4"/>
  <c r="F4033" i="4"/>
  <c r="G4033" i="4"/>
  <c r="C4034" i="4"/>
  <c r="H4034" i="4" s="1"/>
  <c r="D4034" i="4"/>
  <c r="E4034" i="4"/>
  <c r="F4034" i="4"/>
  <c r="G4034" i="4"/>
  <c r="C4035" i="4"/>
  <c r="H4035" i="4" s="1"/>
  <c r="D4035" i="4"/>
  <c r="E4035" i="4"/>
  <c r="F4035" i="4"/>
  <c r="G4035" i="4"/>
  <c r="C4036" i="4"/>
  <c r="H4036" i="4" s="1"/>
  <c r="D4036" i="4"/>
  <c r="E4036" i="4"/>
  <c r="F4036" i="4"/>
  <c r="G4036" i="4"/>
  <c r="C4037" i="4"/>
  <c r="H4037" i="4" s="1"/>
  <c r="D4037" i="4"/>
  <c r="E4037" i="4"/>
  <c r="F4037" i="4"/>
  <c r="G4037" i="4"/>
  <c r="C4038" i="4"/>
  <c r="H4038" i="4" s="1"/>
  <c r="D4038" i="4"/>
  <c r="E4038" i="4"/>
  <c r="F4038" i="4"/>
  <c r="G4038" i="4"/>
  <c r="C4039" i="4"/>
  <c r="H4039" i="4" s="1"/>
  <c r="D4039" i="4"/>
  <c r="E4039" i="4"/>
  <c r="F4039" i="4"/>
  <c r="G4039" i="4"/>
  <c r="C4040" i="4"/>
  <c r="H4040" i="4" s="1"/>
  <c r="D4040" i="4"/>
  <c r="E4040" i="4"/>
  <c r="F4040" i="4"/>
  <c r="G4040" i="4"/>
  <c r="C4041" i="4"/>
  <c r="H4041" i="4" s="1"/>
  <c r="D4041" i="4"/>
  <c r="E4041" i="4"/>
  <c r="F4041" i="4"/>
  <c r="G4041" i="4"/>
  <c r="C4042" i="4"/>
  <c r="H4042" i="4" s="1"/>
  <c r="D4042" i="4"/>
  <c r="E4042" i="4"/>
  <c r="F4042" i="4"/>
  <c r="G4042" i="4"/>
  <c r="C4043" i="4"/>
  <c r="H4043" i="4" s="1"/>
  <c r="D4043" i="4"/>
  <c r="E4043" i="4"/>
  <c r="F4043" i="4"/>
  <c r="G4043" i="4"/>
  <c r="C4044" i="4"/>
  <c r="H4044" i="4" s="1"/>
  <c r="D4044" i="4"/>
  <c r="E4044" i="4"/>
  <c r="F4044" i="4"/>
  <c r="G4044" i="4"/>
  <c r="C4045" i="4"/>
  <c r="H4045" i="4" s="1"/>
  <c r="D4045" i="4"/>
  <c r="E4045" i="4"/>
  <c r="F4045" i="4"/>
  <c r="G4045" i="4"/>
  <c r="C4046" i="4"/>
  <c r="H4046" i="4" s="1"/>
  <c r="D4046" i="4"/>
  <c r="E4046" i="4"/>
  <c r="F4046" i="4"/>
  <c r="G4046" i="4"/>
  <c r="C4047" i="4"/>
  <c r="H4047" i="4" s="1"/>
  <c r="D4047" i="4"/>
  <c r="E4047" i="4"/>
  <c r="F4047" i="4"/>
  <c r="G4047" i="4"/>
  <c r="C4048" i="4"/>
  <c r="H4048" i="4" s="1"/>
  <c r="D4048" i="4"/>
  <c r="E4048" i="4"/>
  <c r="F4048" i="4"/>
  <c r="G4048" i="4"/>
  <c r="C4049" i="4"/>
  <c r="H4049" i="4" s="1"/>
  <c r="D4049" i="4"/>
  <c r="E4049" i="4"/>
  <c r="F4049" i="4"/>
  <c r="G4049" i="4"/>
  <c r="C4050" i="4"/>
  <c r="H4050" i="4" s="1"/>
  <c r="D4050" i="4"/>
  <c r="E4050" i="4"/>
  <c r="F4050" i="4"/>
  <c r="G4050" i="4"/>
  <c r="C4051" i="4"/>
  <c r="H4051" i="4" s="1"/>
  <c r="D4051" i="4"/>
  <c r="E4051" i="4"/>
  <c r="F4051" i="4"/>
  <c r="G4051" i="4"/>
  <c r="C4052" i="4"/>
  <c r="H4052" i="4" s="1"/>
  <c r="D4052" i="4"/>
  <c r="E4052" i="4"/>
  <c r="F4052" i="4"/>
  <c r="G4052" i="4"/>
  <c r="C4053" i="4"/>
  <c r="H4053" i="4" s="1"/>
  <c r="D4053" i="4"/>
  <c r="E4053" i="4"/>
  <c r="F4053" i="4"/>
  <c r="G4053" i="4"/>
  <c r="C4054" i="4"/>
  <c r="H4054" i="4" s="1"/>
  <c r="D4054" i="4"/>
  <c r="E4054" i="4"/>
  <c r="F4054" i="4"/>
  <c r="G4054" i="4"/>
  <c r="C4055" i="4"/>
  <c r="H4055" i="4" s="1"/>
  <c r="D4055" i="4"/>
  <c r="E4055" i="4"/>
  <c r="F4055" i="4"/>
  <c r="G4055" i="4"/>
  <c r="C4056" i="4"/>
  <c r="H4056" i="4" s="1"/>
  <c r="D4056" i="4"/>
  <c r="E4056" i="4"/>
  <c r="F4056" i="4"/>
  <c r="G4056" i="4"/>
  <c r="C4057" i="4"/>
  <c r="H4057" i="4" s="1"/>
  <c r="D4057" i="4"/>
  <c r="E4057" i="4"/>
  <c r="F4057" i="4"/>
  <c r="G4057" i="4"/>
  <c r="C4058" i="4"/>
  <c r="H4058" i="4" s="1"/>
  <c r="D4058" i="4"/>
  <c r="E4058" i="4"/>
  <c r="F4058" i="4"/>
  <c r="G4058" i="4"/>
  <c r="C4059" i="4"/>
  <c r="H4059" i="4" s="1"/>
  <c r="D4059" i="4"/>
  <c r="E4059" i="4"/>
  <c r="F4059" i="4"/>
  <c r="G4059" i="4"/>
  <c r="C4060" i="4"/>
  <c r="H4060" i="4" s="1"/>
  <c r="D4060" i="4"/>
  <c r="E4060" i="4"/>
  <c r="F4060" i="4"/>
  <c r="G4060" i="4"/>
  <c r="C4061" i="4"/>
  <c r="H4061" i="4" s="1"/>
  <c r="D4061" i="4"/>
  <c r="E4061" i="4"/>
  <c r="F4061" i="4"/>
  <c r="G4061" i="4"/>
  <c r="C4062" i="4"/>
  <c r="H4062" i="4" s="1"/>
  <c r="D4062" i="4"/>
  <c r="E4062" i="4"/>
  <c r="F4062" i="4"/>
  <c r="G4062" i="4"/>
  <c r="C4063" i="4"/>
  <c r="H4063" i="4" s="1"/>
  <c r="D4063" i="4"/>
  <c r="E4063" i="4"/>
  <c r="F4063" i="4"/>
  <c r="G4063" i="4"/>
  <c r="C4064" i="4"/>
  <c r="H4064" i="4" s="1"/>
  <c r="D4064" i="4"/>
  <c r="E4064" i="4"/>
  <c r="F4064" i="4"/>
  <c r="G4064" i="4"/>
  <c r="C4065" i="4"/>
  <c r="H4065" i="4" s="1"/>
  <c r="D4065" i="4"/>
  <c r="E4065" i="4"/>
  <c r="F4065" i="4"/>
  <c r="G4065" i="4"/>
  <c r="C4066" i="4"/>
  <c r="H4066" i="4" s="1"/>
  <c r="D4066" i="4"/>
  <c r="E4066" i="4"/>
  <c r="F4066" i="4"/>
  <c r="G4066" i="4"/>
  <c r="C4067" i="4"/>
  <c r="H4067" i="4" s="1"/>
  <c r="D4067" i="4"/>
  <c r="E4067" i="4"/>
  <c r="F4067" i="4"/>
  <c r="G4067" i="4"/>
  <c r="C4068" i="4"/>
  <c r="H4068" i="4" s="1"/>
  <c r="D4068" i="4"/>
  <c r="E4068" i="4"/>
  <c r="F4068" i="4"/>
  <c r="G4068" i="4"/>
  <c r="C4069" i="4"/>
  <c r="H4069" i="4" s="1"/>
  <c r="D4069" i="4"/>
  <c r="E4069" i="4"/>
  <c r="F4069" i="4"/>
  <c r="G4069" i="4"/>
  <c r="C4070" i="4"/>
  <c r="H4070" i="4" s="1"/>
  <c r="D4070" i="4"/>
  <c r="E4070" i="4"/>
  <c r="F4070" i="4"/>
  <c r="G4070" i="4"/>
  <c r="C4071" i="4"/>
  <c r="H4071" i="4" s="1"/>
  <c r="D4071" i="4"/>
  <c r="E4071" i="4"/>
  <c r="F4071" i="4"/>
  <c r="G4071" i="4"/>
  <c r="C4072" i="4"/>
  <c r="H4072" i="4" s="1"/>
  <c r="D4072" i="4"/>
  <c r="E4072" i="4"/>
  <c r="F4072" i="4"/>
  <c r="G4072" i="4"/>
  <c r="C4073" i="4"/>
  <c r="H4073" i="4" s="1"/>
  <c r="D4073" i="4"/>
  <c r="E4073" i="4"/>
  <c r="F4073" i="4"/>
  <c r="G4073" i="4"/>
  <c r="C4074" i="4"/>
  <c r="H4074" i="4" s="1"/>
  <c r="D4074" i="4"/>
  <c r="E4074" i="4"/>
  <c r="F4074" i="4"/>
  <c r="G4074" i="4"/>
  <c r="C4075" i="4"/>
  <c r="H4075" i="4" s="1"/>
  <c r="D4075" i="4"/>
  <c r="E4075" i="4"/>
  <c r="F4075" i="4"/>
  <c r="G4075" i="4"/>
  <c r="C4076" i="4"/>
  <c r="H4076" i="4" s="1"/>
  <c r="D4076" i="4"/>
  <c r="E4076" i="4"/>
  <c r="F4076" i="4"/>
  <c r="G4076" i="4"/>
  <c r="C4077" i="4"/>
  <c r="H4077" i="4" s="1"/>
  <c r="D4077" i="4"/>
  <c r="E4077" i="4"/>
  <c r="F4077" i="4"/>
  <c r="G4077" i="4"/>
  <c r="C4078" i="4"/>
  <c r="H4078" i="4" s="1"/>
  <c r="D4078" i="4"/>
  <c r="E4078" i="4"/>
  <c r="F4078" i="4"/>
  <c r="G4078" i="4"/>
  <c r="C4079" i="4"/>
  <c r="H4079" i="4" s="1"/>
  <c r="D4079" i="4"/>
  <c r="E4079" i="4"/>
  <c r="F4079" i="4"/>
  <c r="G4079" i="4"/>
  <c r="C4080" i="4"/>
  <c r="H4080" i="4" s="1"/>
  <c r="D4080" i="4"/>
  <c r="E4080" i="4"/>
  <c r="F4080" i="4"/>
  <c r="G4080" i="4"/>
  <c r="C4081" i="4"/>
  <c r="H4081" i="4" s="1"/>
  <c r="D4081" i="4"/>
  <c r="E4081" i="4"/>
  <c r="F4081" i="4"/>
  <c r="G4081" i="4"/>
  <c r="C4082" i="4"/>
  <c r="H4082" i="4" s="1"/>
  <c r="D4082" i="4"/>
  <c r="E4082" i="4"/>
  <c r="F4082" i="4"/>
  <c r="G4082" i="4"/>
  <c r="C4083" i="4"/>
  <c r="H4083" i="4" s="1"/>
  <c r="D4083" i="4"/>
  <c r="E4083" i="4"/>
  <c r="F4083" i="4"/>
  <c r="G4083" i="4"/>
  <c r="C4084" i="4"/>
  <c r="H4084" i="4" s="1"/>
  <c r="D4084" i="4"/>
  <c r="E4084" i="4"/>
  <c r="F4084" i="4"/>
  <c r="G4084" i="4"/>
  <c r="C4085" i="4"/>
  <c r="H4085" i="4" s="1"/>
  <c r="D4085" i="4"/>
  <c r="E4085" i="4"/>
  <c r="F4085" i="4"/>
  <c r="G4085" i="4"/>
  <c r="C4086" i="4"/>
  <c r="H4086" i="4" s="1"/>
  <c r="D4086" i="4"/>
  <c r="E4086" i="4"/>
  <c r="F4086" i="4"/>
  <c r="G4086" i="4"/>
  <c r="C4087" i="4"/>
  <c r="H4087" i="4" s="1"/>
  <c r="D4087" i="4"/>
  <c r="E4087" i="4"/>
  <c r="F4087" i="4"/>
  <c r="G4087" i="4"/>
  <c r="C4088" i="4"/>
  <c r="H4088" i="4" s="1"/>
  <c r="D4088" i="4"/>
  <c r="E4088" i="4"/>
  <c r="F4088" i="4"/>
  <c r="G4088" i="4"/>
  <c r="C4089" i="4"/>
  <c r="H4089" i="4" s="1"/>
  <c r="D4089" i="4"/>
  <c r="E4089" i="4"/>
  <c r="F4089" i="4"/>
  <c r="G4089" i="4"/>
  <c r="C4090" i="4"/>
  <c r="H4090" i="4" s="1"/>
  <c r="D4090" i="4"/>
  <c r="E4090" i="4"/>
  <c r="F4090" i="4"/>
  <c r="G4090" i="4"/>
  <c r="C4091" i="4"/>
  <c r="H4091" i="4" s="1"/>
  <c r="D4091" i="4"/>
  <c r="E4091" i="4"/>
  <c r="F4091" i="4"/>
  <c r="G4091" i="4"/>
  <c r="C4092" i="4"/>
  <c r="H4092" i="4" s="1"/>
  <c r="D4092" i="4"/>
  <c r="E4092" i="4"/>
  <c r="F4092" i="4"/>
  <c r="G4092" i="4"/>
  <c r="C4093" i="4"/>
  <c r="H4093" i="4" s="1"/>
  <c r="D4093" i="4"/>
  <c r="E4093" i="4"/>
  <c r="F4093" i="4"/>
  <c r="G4093" i="4"/>
  <c r="C4094" i="4"/>
  <c r="H4094" i="4" s="1"/>
  <c r="D4094" i="4"/>
  <c r="E4094" i="4"/>
  <c r="F4094" i="4"/>
  <c r="G4094" i="4"/>
  <c r="C4095" i="4"/>
  <c r="H4095" i="4" s="1"/>
  <c r="D4095" i="4"/>
  <c r="E4095" i="4"/>
  <c r="F4095" i="4"/>
  <c r="G4095" i="4"/>
  <c r="C4096" i="4"/>
  <c r="H4096" i="4" s="1"/>
  <c r="D4096" i="4"/>
  <c r="E4096" i="4"/>
  <c r="F4096" i="4"/>
  <c r="G4096" i="4"/>
  <c r="C4097" i="4"/>
  <c r="H4097" i="4" s="1"/>
  <c r="D4097" i="4"/>
  <c r="E4097" i="4"/>
  <c r="F4097" i="4"/>
  <c r="G4097" i="4"/>
  <c r="C4098" i="4"/>
  <c r="H4098" i="4" s="1"/>
  <c r="D4098" i="4"/>
  <c r="E4098" i="4"/>
  <c r="F4098" i="4"/>
  <c r="G4098" i="4"/>
  <c r="C4099" i="4"/>
  <c r="H4099" i="4" s="1"/>
  <c r="D4099" i="4"/>
  <c r="E4099" i="4"/>
  <c r="F4099" i="4"/>
  <c r="G4099" i="4"/>
  <c r="C4100" i="4"/>
  <c r="H4100" i="4" s="1"/>
  <c r="D4100" i="4"/>
  <c r="E4100" i="4"/>
  <c r="F4100" i="4"/>
  <c r="G4100" i="4"/>
  <c r="C4101" i="4"/>
  <c r="H4101" i="4" s="1"/>
  <c r="D4101" i="4"/>
  <c r="E4101" i="4"/>
  <c r="F4101" i="4"/>
  <c r="G4101" i="4"/>
  <c r="C4102" i="4"/>
  <c r="H4102" i="4" s="1"/>
  <c r="D4102" i="4"/>
  <c r="E4102" i="4"/>
  <c r="F4102" i="4"/>
  <c r="G4102" i="4"/>
  <c r="C4103" i="4"/>
  <c r="H4103" i="4" s="1"/>
  <c r="D4103" i="4"/>
  <c r="E4103" i="4"/>
  <c r="F4103" i="4"/>
  <c r="G4103" i="4"/>
  <c r="C4104" i="4"/>
  <c r="H4104" i="4" s="1"/>
  <c r="D4104" i="4"/>
  <c r="E4104" i="4"/>
  <c r="F4104" i="4"/>
  <c r="G4104" i="4"/>
  <c r="C4105" i="4"/>
  <c r="H4105" i="4" s="1"/>
  <c r="D4105" i="4"/>
  <c r="E4105" i="4"/>
  <c r="F4105" i="4"/>
  <c r="G4105" i="4"/>
  <c r="C4106" i="4"/>
  <c r="H4106" i="4" s="1"/>
  <c r="D4106" i="4"/>
  <c r="E4106" i="4"/>
  <c r="F4106" i="4"/>
  <c r="G4106" i="4"/>
  <c r="C4107" i="4"/>
  <c r="H4107" i="4" s="1"/>
  <c r="D4107" i="4"/>
  <c r="E4107" i="4"/>
  <c r="F4107" i="4"/>
  <c r="G4107" i="4"/>
  <c r="C4108" i="4"/>
  <c r="H4108" i="4" s="1"/>
  <c r="D4108" i="4"/>
  <c r="E4108" i="4"/>
  <c r="F4108" i="4"/>
  <c r="G4108" i="4"/>
  <c r="C4109" i="4"/>
  <c r="H4109" i="4" s="1"/>
  <c r="D4109" i="4"/>
  <c r="E4109" i="4"/>
  <c r="F4109" i="4"/>
  <c r="G4109" i="4"/>
  <c r="C4110" i="4"/>
  <c r="H4110" i="4" s="1"/>
  <c r="D4110" i="4"/>
  <c r="E4110" i="4"/>
  <c r="F4110" i="4"/>
  <c r="G4110" i="4"/>
  <c r="C4111" i="4"/>
  <c r="H4111" i="4" s="1"/>
  <c r="D4111" i="4"/>
  <c r="E4111" i="4"/>
  <c r="F4111" i="4"/>
  <c r="G4111" i="4"/>
  <c r="C4112" i="4"/>
  <c r="H4112" i="4" s="1"/>
  <c r="D4112" i="4"/>
  <c r="E4112" i="4"/>
  <c r="F4112" i="4"/>
  <c r="G4112" i="4"/>
  <c r="C4113" i="4"/>
  <c r="H4113" i="4" s="1"/>
  <c r="D4113" i="4"/>
  <c r="E4113" i="4"/>
  <c r="F4113" i="4"/>
  <c r="G4113" i="4"/>
  <c r="C4114" i="4"/>
  <c r="H4114" i="4" s="1"/>
  <c r="D4114" i="4"/>
  <c r="E4114" i="4"/>
  <c r="F4114" i="4"/>
  <c r="G4114" i="4"/>
  <c r="C4115" i="4"/>
  <c r="H4115" i="4" s="1"/>
  <c r="D4115" i="4"/>
  <c r="E4115" i="4"/>
  <c r="F4115" i="4"/>
  <c r="G4115" i="4"/>
  <c r="C4116" i="4"/>
  <c r="H4116" i="4" s="1"/>
  <c r="D4116" i="4"/>
  <c r="E4116" i="4"/>
  <c r="F4116" i="4"/>
  <c r="G4116" i="4"/>
  <c r="C4117" i="4"/>
  <c r="H4117" i="4" s="1"/>
  <c r="D4117" i="4"/>
  <c r="E4117" i="4"/>
  <c r="F4117" i="4"/>
  <c r="G4117" i="4"/>
  <c r="C4118" i="4"/>
  <c r="H4118" i="4" s="1"/>
  <c r="D4118" i="4"/>
  <c r="E4118" i="4"/>
  <c r="F4118" i="4"/>
  <c r="G4118" i="4"/>
  <c r="C4119" i="4"/>
  <c r="H4119" i="4" s="1"/>
  <c r="D4119" i="4"/>
  <c r="E4119" i="4"/>
  <c r="F4119" i="4"/>
  <c r="G4119" i="4"/>
  <c r="C4120" i="4"/>
  <c r="H4120" i="4" s="1"/>
  <c r="D4120" i="4"/>
  <c r="E4120" i="4"/>
  <c r="F4120" i="4"/>
  <c r="G4120" i="4"/>
  <c r="C4121" i="4"/>
  <c r="H4121" i="4" s="1"/>
  <c r="D4121" i="4"/>
  <c r="E4121" i="4"/>
  <c r="F4121" i="4"/>
  <c r="G4121" i="4"/>
  <c r="C4122" i="4"/>
  <c r="H4122" i="4" s="1"/>
  <c r="D4122" i="4"/>
  <c r="E4122" i="4"/>
  <c r="F4122" i="4"/>
  <c r="G4122" i="4"/>
  <c r="C4123" i="4"/>
  <c r="H4123" i="4" s="1"/>
  <c r="D4123" i="4"/>
  <c r="E4123" i="4"/>
  <c r="F4123" i="4"/>
  <c r="G4123" i="4"/>
  <c r="C4124" i="4"/>
  <c r="H4124" i="4" s="1"/>
  <c r="D4124" i="4"/>
  <c r="E4124" i="4"/>
  <c r="F4124" i="4"/>
  <c r="G4124" i="4"/>
  <c r="C4125" i="4"/>
  <c r="H4125" i="4" s="1"/>
  <c r="D4125" i="4"/>
  <c r="E4125" i="4"/>
  <c r="F4125" i="4"/>
  <c r="G4125" i="4"/>
  <c r="C4126" i="4"/>
  <c r="H4126" i="4" s="1"/>
  <c r="D4126" i="4"/>
  <c r="E4126" i="4"/>
  <c r="F4126" i="4"/>
  <c r="G4126" i="4"/>
  <c r="C4127" i="4"/>
  <c r="H4127" i="4" s="1"/>
  <c r="D4127" i="4"/>
  <c r="E4127" i="4"/>
  <c r="F4127" i="4"/>
  <c r="G4127" i="4"/>
  <c r="C4128" i="4"/>
  <c r="H4128" i="4" s="1"/>
  <c r="D4128" i="4"/>
  <c r="E4128" i="4"/>
  <c r="F4128" i="4"/>
  <c r="G4128" i="4"/>
  <c r="C4129" i="4"/>
  <c r="H4129" i="4" s="1"/>
  <c r="D4129" i="4"/>
  <c r="E4129" i="4"/>
  <c r="F4129" i="4"/>
  <c r="G4129" i="4"/>
  <c r="C4130" i="4"/>
  <c r="H4130" i="4" s="1"/>
  <c r="D4130" i="4"/>
  <c r="E4130" i="4"/>
  <c r="F4130" i="4"/>
  <c r="G4130" i="4"/>
  <c r="C4131" i="4"/>
  <c r="H4131" i="4" s="1"/>
  <c r="D4131" i="4"/>
  <c r="E4131" i="4"/>
  <c r="F4131" i="4"/>
  <c r="G4131" i="4"/>
  <c r="C4132" i="4"/>
  <c r="H4132" i="4" s="1"/>
  <c r="D4132" i="4"/>
  <c r="E4132" i="4"/>
  <c r="F4132" i="4"/>
  <c r="G4132" i="4"/>
  <c r="C4133" i="4"/>
  <c r="H4133" i="4" s="1"/>
  <c r="D4133" i="4"/>
  <c r="E4133" i="4"/>
  <c r="F4133" i="4"/>
  <c r="G4133" i="4"/>
  <c r="C4134" i="4"/>
  <c r="H4134" i="4" s="1"/>
  <c r="D4134" i="4"/>
  <c r="E4134" i="4"/>
  <c r="F4134" i="4"/>
  <c r="G4134" i="4"/>
  <c r="C4135" i="4"/>
  <c r="H4135" i="4" s="1"/>
  <c r="D4135" i="4"/>
  <c r="E4135" i="4"/>
  <c r="F4135" i="4"/>
  <c r="G4135" i="4"/>
  <c r="C4136" i="4"/>
  <c r="H4136" i="4" s="1"/>
  <c r="D4136" i="4"/>
  <c r="E4136" i="4"/>
  <c r="F4136" i="4"/>
  <c r="G4136" i="4"/>
  <c r="C4137" i="4"/>
  <c r="H4137" i="4" s="1"/>
  <c r="D4137" i="4"/>
  <c r="E4137" i="4"/>
  <c r="F4137" i="4"/>
  <c r="G4137" i="4"/>
  <c r="C4138" i="4"/>
  <c r="H4138" i="4" s="1"/>
  <c r="D4138" i="4"/>
  <c r="E4138" i="4"/>
  <c r="F4138" i="4"/>
  <c r="G4138" i="4"/>
  <c r="C4139" i="4"/>
  <c r="H4139" i="4" s="1"/>
  <c r="D4139" i="4"/>
  <c r="E4139" i="4"/>
  <c r="F4139" i="4"/>
  <c r="G4139" i="4"/>
  <c r="C4140" i="4"/>
  <c r="H4140" i="4" s="1"/>
  <c r="D4140" i="4"/>
  <c r="E4140" i="4"/>
  <c r="F4140" i="4"/>
  <c r="G4140" i="4"/>
  <c r="C4141" i="4"/>
  <c r="H4141" i="4" s="1"/>
  <c r="D4141" i="4"/>
  <c r="E4141" i="4"/>
  <c r="F4141" i="4"/>
  <c r="G4141" i="4"/>
  <c r="C4142" i="4"/>
  <c r="H4142" i="4" s="1"/>
  <c r="D4142" i="4"/>
  <c r="E4142" i="4"/>
  <c r="F4142" i="4"/>
  <c r="G4142" i="4"/>
  <c r="C4143" i="4"/>
  <c r="H4143" i="4" s="1"/>
  <c r="D4143" i="4"/>
  <c r="E4143" i="4"/>
  <c r="F4143" i="4"/>
  <c r="G4143" i="4"/>
  <c r="C4144" i="4"/>
  <c r="H4144" i="4" s="1"/>
  <c r="D4144" i="4"/>
  <c r="E4144" i="4"/>
  <c r="F4144" i="4"/>
  <c r="G4144" i="4"/>
  <c r="C4145" i="4"/>
  <c r="H4145" i="4" s="1"/>
  <c r="D4145" i="4"/>
  <c r="E4145" i="4"/>
  <c r="F4145" i="4"/>
  <c r="G4145" i="4"/>
  <c r="C4146" i="4"/>
  <c r="H4146" i="4" s="1"/>
  <c r="D4146" i="4"/>
  <c r="E4146" i="4"/>
  <c r="F4146" i="4"/>
  <c r="G4146" i="4"/>
  <c r="C4147" i="4"/>
  <c r="H4147" i="4" s="1"/>
  <c r="D4147" i="4"/>
  <c r="E4147" i="4"/>
  <c r="F4147" i="4"/>
  <c r="G4147" i="4"/>
  <c r="C4148" i="4"/>
  <c r="H4148" i="4" s="1"/>
  <c r="D4148" i="4"/>
  <c r="E4148" i="4"/>
  <c r="F4148" i="4"/>
  <c r="G4148" i="4"/>
  <c r="C4149" i="4"/>
  <c r="H4149" i="4" s="1"/>
  <c r="D4149" i="4"/>
  <c r="E4149" i="4"/>
  <c r="F4149" i="4"/>
  <c r="G4149" i="4"/>
  <c r="C4150" i="4"/>
  <c r="H4150" i="4" s="1"/>
  <c r="D4150" i="4"/>
  <c r="E4150" i="4"/>
  <c r="F4150" i="4"/>
  <c r="G4150" i="4"/>
  <c r="C4151" i="4"/>
  <c r="H4151" i="4" s="1"/>
  <c r="D4151" i="4"/>
  <c r="E4151" i="4"/>
  <c r="F4151" i="4"/>
  <c r="G4151" i="4"/>
  <c r="C4152" i="4"/>
  <c r="H4152" i="4" s="1"/>
  <c r="D4152" i="4"/>
  <c r="E4152" i="4"/>
  <c r="F4152" i="4"/>
  <c r="G4152" i="4"/>
  <c r="C4153" i="4"/>
  <c r="H4153" i="4" s="1"/>
  <c r="D4153" i="4"/>
  <c r="E4153" i="4"/>
  <c r="F4153" i="4"/>
  <c r="G4153" i="4"/>
  <c r="C4154" i="4"/>
  <c r="H4154" i="4" s="1"/>
  <c r="D4154" i="4"/>
  <c r="E4154" i="4"/>
  <c r="F4154" i="4"/>
  <c r="G4154" i="4"/>
  <c r="C4155" i="4"/>
  <c r="H4155" i="4" s="1"/>
  <c r="D4155" i="4"/>
  <c r="E4155" i="4"/>
  <c r="F4155" i="4"/>
  <c r="G4155" i="4"/>
  <c r="C4156" i="4"/>
  <c r="H4156" i="4" s="1"/>
  <c r="D4156" i="4"/>
  <c r="E4156" i="4"/>
  <c r="F4156" i="4"/>
  <c r="G4156" i="4"/>
  <c r="C4157" i="4"/>
  <c r="H4157" i="4" s="1"/>
  <c r="D4157" i="4"/>
  <c r="E4157" i="4"/>
  <c r="F4157" i="4"/>
  <c r="G4157" i="4"/>
  <c r="C4158" i="4"/>
  <c r="H4158" i="4" s="1"/>
  <c r="D4158" i="4"/>
  <c r="E4158" i="4"/>
  <c r="F4158" i="4"/>
  <c r="G4158" i="4"/>
  <c r="C4159" i="4"/>
  <c r="H4159" i="4" s="1"/>
  <c r="D4159" i="4"/>
  <c r="E4159" i="4"/>
  <c r="F4159" i="4"/>
  <c r="G4159" i="4"/>
  <c r="C4160" i="4"/>
  <c r="H4160" i="4" s="1"/>
  <c r="D4160" i="4"/>
  <c r="E4160" i="4"/>
  <c r="F4160" i="4"/>
  <c r="G4160" i="4"/>
  <c r="C4161" i="4"/>
  <c r="H4161" i="4" s="1"/>
  <c r="D4161" i="4"/>
  <c r="E4161" i="4"/>
  <c r="F4161" i="4"/>
  <c r="G4161" i="4"/>
  <c r="C4162" i="4"/>
  <c r="H4162" i="4" s="1"/>
  <c r="D4162" i="4"/>
  <c r="E4162" i="4"/>
  <c r="F4162" i="4"/>
  <c r="G4162" i="4"/>
  <c r="C4163" i="4"/>
  <c r="H4163" i="4" s="1"/>
  <c r="D4163" i="4"/>
  <c r="E4163" i="4"/>
  <c r="F4163" i="4"/>
  <c r="G4163" i="4"/>
  <c r="C4164" i="4"/>
  <c r="H4164" i="4" s="1"/>
  <c r="D4164" i="4"/>
  <c r="E4164" i="4"/>
  <c r="F4164" i="4"/>
  <c r="G4164" i="4"/>
  <c r="C4165" i="4"/>
  <c r="H4165" i="4" s="1"/>
  <c r="D4165" i="4"/>
  <c r="E4165" i="4"/>
  <c r="F4165" i="4"/>
  <c r="G4165" i="4"/>
  <c r="C4166" i="4"/>
  <c r="H4166" i="4" s="1"/>
  <c r="D4166" i="4"/>
  <c r="E4166" i="4"/>
  <c r="F4166" i="4"/>
  <c r="G4166" i="4"/>
  <c r="C4167" i="4"/>
  <c r="H4167" i="4" s="1"/>
  <c r="D4167" i="4"/>
  <c r="E4167" i="4"/>
  <c r="F4167" i="4"/>
  <c r="G4167" i="4"/>
  <c r="C4168" i="4"/>
  <c r="H4168" i="4" s="1"/>
  <c r="D4168" i="4"/>
  <c r="E4168" i="4"/>
  <c r="F4168" i="4"/>
  <c r="G4168" i="4"/>
  <c r="C4169" i="4"/>
  <c r="H4169" i="4" s="1"/>
  <c r="D4169" i="4"/>
  <c r="E4169" i="4"/>
  <c r="F4169" i="4"/>
  <c r="G4169" i="4"/>
  <c r="C4170" i="4"/>
  <c r="H4170" i="4" s="1"/>
  <c r="D4170" i="4"/>
  <c r="E4170" i="4"/>
  <c r="F4170" i="4"/>
  <c r="G4170" i="4"/>
  <c r="C4171" i="4"/>
  <c r="H4171" i="4" s="1"/>
  <c r="D4171" i="4"/>
  <c r="E4171" i="4"/>
  <c r="F4171" i="4"/>
  <c r="G4171" i="4"/>
  <c r="C4172" i="4"/>
  <c r="H4172" i="4" s="1"/>
  <c r="D4172" i="4"/>
  <c r="E4172" i="4"/>
  <c r="F4172" i="4"/>
  <c r="G4172" i="4"/>
  <c r="C4173" i="4"/>
  <c r="H4173" i="4" s="1"/>
  <c r="D4173" i="4"/>
  <c r="E4173" i="4"/>
  <c r="F4173" i="4"/>
  <c r="G4173" i="4"/>
  <c r="C4174" i="4"/>
  <c r="H4174" i="4" s="1"/>
  <c r="D4174" i="4"/>
  <c r="E4174" i="4"/>
  <c r="F4174" i="4"/>
  <c r="G4174" i="4"/>
  <c r="C4175" i="4"/>
  <c r="H4175" i="4" s="1"/>
  <c r="D4175" i="4"/>
  <c r="E4175" i="4"/>
  <c r="F4175" i="4"/>
  <c r="G4175" i="4"/>
  <c r="C4176" i="4"/>
  <c r="H4176" i="4" s="1"/>
  <c r="D4176" i="4"/>
  <c r="E4176" i="4"/>
  <c r="F4176" i="4"/>
  <c r="G4176" i="4"/>
  <c r="C4177" i="4"/>
  <c r="H4177" i="4" s="1"/>
  <c r="D4177" i="4"/>
  <c r="E4177" i="4"/>
  <c r="F4177" i="4"/>
  <c r="G4177" i="4"/>
  <c r="C4178" i="4"/>
  <c r="H4178" i="4" s="1"/>
  <c r="D4178" i="4"/>
  <c r="E4178" i="4"/>
  <c r="F4178" i="4"/>
  <c r="G4178" i="4"/>
  <c r="C4179" i="4"/>
  <c r="H4179" i="4" s="1"/>
  <c r="D4179" i="4"/>
  <c r="E4179" i="4"/>
  <c r="F4179" i="4"/>
  <c r="G4179" i="4"/>
  <c r="C4180" i="4"/>
  <c r="H4180" i="4" s="1"/>
  <c r="D4180" i="4"/>
  <c r="E4180" i="4"/>
  <c r="F4180" i="4"/>
  <c r="G4180" i="4"/>
  <c r="C4181" i="4"/>
  <c r="H4181" i="4" s="1"/>
  <c r="D4181" i="4"/>
  <c r="E4181" i="4"/>
  <c r="F4181" i="4"/>
  <c r="G4181" i="4"/>
  <c r="C4182" i="4"/>
  <c r="H4182" i="4" s="1"/>
  <c r="D4182" i="4"/>
  <c r="E4182" i="4"/>
  <c r="F4182" i="4"/>
  <c r="G4182" i="4"/>
  <c r="C4183" i="4"/>
  <c r="H4183" i="4" s="1"/>
  <c r="D4183" i="4"/>
  <c r="E4183" i="4"/>
  <c r="F4183" i="4"/>
  <c r="G4183" i="4"/>
  <c r="C4184" i="4"/>
  <c r="H4184" i="4" s="1"/>
  <c r="D4184" i="4"/>
  <c r="E4184" i="4"/>
  <c r="F4184" i="4"/>
  <c r="G4184" i="4"/>
  <c r="C4185" i="4"/>
  <c r="H4185" i="4" s="1"/>
  <c r="D4185" i="4"/>
  <c r="E4185" i="4"/>
  <c r="F4185" i="4"/>
  <c r="G4185" i="4"/>
  <c r="C4186" i="4"/>
  <c r="H4186" i="4" s="1"/>
  <c r="D4186" i="4"/>
  <c r="E4186" i="4"/>
  <c r="F4186" i="4"/>
  <c r="G4186" i="4"/>
  <c r="C4187" i="4"/>
  <c r="H4187" i="4" s="1"/>
  <c r="D4187" i="4"/>
  <c r="E4187" i="4"/>
  <c r="F4187" i="4"/>
  <c r="G4187" i="4"/>
  <c r="C4188" i="4"/>
  <c r="H4188" i="4" s="1"/>
  <c r="D4188" i="4"/>
  <c r="E4188" i="4"/>
  <c r="F4188" i="4"/>
  <c r="G4188" i="4"/>
  <c r="C4189" i="4"/>
  <c r="H4189" i="4" s="1"/>
  <c r="D4189" i="4"/>
  <c r="E4189" i="4"/>
  <c r="F4189" i="4"/>
  <c r="G4189" i="4"/>
  <c r="C4190" i="4"/>
  <c r="H4190" i="4" s="1"/>
  <c r="D4190" i="4"/>
  <c r="E4190" i="4"/>
  <c r="F4190" i="4"/>
  <c r="G4190" i="4"/>
  <c r="C4191" i="4"/>
  <c r="H4191" i="4" s="1"/>
  <c r="D4191" i="4"/>
  <c r="E4191" i="4"/>
  <c r="F4191" i="4"/>
  <c r="G4191" i="4"/>
  <c r="C4192" i="4"/>
  <c r="H4192" i="4" s="1"/>
  <c r="D4192" i="4"/>
  <c r="E4192" i="4"/>
  <c r="F4192" i="4"/>
  <c r="G4192" i="4"/>
  <c r="C4193" i="4"/>
  <c r="H4193" i="4" s="1"/>
  <c r="D4193" i="4"/>
  <c r="E4193" i="4"/>
  <c r="F4193" i="4"/>
  <c r="G4193" i="4"/>
  <c r="C4194" i="4"/>
  <c r="H4194" i="4" s="1"/>
  <c r="D4194" i="4"/>
  <c r="E4194" i="4"/>
  <c r="F4194" i="4"/>
  <c r="G4194" i="4"/>
  <c r="C4195" i="4"/>
  <c r="H4195" i="4" s="1"/>
  <c r="D4195" i="4"/>
  <c r="E4195" i="4"/>
  <c r="F4195" i="4"/>
  <c r="G4195" i="4"/>
  <c r="C4196" i="4"/>
  <c r="H4196" i="4" s="1"/>
  <c r="D4196" i="4"/>
  <c r="E4196" i="4"/>
  <c r="F4196" i="4"/>
  <c r="G4196" i="4"/>
  <c r="C4197" i="4"/>
  <c r="H4197" i="4" s="1"/>
  <c r="D4197" i="4"/>
  <c r="E4197" i="4"/>
  <c r="F4197" i="4"/>
  <c r="G4197" i="4"/>
  <c r="C4198" i="4"/>
  <c r="H4198" i="4" s="1"/>
  <c r="D4198" i="4"/>
  <c r="E4198" i="4"/>
  <c r="F4198" i="4"/>
  <c r="G4198" i="4"/>
  <c r="C4199" i="4"/>
  <c r="H4199" i="4" s="1"/>
  <c r="D4199" i="4"/>
  <c r="E4199" i="4"/>
  <c r="F4199" i="4"/>
  <c r="G4199" i="4"/>
  <c r="C4200" i="4"/>
  <c r="H4200" i="4" s="1"/>
  <c r="D4200" i="4"/>
  <c r="E4200" i="4"/>
  <c r="F4200" i="4"/>
  <c r="G4200" i="4"/>
  <c r="C4201" i="4"/>
  <c r="H4201" i="4" s="1"/>
  <c r="D4201" i="4"/>
  <c r="E4201" i="4"/>
  <c r="F4201" i="4"/>
  <c r="G4201" i="4"/>
  <c r="C4202" i="4"/>
  <c r="H4202" i="4" s="1"/>
  <c r="D4202" i="4"/>
  <c r="E4202" i="4"/>
  <c r="F4202" i="4"/>
  <c r="G4202" i="4"/>
  <c r="C4203" i="4"/>
  <c r="H4203" i="4" s="1"/>
  <c r="D4203" i="4"/>
  <c r="E4203" i="4"/>
  <c r="F4203" i="4"/>
  <c r="G4203" i="4"/>
  <c r="C4204" i="4"/>
  <c r="H4204" i="4" s="1"/>
  <c r="D4204" i="4"/>
  <c r="E4204" i="4"/>
  <c r="F4204" i="4"/>
  <c r="G4204" i="4"/>
  <c r="C4205" i="4"/>
  <c r="H4205" i="4" s="1"/>
  <c r="D4205" i="4"/>
  <c r="E4205" i="4"/>
  <c r="F4205" i="4"/>
  <c r="G4205" i="4"/>
  <c r="C4206" i="4"/>
  <c r="H4206" i="4" s="1"/>
  <c r="D4206" i="4"/>
  <c r="E4206" i="4"/>
  <c r="F4206" i="4"/>
  <c r="G4206" i="4"/>
  <c r="C4207" i="4"/>
  <c r="H4207" i="4" s="1"/>
  <c r="D4207" i="4"/>
  <c r="E4207" i="4"/>
  <c r="F4207" i="4"/>
  <c r="G4207" i="4"/>
  <c r="C4208" i="4"/>
  <c r="H4208" i="4" s="1"/>
  <c r="D4208" i="4"/>
  <c r="E4208" i="4"/>
  <c r="F4208" i="4"/>
  <c r="G4208" i="4"/>
  <c r="C4209" i="4"/>
  <c r="H4209" i="4" s="1"/>
  <c r="D4209" i="4"/>
  <c r="E4209" i="4"/>
  <c r="F4209" i="4"/>
  <c r="G4209" i="4"/>
  <c r="C4210" i="4"/>
  <c r="H4210" i="4" s="1"/>
  <c r="D4210" i="4"/>
  <c r="E4210" i="4"/>
  <c r="F4210" i="4"/>
  <c r="G4210" i="4"/>
  <c r="C4211" i="4"/>
  <c r="H4211" i="4" s="1"/>
  <c r="D4211" i="4"/>
  <c r="E4211" i="4"/>
  <c r="F4211" i="4"/>
  <c r="G4211" i="4"/>
  <c r="C4212" i="4"/>
  <c r="H4212" i="4" s="1"/>
  <c r="D4212" i="4"/>
  <c r="E4212" i="4"/>
  <c r="F4212" i="4"/>
  <c r="G4212" i="4"/>
  <c r="C4213" i="4"/>
  <c r="H4213" i="4" s="1"/>
  <c r="D4213" i="4"/>
  <c r="E4213" i="4"/>
  <c r="F4213" i="4"/>
  <c r="G4213" i="4"/>
  <c r="C4214" i="4"/>
  <c r="H4214" i="4" s="1"/>
  <c r="D4214" i="4"/>
  <c r="E4214" i="4"/>
  <c r="F4214" i="4"/>
  <c r="G4214" i="4"/>
  <c r="C4215" i="4"/>
  <c r="H4215" i="4" s="1"/>
  <c r="D4215" i="4"/>
  <c r="E4215" i="4"/>
  <c r="F4215" i="4"/>
  <c r="G4215" i="4"/>
  <c r="C4216" i="4"/>
  <c r="H4216" i="4" s="1"/>
  <c r="D4216" i="4"/>
  <c r="E4216" i="4"/>
  <c r="F4216" i="4"/>
  <c r="G4216" i="4"/>
  <c r="C4217" i="4"/>
  <c r="H4217" i="4" s="1"/>
  <c r="D4217" i="4"/>
  <c r="E4217" i="4"/>
  <c r="F4217" i="4"/>
  <c r="G4217" i="4"/>
  <c r="C4218" i="4"/>
  <c r="H4218" i="4" s="1"/>
  <c r="D4218" i="4"/>
  <c r="E4218" i="4"/>
  <c r="F4218" i="4"/>
  <c r="G4218" i="4"/>
  <c r="C4219" i="4"/>
  <c r="H4219" i="4" s="1"/>
  <c r="D4219" i="4"/>
  <c r="E4219" i="4"/>
  <c r="F4219" i="4"/>
  <c r="G4219" i="4"/>
  <c r="C4220" i="4"/>
  <c r="H4220" i="4" s="1"/>
  <c r="D4220" i="4"/>
  <c r="E4220" i="4"/>
  <c r="F4220" i="4"/>
  <c r="G4220" i="4"/>
  <c r="C4221" i="4"/>
  <c r="H4221" i="4" s="1"/>
  <c r="D4221" i="4"/>
  <c r="E4221" i="4"/>
  <c r="F4221" i="4"/>
  <c r="G4221" i="4"/>
  <c r="C4222" i="4"/>
  <c r="H4222" i="4" s="1"/>
  <c r="D4222" i="4"/>
  <c r="E4222" i="4"/>
  <c r="F4222" i="4"/>
  <c r="G4222" i="4"/>
  <c r="C4223" i="4"/>
  <c r="H4223" i="4" s="1"/>
  <c r="D4223" i="4"/>
  <c r="E4223" i="4"/>
  <c r="F4223" i="4"/>
  <c r="G4223" i="4"/>
  <c r="C4224" i="4"/>
  <c r="H4224" i="4" s="1"/>
  <c r="D4224" i="4"/>
  <c r="E4224" i="4"/>
  <c r="F4224" i="4"/>
  <c r="G4224" i="4"/>
  <c r="C4225" i="4"/>
  <c r="H4225" i="4" s="1"/>
  <c r="D4225" i="4"/>
  <c r="E4225" i="4"/>
  <c r="F4225" i="4"/>
  <c r="G4225" i="4"/>
  <c r="C4226" i="4"/>
  <c r="H4226" i="4" s="1"/>
  <c r="D4226" i="4"/>
  <c r="E4226" i="4"/>
  <c r="F4226" i="4"/>
  <c r="G4226" i="4"/>
  <c r="C4227" i="4"/>
  <c r="H4227" i="4" s="1"/>
  <c r="D4227" i="4"/>
  <c r="E4227" i="4"/>
  <c r="F4227" i="4"/>
  <c r="G4227" i="4"/>
  <c r="C4228" i="4"/>
  <c r="H4228" i="4" s="1"/>
  <c r="D4228" i="4"/>
  <c r="E4228" i="4"/>
  <c r="F4228" i="4"/>
  <c r="G4228" i="4"/>
  <c r="C4229" i="4"/>
  <c r="H4229" i="4" s="1"/>
  <c r="D4229" i="4"/>
  <c r="E4229" i="4"/>
  <c r="F4229" i="4"/>
  <c r="G4229" i="4"/>
  <c r="C4230" i="4"/>
  <c r="H4230" i="4" s="1"/>
  <c r="D4230" i="4"/>
  <c r="E4230" i="4"/>
  <c r="F4230" i="4"/>
  <c r="G4230" i="4"/>
  <c r="C4231" i="4"/>
  <c r="H4231" i="4" s="1"/>
  <c r="D4231" i="4"/>
  <c r="E4231" i="4"/>
  <c r="F4231" i="4"/>
  <c r="G4231" i="4"/>
  <c r="C4232" i="4"/>
  <c r="H4232" i="4" s="1"/>
  <c r="D4232" i="4"/>
  <c r="E4232" i="4"/>
  <c r="F4232" i="4"/>
  <c r="G4232" i="4"/>
  <c r="C4233" i="4"/>
  <c r="H4233" i="4" s="1"/>
  <c r="D4233" i="4"/>
  <c r="E4233" i="4"/>
  <c r="F4233" i="4"/>
  <c r="G4233" i="4"/>
  <c r="C4234" i="4"/>
  <c r="H4234" i="4" s="1"/>
  <c r="D4234" i="4"/>
  <c r="E4234" i="4"/>
  <c r="F4234" i="4"/>
  <c r="G4234" i="4"/>
  <c r="C4235" i="4"/>
  <c r="H4235" i="4" s="1"/>
  <c r="D4235" i="4"/>
  <c r="E4235" i="4"/>
  <c r="F4235" i="4"/>
  <c r="G4235" i="4"/>
  <c r="C4236" i="4"/>
  <c r="H4236" i="4" s="1"/>
  <c r="D4236" i="4"/>
  <c r="E4236" i="4"/>
  <c r="F4236" i="4"/>
  <c r="G4236" i="4"/>
  <c r="C4237" i="4"/>
  <c r="H4237" i="4" s="1"/>
  <c r="D4237" i="4"/>
  <c r="E4237" i="4"/>
  <c r="F4237" i="4"/>
  <c r="G4237" i="4"/>
  <c r="C4238" i="4"/>
  <c r="H4238" i="4" s="1"/>
  <c r="D4238" i="4"/>
  <c r="E4238" i="4"/>
  <c r="F4238" i="4"/>
  <c r="G4238" i="4"/>
  <c r="C4239" i="4"/>
  <c r="H4239" i="4" s="1"/>
  <c r="D4239" i="4"/>
  <c r="E4239" i="4"/>
  <c r="F4239" i="4"/>
  <c r="G4239" i="4"/>
  <c r="C4240" i="4"/>
  <c r="H4240" i="4" s="1"/>
  <c r="D4240" i="4"/>
  <c r="E4240" i="4"/>
  <c r="F4240" i="4"/>
  <c r="G4240" i="4"/>
  <c r="C4241" i="4"/>
  <c r="H4241" i="4" s="1"/>
  <c r="D4241" i="4"/>
  <c r="E4241" i="4"/>
  <c r="F4241" i="4"/>
  <c r="G4241" i="4"/>
  <c r="C4242" i="4"/>
  <c r="H4242" i="4" s="1"/>
  <c r="D4242" i="4"/>
  <c r="E4242" i="4"/>
  <c r="F4242" i="4"/>
  <c r="G4242" i="4"/>
  <c r="C4243" i="4"/>
  <c r="H4243" i="4" s="1"/>
  <c r="D4243" i="4"/>
  <c r="E4243" i="4"/>
  <c r="F4243" i="4"/>
  <c r="G4243" i="4"/>
  <c r="C4244" i="4"/>
  <c r="H4244" i="4" s="1"/>
  <c r="D4244" i="4"/>
  <c r="E4244" i="4"/>
  <c r="F4244" i="4"/>
  <c r="G4244" i="4"/>
  <c r="C4245" i="4"/>
  <c r="H4245" i="4" s="1"/>
  <c r="D4245" i="4"/>
  <c r="E4245" i="4"/>
  <c r="F4245" i="4"/>
  <c r="G4245" i="4"/>
  <c r="C4246" i="4"/>
  <c r="H4246" i="4" s="1"/>
  <c r="D4246" i="4"/>
  <c r="E4246" i="4"/>
  <c r="F4246" i="4"/>
  <c r="G4246" i="4"/>
  <c r="C4247" i="4"/>
  <c r="H4247" i="4" s="1"/>
  <c r="D4247" i="4"/>
  <c r="E4247" i="4"/>
  <c r="F4247" i="4"/>
  <c r="G4247" i="4"/>
  <c r="C4248" i="4"/>
  <c r="H4248" i="4" s="1"/>
  <c r="D4248" i="4"/>
  <c r="E4248" i="4"/>
  <c r="F4248" i="4"/>
  <c r="G4248" i="4"/>
  <c r="C4249" i="4"/>
  <c r="H4249" i="4" s="1"/>
  <c r="D4249" i="4"/>
  <c r="E4249" i="4"/>
  <c r="F4249" i="4"/>
  <c r="G4249" i="4"/>
  <c r="C4250" i="4"/>
  <c r="H4250" i="4" s="1"/>
  <c r="D4250" i="4"/>
  <c r="E4250" i="4"/>
  <c r="F4250" i="4"/>
  <c r="G4250" i="4"/>
  <c r="C4251" i="4"/>
  <c r="H4251" i="4" s="1"/>
  <c r="D4251" i="4"/>
  <c r="E4251" i="4"/>
  <c r="F4251" i="4"/>
  <c r="G4251" i="4"/>
  <c r="C4252" i="4"/>
  <c r="H4252" i="4" s="1"/>
  <c r="D4252" i="4"/>
  <c r="E4252" i="4"/>
  <c r="F4252" i="4"/>
  <c r="G4252" i="4"/>
  <c r="C4253" i="4"/>
  <c r="H4253" i="4" s="1"/>
  <c r="D4253" i="4"/>
  <c r="E4253" i="4"/>
  <c r="F4253" i="4"/>
  <c r="G4253" i="4"/>
  <c r="C4254" i="4"/>
  <c r="H4254" i="4" s="1"/>
  <c r="D4254" i="4"/>
  <c r="E4254" i="4"/>
  <c r="F4254" i="4"/>
  <c r="G4254" i="4"/>
  <c r="C4255" i="4"/>
  <c r="H4255" i="4" s="1"/>
  <c r="D4255" i="4"/>
  <c r="E4255" i="4"/>
  <c r="F4255" i="4"/>
  <c r="G4255" i="4"/>
  <c r="C4256" i="4"/>
  <c r="H4256" i="4" s="1"/>
  <c r="D4256" i="4"/>
  <c r="E4256" i="4"/>
  <c r="F4256" i="4"/>
  <c r="G4256" i="4"/>
  <c r="C4257" i="4"/>
  <c r="H4257" i="4" s="1"/>
  <c r="D4257" i="4"/>
  <c r="E4257" i="4"/>
  <c r="F4257" i="4"/>
  <c r="G4257" i="4"/>
  <c r="C4258" i="4"/>
  <c r="H4258" i="4" s="1"/>
  <c r="D4258" i="4"/>
  <c r="E4258" i="4"/>
  <c r="F4258" i="4"/>
  <c r="G4258" i="4"/>
  <c r="C4259" i="4"/>
  <c r="H4259" i="4" s="1"/>
  <c r="D4259" i="4"/>
  <c r="E4259" i="4"/>
  <c r="F4259" i="4"/>
  <c r="G4259" i="4"/>
  <c r="C4260" i="4"/>
  <c r="H4260" i="4" s="1"/>
  <c r="D4260" i="4"/>
  <c r="E4260" i="4"/>
  <c r="F4260" i="4"/>
  <c r="G4260" i="4"/>
  <c r="C4261" i="4"/>
  <c r="H4261" i="4" s="1"/>
  <c r="D4261" i="4"/>
  <c r="E4261" i="4"/>
  <c r="F4261" i="4"/>
  <c r="G4261" i="4"/>
  <c r="C4262" i="4"/>
  <c r="H4262" i="4" s="1"/>
  <c r="D4262" i="4"/>
  <c r="E4262" i="4"/>
  <c r="F4262" i="4"/>
  <c r="G4262" i="4"/>
  <c r="C4263" i="4"/>
  <c r="H4263" i="4" s="1"/>
  <c r="D4263" i="4"/>
  <c r="E4263" i="4"/>
  <c r="F4263" i="4"/>
  <c r="G4263" i="4"/>
  <c r="C4264" i="4"/>
  <c r="H4264" i="4" s="1"/>
  <c r="D4264" i="4"/>
  <c r="E4264" i="4"/>
  <c r="F4264" i="4"/>
  <c r="G4264" i="4"/>
  <c r="C4265" i="4"/>
  <c r="H4265" i="4" s="1"/>
  <c r="D4265" i="4"/>
  <c r="E4265" i="4"/>
  <c r="F4265" i="4"/>
  <c r="G4265" i="4"/>
  <c r="C4266" i="4"/>
  <c r="H4266" i="4" s="1"/>
  <c r="D4266" i="4"/>
  <c r="E4266" i="4"/>
  <c r="F4266" i="4"/>
  <c r="G4266" i="4"/>
  <c r="C4267" i="4"/>
  <c r="H4267" i="4" s="1"/>
  <c r="D4267" i="4"/>
  <c r="E4267" i="4"/>
  <c r="F4267" i="4"/>
  <c r="G4267" i="4"/>
  <c r="C4268" i="4"/>
  <c r="H4268" i="4" s="1"/>
  <c r="D4268" i="4"/>
  <c r="E4268" i="4"/>
  <c r="F4268" i="4"/>
  <c r="G4268" i="4"/>
  <c r="C4269" i="4"/>
  <c r="H4269" i="4" s="1"/>
  <c r="D4269" i="4"/>
  <c r="E4269" i="4"/>
  <c r="F4269" i="4"/>
  <c r="G4269" i="4"/>
  <c r="C4270" i="4"/>
  <c r="H4270" i="4" s="1"/>
  <c r="D4270" i="4"/>
  <c r="E4270" i="4"/>
  <c r="F4270" i="4"/>
  <c r="G4270" i="4"/>
  <c r="C4271" i="4"/>
  <c r="H4271" i="4" s="1"/>
  <c r="D4271" i="4"/>
  <c r="E4271" i="4"/>
  <c r="F4271" i="4"/>
  <c r="G4271" i="4"/>
  <c r="C4272" i="4"/>
  <c r="H4272" i="4" s="1"/>
  <c r="D4272" i="4"/>
  <c r="E4272" i="4"/>
  <c r="F4272" i="4"/>
  <c r="G4272" i="4"/>
  <c r="C4273" i="4"/>
  <c r="H4273" i="4" s="1"/>
  <c r="D4273" i="4"/>
  <c r="E4273" i="4"/>
  <c r="F4273" i="4"/>
  <c r="G4273" i="4"/>
  <c r="C4274" i="4"/>
  <c r="H4274" i="4" s="1"/>
  <c r="D4274" i="4"/>
  <c r="E4274" i="4"/>
  <c r="F4274" i="4"/>
  <c r="G4274" i="4"/>
  <c r="C4275" i="4"/>
  <c r="H4275" i="4" s="1"/>
  <c r="D4275" i="4"/>
  <c r="E4275" i="4"/>
  <c r="F4275" i="4"/>
  <c r="G4275" i="4"/>
  <c r="C4276" i="4"/>
  <c r="H4276" i="4" s="1"/>
  <c r="D4276" i="4"/>
  <c r="E4276" i="4"/>
  <c r="F4276" i="4"/>
  <c r="G4276" i="4"/>
  <c r="C4277" i="4"/>
  <c r="H4277" i="4" s="1"/>
  <c r="D4277" i="4"/>
  <c r="E4277" i="4"/>
  <c r="F4277" i="4"/>
  <c r="G4277" i="4"/>
  <c r="C4278" i="4"/>
  <c r="H4278" i="4" s="1"/>
  <c r="D4278" i="4"/>
  <c r="E4278" i="4"/>
  <c r="F4278" i="4"/>
  <c r="G4278" i="4"/>
  <c r="C4279" i="4"/>
  <c r="H4279" i="4" s="1"/>
  <c r="D4279" i="4"/>
  <c r="E4279" i="4"/>
  <c r="F4279" i="4"/>
  <c r="G4279" i="4"/>
  <c r="C4280" i="4"/>
  <c r="H4280" i="4" s="1"/>
  <c r="D4280" i="4"/>
  <c r="E4280" i="4"/>
  <c r="F4280" i="4"/>
  <c r="G4280" i="4"/>
  <c r="C4281" i="4"/>
  <c r="H4281" i="4" s="1"/>
  <c r="D4281" i="4"/>
  <c r="E4281" i="4"/>
  <c r="F4281" i="4"/>
  <c r="G4281" i="4"/>
  <c r="C4282" i="4"/>
  <c r="H4282" i="4" s="1"/>
  <c r="D4282" i="4"/>
  <c r="E4282" i="4"/>
  <c r="F4282" i="4"/>
  <c r="G4282" i="4"/>
  <c r="C4283" i="4"/>
  <c r="H4283" i="4" s="1"/>
  <c r="D4283" i="4"/>
  <c r="E4283" i="4"/>
  <c r="F4283" i="4"/>
  <c r="G4283" i="4"/>
  <c r="C4284" i="4"/>
  <c r="H4284" i="4" s="1"/>
  <c r="D4284" i="4"/>
  <c r="E4284" i="4"/>
  <c r="F4284" i="4"/>
  <c r="G4284" i="4"/>
  <c r="C4285" i="4"/>
  <c r="H4285" i="4" s="1"/>
  <c r="D4285" i="4"/>
  <c r="E4285" i="4"/>
  <c r="F4285" i="4"/>
  <c r="G4285" i="4"/>
  <c r="C4286" i="4"/>
  <c r="H4286" i="4" s="1"/>
  <c r="D4286" i="4"/>
  <c r="E4286" i="4"/>
  <c r="F4286" i="4"/>
  <c r="G4286" i="4"/>
  <c r="C4287" i="4"/>
  <c r="H4287" i="4" s="1"/>
  <c r="D4287" i="4"/>
  <c r="E4287" i="4"/>
  <c r="F4287" i="4"/>
  <c r="G4287" i="4"/>
  <c r="C4288" i="4"/>
  <c r="H4288" i="4" s="1"/>
  <c r="D4288" i="4"/>
  <c r="E4288" i="4"/>
  <c r="F4288" i="4"/>
  <c r="G4288" i="4"/>
  <c r="C4289" i="4"/>
  <c r="H4289" i="4" s="1"/>
  <c r="D4289" i="4"/>
  <c r="E4289" i="4"/>
  <c r="F4289" i="4"/>
  <c r="G4289" i="4"/>
  <c r="C4290" i="4"/>
  <c r="H4290" i="4" s="1"/>
  <c r="D4290" i="4"/>
  <c r="E4290" i="4"/>
  <c r="F4290" i="4"/>
  <c r="G4290" i="4"/>
  <c r="C4291" i="4"/>
  <c r="H4291" i="4" s="1"/>
  <c r="D4291" i="4"/>
  <c r="E4291" i="4"/>
  <c r="F4291" i="4"/>
  <c r="G4291" i="4"/>
  <c r="C4292" i="4"/>
  <c r="H4292" i="4" s="1"/>
  <c r="D4292" i="4"/>
  <c r="E4292" i="4"/>
  <c r="F4292" i="4"/>
  <c r="G4292" i="4"/>
  <c r="C4293" i="4"/>
  <c r="H4293" i="4" s="1"/>
  <c r="D4293" i="4"/>
  <c r="E4293" i="4"/>
  <c r="F4293" i="4"/>
  <c r="G4293" i="4"/>
  <c r="C4294" i="4"/>
  <c r="H4294" i="4" s="1"/>
  <c r="D4294" i="4"/>
  <c r="E4294" i="4"/>
  <c r="F4294" i="4"/>
  <c r="G4294" i="4"/>
  <c r="C4295" i="4"/>
  <c r="H4295" i="4" s="1"/>
  <c r="D4295" i="4"/>
  <c r="E4295" i="4"/>
  <c r="F4295" i="4"/>
  <c r="G4295" i="4"/>
  <c r="C4296" i="4"/>
  <c r="H4296" i="4" s="1"/>
  <c r="D4296" i="4"/>
  <c r="E4296" i="4"/>
  <c r="F4296" i="4"/>
  <c r="G4296" i="4"/>
  <c r="C4297" i="4"/>
  <c r="H4297" i="4" s="1"/>
  <c r="D4297" i="4"/>
  <c r="E4297" i="4"/>
  <c r="F4297" i="4"/>
  <c r="G4297" i="4"/>
  <c r="C4298" i="4"/>
  <c r="H4298" i="4" s="1"/>
  <c r="D4298" i="4"/>
  <c r="E4298" i="4"/>
  <c r="F4298" i="4"/>
  <c r="G4298" i="4"/>
  <c r="C4299" i="4"/>
  <c r="H4299" i="4" s="1"/>
  <c r="D4299" i="4"/>
  <c r="E4299" i="4"/>
  <c r="F4299" i="4"/>
  <c r="G4299" i="4"/>
  <c r="C4300" i="4"/>
  <c r="H4300" i="4" s="1"/>
  <c r="D4300" i="4"/>
  <c r="E4300" i="4"/>
  <c r="F4300" i="4"/>
  <c r="G4300" i="4"/>
  <c r="C4301" i="4"/>
  <c r="H4301" i="4" s="1"/>
  <c r="D4301" i="4"/>
  <c r="E4301" i="4"/>
  <c r="F4301" i="4"/>
  <c r="G4301" i="4"/>
  <c r="C4302" i="4"/>
  <c r="H4302" i="4" s="1"/>
  <c r="D4302" i="4"/>
  <c r="E4302" i="4"/>
  <c r="F4302" i="4"/>
  <c r="G4302" i="4"/>
  <c r="C4303" i="4"/>
  <c r="H4303" i="4" s="1"/>
  <c r="D4303" i="4"/>
  <c r="E4303" i="4"/>
  <c r="F4303" i="4"/>
  <c r="G4303" i="4"/>
  <c r="C4304" i="4"/>
  <c r="H4304" i="4" s="1"/>
  <c r="D4304" i="4"/>
  <c r="E4304" i="4"/>
  <c r="F4304" i="4"/>
  <c r="G4304" i="4"/>
  <c r="C4305" i="4"/>
  <c r="H4305" i="4" s="1"/>
  <c r="D4305" i="4"/>
  <c r="E4305" i="4"/>
  <c r="F4305" i="4"/>
  <c r="G4305" i="4"/>
  <c r="C4306" i="4"/>
  <c r="H4306" i="4" s="1"/>
  <c r="D4306" i="4"/>
  <c r="E4306" i="4"/>
  <c r="F4306" i="4"/>
  <c r="G4306" i="4"/>
  <c r="C4307" i="4"/>
  <c r="H4307" i="4" s="1"/>
  <c r="D4307" i="4"/>
  <c r="E4307" i="4"/>
  <c r="F4307" i="4"/>
  <c r="G4307" i="4"/>
  <c r="C4308" i="4"/>
  <c r="H4308" i="4" s="1"/>
  <c r="D4308" i="4"/>
  <c r="E4308" i="4"/>
  <c r="F4308" i="4"/>
  <c r="G4308" i="4"/>
  <c r="C4309" i="4"/>
  <c r="H4309" i="4" s="1"/>
  <c r="D4309" i="4"/>
  <c r="E4309" i="4"/>
  <c r="F4309" i="4"/>
  <c r="G4309" i="4"/>
  <c r="C4310" i="4"/>
  <c r="H4310" i="4" s="1"/>
  <c r="D4310" i="4"/>
  <c r="E4310" i="4"/>
  <c r="F4310" i="4"/>
  <c r="G4310" i="4"/>
  <c r="C4311" i="4"/>
  <c r="H4311" i="4" s="1"/>
  <c r="D4311" i="4"/>
  <c r="E4311" i="4"/>
  <c r="F4311" i="4"/>
  <c r="G4311" i="4"/>
  <c r="C4312" i="4"/>
  <c r="H4312" i="4" s="1"/>
  <c r="D4312" i="4"/>
  <c r="E4312" i="4"/>
  <c r="F4312" i="4"/>
  <c r="G4312" i="4"/>
  <c r="C4313" i="4"/>
  <c r="H4313" i="4" s="1"/>
  <c r="D4313" i="4"/>
  <c r="E4313" i="4"/>
  <c r="F4313" i="4"/>
  <c r="G4313" i="4"/>
  <c r="C4314" i="4"/>
  <c r="H4314" i="4" s="1"/>
  <c r="D4314" i="4"/>
  <c r="E4314" i="4"/>
  <c r="F4314" i="4"/>
  <c r="G4314" i="4"/>
  <c r="C4315" i="4"/>
  <c r="H4315" i="4" s="1"/>
  <c r="D4315" i="4"/>
  <c r="E4315" i="4"/>
  <c r="F4315" i="4"/>
  <c r="G4315" i="4"/>
  <c r="C4316" i="4"/>
  <c r="H4316" i="4" s="1"/>
  <c r="D4316" i="4"/>
  <c r="E4316" i="4"/>
  <c r="F4316" i="4"/>
  <c r="G4316" i="4"/>
  <c r="C4317" i="4"/>
  <c r="H4317" i="4" s="1"/>
  <c r="D4317" i="4"/>
  <c r="E4317" i="4"/>
  <c r="F4317" i="4"/>
  <c r="G4317" i="4"/>
  <c r="C4318" i="4"/>
  <c r="H4318" i="4" s="1"/>
  <c r="D4318" i="4"/>
  <c r="E4318" i="4"/>
  <c r="F4318" i="4"/>
  <c r="G4318" i="4"/>
  <c r="C4319" i="4"/>
  <c r="H4319" i="4" s="1"/>
  <c r="D4319" i="4"/>
  <c r="E4319" i="4"/>
  <c r="F4319" i="4"/>
  <c r="G4319" i="4"/>
  <c r="C4320" i="4"/>
  <c r="H4320" i="4" s="1"/>
  <c r="D4320" i="4"/>
  <c r="E4320" i="4"/>
  <c r="F4320" i="4"/>
  <c r="G4320" i="4"/>
  <c r="C4321" i="4"/>
  <c r="H4321" i="4" s="1"/>
  <c r="D4321" i="4"/>
  <c r="E4321" i="4"/>
  <c r="F4321" i="4"/>
  <c r="G4321" i="4"/>
  <c r="C4322" i="4"/>
  <c r="H4322" i="4" s="1"/>
  <c r="D4322" i="4"/>
  <c r="E4322" i="4"/>
  <c r="F4322" i="4"/>
  <c r="G4322" i="4"/>
  <c r="C4323" i="4"/>
  <c r="H4323" i="4" s="1"/>
  <c r="D4323" i="4"/>
  <c r="E4323" i="4"/>
  <c r="F4323" i="4"/>
  <c r="G4323" i="4"/>
  <c r="C4324" i="4"/>
  <c r="H4324" i="4" s="1"/>
  <c r="D4324" i="4"/>
  <c r="E4324" i="4"/>
  <c r="F4324" i="4"/>
  <c r="G4324" i="4"/>
  <c r="C4325" i="4"/>
  <c r="H4325" i="4" s="1"/>
  <c r="D4325" i="4"/>
  <c r="E4325" i="4"/>
  <c r="F4325" i="4"/>
  <c r="G4325" i="4"/>
  <c r="C4326" i="4"/>
  <c r="H4326" i="4" s="1"/>
  <c r="D4326" i="4"/>
  <c r="E4326" i="4"/>
  <c r="F4326" i="4"/>
  <c r="G4326" i="4"/>
  <c r="C4327" i="4"/>
  <c r="H4327" i="4" s="1"/>
  <c r="D4327" i="4"/>
  <c r="E4327" i="4"/>
  <c r="F4327" i="4"/>
  <c r="G4327" i="4"/>
  <c r="C4328" i="4"/>
  <c r="H4328" i="4" s="1"/>
  <c r="D4328" i="4"/>
  <c r="E4328" i="4"/>
  <c r="F4328" i="4"/>
  <c r="G4328" i="4"/>
  <c r="C4329" i="4"/>
  <c r="H4329" i="4" s="1"/>
  <c r="D4329" i="4"/>
  <c r="E4329" i="4"/>
  <c r="F4329" i="4"/>
  <c r="G4329" i="4"/>
  <c r="C4330" i="4"/>
  <c r="H4330" i="4" s="1"/>
  <c r="D4330" i="4"/>
  <c r="E4330" i="4"/>
  <c r="F4330" i="4"/>
  <c r="G4330" i="4"/>
  <c r="C4331" i="4"/>
  <c r="H4331" i="4" s="1"/>
  <c r="D4331" i="4"/>
  <c r="E4331" i="4"/>
  <c r="F4331" i="4"/>
  <c r="G4331" i="4"/>
  <c r="C4332" i="4"/>
  <c r="H4332" i="4" s="1"/>
  <c r="D4332" i="4"/>
  <c r="E4332" i="4"/>
  <c r="F4332" i="4"/>
  <c r="G4332" i="4"/>
  <c r="C4333" i="4"/>
  <c r="H4333" i="4" s="1"/>
  <c r="D4333" i="4"/>
  <c r="E4333" i="4"/>
  <c r="F4333" i="4"/>
  <c r="G4333" i="4"/>
  <c r="C4334" i="4"/>
  <c r="H4334" i="4" s="1"/>
  <c r="D4334" i="4"/>
  <c r="E4334" i="4"/>
  <c r="F4334" i="4"/>
  <c r="G4334" i="4"/>
  <c r="C4335" i="4"/>
  <c r="H4335" i="4" s="1"/>
  <c r="D4335" i="4"/>
  <c r="E4335" i="4"/>
  <c r="F4335" i="4"/>
  <c r="G4335" i="4"/>
  <c r="C4336" i="4"/>
  <c r="H4336" i="4" s="1"/>
  <c r="D4336" i="4"/>
  <c r="E4336" i="4"/>
  <c r="F4336" i="4"/>
  <c r="G4336" i="4"/>
  <c r="C4337" i="4"/>
  <c r="H4337" i="4" s="1"/>
  <c r="D4337" i="4"/>
  <c r="E4337" i="4"/>
  <c r="F4337" i="4"/>
  <c r="G4337" i="4"/>
  <c r="C4338" i="4"/>
  <c r="H4338" i="4" s="1"/>
  <c r="D4338" i="4"/>
  <c r="E4338" i="4"/>
  <c r="F4338" i="4"/>
  <c r="G4338" i="4"/>
  <c r="C4339" i="4"/>
  <c r="H4339" i="4" s="1"/>
  <c r="D4339" i="4"/>
  <c r="E4339" i="4"/>
  <c r="F4339" i="4"/>
  <c r="G4339" i="4"/>
  <c r="C4340" i="4"/>
  <c r="H4340" i="4" s="1"/>
  <c r="D4340" i="4"/>
  <c r="E4340" i="4"/>
  <c r="F4340" i="4"/>
  <c r="G4340" i="4"/>
  <c r="C4341" i="4"/>
  <c r="H4341" i="4" s="1"/>
  <c r="D4341" i="4"/>
  <c r="E4341" i="4"/>
  <c r="F4341" i="4"/>
  <c r="G4341" i="4"/>
  <c r="C4342" i="4"/>
  <c r="H4342" i="4" s="1"/>
  <c r="D4342" i="4"/>
  <c r="E4342" i="4"/>
  <c r="F4342" i="4"/>
  <c r="G4342" i="4"/>
  <c r="C4343" i="4"/>
  <c r="H4343" i="4" s="1"/>
  <c r="D4343" i="4"/>
  <c r="E4343" i="4"/>
  <c r="F4343" i="4"/>
  <c r="G4343" i="4"/>
  <c r="C4344" i="4"/>
  <c r="H4344" i="4" s="1"/>
  <c r="D4344" i="4"/>
  <c r="E4344" i="4"/>
  <c r="F4344" i="4"/>
  <c r="G4344" i="4"/>
  <c r="C4345" i="4"/>
  <c r="H4345" i="4" s="1"/>
  <c r="D4345" i="4"/>
  <c r="E4345" i="4"/>
  <c r="F4345" i="4"/>
  <c r="G4345" i="4"/>
  <c r="C4346" i="4"/>
  <c r="H4346" i="4" s="1"/>
  <c r="D4346" i="4"/>
  <c r="E4346" i="4"/>
  <c r="F4346" i="4"/>
  <c r="G4346" i="4"/>
  <c r="C4347" i="4"/>
  <c r="H4347" i="4" s="1"/>
  <c r="D4347" i="4"/>
  <c r="E4347" i="4"/>
  <c r="F4347" i="4"/>
  <c r="G4347" i="4"/>
  <c r="C4348" i="4"/>
  <c r="H4348" i="4" s="1"/>
  <c r="D4348" i="4"/>
  <c r="E4348" i="4"/>
  <c r="F4348" i="4"/>
  <c r="G4348" i="4"/>
  <c r="C4349" i="4"/>
  <c r="H4349" i="4" s="1"/>
  <c r="D4349" i="4"/>
  <c r="E4349" i="4"/>
  <c r="F4349" i="4"/>
  <c r="G4349" i="4"/>
  <c r="C4350" i="4"/>
  <c r="H4350" i="4" s="1"/>
  <c r="D4350" i="4"/>
  <c r="E4350" i="4"/>
  <c r="F4350" i="4"/>
  <c r="G4350" i="4"/>
  <c r="C4351" i="4"/>
  <c r="H4351" i="4" s="1"/>
  <c r="D4351" i="4"/>
  <c r="E4351" i="4"/>
  <c r="F4351" i="4"/>
  <c r="G4351" i="4"/>
  <c r="C4352" i="4"/>
  <c r="H4352" i="4" s="1"/>
  <c r="D4352" i="4"/>
  <c r="E4352" i="4"/>
  <c r="F4352" i="4"/>
  <c r="G4352" i="4"/>
  <c r="C4353" i="4"/>
  <c r="H4353" i="4" s="1"/>
  <c r="D4353" i="4"/>
  <c r="E4353" i="4"/>
  <c r="F4353" i="4"/>
  <c r="G4353" i="4"/>
  <c r="C4354" i="4"/>
  <c r="H4354" i="4" s="1"/>
  <c r="D4354" i="4"/>
  <c r="E4354" i="4"/>
  <c r="F4354" i="4"/>
  <c r="G4354" i="4"/>
  <c r="C4355" i="4"/>
  <c r="H4355" i="4" s="1"/>
  <c r="D4355" i="4"/>
  <c r="E4355" i="4"/>
  <c r="F4355" i="4"/>
  <c r="G4355" i="4"/>
  <c r="C4356" i="4"/>
  <c r="H4356" i="4" s="1"/>
  <c r="D4356" i="4"/>
  <c r="E4356" i="4"/>
  <c r="F4356" i="4"/>
  <c r="G4356" i="4"/>
  <c r="C4357" i="4"/>
  <c r="H4357" i="4" s="1"/>
  <c r="D4357" i="4"/>
  <c r="E4357" i="4"/>
  <c r="F4357" i="4"/>
  <c r="G4357" i="4"/>
  <c r="C4358" i="4"/>
  <c r="H4358" i="4" s="1"/>
  <c r="D4358" i="4"/>
  <c r="E4358" i="4"/>
  <c r="F4358" i="4"/>
  <c r="G4358" i="4"/>
  <c r="C4359" i="4"/>
  <c r="H4359" i="4" s="1"/>
  <c r="D4359" i="4"/>
  <c r="E4359" i="4"/>
  <c r="F4359" i="4"/>
  <c r="G4359" i="4"/>
  <c r="C4360" i="4"/>
  <c r="H4360" i="4" s="1"/>
  <c r="D4360" i="4"/>
  <c r="E4360" i="4"/>
  <c r="F4360" i="4"/>
  <c r="G4360" i="4"/>
  <c r="C4361" i="4"/>
  <c r="H4361" i="4" s="1"/>
  <c r="D4361" i="4"/>
  <c r="E4361" i="4"/>
  <c r="F4361" i="4"/>
  <c r="G4361" i="4"/>
  <c r="C4362" i="4"/>
  <c r="H4362" i="4" s="1"/>
  <c r="D4362" i="4"/>
  <c r="E4362" i="4"/>
  <c r="F4362" i="4"/>
  <c r="G4362" i="4"/>
  <c r="C4363" i="4"/>
  <c r="H4363" i="4" s="1"/>
  <c r="D4363" i="4"/>
  <c r="E4363" i="4"/>
  <c r="F4363" i="4"/>
  <c r="G4363" i="4"/>
  <c r="C4364" i="4"/>
  <c r="H4364" i="4" s="1"/>
  <c r="D4364" i="4"/>
  <c r="E4364" i="4"/>
  <c r="F4364" i="4"/>
  <c r="G4364" i="4"/>
  <c r="C4365" i="4"/>
  <c r="H4365" i="4" s="1"/>
  <c r="D4365" i="4"/>
  <c r="E4365" i="4"/>
  <c r="F4365" i="4"/>
  <c r="G4365" i="4"/>
  <c r="C4366" i="4"/>
  <c r="H4366" i="4" s="1"/>
  <c r="D4366" i="4"/>
  <c r="E4366" i="4"/>
  <c r="F4366" i="4"/>
  <c r="G4366" i="4"/>
  <c r="C4367" i="4"/>
  <c r="H4367" i="4" s="1"/>
  <c r="D4367" i="4"/>
  <c r="E4367" i="4"/>
  <c r="F4367" i="4"/>
  <c r="G4367" i="4"/>
  <c r="C4368" i="4"/>
  <c r="H4368" i="4" s="1"/>
  <c r="D4368" i="4"/>
  <c r="E4368" i="4"/>
  <c r="F4368" i="4"/>
  <c r="G4368" i="4"/>
  <c r="C4369" i="4"/>
  <c r="H4369" i="4" s="1"/>
  <c r="D4369" i="4"/>
  <c r="E4369" i="4"/>
  <c r="F4369" i="4"/>
  <c r="G4369" i="4"/>
  <c r="C4370" i="4"/>
  <c r="H4370" i="4" s="1"/>
  <c r="D4370" i="4"/>
  <c r="E4370" i="4"/>
  <c r="F4370" i="4"/>
  <c r="G4370" i="4"/>
  <c r="C4371" i="4"/>
  <c r="H4371" i="4" s="1"/>
  <c r="D4371" i="4"/>
  <c r="E4371" i="4"/>
  <c r="F4371" i="4"/>
  <c r="G4371" i="4"/>
  <c r="C4372" i="4"/>
  <c r="H4372" i="4" s="1"/>
  <c r="D4372" i="4"/>
  <c r="E4372" i="4"/>
  <c r="F4372" i="4"/>
  <c r="G4372" i="4"/>
  <c r="C4373" i="4"/>
  <c r="H4373" i="4" s="1"/>
  <c r="D4373" i="4"/>
  <c r="E4373" i="4"/>
  <c r="F4373" i="4"/>
  <c r="G4373" i="4"/>
  <c r="C4374" i="4"/>
  <c r="H4374" i="4" s="1"/>
  <c r="D4374" i="4"/>
  <c r="E4374" i="4"/>
  <c r="F4374" i="4"/>
  <c r="G4374" i="4"/>
  <c r="C4375" i="4"/>
  <c r="H4375" i="4" s="1"/>
  <c r="D4375" i="4"/>
  <c r="E4375" i="4"/>
  <c r="F4375" i="4"/>
  <c r="G4375" i="4"/>
  <c r="C4376" i="4"/>
  <c r="H4376" i="4" s="1"/>
  <c r="D4376" i="4"/>
  <c r="E4376" i="4"/>
  <c r="F4376" i="4"/>
  <c r="G4376" i="4"/>
  <c r="C4377" i="4"/>
  <c r="H4377" i="4" s="1"/>
  <c r="D4377" i="4"/>
  <c r="E4377" i="4"/>
  <c r="F4377" i="4"/>
  <c r="G4377" i="4"/>
  <c r="C4378" i="4"/>
  <c r="H4378" i="4" s="1"/>
  <c r="D4378" i="4"/>
  <c r="E4378" i="4"/>
  <c r="F4378" i="4"/>
  <c r="G4378" i="4"/>
  <c r="C4379" i="4"/>
  <c r="H4379" i="4" s="1"/>
  <c r="D4379" i="4"/>
  <c r="E4379" i="4"/>
  <c r="F4379" i="4"/>
  <c r="G4379" i="4"/>
  <c r="C4380" i="4"/>
  <c r="H4380" i="4" s="1"/>
  <c r="D4380" i="4"/>
  <c r="E4380" i="4"/>
  <c r="F4380" i="4"/>
  <c r="G4380" i="4"/>
  <c r="C4381" i="4"/>
  <c r="H4381" i="4" s="1"/>
  <c r="D4381" i="4"/>
  <c r="E4381" i="4"/>
  <c r="F4381" i="4"/>
  <c r="G4381" i="4"/>
  <c r="C4382" i="4"/>
  <c r="H4382" i="4" s="1"/>
  <c r="D4382" i="4"/>
  <c r="E4382" i="4"/>
  <c r="F4382" i="4"/>
  <c r="G4382" i="4"/>
  <c r="C4383" i="4"/>
  <c r="H4383" i="4" s="1"/>
  <c r="D4383" i="4"/>
  <c r="E4383" i="4"/>
  <c r="F4383" i="4"/>
  <c r="G4383" i="4"/>
  <c r="C4384" i="4"/>
  <c r="H4384" i="4" s="1"/>
  <c r="D4384" i="4"/>
  <c r="E4384" i="4"/>
  <c r="F4384" i="4"/>
  <c r="G4384" i="4"/>
  <c r="C4385" i="4"/>
  <c r="H4385" i="4" s="1"/>
  <c r="D4385" i="4"/>
  <c r="E4385" i="4"/>
  <c r="F4385" i="4"/>
  <c r="G4385" i="4"/>
  <c r="C4386" i="4"/>
  <c r="H4386" i="4" s="1"/>
  <c r="D4386" i="4"/>
  <c r="E4386" i="4"/>
  <c r="F4386" i="4"/>
  <c r="G4386" i="4"/>
  <c r="C4387" i="4"/>
  <c r="H4387" i="4" s="1"/>
  <c r="D4387" i="4"/>
  <c r="E4387" i="4"/>
  <c r="F4387" i="4"/>
  <c r="G4387" i="4"/>
  <c r="C4388" i="4"/>
  <c r="H4388" i="4" s="1"/>
  <c r="D4388" i="4"/>
  <c r="E4388" i="4"/>
  <c r="F4388" i="4"/>
  <c r="G4388" i="4"/>
  <c r="C4389" i="4"/>
  <c r="H4389" i="4" s="1"/>
  <c r="D4389" i="4"/>
  <c r="E4389" i="4"/>
  <c r="F4389" i="4"/>
  <c r="G4389" i="4"/>
  <c r="C4390" i="4"/>
  <c r="H4390" i="4" s="1"/>
  <c r="D4390" i="4"/>
  <c r="E4390" i="4"/>
  <c r="F4390" i="4"/>
  <c r="G4390" i="4"/>
  <c r="C4391" i="4"/>
  <c r="H4391" i="4" s="1"/>
  <c r="D4391" i="4"/>
  <c r="E4391" i="4"/>
  <c r="F4391" i="4"/>
  <c r="G4391" i="4"/>
  <c r="C4392" i="4"/>
  <c r="H4392" i="4" s="1"/>
  <c r="D4392" i="4"/>
  <c r="E4392" i="4"/>
  <c r="F4392" i="4"/>
  <c r="G4392" i="4"/>
  <c r="C4393" i="4"/>
  <c r="H4393" i="4" s="1"/>
  <c r="D4393" i="4"/>
  <c r="E4393" i="4"/>
  <c r="F4393" i="4"/>
  <c r="G4393" i="4"/>
  <c r="C4394" i="4"/>
  <c r="H4394" i="4" s="1"/>
  <c r="D4394" i="4"/>
  <c r="E4394" i="4"/>
  <c r="F4394" i="4"/>
  <c r="G4394" i="4"/>
  <c r="C4395" i="4"/>
  <c r="H4395" i="4" s="1"/>
  <c r="D4395" i="4"/>
  <c r="E4395" i="4"/>
  <c r="F4395" i="4"/>
  <c r="G4395" i="4"/>
  <c r="C4396" i="4"/>
  <c r="H4396" i="4" s="1"/>
  <c r="D4396" i="4"/>
  <c r="E4396" i="4"/>
  <c r="F4396" i="4"/>
  <c r="G4396" i="4"/>
  <c r="C4397" i="4"/>
  <c r="H4397" i="4" s="1"/>
  <c r="D4397" i="4"/>
  <c r="E4397" i="4"/>
  <c r="F4397" i="4"/>
  <c r="G4397" i="4"/>
  <c r="C4398" i="4"/>
  <c r="H4398" i="4" s="1"/>
  <c r="D4398" i="4"/>
  <c r="E4398" i="4"/>
  <c r="F4398" i="4"/>
  <c r="G4398" i="4"/>
  <c r="C4399" i="4"/>
  <c r="H4399" i="4" s="1"/>
  <c r="D4399" i="4"/>
  <c r="E4399" i="4"/>
  <c r="F4399" i="4"/>
  <c r="G4399" i="4"/>
  <c r="C4400" i="4"/>
  <c r="H4400" i="4" s="1"/>
  <c r="D4400" i="4"/>
  <c r="E4400" i="4"/>
  <c r="F4400" i="4"/>
  <c r="G4400" i="4"/>
  <c r="C4401" i="4"/>
  <c r="H4401" i="4" s="1"/>
  <c r="D4401" i="4"/>
  <c r="E4401" i="4"/>
  <c r="F4401" i="4"/>
  <c r="G4401" i="4"/>
  <c r="C4402" i="4"/>
  <c r="H4402" i="4" s="1"/>
  <c r="D4402" i="4"/>
  <c r="E4402" i="4"/>
  <c r="F4402" i="4"/>
  <c r="G4402" i="4"/>
  <c r="C4403" i="4"/>
  <c r="H4403" i="4" s="1"/>
  <c r="D4403" i="4"/>
  <c r="E4403" i="4"/>
  <c r="F4403" i="4"/>
  <c r="G4403" i="4"/>
  <c r="C4404" i="4"/>
  <c r="H4404" i="4" s="1"/>
  <c r="D4404" i="4"/>
  <c r="E4404" i="4"/>
  <c r="F4404" i="4"/>
  <c r="G4404" i="4"/>
  <c r="C4405" i="4"/>
  <c r="H4405" i="4" s="1"/>
  <c r="D4405" i="4"/>
  <c r="E4405" i="4"/>
  <c r="F4405" i="4"/>
  <c r="G4405" i="4"/>
  <c r="C4406" i="4"/>
  <c r="H4406" i="4" s="1"/>
  <c r="D4406" i="4"/>
  <c r="E4406" i="4"/>
  <c r="F4406" i="4"/>
  <c r="G4406" i="4"/>
  <c r="C4407" i="4"/>
  <c r="H4407" i="4" s="1"/>
  <c r="D4407" i="4"/>
  <c r="E4407" i="4"/>
  <c r="F4407" i="4"/>
  <c r="G4407" i="4"/>
  <c r="C4408" i="4"/>
  <c r="H4408" i="4" s="1"/>
  <c r="D4408" i="4"/>
  <c r="E4408" i="4"/>
  <c r="F4408" i="4"/>
  <c r="G4408" i="4"/>
  <c r="C4409" i="4"/>
  <c r="H4409" i="4" s="1"/>
  <c r="D4409" i="4"/>
  <c r="E4409" i="4"/>
  <c r="F4409" i="4"/>
  <c r="G4409" i="4"/>
  <c r="C4410" i="4"/>
  <c r="H4410" i="4" s="1"/>
  <c r="D4410" i="4"/>
  <c r="E4410" i="4"/>
  <c r="F4410" i="4"/>
  <c r="G4410" i="4"/>
  <c r="C4411" i="4"/>
  <c r="H4411" i="4" s="1"/>
  <c r="D4411" i="4"/>
  <c r="E4411" i="4"/>
  <c r="F4411" i="4"/>
  <c r="G4411" i="4"/>
  <c r="C4412" i="4"/>
  <c r="H4412" i="4" s="1"/>
  <c r="D4412" i="4"/>
  <c r="E4412" i="4"/>
  <c r="F4412" i="4"/>
  <c r="G4412" i="4"/>
  <c r="C4413" i="4"/>
  <c r="H4413" i="4" s="1"/>
  <c r="D4413" i="4"/>
  <c r="E4413" i="4"/>
  <c r="F4413" i="4"/>
  <c r="G4413" i="4"/>
  <c r="C4414" i="4"/>
  <c r="H4414" i="4" s="1"/>
  <c r="D4414" i="4"/>
  <c r="E4414" i="4"/>
  <c r="F4414" i="4"/>
  <c r="G4414" i="4"/>
  <c r="C4415" i="4"/>
  <c r="H4415" i="4" s="1"/>
  <c r="D4415" i="4"/>
  <c r="E4415" i="4"/>
  <c r="F4415" i="4"/>
  <c r="G4415" i="4"/>
  <c r="C4416" i="4"/>
  <c r="H4416" i="4" s="1"/>
  <c r="D4416" i="4"/>
  <c r="E4416" i="4"/>
  <c r="F4416" i="4"/>
  <c r="G4416" i="4"/>
  <c r="C4417" i="4"/>
  <c r="H4417" i="4" s="1"/>
  <c r="D4417" i="4"/>
  <c r="E4417" i="4"/>
  <c r="F4417" i="4"/>
  <c r="G4417" i="4"/>
  <c r="C4418" i="4"/>
  <c r="H4418" i="4" s="1"/>
  <c r="D4418" i="4"/>
  <c r="E4418" i="4"/>
  <c r="F4418" i="4"/>
  <c r="G4418" i="4"/>
  <c r="C4419" i="4"/>
  <c r="H4419" i="4" s="1"/>
  <c r="D4419" i="4"/>
  <c r="E4419" i="4"/>
  <c r="F4419" i="4"/>
  <c r="G4419" i="4"/>
  <c r="C4420" i="4"/>
  <c r="H4420" i="4" s="1"/>
  <c r="D4420" i="4"/>
  <c r="E4420" i="4"/>
  <c r="F4420" i="4"/>
  <c r="G4420" i="4"/>
  <c r="C4421" i="4"/>
  <c r="H4421" i="4" s="1"/>
  <c r="D4421" i="4"/>
  <c r="E4421" i="4"/>
  <c r="F4421" i="4"/>
  <c r="G4421" i="4"/>
  <c r="C4422" i="4"/>
  <c r="H4422" i="4" s="1"/>
  <c r="D4422" i="4"/>
  <c r="E4422" i="4"/>
  <c r="F4422" i="4"/>
  <c r="G4422" i="4"/>
  <c r="C4423" i="4"/>
  <c r="H4423" i="4" s="1"/>
  <c r="D4423" i="4"/>
  <c r="E4423" i="4"/>
  <c r="F4423" i="4"/>
  <c r="G4423" i="4"/>
  <c r="C4424" i="4"/>
  <c r="H4424" i="4" s="1"/>
  <c r="D4424" i="4"/>
  <c r="E4424" i="4"/>
  <c r="F4424" i="4"/>
  <c r="G4424" i="4"/>
  <c r="C4425" i="4"/>
  <c r="H4425" i="4" s="1"/>
  <c r="D4425" i="4"/>
  <c r="E4425" i="4"/>
  <c r="F4425" i="4"/>
  <c r="G4425" i="4"/>
  <c r="C4426" i="4"/>
  <c r="H4426" i="4" s="1"/>
  <c r="D4426" i="4"/>
  <c r="E4426" i="4"/>
  <c r="F4426" i="4"/>
  <c r="G4426" i="4"/>
  <c r="C4427" i="4"/>
  <c r="H4427" i="4" s="1"/>
  <c r="D4427" i="4"/>
  <c r="E4427" i="4"/>
  <c r="F4427" i="4"/>
  <c r="G4427" i="4"/>
  <c r="C4428" i="4"/>
  <c r="H4428" i="4" s="1"/>
  <c r="D4428" i="4"/>
  <c r="E4428" i="4"/>
  <c r="F4428" i="4"/>
  <c r="G4428" i="4"/>
  <c r="C4429" i="4"/>
  <c r="H4429" i="4" s="1"/>
  <c r="D4429" i="4"/>
  <c r="E4429" i="4"/>
  <c r="F4429" i="4"/>
  <c r="G4429" i="4"/>
  <c r="C4430" i="4"/>
  <c r="H4430" i="4" s="1"/>
  <c r="D4430" i="4"/>
  <c r="E4430" i="4"/>
  <c r="F4430" i="4"/>
  <c r="G4430" i="4"/>
  <c r="C4431" i="4"/>
  <c r="H4431" i="4" s="1"/>
  <c r="D4431" i="4"/>
  <c r="E4431" i="4"/>
  <c r="F4431" i="4"/>
  <c r="G4431" i="4"/>
  <c r="C4432" i="4"/>
  <c r="H4432" i="4" s="1"/>
  <c r="D4432" i="4"/>
  <c r="E4432" i="4"/>
  <c r="F4432" i="4"/>
  <c r="G4432" i="4"/>
  <c r="C4433" i="4"/>
  <c r="H4433" i="4" s="1"/>
  <c r="D4433" i="4"/>
  <c r="E4433" i="4"/>
  <c r="F4433" i="4"/>
  <c r="G4433" i="4"/>
  <c r="C4434" i="4"/>
  <c r="H4434" i="4" s="1"/>
  <c r="D4434" i="4"/>
  <c r="E4434" i="4"/>
  <c r="F4434" i="4"/>
  <c r="G4434" i="4"/>
  <c r="C4435" i="4"/>
  <c r="H4435" i="4" s="1"/>
  <c r="D4435" i="4"/>
  <c r="E4435" i="4"/>
  <c r="F4435" i="4"/>
  <c r="G4435" i="4"/>
  <c r="C4436" i="4"/>
  <c r="H4436" i="4" s="1"/>
  <c r="D4436" i="4"/>
  <c r="E4436" i="4"/>
  <c r="F4436" i="4"/>
  <c r="G4436" i="4"/>
  <c r="C4437" i="4"/>
  <c r="H4437" i="4" s="1"/>
  <c r="D4437" i="4"/>
  <c r="E4437" i="4"/>
  <c r="F4437" i="4"/>
  <c r="G4437" i="4"/>
  <c r="C4438" i="4"/>
  <c r="H4438" i="4" s="1"/>
  <c r="D4438" i="4"/>
  <c r="E4438" i="4"/>
  <c r="F4438" i="4"/>
  <c r="G4438" i="4"/>
  <c r="C4439" i="4"/>
  <c r="H4439" i="4" s="1"/>
  <c r="D4439" i="4"/>
  <c r="E4439" i="4"/>
  <c r="F4439" i="4"/>
  <c r="G4439" i="4"/>
  <c r="C4440" i="4"/>
  <c r="H4440" i="4" s="1"/>
  <c r="D4440" i="4"/>
  <c r="E4440" i="4"/>
  <c r="F4440" i="4"/>
  <c r="G4440" i="4"/>
  <c r="C4441" i="4"/>
  <c r="H4441" i="4" s="1"/>
  <c r="D4441" i="4"/>
  <c r="E4441" i="4"/>
  <c r="F4441" i="4"/>
  <c r="G4441" i="4"/>
  <c r="C4442" i="4"/>
  <c r="H4442" i="4" s="1"/>
  <c r="D4442" i="4"/>
  <c r="E4442" i="4"/>
  <c r="F4442" i="4"/>
  <c r="G4442" i="4"/>
  <c r="C4443" i="4"/>
  <c r="H4443" i="4" s="1"/>
  <c r="D4443" i="4"/>
  <c r="E4443" i="4"/>
  <c r="F4443" i="4"/>
  <c r="G4443" i="4"/>
  <c r="C4444" i="4"/>
  <c r="H4444" i="4" s="1"/>
  <c r="D4444" i="4"/>
  <c r="E4444" i="4"/>
  <c r="F4444" i="4"/>
  <c r="G4444" i="4"/>
  <c r="C4445" i="4"/>
  <c r="H4445" i="4" s="1"/>
  <c r="D4445" i="4"/>
  <c r="E4445" i="4"/>
  <c r="F4445" i="4"/>
  <c r="G4445" i="4"/>
  <c r="C4446" i="4"/>
  <c r="H4446" i="4" s="1"/>
  <c r="D4446" i="4"/>
  <c r="E4446" i="4"/>
  <c r="F4446" i="4"/>
  <c r="G4446" i="4"/>
  <c r="C4447" i="4"/>
  <c r="H4447" i="4" s="1"/>
  <c r="D4447" i="4"/>
  <c r="E4447" i="4"/>
  <c r="F4447" i="4"/>
  <c r="G4447" i="4"/>
  <c r="C4448" i="4"/>
  <c r="H4448" i="4" s="1"/>
  <c r="D4448" i="4"/>
  <c r="E4448" i="4"/>
  <c r="F4448" i="4"/>
  <c r="G4448" i="4"/>
  <c r="C4449" i="4"/>
  <c r="H4449" i="4" s="1"/>
  <c r="D4449" i="4"/>
  <c r="E4449" i="4"/>
  <c r="F4449" i="4"/>
  <c r="G4449" i="4"/>
  <c r="C4450" i="4"/>
  <c r="H4450" i="4" s="1"/>
  <c r="D4450" i="4"/>
  <c r="E4450" i="4"/>
  <c r="F4450" i="4"/>
  <c r="G4450" i="4"/>
  <c r="C4451" i="4"/>
  <c r="H4451" i="4" s="1"/>
  <c r="D4451" i="4"/>
  <c r="E4451" i="4"/>
  <c r="F4451" i="4"/>
  <c r="G4451" i="4"/>
  <c r="C4452" i="4"/>
  <c r="H4452" i="4" s="1"/>
  <c r="D4452" i="4"/>
  <c r="E4452" i="4"/>
  <c r="F4452" i="4"/>
  <c r="G4452" i="4"/>
  <c r="C4453" i="4"/>
  <c r="H4453" i="4" s="1"/>
  <c r="D4453" i="4"/>
  <c r="E4453" i="4"/>
  <c r="F4453" i="4"/>
  <c r="G4453" i="4"/>
  <c r="C4454" i="4"/>
  <c r="H4454" i="4" s="1"/>
  <c r="D4454" i="4"/>
  <c r="E4454" i="4"/>
  <c r="F4454" i="4"/>
  <c r="G4454" i="4"/>
  <c r="C4455" i="4"/>
  <c r="H4455" i="4" s="1"/>
  <c r="D4455" i="4"/>
  <c r="E4455" i="4"/>
  <c r="F4455" i="4"/>
  <c r="G4455" i="4"/>
  <c r="C4456" i="4"/>
  <c r="H4456" i="4" s="1"/>
  <c r="D4456" i="4"/>
  <c r="E4456" i="4"/>
  <c r="F4456" i="4"/>
  <c r="G4456" i="4"/>
  <c r="C4457" i="4"/>
  <c r="H4457" i="4" s="1"/>
  <c r="D4457" i="4"/>
  <c r="E4457" i="4"/>
  <c r="F4457" i="4"/>
  <c r="G4457" i="4"/>
  <c r="C4458" i="4"/>
  <c r="H4458" i="4" s="1"/>
  <c r="D4458" i="4"/>
  <c r="E4458" i="4"/>
  <c r="F4458" i="4"/>
  <c r="G4458" i="4"/>
  <c r="C4459" i="4"/>
  <c r="H4459" i="4" s="1"/>
  <c r="D4459" i="4"/>
  <c r="E4459" i="4"/>
  <c r="F4459" i="4"/>
  <c r="G4459" i="4"/>
  <c r="C4460" i="4"/>
  <c r="H4460" i="4" s="1"/>
  <c r="D4460" i="4"/>
  <c r="E4460" i="4"/>
  <c r="F4460" i="4"/>
  <c r="G4460" i="4"/>
  <c r="C4461" i="4"/>
  <c r="H4461" i="4" s="1"/>
  <c r="D4461" i="4"/>
  <c r="E4461" i="4"/>
  <c r="F4461" i="4"/>
  <c r="G4461" i="4"/>
  <c r="C4462" i="4"/>
  <c r="H4462" i="4" s="1"/>
  <c r="D4462" i="4"/>
  <c r="E4462" i="4"/>
  <c r="F4462" i="4"/>
  <c r="G4462" i="4"/>
  <c r="C4463" i="4"/>
  <c r="H4463" i="4" s="1"/>
  <c r="D4463" i="4"/>
  <c r="E4463" i="4"/>
  <c r="F4463" i="4"/>
  <c r="G4463" i="4"/>
  <c r="C4464" i="4"/>
  <c r="H4464" i="4" s="1"/>
  <c r="D4464" i="4"/>
  <c r="E4464" i="4"/>
  <c r="F4464" i="4"/>
  <c r="G4464" i="4"/>
  <c r="C4465" i="4"/>
  <c r="H4465" i="4" s="1"/>
  <c r="D4465" i="4"/>
  <c r="E4465" i="4"/>
  <c r="F4465" i="4"/>
  <c r="G4465" i="4"/>
  <c r="C4466" i="4"/>
  <c r="H4466" i="4" s="1"/>
  <c r="D4466" i="4"/>
  <c r="E4466" i="4"/>
  <c r="F4466" i="4"/>
  <c r="G4466" i="4"/>
  <c r="C4467" i="4"/>
  <c r="H4467" i="4" s="1"/>
  <c r="D4467" i="4"/>
  <c r="E4467" i="4"/>
  <c r="F4467" i="4"/>
  <c r="G4467" i="4"/>
  <c r="C4468" i="4"/>
  <c r="H4468" i="4" s="1"/>
  <c r="D4468" i="4"/>
  <c r="E4468" i="4"/>
  <c r="F4468" i="4"/>
  <c r="G4468" i="4"/>
  <c r="C4469" i="4"/>
  <c r="H4469" i="4" s="1"/>
  <c r="D4469" i="4"/>
  <c r="E4469" i="4"/>
  <c r="F4469" i="4"/>
  <c r="G4469" i="4"/>
  <c r="C4470" i="4"/>
  <c r="H4470" i="4" s="1"/>
  <c r="D4470" i="4"/>
  <c r="E4470" i="4"/>
  <c r="F4470" i="4"/>
  <c r="G4470" i="4"/>
  <c r="C4471" i="4"/>
  <c r="H4471" i="4" s="1"/>
  <c r="D4471" i="4"/>
  <c r="E4471" i="4"/>
  <c r="F4471" i="4"/>
  <c r="G4471" i="4"/>
  <c r="C4472" i="4"/>
  <c r="H4472" i="4" s="1"/>
  <c r="D4472" i="4"/>
  <c r="E4472" i="4"/>
  <c r="F4472" i="4"/>
  <c r="G4472" i="4"/>
  <c r="C4473" i="4"/>
  <c r="H4473" i="4" s="1"/>
  <c r="D4473" i="4"/>
  <c r="E4473" i="4"/>
  <c r="F4473" i="4"/>
  <c r="G4473" i="4"/>
  <c r="C4474" i="4"/>
  <c r="H4474" i="4" s="1"/>
  <c r="D4474" i="4"/>
  <c r="E4474" i="4"/>
  <c r="F4474" i="4"/>
  <c r="G4474" i="4"/>
  <c r="C4475" i="4"/>
  <c r="H4475" i="4" s="1"/>
  <c r="D4475" i="4"/>
  <c r="E4475" i="4"/>
  <c r="F4475" i="4"/>
  <c r="G4475" i="4"/>
  <c r="C4476" i="4"/>
  <c r="H4476" i="4" s="1"/>
  <c r="D4476" i="4"/>
  <c r="E4476" i="4"/>
  <c r="F4476" i="4"/>
  <c r="G4476" i="4"/>
  <c r="C4477" i="4"/>
  <c r="H4477" i="4" s="1"/>
  <c r="D4477" i="4"/>
  <c r="E4477" i="4"/>
  <c r="F4477" i="4"/>
  <c r="G4477" i="4"/>
  <c r="C4478" i="4"/>
  <c r="H4478" i="4" s="1"/>
  <c r="D4478" i="4"/>
  <c r="E4478" i="4"/>
  <c r="F4478" i="4"/>
  <c r="G4478" i="4"/>
  <c r="C4479" i="4"/>
  <c r="H4479" i="4" s="1"/>
  <c r="D4479" i="4"/>
  <c r="E4479" i="4"/>
  <c r="F4479" i="4"/>
  <c r="G4479" i="4"/>
  <c r="C4480" i="4"/>
  <c r="H4480" i="4" s="1"/>
  <c r="D4480" i="4"/>
  <c r="E4480" i="4"/>
  <c r="F4480" i="4"/>
  <c r="G4480" i="4"/>
  <c r="C4481" i="4"/>
  <c r="H4481" i="4" s="1"/>
  <c r="D4481" i="4"/>
  <c r="E4481" i="4"/>
  <c r="F4481" i="4"/>
  <c r="G4481" i="4"/>
  <c r="C4482" i="4"/>
  <c r="H4482" i="4" s="1"/>
  <c r="D4482" i="4"/>
  <c r="E4482" i="4"/>
  <c r="F4482" i="4"/>
  <c r="G4482" i="4"/>
  <c r="C4483" i="4"/>
  <c r="H4483" i="4" s="1"/>
  <c r="D4483" i="4"/>
  <c r="E4483" i="4"/>
  <c r="F4483" i="4"/>
  <c r="G4483" i="4"/>
  <c r="C4484" i="4"/>
  <c r="H4484" i="4" s="1"/>
  <c r="D4484" i="4"/>
  <c r="E4484" i="4"/>
  <c r="F4484" i="4"/>
  <c r="G4484" i="4"/>
  <c r="C4485" i="4"/>
  <c r="H4485" i="4" s="1"/>
  <c r="D4485" i="4"/>
  <c r="E4485" i="4"/>
  <c r="F4485" i="4"/>
  <c r="G4485" i="4"/>
  <c r="C4486" i="4"/>
  <c r="H4486" i="4" s="1"/>
  <c r="D4486" i="4"/>
  <c r="E4486" i="4"/>
  <c r="F4486" i="4"/>
  <c r="G4486" i="4"/>
  <c r="C4487" i="4"/>
  <c r="H4487" i="4" s="1"/>
  <c r="D4487" i="4"/>
  <c r="E4487" i="4"/>
  <c r="F4487" i="4"/>
  <c r="G4487" i="4"/>
  <c r="C4488" i="4"/>
  <c r="H4488" i="4" s="1"/>
  <c r="D4488" i="4"/>
  <c r="E4488" i="4"/>
  <c r="F4488" i="4"/>
  <c r="G4488" i="4"/>
  <c r="C4489" i="4"/>
  <c r="H4489" i="4" s="1"/>
  <c r="D4489" i="4"/>
  <c r="E4489" i="4"/>
  <c r="F4489" i="4"/>
  <c r="G4489" i="4"/>
  <c r="C4490" i="4"/>
  <c r="H4490" i="4" s="1"/>
  <c r="D4490" i="4"/>
  <c r="E4490" i="4"/>
  <c r="F4490" i="4"/>
  <c r="G4490" i="4"/>
  <c r="C4491" i="4"/>
  <c r="H4491" i="4" s="1"/>
  <c r="D4491" i="4"/>
  <c r="E4491" i="4"/>
  <c r="F4491" i="4"/>
  <c r="G4491" i="4"/>
  <c r="C4492" i="4"/>
  <c r="H4492" i="4" s="1"/>
  <c r="D4492" i="4"/>
  <c r="E4492" i="4"/>
  <c r="F4492" i="4"/>
  <c r="G4492" i="4"/>
  <c r="C4493" i="4"/>
  <c r="H4493" i="4" s="1"/>
  <c r="D4493" i="4"/>
  <c r="E4493" i="4"/>
  <c r="F4493" i="4"/>
  <c r="G4493" i="4"/>
  <c r="C4494" i="4"/>
  <c r="H4494" i="4" s="1"/>
  <c r="D4494" i="4"/>
  <c r="E4494" i="4"/>
  <c r="F4494" i="4"/>
  <c r="G4494" i="4"/>
  <c r="C4495" i="4"/>
  <c r="H4495" i="4" s="1"/>
  <c r="D4495" i="4"/>
  <c r="E4495" i="4"/>
  <c r="F4495" i="4"/>
  <c r="G4495" i="4"/>
  <c r="C4496" i="4"/>
  <c r="H4496" i="4" s="1"/>
  <c r="D4496" i="4"/>
  <c r="E4496" i="4"/>
  <c r="F4496" i="4"/>
  <c r="G4496" i="4"/>
  <c r="C4497" i="4"/>
  <c r="H4497" i="4" s="1"/>
  <c r="D4497" i="4"/>
  <c r="E4497" i="4"/>
  <c r="F4497" i="4"/>
  <c r="G4497" i="4"/>
  <c r="C4498" i="4"/>
  <c r="H4498" i="4" s="1"/>
  <c r="D4498" i="4"/>
  <c r="E4498" i="4"/>
  <c r="F4498" i="4"/>
  <c r="G4498" i="4"/>
  <c r="C4499" i="4"/>
  <c r="H4499" i="4" s="1"/>
  <c r="D4499" i="4"/>
  <c r="E4499" i="4"/>
  <c r="F4499" i="4"/>
  <c r="G4499" i="4"/>
  <c r="C4500" i="4"/>
  <c r="H4500" i="4" s="1"/>
  <c r="D4500" i="4"/>
  <c r="E4500" i="4"/>
  <c r="F4500" i="4"/>
  <c r="G4500" i="4"/>
  <c r="C4501" i="4"/>
  <c r="H4501" i="4" s="1"/>
  <c r="D4501" i="4"/>
  <c r="E4501" i="4"/>
  <c r="F4501" i="4"/>
  <c r="G4501" i="4"/>
  <c r="C4502" i="4"/>
  <c r="H4502" i="4" s="1"/>
  <c r="D4502" i="4"/>
  <c r="E4502" i="4"/>
  <c r="F4502" i="4"/>
  <c r="G4502" i="4"/>
  <c r="C4503" i="4"/>
  <c r="H4503" i="4" s="1"/>
  <c r="D4503" i="4"/>
  <c r="E4503" i="4"/>
  <c r="F4503" i="4"/>
  <c r="G4503" i="4"/>
  <c r="C4504" i="4"/>
  <c r="H4504" i="4" s="1"/>
  <c r="D4504" i="4"/>
  <c r="E4504" i="4"/>
  <c r="F4504" i="4"/>
  <c r="G4504" i="4"/>
  <c r="C4505" i="4"/>
  <c r="H4505" i="4" s="1"/>
  <c r="D4505" i="4"/>
  <c r="E4505" i="4"/>
  <c r="F4505" i="4"/>
  <c r="G4505" i="4"/>
  <c r="C4506" i="4"/>
  <c r="H4506" i="4" s="1"/>
  <c r="D4506" i="4"/>
  <c r="E4506" i="4"/>
  <c r="F4506" i="4"/>
  <c r="G4506" i="4"/>
  <c r="C4507" i="4"/>
  <c r="H4507" i="4" s="1"/>
  <c r="D4507" i="4"/>
  <c r="E4507" i="4"/>
  <c r="F4507" i="4"/>
  <c r="G4507" i="4"/>
  <c r="C4508" i="4"/>
  <c r="H4508" i="4" s="1"/>
  <c r="D4508" i="4"/>
  <c r="E4508" i="4"/>
  <c r="F4508" i="4"/>
  <c r="G4508" i="4"/>
  <c r="C4509" i="4"/>
  <c r="H4509" i="4" s="1"/>
  <c r="D4509" i="4"/>
  <c r="E4509" i="4"/>
  <c r="F4509" i="4"/>
  <c r="G4509" i="4"/>
  <c r="C4510" i="4"/>
  <c r="H4510" i="4" s="1"/>
  <c r="D4510" i="4"/>
  <c r="E4510" i="4"/>
  <c r="F4510" i="4"/>
  <c r="G4510" i="4"/>
  <c r="C4511" i="4"/>
  <c r="H4511" i="4" s="1"/>
  <c r="D4511" i="4"/>
  <c r="E4511" i="4"/>
  <c r="F4511" i="4"/>
  <c r="G4511" i="4"/>
  <c r="C4512" i="4"/>
  <c r="H4512" i="4" s="1"/>
  <c r="D4512" i="4"/>
  <c r="E4512" i="4"/>
  <c r="F4512" i="4"/>
  <c r="G4512" i="4"/>
  <c r="C4513" i="4"/>
  <c r="H4513" i="4" s="1"/>
  <c r="D4513" i="4"/>
  <c r="E4513" i="4"/>
  <c r="F4513" i="4"/>
  <c r="G4513" i="4"/>
  <c r="C4514" i="4"/>
  <c r="H4514" i="4" s="1"/>
  <c r="D4514" i="4"/>
  <c r="E4514" i="4"/>
  <c r="F4514" i="4"/>
  <c r="G4514" i="4"/>
  <c r="C4515" i="4"/>
  <c r="H4515" i="4" s="1"/>
  <c r="D4515" i="4"/>
  <c r="E4515" i="4"/>
  <c r="F4515" i="4"/>
  <c r="G4515" i="4"/>
  <c r="C4516" i="4"/>
  <c r="H4516" i="4" s="1"/>
  <c r="D4516" i="4"/>
  <c r="E4516" i="4"/>
  <c r="F4516" i="4"/>
  <c r="G4516" i="4"/>
  <c r="C4517" i="4"/>
  <c r="H4517" i="4" s="1"/>
  <c r="D4517" i="4"/>
  <c r="E4517" i="4"/>
  <c r="F4517" i="4"/>
  <c r="G4517" i="4"/>
  <c r="C4518" i="4"/>
  <c r="H4518" i="4" s="1"/>
  <c r="D4518" i="4"/>
  <c r="E4518" i="4"/>
  <c r="F4518" i="4"/>
  <c r="G4518" i="4"/>
  <c r="C4519" i="4"/>
  <c r="H4519" i="4" s="1"/>
  <c r="D4519" i="4"/>
  <c r="E4519" i="4"/>
  <c r="F4519" i="4"/>
  <c r="G4519" i="4"/>
  <c r="C4520" i="4"/>
  <c r="H4520" i="4" s="1"/>
  <c r="D4520" i="4"/>
  <c r="E4520" i="4"/>
  <c r="F4520" i="4"/>
  <c r="G4520" i="4"/>
  <c r="C4521" i="4"/>
  <c r="H4521" i="4" s="1"/>
  <c r="D4521" i="4"/>
  <c r="E4521" i="4"/>
  <c r="F4521" i="4"/>
  <c r="G4521" i="4"/>
  <c r="C4522" i="4"/>
  <c r="H4522" i="4" s="1"/>
  <c r="D4522" i="4"/>
  <c r="E4522" i="4"/>
  <c r="F4522" i="4"/>
  <c r="G4522" i="4"/>
  <c r="C4523" i="4"/>
  <c r="H4523" i="4" s="1"/>
  <c r="D4523" i="4"/>
  <c r="E4523" i="4"/>
  <c r="F4523" i="4"/>
  <c r="G4523" i="4"/>
  <c r="C4524" i="4"/>
  <c r="H4524" i="4" s="1"/>
  <c r="D4524" i="4"/>
  <c r="E4524" i="4"/>
  <c r="F4524" i="4"/>
  <c r="G4524" i="4"/>
  <c r="C4525" i="4"/>
  <c r="H4525" i="4" s="1"/>
  <c r="D4525" i="4"/>
  <c r="E4525" i="4"/>
  <c r="F4525" i="4"/>
  <c r="G4525" i="4"/>
  <c r="C4526" i="4"/>
  <c r="H4526" i="4" s="1"/>
  <c r="D4526" i="4"/>
  <c r="E4526" i="4"/>
  <c r="F4526" i="4"/>
  <c r="G4526" i="4"/>
  <c r="C4527" i="4"/>
  <c r="H4527" i="4" s="1"/>
  <c r="D4527" i="4"/>
  <c r="E4527" i="4"/>
  <c r="F4527" i="4"/>
  <c r="G4527" i="4"/>
  <c r="C4528" i="4"/>
  <c r="H4528" i="4" s="1"/>
  <c r="D4528" i="4"/>
  <c r="E4528" i="4"/>
  <c r="F4528" i="4"/>
  <c r="G4528" i="4"/>
  <c r="C4529" i="4"/>
  <c r="H4529" i="4" s="1"/>
  <c r="D4529" i="4"/>
  <c r="E4529" i="4"/>
  <c r="F4529" i="4"/>
  <c r="G4529" i="4"/>
  <c r="C4530" i="4"/>
  <c r="H4530" i="4" s="1"/>
  <c r="D4530" i="4"/>
  <c r="E4530" i="4"/>
  <c r="F4530" i="4"/>
  <c r="G4530" i="4"/>
  <c r="C4531" i="4"/>
  <c r="H4531" i="4" s="1"/>
  <c r="D4531" i="4"/>
  <c r="E4531" i="4"/>
  <c r="F4531" i="4"/>
  <c r="G4531" i="4"/>
  <c r="C4532" i="4"/>
  <c r="H4532" i="4" s="1"/>
  <c r="D4532" i="4"/>
  <c r="E4532" i="4"/>
  <c r="F4532" i="4"/>
  <c r="G4532" i="4"/>
  <c r="C4533" i="4"/>
  <c r="H4533" i="4" s="1"/>
  <c r="D4533" i="4"/>
  <c r="E4533" i="4"/>
  <c r="F4533" i="4"/>
  <c r="G4533" i="4"/>
  <c r="C4534" i="4"/>
  <c r="H4534" i="4" s="1"/>
  <c r="D4534" i="4"/>
  <c r="E4534" i="4"/>
  <c r="F4534" i="4"/>
  <c r="G4534" i="4"/>
  <c r="C4535" i="4"/>
  <c r="H4535" i="4" s="1"/>
  <c r="D4535" i="4"/>
  <c r="E4535" i="4"/>
  <c r="F4535" i="4"/>
  <c r="G4535" i="4"/>
  <c r="C4536" i="4"/>
  <c r="H4536" i="4" s="1"/>
  <c r="D4536" i="4"/>
  <c r="E4536" i="4"/>
  <c r="F4536" i="4"/>
  <c r="G4536" i="4"/>
  <c r="C4537" i="4"/>
  <c r="H4537" i="4" s="1"/>
  <c r="D4537" i="4"/>
  <c r="E4537" i="4"/>
  <c r="F4537" i="4"/>
  <c r="G4537" i="4"/>
  <c r="C4538" i="4"/>
  <c r="H4538" i="4" s="1"/>
  <c r="D4538" i="4"/>
  <c r="E4538" i="4"/>
  <c r="F4538" i="4"/>
  <c r="G4538" i="4"/>
  <c r="C4539" i="4"/>
  <c r="H4539" i="4" s="1"/>
  <c r="D4539" i="4"/>
  <c r="E4539" i="4"/>
  <c r="F4539" i="4"/>
  <c r="G4539" i="4"/>
  <c r="C4540" i="4"/>
  <c r="H4540" i="4" s="1"/>
  <c r="D4540" i="4"/>
  <c r="E4540" i="4"/>
  <c r="F4540" i="4"/>
  <c r="G4540" i="4"/>
  <c r="C4541" i="4"/>
  <c r="H4541" i="4" s="1"/>
  <c r="D4541" i="4"/>
  <c r="E4541" i="4"/>
  <c r="F4541" i="4"/>
  <c r="G4541" i="4"/>
  <c r="C4542" i="4"/>
  <c r="H4542" i="4" s="1"/>
  <c r="D4542" i="4"/>
  <c r="E4542" i="4"/>
  <c r="F4542" i="4"/>
  <c r="G4542" i="4"/>
  <c r="C4543" i="4"/>
  <c r="H4543" i="4" s="1"/>
  <c r="D4543" i="4"/>
  <c r="E4543" i="4"/>
  <c r="F4543" i="4"/>
  <c r="G4543" i="4"/>
  <c r="C4544" i="4"/>
  <c r="H4544" i="4" s="1"/>
  <c r="D4544" i="4"/>
  <c r="E4544" i="4"/>
  <c r="F4544" i="4"/>
  <c r="G4544" i="4"/>
  <c r="C4545" i="4"/>
  <c r="H4545" i="4" s="1"/>
  <c r="D4545" i="4"/>
  <c r="E4545" i="4"/>
  <c r="F4545" i="4"/>
  <c r="G4545" i="4"/>
  <c r="C4546" i="4"/>
  <c r="H4546" i="4" s="1"/>
  <c r="D4546" i="4"/>
  <c r="E4546" i="4"/>
  <c r="F4546" i="4"/>
  <c r="G4546" i="4"/>
  <c r="C4547" i="4"/>
  <c r="H4547" i="4" s="1"/>
  <c r="D4547" i="4"/>
  <c r="E4547" i="4"/>
  <c r="F4547" i="4"/>
  <c r="G4547" i="4"/>
  <c r="C4548" i="4"/>
  <c r="H4548" i="4" s="1"/>
  <c r="D4548" i="4"/>
  <c r="E4548" i="4"/>
  <c r="F4548" i="4"/>
  <c r="G4548" i="4"/>
  <c r="C4549" i="4"/>
  <c r="H4549" i="4" s="1"/>
  <c r="D4549" i="4"/>
  <c r="E4549" i="4"/>
  <c r="F4549" i="4"/>
  <c r="G4549" i="4"/>
  <c r="C4550" i="4"/>
  <c r="H4550" i="4" s="1"/>
  <c r="D4550" i="4"/>
  <c r="E4550" i="4"/>
  <c r="F4550" i="4"/>
  <c r="G4550" i="4"/>
  <c r="C4551" i="4"/>
  <c r="H4551" i="4" s="1"/>
  <c r="D4551" i="4"/>
  <c r="E4551" i="4"/>
  <c r="F4551" i="4"/>
  <c r="G4551" i="4"/>
  <c r="C4552" i="4"/>
  <c r="H4552" i="4" s="1"/>
  <c r="D4552" i="4"/>
  <c r="E4552" i="4"/>
  <c r="F4552" i="4"/>
  <c r="G4552" i="4"/>
  <c r="C4553" i="4"/>
  <c r="H4553" i="4" s="1"/>
  <c r="D4553" i="4"/>
  <c r="E4553" i="4"/>
  <c r="F4553" i="4"/>
  <c r="G4553" i="4"/>
  <c r="C4554" i="4"/>
  <c r="H4554" i="4" s="1"/>
  <c r="D4554" i="4"/>
  <c r="E4554" i="4"/>
  <c r="F4554" i="4"/>
  <c r="G4554" i="4"/>
  <c r="C4555" i="4"/>
  <c r="H4555" i="4" s="1"/>
  <c r="D4555" i="4"/>
  <c r="E4555" i="4"/>
  <c r="F4555" i="4"/>
  <c r="G4555" i="4"/>
  <c r="C4556" i="4"/>
  <c r="H4556" i="4" s="1"/>
  <c r="D4556" i="4"/>
  <c r="E4556" i="4"/>
  <c r="F4556" i="4"/>
  <c r="G4556" i="4"/>
  <c r="C4557" i="4"/>
  <c r="H4557" i="4" s="1"/>
  <c r="D4557" i="4"/>
  <c r="E4557" i="4"/>
  <c r="F4557" i="4"/>
  <c r="G4557" i="4"/>
  <c r="C4558" i="4"/>
  <c r="H4558" i="4" s="1"/>
  <c r="D4558" i="4"/>
  <c r="E4558" i="4"/>
  <c r="F4558" i="4"/>
  <c r="G4558" i="4"/>
  <c r="C4559" i="4"/>
  <c r="H4559" i="4" s="1"/>
  <c r="D4559" i="4"/>
  <c r="E4559" i="4"/>
  <c r="F4559" i="4"/>
  <c r="G4559" i="4"/>
  <c r="C4560" i="4"/>
  <c r="H4560" i="4" s="1"/>
  <c r="D4560" i="4"/>
  <c r="E4560" i="4"/>
  <c r="F4560" i="4"/>
  <c r="G4560" i="4"/>
  <c r="C4561" i="4"/>
  <c r="H4561" i="4" s="1"/>
  <c r="D4561" i="4"/>
  <c r="E4561" i="4"/>
  <c r="F4561" i="4"/>
  <c r="G4561" i="4"/>
  <c r="C4562" i="4"/>
  <c r="H4562" i="4" s="1"/>
  <c r="D4562" i="4"/>
  <c r="E4562" i="4"/>
  <c r="F4562" i="4"/>
  <c r="G4562" i="4"/>
  <c r="C4563" i="4"/>
  <c r="H4563" i="4" s="1"/>
  <c r="D4563" i="4"/>
  <c r="E4563" i="4"/>
  <c r="F4563" i="4"/>
  <c r="G4563" i="4"/>
  <c r="C4564" i="4"/>
  <c r="H4564" i="4" s="1"/>
  <c r="D4564" i="4"/>
  <c r="E4564" i="4"/>
  <c r="F4564" i="4"/>
  <c r="G4564" i="4"/>
  <c r="C4565" i="4"/>
  <c r="H4565" i="4" s="1"/>
  <c r="D4565" i="4"/>
  <c r="E4565" i="4"/>
  <c r="F4565" i="4"/>
  <c r="G4565" i="4"/>
  <c r="C4566" i="4"/>
  <c r="H4566" i="4" s="1"/>
  <c r="D4566" i="4"/>
  <c r="E4566" i="4"/>
  <c r="F4566" i="4"/>
  <c r="G4566" i="4"/>
  <c r="C4567" i="4"/>
  <c r="H4567" i="4" s="1"/>
  <c r="D4567" i="4"/>
  <c r="E4567" i="4"/>
  <c r="F4567" i="4"/>
  <c r="G4567" i="4"/>
  <c r="C4568" i="4"/>
  <c r="H4568" i="4" s="1"/>
  <c r="D4568" i="4"/>
  <c r="E4568" i="4"/>
  <c r="F4568" i="4"/>
  <c r="G4568" i="4"/>
  <c r="C4569" i="4"/>
  <c r="H4569" i="4" s="1"/>
  <c r="D4569" i="4"/>
  <c r="E4569" i="4"/>
  <c r="F4569" i="4"/>
  <c r="G4569" i="4"/>
  <c r="C4570" i="4"/>
  <c r="H4570" i="4" s="1"/>
  <c r="D4570" i="4"/>
  <c r="E4570" i="4"/>
  <c r="F4570" i="4"/>
  <c r="G4570" i="4"/>
  <c r="C4571" i="4"/>
  <c r="H4571" i="4" s="1"/>
  <c r="D4571" i="4"/>
  <c r="E4571" i="4"/>
  <c r="F4571" i="4"/>
  <c r="G4571" i="4"/>
  <c r="C4572" i="4"/>
  <c r="H4572" i="4" s="1"/>
  <c r="D4572" i="4"/>
  <c r="E4572" i="4"/>
  <c r="F4572" i="4"/>
  <c r="G4572" i="4"/>
  <c r="C4573" i="4"/>
  <c r="H4573" i="4" s="1"/>
  <c r="D4573" i="4"/>
  <c r="E4573" i="4"/>
  <c r="F4573" i="4"/>
  <c r="G4573" i="4"/>
  <c r="C4574" i="4"/>
  <c r="H4574" i="4" s="1"/>
  <c r="D4574" i="4"/>
  <c r="E4574" i="4"/>
  <c r="F4574" i="4"/>
  <c r="G4574" i="4"/>
  <c r="C4575" i="4"/>
  <c r="H4575" i="4" s="1"/>
  <c r="D4575" i="4"/>
  <c r="E4575" i="4"/>
  <c r="F4575" i="4"/>
  <c r="G4575" i="4"/>
  <c r="C4576" i="4"/>
  <c r="H4576" i="4" s="1"/>
  <c r="D4576" i="4"/>
  <c r="E4576" i="4"/>
  <c r="F4576" i="4"/>
  <c r="G4576" i="4"/>
  <c r="C4577" i="4"/>
  <c r="H4577" i="4" s="1"/>
  <c r="D4577" i="4"/>
  <c r="E4577" i="4"/>
  <c r="F4577" i="4"/>
  <c r="G4577" i="4"/>
  <c r="C4578" i="4"/>
  <c r="H4578" i="4" s="1"/>
  <c r="D4578" i="4"/>
  <c r="E4578" i="4"/>
  <c r="F4578" i="4"/>
  <c r="G4578" i="4"/>
  <c r="C4579" i="4"/>
  <c r="H4579" i="4" s="1"/>
  <c r="D4579" i="4"/>
  <c r="E4579" i="4"/>
  <c r="F4579" i="4"/>
  <c r="G4579" i="4"/>
  <c r="C4580" i="4"/>
  <c r="H4580" i="4" s="1"/>
  <c r="D4580" i="4"/>
  <c r="E4580" i="4"/>
  <c r="F4580" i="4"/>
  <c r="G4580" i="4"/>
  <c r="C4581" i="4"/>
  <c r="H4581" i="4" s="1"/>
  <c r="D4581" i="4"/>
  <c r="E4581" i="4"/>
  <c r="F4581" i="4"/>
  <c r="G4581" i="4"/>
  <c r="C4582" i="4"/>
  <c r="H4582" i="4" s="1"/>
  <c r="D4582" i="4"/>
  <c r="E4582" i="4"/>
  <c r="F4582" i="4"/>
  <c r="G4582" i="4"/>
  <c r="C4583" i="4"/>
  <c r="H4583" i="4" s="1"/>
  <c r="D4583" i="4"/>
  <c r="E4583" i="4"/>
  <c r="F4583" i="4"/>
  <c r="G4583" i="4"/>
  <c r="C4584" i="4"/>
  <c r="H4584" i="4" s="1"/>
  <c r="D4584" i="4"/>
  <c r="E4584" i="4"/>
  <c r="F4584" i="4"/>
  <c r="G4584" i="4"/>
  <c r="C4585" i="4"/>
  <c r="H4585" i="4" s="1"/>
  <c r="D4585" i="4"/>
  <c r="E4585" i="4"/>
  <c r="F4585" i="4"/>
  <c r="G4585" i="4"/>
  <c r="C4586" i="4"/>
  <c r="H4586" i="4" s="1"/>
  <c r="D4586" i="4"/>
  <c r="E4586" i="4"/>
  <c r="F4586" i="4"/>
  <c r="G4586" i="4"/>
  <c r="C4587" i="4"/>
  <c r="H4587" i="4" s="1"/>
  <c r="D4587" i="4"/>
  <c r="E4587" i="4"/>
  <c r="F4587" i="4"/>
  <c r="G4587" i="4"/>
  <c r="C4588" i="4"/>
  <c r="H4588" i="4" s="1"/>
  <c r="D4588" i="4"/>
  <c r="E4588" i="4"/>
  <c r="F4588" i="4"/>
  <c r="G4588" i="4"/>
  <c r="C4589" i="4"/>
  <c r="H4589" i="4" s="1"/>
  <c r="D4589" i="4"/>
  <c r="E4589" i="4"/>
  <c r="F4589" i="4"/>
  <c r="G4589" i="4"/>
  <c r="C4590" i="4"/>
  <c r="H4590" i="4" s="1"/>
  <c r="D4590" i="4"/>
  <c r="E4590" i="4"/>
  <c r="F4590" i="4"/>
  <c r="G4590" i="4"/>
  <c r="C4591" i="4"/>
  <c r="H4591" i="4" s="1"/>
  <c r="D4591" i="4"/>
  <c r="E4591" i="4"/>
  <c r="F4591" i="4"/>
  <c r="G4591" i="4"/>
  <c r="C4592" i="4"/>
  <c r="H4592" i="4" s="1"/>
  <c r="D4592" i="4"/>
  <c r="E4592" i="4"/>
  <c r="F4592" i="4"/>
  <c r="G4592" i="4"/>
  <c r="C4593" i="4"/>
  <c r="H4593" i="4" s="1"/>
  <c r="D4593" i="4"/>
  <c r="E4593" i="4"/>
  <c r="F4593" i="4"/>
  <c r="G4593" i="4"/>
  <c r="C4594" i="4"/>
  <c r="H4594" i="4" s="1"/>
  <c r="D4594" i="4"/>
  <c r="E4594" i="4"/>
  <c r="F4594" i="4"/>
  <c r="G4594" i="4"/>
  <c r="C4595" i="4"/>
  <c r="H4595" i="4" s="1"/>
  <c r="D4595" i="4"/>
  <c r="E4595" i="4"/>
  <c r="F4595" i="4"/>
  <c r="G4595" i="4"/>
  <c r="C4596" i="4"/>
  <c r="H4596" i="4" s="1"/>
  <c r="D4596" i="4"/>
  <c r="E4596" i="4"/>
  <c r="F4596" i="4"/>
  <c r="G4596" i="4"/>
  <c r="C4597" i="4"/>
  <c r="H4597" i="4" s="1"/>
  <c r="D4597" i="4"/>
  <c r="E4597" i="4"/>
  <c r="F4597" i="4"/>
  <c r="G4597" i="4"/>
  <c r="C4598" i="4"/>
  <c r="H4598" i="4" s="1"/>
  <c r="D4598" i="4"/>
  <c r="E4598" i="4"/>
  <c r="F4598" i="4"/>
  <c r="G4598" i="4"/>
  <c r="C4599" i="4"/>
  <c r="H4599" i="4" s="1"/>
  <c r="D4599" i="4"/>
  <c r="E4599" i="4"/>
  <c r="F4599" i="4"/>
  <c r="G4599" i="4"/>
  <c r="C4600" i="4"/>
  <c r="H4600" i="4" s="1"/>
  <c r="D4600" i="4"/>
  <c r="E4600" i="4"/>
  <c r="F4600" i="4"/>
  <c r="G4600" i="4"/>
  <c r="C4601" i="4"/>
  <c r="H4601" i="4" s="1"/>
  <c r="D4601" i="4"/>
  <c r="E4601" i="4"/>
  <c r="F4601" i="4"/>
  <c r="G4601" i="4"/>
  <c r="C4602" i="4"/>
  <c r="H4602" i="4" s="1"/>
  <c r="D4602" i="4"/>
  <c r="E4602" i="4"/>
  <c r="F4602" i="4"/>
  <c r="G4602" i="4"/>
  <c r="C4603" i="4"/>
  <c r="H4603" i="4" s="1"/>
  <c r="D4603" i="4"/>
  <c r="E4603" i="4"/>
  <c r="F4603" i="4"/>
  <c r="G4603" i="4"/>
  <c r="C4604" i="4"/>
  <c r="H4604" i="4" s="1"/>
  <c r="D4604" i="4"/>
  <c r="E4604" i="4"/>
  <c r="F4604" i="4"/>
  <c r="G4604" i="4"/>
  <c r="C4605" i="4"/>
  <c r="H4605" i="4" s="1"/>
  <c r="D4605" i="4"/>
  <c r="E4605" i="4"/>
  <c r="F4605" i="4"/>
  <c r="G4605" i="4"/>
  <c r="C4606" i="4"/>
  <c r="H4606" i="4" s="1"/>
  <c r="D4606" i="4"/>
  <c r="E4606" i="4"/>
  <c r="F4606" i="4"/>
  <c r="G4606" i="4"/>
  <c r="C4607" i="4"/>
  <c r="H4607" i="4" s="1"/>
  <c r="D4607" i="4"/>
  <c r="E4607" i="4"/>
  <c r="F4607" i="4"/>
  <c r="G4607" i="4"/>
  <c r="C4608" i="4"/>
  <c r="H4608" i="4" s="1"/>
  <c r="D4608" i="4"/>
  <c r="E4608" i="4"/>
  <c r="F4608" i="4"/>
  <c r="G4608" i="4"/>
  <c r="C4609" i="4"/>
  <c r="H4609" i="4" s="1"/>
  <c r="D4609" i="4"/>
  <c r="E4609" i="4"/>
  <c r="F4609" i="4"/>
  <c r="G4609" i="4"/>
  <c r="C4610" i="4"/>
  <c r="H4610" i="4" s="1"/>
  <c r="D4610" i="4"/>
  <c r="E4610" i="4"/>
  <c r="F4610" i="4"/>
  <c r="G4610" i="4"/>
  <c r="C4611" i="4"/>
  <c r="H4611" i="4" s="1"/>
  <c r="D4611" i="4"/>
  <c r="E4611" i="4"/>
  <c r="F4611" i="4"/>
  <c r="G4611" i="4"/>
  <c r="C4612" i="4"/>
  <c r="H4612" i="4" s="1"/>
  <c r="D4612" i="4"/>
  <c r="E4612" i="4"/>
  <c r="F4612" i="4"/>
  <c r="G4612" i="4"/>
  <c r="C4613" i="4"/>
  <c r="H4613" i="4" s="1"/>
  <c r="D4613" i="4"/>
  <c r="E4613" i="4"/>
  <c r="F4613" i="4"/>
  <c r="G4613" i="4"/>
  <c r="C4614" i="4"/>
  <c r="H4614" i="4" s="1"/>
  <c r="D4614" i="4"/>
  <c r="E4614" i="4"/>
  <c r="F4614" i="4"/>
  <c r="G4614" i="4"/>
  <c r="C4615" i="4"/>
  <c r="H4615" i="4" s="1"/>
  <c r="D4615" i="4"/>
  <c r="E4615" i="4"/>
  <c r="F4615" i="4"/>
  <c r="G4615" i="4"/>
  <c r="C4616" i="4"/>
  <c r="H4616" i="4" s="1"/>
  <c r="D4616" i="4"/>
  <c r="E4616" i="4"/>
  <c r="F4616" i="4"/>
  <c r="G4616" i="4"/>
  <c r="C4617" i="4"/>
  <c r="H4617" i="4" s="1"/>
  <c r="D4617" i="4"/>
  <c r="E4617" i="4"/>
  <c r="F4617" i="4"/>
  <c r="G4617" i="4"/>
  <c r="C4618" i="4"/>
  <c r="H4618" i="4" s="1"/>
  <c r="D4618" i="4"/>
  <c r="E4618" i="4"/>
  <c r="F4618" i="4"/>
  <c r="G4618" i="4"/>
  <c r="C4619" i="4"/>
  <c r="H4619" i="4" s="1"/>
  <c r="D4619" i="4"/>
  <c r="E4619" i="4"/>
  <c r="F4619" i="4"/>
  <c r="G4619" i="4"/>
  <c r="C4620" i="4"/>
  <c r="H4620" i="4" s="1"/>
  <c r="D4620" i="4"/>
  <c r="E4620" i="4"/>
  <c r="F4620" i="4"/>
  <c r="G4620" i="4"/>
  <c r="C4621" i="4"/>
  <c r="H4621" i="4" s="1"/>
  <c r="D4621" i="4"/>
  <c r="E4621" i="4"/>
  <c r="F4621" i="4"/>
  <c r="G4621" i="4"/>
  <c r="C4622" i="4"/>
  <c r="H4622" i="4" s="1"/>
  <c r="D4622" i="4"/>
  <c r="E4622" i="4"/>
  <c r="F4622" i="4"/>
  <c r="G4622" i="4"/>
  <c r="C4623" i="4"/>
  <c r="H4623" i="4" s="1"/>
  <c r="D4623" i="4"/>
  <c r="E4623" i="4"/>
  <c r="F4623" i="4"/>
  <c r="G4623" i="4"/>
  <c r="C4624" i="4"/>
  <c r="H4624" i="4" s="1"/>
  <c r="D4624" i="4"/>
  <c r="E4624" i="4"/>
  <c r="F4624" i="4"/>
  <c r="G4624" i="4"/>
  <c r="C4625" i="4"/>
  <c r="H4625" i="4" s="1"/>
  <c r="D4625" i="4"/>
  <c r="E4625" i="4"/>
  <c r="F4625" i="4"/>
  <c r="G4625" i="4"/>
  <c r="C4626" i="4"/>
  <c r="H4626" i="4" s="1"/>
  <c r="D4626" i="4"/>
  <c r="E4626" i="4"/>
  <c r="F4626" i="4"/>
  <c r="G4626" i="4"/>
  <c r="C4627" i="4"/>
  <c r="H4627" i="4" s="1"/>
  <c r="D4627" i="4"/>
  <c r="E4627" i="4"/>
  <c r="F4627" i="4"/>
  <c r="G4627" i="4"/>
  <c r="C4628" i="4"/>
  <c r="H4628" i="4" s="1"/>
  <c r="D4628" i="4"/>
  <c r="E4628" i="4"/>
  <c r="F4628" i="4"/>
  <c r="G4628" i="4"/>
  <c r="C4629" i="4"/>
  <c r="H4629" i="4" s="1"/>
  <c r="D4629" i="4"/>
  <c r="E4629" i="4"/>
  <c r="F4629" i="4"/>
  <c r="G4629" i="4"/>
  <c r="C4630" i="4"/>
  <c r="H4630" i="4" s="1"/>
  <c r="D4630" i="4"/>
  <c r="E4630" i="4"/>
  <c r="F4630" i="4"/>
  <c r="G4630" i="4"/>
  <c r="C4631" i="4"/>
  <c r="H4631" i="4" s="1"/>
  <c r="D4631" i="4"/>
  <c r="E4631" i="4"/>
  <c r="F4631" i="4"/>
  <c r="G4631" i="4"/>
  <c r="C4632" i="4"/>
  <c r="H4632" i="4" s="1"/>
  <c r="D4632" i="4"/>
  <c r="E4632" i="4"/>
  <c r="F4632" i="4"/>
  <c r="G4632" i="4"/>
  <c r="C4633" i="4"/>
  <c r="H4633" i="4" s="1"/>
  <c r="D4633" i="4"/>
  <c r="E4633" i="4"/>
  <c r="F4633" i="4"/>
  <c r="G4633" i="4"/>
  <c r="C4634" i="4"/>
  <c r="H4634" i="4" s="1"/>
  <c r="D4634" i="4"/>
  <c r="E4634" i="4"/>
  <c r="F4634" i="4"/>
  <c r="G4634" i="4"/>
  <c r="C4635" i="4"/>
  <c r="H4635" i="4" s="1"/>
  <c r="D4635" i="4"/>
  <c r="E4635" i="4"/>
  <c r="F4635" i="4"/>
  <c r="G4635" i="4"/>
  <c r="C4636" i="4"/>
  <c r="H4636" i="4" s="1"/>
  <c r="D4636" i="4"/>
  <c r="E4636" i="4"/>
  <c r="F4636" i="4"/>
  <c r="G4636" i="4"/>
  <c r="C4637" i="4"/>
  <c r="H4637" i="4" s="1"/>
  <c r="D4637" i="4"/>
  <c r="E4637" i="4"/>
  <c r="F4637" i="4"/>
  <c r="G4637" i="4"/>
  <c r="C4638" i="4"/>
  <c r="H4638" i="4" s="1"/>
  <c r="D4638" i="4"/>
  <c r="E4638" i="4"/>
  <c r="F4638" i="4"/>
  <c r="G4638" i="4"/>
  <c r="C4639" i="4"/>
  <c r="H4639" i="4" s="1"/>
  <c r="D4639" i="4"/>
  <c r="E4639" i="4"/>
  <c r="F4639" i="4"/>
  <c r="G4639" i="4"/>
  <c r="C4640" i="4"/>
  <c r="H4640" i="4" s="1"/>
  <c r="D4640" i="4"/>
  <c r="E4640" i="4"/>
  <c r="F4640" i="4"/>
  <c r="G4640" i="4"/>
  <c r="C4641" i="4"/>
  <c r="H4641" i="4" s="1"/>
  <c r="D4641" i="4"/>
  <c r="E4641" i="4"/>
  <c r="F4641" i="4"/>
  <c r="G4641" i="4"/>
  <c r="C4642" i="4"/>
  <c r="H4642" i="4" s="1"/>
  <c r="D4642" i="4"/>
  <c r="E4642" i="4"/>
  <c r="F4642" i="4"/>
  <c r="G4642" i="4"/>
  <c r="C4643" i="4"/>
  <c r="H4643" i="4" s="1"/>
  <c r="D4643" i="4"/>
  <c r="E4643" i="4"/>
  <c r="F4643" i="4"/>
  <c r="G4643" i="4"/>
  <c r="C4644" i="4"/>
  <c r="H4644" i="4" s="1"/>
  <c r="D4644" i="4"/>
  <c r="E4644" i="4"/>
  <c r="F4644" i="4"/>
  <c r="G4644" i="4"/>
  <c r="C4645" i="4"/>
  <c r="H4645" i="4" s="1"/>
  <c r="D4645" i="4"/>
  <c r="E4645" i="4"/>
  <c r="F4645" i="4"/>
  <c r="G4645" i="4"/>
  <c r="C4646" i="4"/>
  <c r="H4646" i="4" s="1"/>
  <c r="D4646" i="4"/>
  <c r="E4646" i="4"/>
  <c r="F4646" i="4"/>
  <c r="G4646" i="4"/>
  <c r="C4647" i="4"/>
  <c r="H4647" i="4" s="1"/>
  <c r="D4647" i="4"/>
  <c r="E4647" i="4"/>
  <c r="F4647" i="4"/>
  <c r="G4647" i="4"/>
  <c r="C4648" i="4"/>
  <c r="H4648" i="4" s="1"/>
  <c r="D4648" i="4"/>
  <c r="E4648" i="4"/>
  <c r="F4648" i="4"/>
  <c r="G4648" i="4"/>
  <c r="C4649" i="4"/>
  <c r="H4649" i="4" s="1"/>
  <c r="D4649" i="4"/>
  <c r="E4649" i="4"/>
  <c r="F4649" i="4"/>
  <c r="G4649" i="4"/>
  <c r="C4650" i="4"/>
  <c r="H4650" i="4" s="1"/>
  <c r="D4650" i="4"/>
  <c r="E4650" i="4"/>
  <c r="F4650" i="4"/>
  <c r="G4650" i="4"/>
  <c r="C4651" i="4"/>
  <c r="H4651" i="4" s="1"/>
  <c r="D4651" i="4"/>
  <c r="E4651" i="4"/>
  <c r="F4651" i="4"/>
  <c r="G4651" i="4"/>
  <c r="C4652" i="4"/>
  <c r="H4652" i="4" s="1"/>
  <c r="D4652" i="4"/>
  <c r="E4652" i="4"/>
  <c r="F4652" i="4"/>
  <c r="G4652" i="4"/>
  <c r="C4653" i="4"/>
  <c r="H4653" i="4" s="1"/>
  <c r="D4653" i="4"/>
  <c r="E4653" i="4"/>
  <c r="F4653" i="4"/>
  <c r="G4653" i="4"/>
  <c r="C4654" i="4"/>
  <c r="H4654" i="4" s="1"/>
  <c r="D4654" i="4"/>
  <c r="E4654" i="4"/>
  <c r="F4654" i="4"/>
  <c r="G4654" i="4"/>
  <c r="C4655" i="4"/>
  <c r="H4655" i="4" s="1"/>
  <c r="D4655" i="4"/>
  <c r="E4655" i="4"/>
  <c r="F4655" i="4"/>
  <c r="G4655" i="4"/>
  <c r="C4656" i="4"/>
  <c r="H4656" i="4" s="1"/>
  <c r="D4656" i="4"/>
  <c r="E4656" i="4"/>
  <c r="F4656" i="4"/>
  <c r="G4656" i="4"/>
  <c r="C4657" i="4"/>
  <c r="H4657" i="4" s="1"/>
  <c r="D4657" i="4"/>
  <c r="E4657" i="4"/>
  <c r="F4657" i="4"/>
  <c r="G4657" i="4"/>
  <c r="C4658" i="4"/>
  <c r="H4658" i="4" s="1"/>
  <c r="D4658" i="4"/>
  <c r="E4658" i="4"/>
  <c r="F4658" i="4"/>
  <c r="G4658" i="4"/>
  <c r="C4659" i="4"/>
  <c r="H4659" i="4" s="1"/>
  <c r="D4659" i="4"/>
  <c r="E4659" i="4"/>
  <c r="F4659" i="4"/>
  <c r="G4659" i="4"/>
  <c r="C4660" i="4"/>
  <c r="H4660" i="4" s="1"/>
  <c r="D4660" i="4"/>
  <c r="E4660" i="4"/>
  <c r="F4660" i="4"/>
  <c r="G4660" i="4"/>
  <c r="C4661" i="4"/>
  <c r="H4661" i="4" s="1"/>
  <c r="D4661" i="4"/>
  <c r="E4661" i="4"/>
  <c r="F4661" i="4"/>
  <c r="G4661" i="4"/>
  <c r="C4662" i="4"/>
  <c r="H4662" i="4" s="1"/>
  <c r="D4662" i="4"/>
  <c r="E4662" i="4"/>
  <c r="F4662" i="4"/>
  <c r="G4662" i="4"/>
  <c r="C4663" i="4"/>
  <c r="H4663" i="4" s="1"/>
  <c r="D4663" i="4"/>
  <c r="E4663" i="4"/>
  <c r="F4663" i="4"/>
  <c r="G4663" i="4"/>
  <c r="C4664" i="4"/>
  <c r="H4664" i="4" s="1"/>
  <c r="D4664" i="4"/>
  <c r="E4664" i="4"/>
  <c r="F4664" i="4"/>
  <c r="G4664" i="4"/>
  <c r="C4665" i="4"/>
  <c r="H4665" i="4" s="1"/>
  <c r="D4665" i="4"/>
  <c r="E4665" i="4"/>
  <c r="F4665" i="4"/>
  <c r="G4665" i="4"/>
  <c r="C4666" i="4"/>
  <c r="H4666" i="4" s="1"/>
  <c r="D4666" i="4"/>
  <c r="E4666" i="4"/>
  <c r="F4666" i="4"/>
  <c r="G4666" i="4"/>
  <c r="C4667" i="4"/>
  <c r="H4667" i="4" s="1"/>
  <c r="D4667" i="4"/>
  <c r="E4667" i="4"/>
  <c r="F4667" i="4"/>
  <c r="G4667" i="4"/>
  <c r="C4668" i="4"/>
  <c r="H4668" i="4" s="1"/>
  <c r="D4668" i="4"/>
  <c r="E4668" i="4"/>
  <c r="F4668" i="4"/>
  <c r="G4668" i="4"/>
  <c r="C4669" i="4"/>
  <c r="H4669" i="4" s="1"/>
  <c r="D4669" i="4"/>
  <c r="E4669" i="4"/>
  <c r="F4669" i="4"/>
  <c r="G4669" i="4"/>
  <c r="C4670" i="4"/>
  <c r="H4670" i="4" s="1"/>
  <c r="D4670" i="4"/>
  <c r="E4670" i="4"/>
  <c r="F4670" i="4"/>
  <c r="G4670" i="4"/>
  <c r="C4671" i="4"/>
  <c r="H4671" i="4" s="1"/>
  <c r="D4671" i="4"/>
  <c r="E4671" i="4"/>
  <c r="F4671" i="4"/>
  <c r="G4671" i="4"/>
  <c r="C4672" i="4"/>
  <c r="H4672" i="4" s="1"/>
  <c r="D4672" i="4"/>
  <c r="E4672" i="4"/>
  <c r="F4672" i="4"/>
  <c r="G4672" i="4"/>
  <c r="C4673" i="4"/>
  <c r="H4673" i="4" s="1"/>
  <c r="D4673" i="4"/>
  <c r="E4673" i="4"/>
  <c r="F4673" i="4"/>
  <c r="G4673" i="4"/>
  <c r="C4674" i="4"/>
  <c r="H4674" i="4" s="1"/>
  <c r="D4674" i="4"/>
  <c r="E4674" i="4"/>
  <c r="F4674" i="4"/>
  <c r="G4674" i="4"/>
  <c r="C4675" i="4"/>
  <c r="H4675" i="4" s="1"/>
  <c r="D4675" i="4"/>
  <c r="E4675" i="4"/>
  <c r="F4675" i="4"/>
  <c r="G4675" i="4"/>
  <c r="C4676" i="4"/>
  <c r="H4676" i="4" s="1"/>
  <c r="D4676" i="4"/>
  <c r="E4676" i="4"/>
  <c r="F4676" i="4"/>
  <c r="G4676" i="4"/>
  <c r="C4677" i="4"/>
  <c r="H4677" i="4" s="1"/>
  <c r="D4677" i="4"/>
  <c r="E4677" i="4"/>
  <c r="F4677" i="4"/>
  <c r="G4677" i="4"/>
  <c r="C4678" i="4"/>
  <c r="H4678" i="4" s="1"/>
  <c r="D4678" i="4"/>
  <c r="E4678" i="4"/>
  <c r="F4678" i="4"/>
  <c r="G4678" i="4"/>
  <c r="C4679" i="4"/>
  <c r="H4679" i="4" s="1"/>
  <c r="D4679" i="4"/>
  <c r="E4679" i="4"/>
  <c r="F4679" i="4"/>
  <c r="G4679" i="4"/>
  <c r="C4680" i="4"/>
  <c r="H4680" i="4" s="1"/>
  <c r="D4680" i="4"/>
  <c r="E4680" i="4"/>
  <c r="F4680" i="4"/>
  <c r="G4680" i="4"/>
  <c r="C4681" i="4"/>
  <c r="H4681" i="4" s="1"/>
  <c r="D4681" i="4"/>
  <c r="E4681" i="4"/>
  <c r="F4681" i="4"/>
  <c r="G4681" i="4"/>
  <c r="C4682" i="4"/>
  <c r="H4682" i="4" s="1"/>
  <c r="D4682" i="4"/>
  <c r="E4682" i="4"/>
  <c r="F4682" i="4"/>
  <c r="G4682" i="4"/>
  <c r="C4683" i="4"/>
  <c r="H4683" i="4" s="1"/>
  <c r="D4683" i="4"/>
  <c r="E4683" i="4"/>
  <c r="F4683" i="4"/>
  <c r="G4683" i="4"/>
  <c r="C4684" i="4"/>
  <c r="H4684" i="4" s="1"/>
  <c r="D4684" i="4"/>
  <c r="E4684" i="4"/>
  <c r="F4684" i="4"/>
  <c r="G4684" i="4"/>
  <c r="C4685" i="4"/>
  <c r="H4685" i="4" s="1"/>
  <c r="D4685" i="4"/>
  <c r="E4685" i="4"/>
  <c r="F4685" i="4"/>
  <c r="G4685" i="4"/>
  <c r="C4686" i="4"/>
  <c r="H4686" i="4" s="1"/>
  <c r="D4686" i="4"/>
  <c r="E4686" i="4"/>
  <c r="F4686" i="4"/>
  <c r="G4686" i="4"/>
  <c r="C4687" i="4"/>
  <c r="H4687" i="4" s="1"/>
  <c r="D4687" i="4"/>
  <c r="E4687" i="4"/>
  <c r="F4687" i="4"/>
  <c r="G4687" i="4"/>
  <c r="C4688" i="4"/>
  <c r="H4688" i="4" s="1"/>
  <c r="D4688" i="4"/>
  <c r="E4688" i="4"/>
  <c r="F4688" i="4"/>
  <c r="G4688" i="4"/>
  <c r="C4689" i="4"/>
  <c r="H4689" i="4" s="1"/>
  <c r="D4689" i="4"/>
  <c r="E4689" i="4"/>
  <c r="F4689" i="4"/>
  <c r="G4689" i="4"/>
  <c r="C4690" i="4"/>
  <c r="H4690" i="4" s="1"/>
  <c r="D4690" i="4"/>
  <c r="E4690" i="4"/>
  <c r="F4690" i="4"/>
  <c r="G4690" i="4"/>
  <c r="C4691" i="4"/>
  <c r="H4691" i="4" s="1"/>
  <c r="D4691" i="4"/>
  <c r="E4691" i="4"/>
  <c r="F4691" i="4"/>
  <c r="G4691" i="4"/>
  <c r="C4692" i="4"/>
  <c r="H4692" i="4" s="1"/>
  <c r="D4692" i="4"/>
  <c r="E4692" i="4"/>
  <c r="F4692" i="4"/>
  <c r="G4692" i="4"/>
  <c r="C4693" i="4"/>
  <c r="H4693" i="4" s="1"/>
  <c r="D4693" i="4"/>
  <c r="E4693" i="4"/>
  <c r="F4693" i="4"/>
  <c r="G4693" i="4"/>
  <c r="C4694" i="4"/>
  <c r="H4694" i="4" s="1"/>
  <c r="D4694" i="4"/>
  <c r="E4694" i="4"/>
  <c r="F4694" i="4"/>
  <c r="G4694" i="4"/>
  <c r="C4695" i="4"/>
  <c r="H4695" i="4" s="1"/>
  <c r="D4695" i="4"/>
  <c r="E4695" i="4"/>
  <c r="F4695" i="4"/>
  <c r="G4695" i="4"/>
  <c r="C4696" i="4"/>
  <c r="H4696" i="4" s="1"/>
  <c r="D4696" i="4"/>
  <c r="E4696" i="4"/>
  <c r="F4696" i="4"/>
  <c r="G4696" i="4"/>
  <c r="C4697" i="4"/>
  <c r="H4697" i="4" s="1"/>
  <c r="D4697" i="4"/>
  <c r="E4697" i="4"/>
  <c r="F4697" i="4"/>
  <c r="G4697" i="4"/>
  <c r="C4698" i="4"/>
  <c r="H4698" i="4" s="1"/>
  <c r="D4698" i="4"/>
  <c r="E4698" i="4"/>
  <c r="F4698" i="4"/>
  <c r="G4698" i="4"/>
  <c r="C4699" i="4"/>
  <c r="H4699" i="4" s="1"/>
  <c r="D4699" i="4"/>
  <c r="E4699" i="4"/>
  <c r="F4699" i="4"/>
  <c r="G4699" i="4"/>
  <c r="C4700" i="4"/>
  <c r="H4700" i="4" s="1"/>
  <c r="D4700" i="4"/>
  <c r="E4700" i="4"/>
  <c r="F4700" i="4"/>
  <c r="G4700" i="4"/>
  <c r="C4701" i="4"/>
  <c r="H4701" i="4" s="1"/>
  <c r="D4701" i="4"/>
  <c r="E4701" i="4"/>
  <c r="F4701" i="4"/>
  <c r="G4701" i="4"/>
  <c r="C4702" i="4"/>
  <c r="H4702" i="4" s="1"/>
  <c r="D4702" i="4"/>
  <c r="E4702" i="4"/>
  <c r="F4702" i="4"/>
  <c r="G4702" i="4"/>
  <c r="C4703" i="4"/>
  <c r="H4703" i="4" s="1"/>
  <c r="D4703" i="4"/>
  <c r="E4703" i="4"/>
  <c r="F4703" i="4"/>
  <c r="G4703" i="4"/>
  <c r="C4704" i="4"/>
  <c r="H4704" i="4" s="1"/>
  <c r="D4704" i="4"/>
  <c r="E4704" i="4"/>
  <c r="F4704" i="4"/>
  <c r="G4704" i="4"/>
  <c r="C4705" i="4"/>
  <c r="H4705" i="4" s="1"/>
  <c r="D4705" i="4"/>
  <c r="E4705" i="4"/>
  <c r="F4705" i="4"/>
  <c r="G4705" i="4"/>
  <c r="C4706" i="4"/>
  <c r="H4706" i="4" s="1"/>
  <c r="D4706" i="4"/>
  <c r="E4706" i="4"/>
  <c r="F4706" i="4"/>
  <c r="G4706" i="4"/>
  <c r="C4707" i="4"/>
  <c r="H4707" i="4" s="1"/>
  <c r="D4707" i="4"/>
  <c r="E4707" i="4"/>
  <c r="F4707" i="4"/>
  <c r="G4707" i="4"/>
  <c r="C4708" i="4"/>
  <c r="H4708" i="4" s="1"/>
  <c r="D4708" i="4"/>
  <c r="E4708" i="4"/>
  <c r="F4708" i="4"/>
  <c r="G4708" i="4"/>
  <c r="C4709" i="4"/>
  <c r="H4709" i="4" s="1"/>
  <c r="D4709" i="4"/>
  <c r="E4709" i="4"/>
  <c r="F4709" i="4"/>
  <c r="G4709" i="4"/>
  <c r="C4710" i="4"/>
  <c r="H4710" i="4" s="1"/>
  <c r="D4710" i="4"/>
  <c r="E4710" i="4"/>
  <c r="F4710" i="4"/>
  <c r="G4710" i="4"/>
  <c r="C4711" i="4"/>
  <c r="H4711" i="4" s="1"/>
  <c r="D4711" i="4"/>
  <c r="E4711" i="4"/>
  <c r="F4711" i="4"/>
  <c r="G4711" i="4"/>
  <c r="C4712" i="4"/>
  <c r="H4712" i="4" s="1"/>
  <c r="D4712" i="4"/>
  <c r="E4712" i="4"/>
  <c r="F4712" i="4"/>
  <c r="G4712" i="4"/>
  <c r="C4713" i="4"/>
  <c r="H4713" i="4" s="1"/>
  <c r="D4713" i="4"/>
  <c r="E4713" i="4"/>
  <c r="F4713" i="4"/>
  <c r="G4713" i="4"/>
  <c r="C4714" i="4"/>
  <c r="H4714" i="4" s="1"/>
  <c r="D4714" i="4"/>
  <c r="E4714" i="4"/>
  <c r="F4714" i="4"/>
  <c r="G4714" i="4"/>
  <c r="C4715" i="4"/>
  <c r="H4715" i="4" s="1"/>
  <c r="D4715" i="4"/>
  <c r="E4715" i="4"/>
  <c r="F4715" i="4"/>
  <c r="G4715" i="4"/>
  <c r="C4716" i="4"/>
  <c r="H4716" i="4" s="1"/>
  <c r="D4716" i="4"/>
  <c r="E4716" i="4"/>
  <c r="F4716" i="4"/>
  <c r="G4716" i="4"/>
  <c r="C4717" i="4"/>
  <c r="H4717" i="4" s="1"/>
  <c r="D4717" i="4"/>
  <c r="E4717" i="4"/>
  <c r="F4717" i="4"/>
  <c r="G4717" i="4"/>
  <c r="C4718" i="4"/>
  <c r="H4718" i="4" s="1"/>
  <c r="D4718" i="4"/>
  <c r="E4718" i="4"/>
  <c r="F4718" i="4"/>
  <c r="G4718" i="4"/>
  <c r="C4719" i="4"/>
  <c r="H4719" i="4" s="1"/>
  <c r="D4719" i="4"/>
  <c r="E4719" i="4"/>
  <c r="F4719" i="4"/>
  <c r="G4719" i="4"/>
  <c r="C4720" i="4"/>
  <c r="H4720" i="4" s="1"/>
  <c r="D4720" i="4"/>
  <c r="E4720" i="4"/>
  <c r="F4720" i="4"/>
  <c r="G4720" i="4"/>
  <c r="C4721" i="4"/>
  <c r="H4721" i="4" s="1"/>
  <c r="D4721" i="4"/>
  <c r="E4721" i="4"/>
  <c r="F4721" i="4"/>
  <c r="G4721" i="4"/>
  <c r="C4722" i="4"/>
  <c r="H4722" i="4" s="1"/>
  <c r="D4722" i="4"/>
  <c r="E4722" i="4"/>
  <c r="F4722" i="4"/>
  <c r="G4722" i="4"/>
  <c r="C4723" i="4"/>
  <c r="H4723" i="4" s="1"/>
  <c r="D4723" i="4"/>
  <c r="E4723" i="4"/>
  <c r="F4723" i="4"/>
  <c r="G4723" i="4"/>
  <c r="C4724" i="4"/>
  <c r="H4724" i="4" s="1"/>
  <c r="D4724" i="4"/>
  <c r="E4724" i="4"/>
  <c r="F4724" i="4"/>
  <c r="G4724" i="4"/>
  <c r="C4725" i="4"/>
  <c r="H4725" i="4" s="1"/>
  <c r="D4725" i="4"/>
  <c r="E4725" i="4"/>
  <c r="F4725" i="4"/>
  <c r="G4725" i="4"/>
  <c r="C4726" i="4"/>
  <c r="H4726" i="4" s="1"/>
  <c r="D4726" i="4"/>
  <c r="E4726" i="4"/>
  <c r="F4726" i="4"/>
  <c r="G4726" i="4"/>
  <c r="C4727" i="4"/>
  <c r="H4727" i="4" s="1"/>
  <c r="D4727" i="4"/>
  <c r="E4727" i="4"/>
  <c r="F4727" i="4"/>
  <c r="G4727" i="4"/>
  <c r="C4728" i="4"/>
  <c r="H4728" i="4" s="1"/>
  <c r="D4728" i="4"/>
  <c r="E4728" i="4"/>
  <c r="F4728" i="4"/>
  <c r="G4728" i="4"/>
  <c r="C4729" i="4"/>
  <c r="H4729" i="4" s="1"/>
  <c r="D4729" i="4"/>
  <c r="E4729" i="4"/>
  <c r="F4729" i="4"/>
  <c r="G4729" i="4"/>
  <c r="C4730" i="4"/>
  <c r="H4730" i="4" s="1"/>
  <c r="D4730" i="4"/>
  <c r="E4730" i="4"/>
  <c r="F4730" i="4"/>
  <c r="G4730" i="4"/>
  <c r="C4731" i="4"/>
  <c r="H4731" i="4" s="1"/>
  <c r="D4731" i="4"/>
  <c r="E4731" i="4"/>
  <c r="F4731" i="4"/>
  <c r="G4731" i="4"/>
  <c r="C4732" i="4"/>
  <c r="H4732" i="4" s="1"/>
  <c r="D4732" i="4"/>
  <c r="E4732" i="4"/>
  <c r="F4732" i="4"/>
  <c r="G4732" i="4"/>
  <c r="C4733" i="4"/>
  <c r="H4733" i="4" s="1"/>
  <c r="D4733" i="4"/>
  <c r="E4733" i="4"/>
  <c r="F4733" i="4"/>
  <c r="G4733" i="4"/>
  <c r="C4734" i="4"/>
  <c r="H4734" i="4" s="1"/>
  <c r="D4734" i="4"/>
  <c r="E4734" i="4"/>
  <c r="F4734" i="4"/>
  <c r="G4734" i="4"/>
  <c r="C4735" i="4"/>
  <c r="H4735" i="4" s="1"/>
  <c r="D4735" i="4"/>
  <c r="E4735" i="4"/>
  <c r="F4735" i="4"/>
  <c r="G4735" i="4"/>
  <c r="C4736" i="4"/>
  <c r="H4736" i="4" s="1"/>
  <c r="D4736" i="4"/>
  <c r="E4736" i="4"/>
  <c r="F4736" i="4"/>
  <c r="G4736" i="4"/>
  <c r="C4737" i="4"/>
  <c r="H4737" i="4" s="1"/>
  <c r="D4737" i="4"/>
  <c r="E4737" i="4"/>
  <c r="F4737" i="4"/>
  <c r="G4737" i="4"/>
  <c r="C4738" i="4"/>
  <c r="H4738" i="4" s="1"/>
  <c r="D4738" i="4"/>
  <c r="E4738" i="4"/>
  <c r="F4738" i="4"/>
  <c r="G4738" i="4"/>
  <c r="C4739" i="4"/>
  <c r="H4739" i="4" s="1"/>
  <c r="D4739" i="4"/>
  <c r="E4739" i="4"/>
  <c r="F4739" i="4"/>
  <c r="G4739" i="4"/>
  <c r="C4740" i="4"/>
  <c r="H4740" i="4" s="1"/>
  <c r="D4740" i="4"/>
  <c r="E4740" i="4"/>
  <c r="F4740" i="4"/>
  <c r="G4740" i="4"/>
  <c r="C4741" i="4"/>
  <c r="H4741" i="4" s="1"/>
  <c r="D4741" i="4"/>
  <c r="E4741" i="4"/>
  <c r="F4741" i="4"/>
  <c r="G4741" i="4"/>
  <c r="C4742" i="4"/>
  <c r="H4742" i="4" s="1"/>
  <c r="D4742" i="4"/>
  <c r="E4742" i="4"/>
  <c r="F4742" i="4"/>
  <c r="G4742" i="4"/>
  <c r="C4743" i="4"/>
  <c r="H4743" i="4" s="1"/>
  <c r="D4743" i="4"/>
  <c r="E4743" i="4"/>
  <c r="F4743" i="4"/>
  <c r="G4743" i="4"/>
  <c r="C4744" i="4"/>
  <c r="H4744" i="4" s="1"/>
  <c r="D4744" i="4"/>
  <c r="E4744" i="4"/>
  <c r="F4744" i="4"/>
  <c r="G4744" i="4"/>
  <c r="C4745" i="4"/>
  <c r="H4745" i="4" s="1"/>
  <c r="D4745" i="4"/>
  <c r="E4745" i="4"/>
  <c r="F4745" i="4"/>
  <c r="G4745" i="4"/>
  <c r="C4746" i="4"/>
  <c r="H4746" i="4" s="1"/>
  <c r="D4746" i="4"/>
  <c r="E4746" i="4"/>
  <c r="F4746" i="4"/>
  <c r="G4746" i="4"/>
  <c r="C4747" i="4"/>
  <c r="H4747" i="4" s="1"/>
  <c r="D4747" i="4"/>
  <c r="E4747" i="4"/>
  <c r="F4747" i="4"/>
  <c r="G4747" i="4"/>
  <c r="C4748" i="4"/>
  <c r="H4748" i="4" s="1"/>
  <c r="D4748" i="4"/>
  <c r="E4748" i="4"/>
  <c r="F4748" i="4"/>
  <c r="G4748" i="4"/>
  <c r="C4749" i="4"/>
  <c r="H4749" i="4" s="1"/>
  <c r="D4749" i="4"/>
  <c r="E4749" i="4"/>
  <c r="F4749" i="4"/>
  <c r="G4749" i="4"/>
  <c r="C4750" i="4"/>
  <c r="H4750" i="4" s="1"/>
  <c r="D4750" i="4"/>
  <c r="E4750" i="4"/>
  <c r="F4750" i="4"/>
  <c r="G4750" i="4"/>
  <c r="C4751" i="4"/>
  <c r="H4751" i="4" s="1"/>
  <c r="D4751" i="4"/>
  <c r="E4751" i="4"/>
  <c r="F4751" i="4"/>
  <c r="G4751" i="4"/>
  <c r="C4752" i="4"/>
  <c r="H4752" i="4" s="1"/>
  <c r="D4752" i="4"/>
  <c r="E4752" i="4"/>
  <c r="F4752" i="4"/>
  <c r="G4752" i="4"/>
  <c r="C4753" i="4"/>
  <c r="H4753" i="4" s="1"/>
  <c r="D4753" i="4"/>
  <c r="E4753" i="4"/>
  <c r="F4753" i="4"/>
  <c r="G4753" i="4"/>
  <c r="C4754" i="4"/>
  <c r="H4754" i="4" s="1"/>
  <c r="D4754" i="4"/>
  <c r="E4754" i="4"/>
  <c r="F4754" i="4"/>
  <c r="G4754" i="4"/>
  <c r="C4755" i="4"/>
  <c r="H4755" i="4" s="1"/>
  <c r="D4755" i="4"/>
  <c r="E4755" i="4"/>
  <c r="F4755" i="4"/>
  <c r="G4755" i="4"/>
  <c r="C4756" i="4"/>
  <c r="H4756" i="4" s="1"/>
  <c r="D4756" i="4"/>
  <c r="E4756" i="4"/>
  <c r="F4756" i="4"/>
  <c r="G4756" i="4"/>
  <c r="C4757" i="4"/>
  <c r="H4757" i="4" s="1"/>
  <c r="D4757" i="4"/>
  <c r="E4757" i="4"/>
  <c r="F4757" i="4"/>
  <c r="G4757" i="4"/>
  <c r="C4758" i="4"/>
  <c r="H4758" i="4" s="1"/>
  <c r="D4758" i="4"/>
  <c r="E4758" i="4"/>
  <c r="F4758" i="4"/>
  <c r="G4758" i="4"/>
  <c r="C4759" i="4"/>
  <c r="H4759" i="4" s="1"/>
  <c r="D4759" i="4"/>
  <c r="E4759" i="4"/>
  <c r="F4759" i="4"/>
  <c r="G4759" i="4"/>
  <c r="C4760" i="4"/>
  <c r="H4760" i="4" s="1"/>
  <c r="D4760" i="4"/>
  <c r="E4760" i="4"/>
  <c r="F4760" i="4"/>
  <c r="G4760" i="4"/>
  <c r="C4761" i="4"/>
  <c r="H4761" i="4" s="1"/>
  <c r="D4761" i="4"/>
  <c r="E4761" i="4"/>
  <c r="F4761" i="4"/>
  <c r="G4761" i="4"/>
  <c r="C4762" i="4"/>
  <c r="H4762" i="4" s="1"/>
  <c r="D4762" i="4"/>
  <c r="E4762" i="4"/>
  <c r="F4762" i="4"/>
  <c r="G4762" i="4"/>
  <c r="C4763" i="4"/>
  <c r="H4763" i="4" s="1"/>
  <c r="D4763" i="4"/>
  <c r="E4763" i="4"/>
  <c r="F4763" i="4"/>
  <c r="G4763" i="4"/>
  <c r="C4764" i="4"/>
  <c r="H4764" i="4" s="1"/>
  <c r="D4764" i="4"/>
  <c r="E4764" i="4"/>
  <c r="F4764" i="4"/>
  <c r="G4764" i="4"/>
  <c r="C4765" i="4"/>
  <c r="H4765" i="4" s="1"/>
  <c r="D4765" i="4"/>
  <c r="E4765" i="4"/>
  <c r="F4765" i="4"/>
  <c r="G4765" i="4"/>
  <c r="C4766" i="4"/>
  <c r="H4766" i="4" s="1"/>
  <c r="D4766" i="4"/>
  <c r="E4766" i="4"/>
  <c r="F4766" i="4"/>
  <c r="G4766" i="4"/>
  <c r="C4767" i="4"/>
  <c r="H4767" i="4" s="1"/>
  <c r="D4767" i="4"/>
  <c r="E4767" i="4"/>
  <c r="F4767" i="4"/>
  <c r="G4767" i="4"/>
  <c r="C4768" i="4"/>
  <c r="H4768" i="4" s="1"/>
  <c r="D4768" i="4"/>
  <c r="E4768" i="4"/>
  <c r="F4768" i="4"/>
  <c r="G4768" i="4"/>
  <c r="C4769" i="4"/>
  <c r="H4769" i="4" s="1"/>
  <c r="D4769" i="4"/>
  <c r="E4769" i="4"/>
  <c r="F4769" i="4"/>
  <c r="G4769" i="4"/>
  <c r="C4770" i="4"/>
  <c r="H4770" i="4" s="1"/>
  <c r="D4770" i="4"/>
  <c r="E4770" i="4"/>
  <c r="F4770" i="4"/>
  <c r="G4770" i="4"/>
  <c r="C4771" i="4"/>
  <c r="H4771" i="4" s="1"/>
  <c r="D4771" i="4"/>
  <c r="E4771" i="4"/>
  <c r="F4771" i="4"/>
  <c r="G4771" i="4"/>
  <c r="C4772" i="4"/>
  <c r="H4772" i="4" s="1"/>
  <c r="D4772" i="4"/>
  <c r="E4772" i="4"/>
  <c r="F4772" i="4"/>
  <c r="G4772" i="4"/>
  <c r="C4773" i="4"/>
  <c r="H4773" i="4" s="1"/>
  <c r="D4773" i="4"/>
  <c r="E4773" i="4"/>
  <c r="F4773" i="4"/>
  <c r="G4773" i="4"/>
  <c r="C4774" i="4"/>
  <c r="H4774" i="4" s="1"/>
  <c r="D4774" i="4"/>
  <c r="E4774" i="4"/>
  <c r="F4774" i="4"/>
  <c r="G4774" i="4"/>
  <c r="C4775" i="4"/>
  <c r="H4775" i="4" s="1"/>
  <c r="D4775" i="4"/>
  <c r="E4775" i="4"/>
  <c r="F4775" i="4"/>
  <c r="G4775" i="4"/>
  <c r="C4776" i="4"/>
  <c r="H4776" i="4" s="1"/>
  <c r="D4776" i="4"/>
  <c r="E4776" i="4"/>
  <c r="F4776" i="4"/>
  <c r="G4776" i="4"/>
  <c r="C4777" i="4"/>
  <c r="H4777" i="4" s="1"/>
  <c r="D4777" i="4"/>
  <c r="E4777" i="4"/>
  <c r="F4777" i="4"/>
  <c r="G4777" i="4"/>
  <c r="C4778" i="4"/>
  <c r="H4778" i="4" s="1"/>
  <c r="D4778" i="4"/>
  <c r="E4778" i="4"/>
  <c r="F4778" i="4"/>
  <c r="G4778" i="4"/>
  <c r="C4779" i="4"/>
  <c r="H4779" i="4" s="1"/>
  <c r="D4779" i="4"/>
  <c r="E4779" i="4"/>
  <c r="F4779" i="4"/>
  <c r="G4779" i="4"/>
  <c r="C4780" i="4"/>
  <c r="H4780" i="4" s="1"/>
  <c r="D4780" i="4"/>
  <c r="E4780" i="4"/>
  <c r="F4780" i="4"/>
  <c r="G4780" i="4"/>
  <c r="C4781" i="4"/>
  <c r="H4781" i="4" s="1"/>
  <c r="D4781" i="4"/>
  <c r="E4781" i="4"/>
  <c r="F4781" i="4"/>
  <c r="G4781" i="4"/>
  <c r="C4782" i="4"/>
  <c r="H4782" i="4" s="1"/>
  <c r="D4782" i="4"/>
  <c r="E4782" i="4"/>
  <c r="F4782" i="4"/>
  <c r="G4782" i="4"/>
  <c r="C4783" i="4"/>
  <c r="H4783" i="4" s="1"/>
  <c r="D4783" i="4"/>
  <c r="E4783" i="4"/>
  <c r="F4783" i="4"/>
  <c r="G4783" i="4"/>
  <c r="C4784" i="4"/>
  <c r="H4784" i="4" s="1"/>
  <c r="D4784" i="4"/>
  <c r="E4784" i="4"/>
  <c r="F4784" i="4"/>
  <c r="G4784" i="4"/>
  <c r="C4785" i="4"/>
  <c r="H4785" i="4" s="1"/>
  <c r="D4785" i="4"/>
  <c r="E4785" i="4"/>
  <c r="F4785" i="4"/>
  <c r="G4785" i="4"/>
  <c r="C4786" i="4"/>
  <c r="H4786" i="4" s="1"/>
  <c r="D4786" i="4"/>
  <c r="E4786" i="4"/>
  <c r="F4786" i="4"/>
  <c r="G4786" i="4"/>
  <c r="C4787" i="4"/>
  <c r="H4787" i="4" s="1"/>
  <c r="D4787" i="4"/>
  <c r="E4787" i="4"/>
  <c r="F4787" i="4"/>
  <c r="G4787" i="4"/>
  <c r="C4788" i="4"/>
  <c r="H4788" i="4" s="1"/>
  <c r="D4788" i="4"/>
  <c r="E4788" i="4"/>
  <c r="F4788" i="4"/>
  <c r="G4788" i="4"/>
  <c r="C4789" i="4"/>
  <c r="H4789" i="4" s="1"/>
  <c r="D4789" i="4"/>
  <c r="E4789" i="4"/>
  <c r="F4789" i="4"/>
  <c r="G4789" i="4"/>
  <c r="C4790" i="4"/>
  <c r="H4790" i="4" s="1"/>
  <c r="D4790" i="4"/>
  <c r="E4790" i="4"/>
  <c r="F4790" i="4"/>
  <c r="G4790" i="4"/>
  <c r="C4791" i="4"/>
  <c r="H4791" i="4" s="1"/>
  <c r="D4791" i="4"/>
  <c r="E4791" i="4"/>
  <c r="F4791" i="4"/>
  <c r="G4791" i="4"/>
  <c r="C4792" i="4"/>
  <c r="H4792" i="4" s="1"/>
  <c r="D4792" i="4"/>
  <c r="E4792" i="4"/>
  <c r="F4792" i="4"/>
  <c r="G4792" i="4"/>
  <c r="C4793" i="4"/>
  <c r="H4793" i="4" s="1"/>
  <c r="D4793" i="4"/>
  <c r="E4793" i="4"/>
  <c r="F4793" i="4"/>
  <c r="G4793" i="4"/>
  <c r="C4794" i="4"/>
  <c r="H4794" i="4" s="1"/>
  <c r="D4794" i="4"/>
  <c r="E4794" i="4"/>
  <c r="F4794" i="4"/>
  <c r="G4794" i="4"/>
  <c r="C4795" i="4"/>
  <c r="H4795" i="4" s="1"/>
  <c r="D4795" i="4"/>
  <c r="E4795" i="4"/>
  <c r="F4795" i="4"/>
  <c r="G4795" i="4"/>
  <c r="C4796" i="4"/>
  <c r="H4796" i="4" s="1"/>
  <c r="D4796" i="4"/>
  <c r="E4796" i="4"/>
  <c r="F4796" i="4"/>
  <c r="G4796" i="4"/>
  <c r="C4797" i="4"/>
  <c r="H4797" i="4" s="1"/>
  <c r="D4797" i="4"/>
  <c r="E4797" i="4"/>
  <c r="F4797" i="4"/>
  <c r="G4797" i="4"/>
  <c r="C4798" i="4"/>
  <c r="H4798" i="4" s="1"/>
  <c r="D4798" i="4"/>
  <c r="E4798" i="4"/>
  <c r="F4798" i="4"/>
  <c r="G4798" i="4"/>
  <c r="C4799" i="4"/>
  <c r="H4799" i="4" s="1"/>
  <c r="D4799" i="4"/>
  <c r="E4799" i="4"/>
  <c r="F4799" i="4"/>
  <c r="G4799" i="4"/>
  <c r="C4800" i="4"/>
  <c r="H4800" i="4" s="1"/>
  <c r="D4800" i="4"/>
  <c r="E4800" i="4"/>
  <c r="F4800" i="4"/>
  <c r="G4800" i="4"/>
  <c r="C4801" i="4"/>
  <c r="H4801" i="4" s="1"/>
  <c r="D4801" i="4"/>
  <c r="E4801" i="4"/>
  <c r="F4801" i="4"/>
  <c r="G4801" i="4"/>
  <c r="C4802" i="4"/>
  <c r="H4802" i="4" s="1"/>
  <c r="D4802" i="4"/>
  <c r="E4802" i="4"/>
  <c r="F4802" i="4"/>
  <c r="G4802" i="4"/>
  <c r="C4803" i="4"/>
  <c r="H4803" i="4" s="1"/>
  <c r="D4803" i="4"/>
  <c r="E4803" i="4"/>
  <c r="F4803" i="4"/>
  <c r="G4803" i="4"/>
  <c r="C4804" i="4"/>
  <c r="H4804" i="4" s="1"/>
  <c r="D4804" i="4"/>
  <c r="E4804" i="4"/>
  <c r="F4804" i="4"/>
  <c r="G4804" i="4"/>
  <c r="C4805" i="4"/>
  <c r="H4805" i="4" s="1"/>
  <c r="D4805" i="4"/>
  <c r="E4805" i="4"/>
  <c r="F4805" i="4"/>
  <c r="G4805" i="4"/>
  <c r="C4806" i="4"/>
  <c r="H4806" i="4" s="1"/>
  <c r="D4806" i="4"/>
  <c r="E4806" i="4"/>
  <c r="F4806" i="4"/>
  <c r="G4806" i="4"/>
  <c r="C4807" i="4"/>
  <c r="H4807" i="4" s="1"/>
  <c r="D4807" i="4"/>
  <c r="E4807" i="4"/>
  <c r="F4807" i="4"/>
  <c r="G4807" i="4"/>
  <c r="C4808" i="4"/>
  <c r="H4808" i="4" s="1"/>
  <c r="D4808" i="4"/>
  <c r="E4808" i="4"/>
  <c r="F4808" i="4"/>
  <c r="G4808" i="4"/>
  <c r="C4809" i="4"/>
  <c r="H4809" i="4" s="1"/>
  <c r="D4809" i="4"/>
  <c r="E4809" i="4"/>
  <c r="F4809" i="4"/>
  <c r="G4809" i="4"/>
  <c r="C4810" i="4"/>
  <c r="H4810" i="4" s="1"/>
  <c r="D4810" i="4"/>
  <c r="E4810" i="4"/>
  <c r="F4810" i="4"/>
  <c r="G4810" i="4"/>
  <c r="C4811" i="4"/>
  <c r="H4811" i="4" s="1"/>
  <c r="D4811" i="4"/>
  <c r="E4811" i="4"/>
  <c r="F4811" i="4"/>
  <c r="G4811" i="4"/>
  <c r="C4812" i="4"/>
  <c r="H4812" i="4" s="1"/>
  <c r="D4812" i="4"/>
  <c r="E4812" i="4"/>
  <c r="F4812" i="4"/>
  <c r="G4812" i="4"/>
  <c r="C4813" i="4"/>
  <c r="H4813" i="4" s="1"/>
  <c r="D4813" i="4"/>
  <c r="E4813" i="4"/>
  <c r="F4813" i="4"/>
  <c r="G4813" i="4"/>
  <c r="C4814" i="4"/>
  <c r="H4814" i="4" s="1"/>
  <c r="D4814" i="4"/>
  <c r="E4814" i="4"/>
  <c r="F4814" i="4"/>
  <c r="G4814" i="4"/>
  <c r="C4815" i="4"/>
  <c r="H4815" i="4" s="1"/>
  <c r="D4815" i="4"/>
  <c r="E4815" i="4"/>
  <c r="F4815" i="4"/>
  <c r="G4815" i="4"/>
  <c r="C4816" i="4"/>
  <c r="H4816" i="4" s="1"/>
  <c r="D4816" i="4"/>
  <c r="E4816" i="4"/>
  <c r="F4816" i="4"/>
  <c r="G4816" i="4"/>
  <c r="C4817" i="4"/>
  <c r="H4817" i="4" s="1"/>
  <c r="D4817" i="4"/>
  <c r="E4817" i="4"/>
  <c r="F4817" i="4"/>
  <c r="G4817" i="4"/>
  <c r="C4818" i="4"/>
  <c r="H4818" i="4" s="1"/>
  <c r="D4818" i="4"/>
  <c r="E4818" i="4"/>
  <c r="F4818" i="4"/>
  <c r="G4818" i="4"/>
  <c r="C4819" i="4"/>
  <c r="H4819" i="4" s="1"/>
  <c r="D4819" i="4"/>
  <c r="E4819" i="4"/>
  <c r="F4819" i="4"/>
  <c r="G4819" i="4"/>
  <c r="C4820" i="4"/>
  <c r="H4820" i="4" s="1"/>
  <c r="D4820" i="4"/>
  <c r="E4820" i="4"/>
  <c r="F4820" i="4"/>
  <c r="G4820" i="4"/>
  <c r="C4821" i="4"/>
  <c r="H4821" i="4" s="1"/>
  <c r="D4821" i="4"/>
  <c r="E4821" i="4"/>
  <c r="F4821" i="4"/>
  <c r="G4821" i="4"/>
  <c r="C4822" i="4"/>
  <c r="H4822" i="4" s="1"/>
  <c r="D4822" i="4"/>
  <c r="E4822" i="4"/>
  <c r="F4822" i="4"/>
  <c r="G4822" i="4"/>
  <c r="C4823" i="4"/>
  <c r="H4823" i="4" s="1"/>
  <c r="D4823" i="4"/>
  <c r="E4823" i="4"/>
  <c r="F4823" i="4"/>
  <c r="G4823" i="4"/>
  <c r="C4824" i="4"/>
  <c r="H4824" i="4" s="1"/>
  <c r="D4824" i="4"/>
  <c r="E4824" i="4"/>
  <c r="F4824" i="4"/>
  <c r="G4824" i="4"/>
  <c r="C4825" i="4"/>
  <c r="H4825" i="4" s="1"/>
  <c r="D4825" i="4"/>
  <c r="E4825" i="4"/>
  <c r="F4825" i="4"/>
  <c r="G4825" i="4"/>
  <c r="C4826" i="4"/>
  <c r="H4826" i="4" s="1"/>
  <c r="D4826" i="4"/>
  <c r="E4826" i="4"/>
  <c r="F4826" i="4"/>
  <c r="G4826" i="4"/>
  <c r="C4827" i="4"/>
  <c r="H4827" i="4" s="1"/>
  <c r="D4827" i="4"/>
  <c r="E4827" i="4"/>
  <c r="F4827" i="4"/>
  <c r="G4827" i="4"/>
  <c r="C4828" i="4"/>
  <c r="H4828" i="4" s="1"/>
  <c r="D4828" i="4"/>
  <c r="E4828" i="4"/>
  <c r="F4828" i="4"/>
  <c r="G4828" i="4"/>
  <c r="C4829" i="4"/>
  <c r="H4829" i="4" s="1"/>
  <c r="D4829" i="4"/>
  <c r="E4829" i="4"/>
  <c r="F4829" i="4"/>
  <c r="G4829" i="4"/>
  <c r="C4830" i="4"/>
  <c r="H4830" i="4" s="1"/>
  <c r="D4830" i="4"/>
  <c r="E4830" i="4"/>
  <c r="F4830" i="4"/>
  <c r="G4830" i="4"/>
  <c r="C4831" i="4"/>
  <c r="H4831" i="4" s="1"/>
  <c r="D4831" i="4"/>
  <c r="E4831" i="4"/>
  <c r="F4831" i="4"/>
  <c r="G4831" i="4"/>
  <c r="C4832" i="4"/>
  <c r="H4832" i="4" s="1"/>
  <c r="D4832" i="4"/>
  <c r="E4832" i="4"/>
  <c r="F4832" i="4"/>
  <c r="G4832" i="4"/>
  <c r="C4833" i="4"/>
  <c r="H4833" i="4" s="1"/>
  <c r="D4833" i="4"/>
  <c r="E4833" i="4"/>
  <c r="F4833" i="4"/>
  <c r="G4833" i="4"/>
  <c r="C4834" i="4"/>
  <c r="H4834" i="4" s="1"/>
  <c r="D4834" i="4"/>
  <c r="E4834" i="4"/>
  <c r="F4834" i="4"/>
  <c r="G4834" i="4"/>
  <c r="C4835" i="4"/>
  <c r="H4835" i="4" s="1"/>
  <c r="D4835" i="4"/>
  <c r="E4835" i="4"/>
  <c r="F4835" i="4"/>
  <c r="G4835" i="4"/>
  <c r="C4836" i="4"/>
  <c r="H4836" i="4" s="1"/>
  <c r="D4836" i="4"/>
  <c r="E4836" i="4"/>
  <c r="F4836" i="4"/>
  <c r="G4836" i="4"/>
  <c r="C4837" i="4"/>
  <c r="H4837" i="4" s="1"/>
  <c r="D4837" i="4"/>
  <c r="E4837" i="4"/>
  <c r="F4837" i="4"/>
  <c r="G4837" i="4"/>
  <c r="C4838" i="4"/>
  <c r="H4838" i="4" s="1"/>
  <c r="D4838" i="4"/>
  <c r="E4838" i="4"/>
  <c r="F4838" i="4"/>
  <c r="G4838" i="4"/>
  <c r="C4839" i="4"/>
  <c r="H4839" i="4" s="1"/>
  <c r="D4839" i="4"/>
  <c r="E4839" i="4"/>
  <c r="F4839" i="4"/>
  <c r="G4839" i="4"/>
  <c r="C4840" i="4"/>
  <c r="H4840" i="4" s="1"/>
  <c r="D4840" i="4"/>
  <c r="E4840" i="4"/>
  <c r="F4840" i="4"/>
  <c r="G4840" i="4"/>
  <c r="C4841" i="4"/>
  <c r="H4841" i="4" s="1"/>
  <c r="D4841" i="4"/>
  <c r="E4841" i="4"/>
  <c r="F4841" i="4"/>
  <c r="G4841" i="4"/>
  <c r="C4842" i="4"/>
  <c r="H4842" i="4" s="1"/>
  <c r="D4842" i="4"/>
  <c r="E4842" i="4"/>
  <c r="F4842" i="4"/>
  <c r="G4842" i="4"/>
  <c r="C4843" i="4"/>
  <c r="H4843" i="4" s="1"/>
  <c r="D4843" i="4"/>
  <c r="E4843" i="4"/>
  <c r="F4843" i="4"/>
  <c r="G4843" i="4"/>
  <c r="C4844" i="4"/>
  <c r="H4844" i="4" s="1"/>
  <c r="D4844" i="4"/>
  <c r="E4844" i="4"/>
  <c r="F4844" i="4"/>
  <c r="G4844" i="4"/>
  <c r="C4845" i="4"/>
  <c r="H4845" i="4" s="1"/>
  <c r="D4845" i="4"/>
  <c r="E4845" i="4"/>
  <c r="F4845" i="4"/>
  <c r="G4845" i="4"/>
  <c r="C4846" i="4"/>
  <c r="H4846" i="4" s="1"/>
  <c r="D4846" i="4"/>
  <c r="E4846" i="4"/>
  <c r="F4846" i="4"/>
  <c r="G4846" i="4"/>
  <c r="C4847" i="4"/>
  <c r="H4847" i="4" s="1"/>
  <c r="D4847" i="4"/>
  <c r="E4847" i="4"/>
  <c r="F4847" i="4"/>
  <c r="G4847" i="4"/>
  <c r="C4848" i="4"/>
  <c r="H4848" i="4" s="1"/>
  <c r="D4848" i="4"/>
  <c r="E4848" i="4"/>
  <c r="F4848" i="4"/>
  <c r="G4848" i="4"/>
  <c r="C4849" i="4"/>
  <c r="H4849" i="4" s="1"/>
  <c r="D4849" i="4"/>
  <c r="E4849" i="4"/>
  <c r="F4849" i="4"/>
  <c r="G4849" i="4"/>
  <c r="C4850" i="4"/>
  <c r="H4850" i="4" s="1"/>
  <c r="D4850" i="4"/>
  <c r="E4850" i="4"/>
  <c r="F4850" i="4"/>
  <c r="G4850" i="4"/>
  <c r="C4851" i="4"/>
  <c r="H4851" i="4" s="1"/>
  <c r="D4851" i="4"/>
  <c r="E4851" i="4"/>
  <c r="F4851" i="4"/>
  <c r="G4851" i="4"/>
  <c r="C4852" i="4"/>
  <c r="H4852" i="4" s="1"/>
  <c r="D4852" i="4"/>
  <c r="E4852" i="4"/>
  <c r="F4852" i="4"/>
  <c r="G4852" i="4"/>
  <c r="C4853" i="4"/>
  <c r="H4853" i="4" s="1"/>
  <c r="D4853" i="4"/>
  <c r="E4853" i="4"/>
  <c r="F4853" i="4"/>
  <c r="G4853" i="4"/>
  <c r="C4854" i="4"/>
  <c r="H4854" i="4" s="1"/>
  <c r="D4854" i="4"/>
  <c r="E4854" i="4"/>
  <c r="F4854" i="4"/>
  <c r="G4854" i="4"/>
  <c r="C4855" i="4"/>
  <c r="H4855" i="4" s="1"/>
  <c r="D4855" i="4"/>
  <c r="E4855" i="4"/>
  <c r="F4855" i="4"/>
  <c r="G4855" i="4"/>
  <c r="C4856" i="4"/>
  <c r="H4856" i="4" s="1"/>
  <c r="D4856" i="4"/>
  <c r="E4856" i="4"/>
  <c r="F4856" i="4"/>
  <c r="G4856" i="4"/>
  <c r="C4857" i="4"/>
  <c r="H4857" i="4" s="1"/>
  <c r="D4857" i="4"/>
  <c r="E4857" i="4"/>
  <c r="F4857" i="4"/>
  <c r="G4857" i="4"/>
  <c r="C4858" i="4"/>
  <c r="H4858" i="4" s="1"/>
  <c r="D4858" i="4"/>
  <c r="E4858" i="4"/>
  <c r="F4858" i="4"/>
  <c r="G4858" i="4"/>
  <c r="C4859" i="4"/>
  <c r="H4859" i="4" s="1"/>
  <c r="D4859" i="4"/>
  <c r="E4859" i="4"/>
  <c r="F4859" i="4"/>
  <c r="G4859" i="4"/>
  <c r="C4860" i="4"/>
  <c r="H4860" i="4" s="1"/>
  <c r="D4860" i="4"/>
  <c r="E4860" i="4"/>
  <c r="F4860" i="4"/>
  <c r="G4860" i="4"/>
  <c r="C4861" i="4"/>
  <c r="H4861" i="4" s="1"/>
  <c r="D4861" i="4"/>
  <c r="E4861" i="4"/>
  <c r="F4861" i="4"/>
  <c r="G4861" i="4"/>
  <c r="C4862" i="4"/>
  <c r="H4862" i="4" s="1"/>
  <c r="D4862" i="4"/>
  <c r="E4862" i="4"/>
  <c r="F4862" i="4"/>
  <c r="G4862" i="4"/>
  <c r="C4863" i="4"/>
  <c r="H4863" i="4" s="1"/>
  <c r="D4863" i="4"/>
  <c r="E4863" i="4"/>
  <c r="F4863" i="4"/>
  <c r="G4863" i="4"/>
  <c r="C4864" i="4"/>
  <c r="H4864" i="4" s="1"/>
  <c r="D4864" i="4"/>
  <c r="E4864" i="4"/>
  <c r="F4864" i="4"/>
  <c r="G4864" i="4"/>
  <c r="C4865" i="4"/>
  <c r="H4865" i="4" s="1"/>
  <c r="D4865" i="4"/>
  <c r="E4865" i="4"/>
  <c r="F4865" i="4"/>
  <c r="G4865" i="4"/>
  <c r="C4866" i="4"/>
  <c r="H4866" i="4" s="1"/>
  <c r="D4866" i="4"/>
  <c r="E4866" i="4"/>
  <c r="F4866" i="4"/>
  <c r="G4866" i="4"/>
  <c r="C4867" i="4"/>
  <c r="H4867" i="4" s="1"/>
  <c r="D4867" i="4"/>
  <c r="E4867" i="4"/>
  <c r="F4867" i="4"/>
  <c r="G4867" i="4"/>
  <c r="C4868" i="4"/>
  <c r="H4868" i="4" s="1"/>
  <c r="D4868" i="4"/>
  <c r="E4868" i="4"/>
  <c r="F4868" i="4"/>
  <c r="G4868" i="4"/>
  <c r="C4869" i="4"/>
  <c r="H4869" i="4" s="1"/>
  <c r="D4869" i="4"/>
  <c r="E4869" i="4"/>
  <c r="F4869" i="4"/>
  <c r="G4869" i="4"/>
  <c r="C4870" i="4"/>
  <c r="H4870" i="4" s="1"/>
  <c r="D4870" i="4"/>
  <c r="E4870" i="4"/>
  <c r="F4870" i="4"/>
  <c r="G4870" i="4"/>
  <c r="C4871" i="4"/>
  <c r="H4871" i="4" s="1"/>
  <c r="D4871" i="4"/>
  <c r="E4871" i="4"/>
  <c r="F4871" i="4"/>
  <c r="G4871" i="4"/>
  <c r="C4872" i="4"/>
  <c r="H4872" i="4" s="1"/>
  <c r="D4872" i="4"/>
  <c r="E4872" i="4"/>
  <c r="F4872" i="4"/>
  <c r="G4872" i="4"/>
  <c r="C4873" i="4"/>
  <c r="H4873" i="4" s="1"/>
  <c r="D4873" i="4"/>
  <c r="E4873" i="4"/>
  <c r="F4873" i="4"/>
  <c r="G4873" i="4"/>
  <c r="C4874" i="4"/>
  <c r="H4874" i="4" s="1"/>
  <c r="D4874" i="4"/>
  <c r="E4874" i="4"/>
  <c r="F4874" i="4"/>
  <c r="G4874" i="4"/>
  <c r="C4875" i="4"/>
  <c r="H4875" i="4" s="1"/>
  <c r="D4875" i="4"/>
  <c r="E4875" i="4"/>
  <c r="F4875" i="4"/>
  <c r="G4875" i="4"/>
  <c r="C4876" i="4"/>
  <c r="H4876" i="4" s="1"/>
  <c r="D4876" i="4"/>
  <c r="E4876" i="4"/>
  <c r="F4876" i="4"/>
  <c r="G4876" i="4"/>
  <c r="C4877" i="4"/>
  <c r="H4877" i="4" s="1"/>
  <c r="D4877" i="4"/>
  <c r="E4877" i="4"/>
  <c r="F4877" i="4"/>
  <c r="G4877" i="4"/>
  <c r="C4878" i="4"/>
  <c r="H4878" i="4" s="1"/>
  <c r="D4878" i="4"/>
  <c r="E4878" i="4"/>
  <c r="F4878" i="4"/>
  <c r="G4878" i="4"/>
  <c r="C4879" i="4"/>
  <c r="H4879" i="4" s="1"/>
  <c r="D4879" i="4"/>
  <c r="E4879" i="4"/>
  <c r="F4879" i="4"/>
  <c r="G4879" i="4"/>
  <c r="C4880" i="4"/>
  <c r="H4880" i="4" s="1"/>
  <c r="D4880" i="4"/>
  <c r="E4880" i="4"/>
  <c r="F4880" i="4"/>
  <c r="G4880" i="4"/>
  <c r="C4881" i="4"/>
  <c r="H4881" i="4" s="1"/>
  <c r="D4881" i="4"/>
  <c r="E4881" i="4"/>
  <c r="F4881" i="4"/>
  <c r="G4881" i="4"/>
  <c r="C4882" i="4"/>
  <c r="H4882" i="4" s="1"/>
  <c r="D4882" i="4"/>
  <c r="E4882" i="4"/>
  <c r="F4882" i="4"/>
  <c r="G4882" i="4"/>
  <c r="C4883" i="4"/>
  <c r="H4883" i="4" s="1"/>
  <c r="D4883" i="4"/>
  <c r="E4883" i="4"/>
  <c r="F4883" i="4"/>
  <c r="G4883" i="4"/>
  <c r="C4884" i="4"/>
  <c r="H4884" i="4" s="1"/>
  <c r="D4884" i="4"/>
  <c r="E4884" i="4"/>
  <c r="F4884" i="4"/>
  <c r="G4884" i="4"/>
  <c r="C4885" i="4"/>
  <c r="H4885" i="4" s="1"/>
  <c r="D4885" i="4"/>
  <c r="E4885" i="4"/>
  <c r="F4885" i="4"/>
  <c r="G4885" i="4"/>
  <c r="C4886" i="4"/>
  <c r="H4886" i="4" s="1"/>
  <c r="D4886" i="4"/>
  <c r="E4886" i="4"/>
  <c r="F4886" i="4"/>
  <c r="G4886" i="4"/>
  <c r="C4887" i="4"/>
  <c r="H4887" i="4" s="1"/>
  <c r="D4887" i="4"/>
  <c r="E4887" i="4"/>
  <c r="F4887" i="4"/>
  <c r="G4887" i="4"/>
  <c r="C4888" i="4"/>
  <c r="H4888" i="4" s="1"/>
  <c r="D4888" i="4"/>
  <c r="E4888" i="4"/>
  <c r="F4888" i="4"/>
  <c r="G4888" i="4"/>
  <c r="C4889" i="4"/>
  <c r="H4889" i="4" s="1"/>
  <c r="D4889" i="4"/>
  <c r="E4889" i="4"/>
  <c r="F4889" i="4"/>
  <c r="G4889" i="4"/>
  <c r="C4890" i="4"/>
  <c r="H4890" i="4" s="1"/>
  <c r="D4890" i="4"/>
  <c r="E4890" i="4"/>
  <c r="F4890" i="4"/>
  <c r="G4890" i="4"/>
  <c r="C4891" i="4"/>
  <c r="H4891" i="4" s="1"/>
  <c r="D4891" i="4"/>
  <c r="E4891" i="4"/>
  <c r="F4891" i="4"/>
  <c r="G4891" i="4"/>
  <c r="C4892" i="4"/>
  <c r="H4892" i="4" s="1"/>
  <c r="D4892" i="4"/>
  <c r="E4892" i="4"/>
  <c r="F4892" i="4"/>
  <c r="G4892" i="4"/>
  <c r="C4893" i="4"/>
  <c r="H4893" i="4" s="1"/>
  <c r="D4893" i="4"/>
  <c r="E4893" i="4"/>
  <c r="F4893" i="4"/>
  <c r="G4893" i="4"/>
  <c r="C4894" i="4"/>
  <c r="H4894" i="4" s="1"/>
  <c r="D4894" i="4"/>
  <c r="E4894" i="4"/>
  <c r="F4894" i="4"/>
  <c r="G4894" i="4"/>
  <c r="C4895" i="4"/>
  <c r="H4895" i="4" s="1"/>
  <c r="D4895" i="4"/>
  <c r="E4895" i="4"/>
  <c r="F4895" i="4"/>
  <c r="G4895" i="4"/>
  <c r="C4896" i="4"/>
  <c r="H4896" i="4" s="1"/>
  <c r="D4896" i="4"/>
  <c r="E4896" i="4"/>
  <c r="F4896" i="4"/>
  <c r="G4896" i="4"/>
  <c r="C4897" i="4"/>
  <c r="H4897" i="4" s="1"/>
  <c r="D4897" i="4"/>
  <c r="E4897" i="4"/>
  <c r="F4897" i="4"/>
  <c r="G4897" i="4"/>
  <c r="C4898" i="4"/>
  <c r="H4898" i="4" s="1"/>
  <c r="D4898" i="4"/>
  <c r="E4898" i="4"/>
  <c r="F4898" i="4"/>
  <c r="G4898" i="4"/>
  <c r="C4899" i="4"/>
  <c r="H4899" i="4" s="1"/>
  <c r="D4899" i="4"/>
  <c r="E4899" i="4"/>
  <c r="F4899" i="4"/>
  <c r="G4899" i="4"/>
  <c r="C4900" i="4"/>
  <c r="H4900" i="4" s="1"/>
  <c r="D4900" i="4"/>
  <c r="E4900" i="4"/>
  <c r="F4900" i="4"/>
  <c r="G4900" i="4"/>
  <c r="C4901" i="4"/>
  <c r="H4901" i="4" s="1"/>
  <c r="D4901" i="4"/>
  <c r="E4901" i="4"/>
  <c r="F4901" i="4"/>
  <c r="G4901" i="4"/>
  <c r="C4902" i="4"/>
  <c r="H4902" i="4" s="1"/>
  <c r="D4902" i="4"/>
  <c r="E4902" i="4"/>
  <c r="F4902" i="4"/>
  <c r="G4902" i="4"/>
  <c r="C4903" i="4"/>
  <c r="H4903" i="4" s="1"/>
  <c r="D4903" i="4"/>
  <c r="E4903" i="4"/>
  <c r="F4903" i="4"/>
  <c r="G4903" i="4"/>
  <c r="C4904" i="4"/>
  <c r="H4904" i="4" s="1"/>
  <c r="D4904" i="4"/>
  <c r="E4904" i="4"/>
  <c r="F4904" i="4"/>
  <c r="G4904" i="4"/>
  <c r="C4905" i="4"/>
  <c r="H4905" i="4" s="1"/>
  <c r="D4905" i="4"/>
  <c r="E4905" i="4"/>
  <c r="F4905" i="4"/>
  <c r="G4905" i="4"/>
  <c r="C4906" i="4"/>
  <c r="H4906" i="4" s="1"/>
  <c r="D4906" i="4"/>
  <c r="E4906" i="4"/>
  <c r="F4906" i="4"/>
  <c r="G4906" i="4"/>
  <c r="C4907" i="4"/>
  <c r="H4907" i="4" s="1"/>
  <c r="D4907" i="4"/>
  <c r="E4907" i="4"/>
  <c r="F4907" i="4"/>
  <c r="G4907" i="4"/>
  <c r="C4908" i="4"/>
  <c r="H4908" i="4" s="1"/>
  <c r="D4908" i="4"/>
  <c r="E4908" i="4"/>
  <c r="F4908" i="4"/>
  <c r="G4908" i="4"/>
  <c r="C4909" i="4"/>
  <c r="H4909" i="4" s="1"/>
  <c r="D4909" i="4"/>
  <c r="E4909" i="4"/>
  <c r="F4909" i="4"/>
  <c r="G4909" i="4"/>
  <c r="C4910" i="4"/>
  <c r="H4910" i="4" s="1"/>
  <c r="D4910" i="4"/>
  <c r="E4910" i="4"/>
  <c r="F4910" i="4"/>
  <c r="G4910" i="4"/>
  <c r="C4911" i="4"/>
  <c r="H4911" i="4" s="1"/>
  <c r="D4911" i="4"/>
  <c r="E4911" i="4"/>
  <c r="F4911" i="4"/>
  <c r="G4911" i="4"/>
  <c r="C4912" i="4"/>
  <c r="H4912" i="4" s="1"/>
  <c r="D4912" i="4"/>
  <c r="E4912" i="4"/>
  <c r="F4912" i="4"/>
  <c r="G4912" i="4"/>
  <c r="C4913" i="4"/>
  <c r="H4913" i="4" s="1"/>
  <c r="D4913" i="4"/>
  <c r="E4913" i="4"/>
  <c r="F4913" i="4"/>
  <c r="G4913" i="4"/>
  <c r="C4914" i="4"/>
  <c r="H4914" i="4" s="1"/>
  <c r="D4914" i="4"/>
  <c r="E4914" i="4"/>
  <c r="F4914" i="4"/>
  <c r="G4914" i="4"/>
  <c r="C4915" i="4"/>
  <c r="H4915" i="4" s="1"/>
  <c r="D4915" i="4"/>
  <c r="E4915" i="4"/>
  <c r="F4915" i="4"/>
  <c r="G4915" i="4"/>
  <c r="C4916" i="4"/>
  <c r="H4916" i="4" s="1"/>
  <c r="D4916" i="4"/>
  <c r="E4916" i="4"/>
  <c r="F4916" i="4"/>
  <c r="G4916" i="4"/>
  <c r="C4917" i="4"/>
  <c r="H4917" i="4" s="1"/>
  <c r="D4917" i="4"/>
  <c r="E4917" i="4"/>
  <c r="F4917" i="4"/>
  <c r="G4917" i="4"/>
  <c r="C4918" i="4"/>
  <c r="H4918" i="4" s="1"/>
  <c r="D4918" i="4"/>
  <c r="E4918" i="4"/>
  <c r="F4918" i="4"/>
  <c r="G4918" i="4"/>
  <c r="C4919" i="4"/>
  <c r="H4919" i="4" s="1"/>
  <c r="D4919" i="4"/>
  <c r="E4919" i="4"/>
  <c r="F4919" i="4"/>
  <c r="G4919" i="4"/>
  <c r="C4920" i="4"/>
  <c r="H4920" i="4" s="1"/>
  <c r="D4920" i="4"/>
  <c r="E4920" i="4"/>
  <c r="F4920" i="4"/>
  <c r="G4920" i="4"/>
  <c r="C4921" i="4"/>
  <c r="H4921" i="4" s="1"/>
  <c r="D4921" i="4"/>
  <c r="E4921" i="4"/>
  <c r="F4921" i="4"/>
  <c r="G4921" i="4"/>
  <c r="C4922" i="4"/>
  <c r="H4922" i="4" s="1"/>
  <c r="D4922" i="4"/>
  <c r="E4922" i="4"/>
  <c r="F4922" i="4"/>
  <c r="G4922" i="4"/>
  <c r="C4923" i="4"/>
  <c r="H4923" i="4" s="1"/>
  <c r="D4923" i="4"/>
  <c r="E4923" i="4"/>
  <c r="F4923" i="4"/>
  <c r="G4923" i="4"/>
  <c r="C4924" i="4"/>
  <c r="H4924" i="4" s="1"/>
  <c r="D4924" i="4"/>
  <c r="E4924" i="4"/>
  <c r="F4924" i="4"/>
  <c r="G4924" i="4"/>
  <c r="C4925" i="4"/>
  <c r="H4925" i="4" s="1"/>
  <c r="D4925" i="4"/>
  <c r="E4925" i="4"/>
  <c r="F4925" i="4"/>
  <c r="G4925" i="4"/>
  <c r="C4926" i="4"/>
  <c r="H4926" i="4" s="1"/>
  <c r="D4926" i="4"/>
  <c r="E4926" i="4"/>
  <c r="F4926" i="4"/>
  <c r="G4926" i="4"/>
  <c r="C4927" i="4"/>
  <c r="H4927" i="4" s="1"/>
  <c r="D4927" i="4"/>
  <c r="E4927" i="4"/>
  <c r="F4927" i="4"/>
  <c r="G4927" i="4"/>
  <c r="C4928" i="4"/>
  <c r="H4928" i="4" s="1"/>
  <c r="D4928" i="4"/>
  <c r="E4928" i="4"/>
  <c r="F4928" i="4"/>
  <c r="G4928" i="4"/>
  <c r="C4929" i="4"/>
  <c r="H4929" i="4" s="1"/>
  <c r="D4929" i="4"/>
  <c r="E4929" i="4"/>
  <c r="F4929" i="4"/>
  <c r="G4929" i="4"/>
  <c r="C4930" i="4"/>
  <c r="H4930" i="4" s="1"/>
  <c r="D4930" i="4"/>
  <c r="E4930" i="4"/>
  <c r="F4930" i="4"/>
  <c r="G4930" i="4"/>
  <c r="C4931" i="4"/>
  <c r="H4931" i="4" s="1"/>
  <c r="D4931" i="4"/>
  <c r="E4931" i="4"/>
  <c r="F4931" i="4"/>
  <c r="G4931" i="4"/>
  <c r="C4932" i="4"/>
  <c r="H4932" i="4" s="1"/>
  <c r="D4932" i="4"/>
  <c r="E4932" i="4"/>
  <c r="F4932" i="4"/>
  <c r="G4932" i="4"/>
  <c r="C4933" i="4"/>
  <c r="H4933" i="4" s="1"/>
  <c r="D4933" i="4"/>
  <c r="E4933" i="4"/>
  <c r="F4933" i="4"/>
  <c r="G4933" i="4"/>
  <c r="C4934" i="4"/>
  <c r="H4934" i="4" s="1"/>
  <c r="D4934" i="4"/>
  <c r="E4934" i="4"/>
  <c r="F4934" i="4"/>
  <c r="G4934" i="4"/>
  <c r="C4935" i="4"/>
  <c r="H4935" i="4" s="1"/>
  <c r="D4935" i="4"/>
  <c r="E4935" i="4"/>
  <c r="F4935" i="4"/>
  <c r="G4935" i="4"/>
  <c r="C4936" i="4"/>
  <c r="H4936" i="4" s="1"/>
  <c r="D4936" i="4"/>
  <c r="E4936" i="4"/>
  <c r="F4936" i="4"/>
  <c r="G4936" i="4"/>
  <c r="C4937" i="4"/>
  <c r="H4937" i="4" s="1"/>
  <c r="D4937" i="4"/>
  <c r="E4937" i="4"/>
  <c r="F4937" i="4"/>
  <c r="G4937" i="4"/>
  <c r="C4938" i="4"/>
  <c r="H4938" i="4" s="1"/>
  <c r="D4938" i="4"/>
  <c r="E4938" i="4"/>
  <c r="F4938" i="4"/>
  <c r="G4938" i="4"/>
  <c r="C4939" i="4"/>
  <c r="H4939" i="4" s="1"/>
  <c r="D4939" i="4"/>
  <c r="E4939" i="4"/>
  <c r="F4939" i="4"/>
  <c r="G4939" i="4"/>
  <c r="C4940" i="4"/>
  <c r="H4940" i="4" s="1"/>
  <c r="D4940" i="4"/>
  <c r="E4940" i="4"/>
  <c r="F4940" i="4"/>
  <c r="G4940" i="4"/>
  <c r="C4941" i="4"/>
  <c r="H4941" i="4" s="1"/>
  <c r="D4941" i="4"/>
  <c r="E4941" i="4"/>
  <c r="F4941" i="4"/>
  <c r="G4941" i="4"/>
  <c r="C4942" i="4"/>
  <c r="H4942" i="4" s="1"/>
  <c r="D4942" i="4"/>
  <c r="E4942" i="4"/>
  <c r="F4942" i="4"/>
  <c r="G4942" i="4"/>
  <c r="C4943" i="4"/>
  <c r="H4943" i="4" s="1"/>
  <c r="D4943" i="4"/>
  <c r="E4943" i="4"/>
  <c r="F4943" i="4"/>
  <c r="G4943" i="4"/>
  <c r="C4944" i="4"/>
  <c r="H4944" i="4" s="1"/>
  <c r="D4944" i="4"/>
  <c r="E4944" i="4"/>
  <c r="F4944" i="4"/>
  <c r="G4944" i="4"/>
  <c r="C4945" i="4"/>
  <c r="H4945" i="4" s="1"/>
  <c r="D4945" i="4"/>
  <c r="E4945" i="4"/>
  <c r="F4945" i="4"/>
  <c r="G4945" i="4"/>
  <c r="C4946" i="4"/>
  <c r="H4946" i="4" s="1"/>
  <c r="D4946" i="4"/>
  <c r="E4946" i="4"/>
  <c r="F4946" i="4"/>
  <c r="G4946" i="4"/>
  <c r="C4947" i="4"/>
  <c r="H4947" i="4" s="1"/>
  <c r="D4947" i="4"/>
  <c r="E4947" i="4"/>
  <c r="F4947" i="4"/>
  <c r="G4947" i="4"/>
  <c r="C4948" i="4"/>
  <c r="H4948" i="4" s="1"/>
  <c r="D4948" i="4"/>
  <c r="E4948" i="4"/>
  <c r="F4948" i="4"/>
  <c r="G4948" i="4"/>
  <c r="C4949" i="4"/>
  <c r="H4949" i="4" s="1"/>
  <c r="D4949" i="4"/>
  <c r="E4949" i="4"/>
  <c r="F4949" i="4"/>
  <c r="G4949" i="4"/>
  <c r="C4950" i="4"/>
  <c r="H4950" i="4" s="1"/>
  <c r="D4950" i="4"/>
  <c r="E4950" i="4"/>
  <c r="F4950" i="4"/>
  <c r="G4950" i="4"/>
  <c r="C4951" i="4"/>
  <c r="H4951" i="4" s="1"/>
  <c r="D4951" i="4"/>
  <c r="E4951" i="4"/>
  <c r="F4951" i="4"/>
  <c r="G4951" i="4"/>
  <c r="C4952" i="4"/>
  <c r="H4952" i="4" s="1"/>
  <c r="D4952" i="4"/>
  <c r="E4952" i="4"/>
  <c r="F4952" i="4"/>
  <c r="G4952" i="4"/>
  <c r="C4953" i="4"/>
  <c r="H4953" i="4" s="1"/>
  <c r="D4953" i="4"/>
  <c r="E4953" i="4"/>
  <c r="F4953" i="4"/>
  <c r="G4953" i="4"/>
  <c r="C4954" i="4"/>
  <c r="H4954" i="4" s="1"/>
  <c r="D4954" i="4"/>
  <c r="E4954" i="4"/>
  <c r="F4954" i="4"/>
  <c r="G4954" i="4"/>
  <c r="C4955" i="4"/>
  <c r="H4955" i="4" s="1"/>
  <c r="D4955" i="4"/>
  <c r="E4955" i="4"/>
  <c r="F4955" i="4"/>
  <c r="G4955" i="4"/>
  <c r="C4956" i="4"/>
  <c r="H4956" i="4" s="1"/>
  <c r="D4956" i="4"/>
  <c r="E4956" i="4"/>
  <c r="F4956" i="4"/>
  <c r="G4956" i="4"/>
  <c r="C4957" i="4"/>
  <c r="H4957" i="4" s="1"/>
  <c r="D4957" i="4"/>
  <c r="E4957" i="4"/>
  <c r="F4957" i="4"/>
  <c r="G4957" i="4"/>
  <c r="C4958" i="4"/>
  <c r="H4958" i="4" s="1"/>
  <c r="D4958" i="4"/>
  <c r="E4958" i="4"/>
  <c r="F4958" i="4"/>
  <c r="G4958" i="4"/>
  <c r="C4959" i="4"/>
  <c r="H4959" i="4" s="1"/>
  <c r="D4959" i="4"/>
  <c r="E4959" i="4"/>
  <c r="F4959" i="4"/>
  <c r="G4959" i="4"/>
  <c r="C4960" i="4"/>
  <c r="H4960" i="4" s="1"/>
  <c r="D4960" i="4"/>
  <c r="E4960" i="4"/>
  <c r="F4960" i="4"/>
  <c r="G4960" i="4"/>
  <c r="C4961" i="4"/>
  <c r="H4961" i="4" s="1"/>
  <c r="D4961" i="4"/>
  <c r="E4961" i="4"/>
  <c r="F4961" i="4"/>
  <c r="G4961" i="4"/>
  <c r="C4962" i="4"/>
  <c r="H4962" i="4" s="1"/>
  <c r="D4962" i="4"/>
  <c r="E4962" i="4"/>
  <c r="F4962" i="4"/>
  <c r="G4962" i="4"/>
  <c r="C4963" i="4"/>
  <c r="H4963" i="4" s="1"/>
  <c r="D4963" i="4"/>
  <c r="E4963" i="4"/>
  <c r="F4963" i="4"/>
  <c r="G4963" i="4"/>
  <c r="C4964" i="4"/>
  <c r="H4964" i="4" s="1"/>
  <c r="D4964" i="4"/>
  <c r="E4964" i="4"/>
  <c r="F4964" i="4"/>
  <c r="G4964" i="4"/>
  <c r="C4965" i="4"/>
  <c r="H4965" i="4" s="1"/>
  <c r="D4965" i="4"/>
  <c r="E4965" i="4"/>
  <c r="F4965" i="4"/>
  <c r="G4965" i="4"/>
  <c r="C4966" i="4"/>
  <c r="H4966" i="4" s="1"/>
  <c r="D4966" i="4"/>
  <c r="E4966" i="4"/>
  <c r="F4966" i="4"/>
  <c r="G4966" i="4"/>
  <c r="C4967" i="4"/>
  <c r="H4967" i="4" s="1"/>
  <c r="D4967" i="4"/>
  <c r="E4967" i="4"/>
  <c r="F4967" i="4"/>
  <c r="G4967" i="4"/>
  <c r="C4968" i="4"/>
  <c r="H4968" i="4" s="1"/>
  <c r="D4968" i="4"/>
  <c r="E4968" i="4"/>
  <c r="F4968" i="4"/>
  <c r="G4968" i="4"/>
  <c r="C4969" i="4"/>
  <c r="H4969" i="4" s="1"/>
  <c r="D4969" i="4"/>
  <c r="E4969" i="4"/>
  <c r="F4969" i="4"/>
  <c r="G4969" i="4"/>
  <c r="C4970" i="4"/>
  <c r="H4970" i="4" s="1"/>
  <c r="D4970" i="4"/>
  <c r="E4970" i="4"/>
  <c r="F4970" i="4"/>
  <c r="G4970" i="4"/>
  <c r="C4971" i="4"/>
  <c r="H4971" i="4" s="1"/>
  <c r="D4971" i="4"/>
  <c r="E4971" i="4"/>
  <c r="F4971" i="4"/>
  <c r="G4971" i="4"/>
  <c r="C4972" i="4"/>
  <c r="H4972" i="4" s="1"/>
  <c r="D4972" i="4"/>
  <c r="E4972" i="4"/>
  <c r="F4972" i="4"/>
  <c r="G4972" i="4"/>
  <c r="C4973" i="4"/>
  <c r="H4973" i="4" s="1"/>
  <c r="D4973" i="4"/>
  <c r="E4973" i="4"/>
  <c r="F4973" i="4"/>
  <c r="G4973" i="4"/>
  <c r="C4974" i="4"/>
  <c r="H4974" i="4" s="1"/>
  <c r="D4974" i="4"/>
  <c r="E4974" i="4"/>
  <c r="F4974" i="4"/>
  <c r="G4974" i="4"/>
  <c r="C4975" i="4"/>
  <c r="H4975" i="4" s="1"/>
  <c r="D4975" i="4"/>
  <c r="E4975" i="4"/>
  <c r="F4975" i="4"/>
  <c r="G4975" i="4"/>
  <c r="C4976" i="4"/>
  <c r="H4976" i="4" s="1"/>
  <c r="D4976" i="4"/>
  <c r="E4976" i="4"/>
  <c r="F4976" i="4"/>
  <c r="G4976" i="4"/>
  <c r="C4977" i="4"/>
  <c r="H4977" i="4" s="1"/>
  <c r="D4977" i="4"/>
  <c r="E4977" i="4"/>
  <c r="F4977" i="4"/>
  <c r="G4977" i="4"/>
  <c r="C4978" i="4"/>
  <c r="H4978" i="4" s="1"/>
  <c r="D4978" i="4"/>
  <c r="E4978" i="4"/>
  <c r="F4978" i="4"/>
  <c r="G4978" i="4"/>
  <c r="C4979" i="4"/>
  <c r="H4979" i="4" s="1"/>
  <c r="D4979" i="4"/>
  <c r="E4979" i="4"/>
  <c r="F4979" i="4"/>
  <c r="G4979" i="4"/>
  <c r="C4980" i="4"/>
  <c r="H4980" i="4" s="1"/>
  <c r="D4980" i="4"/>
  <c r="E4980" i="4"/>
  <c r="F4980" i="4"/>
  <c r="G4980" i="4"/>
  <c r="C4981" i="4"/>
  <c r="H4981" i="4" s="1"/>
  <c r="D4981" i="4"/>
  <c r="E4981" i="4"/>
  <c r="F4981" i="4"/>
  <c r="G4981" i="4"/>
  <c r="C4982" i="4"/>
  <c r="H4982" i="4" s="1"/>
  <c r="D4982" i="4"/>
  <c r="E4982" i="4"/>
  <c r="F4982" i="4"/>
  <c r="G4982" i="4"/>
  <c r="C4983" i="4"/>
  <c r="H4983" i="4" s="1"/>
  <c r="D4983" i="4"/>
  <c r="E4983" i="4"/>
  <c r="F4983" i="4"/>
  <c r="G4983" i="4"/>
  <c r="C4984" i="4"/>
  <c r="H4984" i="4" s="1"/>
  <c r="D4984" i="4"/>
  <c r="E4984" i="4"/>
  <c r="F4984" i="4"/>
  <c r="G4984" i="4"/>
  <c r="C4985" i="4"/>
  <c r="H4985" i="4" s="1"/>
  <c r="D4985" i="4"/>
  <c r="E4985" i="4"/>
  <c r="F4985" i="4"/>
  <c r="G4985" i="4"/>
  <c r="C4986" i="4"/>
  <c r="H4986" i="4" s="1"/>
  <c r="D4986" i="4"/>
  <c r="E4986" i="4"/>
  <c r="F4986" i="4"/>
  <c r="G4986" i="4"/>
  <c r="C4987" i="4"/>
  <c r="H4987" i="4" s="1"/>
  <c r="D4987" i="4"/>
  <c r="E4987" i="4"/>
  <c r="F4987" i="4"/>
  <c r="G4987" i="4"/>
  <c r="C4988" i="4"/>
  <c r="H4988" i="4" s="1"/>
  <c r="D4988" i="4"/>
  <c r="E4988" i="4"/>
  <c r="F4988" i="4"/>
  <c r="G4988" i="4"/>
  <c r="C4989" i="4"/>
  <c r="H4989" i="4" s="1"/>
  <c r="D4989" i="4"/>
  <c r="E4989" i="4"/>
  <c r="F4989" i="4"/>
  <c r="G4989" i="4"/>
  <c r="C4990" i="4"/>
  <c r="H4990" i="4" s="1"/>
  <c r="D4990" i="4"/>
  <c r="E4990" i="4"/>
  <c r="F4990" i="4"/>
  <c r="G4990" i="4"/>
  <c r="C4991" i="4"/>
  <c r="H4991" i="4" s="1"/>
  <c r="D4991" i="4"/>
  <c r="E4991" i="4"/>
  <c r="F4991" i="4"/>
  <c r="G4991" i="4"/>
  <c r="C4992" i="4"/>
  <c r="H4992" i="4" s="1"/>
  <c r="D4992" i="4"/>
  <c r="E4992" i="4"/>
  <c r="F4992" i="4"/>
  <c r="G4992" i="4"/>
  <c r="C4993" i="4"/>
  <c r="H4993" i="4" s="1"/>
  <c r="D4993" i="4"/>
  <c r="E4993" i="4"/>
  <c r="F4993" i="4"/>
  <c r="G4993" i="4"/>
  <c r="C4994" i="4"/>
  <c r="H4994" i="4" s="1"/>
  <c r="D4994" i="4"/>
  <c r="E4994" i="4"/>
  <c r="F4994" i="4"/>
  <c r="G4994" i="4"/>
  <c r="C4995" i="4"/>
  <c r="H4995" i="4" s="1"/>
  <c r="D4995" i="4"/>
  <c r="E4995" i="4"/>
  <c r="F4995" i="4"/>
  <c r="G4995" i="4"/>
  <c r="C4996" i="4"/>
  <c r="H4996" i="4" s="1"/>
  <c r="D4996" i="4"/>
  <c r="E4996" i="4"/>
  <c r="F4996" i="4"/>
  <c r="G4996" i="4"/>
  <c r="C4997" i="4"/>
  <c r="H4997" i="4" s="1"/>
  <c r="D4997" i="4"/>
  <c r="E4997" i="4"/>
  <c r="F4997" i="4"/>
  <c r="G4997" i="4"/>
  <c r="C4998" i="4"/>
  <c r="H4998" i="4" s="1"/>
  <c r="D4998" i="4"/>
  <c r="E4998" i="4"/>
  <c r="F4998" i="4"/>
  <c r="G4998" i="4"/>
  <c r="C4999" i="4"/>
  <c r="H4999" i="4" s="1"/>
  <c r="D4999" i="4"/>
  <c r="E4999" i="4"/>
  <c r="F4999" i="4"/>
  <c r="G4999" i="4"/>
  <c r="C5000" i="4"/>
  <c r="H5000" i="4" s="1"/>
  <c r="D5000" i="4"/>
  <c r="E5000" i="4"/>
  <c r="F5000" i="4"/>
  <c r="G5000" i="4"/>
  <c r="C5001" i="4"/>
  <c r="H5001" i="4" s="1"/>
  <c r="D5001" i="4"/>
  <c r="E5001" i="4"/>
  <c r="F5001" i="4"/>
  <c r="G5001" i="4"/>
  <c r="G2" i="4"/>
  <c r="F2" i="4"/>
  <c r="E2" i="4"/>
  <c r="D2" i="4"/>
  <c r="C2" i="4"/>
  <c r="H2" i="4" s="1"/>
  <c r="A2" i="5" l="1"/>
  <c r="B3" i="3" a="1"/>
  <c r="B3" i="3" s="1"/>
  <c r="D3" i="3" s="1"/>
  <c r="B8" i="4"/>
  <c r="B4595" i="4"/>
  <c r="B4960" i="4"/>
  <c r="B4751" i="4"/>
  <c r="B4743" i="4"/>
  <c r="B4639" i="4"/>
  <c r="B4548" i="4"/>
  <c r="B4404" i="4"/>
  <c r="B4348" i="4"/>
  <c r="B4340" i="4"/>
  <c r="B4212" i="4"/>
  <c r="B4204" i="4"/>
  <c r="B3932" i="4"/>
  <c r="B3828" i="4"/>
  <c r="B3820" i="4"/>
  <c r="B3732" i="4"/>
  <c r="B3724" i="4"/>
  <c r="B3716" i="4"/>
  <c r="B3708" i="4"/>
  <c r="B3700" i="4"/>
  <c r="B3652" i="4"/>
  <c r="B3452" i="4"/>
  <c r="B3420" i="4"/>
  <c r="B3284" i="4"/>
  <c r="B3276" i="4"/>
  <c r="B3268" i="4"/>
  <c r="B3220" i="4"/>
  <c r="B3196" i="4"/>
  <c r="B3180" i="4"/>
  <c r="B3172" i="4"/>
  <c r="B3164" i="4"/>
  <c r="B3132" i="4"/>
  <c r="B86" i="4"/>
  <c r="B4995" i="4"/>
  <c r="B4987" i="4"/>
  <c r="B4979" i="4"/>
  <c r="B4971" i="4"/>
  <c r="B4963" i="4"/>
  <c r="B4955" i="4"/>
  <c r="B4947" i="4"/>
  <c r="B4944" i="4"/>
  <c r="B4936" i="4"/>
  <c r="B4928" i="4"/>
  <c r="B4920" i="4"/>
  <c r="B4912" i="4"/>
  <c r="B4909" i="4"/>
  <c r="B4901" i="4"/>
  <c r="B4893" i="4"/>
  <c r="B4885" i="4"/>
  <c r="B4877" i="4"/>
  <c r="B4869" i="4"/>
  <c r="B4861" i="4"/>
  <c r="B4850" i="4"/>
  <c r="B4842" i="4"/>
  <c r="B4834" i="4"/>
  <c r="B4826" i="4"/>
  <c r="B4818" i="4"/>
  <c r="B4810" i="4"/>
  <c r="B4802" i="4"/>
  <c r="B4794" i="4"/>
  <c r="B4786" i="4"/>
  <c r="B4778" i="4"/>
  <c r="B4770" i="4"/>
  <c r="B4762" i="4"/>
  <c r="B4754" i="4"/>
  <c r="B4746" i="4"/>
  <c r="B4738" i="4"/>
  <c r="B4730" i="4"/>
  <c r="B4722" i="4"/>
  <c r="B4714" i="4"/>
  <c r="B4706" i="4"/>
  <c r="B4698" i="4"/>
  <c r="B4690" i="4"/>
  <c r="B4682" i="4"/>
  <c r="B4674" i="4"/>
  <c r="B4666" i="4"/>
  <c r="B4658" i="4"/>
  <c r="B4650" i="4"/>
  <c r="B4642" i="4"/>
  <c r="B4634" i="4"/>
  <c r="B4626" i="4"/>
  <c r="B4618" i="4"/>
  <c r="B4610" i="4"/>
  <c r="B4602" i="4"/>
  <c r="B4591" i="4"/>
  <c r="B4583" i="4"/>
  <c r="B4575" i="4"/>
  <c r="B4567" i="4"/>
  <c r="B4559" i="4"/>
  <c r="B4551" i="4"/>
  <c r="B4543" i="4"/>
  <c r="B4535" i="4"/>
  <c r="B4527" i="4"/>
  <c r="B4519" i="4"/>
  <c r="B4511" i="4"/>
  <c r="B4503" i="4"/>
  <c r="B4495" i="4"/>
  <c r="B4487" i="4"/>
  <c r="B4479" i="4"/>
  <c r="B4471" i="4"/>
  <c r="B4463" i="4"/>
  <c r="B4455" i="4"/>
  <c r="B4447" i="4"/>
  <c r="B4439" i="4"/>
  <c r="B4431" i="4"/>
  <c r="B4423" i="4"/>
  <c r="B4415" i="4"/>
  <c r="B4407" i="4"/>
  <c r="B4399" i="4"/>
  <c r="B4391" i="4"/>
  <c r="B4383" i="4"/>
  <c r="B4375" i="4"/>
  <c r="B4367" i="4"/>
  <c r="B4359" i="4"/>
  <c r="B4351" i="4"/>
  <c r="B4343" i="4"/>
  <c r="B4335" i="4"/>
  <c r="B4327" i="4"/>
  <c r="B4319" i="4"/>
  <c r="B4311" i="4"/>
  <c r="B4303" i="4"/>
  <c r="B4295" i="4"/>
  <c r="B4287" i="4"/>
  <c r="B4279" i="4"/>
  <c r="B4271" i="4"/>
  <c r="B4263" i="4"/>
  <c r="B4255" i="4"/>
  <c r="B4247" i="4"/>
  <c r="B4239" i="4"/>
  <c r="B4231" i="4"/>
  <c r="B4223" i="4"/>
  <c r="B4215" i="4"/>
  <c r="B4207" i="4"/>
  <c r="B4199" i="4"/>
  <c r="B4191" i="4"/>
  <c r="B4183" i="4"/>
  <c r="B4175" i="4"/>
  <c r="B4167" i="4"/>
  <c r="B4159" i="4"/>
  <c r="B4151" i="4"/>
  <c r="B4143" i="4"/>
  <c r="B4135" i="4"/>
  <c r="B4127" i="4"/>
  <c r="B4119" i="4"/>
  <c r="B4111" i="4"/>
  <c r="B4103" i="4"/>
  <c r="B4095" i="4"/>
  <c r="B4087" i="4"/>
  <c r="B4079" i="4"/>
  <c r="B4071" i="4"/>
  <c r="B4063" i="4"/>
  <c r="B4055" i="4"/>
  <c r="B4047" i="4"/>
  <c r="B4039" i="4"/>
  <c r="B4031" i="4"/>
  <c r="B4023" i="4"/>
  <c r="B4015" i="4"/>
  <c r="B4007" i="4"/>
  <c r="B3999" i="4"/>
  <c r="B3991" i="4"/>
  <c r="B3983" i="4"/>
  <c r="B3975" i="4"/>
  <c r="B3967" i="4"/>
  <c r="B3959" i="4"/>
  <c r="B3951" i="4"/>
  <c r="B3943" i="4"/>
  <c r="B3935" i="4"/>
  <c r="B3927" i="4"/>
  <c r="B3919" i="4"/>
  <c r="B3911" i="4"/>
  <c r="B3903" i="4"/>
  <c r="B3895" i="4"/>
  <c r="B3887" i="4"/>
  <c r="B3879" i="4"/>
  <c r="B3871" i="4"/>
  <c r="B3863" i="4"/>
  <c r="B3855" i="4"/>
  <c r="B3847" i="4"/>
  <c r="B3839" i="4"/>
  <c r="B3831" i="4"/>
  <c r="B3823" i="4"/>
  <c r="B3815" i="4"/>
  <c r="B3807" i="4"/>
  <c r="B3799" i="4"/>
  <c r="B3791" i="4"/>
  <c r="B3783" i="4"/>
  <c r="B3775" i="4"/>
  <c r="B3767" i="4"/>
  <c r="B3759" i="4"/>
  <c r="B3751" i="4"/>
  <c r="B3743" i="4"/>
  <c r="B3735" i="4"/>
  <c r="B3727" i="4"/>
  <c r="B3719" i="4"/>
  <c r="B3711" i="4"/>
  <c r="B3703" i="4"/>
  <c r="B3695" i="4"/>
  <c r="B3687" i="4"/>
  <c r="B3679" i="4"/>
  <c r="B3671" i="4"/>
  <c r="B3663" i="4"/>
  <c r="B3655" i="4"/>
  <c r="B3647" i="4"/>
  <c r="B3639" i="4"/>
  <c r="B3631" i="4"/>
  <c r="B3623" i="4"/>
  <c r="B3615" i="4"/>
  <c r="B3607" i="4"/>
  <c r="B3599" i="4"/>
  <c r="B3591" i="4"/>
  <c r="B3583" i="4"/>
  <c r="B3575" i="4"/>
  <c r="B3567" i="4"/>
  <c r="B3559" i="4"/>
  <c r="B3551" i="4"/>
  <c r="B3543" i="4"/>
  <c r="B3535" i="4"/>
  <c r="B3527" i="4"/>
  <c r="B3519" i="4"/>
  <c r="B3511" i="4"/>
  <c r="B3503" i="4"/>
  <c r="B3495" i="4"/>
  <c r="B3487" i="4"/>
  <c r="B3479" i="4"/>
  <c r="B3471" i="4"/>
  <c r="B3463" i="4"/>
  <c r="B3455" i="4"/>
  <c r="B3447" i="4"/>
  <c r="B3439" i="4"/>
  <c r="B3431" i="4"/>
  <c r="B3423" i="4"/>
  <c r="B3415" i="4"/>
  <c r="B3407" i="4"/>
  <c r="B3399" i="4"/>
  <c r="B3391" i="4"/>
  <c r="B3383" i="4"/>
  <c r="B3375" i="4"/>
  <c r="B3367" i="4"/>
  <c r="B3359" i="4"/>
  <c r="B3351" i="4"/>
  <c r="B3343" i="4"/>
  <c r="B3335" i="4"/>
  <c r="B3327" i="4"/>
  <c r="B3319" i="4"/>
  <c r="B3311" i="4"/>
  <c r="B3303" i="4"/>
  <c r="B820" i="4"/>
  <c r="B812" i="4"/>
  <c r="B804" i="4"/>
  <c r="B796" i="4"/>
  <c r="B788" i="4"/>
  <c r="B780" i="4"/>
  <c r="B772" i="4"/>
  <c r="B764" i="4"/>
  <c r="B756" i="4"/>
  <c r="B748" i="4"/>
  <c r="B740" i="4"/>
  <c r="B732" i="4"/>
  <c r="B724" i="4"/>
  <c r="B716" i="4"/>
  <c r="B708" i="4"/>
  <c r="B700" i="4"/>
  <c r="B692" i="4"/>
  <c r="B684" i="4"/>
  <c r="B676" i="4"/>
  <c r="B668" i="4"/>
  <c r="B660" i="4"/>
  <c r="B652" i="4"/>
  <c r="B644" i="4"/>
  <c r="B636" i="4"/>
  <c r="B628" i="4"/>
  <c r="B620" i="4"/>
  <c r="B612" i="4"/>
  <c r="B604" i="4"/>
  <c r="B596" i="4"/>
  <c r="B588" i="4"/>
  <c r="B580" i="4"/>
  <c r="B572" i="4"/>
  <c r="B564" i="4"/>
  <c r="B556" i="4"/>
  <c r="B548" i="4"/>
  <c r="B540" i="4"/>
  <c r="B532" i="4"/>
  <c r="B524" i="4"/>
  <c r="B516" i="4"/>
  <c r="B508" i="4"/>
  <c r="B500" i="4"/>
  <c r="B492" i="4"/>
  <c r="B484" i="4"/>
  <c r="B476" i="4"/>
  <c r="B468" i="4"/>
  <c r="B460" i="4"/>
  <c r="B452" i="4"/>
  <c r="B444" i="4"/>
  <c r="B436" i="4"/>
  <c r="B428" i="4"/>
  <c r="B420" i="4"/>
  <c r="B412" i="4"/>
  <c r="B404" i="4"/>
  <c r="B396" i="4"/>
  <c r="B388" i="4"/>
  <c r="B380" i="4"/>
  <c r="B372" i="4"/>
  <c r="B364" i="4"/>
  <c r="B356" i="4"/>
  <c r="B348" i="4"/>
  <c r="B340" i="4"/>
  <c r="B332" i="4"/>
  <c r="B324" i="4"/>
  <c r="B316" i="4"/>
  <c r="B308" i="4"/>
  <c r="B300" i="4"/>
  <c r="B292" i="4"/>
  <c r="B284" i="4"/>
  <c r="B276" i="4"/>
  <c r="B268" i="4"/>
  <c r="B260" i="4"/>
  <c r="B252" i="4"/>
  <c r="B244" i="4"/>
  <c r="B236" i="4"/>
  <c r="B228" i="4"/>
  <c r="B220" i="4"/>
  <c r="B212" i="4"/>
  <c r="B204" i="4"/>
  <c r="B196" i="4"/>
  <c r="B188" i="4"/>
  <c r="B180" i="4"/>
  <c r="B172" i="4"/>
  <c r="B164" i="4"/>
  <c r="B156" i="4"/>
  <c r="B148" i="4"/>
  <c r="B140" i="4"/>
  <c r="B132" i="4"/>
  <c r="B121" i="4"/>
  <c r="B113" i="4"/>
  <c r="B4952" i="4"/>
  <c r="B4898" i="4"/>
  <c r="B4866" i="4"/>
  <c r="B4858" i="4"/>
  <c r="B4823" i="4"/>
  <c r="B4711" i="4"/>
  <c r="B4679" i="4"/>
  <c r="B4655" i="4"/>
  <c r="B4588" i="4"/>
  <c r="B4564" i="4"/>
  <c r="B4476" i="4"/>
  <c r="B4364" i="4"/>
  <c r="B4268" i="4"/>
  <c r="B4260" i="4"/>
  <c r="B4252" i="4"/>
  <c r="B4228" i="4"/>
  <c r="B4052" i="4"/>
  <c r="B4044" i="4"/>
  <c r="B3996" i="4"/>
  <c r="B3852" i="4"/>
  <c r="B3780" i="4"/>
  <c r="B3612" i="4"/>
  <c r="B3532" i="4"/>
  <c r="B3524" i="4"/>
  <c r="B3516" i="4"/>
  <c r="B3412" i="4"/>
  <c r="B3380" i="4"/>
  <c r="B3300" i="4"/>
  <c r="B3204" i="4"/>
  <c r="B3156" i="4"/>
  <c r="B3124" i="4"/>
  <c r="B70" i="4"/>
  <c r="B4998" i="4"/>
  <c r="B4990" i="4"/>
  <c r="B4982" i="4"/>
  <c r="B4974" i="4"/>
  <c r="B4966" i="4"/>
  <c r="B4958" i="4"/>
  <c r="B4950" i="4"/>
  <c r="B4939" i="4"/>
  <c r="B4931" i="4"/>
  <c r="B4923" i="4"/>
  <c r="B4915" i="4"/>
  <c r="B4904" i="4"/>
  <c r="B4896" i="4"/>
  <c r="B4888" i="4"/>
  <c r="B4880" i="4"/>
  <c r="B4872" i="4"/>
  <c r="B4864" i="4"/>
  <c r="B4853" i="4"/>
  <c r="B4845" i="4"/>
  <c r="B4837" i="4"/>
  <c r="B4829" i="4"/>
  <c r="B4821" i="4"/>
  <c r="B4813" i="4"/>
  <c r="B4805" i="4"/>
  <c r="B4797" i="4"/>
  <c r="B4789" i="4"/>
  <c r="B4781" i="4"/>
  <c r="B4773" i="4"/>
  <c r="B4765" i="4"/>
  <c r="B4757" i="4"/>
  <c r="B4749" i="4"/>
  <c r="B4741" i="4"/>
  <c r="B4733" i="4"/>
  <c r="B4725" i="4"/>
  <c r="B4717" i="4"/>
  <c r="B4709" i="4"/>
  <c r="B4701" i="4"/>
  <c r="B4693" i="4"/>
  <c r="B4685" i="4"/>
  <c r="B4677" i="4"/>
  <c r="B4669" i="4"/>
  <c r="B4661" i="4"/>
  <c r="B4653" i="4"/>
  <c r="B4645" i="4"/>
  <c r="B4637" i="4"/>
  <c r="B4629" i="4"/>
  <c r="B4621" i="4"/>
  <c r="B4613" i="4"/>
  <c r="B4605" i="4"/>
  <c r="B4597" i="4"/>
  <c r="B4594" i="4"/>
  <c r="B4586" i="4"/>
  <c r="B4578" i="4"/>
  <c r="B4570" i="4"/>
  <c r="B4562" i="4"/>
  <c r="B4554" i="4"/>
  <c r="B4546" i="4"/>
  <c r="B4538" i="4"/>
  <c r="B4530" i="4"/>
  <c r="B4522" i="4"/>
  <c r="B4514" i="4"/>
  <c r="B4506" i="4"/>
  <c r="B4498" i="4"/>
  <c r="B4490" i="4"/>
  <c r="B4482" i="4"/>
  <c r="B4474" i="4"/>
  <c r="B4466" i="4"/>
  <c r="B4458" i="4"/>
  <c r="B4450" i="4"/>
  <c r="B4442" i="4"/>
  <c r="B4434" i="4"/>
  <c r="B4426" i="4"/>
  <c r="B4418" i="4"/>
  <c r="B4410" i="4"/>
  <c r="B4402" i="4"/>
  <c r="B4394" i="4"/>
  <c r="B4386" i="4"/>
  <c r="B4378" i="4"/>
  <c r="B4370" i="4"/>
  <c r="B4362" i="4"/>
  <c r="B4354" i="4"/>
  <c r="B4346" i="4"/>
  <c r="B4338" i="4"/>
  <c r="B4330" i="4"/>
  <c r="B4322" i="4"/>
  <c r="B4314" i="4"/>
  <c r="B4306" i="4"/>
  <c r="B4298" i="4"/>
  <c r="B4290" i="4"/>
  <c r="B4282" i="4"/>
  <c r="B4274" i="4"/>
  <c r="B4266" i="4"/>
  <c r="B4258" i="4"/>
  <c r="B4250" i="4"/>
  <c r="B4242" i="4"/>
  <c r="B4234" i="4"/>
  <c r="B4226" i="4"/>
  <c r="B4218" i="4"/>
  <c r="B4210" i="4"/>
  <c r="B4202" i="4"/>
  <c r="B4194" i="4"/>
  <c r="B4186" i="4"/>
  <c r="B4178" i="4"/>
  <c r="B4170" i="4"/>
  <c r="B4162" i="4"/>
  <c r="B4154" i="4"/>
  <c r="B4146" i="4"/>
  <c r="B4138" i="4"/>
  <c r="B4130" i="4"/>
  <c r="B4122" i="4"/>
  <c r="B4114" i="4"/>
  <c r="B4106" i="4"/>
  <c r="B4098" i="4"/>
  <c r="B4090" i="4"/>
  <c r="B4082" i="4"/>
  <c r="B4074" i="4"/>
  <c r="B4066" i="4"/>
  <c r="B4058" i="4"/>
  <c r="B4050" i="4"/>
  <c r="B4042" i="4"/>
  <c r="B4034" i="4"/>
  <c r="B4026" i="4"/>
  <c r="B4018" i="4"/>
  <c r="B4010" i="4"/>
  <c r="B4002" i="4"/>
  <c r="B3994" i="4"/>
  <c r="B3986" i="4"/>
  <c r="B3978" i="4"/>
  <c r="B3970" i="4"/>
  <c r="B3962" i="4"/>
  <c r="B3954" i="4"/>
  <c r="B3946" i="4"/>
  <c r="B3938" i="4"/>
  <c r="B3930" i="4"/>
  <c r="B3922" i="4"/>
  <c r="B3914" i="4"/>
  <c r="B3906" i="4"/>
  <c r="B3898" i="4"/>
  <c r="B3890" i="4"/>
  <c r="B3882" i="4"/>
  <c r="B3874" i="4"/>
  <c r="B3866" i="4"/>
  <c r="B3858" i="4"/>
  <c r="B3850" i="4"/>
  <c r="B3842" i="4"/>
  <c r="B3834" i="4"/>
  <c r="B3826" i="4"/>
  <c r="B3818" i="4"/>
  <c r="B3810" i="4"/>
  <c r="B3802" i="4"/>
  <c r="B3794" i="4"/>
  <c r="B3786" i="4"/>
  <c r="B3778" i="4"/>
  <c r="B3770" i="4"/>
  <c r="B3762" i="4"/>
  <c r="B3754" i="4"/>
  <c r="B3746" i="4"/>
  <c r="B3738" i="4"/>
  <c r="B3730" i="4"/>
  <c r="B3722" i="4"/>
  <c r="B3714" i="4"/>
  <c r="B3706" i="4"/>
  <c r="B3698" i="4"/>
  <c r="B3690" i="4"/>
  <c r="B3682" i="4"/>
  <c r="B3674" i="4"/>
  <c r="B3666" i="4"/>
  <c r="B3658" i="4"/>
  <c r="B3650" i="4"/>
  <c r="B3642" i="4"/>
  <c r="B3634" i="4"/>
  <c r="B3626" i="4"/>
  <c r="B3618" i="4"/>
  <c r="B3610" i="4"/>
  <c r="B3602" i="4"/>
  <c r="B3594" i="4"/>
  <c r="B3586" i="4"/>
  <c r="B3578" i="4"/>
  <c r="B3570" i="4"/>
  <c r="B3562" i="4"/>
  <c r="B3554" i="4"/>
  <c r="B3546" i="4"/>
  <c r="B3538" i="4"/>
  <c r="B3530" i="4"/>
  <c r="B3522" i="4"/>
  <c r="B3514" i="4"/>
  <c r="B3506" i="4"/>
  <c r="B3498" i="4"/>
  <c r="B3490" i="4"/>
  <c r="B3482" i="4"/>
  <c r="B3474" i="4"/>
  <c r="B3466" i="4"/>
  <c r="B3458" i="4"/>
  <c r="B3450" i="4"/>
  <c r="B3442" i="4"/>
  <c r="B3434" i="4"/>
  <c r="B3426" i="4"/>
  <c r="B3418" i="4"/>
  <c r="B3410" i="4"/>
  <c r="B3402" i="4"/>
  <c r="B3394" i="4"/>
  <c r="B3386" i="4"/>
  <c r="B3378" i="4"/>
  <c r="B3370" i="4"/>
  <c r="B3362" i="4"/>
  <c r="B3354" i="4"/>
  <c r="B3346" i="4"/>
  <c r="B3338" i="4"/>
  <c r="B3330" i="4"/>
  <c r="B3322" i="4"/>
  <c r="B3314" i="4"/>
  <c r="B3306" i="4"/>
  <c r="B1007" i="4"/>
  <c r="B999" i="4"/>
  <c r="B991" i="4"/>
  <c r="B983" i="4"/>
  <c r="B975" i="4"/>
  <c r="B967" i="4"/>
  <c r="B959" i="4"/>
  <c r="B951" i="4"/>
  <c r="B943" i="4"/>
  <c r="B935" i="4"/>
  <c r="B927" i="4"/>
  <c r="B919" i="4"/>
  <c r="B911" i="4"/>
  <c r="B903" i="4"/>
  <c r="B895" i="4"/>
  <c r="B887" i="4"/>
  <c r="B879" i="4"/>
  <c r="B871" i="4"/>
  <c r="B863" i="4"/>
  <c r="B855" i="4"/>
  <c r="B847" i="4"/>
  <c r="B839" i="4"/>
  <c r="B831" i="4"/>
  <c r="B823" i="4"/>
  <c r="B4941" i="4"/>
  <c r="B4933" i="4"/>
  <c r="B4882" i="4"/>
  <c r="B4839" i="4"/>
  <c r="B4735" i="4"/>
  <c r="B4695" i="4"/>
  <c r="B4687" i="4"/>
  <c r="B4540" i="4"/>
  <c r="B4532" i="4"/>
  <c r="B4524" i="4"/>
  <c r="B4516" i="4"/>
  <c r="B4492" i="4"/>
  <c r="B4460" i="4"/>
  <c r="B4412" i="4"/>
  <c r="B4036" i="4"/>
  <c r="B4004" i="4"/>
  <c r="B3948" i="4"/>
  <c r="B3868" i="4"/>
  <c r="B3756" i="4"/>
  <c r="B3684" i="4"/>
  <c r="B3644" i="4"/>
  <c r="B3636" i="4"/>
  <c r="B3628" i="4"/>
  <c r="B3588" i="4"/>
  <c r="B3580" i="4"/>
  <c r="B3572" i="4"/>
  <c r="B3564" i="4"/>
  <c r="B3556" i="4"/>
  <c r="B3548" i="4"/>
  <c r="B3540" i="4"/>
  <c r="B3492" i="4"/>
  <c r="B3444" i="4"/>
  <c r="B3364" i="4"/>
  <c r="B3324" i="4"/>
  <c r="B3228" i="4"/>
  <c r="B22" i="4"/>
  <c r="B4993" i="4"/>
  <c r="B4961" i="4"/>
  <c r="B4934" i="4"/>
  <c r="B4918" i="4"/>
  <c r="B4907" i="4"/>
  <c r="B4891" i="4"/>
  <c r="B4875" i="4"/>
  <c r="B4859" i="4"/>
  <c r="B4856" i="4"/>
  <c r="B4840" i="4"/>
  <c r="B4824" i="4"/>
  <c r="B4808" i="4"/>
  <c r="B4792" i="4"/>
  <c r="B4784" i="4"/>
  <c r="B4776" i="4"/>
  <c r="B4768" i="4"/>
  <c r="B4760" i="4"/>
  <c r="B4752" i="4"/>
  <c r="B4744" i="4"/>
  <c r="B4736" i="4"/>
  <c r="B4728" i="4"/>
  <c r="B4720" i="4"/>
  <c r="B4712" i="4"/>
  <c r="B4704" i="4"/>
  <c r="B4696" i="4"/>
  <c r="B4688" i="4"/>
  <c r="B4680" i="4"/>
  <c r="B4672" i="4"/>
  <c r="B4664" i="4"/>
  <c r="B4656" i="4"/>
  <c r="B4648" i="4"/>
  <c r="B4640" i="4"/>
  <c r="B4632" i="4"/>
  <c r="B4624" i="4"/>
  <c r="B4616" i="4"/>
  <c r="B4608" i="4"/>
  <c r="B4600" i="4"/>
  <c r="B4589" i="4"/>
  <c r="B4581" i="4"/>
  <c r="B4573" i="4"/>
  <c r="B4565" i="4"/>
  <c r="B4557" i="4"/>
  <c r="B4549" i="4"/>
  <c r="B4541" i="4"/>
  <c r="B4533" i="4"/>
  <c r="B4525" i="4"/>
  <c r="B4517" i="4"/>
  <c r="B4509" i="4"/>
  <c r="B4501" i="4"/>
  <c r="B4493" i="4"/>
  <c r="B4485" i="4"/>
  <c r="B4477" i="4"/>
  <c r="B4469" i="4"/>
  <c r="B4461" i="4"/>
  <c r="B4453" i="4"/>
  <c r="B4445" i="4"/>
  <c r="B4437" i="4"/>
  <c r="B4429" i="4"/>
  <c r="B4421" i="4"/>
  <c r="B4413" i="4"/>
  <c r="B4405" i="4"/>
  <c r="B4397" i="4"/>
  <c r="B4389" i="4"/>
  <c r="B4381" i="4"/>
  <c r="B4373" i="4"/>
  <c r="B4365" i="4"/>
  <c r="B4357" i="4"/>
  <c r="B4349" i="4"/>
  <c r="B4341" i="4"/>
  <c r="B4333" i="4"/>
  <c r="B4325" i="4"/>
  <c r="B4317" i="4"/>
  <c r="B4309" i="4"/>
  <c r="B4301" i="4"/>
  <c r="B4293" i="4"/>
  <c r="B4285" i="4"/>
  <c r="B4277" i="4"/>
  <c r="B4269" i="4"/>
  <c r="B4261" i="4"/>
  <c r="B4253" i="4"/>
  <c r="B4245" i="4"/>
  <c r="B4237" i="4"/>
  <c r="B4229" i="4"/>
  <c r="B4221" i="4"/>
  <c r="B4213" i="4"/>
  <c r="B4205" i="4"/>
  <c r="B4197" i="4"/>
  <c r="B4189" i="4"/>
  <c r="B4181" i="4"/>
  <c r="B4173" i="4"/>
  <c r="B4165" i="4"/>
  <c r="B4157" i="4"/>
  <c r="B4149" i="4"/>
  <c r="B4141" i="4"/>
  <c r="B4133" i="4"/>
  <c r="B4125" i="4"/>
  <c r="B4117" i="4"/>
  <c r="B4109" i="4"/>
  <c r="B4101" i="4"/>
  <c r="B4093" i="4"/>
  <c r="B4085" i="4"/>
  <c r="B4077" i="4"/>
  <c r="B4069" i="4"/>
  <c r="B4061" i="4"/>
  <c r="B4053" i="4"/>
  <c r="B4045" i="4"/>
  <c r="B4037" i="4"/>
  <c r="B4029" i="4"/>
  <c r="B4021" i="4"/>
  <c r="B4013" i="4"/>
  <c r="B4005" i="4"/>
  <c r="B3997" i="4"/>
  <c r="B3989" i="4"/>
  <c r="B3981" i="4"/>
  <c r="B3973" i="4"/>
  <c r="B3965" i="4"/>
  <c r="B3957" i="4"/>
  <c r="B3949" i="4"/>
  <c r="B3941" i="4"/>
  <c r="B3933" i="4"/>
  <c r="B3925" i="4"/>
  <c r="B3917" i="4"/>
  <c r="B3909" i="4"/>
  <c r="B3901" i="4"/>
  <c r="B3893" i="4"/>
  <c r="B3885" i="4"/>
  <c r="B3877" i="4"/>
  <c r="B3869" i="4"/>
  <c r="B3861" i="4"/>
  <c r="B3853" i="4"/>
  <c r="B3845" i="4"/>
  <c r="B3837" i="4"/>
  <c r="B3829" i="4"/>
  <c r="B3821" i="4"/>
  <c r="B3813" i="4"/>
  <c r="B3805" i="4"/>
  <c r="B3797" i="4"/>
  <c r="B3789" i="4"/>
  <c r="B3781" i="4"/>
  <c r="B3773" i="4"/>
  <c r="B3765" i="4"/>
  <c r="B3757" i="4"/>
  <c r="B3749" i="4"/>
  <c r="B3741" i="4"/>
  <c r="B3733" i="4"/>
  <c r="B3725" i="4"/>
  <c r="B3717" i="4"/>
  <c r="B3709" i="4"/>
  <c r="B3701" i="4"/>
  <c r="B3693" i="4"/>
  <c r="B3685" i="4"/>
  <c r="B3677" i="4"/>
  <c r="B3669" i="4"/>
  <c r="B3661" i="4"/>
  <c r="B3653" i="4"/>
  <c r="B3645" i="4"/>
  <c r="B3637" i="4"/>
  <c r="B3629" i="4"/>
  <c r="B3621" i="4"/>
  <c r="B3613" i="4"/>
  <c r="B3605" i="4"/>
  <c r="B3597" i="4"/>
  <c r="B3589" i="4"/>
  <c r="B3581" i="4"/>
  <c r="B3573" i="4"/>
  <c r="B3565" i="4"/>
  <c r="B3557" i="4"/>
  <c r="B3549" i="4"/>
  <c r="B3541" i="4"/>
  <c r="B3533" i="4"/>
  <c r="B3525" i="4"/>
  <c r="B3517" i="4"/>
  <c r="B3509" i="4"/>
  <c r="B3501" i="4"/>
  <c r="B3493" i="4"/>
  <c r="B3485" i="4"/>
  <c r="B3477" i="4"/>
  <c r="B3469" i="4"/>
  <c r="B3461" i="4"/>
  <c r="B3453" i="4"/>
  <c r="B3445" i="4"/>
  <c r="B3437" i="4"/>
  <c r="B3429" i="4"/>
  <c r="B3421" i="4"/>
  <c r="B3413" i="4"/>
  <c r="B3405" i="4"/>
  <c r="B3397" i="4"/>
  <c r="B3389" i="4"/>
  <c r="B3381" i="4"/>
  <c r="B3373" i="4"/>
  <c r="B3365" i="4"/>
  <c r="B3357" i="4"/>
  <c r="B3349" i="4"/>
  <c r="B3341" i="4"/>
  <c r="B3333" i="4"/>
  <c r="B3325" i="4"/>
  <c r="B3317" i="4"/>
  <c r="B2074" i="4"/>
  <c r="B2066" i="4"/>
  <c r="B2058" i="4"/>
  <c r="B2050" i="4"/>
  <c r="B2042" i="4"/>
  <c r="B2034" i="4"/>
  <c r="B2026" i="4"/>
  <c r="B2018" i="4"/>
  <c r="B2010" i="4"/>
  <c r="B2002" i="4"/>
  <c r="B1994" i="4"/>
  <c r="B1986" i="4"/>
  <c r="B1978" i="4"/>
  <c r="B1970" i="4"/>
  <c r="B1962" i="4"/>
  <c r="B1954" i="4"/>
  <c r="B1946" i="4"/>
  <c r="B1938" i="4"/>
  <c r="B1930" i="4"/>
  <c r="B1922" i="4"/>
  <c r="B1914" i="4"/>
  <c r="B1906" i="4"/>
  <c r="B1898" i="4"/>
  <c r="B1890" i="4"/>
  <c r="B1882" i="4"/>
  <c r="B1874" i="4"/>
  <c r="B1866" i="4"/>
  <c r="B1858" i="4"/>
  <c r="B1850" i="4"/>
  <c r="B1842" i="4"/>
  <c r="B1834" i="4"/>
  <c r="B1826" i="4"/>
  <c r="B1818" i="4"/>
  <c r="B1810" i="4"/>
  <c r="B1802" i="4"/>
  <c r="B1794" i="4"/>
  <c r="B1786" i="4"/>
  <c r="B1778" i="4"/>
  <c r="B1770" i="4"/>
  <c r="B1762" i="4"/>
  <c r="B1754" i="4"/>
  <c r="B1746" i="4"/>
  <c r="B1738" i="4"/>
  <c r="B1730" i="4"/>
  <c r="B1722" i="4"/>
  <c r="B1714" i="4"/>
  <c r="B1706" i="4"/>
  <c r="B1698" i="4"/>
  <c r="B1690" i="4"/>
  <c r="B1682" i="4"/>
  <c r="B1674" i="4"/>
  <c r="B1666" i="4"/>
  <c r="B1658" i="4"/>
  <c r="B1650" i="4"/>
  <c r="B1642" i="4"/>
  <c r="B1634" i="4"/>
  <c r="B1626" i="4"/>
  <c r="B1618" i="4"/>
  <c r="B1610" i="4"/>
  <c r="B1602" i="4"/>
  <c r="B1594" i="4"/>
  <c r="B1586" i="4"/>
  <c r="B1578" i="4"/>
  <c r="B1570" i="4"/>
  <c r="B1562" i="4"/>
  <c r="B1554" i="4"/>
  <c r="B1546" i="4"/>
  <c r="B1538" i="4"/>
  <c r="B1530" i="4"/>
  <c r="B1522" i="4"/>
  <c r="B1514" i="4"/>
  <c r="B1506" i="4"/>
  <c r="B1498" i="4"/>
  <c r="B1490" i="4"/>
  <c r="B1482" i="4"/>
  <c r="B1474" i="4"/>
  <c r="B1466" i="4"/>
  <c r="B1458" i="4"/>
  <c r="B1450" i="4"/>
  <c r="B1442" i="4"/>
  <c r="B1434" i="4"/>
  <c r="B1426" i="4"/>
  <c r="B1418" i="4"/>
  <c r="B1410" i="4"/>
  <c r="B1402" i="4"/>
  <c r="B1394" i="4"/>
  <c r="B1386" i="4"/>
  <c r="B1378" i="4"/>
  <c r="B1370" i="4"/>
  <c r="B1362" i="4"/>
  <c r="B1354" i="4"/>
  <c r="B1346" i="4"/>
  <c r="B1338" i="4"/>
  <c r="B1330" i="4"/>
  <c r="B1322" i="4"/>
  <c r="B1314" i="4"/>
  <c r="B1306" i="4"/>
  <c r="B1298" i="4"/>
  <c r="B1290" i="4"/>
  <c r="B1282" i="4"/>
  <c r="B1274" i="4"/>
  <c r="B1266" i="4"/>
  <c r="B1258" i="4"/>
  <c r="B1250" i="4"/>
  <c r="B1242" i="4"/>
  <c r="B1234" i="4"/>
  <c r="B1226" i="4"/>
  <c r="B1218" i="4"/>
  <c r="B1210" i="4"/>
  <c r="B1202" i="4"/>
  <c r="B1194" i="4"/>
  <c r="B1186" i="4"/>
  <c r="B1178" i="4"/>
  <c r="B1170" i="4"/>
  <c r="B1162" i="4"/>
  <c r="B1154" i="4"/>
  <c r="B1146" i="4"/>
  <c r="B1138" i="4"/>
  <c r="B1130" i="4"/>
  <c r="B1122" i="4"/>
  <c r="B1114" i="4"/>
  <c r="B1106" i="4"/>
  <c r="B1098" i="4"/>
  <c r="B1090" i="4"/>
  <c r="B1082" i="4"/>
  <c r="B1074" i="4"/>
  <c r="B1066" i="4"/>
  <c r="B1058" i="4"/>
  <c r="B1050" i="4"/>
  <c r="B1042" i="4"/>
  <c r="B1034" i="4"/>
  <c r="B1026" i="4"/>
  <c r="B1018" i="4"/>
  <c r="B1010" i="4"/>
  <c r="B5000" i="4"/>
  <c r="B4976" i="4"/>
  <c r="B4890" i="4"/>
  <c r="B4847" i="4"/>
  <c r="B4663" i="4"/>
  <c r="B4631" i="4"/>
  <c r="B4623" i="4"/>
  <c r="B4615" i="4"/>
  <c r="B4599" i="4"/>
  <c r="B4484" i="4"/>
  <c r="B4380" i="4"/>
  <c r="B4372" i="4"/>
  <c r="B4316" i="4"/>
  <c r="B4300" i="4"/>
  <c r="B4284" i="4"/>
  <c r="B4236" i="4"/>
  <c r="B4220" i="4"/>
  <c r="B4196" i="4"/>
  <c r="B4156" i="4"/>
  <c r="B4100" i="4"/>
  <c r="B4028" i="4"/>
  <c r="B3980" i="4"/>
  <c r="B3972" i="4"/>
  <c r="B3956" i="4"/>
  <c r="B3924" i="4"/>
  <c r="B3908" i="4"/>
  <c r="B3900" i="4"/>
  <c r="B3892" i="4"/>
  <c r="B3876" i="4"/>
  <c r="B3804" i="4"/>
  <c r="B3796" i="4"/>
  <c r="B3788" i="4"/>
  <c r="B3660" i="4"/>
  <c r="B3604" i="4"/>
  <c r="B3476" i="4"/>
  <c r="B3468" i="4"/>
  <c r="B3428" i="4"/>
  <c r="B3396" i="4"/>
  <c r="B3332" i="4"/>
  <c r="B3316" i="4"/>
  <c r="B3308" i="4"/>
  <c r="B3252" i="4"/>
  <c r="B3244" i="4"/>
  <c r="B78" i="4"/>
  <c r="B5001" i="4"/>
  <c r="B4985" i="4"/>
  <c r="B4977" i="4"/>
  <c r="B4969" i="4"/>
  <c r="B4953" i="4"/>
  <c r="B4942" i="4"/>
  <c r="B4926" i="4"/>
  <c r="B4910" i="4"/>
  <c r="B4899" i="4"/>
  <c r="B4883" i="4"/>
  <c r="B4867" i="4"/>
  <c r="B4848" i="4"/>
  <c r="B4832" i="4"/>
  <c r="B4816" i="4"/>
  <c r="B4800" i="4"/>
  <c r="B4996" i="4"/>
  <c r="B4988" i="4"/>
  <c r="B4980" i="4"/>
  <c r="B4972" i="4"/>
  <c r="B4964" i="4"/>
  <c r="B4956" i="4"/>
  <c r="B4948" i="4"/>
  <c r="B4945" i="4"/>
  <c r="B4937" i="4"/>
  <c r="B4929" i="4"/>
  <c r="B4921" i="4"/>
  <c r="B4913" i="4"/>
  <c r="B4902" i="4"/>
  <c r="B4894" i="4"/>
  <c r="B4886" i="4"/>
  <c r="B4878" i="4"/>
  <c r="B4870" i="4"/>
  <c r="B4862" i="4"/>
  <c r="B4851" i="4"/>
  <c r="B4843" i="4"/>
  <c r="B4835" i="4"/>
  <c r="B4827" i="4"/>
  <c r="B4819" i="4"/>
  <c r="B4811" i="4"/>
  <c r="B4803" i="4"/>
  <c r="B4795" i="4"/>
  <c r="B4787" i="4"/>
  <c r="B4779" i="4"/>
  <c r="B4771" i="4"/>
  <c r="B4763" i="4"/>
  <c r="B4755" i="4"/>
  <c r="B4747" i="4"/>
  <c r="B4739" i="4"/>
  <c r="B4731" i="4"/>
  <c r="B4723" i="4"/>
  <c r="B4715" i="4"/>
  <c r="B4707" i="4"/>
  <c r="B4699" i="4"/>
  <c r="B4691" i="4"/>
  <c r="B4683" i="4"/>
  <c r="B4675" i="4"/>
  <c r="B4667" i="4"/>
  <c r="B4659" i="4"/>
  <c r="B4651" i="4"/>
  <c r="B4643" i="4"/>
  <c r="B4635" i="4"/>
  <c r="B4627" i="4"/>
  <c r="B4619" i="4"/>
  <c r="B4611" i="4"/>
  <c r="B4603" i="4"/>
  <c r="B4592" i="4"/>
  <c r="B4584" i="4"/>
  <c r="B4576" i="4"/>
  <c r="B4568" i="4"/>
  <c r="B4560" i="4"/>
  <c r="B4552" i="4"/>
  <c r="B4544" i="4"/>
  <c r="B4536" i="4"/>
  <c r="B4528" i="4"/>
  <c r="B4520" i="4"/>
  <c r="B4512" i="4"/>
  <c r="B4504" i="4"/>
  <c r="B4496" i="4"/>
  <c r="B4488" i="4"/>
  <c r="B4480" i="4"/>
  <c r="B4472" i="4"/>
  <c r="B4464" i="4"/>
  <c r="B4456" i="4"/>
  <c r="B4448" i="4"/>
  <c r="B4440" i="4"/>
  <c r="B4432" i="4"/>
  <c r="B4424" i="4"/>
  <c r="B4416" i="4"/>
  <c r="B4408" i="4"/>
  <c r="B4400" i="4"/>
  <c r="B4392" i="4"/>
  <c r="B4384" i="4"/>
  <c r="B4376" i="4"/>
  <c r="B4368" i="4"/>
  <c r="B4360" i="4"/>
  <c r="B4352" i="4"/>
  <c r="B4344" i="4"/>
  <c r="B4336" i="4"/>
  <c r="B4328" i="4"/>
  <c r="B4320" i="4"/>
  <c r="B4312" i="4"/>
  <c r="B4304" i="4"/>
  <c r="B4296" i="4"/>
  <c r="B4288" i="4"/>
  <c r="B4280" i="4"/>
  <c r="B4272" i="4"/>
  <c r="B4264" i="4"/>
  <c r="B4256" i="4"/>
  <c r="B4248" i="4"/>
  <c r="B4240" i="4"/>
  <c r="B4232" i="4"/>
  <c r="B4224" i="4"/>
  <c r="B4216" i="4"/>
  <c r="B4208" i="4"/>
  <c r="B4200" i="4"/>
  <c r="B4192" i="4"/>
  <c r="B4184" i="4"/>
  <c r="B4176" i="4"/>
  <c r="B4168" i="4"/>
  <c r="B4160" i="4"/>
  <c r="B4152" i="4"/>
  <c r="B4144" i="4"/>
  <c r="B4136" i="4"/>
  <c r="B4128" i="4"/>
  <c r="B4120" i="4"/>
  <c r="B4112" i="4"/>
  <c r="B4104" i="4"/>
  <c r="B4096" i="4"/>
  <c r="B4088" i="4"/>
  <c r="B4080" i="4"/>
  <c r="B4072" i="4"/>
  <c r="B4064" i="4"/>
  <c r="B4056" i="4"/>
  <c r="B4048" i="4"/>
  <c r="B4040" i="4"/>
  <c r="B4032" i="4"/>
  <c r="B4024" i="4"/>
  <c r="B4016" i="4"/>
  <c r="B4008" i="4"/>
  <c r="B4000" i="4"/>
  <c r="B3992" i="4"/>
  <c r="B3984" i="4"/>
  <c r="B3976" i="4"/>
  <c r="B3968" i="4"/>
  <c r="B3960" i="4"/>
  <c r="B3952" i="4"/>
  <c r="B3944" i="4"/>
  <c r="B3936" i="4"/>
  <c r="B3928" i="4"/>
  <c r="B3920" i="4"/>
  <c r="B3912" i="4"/>
  <c r="B3904" i="4"/>
  <c r="B3896" i="4"/>
  <c r="B3888" i="4"/>
  <c r="B3880" i="4"/>
  <c r="B3872" i="4"/>
  <c r="B3864" i="4"/>
  <c r="B3856" i="4"/>
  <c r="B3848" i="4"/>
  <c r="B3840" i="4"/>
  <c r="B3832" i="4"/>
  <c r="B3824" i="4"/>
  <c r="B3816" i="4"/>
  <c r="B3808" i="4"/>
  <c r="B3800" i="4"/>
  <c r="B3792" i="4"/>
  <c r="B3784" i="4"/>
  <c r="B3776" i="4"/>
  <c r="B3768" i="4"/>
  <c r="B3760" i="4"/>
  <c r="B3752" i="4"/>
  <c r="B3744" i="4"/>
  <c r="B3736" i="4"/>
  <c r="B3728" i="4"/>
  <c r="B3720" i="4"/>
  <c r="B3712" i="4"/>
  <c r="B3704" i="4"/>
  <c r="B3696" i="4"/>
  <c r="B3688" i="4"/>
  <c r="B3680" i="4"/>
  <c r="B3672" i="4"/>
  <c r="B3664" i="4"/>
  <c r="B3656" i="4"/>
  <c r="B3648" i="4"/>
  <c r="B3640" i="4"/>
  <c r="B3632" i="4"/>
  <c r="B3624" i="4"/>
  <c r="B3616" i="4"/>
  <c r="B3608" i="4"/>
  <c r="B3600" i="4"/>
  <c r="B3592" i="4"/>
  <c r="B3584" i="4"/>
  <c r="B3576" i="4"/>
  <c r="B3568" i="4"/>
  <c r="B3560" i="4"/>
  <c r="B3552" i="4"/>
  <c r="B3544" i="4"/>
  <c r="B3536" i="4"/>
  <c r="B3528" i="4"/>
  <c r="B3520" i="4"/>
  <c r="B3512" i="4"/>
  <c r="B3504" i="4"/>
  <c r="B3496" i="4"/>
  <c r="B3488" i="4"/>
  <c r="B3480" i="4"/>
  <c r="B3472" i="4"/>
  <c r="B3464" i="4"/>
  <c r="B3456" i="4"/>
  <c r="B3448" i="4"/>
  <c r="B3440" i="4"/>
  <c r="B3432" i="4"/>
  <c r="B3424" i="4"/>
  <c r="B3416" i="4"/>
  <c r="B3408" i="4"/>
  <c r="B3400" i="4"/>
  <c r="B3392" i="4"/>
  <c r="B3384" i="4"/>
  <c r="B3376" i="4"/>
  <c r="B3368" i="4"/>
  <c r="B3360" i="4"/>
  <c r="B3352" i="4"/>
  <c r="B3344" i="4"/>
  <c r="B3336" i="4"/>
  <c r="B3328" i="4"/>
  <c r="B3320" i="4"/>
  <c r="B4984" i="4"/>
  <c r="B4719" i="4"/>
  <c r="B4671" i="4"/>
  <c r="B4647" i="4"/>
  <c r="B4580" i="4"/>
  <c r="B4508" i="4"/>
  <c r="B4452" i="4"/>
  <c r="B4444" i="4"/>
  <c r="B4436" i="4"/>
  <c r="B4428" i="4"/>
  <c r="B4420" i="4"/>
  <c r="B4324" i="4"/>
  <c r="B4292" i="4"/>
  <c r="B4276" i="4"/>
  <c r="B4244" i="4"/>
  <c r="B4188" i="4"/>
  <c r="B4180" i="4"/>
  <c r="B4172" i="4"/>
  <c r="B4164" i="4"/>
  <c r="B4132" i="4"/>
  <c r="B4124" i="4"/>
  <c r="B4116" i="4"/>
  <c r="B4084" i="4"/>
  <c r="B4060" i="4"/>
  <c r="B3988" i="4"/>
  <c r="B3884" i="4"/>
  <c r="B3772" i="4"/>
  <c r="B3748" i="4"/>
  <c r="B3676" i="4"/>
  <c r="B3508" i="4"/>
  <c r="B3500" i="4"/>
  <c r="B3404" i="4"/>
  <c r="B3372" i="4"/>
  <c r="B3188" i="4"/>
  <c r="B3140" i="4"/>
  <c r="B110" i="4"/>
  <c r="B62" i="4"/>
  <c r="B14" i="4"/>
  <c r="B4999" i="4"/>
  <c r="B4991" i="4"/>
  <c r="B4983" i="4"/>
  <c r="B4975" i="4"/>
  <c r="B4967" i="4"/>
  <c r="B4959" i="4"/>
  <c r="B4951" i="4"/>
  <c r="B4940" i="4"/>
  <c r="B4932" i="4"/>
  <c r="B4924" i="4"/>
  <c r="B4916" i="4"/>
  <c r="B4905" i="4"/>
  <c r="B4897" i="4"/>
  <c r="B4889" i="4"/>
  <c r="B4881" i="4"/>
  <c r="B4873" i="4"/>
  <c r="B4865" i="4"/>
  <c r="B4854" i="4"/>
  <c r="B4846" i="4"/>
  <c r="B4838" i="4"/>
  <c r="B4830" i="4"/>
  <c r="B4822" i="4"/>
  <c r="B4814" i="4"/>
  <c r="B4806" i="4"/>
  <c r="B4798" i="4"/>
  <c r="B4790" i="4"/>
  <c r="B4782" i="4"/>
  <c r="B4774" i="4"/>
  <c r="B4766" i="4"/>
  <c r="B4758" i="4"/>
  <c r="B4750" i="4"/>
  <c r="B4742" i="4"/>
  <c r="B4734" i="4"/>
  <c r="B4726" i="4"/>
  <c r="B4718" i="4"/>
  <c r="B4710" i="4"/>
  <c r="B4702" i="4"/>
  <c r="B4694" i="4"/>
  <c r="B4686" i="4"/>
  <c r="B4678" i="4"/>
  <c r="B4670" i="4"/>
  <c r="B4662" i="4"/>
  <c r="B4654" i="4"/>
  <c r="B4646" i="4"/>
  <c r="B4638" i="4"/>
  <c r="B4630" i="4"/>
  <c r="B4622" i="4"/>
  <c r="B4614" i="4"/>
  <c r="B4606" i="4"/>
  <c r="B4598" i="4"/>
  <c r="B4587" i="4"/>
  <c r="B4579" i="4"/>
  <c r="B4571" i="4"/>
  <c r="B4563" i="4"/>
  <c r="B4555" i="4"/>
  <c r="B4547" i="4"/>
  <c r="B4539" i="4"/>
  <c r="B4531" i="4"/>
  <c r="B4523" i="4"/>
  <c r="B4515" i="4"/>
  <c r="B4507" i="4"/>
  <c r="B4499" i="4"/>
  <c r="B4491" i="4"/>
  <c r="B4483" i="4"/>
  <c r="B4475" i="4"/>
  <c r="B4467" i="4"/>
  <c r="B4459" i="4"/>
  <c r="B4451" i="4"/>
  <c r="B4443" i="4"/>
  <c r="B4435" i="4"/>
  <c r="B4427" i="4"/>
  <c r="B4419" i="4"/>
  <c r="B4411" i="4"/>
  <c r="B4403" i="4"/>
  <c r="B4395" i="4"/>
  <c r="B4387" i="4"/>
  <c r="B4379" i="4"/>
  <c r="B4371" i="4"/>
  <c r="B4363" i="4"/>
  <c r="B4355" i="4"/>
  <c r="B4347" i="4"/>
  <c r="B4339" i="4"/>
  <c r="B4331" i="4"/>
  <c r="B4323" i="4"/>
  <c r="B4315" i="4"/>
  <c r="B4307" i="4"/>
  <c r="B4299" i="4"/>
  <c r="B4291" i="4"/>
  <c r="B4283" i="4"/>
  <c r="B4275" i="4"/>
  <c r="B4267" i="4"/>
  <c r="B4259" i="4"/>
  <c r="B4251" i="4"/>
  <c r="B4243" i="4"/>
  <c r="B4235" i="4"/>
  <c r="B4227" i="4"/>
  <c r="B4219" i="4"/>
  <c r="B4211" i="4"/>
  <c r="B4203" i="4"/>
  <c r="B4195" i="4"/>
  <c r="B4187" i="4"/>
  <c r="B4179" i="4"/>
  <c r="B4171" i="4"/>
  <c r="B4163" i="4"/>
  <c r="B4155" i="4"/>
  <c r="B4147" i="4"/>
  <c r="B4139" i="4"/>
  <c r="B4131" i="4"/>
  <c r="B4123" i="4"/>
  <c r="B4115" i="4"/>
  <c r="B4107" i="4"/>
  <c r="B3315" i="4"/>
  <c r="B3307" i="4"/>
  <c r="B3299" i="4"/>
  <c r="B3059" i="4"/>
  <c r="B3051" i="4"/>
  <c r="B3043" i="4"/>
  <c r="B3035" i="4"/>
  <c r="B3027" i="4"/>
  <c r="B3019" i="4"/>
  <c r="B3011" i="4"/>
  <c r="B3003" i="4"/>
  <c r="B2995" i="4"/>
  <c r="B2987" i="4"/>
  <c r="B2979" i="4"/>
  <c r="B2971" i="4"/>
  <c r="B2963" i="4"/>
  <c r="B2955" i="4"/>
  <c r="B2947" i="4"/>
  <c r="B2939" i="4"/>
  <c r="B2931" i="4"/>
  <c r="B2923" i="4"/>
  <c r="B2915" i="4"/>
  <c r="B2907" i="4"/>
  <c r="B2899" i="4"/>
  <c r="B2891" i="4"/>
  <c r="B2883" i="4"/>
  <c r="B2875" i="4"/>
  <c r="B2867" i="4"/>
  <c r="B2859" i="4"/>
  <c r="B2851" i="4"/>
  <c r="B2843" i="4"/>
  <c r="B2835" i="4"/>
  <c r="B2827" i="4"/>
  <c r="B2819" i="4"/>
  <c r="B2811" i="4"/>
  <c r="B2803" i="4"/>
  <c r="B2795" i="4"/>
  <c r="B2787" i="4"/>
  <c r="B2779" i="4"/>
  <c r="B2771" i="4"/>
  <c r="B2763" i="4"/>
  <c r="B2755" i="4"/>
  <c r="B2747" i="4"/>
  <c r="B2739" i="4"/>
  <c r="B2731" i="4"/>
  <c r="B2720" i="4"/>
  <c r="B2712" i="4"/>
  <c r="B2704" i="4"/>
  <c r="B2696" i="4"/>
  <c r="B2688" i="4"/>
  <c r="B2680" i="4"/>
  <c r="B2672" i="4"/>
  <c r="B2664" i="4"/>
  <c r="B2656" i="4"/>
  <c r="B2648" i="4"/>
  <c r="B2640" i="4"/>
  <c r="B2632" i="4"/>
  <c r="B2624" i="4"/>
  <c r="B2616" i="4"/>
  <c r="B2608" i="4"/>
  <c r="B2600" i="4"/>
  <c r="B2592" i="4"/>
  <c r="B2584" i="4"/>
  <c r="B2576" i="4"/>
  <c r="B2568" i="4"/>
  <c r="B2560" i="4"/>
  <c r="B2552" i="4"/>
  <c r="B2544" i="4"/>
  <c r="B2536" i="4"/>
  <c r="B2528" i="4"/>
  <c r="B2520" i="4"/>
  <c r="B2512" i="4"/>
  <c r="B2504" i="4"/>
  <c r="B2496" i="4"/>
  <c r="B2488" i="4"/>
  <c r="B2480" i="4"/>
  <c r="B2472" i="4"/>
  <c r="B2464" i="4"/>
  <c r="B2456" i="4"/>
  <c r="B2448" i="4"/>
  <c r="B2440" i="4"/>
  <c r="B2432" i="4"/>
  <c r="B2424" i="4"/>
  <c r="B2416" i="4"/>
  <c r="B2408" i="4"/>
  <c r="B2400" i="4"/>
  <c r="B2392" i="4"/>
  <c r="B2384" i="4"/>
  <c r="B2376" i="4"/>
  <c r="B2368" i="4"/>
  <c r="B2360" i="4"/>
  <c r="B2352" i="4"/>
  <c r="B2344" i="4"/>
  <c r="B2336" i="4"/>
  <c r="B2328" i="4"/>
  <c r="B2320" i="4"/>
  <c r="B2312" i="4"/>
  <c r="B2304" i="4"/>
  <c r="B2296" i="4"/>
  <c r="B2288" i="4"/>
  <c r="B2280" i="4"/>
  <c r="B2272" i="4"/>
  <c r="B2264" i="4"/>
  <c r="B2256" i="4"/>
  <c r="B2248" i="4"/>
  <c r="B2240" i="4"/>
  <c r="B2232" i="4"/>
  <c r="B2224" i="4"/>
  <c r="B2216" i="4"/>
  <c r="B2208" i="4"/>
  <c r="B2200" i="4"/>
  <c r="B2192" i="4"/>
  <c r="B2184" i="4"/>
  <c r="B2176" i="4"/>
  <c r="B2168" i="4"/>
  <c r="B2160" i="4"/>
  <c r="B2152" i="4"/>
  <c r="B2144" i="4"/>
  <c r="B2136" i="4"/>
  <c r="B2128" i="4"/>
  <c r="B2120" i="4"/>
  <c r="B2112" i="4"/>
  <c r="B2104" i="4"/>
  <c r="B2096" i="4"/>
  <c r="B2088" i="4"/>
  <c r="B4992" i="4"/>
  <c r="B4968" i="4"/>
  <c r="B4815" i="4"/>
  <c r="B4807" i="4"/>
  <c r="B4791" i="4"/>
  <c r="B4783" i="4"/>
  <c r="B4775" i="4"/>
  <c r="B4759" i="4"/>
  <c r="B4727" i="4"/>
  <c r="B4703" i="4"/>
  <c r="B4556" i="4"/>
  <c r="B4500" i="4"/>
  <c r="B4148" i="4"/>
  <c r="B4140" i="4"/>
  <c r="B4108" i="4"/>
  <c r="B4076" i="4"/>
  <c r="B4068" i="4"/>
  <c r="B4020" i="4"/>
  <c r="B4012" i="4"/>
  <c r="B3916" i="4"/>
  <c r="B3844" i="4"/>
  <c r="B3836" i="4"/>
  <c r="B3668" i="4"/>
  <c r="B3620" i="4"/>
  <c r="B3460" i="4"/>
  <c r="B3388" i="4"/>
  <c r="B3356" i="4"/>
  <c r="B3348" i="4"/>
  <c r="B3340" i="4"/>
  <c r="B3260" i="4"/>
  <c r="B3148" i="4"/>
  <c r="B94" i="4"/>
  <c r="B46" i="4"/>
  <c r="B30" i="4"/>
  <c r="B4994" i="4"/>
  <c r="B4986" i="4"/>
  <c r="B4978" i="4"/>
  <c r="B4970" i="4"/>
  <c r="B4962" i="4"/>
  <c r="B4954" i="4"/>
  <c r="B4946" i="4"/>
  <c r="B4943" i="4"/>
  <c r="B4935" i="4"/>
  <c r="B4927" i="4"/>
  <c r="B4919" i="4"/>
  <c r="B4911" i="4"/>
  <c r="B4908" i="4"/>
  <c r="B4900" i="4"/>
  <c r="B4892" i="4"/>
  <c r="B4884" i="4"/>
  <c r="B4876" i="4"/>
  <c r="B4868" i="4"/>
  <c r="B4860" i="4"/>
  <c r="B4857" i="4"/>
  <c r="B4849" i="4"/>
  <c r="B4841" i="4"/>
  <c r="B4833" i="4"/>
  <c r="B4825" i="4"/>
  <c r="B4817" i="4"/>
  <c r="B4809" i="4"/>
  <c r="B4801" i="4"/>
  <c r="B4793" i="4"/>
  <c r="B4785" i="4"/>
  <c r="B4777" i="4"/>
  <c r="B4769" i="4"/>
  <c r="B4761" i="4"/>
  <c r="B4753" i="4"/>
  <c r="B4745" i="4"/>
  <c r="B4737" i="4"/>
  <c r="B4729" i="4"/>
  <c r="B4721" i="4"/>
  <c r="B4713" i="4"/>
  <c r="B4705" i="4"/>
  <c r="B4697" i="4"/>
  <c r="B4689" i="4"/>
  <c r="B4681" i="4"/>
  <c r="B4673" i="4"/>
  <c r="B4665" i="4"/>
  <c r="B4657" i="4"/>
  <c r="B4649" i="4"/>
  <c r="B4641" i="4"/>
  <c r="B4633" i="4"/>
  <c r="B4625" i="4"/>
  <c r="B4617" i="4"/>
  <c r="B4609" i="4"/>
  <c r="B4601" i="4"/>
  <c r="B4590" i="4"/>
  <c r="B4582" i="4"/>
  <c r="B4574" i="4"/>
  <c r="B4566" i="4"/>
  <c r="B4558" i="4"/>
  <c r="B4550" i="4"/>
  <c r="B4542" i="4"/>
  <c r="B4534" i="4"/>
  <c r="B4526" i="4"/>
  <c r="B4518" i="4"/>
  <c r="B4510" i="4"/>
  <c r="B4502" i="4"/>
  <c r="B4494" i="4"/>
  <c r="B4486" i="4"/>
  <c r="B4478" i="4"/>
  <c r="B4470" i="4"/>
  <c r="B4462" i="4"/>
  <c r="B4454" i="4"/>
  <c r="B4446" i="4"/>
  <c r="B4438" i="4"/>
  <c r="B4430" i="4"/>
  <c r="B4422" i="4"/>
  <c r="B4414" i="4"/>
  <c r="B4406" i="4"/>
  <c r="B4398" i="4"/>
  <c r="B4390" i="4"/>
  <c r="B4382" i="4"/>
  <c r="B4374" i="4"/>
  <c r="B4366" i="4"/>
  <c r="B4358" i="4"/>
  <c r="B4350" i="4"/>
  <c r="B4342" i="4"/>
  <c r="B4334" i="4"/>
  <c r="B4326" i="4"/>
  <c r="B4318" i="4"/>
  <c r="B4310" i="4"/>
  <c r="B4302" i="4"/>
  <c r="B4294" i="4"/>
  <c r="B4286" i="4"/>
  <c r="B4278" i="4"/>
  <c r="B4270" i="4"/>
  <c r="B4262" i="4"/>
  <c r="B4254" i="4"/>
  <c r="B4246" i="4"/>
  <c r="B4238" i="4"/>
  <c r="B4230" i="4"/>
  <c r="B4222" i="4"/>
  <c r="B4214" i="4"/>
  <c r="B4206" i="4"/>
  <c r="B4198" i="4"/>
  <c r="B4190" i="4"/>
  <c r="B4182" i="4"/>
  <c r="B4174" i="4"/>
  <c r="B4166" i="4"/>
  <c r="B4158" i="4"/>
  <c r="B4150" i="4"/>
  <c r="B4142" i="4"/>
  <c r="B4134" i="4"/>
  <c r="B4126" i="4"/>
  <c r="B4118" i="4"/>
  <c r="B4110" i="4"/>
  <c r="B4102" i="4"/>
  <c r="B4094" i="4"/>
  <c r="B4086" i="4"/>
  <c r="B4078" i="4"/>
  <c r="B4070" i="4"/>
  <c r="B4062" i="4"/>
  <c r="B4054" i="4"/>
  <c r="B4046" i="4"/>
  <c r="B4038" i="4"/>
  <c r="B4030" i="4"/>
  <c r="B4022" i="4"/>
  <c r="B4014" i="4"/>
  <c r="B4006" i="4"/>
  <c r="B3998" i="4"/>
  <c r="B3990" i="4"/>
  <c r="B3982" i="4"/>
  <c r="B3974" i="4"/>
  <c r="B3966" i="4"/>
  <c r="B3958" i="4"/>
  <c r="B3950" i="4"/>
  <c r="B3942" i="4"/>
  <c r="B3934" i="4"/>
  <c r="B3926" i="4"/>
  <c r="B3918" i="4"/>
  <c r="B3910" i="4"/>
  <c r="B3902" i="4"/>
  <c r="B3894" i="4"/>
  <c r="B3886" i="4"/>
  <c r="B3878" i="4"/>
  <c r="B3870" i="4"/>
  <c r="B3862" i="4"/>
  <c r="B3854" i="4"/>
  <c r="B3846" i="4"/>
  <c r="B3838" i="4"/>
  <c r="B3830" i="4"/>
  <c r="B3822" i="4"/>
  <c r="B3814" i="4"/>
  <c r="B3806" i="4"/>
  <c r="B3798" i="4"/>
  <c r="B3790" i="4"/>
  <c r="B3782" i="4"/>
  <c r="B3774" i="4"/>
  <c r="B3766" i="4"/>
  <c r="B3758" i="4"/>
  <c r="B3750" i="4"/>
  <c r="B3742" i="4"/>
  <c r="B3734" i="4"/>
  <c r="B3726" i="4"/>
  <c r="B3718" i="4"/>
  <c r="B3710" i="4"/>
  <c r="B3702" i="4"/>
  <c r="B3694" i="4"/>
  <c r="B3686" i="4"/>
  <c r="B3678" i="4"/>
  <c r="B3670" i="4"/>
  <c r="B3662" i="4"/>
  <c r="B3654" i="4"/>
  <c r="B3646" i="4"/>
  <c r="B3638" i="4"/>
  <c r="B3630" i="4"/>
  <c r="B3622" i="4"/>
  <c r="B3614" i="4"/>
  <c r="B3606" i="4"/>
  <c r="B3598" i="4"/>
  <c r="B3590" i="4"/>
  <c r="B3582" i="4"/>
  <c r="B3574" i="4"/>
  <c r="B3566" i="4"/>
  <c r="B3558" i="4"/>
  <c r="B3550" i="4"/>
  <c r="B3542" i="4"/>
  <c r="B3534" i="4"/>
  <c r="B3526" i="4"/>
  <c r="B3518" i="4"/>
  <c r="B3510" i="4"/>
  <c r="B3502" i="4"/>
  <c r="B3494" i="4"/>
  <c r="B3486" i="4"/>
  <c r="B3478" i="4"/>
  <c r="B3470" i="4"/>
  <c r="B3462" i="4"/>
  <c r="B3454" i="4"/>
  <c r="B3446" i="4"/>
  <c r="B3438" i="4"/>
  <c r="B3430" i="4"/>
  <c r="B3422" i="4"/>
  <c r="B3414" i="4"/>
  <c r="B3406" i="4"/>
  <c r="B3398" i="4"/>
  <c r="B3390" i="4"/>
  <c r="B3382" i="4"/>
  <c r="B3374" i="4"/>
  <c r="B3366" i="4"/>
  <c r="B3358" i="4"/>
  <c r="B3350" i="4"/>
  <c r="B3342" i="4"/>
  <c r="B3334" i="4"/>
  <c r="B3326" i="4"/>
  <c r="B3318" i="4"/>
  <c r="B3118" i="4"/>
  <c r="B3110" i="4"/>
  <c r="B3102" i="4"/>
  <c r="B3094" i="4"/>
  <c r="B3086" i="4"/>
  <c r="B3078" i="4"/>
  <c r="B3070" i="4"/>
  <c r="B3062" i="4"/>
  <c r="B4925" i="4"/>
  <c r="B4917" i="4"/>
  <c r="B4906" i="4"/>
  <c r="B4874" i="4"/>
  <c r="B4855" i="4"/>
  <c r="B4831" i="4"/>
  <c r="B4799" i="4"/>
  <c r="B4767" i="4"/>
  <c r="B4607" i="4"/>
  <c r="B4572" i="4"/>
  <c r="B4468" i="4"/>
  <c r="B4396" i="4"/>
  <c r="B4388" i="4"/>
  <c r="B4356" i="4"/>
  <c r="B4332" i="4"/>
  <c r="B4308" i="4"/>
  <c r="B4092" i="4"/>
  <c r="B3964" i="4"/>
  <c r="B3940" i="4"/>
  <c r="B3860" i="4"/>
  <c r="B3812" i="4"/>
  <c r="B3764" i="4"/>
  <c r="B3740" i="4"/>
  <c r="B3692" i="4"/>
  <c r="B3596" i="4"/>
  <c r="B3484" i="4"/>
  <c r="B3436" i="4"/>
  <c r="B3292" i="4"/>
  <c r="B3236" i="4"/>
  <c r="B3212" i="4"/>
  <c r="B102" i="4"/>
  <c r="B54" i="4"/>
  <c r="B38" i="4"/>
  <c r="B4997" i="4"/>
  <c r="B4989" i="4"/>
  <c r="B4981" i="4"/>
  <c r="B4973" i="4"/>
  <c r="B4965" i="4"/>
  <c r="B4957" i="4"/>
  <c r="B4949" i="4"/>
  <c r="B4938" i="4"/>
  <c r="B4930" i="4"/>
  <c r="B4922" i="4"/>
  <c r="B4914" i="4"/>
  <c r="B4903" i="4"/>
  <c r="B4895" i="4"/>
  <c r="B4887" i="4"/>
  <c r="B4879" i="4"/>
  <c r="B4871" i="4"/>
  <c r="B4863" i="4"/>
  <c r="B4852" i="4"/>
  <c r="B4844" i="4"/>
  <c r="B4836" i="4"/>
  <c r="B4828" i="4"/>
  <c r="B4820" i="4"/>
  <c r="B4812" i="4"/>
  <c r="B4804" i="4"/>
  <c r="B4796" i="4"/>
  <c r="B4788" i="4"/>
  <c r="B4780" i="4"/>
  <c r="B4772" i="4"/>
  <c r="B4764" i="4"/>
  <c r="B4756" i="4"/>
  <c r="B4748" i="4"/>
  <c r="B4740" i="4"/>
  <c r="B4732" i="4"/>
  <c r="B4724" i="4"/>
  <c r="B4716" i="4"/>
  <c r="B4708" i="4"/>
  <c r="B4700" i="4"/>
  <c r="B4692" i="4"/>
  <c r="B4684" i="4"/>
  <c r="B4676" i="4"/>
  <c r="B4668" i="4"/>
  <c r="B4660" i="4"/>
  <c r="B4652" i="4"/>
  <c r="B4644" i="4"/>
  <c r="B4636" i="4"/>
  <c r="B4628" i="4"/>
  <c r="B4620" i="4"/>
  <c r="B4612" i="4"/>
  <c r="B4604" i="4"/>
  <c r="B4596" i="4"/>
  <c r="B4593" i="4"/>
  <c r="B4585" i="4"/>
  <c r="B4577" i="4"/>
  <c r="B4569" i="4"/>
  <c r="B4561" i="4"/>
  <c r="B4553" i="4"/>
  <c r="B4545" i="4"/>
  <c r="B4537" i="4"/>
  <c r="B4529" i="4"/>
  <c r="B4521" i="4"/>
  <c r="B4513" i="4"/>
  <c r="B4505" i="4"/>
  <c r="B4497" i="4"/>
  <c r="B4489" i="4"/>
  <c r="B4481" i="4"/>
  <c r="B4473" i="4"/>
  <c r="B4465" i="4"/>
  <c r="B4457" i="4"/>
  <c r="B4449" i="4"/>
  <c r="B4441" i="4"/>
  <c r="B4433" i="4"/>
  <c r="B4425" i="4"/>
  <c r="B4417" i="4"/>
  <c r="B4409" i="4"/>
  <c r="B4401" i="4"/>
  <c r="B4393" i="4"/>
  <c r="B4385" i="4"/>
  <c r="B4377" i="4"/>
  <c r="B4369" i="4"/>
  <c r="B4361" i="4"/>
  <c r="B4353" i="4"/>
  <c r="B4345" i="4"/>
  <c r="B4337" i="4"/>
  <c r="B4329" i="4"/>
  <c r="B4321" i="4"/>
  <c r="B4313" i="4"/>
  <c r="B4305" i="4"/>
  <c r="B4297" i="4"/>
  <c r="B4289" i="4"/>
  <c r="B4281" i="4"/>
  <c r="B4273" i="4"/>
  <c r="B4265" i="4"/>
  <c r="B4257" i="4"/>
  <c r="B4249" i="4"/>
  <c r="B4241" i="4"/>
  <c r="B4233" i="4"/>
  <c r="B4225" i="4"/>
  <c r="B4217" i="4"/>
  <c r="B4209" i="4"/>
  <c r="B4201" i="4"/>
  <c r="B4193" i="4"/>
  <c r="B4185" i="4"/>
  <c r="B4177" i="4"/>
  <c r="B4169" i="4"/>
  <c r="B4161" i="4"/>
  <c r="B4153" i="4"/>
  <c r="B4145" i="4"/>
  <c r="B4137" i="4"/>
  <c r="B4129" i="4"/>
  <c r="B4121" i="4"/>
  <c r="B4113" i="4"/>
  <c r="B4105" i="4"/>
  <c r="B4097" i="4"/>
  <c r="B4089" i="4"/>
  <c r="B4081" i="4"/>
  <c r="B4073" i="4"/>
  <c r="B4065" i="4"/>
  <c r="B4057" i="4"/>
  <c r="B4049" i="4"/>
  <c r="B4041" i="4"/>
  <c r="B4033" i="4"/>
  <c r="B4025" i="4"/>
  <c r="B4017" i="4"/>
  <c r="B4009" i="4"/>
  <c r="B4001" i="4"/>
  <c r="B3993" i="4"/>
  <c r="B3985" i="4"/>
  <c r="B3977" i="4"/>
  <c r="B3969" i="4"/>
  <c r="B3961" i="4"/>
  <c r="B3953" i="4"/>
  <c r="B3945" i="4"/>
  <c r="B3937" i="4"/>
  <c r="B3929" i="4"/>
  <c r="B3921" i="4"/>
  <c r="B3913" i="4"/>
  <c r="B3905" i="4"/>
  <c r="B3897" i="4"/>
  <c r="B3889" i="4"/>
  <c r="B3881" i="4"/>
  <c r="B3873" i="4"/>
  <c r="B3865" i="4"/>
  <c r="B3857" i="4"/>
  <c r="B3849" i="4"/>
  <c r="B3841" i="4"/>
  <c r="B3833" i="4"/>
  <c r="B3825" i="4"/>
  <c r="B3817" i="4"/>
  <c r="B3809" i="4"/>
  <c r="B3801" i="4"/>
  <c r="B3793" i="4"/>
  <c r="B3785" i="4"/>
  <c r="B3777" i="4"/>
  <c r="B3769" i="4"/>
  <c r="B3761" i="4"/>
  <c r="B3753" i="4"/>
  <c r="B3745" i="4"/>
  <c r="B3737" i="4"/>
  <c r="B3729" i="4"/>
  <c r="B3721" i="4"/>
  <c r="B3713" i="4"/>
  <c r="B3705" i="4"/>
  <c r="B3697" i="4"/>
  <c r="B3689" i="4"/>
  <c r="B3681" i="4"/>
  <c r="B3673" i="4"/>
  <c r="B3665" i="4"/>
  <c r="B3657" i="4"/>
  <c r="B3649" i="4"/>
  <c r="B3641" i="4"/>
  <c r="B3633" i="4"/>
  <c r="B3625" i="4"/>
  <c r="B3617" i="4"/>
  <c r="B3609" i="4"/>
  <c r="B3601" i="4"/>
  <c r="B3593" i="4"/>
  <c r="B3585" i="4"/>
  <c r="B3577" i="4"/>
  <c r="B3569" i="4"/>
  <c r="B3561" i="4"/>
  <c r="B3553" i="4"/>
  <c r="B3545" i="4"/>
  <c r="B3537" i="4"/>
  <c r="B3529" i="4"/>
  <c r="B3521" i="4"/>
  <c r="B3513" i="4"/>
  <c r="B3505" i="4"/>
  <c r="B3497" i="4"/>
  <c r="B3489" i="4"/>
  <c r="B3481" i="4"/>
  <c r="B3473" i="4"/>
  <c r="B3465" i="4"/>
  <c r="B3457" i="4"/>
  <c r="B3449" i="4"/>
  <c r="B3441" i="4"/>
  <c r="B3433" i="4"/>
  <c r="B3425" i="4"/>
  <c r="B3417" i="4"/>
  <c r="B3409" i="4"/>
  <c r="B3401" i="4"/>
  <c r="B3393" i="4"/>
  <c r="B3385" i="4"/>
  <c r="B3377" i="4"/>
  <c r="B3369" i="4"/>
  <c r="B3361" i="4"/>
  <c r="B3353" i="4"/>
  <c r="B3345" i="4"/>
  <c r="B3337" i="4"/>
  <c r="B3329" i="4"/>
  <c r="B3321" i="4"/>
  <c r="B3313" i="4"/>
  <c r="B3305" i="4"/>
  <c r="B3297" i="4"/>
  <c r="B3121" i="4"/>
  <c r="B6" i="4"/>
  <c r="B3295" i="4"/>
  <c r="B3287" i="4"/>
  <c r="B3279" i="4"/>
  <c r="B3271" i="4"/>
  <c r="B3263" i="4"/>
  <c r="B3255" i="4"/>
  <c r="B3247" i="4"/>
  <c r="B3239" i="4"/>
  <c r="B3231" i="4"/>
  <c r="B3223" i="4"/>
  <c r="B3215" i="4"/>
  <c r="B3207" i="4"/>
  <c r="B3199" i="4"/>
  <c r="B3191" i="4"/>
  <c r="B3183" i="4"/>
  <c r="B3175" i="4"/>
  <c r="B3167" i="4"/>
  <c r="B3159" i="4"/>
  <c r="B3151" i="4"/>
  <c r="B3143" i="4"/>
  <c r="B3135" i="4"/>
  <c r="B3127" i="4"/>
  <c r="B3113" i="4"/>
  <c r="B3105" i="4"/>
  <c r="B3097" i="4"/>
  <c r="B3089" i="4"/>
  <c r="B3081" i="4"/>
  <c r="B3073" i="4"/>
  <c r="B3065" i="4"/>
  <c r="B3054" i="4"/>
  <c r="B3046" i="4"/>
  <c r="B3038" i="4"/>
  <c r="B3030" i="4"/>
  <c r="B3022" i="4"/>
  <c r="B3014" i="4"/>
  <c r="B3006" i="4"/>
  <c r="B2998" i="4"/>
  <c r="B2990" i="4"/>
  <c r="B2982" i="4"/>
  <c r="B2974" i="4"/>
  <c r="B2966" i="4"/>
  <c r="B2958" i="4"/>
  <c r="B2950" i="4"/>
  <c r="B2942" i="4"/>
  <c r="B2934" i="4"/>
  <c r="B2926" i="4"/>
  <c r="B2918" i="4"/>
  <c r="B2910" i="4"/>
  <c r="B2902" i="4"/>
  <c r="B2894" i="4"/>
  <c r="B2886" i="4"/>
  <c r="B2878" i="4"/>
  <c r="B2870" i="4"/>
  <c r="B2862" i="4"/>
  <c r="B2854" i="4"/>
  <c r="B2846" i="4"/>
  <c r="B2838" i="4"/>
  <c r="B2830" i="4"/>
  <c r="B2822" i="4"/>
  <c r="B2814" i="4"/>
  <c r="B2806" i="4"/>
  <c r="B2798" i="4"/>
  <c r="B2790" i="4"/>
  <c r="B2782" i="4"/>
  <c r="B2774" i="4"/>
  <c r="B2766" i="4"/>
  <c r="B2758" i="4"/>
  <c r="B2750" i="4"/>
  <c r="B2742" i="4"/>
  <c r="B2734" i="4"/>
  <c r="B2723" i="4"/>
  <c r="B2715" i="4"/>
  <c r="B2707" i="4"/>
  <c r="B2699" i="4"/>
  <c r="B2691" i="4"/>
  <c r="B2683" i="4"/>
  <c r="B2675" i="4"/>
  <c r="B2667" i="4"/>
  <c r="B2659" i="4"/>
  <c r="B2651" i="4"/>
  <c r="B2643" i="4"/>
  <c r="B2635" i="4"/>
  <c r="B2627" i="4"/>
  <c r="B2619" i="4"/>
  <c r="B2611" i="4"/>
  <c r="B2603" i="4"/>
  <c r="B2595" i="4"/>
  <c r="B2587" i="4"/>
  <c r="B2579" i="4"/>
  <c r="B2571" i="4"/>
  <c r="B2563" i="4"/>
  <c r="B2555" i="4"/>
  <c r="B2547" i="4"/>
  <c r="B2539" i="4"/>
  <c r="B2531" i="4"/>
  <c r="B2523" i="4"/>
  <c r="B2515" i="4"/>
  <c r="B2507" i="4"/>
  <c r="B2499" i="4"/>
  <c r="B2491" i="4"/>
  <c r="B2483" i="4"/>
  <c r="B2475" i="4"/>
  <c r="B2467" i="4"/>
  <c r="B2459" i="4"/>
  <c r="B2451" i="4"/>
  <c r="B2443" i="4"/>
  <c r="B2435" i="4"/>
  <c r="B2427" i="4"/>
  <c r="B2419" i="4"/>
  <c r="B2411" i="4"/>
  <c r="B2403" i="4"/>
  <c r="B2395" i="4"/>
  <c r="B2387" i="4"/>
  <c r="B2379" i="4"/>
  <c r="B2371" i="4"/>
  <c r="B2363" i="4"/>
  <c r="B2355" i="4"/>
  <c r="B2347" i="4"/>
  <c r="B2339" i="4"/>
  <c r="B2331" i="4"/>
  <c r="B2323" i="4"/>
  <c r="B2315" i="4"/>
  <c r="B2307" i="4"/>
  <c r="B2299" i="4"/>
  <c r="B2291" i="4"/>
  <c r="B2283" i="4"/>
  <c r="B2275" i="4"/>
  <c r="B2267" i="4"/>
  <c r="B2259" i="4"/>
  <c r="B2251" i="4"/>
  <c r="B2243" i="4"/>
  <c r="B2235" i="4"/>
  <c r="B2227" i="4"/>
  <c r="B2219" i="4"/>
  <c r="B2211" i="4"/>
  <c r="B2203" i="4"/>
  <c r="B2195" i="4"/>
  <c r="B2187" i="4"/>
  <c r="B2179" i="4"/>
  <c r="B2171" i="4"/>
  <c r="B2163" i="4"/>
  <c r="B2155" i="4"/>
  <c r="B2147" i="4"/>
  <c r="B2139" i="4"/>
  <c r="B2131" i="4"/>
  <c r="B2123" i="4"/>
  <c r="B2115" i="4"/>
  <c r="B2107" i="4"/>
  <c r="B2099" i="4"/>
  <c r="B2091" i="4"/>
  <c r="B2083" i="4"/>
  <c r="B2080" i="4"/>
  <c r="B2077" i="4"/>
  <c r="B2069" i="4"/>
  <c r="B2061" i="4"/>
  <c r="B2053" i="4"/>
  <c r="B2045" i="4"/>
  <c r="B2037" i="4"/>
  <c r="B2029" i="4"/>
  <c r="B2021" i="4"/>
  <c r="B2013" i="4"/>
  <c r="B2005" i="4"/>
  <c r="B1997" i="4"/>
  <c r="B1989" i="4"/>
  <c r="B1981" i="4"/>
  <c r="B1973" i="4"/>
  <c r="B1965" i="4"/>
  <c r="B1957" i="4"/>
  <c r="B1949" i="4"/>
  <c r="B1941" i="4"/>
  <c r="B1933" i="4"/>
  <c r="B1925" i="4"/>
  <c r="B1917" i="4"/>
  <c r="B1909" i="4"/>
  <c r="B1901" i="4"/>
  <c r="B1893" i="4"/>
  <c r="B1885" i="4"/>
  <c r="B1877" i="4"/>
  <c r="B1869" i="4"/>
  <c r="B1861" i="4"/>
  <c r="B1853" i="4"/>
  <c r="B1845" i="4"/>
  <c r="B1837" i="4"/>
  <c r="B1829" i="4"/>
  <c r="B1821" i="4"/>
  <c r="B1813" i="4"/>
  <c r="B1805" i="4"/>
  <c r="B1797" i="4"/>
  <c r="B1789" i="4"/>
  <c r="B1781" i="4"/>
  <c r="B1773" i="4"/>
  <c r="B1765" i="4"/>
  <c r="B1757" i="4"/>
  <c r="B1749" i="4"/>
  <c r="B1741" i="4"/>
  <c r="B1733" i="4"/>
  <c r="B1725" i="4"/>
  <c r="B1717" i="4"/>
  <c r="B1709" i="4"/>
  <c r="B1701" i="4"/>
  <c r="B1693" i="4"/>
  <c r="B1685" i="4"/>
  <c r="B1677" i="4"/>
  <c r="B1669" i="4"/>
  <c r="B1661" i="4"/>
  <c r="B1653" i="4"/>
  <c r="B1645" i="4"/>
  <c r="B1637" i="4"/>
  <c r="B1629" i="4"/>
  <c r="B1621" i="4"/>
  <c r="B1613" i="4"/>
  <c r="B1605" i="4"/>
  <c r="B1597" i="4"/>
  <c r="B1589" i="4"/>
  <c r="B1581" i="4"/>
  <c r="B1573" i="4"/>
  <c r="B1565" i="4"/>
  <c r="B1557" i="4"/>
  <c r="B1549" i="4"/>
  <c r="B1541" i="4"/>
  <c r="B1533" i="4"/>
  <c r="B1525" i="4"/>
  <c r="B1517" i="4"/>
  <c r="B1509" i="4"/>
  <c r="B1501" i="4"/>
  <c r="B1493" i="4"/>
  <c r="B1485" i="4"/>
  <c r="B1477" i="4"/>
  <c r="B1469" i="4"/>
  <c r="B1461" i="4"/>
  <c r="B1453" i="4"/>
  <c r="B1445" i="4"/>
  <c r="B1437" i="4"/>
  <c r="B1429" i="4"/>
  <c r="B1421" i="4"/>
  <c r="B1413" i="4"/>
  <c r="B1405" i="4"/>
  <c r="B1397" i="4"/>
  <c r="B1389" i="4"/>
  <c r="B1381" i="4"/>
  <c r="B1373" i="4"/>
  <c r="B1365" i="4"/>
  <c r="B1357" i="4"/>
  <c r="B1349" i="4"/>
  <c r="B1341" i="4"/>
  <c r="B1333" i="4"/>
  <c r="B1325" i="4"/>
  <c r="B1317" i="4"/>
  <c r="B1309" i="4"/>
  <c r="B1301" i="4"/>
  <c r="B1293" i="4"/>
  <c r="B1285" i="4"/>
  <c r="B1277" i="4"/>
  <c r="B1269" i="4"/>
  <c r="B1261" i="4"/>
  <c r="B1253" i="4"/>
  <c r="B1245" i="4"/>
  <c r="B1237" i="4"/>
  <c r="B1229" i="4"/>
  <c r="B1221" i="4"/>
  <c r="B1213" i="4"/>
  <c r="B1205" i="4"/>
  <c r="B1197" i="4"/>
  <c r="B1189" i="4"/>
  <c r="B1181" i="4"/>
  <c r="B1173" i="4"/>
  <c r="B1165" i="4"/>
  <c r="B1157" i="4"/>
  <c r="B1149" i="4"/>
  <c r="B1141" i="4"/>
  <c r="B1133" i="4"/>
  <c r="B1125" i="4"/>
  <c r="B1117" i="4"/>
  <c r="B1109" i="4"/>
  <c r="B1101" i="4"/>
  <c r="B1093" i="4"/>
  <c r="B1085" i="4"/>
  <c r="B1077" i="4"/>
  <c r="B1069" i="4"/>
  <c r="B1061" i="4"/>
  <c r="B1053" i="4"/>
  <c r="B1045" i="4"/>
  <c r="B1037" i="4"/>
  <c r="B1029" i="4"/>
  <c r="B1021" i="4"/>
  <c r="B1013" i="4"/>
  <c r="B1002" i="4"/>
  <c r="B994" i="4"/>
  <c r="B986" i="4"/>
  <c r="B978" i="4"/>
  <c r="B970" i="4"/>
  <c r="B962" i="4"/>
  <c r="B954" i="4"/>
  <c r="B946" i="4"/>
  <c r="B938" i="4"/>
  <c r="B930" i="4"/>
  <c r="B922" i="4"/>
  <c r="B914" i="4"/>
  <c r="B906" i="4"/>
  <c r="B898" i="4"/>
  <c r="B890" i="4"/>
  <c r="B882" i="4"/>
  <c r="B874" i="4"/>
  <c r="B866" i="4"/>
  <c r="B858" i="4"/>
  <c r="B850" i="4"/>
  <c r="B842" i="4"/>
  <c r="B834" i="4"/>
  <c r="B826" i="4"/>
  <c r="B815" i="4"/>
  <c r="B807" i="4"/>
  <c r="B799" i="4"/>
  <c r="B791" i="4"/>
  <c r="B783" i="4"/>
  <c r="B775" i="4"/>
  <c r="B767" i="4"/>
  <c r="B759" i="4"/>
  <c r="B751" i="4"/>
  <c r="B743" i="4"/>
  <c r="B735" i="4"/>
  <c r="B727" i="4"/>
  <c r="B719" i="4"/>
  <c r="B711" i="4"/>
  <c r="B703" i="4"/>
  <c r="B695" i="4"/>
  <c r="B687" i="4"/>
  <c r="B679" i="4"/>
  <c r="B671" i="4"/>
  <c r="B663" i="4"/>
  <c r="B655" i="4"/>
  <c r="B647" i="4"/>
  <c r="B639" i="4"/>
  <c r="B631" i="4"/>
  <c r="B623" i="4"/>
  <c r="B615" i="4"/>
  <c r="B607" i="4"/>
  <c r="B599" i="4"/>
  <c r="B591" i="4"/>
  <c r="B583" i="4"/>
  <c r="B575" i="4"/>
  <c r="B567" i="4"/>
  <c r="B559" i="4"/>
  <c r="B551" i="4"/>
  <c r="B543" i="4"/>
  <c r="B535" i="4"/>
  <c r="B527" i="4"/>
  <c r="B519" i="4"/>
  <c r="B511" i="4"/>
  <c r="B503" i="4"/>
  <c r="B495" i="4"/>
  <c r="B487" i="4"/>
  <c r="B479" i="4"/>
  <c r="B471" i="4"/>
  <c r="B463" i="4"/>
  <c r="B455" i="4"/>
  <c r="B447" i="4"/>
  <c r="B439" i="4"/>
  <c r="B431" i="4"/>
  <c r="B423" i="4"/>
  <c r="B415" i="4"/>
  <c r="B407" i="4"/>
  <c r="B399" i="4"/>
  <c r="B391" i="4"/>
  <c r="B383" i="4"/>
  <c r="B375" i="4"/>
  <c r="B367" i="4"/>
  <c r="B359" i="4"/>
  <c r="B351" i="4"/>
  <c r="B343" i="4"/>
  <c r="B335" i="4"/>
  <c r="B327" i="4"/>
  <c r="B319" i="4"/>
  <c r="B311" i="4"/>
  <c r="B303" i="4"/>
  <c r="B295" i="4"/>
  <c r="B287" i="4"/>
  <c r="B279" i="4"/>
  <c r="B271" i="4"/>
  <c r="B263" i="4"/>
  <c r="B255" i="4"/>
  <c r="B247" i="4"/>
  <c r="B239" i="4"/>
  <c r="B231" i="4"/>
  <c r="B223" i="4"/>
  <c r="B215" i="4"/>
  <c r="B207" i="4"/>
  <c r="B199" i="4"/>
  <c r="B191" i="4"/>
  <c r="B183" i="4"/>
  <c r="B175" i="4"/>
  <c r="B167" i="4"/>
  <c r="B159" i="4"/>
  <c r="B151" i="4"/>
  <c r="B143" i="4"/>
  <c r="B135" i="4"/>
  <c r="B124" i="4"/>
  <c r="B116" i="4"/>
  <c r="B105" i="4"/>
  <c r="B97" i="4"/>
  <c r="B89" i="4"/>
  <c r="B81" i="4"/>
  <c r="B73" i="4"/>
  <c r="B65" i="4"/>
  <c r="B57" i="4"/>
  <c r="B49" i="4"/>
  <c r="B41" i="4"/>
  <c r="B33" i="4"/>
  <c r="B25" i="4"/>
  <c r="B17" i="4"/>
  <c r="B9" i="4"/>
  <c r="B3298" i="4"/>
  <c r="B3290" i="4"/>
  <c r="B3282" i="4"/>
  <c r="B3274" i="4"/>
  <c r="B3266" i="4"/>
  <c r="B3258" i="4"/>
  <c r="B3250" i="4"/>
  <c r="B3242" i="4"/>
  <c r="B3234" i="4"/>
  <c r="B3226" i="4"/>
  <c r="B3218" i="4"/>
  <c r="B3210" i="4"/>
  <c r="B3202" i="4"/>
  <c r="B3194" i="4"/>
  <c r="B3186" i="4"/>
  <c r="B3178" i="4"/>
  <c r="B3170" i="4"/>
  <c r="B3162" i="4"/>
  <c r="B3154" i="4"/>
  <c r="B3146" i="4"/>
  <c r="B3138" i="4"/>
  <c r="B3130" i="4"/>
  <c r="B3116" i="4"/>
  <c r="B3108" i="4"/>
  <c r="B3100" i="4"/>
  <c r="B3092" i="4"/>
  <c r="B3084" i="4"/>
  <c r="B3076" i="4"/>
  <c r="B3068" i="4"/>
  <c r="B3057" i="4"/>
  <c r="B3049" i="4"/>
  <c r="B3041" i="4"/>
  <c r="B3033" i="4"/>
  <c r="B3025" i="4"/>
  <c r="B3017" i="4"/>
  <c r="B3009" i="4"/>
  <c r="B3001" i="4"/>
  <c r="B2993" i="4"/>
  <c r="B2985" i="4"/>
  <c r="B2977" i="4"/>
  <c r="B2969" i="4"/>
  <c r="B2961" i="4"/>
  <c r="B2953" i="4"/>
  <c r="B2945" i="4"/>
  <c r="B2937" i="4"/>
  <c r="B2929" i="4"/>
  <c r="B2921" i="4"/>
  <c r="B2913" i="4"/>
  <c r="B2905" i="4"/>
  <c r="B2897" i="4"/>
  <c r="B2889" i="4"/>
  <c r="B2881" i="4"/>
  <c r="B2873" i="4"/>
  <c r="B2865" i="4"/>
  <c r="B2857" i="4"/>
  <c r="B2849" i="4"/>
  <c r="B2841" i="4"/>
  <c r="B2833" i="4"/>
  <c r="B2825" i="4"/>
  <c r="B2817" i="4"/>
  <c r="B2809" i="4"/>
  <c r="B2801" i="4"/>
  <c r="B2793" i="4"/>
  <c r="B2785" i="4"/>
  <c r="B2777" i="4"/>
  <c r="B2769" i="4"/>
  <c r="B2761" i="4"/>
  <c r="B2753" i="4"/>
  <c r="B2745" i="4"/>
  <c r="B2737" i="4"/>
  <c r="B2729" i="4"/>
  <c r="B2726" i="4"/>
  <c r="B2718" i="4"/>
  <c r="B2710" i="4"/>
  <c r="B2702" i="4"/>
  <c r="B2694" i="4"/>
  <c r="B2686" i="4"/>
  <c r="B2678" i="4"/>
  <c r="B2670" i="4"/>
  <c r="B2662" i="4"/>
  <c r="B2654" i="4"/>
  <c r="B2646" i="4"/>
  <c r="B2638" i="4"/>
  <c r="B2630" i="4"/>
  <c r="B2622" i="4"/>
  <c r="B2614" i="4"/>
  <c r="B2606" i="4"/>
  <c r="B2598" i="4"/>
  <c r="B2590" i="4"/>
  <c r="B2582" i="4"/>
  <c r="B2574" i="4"/>
  <c r="B2566" i="4"/>
  <c r="B2558" i="4"/>
  <c r="B2550" i="4"/>
  <c r="B2542" i="4"/>
  <c r="B2534" i="4"/>
  <c r="B2526" i="4"/>
  <c r="B2518" i="4"/>
  <c r="B2510" i="4"/>
  <c r="B2502" i="4"/>
  <c r="B2494" i="4"/>
  <c r="B2486" i="4"/>
  <c r="B2478" i="4"/>
  <c r="B2470" i="4"/>
  <c r="B2462" i="4"/>
  <c r="B2454" i="4"/>
  <c r="B2446" i="4"/>
  <c r="B2438" i="4"/>
  <c r="B2430" i="4"/>
  <c r="B2422" i="4"/>
  <c r="B2414" i="4"/>
  <c r="B2406" i="4"/>
  <c r="B2398" i="4"/>
  <c r="B2390" i="4"/>
  <c r="B2382" i="4"/>
  <c r="B2374" i="4"/>
  <c r="B2366" i="4"/>
  <c r="B2358" i="4"/>
  <c r="B2350" i="4"/>
  <c r="B2342" i="4"/>
  <c r="B2334" i="4"/>
  <c r="B2326" i="4"/>
  <c r="B2318" i="4"/>
  <c r="B2310" i="4"/>
  <c r="B2302" i="4"/>
  <c r="B2294" i="4"/>
  <c r="B2286" i="4"/>
  <c r="B2278" i="4"/>
  <c r="B2270" i="4"/>
  <c r="B2262" i="4"/>
  <c r="B2254" i="4"/>
  <c r="B2246" i="4"/>
  <c r="B2238" i="4"/>
  <c r="B2230" i="4"/>
  <c r="B2222" i="4"/>
  <c r="B2214" i="4"/>
  <c r="B2206" i="4"/>
  <c r="B2198" i="4"/>
  <c r="B2190" i="4"/>
  <c r="B2182" i="4"/>
  <c r="B2174" i="4"/>
  <c r="B2166" i="4"/>
  <c r="B2158" i="4"/>
  <c r="B2150" i="4"/>
  <c r="B2142" i="4"/>
  <c r="B2134" i="4"/>
  <c r="B2126" i="4"/>
  <c r="B2118" i="4"/>
  <c r="B2110" i="4"/>
  <c r="B2102" i="4"/>
  <c r="B2094" i="4"/>
  <c r="B2086" i="4"/>
  <c r="B2072" i="4"/>
  <c r="B2064" i="4"/>
  <c r="B2056" i="4"/>
  <c r="B2048" i="4"/>
  <c r="B2040" i="4"/>
  <c r="B2032" i="4"/>
  <c r="B2024" i="4"/>
  <c r="B2016" i="4"/>
  <c r="B2008" i="4"/>
  <c r="B2000" i="4"/>
  <c r="B1992" i="4"/>
  <c r="B1984" i="4"/>
  <c r="B1976" i="4"/>
  <c r="B1968" i="4"/>
  <c r="B1960" i="4"/>
  <c r="B1952" i="4"/>
  <c r="B1944" i="4"/>
  <c r="B1936" i="4"/>
  <c r="B1928" i="4"/>
  <c r="B1920" i="4"/>
  <c r="B1912" i="4"/>
  <c r="B1904" i="4"/>
  <c r="B1896" i="4"/>
  <c r="B1888" i="4"/>
  <c r="B1880" i="4"/>
  <c r="B1872" i="4"/>
  <c r="B1864" i="4"/>
  <c r="B1856" i="4"/>
  <c r="B1848" i="4"/>
  <c r="B1840" i="4"/>
  <c r="B1832" i="4"/>
  <c r="B1824" i="4"/>
  <c r="B1816" i="4"/>
  <c r="B1808" i="4"/>
  <c r="B1800" i="4"/>
  <c r="B1792" i="4"/>
  <c r="B1784" i="4"/>
  <c r="B1776" i="4"/>
  <c r="B1768" i="4"/>
  <c r="B1760" i="4"/>
  <c r="B1752" i="4"/>
  <c r="B1744" i="4"/>
  <c r="B1736" i="4"/>
  <c r="B1728" i="4"/>
  <c r="B1720" i="4"/>
  <c r="B1712" i="4"/>
  <c r="B1704" i="4"/>
  <c r="B1696" i="4"/>
  <c r="B1688" i="4"/>
  <c r="B1680" i="4"/>
  <c r="B1672" i="4"/>
  <c r="B1664" i="4"/>
  <c r="B1656" i="4"/>
  <c r="B1648" i="4"/>
  <c r="B1640" i="4"/>
  <c r="B1632" i="4"/>
  <c r="B1624" i="4"/>
  <c r="B1616" i="4"/>
  <c r="B1608" i="4"/>
  <c r="B1600" i="4"/>
  <c r="B1592" i="4"/>
  <c r="B1584" i="4"/>
  <c r="B1576" i="4"/>
  <c r="B1568" i="4"/>
  <c r="B1560" i="4"/>
  <c r="B1552" i="4"/>
  <c r="B1544" i="4"/>
  <c r="B1536" i="4"/>
  <c r="B1528" i="4"/>
  <c r="B1520" i="4"/>
  <c r="B1512" i="4"/>
  <c r="B1504" i="4"/>
  <c r="B1496" i="4"/>
  <c r="B1488" i="4"/>
  <c r="B1480" i="4"/>
  <c r="B1472" i="4"/>
  <c r="B1464" i="4"/>
  <c r="B1456" i="4"/>
  <c r="B1448" i="4"/>
  <c r="B1440" i="4"/>
  <c r="B1432" i="4"/>
  <c r="B1424" i="4"/>
  <c r="B1416" i="4"/>
  <c r="B1408" i="4"/>
  <c r="B1400" i="4"/>
  <c r="B1392" i="4"/>
  <c r="B1384" i="4"/>
  <c r="B1376" i="4"/>
  <c r="B1368" i="4"/>
  <c r="B1360" i="4"/>
  <c r="B1352" i="4"/>
  <c r="B1344" i="4"/>
  <c r="B1336" i="4"/>
  <c r="B1328" i="4"/>
  <c r="B1320" i="4"/>
  <c r="B1312" i="4"/>
  <c r="B1304" i="4"/>
  <c r="B1296" i="4"/>
  <c r="B1288" i="4"/>
  <c r="B1280" i="4"/>
  <c r="B1272" i="4"/>
  <c r="B1264" i="4"/>
  <c r="B1256" i="4"/>
  <c r="B1248" i="4"/>
  <c r="B1240" i="4"/>
  <c r="B1232" i="4"/>
  <c r="B1224" i="4"/>
  <c r="B1216" i="4"/>
  <c r="B1208" i="4"/>
  <c r="B1200" i="4"/>
  <c r="B1192" i="4"/>
  <c r="B1184" i="4"/>
  <c r="B1176" i="4"/>
  <c r="B1168" i="4"/>
  <c r="B1160" i="4"/>
  <c r="B1152" i="4"/>
  <c r="B1144" i="4"/>
  <c r="B1136" i="4"/>
  <c r="B1128" i="4"/>
  <c r="B1120" i="4"/>
  <c r="B1112" i="4"/>
  <c r="B1104" i="4"/>
  <c r="B1096" i="4"/>
  <c r="B1088" i="4"/>
  <c r="B1080" i="4"/>
  <c r="B1072" i="4"/>
  <c r="B1064" i="4"/>
  <c r="B1056" i="4"/>
  <c r="B1048" i="4"/>
  <c r="B1040" i="4"/>
  <c r="B1032" i="4"/>
  <c r="B1024" i="4"/>
  <c r="B1016" i="4"/>
  <c r="B1005" i="4"/>
  <c r="B997" i="4"/>
  <c r="B989" i="4"/>
  <c r="B981" i="4"/>
  <c r="B973" i="4"/>
  <c r="B965" i="4"/>
  <c r="B957" i="4"/>
  <c r="B949" i="4"/>
  <c r="B941" i="4"/>
  <c r="B933" i="4"/>
  <c r="B925" i="4"/>
  <c r="B917" i="4"/>
  <c r="B909" i="4"/>
  <c r="B901" i="4"/>
  <c r="B893" i="4"/>
  <c r="B885" i="4"/>
  <c r="B877" i="4"/>
  <c r="B869" i="4"/>
  <c r="B861" i="4"/>
  <c r="B853" i="4"/>
  <c r="B845" i="4"/>
  <c r="B837" i="4"/>
  <c r="B829" i="4"/>
  <c r="B818" i="4"/>
  <c r="B810" i="4"/>
  <c r="B802" i="4"/>
  <c r="B794" i="4"/>
  <c r="B786" i="4"/>
  <c r="B778" i="4"/>
  <c r="B770" i="4"/>
  <c r="B762" i="4"/>
  <c r="B754" i="4"/>
  <c r="B746" i="4"/>
  <c r="B738" i="4"/>
  <c r="B730" i="4"/>
  <c r="B722" i="4"/>
  <c r="B714" i="4"/>
  <c r="B706" i="4"/>
  <c r="B698" i="4"/>
  <c r="B690" i="4"/>
  <c r="B682" i="4"/>
  <c r="B674" i="4"/>
  <c r="B666" i="4"/>
  <c r="B658" i="4"/>
  <c r="B650" i="4"/>
  <c r="B642" i="4"/>
  <c r="B634" i="4"/>
  <c r="B626" i="4"/>
  <c r="B618" i="4"/>
  <c r="B610" i="4"/>
  <c r="B602" i="4"/>
  <c r="B594" i="4"/>
  <c r="B586" i="4"/>
  <c r="B578" i="4"/>
  <c r="B570" i="4"/>
  <c r="B562" i="4"/>
  <c r="B554" i="4"/>
  <c r="B546" i="4"/>
  <c r="B538" i="4"/>
  <c r="B530" i="4"/>
  <c r="B522" i="4"/>
  <c r="B514" i="4"/>
  <c r="B506" i="4"/>
  <c r="B498" i="4"/>
  <c r="B490" i="4"/>
  <c r="B482" i="4"/>
  <c r="B474" i="4"/>
  <c r="B466" i="4"/>
  <c r="B458" i="4"/>
  <c r="B450" i="4"/>
  <c r="B442" i="4"/>
  <c r="B434" i="4"/>
  <c r="B426" i="4"/>
  <c r="B418" i="4"/>
  <c r="B410" i="4"/>
  <c r="B402" i="4"/>
  <c r="B394" i="4"/>
  <c r="B386" i="4"/>
  <c r="B378" i="4"/>
  <c r="B370" i="4"/>
  <c r="B362" i="4"/>
  <c r="B354" i="4"/>
  <c r="B346" i="4"/>
  <c r="B338" i="4"/>
  <c r="B330" i="4"/>
  <c r="B322" i="4"/>
  <c r="B314" i="4"/>
  <c r="B306" i="4"/>
  <c r="B298" i="4"/>
  <c r="B290" i="4"/>
  <c r="B282" i="4"/>
  <c r="B274" i="4"/>
  <c r="B266" i="4"/>
  <c r="B258" i="4"/>
  <c r="B250" i="4"/>
  <c r="B242" i="4"/>
  <c r="B234" i="4"/>
  <c r="B226" i="4"/>
  <c r="B218" i="4"/>
  <c r="B210" i="4"/>
  <c r="B202" i="4"/>
  <c r="B194" i="4"/>
  <c r="B186" i="4"/>
  <c r="B178" i="4"/>
  <c r="B170" i="4"/>
  <c r="B162" i="4"/>
  <c r="B154" i="4"/>
  <c r="B146" i="4"/>
  <c r="B138" i="4"/>
  <c r="B130" i="4"/>
  <c r="B127" i="4"/>
  <c r="B119" i="4"/>
  <c r="B111" i="4"/>
  <c r="B108" i="4"/>
  <c r="B100" i="4"/>
  <c r="B92" i="4"/>
  <c r="B84" i="4"/>
  <c r="B76" i="4"/>
  <c r="B68" i="4"/>
  <c r="B60" i="4"/>
  <c r="B52" i="4"/>
  <c r="B44" i="4"/>
  <c r="B36" i="4"/>
  <c r="B28" i="4"/>
  <c r="B20" i="4"/>
  <c r="B12" i="4"/>
  <c r="B4" i="4"/>
  <c r="B3309" i="4"/>
  <c r="B3301" i="4"/>
  <c r="B3293" i="4"/>
  <c r="B3285" i="4"/>
  <c r="B3277" i="4"/>
  <c r="B3269" i="4"/>
  <c r="B3261" i="4"/>
  <c r="B3253" i="4"/>
  <c r="B3245" i="4"/>
  <c r="B3237" i="4"/>
  <c r="B3229" i="4"/>
  <c r="B3221" i="4"/>
  <c r="B3213" i="4"/>
  <c r="B3205" i="4"/>
  <c r="B3197" i="4"/>
  <c r="B3189" i="4"/>
  <c r="B3181" i="4"/>
  <c r="B3173" i="4"/>
  <c r="B3165" i="4"/>
  <c r="B3157" i="4"/>
  <c r="B3149" i="4"/>
  <c r="B3141" i="4"/>
  <c r="B3133" i="4"/>
  <c r="B3125" i="4"/>
  <c r="B3122" i="4"/>
  <c r="B3119" i="4"/>
  <c r="B3111" i="4"/>
  <c r="B3103" i="4"/>
  <c r="B3095" i="4"/>
  <c r="B3087" i="4"/>
  <c r="B3079" i="4"/>
  <c r="B3071" i="4"/>
  <c r="B3063" i="4"/>
  <c r="B3060" i="4"/>
  <c r="B3052" i="4"/>
  <c r="B3044" i="4"/>
  <c r="B3036" i="4"/>
  <c r="B3028" i="4"/>
  <c r="B3020" i="4"/>
  <c r="B3012" i="4"/>
  <c r="B3004" i="4"/>
  <c r="B2996" i="4"/>
  <c r="B2988" i="4"/>
  <c r="B2980" i="4"/>
  <c r="B2972" i="4"/>
  <c r="B2964" i="4"/>
  <c r="B2956" i="4"/>
  <c r="B2948" i="4"/>
  <c r="B2940" i="4"/>
  <c r="B2932" i="4"/>
  <c r="B2924" i="4"/>
  <c r="B2916" i="4"/>
  <c r="B2908" i="4"/>
  <c r="B2900" i="4"/>
  <c r="B2892" i="4"/>
  <c r="B2884" i="4"/>
  <c r="B2876" i="4"/>
  <c r="B2868" i="4"/>
  <c r="B2860" i="4"/>
  <c r="B2852" i="4"/>
  <c r="B2844" i="4"/>
  <c r="B2836" i="4"/>
  <c r="B2828" i="4"/>
  <c r="B2820" i="4"/>
  <c r="B2812" i="4"/>
  <c r="B2804" i="4"/>
  <c r="B2796" i="4"/>
  <c r="B2788" i="4"/>
  <c r="B2780" i="4"/>
  <c r="B2772" i="4"/>
  <c r="B2764" i="4"/>
  <c r="B2756" i="4"/>
  <c r="B2748" i="4"/>
  <c r="B2740" i="4"/>
  <c r="B2732" i="4"/>
  <c r="B2721" i="4"/>
  <c r="B2713" i="4"/>
  <c r="B2705" i="4"/>
  <c r="B2697" i="4"/>
  <c r="B2689" i="4"/>
  <c r="B2681" i="4"/>
  <c r="B2673" i="4"/>
  <c r="B2665" i="4"/>
  <c r="B2657" i="4"/>
  <c r="B2649" i="4"/>
  <c r="B2641" i="4"/>
  <c r="B2633" i="4"/>
  <c r="B2625" i="4"/>
  <c r="B2617" i="4"/>
  <c r="B2609" i="4"/>
  <c r="B2601" i="4"/>
  <c r="B2593" i="4"/>
  <c r="B2585" i="4"/>
  <c r="B2577" i="4"/>
  <c r="B2569" i="4"/>
  <c r="B2561" i="4"/>
  <c r="B2553" i="4"/>
  <c r="B2545" i="4"/>
  <c r="B2537" i="4"/>
  <c r="B2529" i="4"/>
  <c r="B2521" i="4"/>
  <c r="B2513" i="4"/>
  <c r="B2505" i="4"/>
  <c r="B2497" i="4"/>
  <c r="B2489" i="4"/>
  <c r="B2481" i="4"/>
  <c r="B2473" i="4"/>
  <c r="B2465" i="4"/>
  <c r="B2457" i="4"/>
  <c r="B2449" i="4"/>
  <c r="B2441" i="4"/>
  <c r="B2433" i="4"/>
  <c r="B2425" i="4"/>
  <c r="B2417" i="4"/>
  <c r="B2409" i="4"/>
  <c r="B2401" i="4"/>
  <c r="B2393" i="4"/>
  <c r="B2385" i="4"/>
  <c r="B2377" i="4"/>
  <c r="B2369" i="4"/>
  <c r="B2361" i="4"/>
  <c r="B2353" i="4"/>
  <c r="B2345" i="4"/>
  <c r="B2337" i="4"/>
  <c r="B2329" i="4"/>
  <c r="B2321" i="4"/>
  <c r="B2313" i="4"/>
  <c r="B2305" i="4"/>
  <c r="B2297" i="4"/>
  <c r="B2289" i="4"/>
  <c r="B2281" i="4"/>
  <c r="B2273" i="4"/>
  <c r="B2265" i="4"/>
  <c r="B2257" i="4"/>
  <c r="B2249" i="4"/>
  <c r="B2241" i="4"/>
  <c r="B2233" i="4"/>
  <c r="B2225" i="4"/>
  <c r="B2217" i="4"/>
  <c r="B2209" i="4"/>
  <c r="B2201" i="4"/>
  <c r="B2193" i="4"/>
  <c r="B2185" i="4"/>
  <c r="B2177" i="4"/>
  <c r="B2169" i="4"/>
  <c r="B2161" i="4"/>
  <c r="B2153" i="4"/>
  <c r="B2145" i="4"/>
  <c r="B2137" i="4"/>
  <c r="B2129" i="4"/>
  <c r="B2121" i="4"/>
  <c r="B2113" i="4"/>
  <c r="B2105" i="4"/>
  <c r="B2097" i="4"/>
  <c r="B2089" i="4"/>
  <c r="B2075" i="4"/>
  <c r="B2067" i="4"/>
  <c r="B2059" i="4"/>
  <c r="B2051" i="4"/>
  <c r="B2043" i="4"/>
  <c r="B2035" i="4"/>
  <c r="B2027" i="4"/>
  <c r="B2019" i="4"/>
  <c r="B2011" i="4"/>
  <c r="B2003" i="4"/>
  <c r="B1995" i="4"/>
  <c r="B1987" i="4"/>
  <c r="B1979" i="4"/>
  <c r="B1971" i="4"/>
  <c r="B1963" i="4"/>
  <c r="B1955" i="4"/>
  <c r="B1947" i="4"/>
  <c r="B1939" i="4"/>
  <c r="B1931" i="4"/>
  <c r="B1923" i="4"/>
  <c r="B1915" i="4"/>
  <c r="B1907" i="4"/>
  <c r="B1899" i="4"/>
  <c r="B1891" i="4"/>
  <c r="B1883" i="4"/>
  <c r="B1875" i="4"/>
  <c r="B1867" i="4"/>
  <c r="B1859" i="4"/>
  <c r="B1851" i="4"/>
  <c r="B1843" i="4"/>
  <c r="B1835" i="4"/>
  <c r="B1827" i="4"/>
  <c r="B1819" i="4"/>
  <c r="B1811" i="4"/>
  <c r="B1803" i="4"/>
  <c r="B1795" i="4"/>
  <c r="B1787" i="4"/>
  <c r="B1779" i="4"/>
  <c r="B1771" i="4"/>
  <c r="B1763" i="4"/>
  <c r="B1755" i="4"/>
  <c r="B1747" i="4"/>
  <c r="B1739" i="4"/>
  <c r="B1731" i="4"/>
  <c r="B1723" i="4"/>
  <c r="B1715" i="4"/>
  <c r="B1707" i="4"/>
  <c r="B1699" i="4"/>
  <c r="B1691" i="4"/>
  <c r="B1683" i="4"/>
  <c r="B1675" i="4"/>
  <c r="B1667" i="4"/>
  <c r="B1659" i="4"/>
  <c r="B1651" i="4"/>
  <c r="B1643" i="4"/>
  <c r="B1635" i="4"/>
  <c r="B1627" i="4"/>
  <c r="B1619" i="4"/>
  <c r="B1611" i="4"/>
  <c r="B1603" i="4"/>
  <c r="B1595" i="4"/>
  <c r="B1587" i="4"/>
  <c r="B1579" i="4"/>
  <c r="B1571" i="4"/>
  <c r="B1563" i="4"/>
  <c r="B1555" i="4"/>
  <c r="B1547" i="4"/>
  <c r="B1539" i="4"/>
  <c r="B1531" i="4"/>
  <c r="B1523" i="4"/>
  <c r="B1515" i="4"/>
  <c r="B1507" i="4"/>
  <c r="B1499" i="4"/>
  <c r="B1491" i="4"/>
  <c r="B1483" i="4"/>
  <c r="B1475" i="4"/>
  <c r="B1467" i="4"/>
  <c r="B1459" i="4"/>
  <c r="B1451" i="4"/>
  <c r="B1443" i="4"/>
  <c r="B1435" i="4"/>
  <c r="B1427" i="4"/>
  <c r="B1419" i="4"/>
  <c r="B1411" i="4"/>
  <c r="B1403" i="4"/>
  <c r="B1395" i="4"/>
  <c r="B1387" i="4"/>
  <c r="B1379" i="4"/>
  <c r="B1371" i="4"/>
  <c r="B1363" i="4"/>
  <c r="B1355" i="4"/>
  <c r="B1347" i="4"/>
  <c r="B1339" i="4"/>
  <c r="B1331" i="4"/>
  <c r="B1323" i="4"/>
  <c r="B1315" i="4"/>
  <c r="B1307" i="4"/>
  <c r="B1299" i="4"/>
  <c r="B1291" i="4"/>
  <c r="B1283" i="4"/>
  <c r="B1275" i="4"/>
  <c r="B1267" i="4"/>
  <c r="B1259" i="4"/>
  <c r="B1251" i="4"/>
  <c r="B1243" i="4"/>
  <c r="B1235" i="4"/>
  <c r="B1227" i="4"/>
  <c r="B1219" i="4"/>
  <c r="B1211" i="4"/>
  <c r="B1203" i="4"/>
  <c r="B1195" i="4"/>
  <c r="B1187" i="4"/>
  <c r="B1179" i="4"/>
  <c r="B1171" i="4"/>
  <c r="B1163" i="4"/>
  <c r="B1155" i="4"/>
  <c r="B1147" i="4"/>
  <c r="B1139" i="4"/>
  <c r="B1131" i="4"/>
  <c r="B1123" i="4"/>
  <c r="B1115" i="4"/>
  <c r="B1107" i="4"/>
  <c r="B1099" i="4"/>
  <c r="B1091" i="4"/>
  <c r="B1083" i="4"/>
  <c r="B1075" i="4"/>
  <c r="B1067" i="4"/>
  <c r="B1059" i="4"/>
  <c r="B1051" i="4"/>
  <c r="B1043" i="4"/>
  <c r="B1035" i="4"/>
  <c r="B1027" i="4"/>
  <c r="B1019" i="4"/>
  <c r="B1011" i="4"/>
  <c r="B1008" i="4"/>
  <c r="B1000" i="4"/>
  <c r="B992" i="4"/>
  <c r="B984" i="4"/>
  <c r="B976" i="4"/>
  <c r="B968" i="4"/>
  <c r="B960" i="4"/>
  <c r="B952" i="4"/>
  <c r="B944" i="4"/>
  <c r="B936" i="4"/>
  <c r="B928" i="4"/>
  <c r="B920" i="4"/>
  <c r="B912" i="4"/>
  <c r="B904" i="4"/>
  <c r="B896" i="4"/>
  <c r="B888" i="4"/>
  <c r="B880" i="4"/>
  <c r="B872" i="4"/>
  <c r="B864" i="4"/>
  <c r="B856" i="4"/>
  <c r="B848" i="4"/>
  <c r="B840" i="4"/>
  <c r="B832" i="4"/>
  <c r="B824" i="4"/>
  <c r="B821" i="4"/>
  <c r="B813" i="4"/>
  <c r="B805" i="4"/>
  <c r="B797" i="4"/>
  <c r="B789" i="4"/>
  <c r="B781" i="4"/>
  <c r="B773" i="4"/>
  <c r="B765" i="4"/>
  <c r="B757" i="4"/>
  <c r="B749" i="4"/>
  <c r="B741" i="4"/>
  <c r="B733" i="4"/>
  <c r="B725" i="4"/>
  <c r="B717" i="4"/>
  <c r="B709" i="4"/>
  <c r="B701" i="4"/>
  <c r="B693" i="4"/>
  <c r="B685" i="4"/>
  <c r="B677" i="4"/>
  <c r="B669" i="4"/>
  <c r="B661" i="4"/>
  <c r="B653" i="4"/>
  <c r="B645" i="4"/>
  <c r="B637" i="4"/>
  <c r="B629" i="4"/>
  <c r="B621" i="4"/>
  <c r="B613" i="4"/>
  <c r="B605" i="4"/>
  <c r="B597" i="4"/>
  <c r="B589" i="4"/>
  <c r="B581" i="4"/>
  <c r="B573" i="4"/>
  <c r="B565" i="4"/>
  <c r="B557" i="4"/>
  <c r="B549" i="4"/>
  <c r="B541" i="4"/>
  <c r="B533" i="4"/>
  <c r="B525" i="4"/>
  <c r="B517" i="4"/>
  <c r="B509" i="4"/>
  <c r="B501" i="4"/>
  <c r="B493" i="4"/>
  <c r="B485" i="4"/>
  <c r="B477" i="4"/>
  <c r="B469" i="4"/>
  <c r="B461" i="4"/>
  <c r="B453" i="4"/>
  <c r="B445" i="4"/>
  <c r="B437" i="4"/>
  <c r="B429" i="4"/>
  <c r="B421" i="4"/>
  <c r="B413" i="4"/>
  <c r="B405" i="4"/>
  <c r="B397" i="4"/>
  <c r="B389" i="4"/>
  <c r="B381" i="4"/>
  <c r="B373" i="4"/>
  <c r="B365" i="4"/>
  <c r="B357" i="4"/>
  <c r="B349" i="4"/>
  <c r="B341" i="4"/>
  <c r="B333" i="4"/>
  <c r="B325" i="4"/>
  <c r="B317" i="4"/>
  <c r="B309" i="4"/>
  <c r="B301" i="4"/>
  <c r="B293" i="4"/>
  <c r="B285" i="4"/>
  <c r="B277" i="4"/>
  <c r="B269" i="4"/>
  <c r="B261" i="4"/>
  <c r="B253" i="4"/>
  <c r="B245" i="4"/>
  <c r="B237" i="4"/>
  <c r="B229" i="4"/>
  <c r="B221" i="4"/>
  <c r="B213" i="4"/>
  <c r="B205" i="4"/>
  <c r="B197" i="4"/>
  <c r="B189" i="4"/>
  <c r="B181" i="4"/>
  <c r="B173" i="4"/>
  <c r="B165" i="4"/>
  <c r="B157" i="4"/>
  <c r="B149" i="4"/>
  <c r="B141" i="4"/>
  <c r="B133" i="4"/>
  <c r="B122" i="4"/>
  <c r="B114" i="4"/>
  <c r="B103" i="4"/>
  <c r="B95" i="4"/>
  <c r="B87" i="4"/>
  <c r="B79" i="4"/>
  <c r="B71" i="4"/>
  <c r="B63" i="4"/>
  <c r="B55" i="4"/>
  <c r="B47" i="4"/>
  <c r="B39" i="4"/>
  <c r="B31" i="4"/>
  <c r="B23" i="4"/>
  <c r="B15" i="4"/>
  <c r="B7" i="4"/>
  <c r="B4099" i="4"/>
  <c r="B4091" i="4"/>
  <c r="B4083" i="4"/>
  <c r="B4075" i="4"/>
  <c r="B4067" i="4"/>
  <c r="B4059" i="4"/>
  <c r="B4051" i="4"/>
  <c r="B4043" i="4"/>
  <c r="B4035" i="4"/>
  <c r="B4027" i="4"/>
  <c r="B4019" i="4"/>
  <c r="B4011" i="4"/>
  <c r="B4003" i="4"/>
  <c r="B3995" i="4"/>
  <c r="B3987" i="4"/>
  <c r="B3979" i="4"/>
  <c r="B3971" i="4"/>
  <c r="B3963" i="4"/>
  <c r="B3955" i="4"/>
  <c r="B3947" i="4"/>
  <c r="B3939" i="4"/>
  <c r="B3931" i="4"/>
  <c r="B3923" i="4"/>
  <c r="B3915" i="4"/>
  <c r="B3907" i="4"/>
  <c r="B3899" i="4"/>
  <c r="B3891" i="4"/>
  <c r="B3883" i="4"/>
  <c r="B3875" i="4"/>
  <c r="B3867" i="4"/>
  <c r="B3859" i="4"/>
  <c r="B3851" i="4"/>
  <c r="B3843" i="4"/>
  <c r="B3835" i="4"/>
  <c r="B3827" i="4"/>
  <c r="B3819" i="4"/>
  <c r="B3811" i="4"/>
  <c r="B3803" i="4"/>
  <c r="B3795" i="4"/>
  <c r="B3787" i="4"/>
  <c r="B3779" i="4"/>
  <c r="B3771" i="4"/>
  <c r="B3763" i="4"/>
  <c r="B3755" i="4"/>
  <c r="B3747" i="4"/>
  <c r="B3739" i="4"/>
  <c r="B3731" i="4"/>
  <c r="B3723" i="4"/>
  <c r="B3715" i="4"/>
  <c r="B3707" i="4"/>
  <c r="B3699" i="4"/>
  <c r="B3691" i="4"/>
  <c r="B3683" i="4"/>
  <c r="B3675" i="4"/>
  <c r="B3667" i="4"/>
  <c r="B3659" i="4"/>
  <c r="B3651" i="4"/>
  <c r="B3643" i="4"/>
  <c r="B3635" i="4"/>
  <c r="B3627" i="4"/>
  <c r="B3619" i="4"/>
  <c r="B3611" i="4"/>
  <c r="B3603" i="4"/>
  <c r="B3595" i="4"/>
  <c r="B3587" i="4"/>
  <c r="B3579" i="4"/>
  <c r="B3571" i="4"/>
  <c r="B3563" i="4"/>
  <c r="B3555" i="4"/>
  <c r="B3547" i="4"/>
  <c r="B3539" i="4"/>
  <c r="B3531" i="4"/>
  <c r="B3523" i="4"/>
  <c r="B3515" i="4"/>
  <c r="B3507" i="4"/>
  <c r="B3499" i="4"/>
  <c r="B3491" i="4"/>
  <c r="B3483" i="4"/>
  <c r="B3475" i="4"/>
  <c r="B3467" i="4"/>
  <c r="B3459" i="4"/>
  <c r="B3451" i="4"/>
  <c r="B3443" i="4"/>
  <c r="B3435" i="4"/>
  <c r="B3427" i="4"/>
  <c r="B3419" i="4"/>
  <c r="B3411" i="4"/>
  <c r="B3403" i="4"/>
  <c r="B3395" i="4"/>
  <c r="B3387" i="4"/>
  <c r="B3379" i="4"/>
  <c r="B3371" i="4"/>
  <c r="B3363" i="4"/>
  <c r="B3355" i="4"/>
  <c r="B3347" i="4"/>
  <c r="B3339" i="4"/>
  <c r="B3331" i="4"/>
  <c r="B3323" i="4"/>
  <c r="B3312" i="4"/>
  <c r="B3304" i="4"/>
  <c r="B3296" i="4"/>
  <c r="B3288" i="4"/>
  <c r="B3280" i="4"/>
  <c r="B3272" i="4"/>
  <c r="B3264" i="4"/>
  <c r="B3256" i="4"/>
  <c r="B3248" i="4"/>
  <c r="B3240" i="4"/>
  <c r="B3232" i="4"/>
  <c r="B3224" i="4"/>
  <c r="B3216" i="4"/>
  <c r="B3208" i="4"/>
  <c r="B3200" i="4"/>
  <c r="B3192" i="4"/>
  <c r="B3184" i="4"/>
  <c r="B3176" i="4"/>
  <c r="B3168" i="4"/>
  <c r="B3160" i="4"/>
  <c r="B3152" i="4"/>
  <c r="B3144" i="4"/>
  <c r="B3136" i="4"/>
  <c r="B3128" i="4"/>
  <c r="B3114" i="4"/>
  <c r="B3106" i="4"/>
  <c r="B3098" i="4"/>
  <c r="B3090" i="4"/>
  <c r="B3082" i="4"/>
  <c r="B3074" i="4"/>
  <c r="B3066" i="4"/>
  <c r="B3055" i="4"/>
  <c r="B3047" i="4"/>
  <c r="B3039" i="4"/>
  <c r="B3031" i="4"/>
  <c r="B3023" i="4"/>
  <c r="B3015" i="4"/>
  <c r="B3007" i="4"/>
  <c r="B2999" i="4"/>
  <c r="B2991" i="4"/>
  <c r="B2983" i="4"/>
  <c r="B2975" i="4"/>
  <c r="B2967" i="4"/>
  <c r="B2959" i="4"/>
  <c r="B2951" i="4"/>
  <c r="B2943" i="4"/>
  <c r="B2935" i="4"/>
  <c r="B2927" i="4"/>
  <c r="B2919" i="4"/>
  <c r="B2911" i="4"/>
  <c r="B2903" i="4"/>
  <c r="B2895" i="4"/>
  <c r="B2887" i="4"/>
  <c r="B2879" i="4"/>
  <c r="B2871" i="4"/>
  <c r="B2863" i="4"/>
  <c r="B2855" i="4"/>
  <c r="B2847" i="4"/>
  <c r="B2839" i="4"/>
  <c r="B2831" i="4"/>
  <c r="B2823" i="4"/>
  <c r="B2815" i="4"/>
  <c r="B2807" i="4"/>
  <c r="B2799" i="4"/>
  <c r="B2791" i="4"/>
  <c r="B2783" i="4"/>
  <c r="B2775" i="4"/>
  <c r="B2767" i="4"/>
  <c r="B2759" i="4"/>
  <c r="B2751" i="4"/>
  <c r="B2743" i="4"/>
  <c r="B2735" i="4"/>
  <c r="B2724" i="4"/>
  <c r="B2716" i="4"/>
  <c r="B2708" i="4"/>
  <c r="B2700" i="4"/>
  <c r="B2692" i="4"/>
  <c r="B2684" i="4"/>
  <c r="B2676" i="4"/>
  <c r="B2668" i="4"/>
  <c r="B2660" i="4"/>
  <c r="B2652" i="4"/>
  <c r="B2644" i="4"/>
  <c r="B2636" i="4"/>
  <c r="B2628" i="4"/>
  <c r="B2620" i="4"/>
  <c r="B2612" i="4"/>
  <c r="B2604" i="4"/>
  <c r="B2596" i="4"/>
  <c r="B2588" i="4"/>
  <c r="B2580" i="4"/>
  <c r="B2572" i="4"/>
  <c r="B2564" i="4"/>
  <c r="B2556" i="4"/>
  <c r="B2548" i="4"/>
  <c r="B2540" i="4"/>
  <c r="B2532" i="4"/>
  <c r="B2524" i="4"/>
  <c r="B2516" i="4"/>
  <c r="B2508" i="4"/>
  <c r="B2500" i="4"/>
  <c r="B2492" i="4"/>
  <c r="B2484" i="4"/>
  <c r="B2476" i="4"/>
  <c r="B2468" i="4"/>
  <c r="B2460" i="4"/>
  <c r="B2452" i="4"/>
  <c r="B2444" i="4"/>
  <c r="B2436" i="4"/>
  <c r="B2428" i="4"/>
  <c r="B2420" i="4"/>
  <c r="B2412" i="4"/>
  <c r="B2404" i="4"/>
  <c r="B2396" i="4"/>
  <c r="B2388" i="4"/>
  <c r="B2380" i="4"/>
  <c r="B2372" i="4"/>
  <c r="B2364" i="4"/>
  <c r="B2356" i="4"/>
  <c r="B2348" i="4"/>
  <c r="B2340" i="4"/>
  <c r="B2332" i="4"/>
  <c r="B2324" i="4"/>
  <c r="B2316" i="4"/>
  <c r="B2308" i="4"/>
  <c r="B2300" i="4"/>
  <c r="B2292" i="4"/>
  <c r="B2284" i="4"/>
  <c r="B2276" i="4"/>
  <c r="B2268" i="4"/>
  <c r="B2260" i="4"/>
  <c r="B2252" i="4"/>
  <c r="B2244" i="4"/>
  <c r="B2236" i="4"/>
  <c r="B2228" i="4"/>
  <c r="B2220" i="4"/>
  <c r="B2212" i="4"/>
  <c r="B2204" i="4"/>
  <c r="B2196" i="4"/>
  <c r="B2188" i="4"/>
  <c r="B2180" i="4"/>
  <c r="B2172" i="4"/>
  <c r="B2164" i="4"/>
  <c r="B2156" i="4"/>
  <c r="B2148" i="4"/>
  <c r="B2140" i="4"/>
  <c r="B2132" i="4"/>
  <c r="B2124" i="4"/>
  <c r="B2116" i="4"/>
  <c r="B2108" i="4"/>
  <c r="B2100" i="4"/>
  <c r="B2092" i="4"/>
  <c r="B2084" i="4"/>
  <c r="B2081" i="4"/>
  <c r="B2078" i="4"/>
  <c r="B2070" i="4"/>
  <c r="B2062" i="4"/>
  <c r="B2054" i="4"/>
  <c r="B2046" i="4"/>
  <c r="B2038" i="4"/>
  <c r="B2030" i="4"/>
  <c r="B2022" i="4"/>
  <c r="B2014" i="4"/>
  <c r="B2006" i="4"/>
  <c r="B1998" i="4"/>
  <c r="B1990" i="4"/>
  <c r="B1982" i="4"/>
  <c r="B1974" i="4"/>
  <c r="B1966" i="4"/>
  <c r="B1958" i="4"/>
  <c r="B1950" i="4"/>
  <c r="B1942" i="4"/>
  <c r="B1934" i="4"/>
  <c r="B1926" i="4"/>
  <c r="B1918" i="4"/>
  <c r="B1910" i="4"/>
  <c r="B1902" i="4"/>
  <c r="B1894" i="4"/>
  <c r="B1886" i="4"/>
  <c r="B1878" i="4"/>
  <c r="B1870" i="4"/>
  <c r="B1862" i="4"/>
  <c r="B1854" i="4"/>
  <c r="B1846" i="4"/>
  <c r="B1838" i="4"/>
  <c r="B1830" i="4"/>
  <c r="B1822" i="4"/>
  <c r="B1814" i="4"/>
  <c r="B1806" i="4"/>
  <c r="B1798" i="4"/>
  <c r="B1790" i="4"/>
  <c r="B1782" i="4"/>
  <c r="B1774" i="4"/>
  <c r="B1766" i="4"/>
  <c r="B1758" i="4"/>
  <c r="B1750" i="4"/>
  <c r="B1742" i="4"/>
  <c r="B1734" i="4"/>
  <c r="B1726" i="4"/>
  <c r="B1718" i="4"/>
  <c r="B1710" i="4"/>
  <c r="B1702" i="4"/>
  <c r="B1694" i="4"/>
  <c r="B1686" i="4"/>
  <c r="B1678" i="4"/>
  <c r="B1670" i="4"/>
  <c r="B1662" i="4"/>
  <c r="B1654" i="4"/>
  <c r="B1646" i="4"/>
  <c r="B1638" i="4"/>
  <c r="B1630" i="4"/>
  <c r="B1622" i="4"/>
  <c r="B1614" i="4"/>
  <c r="B1606" i="4"/>
  <c r="B1598" i="4"/>
  <c r="B1590" i="4"/>
  <c r="B1582" i="4"/>
  <c r="B1574" i="4"/>
  <c r="B1566" i="4"/>
  <c r="B1558" i="4"/>
  <c r="B1550" i="4"/>
  <c r="B1542" i="4"/>
  <c r="B1534" i="4"/>
  <c r="B1526" i="4"/>
  <c r="B1518" i="4"/>
  <c r="B1510" i="4"/>
  <c r="B1502" i="4"/>
  <c r="B1494" i="4"/>
  <c r="B1486" i="4"/>
  <c r="B1478" i="4"/>
  <c r="B1470" i="4"/>
  <c r="B1462" i="4"/>
  <c r="B1454" i="4"/>
  <c r="B1446" i="4"/>
  <c r="B1438" i="4"/>
  <c r="B1430" i="4"/>
  <c r="B1422" i="4"/>
  <c r="B1414" i="4"/>
  <c r="B1406" i="4"/>
  <c r="B1398" i="4"/>
  <c r="B1390" i="4"/>
  <c r="B1382" i="4"/>
  <c r="B1374" i="4"/>
  <c r="B1366" i="4"/>
  <c r="B1358" i="4"/>
  <c r="B1350" i="4"/>
  <c r="B1342" i="4"/>
  <c r="B1334" i="4"/>
  <c r="B1326" i="4"/>
  <c r="B1318" i="4"/>
  <c r="B1310" i="4"/>
  <c r="B1302" i="4"/>
  <c r="B1294" i="4"/>
  <c r="B1286" i="4"/>
  <c r="B1278" i="4"/>
  <c r="B1270" i="4"/>
  <c r="B1262" i="4"/>
  <c r="B1254" i="4"/>
  <c r="B1246" i="4"/>
  <c r="B1238" i="4"/>
  <c r="B1230" i="4"/>
  <c r="B1222" i="4"/>
  <c r="B1214" i="4"/>
  <c r="B1206" i="4"/>
  <c r="B1198" i="4"/>
  <c r="B1190" i="4"/>
  <c r="B1182" i="4"/>
  <c r="B1174" i="4"/>
  <c r="B1166" i="4"/>
  <c r="B1158" i="4"/>
  <c r="B1150" i="4"/>
  <c r="B1142" i="4"/>
  <c r="B1134" i="4"/>
  <c r="B1126" i="4"/>
  <c r="B1118" i="4"/>
  <c r="B1110" i="4"/>
  <c r="B1102" i="4"/>
  <c r="B1094" i="4"/>
  <c r="B1086" i="4"/>
  <c r="B1078" i="4"/>
  <c r="B1070" i="4"/>
  <c r="B1062" i="4"/>
  <c r="B1054" i="4"/>
  <c r="B1046" i="4"/>
  <c r="B1038" i="4"/>
  <c r="B1030" i="4"/>
  <c r="B1022" i="4"/>
  <c r="B1014" i="4"/>
  <c r="B1003" i="4"/>
  <c r="B995" i="4"/>
  <c r="B987" i="4"/>
  <c r="B979" i="4"/>
  <c r="B971" i="4"/>
  <c r="B963" i="4"/>
  <c r="B955" i="4"/>
  <c r="B947" i="4"/>
  <c r="B939" i="4"/>
  <c r="B931" i="4"/>
  <c r="B923" i="4"/>
  <c r="B915" i="4"/>
  <c r="B907" i="4"/>
  <c r="B899" i="4"/>
  <c r="B891" i="4"/>
  <c r="B883" i="4"/>
  <c r="B875" i="4"/>
  <c r="B867" i="4"/>
  <c r="B859" i="4"/>
  <c r="B851" i="4"/>
  <c r="B843" i="4"/>
  <c r="B835" i="4"/>
  <c r="B827" i="4"/>
  <c r="B816" i="4"/>
  <c r="B808" i="4"/>
  <c r="B800" i="4"/>
  <c r="B792" i="4"/>
  <c r="B784" i="4"/>
  <c r="B776" i="4"/>
  <c r="B768" i="4"/>
  <c r="B760" i="4"/>
  <c r="B752" i="4"/>
  <c r="B744" i="4"/>
  <c r="B736" i="4"/>
  <c r="B728" i="4"/>
  <c r="B720" i="4"/>
  <c r="B712" i="4"/>
  <c r="B704" i="4"/>
  <c r="B696" i="4"/>
  <c r="B688" i="4"/>
  <c r="B680" i="4"/>
  <c r="B672" i="4"/>
  <c r="B664" i="4"/>
  <c r="B656" i="4"/>
  <c r="B648" i="4"/>
  <c r="B640" i="4"/>
  <c r="B632" i="4"/>
  <c r="B624" i="4"/>
  <c r="B616" i="4"/>
  <c r="B608" i="4"/>
  <c r="B600" i="4"/>
  <c r="B592" i="4"/>
  <c r="B584" i="4"/>
  <c r="B576" i="4"/>
  <c r="B568" i="4"/>
  <c r="B560" i="4"/>
  <c r="B552" i="4"/>
  <c r="B544" i="4"/>
  <c r="B536" i="4"/>
  <c r="B528" i="4"/>
  <c r="B520" i="4"/>
  <c r="B512" i="4"/>
  <c r="B504" i="4"/>
  <c r="B496" i="4"/>
  <c r="B488" i="4"/>
  <c r="B480" i="4"/>
  <c r="B472" i="4"/>
  <c r="B464" i="4"/>
  <c r="B456" i="4"/>
  <c r="B448" i="4"/>
  <c r="B440" i="4"/>
  <c r="B432" i="4"/>
  <c r="B424" i="4"/>
  <c r="B416" i="4"/>
  <c r="B408" i="4"/>
  <c r="B400" i="4"/>
  <c r="B392" i="4"/>
  <c r="B384" i="4"/>
  <c r="B376" i="4"/>
  <c r="B368" i="4"/>
  <c r="B360" i="4"/>
  <c r="B352" i="4"/>
  <c r="B344" i="4"/>
  <c r="B336" i="4"/>
  <c r="B328" i="4"/>
  <c r="B320" i="4"/>
  <c r="B312" i="4"/>
  <c r="B304" i="4"/>
  <c r="B296" i="4"/>
  <c r="B288" i="4"/>
  <c r="B280" i="4"/>
  <c r="B272" i="4"/>
  <c r="B264" i="4"/>
  <c r="B256" i="4"/>
  <c r="B248" i="4"/>
  <c r="B240" i="4"/>
  <c r="B232" i="4"/>
  <c r="B224" i="4"/>
  <c r="B216" i="4"/>
  <c r="B208" i="4"/>
  <c r="B200" i="4"/>
  <c r="B192" i="4"/>
  <c r="B184" i="4"/>
  <c r="B176" i="4"/>
  <c r="B168" i="4"/>
  <c r="B160" i="4"/>
  <c r="B152" i="4"/>
  <c r="B144" i="4"/>
  <c r="B136" i="4"/>
  <c r="B125" i="4"/>
  <c r="B117" i="4"/>
  <c r="B106" i="4"/>
  <c r="B98" i="4"/>
  <c r="B90" i="4"/>
  <c r="B82" i="4"/>
  <c r="B74" i="4"/>
  <c r="B66" i="4"/>
  <c r="B58" i="4"/>
  <c r="B50" i="4"/>
  <c r="B42" i="4"/>
  <c r="B34" i="4"/>
  <c r="B26" i="4"/>
  <c r="B18" i="4"/>
  <c r="B10" i="4"/>
  <c r="B3291" i="4"/>
  <c r="B3283" i="4"/>
  <c r="B3275" i="4"/>
  <c r="B3267" i="4"/>
  <c r="B3259" i="4"/>
  <c r="B3251" i="4"/>
  <c r="B3243" i="4"/>
  <c r="B3235" i="4"/>
  <c r="B3227" i="4"/>
  <c r="B3219" i="4"/>
  <c r="B3211" i="4"/>
  <c r="B3203" i="4"/>
  <c r="B3195" i="4"/>
  <c r="B3187" i="4"/>
  <c r="B3179" i="4"/>
  <c r="B3171" i="4"/>
  <c r="B3163" i="4"/>
  <c r="B3155" i="4"/>
  <c r="B3147" i="4"/>
  <c r="B3139" i="4"/>
  <c r="B3131" i="4"/>
  <c r="B3123" i="4"/>
  <c r="B3120" i="4"/>
  <c r="B3117" i="4"/>
  <c r="B3109" i="4"/>
  <c r="B3101" i="4"/>
  <c r="B3093" i="4"/>
  <c r="B3085" i="4"/>
  <c r="B3077" i="4"/>
  <c r="B3069" i="4"/>
  <c r="B3061" i="4"/>
  <c r="B3058" i="4"/>
  <c r="B3050" i="4"/>
  <c r="B3042" i="4"/>
  <c r="B3034" i="4"/>
  <c r="B3026" i="4"/>
  <c r="B3018" i="4"/>
  <c r="B3010" i="4"/>
  <c r="B3002" i="4"/>
  <c r="B2994" i="4"/>
  <c r="B2986" i="4"/>
  <c r="B2978" i="4"/>
  <c r="B2970" i="4"/>
  <c r="B2962" i="4"/>
  <c r="B2954" i="4"/>
  <c r="B2946" i="4"/>
  <c r="B2938" i="4"/>
  <c r="B2930" i="4"/>
  <c r="B2922" i="4"/>
  <c r="B2914" i="4"/>
  <c r="B2906" i="4"/>
  <c r="B2898" i="4"/>
  <c r="B2890" i="4"/>
  <c r="B2882" i="4"/>
  <c r="B2874" i="4"/>
  <c r="B2866" i="4"/>
  <c r="B2858" i="4"/>
  <c r="B2850" i="4"/>
  <c r="B2842" i="4"/>
  <c r="B2834" i="4"/>
  <c r="B2826" i="4"/>
  <c r="B2818" i="4"/>
  <c r="B2810" i="4"/>
  <c r="B2802" i="4"/>
  <c r="B2794" i="4"/>
  <c r="B2786" i="4"/>
  <c r="B2778" i="4"/>
  <c r="B2770" i="4"/>
  <c r="B2762" i="4"/>
  <c r="B2754" i="4"/>
  <c r="B2746" i="4"/>
  <c r="B2738" i="4"/>
  <c r="B2730" i="4"/>
  <c r="B2727" i="4"/>
  <c r="B2719" i="4"/>
  <c r="B2711" i="4"/>
  <c r="B2703" i="4"/>
  <c r="B2695" i="4"/>
  <c r="B2687" i="4"/>
  <c r="B2679" i="4"/>
  <c r="B2671" i="4"/>
  <c r="B2663" i="4"/>
  <c r="B2655" i="4"/>
  <c r="B2647" i="4"/>
  <c r="B2639" i="4"/>
  <c r="B2631" i="4"/>
  <c r="B2623" i="4"/>
  <c r="B2615" i="4"/>
  <c r="B2607" i="4"/>
  <c r="B2599" i="4"/>
  <c r="B2591" i="4"/>
  <c r="B2583" i="4"/>
  <c r="B2575" i="4"/>
  <c r="B2567" i="4"/>
  <c r="B2559" i="4"/>
  <c r="B2551" i="4"/>
  <c r="B2543" i="4"/>
  <c r="B2535" i="4"/>
  <c r="B2527" i="4"/>
  <c r="B2519" i="4"/>
  <c r="B2511" i="4"/>
  <c r="B2503" i="4"/>
  <c r="B2495" i="4"/>
  <c r="B2487" i="4"/>
  <c r="B2479" i="4"/>
  <c r="B2471" i="4"/>
  <c r="B2463" i="4"/>
  <c r="B2455" i="4"/>
  <c r="B2447" i="4"/>
  <c r="B2439" i="4"/>
  <c r="B2431" i="4"/>
  <c r="B2423" i="4"/>
  <c r="B2415" i="4"/>
  <c r="B2407" i="4"/>
  <c r="B2399" i="4"/>
  <c r="B2391" i="4"/>
  <c r="B2383" i="4"/>
  <c r="B2375" i="4"/>
  <c r="B2367" i="4"/>
  <c r="B2359" i="4"/>
  <c r="B2351" i="4"/>
  <c r="B2343" i="4"/>
  <c r="B2335" i="4"/>
  <c r="B2327" i="4"/>
  <c r="B2319" i="4"/>
  <c r="B2311" i="4"/>
  <c r="B2303" i="4"/>
  <c r="B2295" i="4"/>
  <c r="B2287" i="4"/>
  <c r="B2279" i="4"/>
  <c r="B2271" i="4"/>
  <c r="B2263" i="4"/>
  <c r="B2255" i="4"/>
  <c r="B2247" i="4"/>
  <c r="B2239" i="4"/>
  <c r="B2231" i="4"/>
  <c r="B2223" i="4"/>
  <c r="B2215" i="4"/>
  <c r="B2207" i="4"/>
  <c r="B2199" i="4"/>
  <c r="B2191" i="4"/>
  <c r="B2183" i="4"/>
  <c r="B2175" i="4"/>
  <c r="B2167" i="4"/>
  <c r="B2159" i="4"/>
  <c r="B2151" i="4"/>
  <c r="B2143" i="4"/>
  <c r="B2135" i="4"/>
  <c r="B2127" i="4"/>
  <c r="B2119" i="4"/>
  <c r="B2111" i="4"/>
  <c r="B2103" i="4"/>
  <c r="B2095" i="4"/>
  <c r="B2087" i="4"/>
  <c r="B2073" i="4"/>
  <c r="B2065" i="4"/>
  <c r="B2057" i="4"/>
  <c r="B2049" i="4"/>
  <c r="B2041" i="4"/>
  <c r="B2033" i="4"/>
  <c r="B2025" i="4"/>
  <c r="B2017" i="4"/>
  <c r="B2009" i="4"/>
  <c r="B2001" i="4"/>
  <c r="B1993" i="4"/>
  <c r="B1985" i="4"/>
  <c r="B1977" i="4"/>
  <c r="B1969" i="4"/>
  <c r="B1961" i="4"/>
  <c r="B1953" i="4"/>
  <c r="B1945" i="4"/>
  <c r="B1937" i="4"/>
  <c r="B1929" i="4"/>
  <c r="B1921" i="4"/>
  <c r="B1913" i="4"/>
  <c r="B1905" i="4"/>
  <c r="B1897" i="4"/>
  <c r="B1889" i="4"/>
  <c r="B1881" i="4"/>
  <c r="B1873" i="4"/>
  <c r="B1865" i="4"/>
  <c r="B1857" i="4"/>
  <c r="B1849" i="4"/>
  <c r="B1841" i="4"/>
  <c r="B1833" i="4"/>
  <c r="B1825" i="4"/>
  <c r="B1817" i="4"/>
  <c r="B1809" i="4"/>
  <c r="B1801" i="4"/>
  <c r="B1793" i="4"/>
  <c r="B1785" i="4"/>
  <c r="B1777" i="4"/>
  <c r="B1769" i="4"/>
  <c r="B1761" i="4"/>
  <c r="B1753" i="4"/>
  <c r="B1745" i="4"/>
  <c r="B1737" i="4"/>
  <c r="B1729" i="4"/>
  <c r="B1721" i="4"/>
  <c r="B1713" i="4"/>
  <c r="B1705" i="4"/>
  <c r="B1697" i="4"/>
  <c r="B1689" i="4"/>
  <c r="B1681" i="4"/>
  <c r="B1673" i="4"/>
  <c r="B1665" i="4"/>
  <c r="B1657" i="4"/>
  <c r="B1649" i="4"/>
  <c r="B1641" i="4"/>
  <c r="B1633" i="4"/>
  <c r="B1625" i="4"/>
  <c r="B1617" i="4"/>
  <c r="B1609" i="4"/>
  <c r="B1601" i="4"/>
  <c r="B1593" i="4"/>
  <c r="B1585" i="4"/>
  <c r="B1577" i="4"/>
  <c r="B1569" i="4"/>
  <c r="B1561" i="4"/>
  <c r="B1553" i="4"/>
  <c r="B1545" i="4"/>
  <c r="B1537" i="4"/>
  <c r="B1529" i="4"/>
  <c r="B1521" i="4"/>
  <c r="B1513" i="4"/>
  <c r="B1505" i="4"/>
  <c r="B1497" i="4"/>
  <c r="B1489" i="4"/>
  <c r="B1481" i="4"/>
  <c r="B1473" i="4"/>
  <c r="B1465" i="4"/>
  <c r="B1457" i="4"/>
  <c r="B1449" i="4"/>
  <c r="B1441" i="4"/>
  <c r="B1433" i="4"/>
  <c r="B1425" i="4"/>
  <c r="B1417" i="4"/>
  <c r="B1409" i="4"/>
  <c r="B1401" i="4"/>
  <c r="B1393" i="4"/>
  <c r="B1385" i="4"/>
  <c r="B1377" i="4"/>
  <c r="B1369" i="4"/>
  <c r="B1361" i="4"/>
  <c r="B1353" i="4"/>
  <c r="B1345" i="4"/>
  <c r="B1337" i="4"/>
  <c r="B1329" i="4"/>
  <c r="B1321" i="4"/>
  <c r="B1313" i="4"/>
  <c r="B1305" i="4"/>
  <c r="B1297" i="4"/>
  <c r="B1289" i="4"/>
  <c r="B1281" i="4"/>
  <c r="B1273" i="4"/>
  <c r="B1265" i="4"/>
  <c r="B1257" i="4"/>
  <c r="B1249" i="4"/>
  <c r="B1241" i="4"/>
  <c r="B1233" i="4"/>
  <c r="B1225" i="4"/>
  <c r="B1217" i="4"/>
  <c r="B1209" i="4"/>
  <c r="B1201" i="4"/>
  <c r="B1193" i="4"/>
  <c r="B1185" i="4"/>
  <c r="B1177" i="4"/>
  <c r="B1169" i="4"/>
  <c r="B1161" i="4"/>
  <c r="B1153" i="4"/>
  <c r="B1145" i="4"/>
  <c r="B1137" i="4"/>
  <c r="B1129" i="4"/>
  <c r="B1121" i="4"/>
  <c r="B1113" i="4"/>
  <c r="B1105" i="4"/>
  <c r="B1097" i="4"/>
  <c r="B1089" i="4"/>
  <c r="B1081" i="4"/>
  <c r="B1073" i="4"/>
  <c r="B1065" i="4"/>
  <c r="B1057" i="4"/>
  <c r="B1049" i="4"/>
  <c r="B1041" i="4"/>
  <c r="B1033" i="4"/>
  <c r="B1025" i="4"/>
  <c r="B1017" i="4"/>
  <c r="B1006" i="4"/>
  <c r="B998" i="4"/>
  <c r="B990" i="4"/>
  <c r="B982" i="4"/>
  <c r="B974" i="4"/>
  <c r="B966" i="4"/>
  <c r="B958" i="4"/>
  <c r="B950" i="4"/>
  <c r="B942" i="4"/>
  <c r="B934" i="4"/>
  <c r="B926" i="4"/>
  <c r="B918" i="4"/>
  <c r="B910" i="4"/>
  <c r="B902" i="4"/>
  <c r="B894" i="4"/>
  <c r="B886" i="4"/>
  <c r="B878" i="4"/>
  <c r="B870" i="4"/>
  <c r="B862" i="4"/>
  <c r="B854" i="4"/>
  <c r="B846" i="4"/>
  <c r="B838" i="4"/>
  <c r="B830" i="4"/>
  <c r="B819" i="4"/>
  <c r="B811" i="4"/>
  <c r="B803" i="4"/>
  <c r="B795" i="4"/>
  <c r="B787" i="4"/>
  <c r="B779" i="4"/>
  <c r="B771" i="4"/>
  <c r="B763" i="4"/>
  <c r="B755" i="4"/>
  <c r="B747" i="4"/>
  <c r="B739" i="4"/>
  <c r="B731" i="4"/>
  <c r="B723" i="4"/>
  <c r="B715" i="4"/>
  <c r="B707" i="4"/>
  <c r="B699" i="4"/>
  <c r="B691" i="4"/>
  <c r="B683" i="4"/>
  <c r="B675" i="4"/>
  <c r="B667" i="4"/>
  <c r="B659" i="4"/>
  <c r="B651" i="4"/>
  <c r="B643" i="4"/>
  <c r="B635" i="4"/>
  <c r="B627" i="4"/>
  <c r="B619" i="4"/>
  <c r="B611" i="4"/>
  <c r="B603" i="4"/>
  <c r="B595" i="4"/>
  <c r="B587" i="4"/>
  <c r="B579" i="4"/>
  <c r="B571" i="4"/>
  <c r="B563" i="4"/>
  <c r="B555" i="4"/>
  <c r="B547" i="4"/>
  <c r="B539" i="4"/>
  <c r="B531" i="4"/>
  <c r="B523" i="4"/>
  <c r="B515" i="4"/>
  <c r="B507" i="4"/>
  <c r="B499" i="4"/>
  <c r="B491" i="4"/>
  <c r="B483" i="4"/>
  <c r="B475" i="4"/>
  <c r="B467" i="4"/>
  <c r="B459" i="4"/>
  <c r="B451" i="4"/>
  <c r="B443" i="4"/>
  <c r="B435" i="4"/>
  <c r="B427" i="4"/>
  <c r="B419" i="4"/>
  <c r="B411" i="4"/>
  <c r="B403" i="4"/>
  <c r="B395" i="4"/>
  <c r="B387" i="4"/>
  <c r="B379" i="4"/>
  <c r="B371" i="4"/>
  <c r="B363" i="4"/>
  <c r="B355" i="4"/>
  <c r="B347" i="4"/>
  <c r="B339" i="4"/>
  <c r="B331" i="4"/>
  <c r="B323" i="4"/>
  <c r="B315" i="4"/>
  <c r="B307" i="4"/>
  <c r="B299" i="4"/>
  <c r="B291" i="4"/>
  <c r="B283" i="4"/>
  <c r="B275" i="4"/>
  <c r="B267" i="4"/>
  <c r="B259" i="4"/>
  <c r="B251" i="4"/>
  <c r="B243" i="4"/>
  <c r="B235" i="4"/>
  <c r="B227" i="4"/>
  <c r="B219" i="4"/>
  <c r="B211" i="4"/>
  <c r="B203" i="4"/>
  <c r="B195" i="4"/>
  <c r="B187" i="4"/>
  <c r="B179" i="4"/>
  <c r="B171" i="4"/>
  <c r="B163" i="4"/>
  <c r="B155" i="4"/>
  <c r="B147" i="4"/>
  <c r="B139" i="4"/>
  <c r="B131" i="4"/>
  <c r="B128" i="4"/>
  <c r="B120" i="4"/>
  <c r="B112" i="4"/>
  <c r="B109" i="4"/>
  <c r="B101" i="4"/>
  <c r="B93" i="4"/>
  <c r="B85" i="4"/>
  <c r="B77" i="4"/>
  <c r="B69" i="4"/>
  <c r="B61" i="4"/>
  <c r="B53" i="4"/>
  <c r="B45" i="4"/>
  <c r="B37" i="4"/>
  <c r="B29" i="4"/>
  <c r="B21" i="4"/>
  <c r="B13" i="4"/>
  <c r="B5" i="4"/>
  <c r="B3310" i="4"/>
  <c r="B3302" i="4"/>
  <c r="B3294" i="4"/>
  <c r="B3286" i="4"/>
  <c r="B3278" i="4"/>
  <c r="B3270" i="4"/>
  <c r="B3262" i="4"/>
  <c r="B3254" i="4"/>
  <c r="B3246" i="4"/>
  <c r="B3238" i="4"/>
  <c r="B3230" i="4"/>
  <c r="B3222" i="4"/>
  <c r="B3214" i="4"/>
  <c r="B3206" i="4"/>
  <c r="B3198" i="4"/>
  <c r="B3190" i="4"/>
  <c r="B3182" i="4"/>
  <c r="B3174" i="4"/>
  <c r="B3166" i="4"/>
  <c r="B3158" i="4"/>
  <c r="B3150" i="4"/>
  <c r="B3142" i="4"/>
  <c r="B3134" i="4"/>
  <c r="B3126" i="4"/>
  <c r="B3112" i="4"/>
  <c r="B3104" i="4"/>
  <c r="B3096" i="4"/>
  <c r="B3088" i="4"/>
  <c r="B3080" i="4"/>
  <c r="B3072" i="4"/>
  <c r="B3064" i="4"/>
  <c r="B3053" i="4"/>
  <c r="B3045" i="4"/>
  <c r="B3037" i="4"/>
  <c r="B3029" i="4"/>
  <c r="B3021" i="4"/>
  <c r="B3013" i="4"/>
  <c r="B3005" i="4"/>
  <c r="B2997" i="4"/>
  <c r="B2989" i="4"/>
  <c r="B2981" i="4"/>
  <c r="B2973" i="4"/>
  <c r="B2965" i="4"/>
  <c r="B2957" i="4"/>
  <c r="B2949" i="4"/>
  <c r="B2941" i="4"/>
  <c r="B2933" i="4"/>
  <c r="B2925" i="4"/>
  <c r="B2917" i="4"/>
  <c r="B2909" i="4"/>
  <c r="B2901" i="4"/>
  <c r="B2893" i="4"/>
  <c r="B2885" i="4"/>
  <c r="B2877" i="4"/>
  <c r="B2869" i="4"/>
  <c r="B2861" i="4"/>
  <c r="B2853" i="4"/>
  <c r="B2845" i="4"/>
  <c r="B2837" i="4"/>
  <c r="B2829" i="4"/>
  <c r="B2821" i="4"/>
  <c r="B2813" i="4"/>
  <c r="B2805" i="4"/>
  <c r="B2797" i="4"/>
  <c r="B2789" i="4"/>
  <c r="B2781" i="4"/>
  <c r="B2773" i="4"/>
  <c r="B2765" i="4"/>
  <c r="B2757" i="4"/>
  <c r="B2749" i="4"/>
  <c r="B2741" i="4"/>
  <c r="B2733" i="4"/>
  <c r="B2722" i="4"/>
  <c r="B2714" i="4"/>
  <c r="B2706" i="4"/>
  <c r="B2698" i="4"/>
  <c r="B2690" i="4"/>
  <c r="B2682" i="4"/>
  <c r="B2674" i="4"/>
  <c r="B2666" i="4"/>
  <c r="B2658" i="4"/>
  <c r="B2650" i="4"/>
  <c r="B2642" i="4"/>
  <c r="B2634" i="4"/>
  <c r="B2626" i="4"/>
  <c r="B2618" i="4"/>
  <c r="B2610" i="4"/>
  <c r="B2602" i="4"/>
  <c r="B2594" i="4"/>
  <c r="B2586" i="4"/>
  <c r="B2578" i="4"/>
  <c r="B2570" i="4"/>
  <c r="B2562" i="4"/>
  <c r="B2554" i="4"/>
  <c r="B2546" i="4"/>
  <c r="B2538" i="4"/>
  <c r="B2530" i="4"/>
  <c r="B2522" i="4"/>
  <c r="B2514" i="4"/>
  <c r="B2506" i="4"/>
  <c r="B2498" i="4"/>
  <c r="B2490" i="4"/>
  <c r="B2482" i="4"/>
  <c r="B2474" i="4"/>
  <c r="B2466" i="4"/>
  <c r="B2458" i="4"/>
  <c r="B2450" i="4"/>
  <c r="B2442" i="4"/>
  <c r="B2434" i="4"/>
  <c r="B2426" i="4"/>
  <c r="B2418" i="4"/>
  <c r="B2410" i="4"/>
  <c r="B2402" i="4"/>
  <c r="B2394" i="4"/>
  <c r="B2386" i="4"/>
  <c r="B2378" i="4"/>
  <c r="B2370" i="4"/>
  <c r="B2362" i="4"/>
  <c r="B2354" i="4"/>
  <c r="B2346" i="4"/>
  <c r="B2338" i="4"/>
  <c r="B2330" i="4"/>
  <c r="B2322" i="4"/>
  <c r="B2314" i="4"/>
  <c r="B2306" i="4"/>
  <c r="B2298" i="4"/>
  <c r="B2290" i="4"/>
  <c r="B2282" i="4"/>
  <c r="B2274" i="4"/>
  <c r="B2266" i="4"/>
  <c r="B2258" i="4"/>
  <c r="B2250" i="4"/>
  <c r="B2242" i="4"/>
  <c r="B2234" i="4"/>
  <c r="B2226" i="4"/>
  <c r="B2218" i="4"/>
  <c r="B2210" i="4"/>
  <c r="B2202" i="4"/>
  <c r="B2194" i="4"/>
  <c r="B2186" i="4"/>
  <c r="B2178" i="4"/>
  <c r="B2170" i="4"/>
  <c r="B2162" i="4"/>
  <c r="B2154" i="4"/>
  <c r="B2146" i="4"/>
  <c r="B2138" i="4"/>
  <c r="B2130" i="4"/>
  <c r="B2122" i="4"/>
  <c r="B2114" i="4"/>
  <c r="B2106" i="4"/>
  <c r="B2098" i="4"/>
  <c r="B2090" i="4"/>
  <c r="B2082" i="4"/>
  <c r="B2079" i="4"/>
  <c r="B2076" i="4"/>
  <c r="B2068" i="4"/>
  <c r="B2060" i="4"/>
  <c r="B2052" i="4"/>
  <c r="B2044" i="4"/>
  <c r="B2036" i="4"/>
  <c r="B2028" i="4"/>
  <c r="B2020" i="4"/>
  <c r="B2012" i="4"/>
  <c r="B2004" i="4"/>
  <c r="B1996" i="4"/>
  <c r="B1988" i="4"/>
  <c r="B1980" i="4"/>
  <c r="B1972" i="4"/>
  <c r="B1964" i="4"/>
  <c r="B1956" i="4"/>
  <c r="B1948" i="4"/>
  <c r="B1940" i="4"/>
  <c r="B1932" i="4"/>
  <c r="B1924" i="4"/>
  <c r="B1916" i="4"/>
  <c r="B1908" i="4"/>
  <c r="B1900" i="4"/>
  <c r="B1892" i="4"/>
  <c r="B1884" i="4"/>
  <c r="B1876" i="4"/>
  <c r="B1868" i="4"/>
  <c r="B1860" i="4"/>
  <c r="B1852" i="4"/>
  <c r="B1844" i="4"/>
  <c r="B1836" i="4"/>
  <c r="B1828" i="4"/>
  <c r="B1820" i="4"/>
  <c r="B1812" i="4"/>
  <c r="B1804" i="4"/>
  <c r="B1796" i="4"/>
  <c r="B1788" i="4"/>
  <c r="B1780" i="4"/>
  <c r="B1772" i="4"/>
  <c r="B1764" i="4"/>
  <c r="B1756" i="4"/>
  <c r="B1748" i="4"/>
  <c r="B1740" i="4"/>
  <c r="B1732" i="4"/>
  <c r="B1724" i="4"/>
  <c r="B1716" i="4"/>
  <c r="B1708" i="4"/>
  <c r="B1700" i="4"/>
  <c r="B1692" i="4"/>
  <c r="B1684" i="4"/>
  <c r="B1676" i="4"/>
  <c r="B1668" i="4"/>
  <c r="B1660" i="4"/>
  <c r="B1652" i="4"/>
  <c r="B1644" i="4"/>
  <c r="B1636" i="4"/>
  <c r="B1628" i="4"/>
  <c r="B1620" i="4"/>
  <c r="B1612" i="4"/>
  <c r="B1604" i="4"/>
  <c r="B1596" i="4"/>
  <c r="B1588" i="4"/>
  <c r="B1580" i="4"/>
  <c r="B1572" i="4"/>
  <c r="B1564" i="4"/>
  <c r="B1556" i="4"/>
  <c r="B1548" i="4"/>
  <c r="B1540" i="4"/>
  <c r="B1532" i="4"/>
  <c r="B1524" i="4"/>
  <c r="B1516" i="4"/>
  <c r="B1508" i="4"/>
  <c r="B1500" i="4"/>
  <c r="B1492" i="4"/>
  <c r="B1484" i="4"/>
  <c r="B1476" i="4"/>
  <c r="B1468" i="4"/>
  <c r="B1460" i="4"/>
  <c r="B1452" i="4"/>
  <c r="B1444" i="4"/>
  <c r="B1436" i="4"/>
  <c r="B1428" i="4"/>
  <c r="B1420" i="4"/>
  <c r="B1412" i="4"/>
  <c r="B1404" i="4"/>
  <c r="B1396" i="4"/>
  <c r="B1388" i="4"/>
  <c r="B1380" i="4"/>
  <c r="B1372" i="4"/>
  <c r="B1364" i="4"/>
  <c r="B1356" i="4"/>
  <c r="B1348" i="4"/>
  <c r="B1340" i="4"/>
  <c r="B1332" i="4"/>
  <c r="B1324" i="4"/>
  <c r="B1316" i="4"/>
  <c r="B1308" i="4"/>
  <c r="B1300" i="4"/>
  <c r="B1292" i="4"/>
  <c r="B1284" i="4"/>
  <c r="B1276" i="4"/>
  <c r="B1268" i="4"/>
  <c r="B1260" i="4"/>
  <c r="B1252" i="4"/>
  <c r="B1244" i="4"/>
  <c r="B1236" i="4"/>
  <c r="B1228" i="4"/>
  <c r="B1220" i="4"/>
  <c r="B1212" i="4"/>
  <c r="B1204" i="4"/>
  <c r="B1196" i="4"/>
  <c r="B1188" i="4"/>
  <c r="B1180" i="4"/>
  <c r="B1172" i="4"/>
  <c r="B1164" i="4"/>
  <c r="B1156" i="4"/>
  <c r="B1148" i="4"/>
  <c r="B1140" i="4"/>
  <c r="B1132" i="4"/>
  <c r="B1124" i="4"/>
  <c r="B1116" i="4"/>
  <c r="B1108" i="4"/>
  <c r="B1100" i="4"/>
  <c r="B1092" i="4"/>
  <c r="B1084" i="4"/>
  <c r="B1076" i="4"/>
  <c r="B1068" i="4"/>
  <c r="B1060" i="4"/>
  <c r="B1052" i="4"/>
  <c r="B1044" i="4"/>
  <c r="B1036" i="4"/>
  <c r="B1028" i="4"/>
  <c r="B1020" i="4"/>
  <c r="B1012" i="4"/>
  <c r="B1009" i="4"/>
  <c r="B1001" i="4"/>
  <c r="B993" i="4"/>
  <c r="B985" i="4"/>
  <c r="B977" i="4"/>
  <c r="B969" i="4"/>
  <c r="B961" i="4"/>
  <c r="B953" i="4"/>
  <c r="B945" i="4"/>
  <c r="B937" i="4"/>
  <c r="B929" i="4"/>
  <c r="B921" i="4"/>
  <c r="B913" i="4"/>
  <c r="B905" i="4"/>
  <c r="B897" i="4"/>
  <c r="B889" i="4"/>
  <c r="B881" i="4"/>
  <c r="B873" i="4"/>
  <c r="B865" i="4"/>
  <c r="B857" i="4"/>
  <c r="B849" i="4"/>
  <c r="B841" i="4"/>
  <c r="B833" i="4"/>
  <c r="B825" i="4"/>
  <c r="B822" i="4"/>
  <c r="B814" i="4"/>
  <c r="B806" i="4"/>
  <c r="B798" i="4"/>
  <c r="B790" i="4"/>
  <c r="B782" i="4"/>
  <c r="B774" i="4"/>
  <c r="B766" i="4"/>
  <c r="B758" i="4"/>
  <c r="B750" i="4"/>
  <c r="B742" i="4"/>
  <c r="B734" i="4"/>
  <c r="B726" i="4"/>
  <c r="B718" i="4"/>
  <c r="B710" i="4"/>
  <c r="B702" i="4"/>
  <c r="B694" i="4"/>
  <c r="B686" i="4"/>
  <c r="B678" i="4"/>
  <c r="B670" i="4"/>
  <c r="B662" i="4"/>
  <c r="B654" i="4"/>
  <c r="B646" i="4"/>
  <c r="B638" i="4"/>
  <c r="B630" i="4"/>
  <c r="B622" i="4"/>
  <c r="B614" i="4"/>
  <c r="B606" i="4"/>
  <c r="B598" i="4"/>
  <c r="B590" i="4"/>
  <c r="B582" i="4"/>
  <c r="B574" i="4"/>
  <c r="B566" i="4"/>
  <c r="B558" i="4"/>
  <c r="B550" i="4"/>
  <c r="B542" i="4"/>
  <c r="B534" i="4"/>
  <c r="B526" i="4"/>
  <c r="B518" i="4"/>
  <c r="B510" i="4"/>
  <c r="B502" i="4"/>
  <c r="B494" i="4"/>
  <c r="B486" i="4"/>
  <c r="B478" i="4"/>
  <c r="B470" i="4"/>
  <c r="B462" i="4"/>
  <c r="B454" i="4"/>
  <c r="B446" i="4"/>
  <c r="B438" i="4"/>
  <c r="B430" i="4"/>
  <c r="B422" i="4"/>
  <c r="B414" i="4"/>
  <c r="B406" i="4"/>
  <c r="B398" i="4"/>
  <c r="B390" i="4"/>
  <c r="B382" i="4"/>
  <c r="B374" i="4"/>
  <c r="B366" i="4"/>
  <c r="B358" i="4"/>
  <c r="B350" i="4"/>
  <c r="B342" i="4"/>
  <c r="B334" i="4"/>
  <c r="B326" i="4"/>
  <c r="B318" i="4"/>
  <c r="B310" i="4"/>
  <c r="B302" i="4"/>
  <c r="B294" i="4"/>
  <c r="B286" i="4"/>
  <c r="B278" i="4"/>
  <c r="B270" i="4"/>
  <c r="B262" i="4"/>
  <c r="B254" i="4"/>
  <c r="B246" i="4"/>
  <c r="B238" i="4"/>
  <c r="B230" i="4"/>
  <c r="B222" i="4"/>
  <c r="B214" i="4"/>
  <c r="B206" i="4"/>
  <c r="B198" i="4"/>
  <c r="B190" i="4"/>
  <c r="B182" i="4"/>
  <c r="B174" i="4"/>
  <c r="B166" i="4"/>
  <c r="B158" i="4"/>
  <c r="B150" i="4"/>
  <c r="B142" i="4"/>
  <c r="B134" i="4"/>
  <c r="B123" i="4"/>
  <c r="B115" i="4"/>
  <c r="B104" i="4"/>
  <c r="B96" i="4"/>
  <c r="B88" i="4"/>
  <c r="B80" i="4"/>
  <c r="B72" i="4"/>
  <c r="B64" i="4"/>
  <c r="B56" i="4"/>
  <c r="B48" i="4"/>
  <c r="B40" i="4"/>
  <c r="B32" i="4"/>
  <c r="B24" i="4"/>
  <c r="B16" i="4"/>
  <c r="B3289" i="4"/>
  <c r="B3281" i="4"/>
  <c r="B3273" i="4"/>
  <c r="B3265" i="4"/>
  <c r="B3257" i="4"/>
  <c r="B3249" i="4"/>
  <c r="B3241" i="4"/>
  <c r="B3233" i="4"/>
  <c r="B3225" i="4"/>
  <c r="B3217" i="4"/>
  <c r="B3209" i="4"/>
  <c r="B3201" i="4"/>
  <c r="B3193" i="4"/>
  <c r="B3185" i="4"/>
  <c r="B3177" i="4"/>
  <c r="B3169" i="4"/>
  <c r="B3161" i="4"/>
  <c r="B3153" i="4"/>
  <c r="B3145" i="4"/>
  <c r="B3137" i="4"/>
  <c r="B3129" i="4"/>
  <c r="B3115" i="4"/>
  <c r="B3107" i="4"/>
  <c r="B3099" i="4"/>
  <c r="B3091" i="4"/>
  <c r="B3083" i="4"/>
  <c r="B3075" i="4"/>
  <c r="B3067" i="4"/>
  <c r="B3056" i="4"/>
  <c r="B3048" i="4"/>
  <c r="B3040" i="4"/>
  <c r="B3032" i="4"/>
  <c r="B3024" i="4"/>
  <c r="B3016" i="4"/>
  <c r="B3008" i="4"/>
  <c r="B3000" i="4"/>
  <c r="B2992" i="4"/>
  <c r="B2984" i="4"/>
  <c r="B2976" i="4"/>
  <c r="B2968" i="4"/>
  <c r="B2960" i="4"/>
  <c r="B2952" i="4"/>
  <c r="B2944" i="4"/>
  <c r="B2936" i="4"/>
  <c r="B2928" i="4"/>
  <c r="B2920" i="4"/>
  <c r="B2912" i="4"/>
  <c r="B2904" i="4"/>
  <c r="B2896" i="4"/>
  <c r="B2888" i="4"/>
  <c r="B2880" i="4"/>
  <c r="B2872" i="4"/>
  <c r="B2864" i="4"/>
  <c r="B2856" i="4"/>
  <c r="B2848" i="4"/>
  <c r="B2840" i="4"/>
  <c r="B2832" i="4"/>
  <c r="B2824" i="4"/>
  <c r="B2816" i="4"/>
  <c r="B2808" i="4"/>
  <c r="B2800" i="4"/>
  <c r="B2792" i="4"/>
  <c r="B2784" i="4"/>
  <c r="B2776" i="4"/>
  <c r="B2768" i="4"/>
  <c r="B2760" i="4"/>
  <c r="B2752" i="4"/>
  <c r="B2744" i="4"/>
  <c r="B2736" i="4"/>
  <c r="B2728" i="4"/>
  <c r="B2725" i="4"/>
  <c r="B2717" i="4"/>
  <c r="B2709" i="4"/>
  <c r="B2701" i="4"/>
  <c r="B2693" i="4"/>
  <c r="B2685" i="4"/>
  <c r="B2677" i="4"/>
  <c r="B2669" i="4"/>
  <c r="B2661" i="4"/>
  <c r="B2653" i="4"/>
  <c r="B2645" i="4"/>
  <c r="B2637" i="4"/>
  <c r="B2629" i="4"/>
  <c r="B2621" i="4"/>
  <c r="B2613" i="4"/>
  <c r="B2605" i="4"/>
  <c r="B2597" i="4"/>
  <c r="B2589" i="4"/>
  <c r="B2581" i="4"/>
  <c r="B2573" i="4"/>
  <c r="B2565" i="4"/>
  <c r="B2557" i="4"/>
  <c r="B2549" i="4"/>
  <c r="B2541" i="4"/>
  <c r="B2533" i="4"/>
  <c r="B2525" i="4"/>
  <c r="B2517" i="4"/>
  <c r="B2509" i="4"/>
  <c r="B2501" i="4"/>
  <c r="B2493" i="4"/>
  <c r="B2485" i="4"/>
  <c r="B2477" i="4"/>
  <c r="B2469" i="4"/>
  <c r="B2461" i="4"/>
  <c r="B2453" i="4"/>
  <c r="B2445" i="4"/>
  <c r="B2437" i="4"/>
  <c r="B2429" i="4"/>
  <c r="B2421" i="4"/>
  <c r="B2413" i="4"/>
  <c r="B2405" i="4"/>
  <c r="B2397" i="4"/>
  <c r="B2389" i="4"/>
  <c r="B2381" i="4"/>
  <c r="B2373" i="4"/>
  <c r="B2365" i="4"/>
  <c r="B2357" i="4"/>
  <c r="B2349" i="4"/>
  <c r="B2341" i="4"/>
  <c r="B2333" i="4"/>
  <c r="B2325" i="4"/>
  <c r="B2317" i="4"/>
  <c r="B2309" i="4"/>
  <c r="B2301" i="4"/>
  <c r="B2293" i="4"/>
  <c r="B2285" i="4"/>
  <c r="B2277" i="4"/>
  <c r="B2269" i="4"/>
  <c r="B2261" i="4"/>
  <c r="B2253" i="4"/>
  <c r="B2245" i="4"/>
  <c r="B2237" i="4"/>
  <c r="B2229" i="4"/>
  <c r="B2221" i="4"/>
  <c r="B2213" i="4"/>
  <c r="B2205" i="4"/>
  <c r="B2197" i="4"/>
  <c r="B2189" i="4"/>
  <c r="B2181" i="4"/>
  <c r="B2173" i="4"/>
  <c r="B2165" i="4"/>
  <c r="B2157" i="4"/>
  <c r="B2149" i="4"/>
  <c r="B2141" i="4"/>
  <c r="B2133" i="4"/>
  <c r="B2125" i="4"/>
  <c r="B2117" i="4"/>
  <c r="B2109" i="4"/>
  <c r="B2101" i="4"/>
  <c r="B2093" i="4"/>
  <c r="B2085" i="4"/>
  <c r="B2071" i="4"/>
  <c r="B2063" i="4"/>
  <c r="B2055" i="4"/>
  <c r="B2047" i="4"/>
  <c r="B2039" i="4"/>
  <c r="B2031" i="4"/>
  <c r="B2023" i="4"/>
  <c r="B2015" i="4"/>
  <c r="B2007" i="4"/>
  <c r="B1999" i="4"/>
  <c r="B1991" i="4"/>
  <c r="B1983" i="4"/>
  <c r="B1975" i="4"/>
  <c r="B1967" i="4"/>
  <c r="B1959" i="4"/>
  <c r="B1951" i="4"/>
  <c r="B1943" i="4"/>
  <c r="B1935" i="4"/>
  <c r="B1927" i="4"/>
  <c r="B1919" i="4"/>
  <c r="B1911" i="4"/>
  <c r="B1903" i="4"/>
  <c r="B1895" i="4"/>
  <c r="B1887" i="4"/>
  <c r="B1879" i="4"/>
  <c r="B1871" i="4"/>
  <c r="B1863" i="4"/>
  <c r="B1855" i="4"/>
  <c r="B1847" i="4"/>
  <c r="B1839" i="4"/>
  <c r="B1831" i="4"/>
  <c r="B1823" i="4"/>
  <c r="B1815" i="4"/>
  <c r="B1807" i="4"/>
  <c r="B1799" i="4"/>
  <c r="B1791" i="4"/>
  <c r="B1783" i="4"/>
  <c r="B1775" i="4"/>
  <c r="B1767" i="4"/>
  <c r="B1759" i="4"/>
  <c r="B1751" i="4"/>
  <c r="B1743" i="4"/>
  <c r="B1735" i="4"/>
  <c r="B1727" i="4"/>
  <c r="B1719" i="4"/>
  <c r="B1711" i="4"/>
  <c r="B1703" i="4"/>
  <c r="B1695" i="4"/>
  <c r="B1687" i="4"/>
  <c r="B1679" i="4"/>
  <c r="B1671" i="4"/>
  <c r="B1663" i="4"/>
  <c r="B1655" i="4"/>
  <c r="B1647" i="4"/>
  <c r="B1639" i="4"/>
  <c r="B1631" i="4"/>
  <c r="B1623" i="4"/>
  <c r="B1615" i="4"/>
  <c r="B1607" i="4"/>
  <c r="B1599" i="4"/>
  <c r="B1591" i="4"/>
  <c r="B1583" i="4"/>
  <c r="B1575" i="4"/>
  <c r="B1567" i="4"/>
  <c r="B1559" i="4"/>
  <c r="B1551" i="4"/>
  <c r="B1543" i="4"/>
  <c r="B1535" i="4"/>
  <c r="B1527" i="4"/>
  <c r="B1519" i="4"/>
  <c r="B1511" i="4"/>
  <c r="B1503" i="4"/>
  <c r="B1495" i="4"/>
  <c r="B1487" i="4"/>
  <c r="B1479" i="4"/>
  <c r="B1471" i="4"/>
  <c r="B1463" i="4"/>
  <c r="B1455" i="4"/>
  <c r="B1447" i="4"/>
  <c r="B1439" i="4"/>
  <c r="B1431" i="4"/>
  <c r="B1423" i="4"/>
  <c r="B1415" i="4"/>
  <c r="B1407" i="4"/>
  <c r="B1399" i="4"/>
  <c r="B1391" i="4"/>
  <c r="B1383" i="4"/>
  <c r="B1375" i="4"/>
  <c r="B1367" i="4"/>
  <c r="B1359" i="4"/>
  <c r="B1351" i="4"/>
  <c r="B1343" i="4"/>
  <c r="B1335" i="4"/>
  <c r="B1327" i="4"/>
  <c r="B1319" i="4"/>
  <c r="B1311" i="4"/>
  <c r="B1303" i="4"/>
  <c r="B1295" i="4"/>
  <c r="B1287" i="4"/>
  <c r="B1279" i="4"/>
  <c r="B1271" i="4"/>
  <c r="B1263" i="4"/>
  <c r="B1255" i="4"/>
  <c r="B1247" i="4"/>
  <c r="B1239" i="4"/>
  <c r="B1231" i="4"/>
  <c r="B1223" i="4"/>
  <c r="B1215" i="4"/>
  <c r="B1207" i="4"/>
  <c r="B1199" i="4"/>
  <c r="B1191" i="4"/>
  <c r="B1183" i="4"/>
  <c r="B1175" i="4"/>
  <c r="B1167" i="4"/>
  <c r="B1159" i="4"/>
  <c r="B1151" i="4"/>
  <c r="B1143" i="4"/>
  <c r="B1135" i="4"/>
  <c r="B1127" i="4"/>
  <c r="B1119" i="4"/>
  <c r="B1111" i="4"/>
  <c r="B1103" i="4"/>
  <c r="B1095" i="4"/>
  <c r="B1087" i="4"/>
  <c r="B1079" i="4"/>
  <c r="B1071" i="4"/>
  <c r="B1063" i="4"/>
  <c r="B1055" i="4"/>
  <c r="B1047" i="4"/>
  <c r="B1039" i="4"/>
  <c r="B1031" i="4"/>
  <c r="B1023" i="4"/>
  <c r="B1015" i="4"/>
  <c r="B1004" i="4"/>
  <c r="B996" i="4"/>
  <c r="B988" i="4"/>
  <c r="B980" i="4"/>
  <c r="B972" i="4"/>
  <c r="B964" i="4"/>
  <c r="B956" i="4"/>
  <c r="B948" i="4"/>
  <c r="B940" i="4"/>
  <c r="B932" i="4"/>
  <c r="B924" i="4"/>
  <c r="B916" i="4"/>
  <c r="B908" i="4"/>
  <c r="B900" i="4"/>
  <c r="B892" i="4"/>
  <c r="B884" i="4"/>
  <c r="B876" i="4"/>
  <c r="B868" i="4"/>
  <c r="B860" i="4"/>
  <c r="B852" i="4"/>
  <c r="B844" i="4"/>
  <c r="B836" i="4"/>
  <c r="B828" i="4"/>
  <c r="B817" i="4"/>
  <c r="B809" i="4"/>
  <c r="B801" i="4"/>
  <c r="B793" i="4"/>
  <c r="B785" i="4"/>
  <c r="B777" i="4"/>
  <c r="B769" i="4"/>
  <c r="B761" i="4"/>
  <c r="B753" i="4"/>
  <c r="B745" i="4"/>
  <c r="B737" i="4"/>
  <c r="B729" i="4"/>
  <c r="B721" i="4"/>
  <c r="B713" i="4"/>
  <c r="B705" i="4"/>
  <c r="B697" i="4"/>
  <c r="B689" i="4"/>
  <c r="B681" i="4"/>
  <c r="B673" i="4"/>
  <c r="B665" i="4"/>
  <c r="B657" i="4"/>
  <c r="B649" i="4"/>
  <c r="B641" i="4"/>
  <c r="B633" i="4"/>
  <c r="B625" i="4"/>
  <c r="B617" i="4"/>
  <c r="B609" i="4"/>
  <c r="B601" i="4"/>
  <c r="B593" i="4"/>
  <c r="B585" i="4"/>
  <c r="B577" i="4"/>
  <c r="B569" i="4"/>
  <c r="B561" i="4"/>
  <c r="B553" i="4"/>
  <c r="B545" i="4"/>
  <c r="B537" i="4"/>
  <c r="B529" i="4"/>
  <c r="B521" i="4"/>
  <c r="B513" i="4"/>
  <c r="B505" i="4"/>
  <c r="B497" i="4"/>
  <c r="B489" i="4"/>
  <c r="B481" i="4"/>
  <c r="B473" i="4"/>
  <c r="B465" i="4"/>
  <c r="B457" i="4"/>
  <c r="B449" i="4"/>
  <c r="B441" i="4"/>
  <c r="B433" i="4"/>
  <c r="B425" i="4"/>
  <c r="B417" i="4"/>
  <c r="B409" i="4"/>
  <c r="B401" i="4"/>
  <c r="B393" i="4"/>
  <c r="B385" i="4"/>
  <c r="B377" i="4"/>
  <c r="B369" i="4"/>
  <c r="B361" i="4"/>
  <c r="B353" i="4"/>
  <c r="B345" i="4"/>
  <c r="B337" i="4"/>
  <c r="B329" i="4"/>
  <c r="B321" i="4"/>
  <c r="B313" i="4"/>
  <c r="B305" i="4"/>
  <c r="B297" i="4"/>
  <c r="B289" i="4"/>
  <c r="B281" i="4"/>
  <c r="B273" i="4"/>
  <c r="B265" i="4"/>
  <c r="B257" i="4"/>
  <c r="B249" i="4"/>
  <c r="B241" i="4"/>
  <c r="B233" i="4"/>
  <c r="B225" i="4"/>
  <c r="B217" i="4"/>
  <c r="B209" i="4"/>
  <c r="B201" i="4"/>
  <c r="B193" i="4"/>
  <c r="B185" i="4"/>
  <c r="B177" i="4"/>
  <c r="B169" i="4"/>
  <c r="B161" i="4"/>
  <c r="B153" i="4"/>
  <c r="B145" i="4"/>
  <c r="B137" i="4"/>
  <c r="B129" i="4"/>
  <c r="B126" i="4"/>
  <c r="B118" i="4"/>
  <c r="B107" i="4"/>
  <c r="B99" i="4"/>
  <c r="B91" i="4"/>
  <c r="B83" i="4"/>
  <c r="B75" i="4"/>
  <c r="B67" i="4"/>
  <c r="B59" i="4"/>
  <c r="B51" i="4"/>
  <c r="B43" i="4"/>
  <c r="B35" i="4"/>
  <c r="B27" i="4"/>
  <c r="B19" i="4"/>
  <c r="B11" i="4"/>
  <c r="B3" i="4"/>
  <c r="B2" i="4"/>
  <c r="D2" i="5"/>
  <c r="B4" i="3" l="1" a="1"/>
  <c r="B4" i="3" s="1"/>
  <c r="G2" i="5"/>
  <c r="H2" i="5" s="1"/>
  <c r="A3" i="5"/>
  <c r="C3" i="5" s="1"/>
  <c r="C3" i="3"/>
  <c r="B3" i="5" s="1"/>
  <c r="D3" i="5" s="1"/>
  <c r="C2" i="5"/>
  <c r="D4" i="3" l="1"/>
  <c r="A4" i="5" s="1"/>
  <c r="G3" i="5"/>
  <c r="H3" i="5" s="1"/>
  <c r="C4" i="5"/>
  <c r="G4" i="5"/>
  <c r="H4" i="5" s="1"/>
  <c r="C4" i="3"/>
  <c r="B4" i="5" s="1"/>
  <c r="D4" i="5" s="1"/>
  <c r="B5" i="3" a="1"/>
  <c r="B5" i="3" s="1"/>
  <c r="E2" i="5"/>
  <c r="F3" i="5"/>
  <c r="E3" i="5"/>
  <c r="F2" i="5"/>
  <c r="D5" i="3" l="1"/>
  <c r="A5" i="5" s="1"/>
  <c r="C5" i="5" s="1"/>
  <c r="F4" i="5"/>
  <c r="E4" i="5"/>
  <c r="B6" i="3" a="1"/>
  <c r="B6" i="3" s="1"/>
  <c r="G5" i="5"/>
  <c r="H5" i="5" s="1"/>
  <c r="C5" i="3"/>
  <c r="B5" i="5" s="1"/>
  <c r="D6" i="3" l="1"/>
  <c r="A6" i="5" s="1"/>
  <c r="B7" i="3" a="1"/>
  <c r="B7" i="3" s="1"/>
  <c r="C6" i="3"/>
  <c r="B6" i="5" s="1"/>
  <c r="D6" i="5" s="1"/>
  <c r="F5" i="5"/>
  <c r="E5" i="5"/>
  <c r="D5" i="5"/>
  <c r="G6" i="5"/>
  <c r="H6" i="5" s="1"/>
  <c r="C6" i="5"/>
  <c r="D7" i="3" l="1"/>
  <c r="A7" i="5" s="1"/>
  <c r="C7" i="3"/>
  <c r="B7" i="5" s="1"/>
  <c r="D7" i="5" s="1"/>
  <c r="E6" i="5"/>
  <c r="F6" i="5"/>
  <c r="B8" i="3" a="1"/>
  <c r="B8" i="3" s="1"/>
  <c r="F7" i="5"/>
  <c r="C7" i="5"/>
  <c r="G7" i="5"/>
  <c r="H7" i="5" s="1"/>
  <c r="B9" i="3" l="1" a="1"/>
  <c r="B9" i="3" s="1"/>
  <c r="D9" i="3" s="1"/>
  <c r="D8" i="3"/>
  <c r="E7" i="5"/>
  <c r="C8" i="3"/>
  <c r="B8" i="5" s="1"/>
  <c r="E8" i="5" s="1"/>
  <c r="A8" i="5"/>
  <c r="G8" i="5" s="1"/>
  <c r="H8" i="5" s="1"/>
  <c r="A9" i="5"/>
  <c r="C9" i="3"/>
  <c r="B9" i="5" s="1"/>
  <c r="B10" i="3" a="1"/>
  <c r="B10" i="3" s="1"/>
  <c r="D10" i="3" s="1"/>
  <c r="C8" i="5" l="1"/>
  <c r="F8" i="5"/>
  <c r="D8" i="5"/>
  <c r="F9" i="5"/>
  <c r="E9" i="5"/>
  <c r="D9" i="5"/>
  <c r="A10" i="5"/>
  <c r="C10" i="3"/>
  <c r="B10" i="5" s="1"/>
  <c r="B11" i="3" a="1"/>
  <c r="B11" i="3" s="1"/>
  <c r="D11" i="3" s="1"/>
  <c r="C9" i="5"/>
  <c r="G9" i="5"/>
  <c r="H9" i="5" s="1"/>
  <c r="A11" i="5" l="1"/>
  <c r="C11" i="3"/>
  <c r="B11" i="5" s="1"/>
  <c r="B12" i="3" a="1"/>
  <c r="B12" i="3" s="1"/>
  <c r="D12" i="3" s="1"/>
  <c r="F10" i="5"/>
  <c r="E10" i="5"/>
  <c r="D10" i="5"/>
  <c r="C10" i="5"/>
  <c r="G10" i="5"/>
  <c r="H10" i="5" s="1"/>
  <c r="B13" i="3" l="1" a="1"/>
  <c r="B13" i="3" s="1"/>
  <c r="D13" i="3" s="1"/>
  <c r="A12" i="5"/>
  <c r="C12" i="3"/>
  <c r="B12" i="5" s="1"/>
  <c r="D11" i="5"/>
  <c r="F11" i="5"/>
  <c r="E11" i="5"/>
  <c r="C11" i="5"/>
  <c r="G11" i="5"/>
  <c r="H11" i="5" s="1"/>
  <c r="E12" i="5" l="1"/>
  <c r="D12" i="5"/>
  <c r="F12" i="5"/>
  <c r="C12" i="5"/>
  <c r="G12" i="5"/>
  <c r="H12" i="5" s="1"/>
  <c r="A13" i="5"/>
  <c r="C13" i="3"/>
  <c r="B13" i="5" s="1"/>
  <c r="B14" i="3" a="1"/>
  <c r="B14" i="3" s="1"/>
  <c r="D14" i="3" s="1"/>
  <c r="A14" i="5" l="1"/>
  <c r="C14" i="3"/>
  <c r="B14" i="5" s="1"/>
  <c r="B15" i="3" a="1"/>
  <c r="B15" i="3" s="1"/>
  <c r="D15" i="3" s="1"/>
  <c r="G13" i="5"/>
  <c r="H13" i="5" s="1"/>
  <c r="C13" i="5"/>
  <c r="D13" i="5"/>
  <c r="E13" i="5"/>
  <c r="F13" i="5"/>
  <c r="A15" i="5" l="1"/>
  <c r="C15" i="3"/>
  <c r="B15" i="5" s="1"/>
  <c r="B16" i="3" a="1"/>
  <c r="B16" i="3" s="1"/>
  <c r="D16" i="3" s="1"/>
  <c r="E14" i="5"/>
  <c r="D14" i="5"/>
  <c r="F14" i="5"/>
  <c r="G14" i="5"/>
  <c r="H14" i="5" s="1"/>
  <c r="C14" i="5"/>
  <c r="A16" i="5" l="1"/>
  <c r="C16" i="3"/>
  <c r="B16" i="5" s="1"/>
  <c r="B17" i="3" a="1"/>
  <c r="B17" i="3" s="1"/>
  <c r="D17" i="3" s="1"/>
  <c r="F15" i="5"/>
  <c r="E15" i="5"/>
  <c r="D15" i="5"/>
  <c r="C15" i="5"/>
  <c r="G15" i="5"/>
  <c r="H15" i="5" s="1"/>
  <c r="A17" i="5" l="1"/>
  <c r="C17" i="3"/>
  <c r="B17" i="5" s="1"/>
  <c r="B18" i="3" a="1"/>
  <c r="B18" i="3" s="1"/>
  <c r="D18" i="3" s="1"/>
  <c r="D16" i="5"/>
  <c r="E16" i="5"/>
  <c r="F16" i="5"/>
  <c r="G16" i="5"/>
  <c r="H16" i="5" s="1"/>
  <c r="C16" i="5"/>
  <c r="A18" i="5" l="1"/>
  <c r="C18" i="3"/>
  <c r="B18" i="5" s="1"/>
  <c r="B19" i="3" a="1"/>
  <c r="B19" i="3" s="1"/>
  <c r="D19" i="3" s="1"/>
  <c r="E17" i="5"/>
  <c r="F17" i="5"/>
  <c r="D17" i="5"/>
  <c r="G17" i="5"/>
  <c r="H17" i="5" s="1"/>
  <c r="C17" i="5"/>
  <c r="G18" i="5" l="1"/>
  <c r="H18" i="5" s="1"/>
  <c r="C18" i="5"/>
  <c r="A19" i="5"/>
  <c r="C19" i="3"/>
  <c r="B19" i="5" s="1"/>
  <c r="B20" i="3" a="1"/>
  <c r="B20" i="3" s="1"/>
  <c r="D20" i="3" s="1"/>
  <c r="E18" i="5"/>
  <c r="D18" i="5"/>
  <c r="F18" i="5"/>
  <c r="A20" i="5" l="1"/>
  <c r="C20" i="3"/>
  <c r="B20" i="5" s="1"/>
  <c r="B21" i="3" a="1"/>
  <c r="B21" i="3" s="1"/>
  <c r="D21" i="3" s="1"/>
  <c r="F19" i="5"/>
  <c r="E19" i="5"/>
  <c r="D19" i="5"/>
  <c r="G19" i="5"/>
  <c r="H19" i="5" s="1"/>
  <c r="C19" i="5"/>
  <c r="A21" i="5" l="1"/>
  <c r="C21" i="3"/>
  <c r="B21" i="5" s="1"/>
  <c r="B22" i="3" a="1"/>
  <c r="B22" i="3" s="1"/>
  <c r="D22" i="3" s="1"/>
  <c r="E20" i="5"/>
  <c r="D20" i="5"/>
  <c r="F20" i="5"/>
  <c r="G20" i="5"/>
  <c r="H20" i="5" s="1"/>
  <c r="C20" i="5"/>
  <c r="A22" i="5" l="1"/>
  <c r="C22" i="3"/>
  <c r="B22" i="5" s="1"/>
  <c r="B23" i="3" a="1"/>
  <c r="B23" i="3" s="1"/>
  <c r="D23" i="3" s="1"/>
  <c r="D21" i="5"/>
  <c r="F21" i="5"/>
  <c r="E21" i="5"/>
  <c r="G21" i="5"/>
  <c r="H21" i="5" s="1"/>
  <c r="C21" i="5"/>
  <c r="A23" i="5" l="1"/>
  <c r="C23" i="3"/>
  <c r="B23" i="5" s="1"/>
  <c r="B24" i="3" a="1"/>
  <c r="B24" i="3" s="1"/>
  <c r="D24" i="3" s="1"/>
  <c r="F22" i="5"/>
  <c r="E22" i="5"/>
  <c r="D22" i="5"/>
  <c r="G22" i="5"/>
  <c r="H22" i="5" s="1"/>
  <c r="C22" i="5"/>
  <c r="A24" i="5" l="1"/>
  <c r="C24" i="3"/>
  <c r="B24" i="5" s="1"/>
  <c r="B25" i="3" a="1"/>
  <c r="B25" i="3" s="1"/>
  <c r="D25" i="3" s="1"/>
  <c r="F23" i="5"/>
  <c r="E23" i="5"/>
  <c r="D23" i="5"/>
  <c r="C23" i="5"/>
  <c r="G23" i="5"/>
  <c r="H23" i="5" s="1"/>
  <c r="A25" i="5" l="1"/>
  <c r="C25" i="3"/>
  <c r="B25" i="5" s="1"/>
  <c r="B26" i="3" a="1"/>
  <c r="B26" i="3" s="1"/>
  <c r="D26" i="3" s="1"/>
  <c r="E24" i="5"/>
  <c r="F24" i="5"/>
  <c r="D24" i="5"/>
  <c r="G24" i="5"/>
  <c r="H24" i="5" s="1"/>
  <c r="C24" i="5"/>
  <c r="A26" i="5" l="1"/>
  <c r="C26" i="3"/>
  <c r="B26" i="5" s="1"/>
  <c r="B27" i="3" a="1"/>
  <c r="B27" i="3" s="1"/>
  <c r="D27" i="3" s="1"/>
  <c r="D25" i="5"/>
  <c r="E25" i="5"/>
  <c r="F25" i="5"/>
  <c r="G25" i="5"/>
  <c r="H25" i="5" s="1"/>
  <c r="C25" i="5"/>
  <c r="A27" i="5" l="1"/>
  <c r="C27" i="3"/>
  <c r="B27" i="5" s="1"/>
  <c r="B28" i="3" a="1"/>
  <c r="B28" i="3" s="1"/>
  <c r="D28" i="3" s="1"/>
  <c r="E26" i="5"/>
  <c r="D26" i="5"/>
  <c r="F26" i="5"/>
  <c r="G26" i="5"/>
  <c r="H26" i="5" s="1"/>
  <c r="C26" i="5"/>
  <c r="A28" i="5" l="1"/>
  <c r="C28" i="3"/>
  <c r="B28" i="5" s="1"/>
  <c r="B29" i="3" a="1"/>
  <c r="B29" i="3" s="1"/>
  <c r="D29" i="3" s="1"/>
  <c r="F27" i="5"/>
  <c r="E27" i="5"/>
  <c r="D27" i="5"/>
  <c r="C27" i="5"/>
  <c r="G27" i="5"/>
  <c r="H27" i="5" s="1"/>
  <c r="A29" i="5" l="1"/>
  <c r="C29" i="3"/>
  <c r="B29" i="5" s="1"/>
  <c r="B30" i="3" a="1"/>
  <c r="B30" i="3" s="1"/>
  <c r="D30" i="3" s="1"/>
  <c r="E28" i="5"/>
  <c r="D28" i="5"/>
  <c r="F28" i="5"/>
  <c r="G28" i="5"/>
  <c r="H28" i="5" s="1"/>
  <c r="C28" i="5"/>
  <c r="A30" i="5" l="1"/>
  <c r="C30" i="3"/>
  <c r="B30" i="5" s="1"/>
  <c r="B31" i="3" a="1"/>
  <c r="B31" i="3" s="1"/>
  <c r="D31" i="3" s="1"/>
  <c r="F29" i="5"/>
  <c r="E29" i="5"/>
  <c r="D29" i="5"/>
  <c r="G29" i="5"/>
  <c r="H29" i="5" s="1"/>
  <c r="C29" i="5"/>
  <c r="A31" i="5" l="1"/>
  <c r="C31" i="3"/>
  <c r="B31" i="5" s="1"/>
  <c r="B32" i="3" a="1"/>
  <c r="B32" i="3" s="1"/>
  <c r="D32" i="3" s="1"/>
  <c r="E30" i="5"/>
  <c r="D30" i="5"/>
  <c r="F30" i="5"/>
  <c r="G30" i="5"/>
  <c r="H30" i="5" s="1"/>
  <c r="C30" i="5"/>
  <c r="A32" i="5" l="1"/>
  <c r="C32" i="3"/>
  <c r="B32" i="5" s="1"/>
  <c r="B33" i="3" a="1"/>
  <c r="B33" i="3" s="1"/>
  <c r="D33" i="3" s="1"/>
  <c r="F31" i="5"/>
  <c r="E31" i="5"/>
  <c r="D31" i="5"/>
  <c r="G31" i="5"/>
  <c r="H31" i="5" s="1"/>
  <c r="C31" i="5"/>
  <c r="A33" i="5" l="1"/>
  <c r="C33" i="3"/>
  <c r="B33" i="5" s="1"/>
  <c r="B34" i="3" a="1"/>
  <c r="B34" i="3" s="1"/>
  <c r="D34" i="3" s="1"/>
  <c r="E32" i="5"/>
  <c r="F32" i="5"/>
  <c r="D32" i="5"/>
  <c r="G32" i="5"/>
  <c r="H32" i="5" s="1"/>
  <c r="C32" i="5"/>
  <c r="A34" i="5" l="1"/>
  <c r="C34" i="3"/>
  <c r="B34" i="5" s="1"/>
  <c r="B35" i="3" a="1"/>
  <c r="B35" i="3" s="1"/>
  <c r="D35" i="3" s="1"/>
  <c r="D33" i="5"/>
  <c r="E33" i="5"/>
  <c r="F33" i="5"/>
  <c r="G33" i="5"/>
  <c r="H33" i="5" s="1"/>
  <c r="C33" i="5"/>
  <c r="A35" i="5" l="1"/>
  <c r="C35" i="3"/>
  <c r="B35" i="5" s="1"/>
  <c r="B36" i="3" a="1"/>
  <c r="B36" i="3" s="1"/>
  <c r="D36" i="3" s="1"/>
  <c r="F34" i="5"/>
  <c r="E34" i="5"/>
  <c r="D34" i="5"/>
  <c r="G34" i="5"/>
  <c r="H34" i="5" s="1"/>
  <c r="C34" i="5"/>
  <c r="A36" i="5" l="1"/>
  <c r="C36" i="3"/>
  <c r="B36" i="5" s="1"/>
  <c r="B37" i="3" a="1"/>
  <c r="B37" i="3" s="1"/>
  <c r="D37" i="3" s="1"/>
  <c r="D35" i="5"/>
  <c r="E35" i="5"/>
  <c r="F35" i="5"/>
  <c r="C35" i="5"/>
  <c r="G35" i="5"/>
  <c r="H35" i="5" s="1"/>
  <c r="A37" i="5" l="1"/>
  <c r="C37" i="3"/>
  <c r="B37" i="5" s="1"/>
  <c r="B38" i="3" a="1"/>
  <c r="B38" i="3" s="1"/>
  <c r="D38" i="3" s="1"/>
  <c r="D36" i="5"/>
  <c r="E36" i="5"/>
  <c r="F36" i="5"/>
  <c r="G36" i="5"/>
  <c r="H36" i="5" s="1"/>
  <c r="C36" i="5"/>
  <c r="A38" i="5" l="1"/>
  <c r="C38" i="3"/>
  <c r="B38" i="5" s="1"/>
  <c r="B39" i="3" a="1"/>
  <c r="B39" i="3" s="1"/>
  <c r="D39" i="3" s="1"/>
  <c r="D37" i="5"/>
  <c r="F37" i="5"/>
  <c r="E37" i="5"/>
  <c r="G37" i="5"/>
  <c r="H37" i="5" s="1"/>
  <c r="C37" i="5"/>
  <c r="A39" i="5" l="1"/>
  <c r="C39" i="3"/>
  <c r="B39" i="5" s="1"/>
  <c r="B40" i="3" a="1"/>
  <c r="B40" i="3" s="1"/>
  <c r="D40" i="3" s="1"/>
  <c r="E38" i="5"/>
  <c r="D38" i="5"/>
  <c r="F38" i="5"/>
  <c r="G38" i="5"/>
  <c r="H38" i="5" s="1"/>
  <c r="C38" i="5"/>
  <c r="A40" i="5" l="1"/>
  <c r="C40" i="3"/>
  <c r="B40" i="5" s="1"/>
  <c r="B41" i="3" a="1"/>
  <c r="B41" i="3" s="1"/>
  <c r="D41" i="3" s="1"/>
  <c r="F39" i="5"/>
  <c r="E39" i="5"/>
  <c r="D39" i="5"/>
  <c r="C39" i="5"/>
  <c r="G39" i="5"/>
  <c r="H39" i="5" s="1"/>
  <c r="A41" i="5" l="1"/>
  <c r="C41" i="3"/>
  <c r="B41" i="5" s="1"/>
  <c r="B42" i="3" a="1"/>
  <c r="B42" i="3" s="1"/>
  <c r="D42" i="3" s="1"/>
  <c r="E40" i="5"/>
  <c r="F40" i="5"/>
  <c r="D40" i="5"/>
  <c r="G40" i="5"/>
  <c r="H40" i="5" s="1"/>
  <c r="C40" i="5"/>
  <c r="A42" i="5" l="1"/>
  <c r="C42" i="3"/>
  <c r="B42" i="5" s="1"/>
  <c r="B43" i="3" a="1"/>
  <c r="B43" i="3" s="1"/>
  <c r="D43" i="3" s="1"/>
  <c r="E41" i="5"/>
  <c r="F41" i="5"/>
  <c r="D41" i="5"/>
  <c r="G41" i="5"/>
  <c r="H41" i="5" s="1"/>
  <c r="C41" i="5"/>
  <c r="A43" i="5" l="1"/>
  <c r="C43" i="3"/>
  <c r="B43" i="5" s="1"/>
  <c r="B44" i="3" a="1"/>
  <c r="B44" i="3" s="1"/>
  <c r="D44" i="3" s="1"/>
  <c r="E42" i="5"/>
  <c r="D42" i="5"/>
  <c r="F42" i="5"/>
  <c r="G42" i="5"/>
  <c r="H42" i="5" s="1"/>
  <c r="C42" i="5"/>
  <c r="A44" i="5" l="1"/>
  <c r="C44" i="3"/>
  <c r="B44" i="5" s="1"/>
  <c r="B45" i="3" a="1"/>
  <c r="B45" i="3" s="1"/>
  <c r="D45" i="3" s="1"/>
  <c r="D43" i="5"/>
  <c r="E43" i="5"/>
  <c r="F43" i="5"/>
  <c r="G43" i="5"/>
  <c r="H43" i="5" s="1"/>
  <c r="C43" i="5"/>
  <c r="A45" i="5" l="1"/>
  <c r="C45" i="3"/>
  <c r="B45" i="5" s="1"/>
  <c r="B46" i="3" a="1"/>
  <c r="B46" i="3" s="1"/>
  <c r="D46" i="3" s="1"/>
  <c r="D44" i="5"/>
  <c r="E44" i="5"/>
  <c r="F44" i="5"/>
  <c r="G44" i="5"/>
  <c r="H44" i="5" s="1"/>
  <c r="C44" i="5"/>
  <c r="C46" i="3" l="1"/>
  <c r="B46" i="5" s="1"/>
  <c r="A46" i="5"/>
  <c r="B47" i="3" a="1"/>
  <c r="B47" i="3" s="1"/>
  <c r="D47" i="3" s="1"/>
  <c r="D45" i="5"/>
  <c r="F45" i="5"/>
  <c r="E45" i="5"/>
  <c r="G45" i="5"/>
  <c r="H45" i="5" s="1"/>
  <c r="C45" i="5"/>
  <c r="A47" i="5" l="1"/>
  <c r="C47" i="3"/>
  <c r="B47" i="5" s="1"/>
  <c r="B48" i="3" a="1"/>
  <c r="B48" i="3" s="1"/>
  <c r="D48" i="3" s="1"/>
  <c r="G46" i="5"/>
  <c r="H46" i="5" s="1"/>
  <c r="C46" i="5"/>
  <c r="F46" i="5"/>
  <c r="E46" i="5"/>
  <c r="D46" i="5"/>
  <c r="C48" i="3" l="1"/>
  <c r="B48" i="5" s="1"/>
  <c r="A48" i="5"/>
  <c r="B49" i="3" a="1"/>
  <c r="B49" i="3" s="1"/>
  <c r="D49" i="3" s="1"/>
  <c r="F47" i="5"/>
  <c r="E47" i="5"/>
  <c r="D47" i="5"/>
  <c r="G47" i="5"/>
  <c r="H47" i="5" s="1"/>
  <c r="C47" i="5"/>
  <c r="F48" i="5" l="1"/>
  <c r="D48" i="5"/>
  <c r="E48" i="5"/>
  <c r="C49" i="3"/>
  <c r="B49" i="5" s="1"/>
  <c r="A49" i="5"/>
  <c r="B50" i="3" a="1"/>
  <c r="B50" i="3" s="1"/>
  <c r="D50" i="3" s="1"/>
  <c r="C48" i="5"/>
  <c r="G48" i="5"/>
  <c r="H48" i="5" s="1"/>
  <c r="B51" i="3" l="1" a="1"/>
  <c r="B51" i="3" s="1"/>
  <c r="D51" i="3" s="1"/>
  <c r="A50" i="5"/>
  <c r="C50" i="3"/>
  <c r="B50" i="5" s="1"/>
  <c r="C49" i="5"/>
  <c r="G49" i="5"/>
  <c r="H49" i="5" s="1"/>
  <c r="F49" i="5"/>
  <c r="E49" i="5"/>
  <c r="D49" i="5"/>
  <c r="E50" i="5" l="1"/>
  <c r="F50" i="5"/>
  <c r="D50" i="5"/>
  <c r="G50" i="5"/>
  <c r="H50" i="5" s="1"/>
  <c r="C50" i="5"/>
  <c r="A51" i="5"/>
  <c r="C51" i="3"/>
  <c r="B51" i="5" s="1"/>
  <c r="B52" i="3" a="1"/>
  <c r="B52" i="3" s="1"/>
  <c r="D52" i="3" s="1"/>
  <c r="B53" i="3" l="1" a="1"/>
  <c r="B53" i="3" s="1"/>
  <c r="D53" i="3" s="1"/>
  <c r="A52" i="5"/>
  <c r="C52" i="3"/>
  <c r="B52" i="5" s="1"/>
  <c r="D51" i="5"/>
  <c r="E51" i="5"/>
  <c r="F51" i="5"/>
  <c r="C51" i="5"/>
  <c r="G51" i="5"/>
  <c r="H51" i="5" s="1"/>
  <c r="F52" i="5" l="1"/>
  <c r="D52" i="5"/>
  <c r="E52" i="5"/>
  <c r="G52" i="5"/>
  <c r="H52" i="5" s="1"/>
  <c r="C52" i="5"/>
  <c r="C53" i="3"/>
  <c r="B53" i="5" s="1"/>
  <c r="A53" i="5"/>
  <c r="B54" i="3" a="1"/>
  <c r="B54" i="3" s="1"/>
  <c r="D54" i="3" s="1"/>
  <c r="C54" i="3" l="1"/>
  <c r="B54" i="5" s="1"/>
  <c r="A54" i="5"/>
  <c r="B55" i="3" a="1"/>
  <c r="B55" i="3" s="1"/>
  <c r="D55" i="3" s="1"/>
  <c r="C53" i="5"/>
  <c r="G53" i="5"/>
  <c r="H53" i="5" s="1"/>
  <c r="E53" i="5"/>
  <c r="F53" i="5"/>
  <c r="D53" i="5"/>
  <c r="C55" i="3" l="1"/>
  <c r="B55" i="5" s="1"/>
  <c r="A55" i="5"/>
  <c r="B56" i="3" a="1"/>
  <c r="B56" i="3" s="1"/>
  <c r="D56" i="3" s="1"/>
  <c r="G54" i="5"/>
  <c r="H54" i="5" s="1"/>
  <c r="C54" i="5"/>
  <c r="E54" i="5"/>
  <c r="F54" i="5"/>
  <c r="D54" i="5"/>
  <c r="B57" i="3" l="1" a="1"/>
  <c r="B57" i="3" s="1"/>
  <c r="D57" i="3" s="1"/>
  <c r="A56" i="5"/>
  <c r="C56" i="3"/>
  <c r="B56" i="5" s="1"/>
  <c r="G55" i="5"/>
  <c r="H55" i="5" s="1"/>
  <c r="C55" i="5"/>
  <c r="F55" i="5"/>
  <c r="E55" i="5"/>
  <c r="D55" i="5"/>
  <c r="D56" i="5" l="1"/>
  <c r="E56" i="5"/>
  <c r="F56" i="5"/>
  <c r="G56" i="5"/>
  <c r="H56" i="5" s="1"/>
  <c r="C56" i="5"/>
  <c r="A57" i="5"/>
  <c r="C57" i="3"/>
  <c r="B57" i="5" s="1"/>
  <c r="B58" i="3" a="1"/>
  <c r="B58" i="3" s="1"/>
  <c r="D58" i="3" s="1"/>
  <c r="C57" i="5" l="1"/>
  <c r="G57" i="5"/>
  <c r="H57" i="5" s="1"/>
  <c r="C58" i="3"/>
  <c r="B58" i="5" s="1"/>
  <c r="A58" i="5"/>
  <c r="B59" i="3" a="1"/>
  <c r="B59" i="3" s="1"/>
  <c r="D59" i="3" s="1"/>
  <c r="D57" i="5"/>
  <c r="F57" i="5"/>
  <c r="E57" i="5"/>
  <c r="C59" i="3" l="1"/>
  <c r="B59" i="5" s="1"/>
  <c r="A59" i="5"/>
  <c r="B60" i="3" a="1"/>
  <c r="B60" i="3" s="1"/>
  <c r="D60" i="3" s="1"/>
  <c r="G58" i="5"/>
  <c r="H58" i="5" s="1"/>
  <c r="C58" i="5"/>
  <c r="D58" i="5"/>
  <c r="E58" i="5"/>
  <c r="F58" i="5"/>
  <c r="A60" i="5" l="1"/>
  <c r="C60" i="3"/>
  <c r="B60" i="5" s="1"/>
  <c r="B61" i="3" a="1"/>
  <c r="B61" i="3" s="1"/>
  <c r="D61" i="3" s="1"/>
  <c r="G59" i="5"/>
  <c r="H59" i="5" s="1"/>
  <c r="C59" i="5"/>
  <c r="F59" i="5"/>
  <c r="E59" i="5"/>
  <c r="D59" i="5"/>
  <c r="A61" i="5" l="1"/>
  <c r="C61" i="3"/>
  <c r="B61" i="5" s="1"/>
  <c r="B62" i="3" a="1"/>
  <c r="B62" i="3" s="1"/>
  <c r="D62" i="3" s="1"/>
  <c r="E60" i="5"/>
  <c r="D60" i="5"/>
  <c r="F60" i="5"/>
  <c r="C60" i="5"/>
  <c r="G60" i="5"/>
  <c r="H60" i="5" s="1"/>
  <c r="B63" i="3" l="1" a="1"/>
  <c r="B63" i="3" s="1"/>
  <c r="D63" i="3" s="1"/>
  <c r="C62" i="3"/>
  <c r="B62" i="5" s="1"/>
  <c r="A62" i="5"/>
  <c r="D61" i="5"/>
  <c r="F61" i="5"/>
  <c r="E61" i="5"/>
  <c r="C61" i="5"/>
  <c r="G61" i="5"/>
  <c r="H61" i="5" s="1"/>
  <c r="G62" i="5" l="1"/>
  <c r="H62" i="5" s="1"/>
  <c r="C62" i="5"/>
  <c r="F62" i="5"/>
  <c r="D62" i="5"/>
  <c r="E62" i="5"/>
  <c r="A63" i="5"/>
  <c r="C63" i="3"/>
  <c r="B63" i="5" s="1"/>
  <c r="B64" i="3" a="1"/>
  <c r="B64" i="3" s="1"/>
  <c r="D64" i="3" s="1"/>
  <c r="G63" i="5" l="1"/>
  <c r="H63" i="5" s="1"/>
  <c r="C63" i="5"/>
  <c r="C64" i="3"/>
  <c r="B64" i="5" s="1"/>
  <c r="A64" i="5"/>
  <c r="B65" i="3" a="1"/>
  <c r="B65" i="3" s="1"/>
  <c r="D65" i="3" s="1"/>
  <c r="D63" i="5"/>
  <c r="E63" i="5"/>
  <c r="F63" i="5"/>
  <c r="C65" i="3" l="1"/>
  <c r="B65" i="5" s="1"/>
  <c r="A65" i="5"/>
  <c r="B66" i="3" a="1"/>
  <c r="B66" i="3" s="1"/>
  <c r="D66" i="3" s="1"/>
  <c r="C64" i="5"/>
  <c r="G64" i="5"/>
  <c r="H64" i="5" s="1"/>
  <c r="F64" i="5"/>
  <c r="D64" i="5"/>
  <c r="E64" i="5"/>
  <c r="B67" i="3" l="1" a="1"/>
  <c r="B67" i="3" s="1"/>
  <c r="D67" i="3" s="1"/>
  <c r="C66" i="3"/>
  <c r="B66" i="5" s="1"/>
  <c r="A66" i="5"/>
  <c r="C65" i="5"/>
  <c r="G65" i="5"/>
  <c r="H65" i="5" s="1"/>
  <c r="D65" i="5"/>
  <c r="E65" i="5"/>
  <c r="F65" i="5"/>
  <c r="G66" i="5" l="1"/>
  <c r="H66" i="5" s="1"/>
  <c r="C66" i="5"/>
  <c r="A67" i="5"/>
  <c r="C67" i="3"/>
  <c r="B67" i="5" s="1"/>
  <c r="B68" i="3" a="1"/>
  <c r="B68" i="3" s="1"/>
  <c r="D68" i="3" s="1"/>
  <c r="E66" i="5"/>
  <c r="F66" i="5"/>
  <c r="D66" i="5"/>
  <c r="C68" i="3" l="1"/>
  <c r="B68" i="5" s="1"/>
  <c r="A68" i="5"/>
  <c r="B69" i="3" a="1"/>
  <c r="B69" i="3" s="1"/>
  <c r="D69" i="3" s="1"/>
  <c r="D67" i="5"/>
  <c r="F67" i="5"/>
  <c r="E67" i="5"/>
  <c r="C67" i="5"/>
  <c r="G67" i="5"/>
  <c r="H67" i="5" s="1"/>
  <c r="A69" i="5" l="1"/>
  <c r="C69" i="3"/>
  <c r="B69" i="5" s="1"/>
  <c r="B70" i="3" a="1"/>
  <c r="B70" i="3" s="1"/>
  <c r="D70" i="3" s="1"/>
  <c r="C68" i="5"/>
  <c r="G68" i="5"/>
  <c r="H68" i="5" s="1"/>
  <c r="F68" i="5"/>
  <c r="E68" i="5"/>
  <c r="D68" i="5"/>
  <c r="A70" i="5" l="1"/>
  <c r="C70" i="3"/>
  <c r="B70" i="5" s="1"/>
  <c r="B71" i="3" a="1"/>
  <c r="B71" i="3" s="1"/>
  <c r="D71" i="3" s="1"/>
  <c r="D69" i="5"/>
  <c r="E69" i="5"/>
  <c r="F69" i="5"/>
  <c r="C69" i="5"/>
  <c r="G69" i="5"/>
  <c r="H69" i="5" s="1"/>
  <c r="A71" i="5" l="1"/>
  <c r="C71" i="3"/>
  <c r="B71" i="5" s="1"/>
  <c r="B72" i="3" a="1"/>
  <c r="B72" i="3" s="1"/>
  <c r="D72" i="3" s="1"/>
  <c r="E70" i="5"/>
  <c r="D70" i="5"/>
  <c r="F70" i="5"/>
  <c r="C70" i="5"/>
  <c r="G70" i="5"/>
  <c r="H70" i="5" s="1"/>
  <c r="B73" i="3" l="1" a="1"/>
  <c r="B73" i="3" s="1"/>
  <c r="D73" i="3" s="1"/>
  <c r="A72" i="5"/>
  <c r="C72" i="3"/>
  <c r="B72" i="5" s="1"/>
  <c r="F71" i="5"/>
  <c r="D71" i="5"/>
  <c r="E71" i="5"/>
  <c r="C71" i="5"/>
  <c r="G71" i="5"/>
  <c r="H71" i="5" s="1"/>
  <c r="F72" i="5" l="1"/>
  <c r="D72" i="5"/>
  <c r="E72" i="5"/>
  <c r="C72" i="5"/>
  <c r="G72" i="5"/>
  <c r="H72" i="5" s="1"/>
  <c r="A73" i="5"/>
  <c r="C73" i="3"/>
  <c r="B73" i="5" s="1"/>
  <c r="B74" i="3" a="1"/>
  <c r="B74" i="3" s="1"/>
  <c r="D74" i="3" s="1"/>
  <c r="C73" i="5" l="1"/>
  <c r="G73" i="5"/>
  <c r="H73" i="5" s="1"/>
  <c r="C74" i="3"/>
  <c r="B74" i="5" s="1"/>
  <c r="A74" i="5"/>
  <c r="B75" i="3" a="1"/>
  <c r="B75" i="3" s="1"/>
  <c r="D75" i="3" s="1"/>
  <c r="F73" i="5"/>
  <c r="E73" i="5"/>
  <c r="D73" i="5"/>
  <c r="C75" i="3" l="1"/>
  <c r="B75" i="5" s="1"/>
  <c r="A75" i="5"/>
  <c r="B76" i="3" a="1"/>
  <c r="B76" i="3" s="1"/>
  <c r="D76" i="3" s="1"/>
  <c r="G74" i="5"/>
  <c r="H74" i="5" s="1"/>
  <c r="C74" i="5"/>
  <c r="F74" i="5"/>
  <c r="E74" i="5"/>
  <c r="D74" i="5"/>
  <c r="A76" i="5" l="1"/>
  <c r="C76" i="3"/>
  <c r="B76" i="5" s="1"/>
  <c r="B77" i="3" a="1"/>
  <c r="B77" i="3" s="1"/>
  <c r="D77" i="3" s="1"/>
  <c r="C75" i="5"/>
  <c r="G75" i="5"/>
  <c r="H75" i="5" s="1"/>
  <c r="E75" i="5"/>
  <c r="D75" i="5"/>
  <c r="F75" i="5"/>
  <c r="C77" i="3" l="1"/>
  <c r="B77" i="5" s="1"/>
  <c r="A77" i="5"/>
  <c r="B78" i="3" a="1"/>
  <c r="B78" i="3" s="1"/>
  <c r="D78" i="3" s="1"/>
  <c r="D76" i="5"/>
  <c r="E76" i="5"/>
  <c r="F76" i="5"/>
  <c r="G76" i="5"/>
  <c r="H76" i="5" s="1"/>
  <c r="C76" i="5"/>
  <c r="B79" i="3" l="1" a="1"/>
  <c r="B79" i="3" s="1"/>
  <c r="D79" i="3" s="1"/>
  <c r="A78" i="5"/>
  <c r="C78" i="3"/>
  <c r="B78" i="5" s="1"/>
  <c r="C77" i="5"/>
  <c r="G77" i="5"/>
  <c r="H77" i="5" s="1"/>
  <c r="D77" i="5"/>
  <c r="F77" i="5"/>
  <c r="E77" i="5"/>
  <c r="E78" i="5" l="1"/>
  <c r="F78" i="5"/>
  <c r="D78" i="5"/>
  <c r="C78" i="5"/>
  <c r="G78" i="5"/>
  <c r="H78" i="5" s="1"/>
  <c r="C79" i="3"/>
  <c r="B79" i="5" s="1"/>
  <c r="A79" i="5"/>
  <c r="B80" i="3" a="1"/>
  <c r="B80" i="3" s="1"/>
  <c r="D80" i="3" s="1"/>
  <c r="E79" i="5" l="1"/>
  <c r="D79" i="5"/>
  <c r="F79" i="5"/>
  <c r="C79" i="5"/>
  <c r="G79" i="5"/>
  <c r="H79" i="5" s="1"/>
  <c r="A80" i="5"/>
  <c r="C80" i="3"/>
  <c r="B80" i="5" s="1"/>
  <c r="B81" i="3" a="1"/>
  <c r="B81" i="3" s="1"/>
  <c r="D81" i="3" s="1"/>
  <c r="C80" i="5" l="1"/>
  <c r="G80" i="5"/>
  <c r="H80" i="5" s="1"/>
  <c r="A81" i="5"/>
  <c r="C81" i="3"/>
  <c r="B81" i="5" s="1"/>
  <c r="B82" i="3" a="1"/>
  <c r="B82" i="3" s="1"/>
  <c r="D82" i="3" s="1"/>
  <c r="F80" i="5"/>
  <c r="D80" i="5"/>
  <c r="E80" i="5"/>
  <c r="A82" i="5" l="1"/>
  <c r="C82" i="3"/>
  <c r="B82" i="5" s="1"/>
  <c r="B83" i="3" a="1"/>
  <c r="B83" i="3" s="1"/>
  <c r="D83" i="3" s="1"/>
  <c r="E81" i="5"/>
  <c r="F81" i="5"/>
  <c r="D81" i="5"/>
  <c r="G81" i="5"/>
  <c r="H81" i="5" s="1"/>
  <c r="C81" i="5"/>
  <c r="C83" i="3" l="1"/>
  <c r="B83" i="5" s="1"/>
  <c r="A83" i="5"/>
  <c r="B84" i="3" a="1"/>
  <c r="B84" i="3" s="1"/>
  <c r="D84" i="3" s="1"/>
  <c r="F82" i="5"/>
  <c r="E82" i="5"/>
  <c r="D82" i="5"/>
  <c r="G82" i="5"/>
  <c r="H82" i="5" s="1"/>
  <c r="C82" i="5"/>
  <c r="A84" i="5" l="1"/>
  <c r="C84" i="3"/>
  <c r="B84" i="5" s="1"/>
  <c r="B85" i="3" a="1"/>
  <c r="B85" i="3" s="1"/>
  <c r="D85" i="3" s="1"/>
  <c r="C83" i="5"/>
  <c r="G83" i="5"/>
  <c r="H83" i="5" s="1"/>
  <c r="E83" i="5"/>
  <c r="F83" i="5"/>
  <c r="D83" i="5"/>
  <c r="A85" i="5" l="1"/>
  <c r="C85" i="3"/>
  <c r="B85" i="5" s="1"/>
  <c r="B86" i="3" a="1"/>
  <c r="B86" i="3" s="1"/>
  <c r="D86" i="3" s="1"/>
  <c r="F84" i="5"/>
  <c r="E84" i="5"/>
  <c r="D84" i="5"/>
  <c r="G84" i="5"/>
  <c r="H84" i="5" s="1"/>
  <c r="C84" i="5"/>
  <c r="A86" i="5" l="1"/>
  <c r="C86" i="3"/>
  <c r="B86" i="5" s="1"/>
  <c r="B87" i="3" a="1"/>
  <c r="B87" i="3" s="1"/>
  <c r="D87" i="3" s="1"/>
  <c r="F85" i="5"/>
  <c r="E85" i="5"/>
  <c r="D85" i="5"/>
  <c r="C85" i="5"/>
  <c r="G85" i="5"/>
  <c r="H85" i="5" s="1"/>
  <c r="C87" i="3" l="1"/>
  <c r="B87" i="5" s="1"/>
  <c r="A87" i="5"/>
  <c r="B88" i="3" a="1"/>
  <c r="B88" i="3" s="1"/>
  <c r="D88" i="3" s="1"/>
  <c r="F86" i="5"/>
  <c r="E86" i="5"/>
  <c r="D86" i="5"/>
  <c r="G86" i="5"/>
  <c r="H86" i="5" s="1"/>
  <c r="C86" i="5"/>
  <c r="C88" i="3" l="1"/>
  <c r="B88" i="5" s="1"/>
  <c r="A88" i="5"/>
  <c r="B89" i="3" a="1"/>
  <c r="B89" i="3" s="1"/>
  <c r="D89" i="3" s="1"/>
  <c r="C87" i="5"/>
  <c r="G87" i="5"/>
  <c r="H87" i="5" s="1"/>
  <c r="F87" i="5"/>
  <c r="E87" i="5"/>
  <c r="D87" i="5"/>
  <c r="C89" i="3" l="1"/>
  <c r="B89" i="5" s="1"/>
  <c r="A89" i="5"/>
  <c r="B90" i="3" a="1"/>
  <c r="B90" i="3" s="1"/>
  <c r="D90" i="3" s="1"/>
  <c r="C88" i="5"/>
  <c r="G88" i="5"/>
  <c r="H88" i="5" s="1"/>
  <c r="D88" i="5"/>
  <c r="E88" i="5"/>
  <c r="F88" i="5"/>
  <c r="C90" i="3" l="1"/>
  <c r="B90" i="5" s="1"/>
  <c r="A90" i="5"/>
  <c r="B91" i="3" a="1"/>
  <c r="B91" i="3" s="1"/>
  <c r="D91" i="3" s="1"/>
  <c r="C89" i="5"/>
  <c r="G89" i="5"/>
  <c r="H89" i="5" s="1"/>
  <c r="F89" i="5"/>
  <c r="E89" i="5"/>
  <c r="D89" i="5"/>
  <c r="B92" i="3" l="1" a="1"/>
  <c r="B92" i="3" s="1"/>
  <c r="D92" i="3" s="1"/>
  <c r="A91" i="5"/>
  <c r="C91" i="3"/>
  <c r="B91" i="5" s="1"/>
  <c r="C90" i="5"/>
  <c r="G90" i="5"/>
  <c r="H90" i="5" s="1"/>
  <c r="E90" i="5"/>
  <c r="F90" i="5"/>
  <c r="D90" i="5"/>
  <c r="D91" i="5" l="1"/>
  <c r="E91" i="5"/>
  <c r="F91" i="5"/>
  <c r="C91" i="5"/>
  <c r="G91" i="5"/>
  <c r="H91" i="5" s="1"/>
  <c r="C92" i="3"/>
  <c r="B92" i="5" s="1"/>
  <c r="A92" i="5"/>
  <c r="B93" i="3" a="1"/>
  <c r="B93" i="3" s="1"/>
  <c r="D93" i="3" s="1"/>
  <c r="A93" i="5" l="1"/>
  <c r="C93" i="3"/>
  <c r="B93" i="5" s="1"/>
  <c r="B94" i="3" a="1"/>
  <c r="B94" i="3" s="1"/>
  <c r="D94" i="3" s="1"/>
  <c r="C92" i="5"/>
  <c r="G92" i="5"/>
  <c r="H92" i="5" s="1"/>
  <c r="D92" i="5"/>
  <c r="E92" i="5"/>
  <c r="F92" i="5"/>
  <c r="C94" i="3" l="1"/>
  <c r="B94" i="5" s="1"/>
  <c r="A94" i="5"/>
  <c r="B95" i="3" a="1"/>
  <c r="B95" i="3" s="1"/>
  <c r="D95" i="3" s="1"/>
  <c r="F93" i="5"/>
  <c r="E93" i="5"/>
  <c r="D93" i="5"/>
  <c r="G93" i="5"/>
  <c r="H93" i="5" s="1"/>
  <c r="C93" i="5"/>
  <c r="C95" i="3" l="1"/>
  <c r="B95" i="5" s="1"/>
  <c r="A95" i="5"/>
  <c r="B96" i="3" a="1"/>
  <c r="B96" i="3" s="1"/>
  <c r="D96" i="3" s="1"/>
  <c r="C94" i="5"/>
  <c r="G94" i="5"/>
  <c r="H94" i="5" s="1"/>
  <c r="F94" i="5"/>
  <c r="E94" i="5"/>
  <c r="D94" i="5"/>
  <c r="A96" i="5" l="1"/>
  <c r="C96" i="3"/>
  <c r="B96" i="5" s="1"/>
  <c r="B97" i="3" a="1"/>
  <c r="B97" i="3" s="1"/>
  <c r="D97" i="3" s="1"/>
  <c r="G95" i="5"/>
  <c r="H95" i="5" s="1"/>
  <c r="C95" i="5"/>
  <c r="F95" i="5"/>
  <c r="D95" i="5"/>
  <c r="E95" i="5"/>
  <c r="A97" i="5" l="1"/>
  <c r="C97" i="3"/>
  <c r="B97" i="5" s="1"/>
  <c r="B98" i="3" a="1"/>
  <c r="B98" i="3" s="1"/>
  <c r="D98" i="3" s="1"/>
  <c r="F96" i="5"/>
  <c r="D96" i="5"/>
  <c r="E96" i="5"/>
  <c r="C96" i="5"/>
  <c r="G96" i="5"/>
  <c r="H96" i="5" s="1"/>
  <c r="C98" i="3" l="1"/>
  <c r="B98" i="5" s="1"/>
  <c r="A98" i="5"/>
  <c r="B99" i="3" a="1"/>
  <c r="B99" i="3" s="1"/>
  <c r="D99" i="3" s="1"/>
  <c r="D97" i="5"/>
  <c r="F97" i="5"/>
  <c r="E97" i="5"/>
  <c r="C97" i="5"/>
  <c r="G97" i="5"/>
  <c r="H97" i="5" s="1"/>
  <c r="A99" i="5" l="1"/>
  <c r="C99" i="3"/>
  <c r="B99" i="5" s="1"/>
  <c r="B100" i="3" a="1"/>
  <c r="B100" i="3" s="1"/>
  <c r="D100" i="3" s="1"/>
  <c r="C98" i="5"/>
  <c r="G98" i="5"/>
  <c r="H98" i="5" s="1"/>
  <c r="E98" i="5"/>
  <c r="D98" i="5"/>
  <c r="F98" i="5"/>
  <c r="C100" i="3" l="1"/>
  <c r="B100" i="5" s="1"/>
  <c r="A100" i="5"/>
  <c r="B101" i="3" a="1"/>
  <c r="B101" i="3" s="1"/>
  <c r="D101" i="3" s="1"/>
  <c r="D99" i="5"/>
  <c r="E99" i="5"/>
  <c r="F99" i="5"/>
  <c r="C99" i="5"/>
  <c r="G99" i="5"/>
  <c r="H99" i="5" s="1"/>
  <c r="A101" i="5" l="1"/>
  <c r="C101" i="3"/>
  <c r="B101" i="5" s="1"/>
  <c r="B102" i="3" a="1"/>
  <c r="B102" i="3" s="1"/>
  <c r="D102" i="3" s="1"/>
  <c r="G100" i="5"/>
  <c r="H100" i="5" s="1"/>
  <c r="C100" i="5"/>
  <c r="E100" i="5"/>
  <c r="F100" i="5"/>
  <c r="D100" i="5"/>
  <c r="A102" i="5" l="1"/>
  <c r="C102" i="3"/>
  <c r="B102" i="5" s="1"/>
  <c r="B103" i="3" a="1"/>
  <c r="B103" i="3" s="1"/>
  <c r="D103" i="3" s="1"/>
  <c r="F101" i="5"/>
  <c r="E101" i="5"/>
  <c r="D101" i="5"/>
  <c r="G101" i="5"/>
  <c r="H101" i="5" s="1"/>
  <c r="C101" i="5"/>
  <c r="A103" i="5" l="1"/>
  <c r="C103" i="3"/>
  <c r="B103" i="5" s="1"/>
  <c r="B104" i="3" a="1"/>
  <c r="B104" i="3" s="1"/>
  <c r="D104" i="3" s="1"/>
  <c r="D102" i="5"/>
  <c r="E102" i="5"/>
  <c r="F102" i="5"/>
  <c r="G102" i="5"/>
  <c r="H102" i="5" s="1"/>
  <c r="C102" i="5"/>
  <c r="C104" i="3" l="1"/>
  <c r="B104" i="5" s="1"/>
  <c r="A104" i="5"/>
  <c r="B105" i="3" a="1"/>
  <c r="B105" i="3" s="1"/>
  <c r="D105" i="3" s="1"/>
  <c r="E103" i="5"/>
  <c r="F103" i="5"/>
  <c r="D103" i="5"/>
  <c r="G103" i="5"/>
  <c r="H103" i="5" s="1"/>
  <c r="C103" i="5"/>
  <c r="C105" i="3" l="1"/>
  <c r="B105" i="5" s="1"/>
  <c r="A105" i="5"/>
  <c r="B106" i="3" a="1"/>
  <c r="B106" i="3" s="1"/>
  <c r="D106" i="3" s="1"/>
  <c r="C104" i="5"/>
  <c r="G104" i="5"/>
  <c r="H104" i="5" s="1"/>
  <c r="D104" i="5"/>
  <c r="F104" i="5"/>
  <c r="E104" i="5"/>
  <c r="A106" i="5" l="1"/>
  <c r="C106" i="3"/>
  <c r="B106" i="5" s="1"/>
  <c r="B107" i="3" a="1"/>
  <c r="B107" i="3" s="1"/>
  <c r="D107" i="3" s="1"/>
  <c r="C105" i="5"/>
  <c r="G105" i="5"/>
  <c r="H105" i="5" s="1"/>
  <c r="D105" i="5"/>
  <c r="F105" i="5"/>
  <c r="E105" i="5"/>
  <c r="A107" i="5" l="1"/>
  <c r="C107" i="3"/>
  <c r="B107" i="5" s="1"/>
  <c r="B108" i="3" a="1"/>
  <c r="B108" i="3" s="1"/>
  <c r="D108" i="3" s="1"/>
  <c r="E106" i="5"/>
  <c r="D106" i="5"/>
  <c r="F106" i="5"/>
  <c r="G106" i="5"/>
  <c r="H106" i="5" s="1"/>
  <c r="C106" i="5"/>
  <c r="A108" i="5" l="1"/>
  <c r="C108" i="3"/>
  <c r="B108" i="5" s="1"/>
  <c r="B109" i="3" a="1"/>
  <c r="B109" i="3" s="1"/>
  <c r="D109" i="3" s="1"/>
  <c r="D107" i="5"/>
  <c r="E107" i="5"/>
  <c r="F107" i="5"/>
  <c r="C107" i="5"/>
  <c r="G107" i="5"/>
  <c r="H107" i="5" s="1"/>
  <c r="B110" i="3" l="1" a="1"/>
  <c r="B110" i="3" s="1"/>
  <c r="D110" i="3" s="1"/>
  <c r="C109" i="3"/>
  <c r="B109" i="5" s="1"/>
  <c r="A109" i="5"/>
  <c r="E108" i="5"/>
  <c r="D108" i="5"/>
  <c r="F108" i="5"/>
  <c r="G108" i="5"/>
  <c r="H108" i="5" s="1"/>
  <c r="C108" i="5"/>
  <c r="G109" i="5" l="1"/>
  <c r="H109" i="5" s="1"/>
  <c r="C109" i="5"/>
  <c r="E109" i="5"/>
  <c r="F109" i="5"/>
  <c r="D109" i="5"/>
  <c r="A110" i="5"/>
  <c r="C110" i="3"/>
  <c r="B110" i="5" s="1"/>
  <c r="B111" i="3" a="1"/>
  <c r="B111" i="3" s="1"/>
  <c r="D111" i="3" s="1"/>
  <c r="C111" i="3" l="1"/>
  <c r="B111" i="5" s="1"/>
  <c r="A111" i="5"/>
  <c r="B112" i="3" a="1"/>
  <c r="B112" i="3" s="1"/>
  <c r="D112" i="3" s="1"/>
  <c r="D110" i="5"/>
  <c r="E110" i="5"/>
  <c r="F110" i="5"/>
  <c r="G110" i="5"/>
  <c r="H110" i="5" s="1"/>
  <c r="C110" i="5"/>
  <c r="A112" i="5" l="1"/>
  <c r="C112" i="3"/>
  <c r="B112" i="5" s="1"/>
  <c r="B113" i="3" a="1"/>
  <c r="B113" i="3" s="1"/>
  <c r="D113" i="3" s="1"/>
  <c r="G111" i="5"/>
  <c r="H111" i="5" s="1"/>
  <c r="C111" i="5"/>
  <c r="E111" i="5"/>
  <c r="D111" i="5"/>
  <c r="F111" i="5"/>
  <c r="B114" i="3" l="1" a="1"/>
  <c r="B114" i="3" s="1"/>
  <c r="D114" i="3" s="1"/>
  <c r="A113" i="5"/>
  <c r="C113" i="3"/>
  <c r="B113" i="5" s="1"/>
  <c r="E112" i="5"/>
  <c r="D112" i="5"/>
  <c r="F112" i="5"/>
  <c r="C112" i="5"/>
  <c r="G112" i="5"/>
  <c r="H112" i="5" s="1"/>
  <c r="D113" i="5" l="1"/>
  <c r="E113" i="5"/>
  <c r="F113" i="5"/>
  <c r="C113" i="5"/>
  <c r="G113" i="5"/>
  <c r="H113" i="5" s="1"/>
  <c r="A114" i="5"/>
  <c r="C114" i="3"/>
  <c r="B114" i="5" s="1"/>
  <c r="B115" i="3" a="1"/>
  <c r="B115" i="3" s="1"/>
  <c r="D115" i="3" s="1"/>
  <c r="B116" i="3" l="1" a="1"/>
  <c r="B116" i="3" s="1"/>
  <c r="D116" i="3" s="1"/>
  <c r="A115" i="5"/>
  <c r="C115" i="3"/>
  <c r="B115" i="5" s="1"/>
  <c r="E114" i="5"/>
  <c r="F114" i="5"/>
  <c r="D114" i="5"/>
  <c r="C114" i="5"/>
  <c r="G114" i="5"/>
  <c r="H114" i="5" s="1"/>
  <c r="D115" i="5" l="1"/>
  <c r="E115" i="5"/>
  <c r="F115" i="5"/>
  <c r="C115" i="5"/>
  <c r="G115" i="5"/>
  <c r="H115" i="5" s="1"/>
  <c r="C116" i="3"/>
  <c r="B116" i="5" s="1"/>
  <c r="A116" i="5"/>
  <c r="B117" i="3" a="1"/>
  <c r="B117" i="3" s="1"/>
  <c r="D117" i="3" s="1"/>
  <c r="C117" i="3" l="1"/>
  <c r="B117" i="5" s="1"/>
  <c r="A117" i="5"/>
  <c r="B118" i="3" a="1"/>
  <c r="B118" i="3" s="1"/>
  <c r="D118" i="3" s="1"/>
  <c r="C116" i="5"/>
  <c r="G116" i="5"/>
  <c r="H116" i="5" s="1"/>
  <c r="E116" i="5"/>
  <c r="F116" i="5"/>
  <c r="D116" i="5"/>
  <c r="A118" i="5" l="1"/>
  <c r="C118" i="3"/>
  <c r="B118" i="5" s="1"/>
  <c r="B119" i="3" a="1"/>
  <c r="B119" i="3" s="1"/>
  <c r="D119" i="3" s="1"/>
  <c r="G117" i="5"/>
  <c r="H117" i="5" s="1"/>
  <c r="C117" i="5"/>
  <c r="E117" i="5"/>
  <c r="D117" i="5"/>
  <c r="F117" i="5"/>
  <c r="A119" i="5" l="1"/>
  <c r="C119" i="3"/>
  <c r="B119" i="5" s="1"/>
  <c r="B120" i="3" a="1"/>
  <c r="B120" i="3" s="1"/>
  <c r="D120" i="3" s="1"/>
  <c r="E118" i="5"/>
  <c r="F118" i="5"/>
  <c r="D118" i="5"/>
  <c r="G118" i="5"/>
  <c r="H118" i="5" s="1"/>
  <c r="C118" i="5"/>
  <c r="C120" i="3" l="1"/>
  <c r="B120" i="5" s="1"/>
  <c r="A120" i="5"/>
  <c r="B121" i="3" a="1"/>
  <c r="B121" i="3" s="1"/>
  <c r="D121" i="3" s="1"/>
  <c r="E119" i="5"/>
  <c r="F119" i="5"/>
  <c r="D119" i="5"/>
  <c r="G119" i="5"/>
  <c r="H119" i="5" s="1"/>
  <c r="C119" i="5"/>
  <c r="A121" i="5" l="1"/>
  <c r="C121" i="3"/>
  <c r="B121" i="5" s="1"/>
  <c r="B122" i="3" a="1"/>
  <c r="B122" i="3" s="1"/>
  <c r="D122" i="3" s="1"/>
  <c r="C120" i="5"/>
  <c r="G120" i="5"/>
  <c r="H120" i="5" s="1"/>
  <c r="E120" i="5"/>
  <c r="D120" i="5"/>
  <c r="F120" i="5"/>
  <c r="A122" i="5" l="1"/>
  <c r="C122" i="3"/>
  <c r="B122" i="5" s="1"/>
  <c r="B123" i="3" a="1"/>
  <c r="B123" i="3" s="1"/>
  <c r="D123" i="3" s="1"/>
  <c r="D121" i="5"/>
  <c r="E121" i="5"/>
  <c r="F121" i="5"/>
  <c r="C121" i="5"/>
  <c r="G121" i="5"/>
  <c r="H121" i="5" s="1"/>
  <c r="A123" i="5" l="1"/>
  <c r="C123" i="3"/>
  <c r="B123" i="5" s="1"/>
  <c r="B124" i="3" a="1"/>
  <c r="B124" i="3" s="1"/>
  <c r="D124" i="3" s="1"/>
  <c r="F122" i="5"/>
  <c r="E122" i="5"/>
  <c r="D122" i="5"/>
  <c r="C122" i="5"/>
  <c r="G122" i="5"/>
  <c r="H122" i="5" s="1"/>
  <c r="A124" i="5" l="1"/>
  <c r="C124" i="3"/>
  <c r="B124" i="5" s="1"/>
  <c r="B125" i="3" a="1"/>
  <c r="B125" i="3" s="1"/>
  <c r="D125" i="3" s="1"/>
  <c r="D123" i="5"/>
  <c r="E123" i="5"/>
  <c r="F123" i="5"/>
  <c r="G123" i="5"/>
  <c r="H123" i="5" s="1"/>
  <c r="C123" i="5"/>
  <c r="A125" i="5" l="1"/>
  <c r="C125" i="3"/>
  <c r="B125" i="5" s="1"/>
  <c r="B126" i="3" a="1"/>
  <c r="B126" i="3" s="1"/>
  <c r="D126" i="3" s="1"/>
  <c r="D124" i="5"/>
  <c r="F124" i="5"/>
  <c r="E124" i="5"/>
  <c r="C124" i="5"/>
  <c r="G124" i="5"/>
  <c r="H124" i="5" s="1"/>
  <c r="B127" i="3" l="1" a="1"/>
  <c r="B127" i="3" s="1"/>
  <c r="D127" i="3" s="1"/>
  <c r="C126" i="3"/>
  <c r="B126" i="5" s="1"/>
  <c r="A126" i="5"/>
  <c r="E125" i="5"/>
  <c r="D125" i="5"/>
  <c r="F125" i="5"/>
  <c r="C125" i="5"/>
  <c r="G125" i="5"/>
  <c r="H125" i="5" s="1"/>
  <c r="G126" i="5" l="1"/>
  <c r="H126" i="5" s="1"/>
  <c r="C126" i="5"/>
  <c r="F126" i="5"/>
  <c r="E126" i="5"/>
  <c r="D126" i="5"/>
  <c r="A127" i="5"/>
  <c r="C127" i="3"/>
  <c r="B127" i="5" s="1"/>
  <c r="B128" i="3" a="1"/>
  <c r="B128" i="3" s="1"/>
  <c r="D128" i="3" s="1"/>
  <c r="C128" i="3" l="1"/>
  <c r="B128" i="5" s="1"/>
  <c r="A128" i="5"/>
  <c r="B129" i="3" a="1"/>
  <c r="B129" i="3" s="1"/>
  <c r="D129" i="3" s="1"/>
  <c r="F127" i="5"/>
  <c r="D127" i="5"/>
  <c r="E127" i="5"/>
  <c r="G127" i="5"/>
  <c r="H127" i="5" s="1"/>
  <c r="C127" i="5"/>
  <c r="C129" i="3" l="1"/>
  <c r="B129" i="5" s="1"/>
  <c r="A129" i="5"/>
  <c r="B130" i="3" a="1"/>
  <c r="B130" i="3" s="1"/>
  <c r="D130" i="3" s="1"/>
  <c r="C128" i="5"/>
  <c r="G128" i="5"/>
  <c r="H128" i="5" s="1"/>
  <c r="F128" i="5"/>
  <c r="D128" i="5"/>
  <c r="E128" i="5"/>
  <c r="A130" i="5" l="1"/>
  <c r="C130" i="3"/>
  <c r="B130" i="5" s="1"/>
  <c r="B131" i="3" a="1"/>
  <c r="B131" i="3" s="1"/>
  <c r="D131" i="3" s="1"/>
  <c r="C129" i="5"/>
  <c r="G129" i="5"/>
  <c r="H129" i="5" s="1"/>
  <c r="F129" i="5"/>
  <c r="D129" i="5"/>
  <c r="E129" i="5"/>
  <c r="A131" i="5" l="1"/>
  <c r="C131" i="3"/>
  <c r="B131" i="5" s="1"/>
  <c r="B132" i="3" a="1"/>
  <c r="B132" i="3" s="1"/>
  <c r="D132" i="3" s="1"/>
  <c r="F130" i="5"/>
  <c r="E130" i="5"/>
  <c r="D130" i="5"/>
  <c r="G130" i="5"/>
  <c r="H130" i="5" s="1"/>
  <c r="C130" i="5"/>
  <c r="A132" i="5" l="1"/>
  <c r="C132" i="3"/>
  <c r="B132" i="5" s="1"/>
  <c r="B133" i="3" a="1"/>
  <c r="B133" i="3" s="1"/>
  <c r="D133" i="3" s="1"/>
  <c r="D131" i="5"/>
  <c r="F131" i="5"/>
  <c r="E131" i="5"/>
  <c r="C131" i="5"/>
  <c r="G131" i="5"/>
  <c r="H131" i="5" s="1"/>
  <c r="A133" i="5" l="1"/>
  <c r="C133" i="3"/>
  <c r="B133" i="5" s="1"/>
  <c r="B134" i="3" a="1"/>
  <c r="B134" i="3" s="1"/>
  <c r="D134" i="3" s="1"/>
  <c r="F132" i="5"/>
  <c r="D132" i="5"/>
  <c r="E132" i="5"/>
  <c r="G132" i="5"/>
  <c r="H132" i="5" s="1"/>
  <c r="C132" i="5"/>
  <c r="A134" i="5" l="1"/>
  <c r="C134" i="3"/>
  <c r="B134" i="5" s="1"/>
  <c r="B135" i="3" a="1"/>
  <c r="B135" i="3" s="1"/>
  <c r="D135" i="3" s="1"/>
  <c r="F133" i="5"/>
  <c r="E133" i="5"/>
  <c r="D133" i="5"/>
  <c r="G133" i="5"/>
  <c r="H133" i="5" s="1"/>
  <c r="C133" i="5"/>
  <c r="C135" i="3" l="1"/>
  <c r="B135" i="5" s="1"/>
  <c r="A135" i="5"/>
  <c r="B136" i="3" a="1"/>
  <c r="B136" i="3" s="1"/>
  <c r="D136" i="3" s="1"/>
  <c r="E134" i="5"/>
  <c r="F134" i="5"/>
  <c r="D134" i="5"/>
  <c r="G134" i="5"/>
  <c r="H134" i="5" s="1"/>
  <c r="C134" i="5"/>
  <c r="B137" i="3" l="1" a="1"/>
  <c r="B137" i="3" s="1"/>
  <c r="D137" i="3" s="1"/>
  <c r="C136" i="3"/>
  <c r="B136" i="5" s="1"/>
  <c r="A136" i="5"/>
  <c r="C135" i="5"/>
  <c r="G135" i="5"/>
  <c r="H135" i="5" s="1"/>
  <c r="E135" i="5"/>
  <c r="D135" i="5"/>
  <c r="F135" i="5"/>
  <c r="G136" i="5" l="1"/>
  <c r="H136" i="5" s="1"/>
  <c r="C136" i="5"/>
  <c r="D136" i="5"/>
  <c r="E136" i="5"/>
  <c r="F136" i="5"/>
  <c r="A137" i="5"/>
  <c r="C137" i="3"/>
  <c r="B137" i="5" s="1"/>
  <c r="B138" i="3" a="1"/>
  <c r="B138" i="3" s="1"/>
  <c r="D138" i="3" s="1"/>
  <c r="C138" i="3" l="1"/>
  <c r="B138" i="5" s="1"/>
  <c r="A138" i="5"/>
  <c r="B139" i="3" a="1"/>
  <c r="B139" i="3" s="1"/>
  <c r="D139" i="3" s="1"/>
  <c r="F137" i="5"/>
  <c r="E137" i="5"/>
  <c r="D137" i="5"/>
  <c r="C137" i="5"/>
  <c r="G137" i="5"/>
  <c r="H137" i="5" s="1"/>
  <c r="C139" i="3" l="1"/>
  <c r="B139" i="5" s="1"/>
  <c r="A139" i="5"/>
  <c r="B140" i="3" a="1"/>
  <c r="B140" i="3" s="1"/>
  <c r="D140" i="3" s="1"/>
  <c r="C138" i="5"/>
  <c r="G138" i="5"/>
  <c r="H138" i="5" s="1"/>
  <c r="E138" i="5"/>
  <c r="F138" i="5"/>
  <c r="D138" i="5"/>
  <c r="B141" i="3" l="1" a="1"/>
  <c r="B141" i="3" s="1"/>
  <c r="D141" i="3" s="1"/>
  <c r="C140" i="3"/>
  <c r="B140" i="5" s="1"/>
  <c r="A140" i="5"/>
  <c r="G139" i="5"/>
  <c r="H139" i="5" s="1"/>
  <c r="C139" i="5"/>
  <c r="F139" i="5"/>
  <c r="D139" i="5"/>
  <c r="E139" i="5"/>
  <c r="G140" i="5" l="1"/>
  <c r="H140" i="5" s="1"/>
  <c r="C140" i="5"/>
  <c r="D140" i="5"/>
  <c r="E140" i="5"/>
  <c r="F140" i="5"/>
  <c r="A141" i="5"/>
  <c r="C141" i="3"/>
  <c r="B141" i="5" s="1"/>
  <c r="B142" i="3" a="1"/>
  <c r="B142" i="3" s="1"/>
  <c r="B143" i="3" l="1" a="1"/>
  <c r="B143" i="3" s="1"/>
  <c r="D143" i="3" s="1"/>
  <c r="D142" i="3"/>
  <c r="A143" i="5"/>
  <c r="C143" i="3"/>
  <c r="B143" i="5" s="1"/>
  <c r="B144" i="3" a="1"/>
  <c r="B144" i="3" s="1"/>
  <c r="D144" i="3" s="1"/>
  <c r="C142" i="3"/>
  <c r="B142" i="5" s="1"/>
  <c r="A142" i="5"/>
  <c r="F141" i="5"/>
  <c r="D141" i="5"/>
  <c r="E141" i="5"/>
  <c r="C141" i="5"/>
  <c r="G141" i="5"/>
  <c r="H141" i="5" s="1"/>
  <c r="A144" i="5" l="1"/>
  <c r="C144" i="3"/>
  <c r="B144" i="5" s="1"/>
  <c r="B145" i="3" a="1"/>
  <c r="B145" i="3" s="1"/>
  <c r="D145" i="3" s="1"/>
  <c r="D143" i="5"/>
  <c r="F143" i="5"/>
  <c r="E143" i="5"/>
  <c r="G143" i="5"/>
  <c r="H143" i="5" s="1"/>
  <c r="C143" i="5"/>
  <c r="G142" i="5"/>
  <c r="H142" i="5" s="1"/>
  <c r="C142" i="5"/>
  <c r="E142" i="5"/>
  <c r="D142" i="5"/>
  <c r="F142" i="5"/>
  <c r="A145" i="5" l="1"/>
  <c r="C145" i="3"/>
  <c r="B145" i="5" s="1"/>
  <c r="B146" i="3" a="1"/>
  <c r="B146" i="3" s="1"/>
  <c r="D146" i="3" s="1"/>
  <c r="D144" i="5"/>
  <c r="E144" i="5"/>
  <c r="F144" i="5"/>
  <c r="G144" i="5"/>
  <c r="H144" i="5" s="1"/>
  <c r="C144" i="5"/>
  <c r="C145" i="5" l="1"/>
  <c r="G145" i="5"/>
  <c r="H145" i="5" s="1"/>
  <c r="B147" i="3" a="1"/>
  <c r="B147" i="3" s="1"/>
  <c r="D147" i="3" s="1"/>
  <c r="C146" i="3"/>
  <c r="B146" i="5" s="1"/>
  <c r="A146" i="5"/>
  <c r="F145" i="5"/>
  <c r="E145" i="5"/>
  <c r="D145" i="5"/>
  <c r="G146" i="5" l="1"/>
  <c r="H146" i="5" s="1"/>
  <c r="C146" i="5"/>
  <c r="F146" i="5"/>
  <c r="E146" i="5"/>
  <c r="D146" i="5"/>
  <c r="A147" i="5"/>
  <c r="C147" i="3"/>
  <c r="B147" i="5" s="1"/>
  <c r="B148" i="3" a="1"/>
  <c r="B148" i="3" s="1"/>
  <c r="D148" i="3" s="1"/>
  <c r="E147" i="5" l="1"/>
  <c r="D147" i="5"/>
  <c r="F147" i="5"/>
  <c r="C147" i="5"/>
  <c r="G147" i="5"/>
  <c r="H147" i="5" s="1"/>
  <c r="B149" i="3" a="1"/>
  <c r="B149" i="3" s="1"/>
  <c r="D149" i="3" s="1"/>
  <c r="A148" i="5"/>
  <c r="C148" i="3"/>
  <c r="B148" i="5" s="1"/>
  <c r="F148" i="5" l="1"/>
  <c r="E148" i="5"/>
  <c r="D148" i="5"/>
  <c r="G148" i="5"/>
  <c r="H148" i="5" s="1"/>
  <c r="C148" i="5"/>
  <c r="C149" i="3"/>
  <c r="B149" i="5" s="1"/>
  <c r="A149" i="5"/>
  <c r="B150" i="3" a="1"/>
  <c r="B150" i="3" s="1"/>
  <c r="D150" i="3" s="1"/>
  <c r="G149" i="5" l="1"/>
  <c r="H149" i="5" s="1"/>
  <c r="C149" i="5"/>
  <c r="E149" i="5"/>
  <c r="F149" i="5"/>
  <c r="D149" i="5"/>
  <c r="A150" i="5"/>
  <c r="C150" i="3"/>
  <c r="B150" i="5" s="1"/>
  <c r="B151" i="3" a="1"/>
  <c r="B151" i="3" s="1"/>
  <c r="D151" i="3" s="1"/>
  <c r="A151" i="5" l="1"/>
  <c r="C151" i="3"/>
  <c r="B151" i="5" s="1"/>
  <c r="B152" i="3" a="1"/>
  <c r="B152" i="3" s="1"/>
  <c r="D152" i="3" s="1"/>
  <c r="F150" i="5"/>
  <c r="D150" i="5"/>
  <c r="E150" i="5"/>
  <c r="C150" i="5"/>
  <c r="G150" i="5"/>
  <c r="H150" i="5" s="1"/>
  <c r="A152" i="5" l="1"/>
  <c r="C152" i="3"/>
  <c r="B152" i="5" s="1"/>
  <c r="B153" i="3" a="1"/>
  <c r="B153" i="3" s="1"/>
  <c r="D153" i="3" s="1"/>
  <c r="D151" i="5"/>
  <c r="F151" i="5"/>
  <c r="E151" i="5"/>
  <c r="G151" i="5"/>
  <c r="H151" i="5" s="1"/>
  <c r="C151" i="5"/>
  <c r="C153" i="3" l="1"/>
  <c r="B153" i="5" s="1"/>
  <c r="A153" i="5"/>
  <c r="B154" i="3" a="1"/>
  <c r="B154" i="3" s="1"/>
  <c r="D154" i="3" s="1"/>
  <c r="F152" i="5"/>
  <c r="E152" i="5"/>
  <c r="D152" i="5"/>
  <c r="C152" i="5"/>
  <c r="G152" i="5"/>
  <c r="H152" i="5" s="1"/>
  <c r="C154" i="3" l="1"/>
  <c r="B154" i="5" s="1"/>
  <c r="A154" i="5"/>
  <c r="B155" i="3" a="1"/>
  <c r="B155" i="3" s="1"/>
  <c r="D155" i="3" s="1"/>
  <c r="G153" i="5"/>
  <c r="H153" i="5" s="1"/>
  <c r="C153" i="5"/>
  <c r="E153" i="5"/>
  <c r="D153" i="5"/>
  <c r="F153" i="5"/>
  <c r="C155" i="3" l="1"/>
  <c r="B155" i="5" s="1"/>
  <c r="A155" i="5"/>
  <c r="B156" i="3" a="1"/>
  <c r="B156" i="3" s="1"/>
  <c r="D156" i="3" s="1"/>
  <c r="C154" i="5"/>
  <c r="G154" i="5"/>
  <c r="H154" i="5" s="1"/>
  <c r="F154" i="5"/>
  <c r="D154" i="5"/>
  <c r="E154" i="5"/>
  <c r="E155" i="5" l="1"/>
  <c r="D155" i="5"/>
  <c r="F155" i="5"/>
  <c r="A156" i="5"/>
  <c r="C156" i="3"/>
  <c r="B156" i="5" s="1"/>
  <c r="B157" i="3" a="1"/>
  <c r="B157" i="3" s="1"/>
  <c r="D157" i="3" s="1"/>
  <c r="G155" i="5"/>
  <c r="H155" i="5" s="1"/>
  <c r="C155" i="5"/>
  <c r="A157" i="5" l="1"/>
  <c r="C157" i="3"/>
  <c r="B157" i="5" s="1"/>
  <c r="B158" i="3" a="1"/>
  <c r="B158" i="3" s="1"/>
  <c r="D158" i="3" s="1"/>
  <c r="E156" i="5"/>
  <c r="D156" i="5"/>
  <c r="F156" i="5"/>
  <c r="G156" i="5"/>
  <c r="H156" i="5" s="1"/>
  <c r="C156" i="5"/>
  <c r="C158" i="3" l="1"/>
  <c r="B158" i="5" s="1"/>
  <c r="A158" i="5"/>
  <c r="B159" i="3" a="1"/>
  <c r="B159" i="3" s="1"/>
  <c r="D159" i="3" s="1"/>
  <c r="E157" i="5"/>
  <c r="D157" i="5"/>
  <c r="F157" i="5"/>
  <c r="C157" i="5"/>
  <c r="G157" i="5"/>
  <c r="H157" i="5" s="1"/>
  <c r="B160" i="3" l="1" a="1"/>
  <c r="B160" i="3" s="1"/>
  <c r="D160" i="3" s="1"/>
  <c r="C159" i="3"/>
  <c r="B159" i="5" s="1"/>
  <c r="A159" i="5"/>
  <c r="G158" i="5"/>
  <c r="H158" i="5" s="1"/>
  <c r="C158" i="5"/>
  <c r="E158" i="5"/>
  <c r="D158" i="5"/>
  <c r="F158" i="5"/>
  <c r="C159" i="5" l="1"/>
  <c r="G159" i="5"/>
  <c r="H159" i="5" s="1"/>
  <c r="F159" i="5"/>
  <c r="D159" i="5"/>
  <c r="E159" i="5"/>
  <c r="A160" i="5"/>
  <c r="C160" i="3"/>
  <c r="B160" i="5" s="1"/>
  <c r="B161" i="3" a="1"/>
  <c r="B161" i="3" s="1"/>
  <c r="D161" i="3" s="1"/>
  <c r="B162" i="3" l="1" a="1"/>
  <c r="B162" i="3" s="1"/>
  <c r="D162" i="3" s="1"/>
  <c r="A161" i="5"/>
  <c r="C161" i="3"/>
  <c r="B161" i="5" s="1"/>
  <c r="D160" i="5"/>
  <c r="E160" i="5"/>
  <c r="F160" i="5"/>
  <c r="C160" i="5"/>
  <c r="G160" i="5"/>
  <c r="H160" i="5" s="1"/>
  <c r="E161" i="5" l="1"/>
  <c r="D161" i="5"/>
  <c r="F161" i="5"/>
  <c r="C161" i="5"/>
  <c r="G161" i="5"/>
  <c r="H161" i="5" s="1"/>
  <c r="A162" i="5"/>
  <c r="C162" i="3"/>
  <c r="B162" i="5" s="1"/>
  <c r="B163" i="3" a="1"/>
  <c r="B163" i="3" s="1"/>
  <c r="D163" i="3" s="1"/>
  <c r="G162" i="5" l="1"/>
  <c r="H162" i="5" s="1"/>
  <c r="C162" i="5"/>
  <c r="E162" i="5"/>
  <c r="D162" i="5"/>
  <c r="F162" i="5"/>
  <c r="A163" i="5"/>
  <c r="C163" i="3"/>
  <c r="B163" i="5" s="1"/>
  <c r="B164" i="3" a="1"/>
  <c r="B164" i="3" s="1"/>
  <c r="D164" i="3" s="1"/>
  <c r="E163" i="5" l="1"/>
  <c r="D163" i="5"/>
  <c r="F163" i="5"/>
  <c r="A164" i="5"/>
  <c r="C164" i="3"/>
  <c r="B164" i="5" s="1"/>
  <c r="B165" i="3" a="1"/>
  <c r="B165" i="3" s="1"/>
  <c r="D165" i="3" s="1"/>
  <c r="C163" i="5"/>
  <c r="G163" i="5"/>
  <c r="H163" i="5" s="1"/>
  <c r="A165" i="5" l="1"/>
  <c r="C165" i="3"/>
  <c r="B165" i="5" s="1"/>
  <c r="B166" i="3" a="1"/>
  <c r="B166" i="3" s="1"/>
  <c r="D166" i="3" s="1"/>
  <c r="D164" i="5"/>
  <c r="F164" i="5"/>
  <c r="E164" i="5"/>
  <c r="G164" i="5"/>
  <c r="H164" i="5" s="1"/>
  <c r="C164" i="5"/>
  <c r="C166" i="3" l="1"/>
  <c r="B166" i="5" s="1"/>
  <c r="A166" i="5"/>
  <c r="B167" i="3" a="1"/>
  <c r="B167" i="3" s="1"/>
  <c r="D167" i="3" s="1"/>
  <c r="D165" i="5"/>
  <c r="E165" i="5"/>
  <c r="F165" i="5"/>
  <c r="C165" i="5"/>
  <c r="G165" i="5"/>
  <c r="H165" i="5" s="1"/>
  <c r="A167" i="5" l="1"/>
  <c r="C167" i="3"/>
  <c r="B167" i="5" s="1"/>
  <c r="B168" i="3" a="1"/>
  <c r="B168" i="3" s="1"/>
  <c r="D168" i="3" s="1"/>
  <c r="C166" i="5"/>
  <c r="G166" i="5"/>
  <c r="H166" i="5" s="1"/>
  <c r="D166" i="5"/>
  <c r="E166" i="5"/>
  <c r="F166" i="5"/>
  <c r="C168" i="3" l="1"/>
  <c r="B168" i="5" s="1"/>
  <c r="A168" i="5"/>
  <c r="B169" i="3" a="1"/>
  <c r="B169" i="3" s="1"/>
  <c r="D169" i="3" s="1"/>
  <c r="E167" i="5"/>
  <c r="F167" i="5"/>
  <c r="D167" i="5"/>
  <c r="C167" i="5"/>
  <c r="G167" i="5"/>
  <c r="H167" i="5" s="1"/>
  <c r="A169" i="5" l="1"/>
  <c r="C169" i="3"/>
  <c r="B169" i="5" s="1"/>
  <c r="B170" i="3" a="1"/>
  <c r="B170" i="3" s="1"/>
  <c r="D170" i="3" s="1"/>
  <c r="G168" i="5"/>
  <c r="H168" i="5" s="1"/>
  <c r="C168" i="5"/>
  <c r="E168" i="5"/>
  <c r="F168" i="5"/>
  <c r="D168" i="5"/>
  <c r="C169" i="5" l="1"/>
  <c r="G169" i="5"/>
  <c r="H169" i="5" s="1"/>
  <c r="C170" i="3"/>
  <c r="B170" i="5" s="1"/>
  <c r="A170" i="5"/>
  <c r="B171" i="3" a="1"/>
  <c r="B171" i="3" s="1"/>
  <c r="D171" i="3" s="1"/>
  <c r="F169" i="5"/>
  <c r="D169" i="5"/>
  <c r="E169" i="5"/>
  <c r="A171" i="5" l="1"/>
  <c r="C171" i="3"/>
  <c r="B171" i="5" s="1"/>
  <c r="B172" i="3" a="1"/>
  <c r="B172" i="3" s="1"/>
  <c r="D172" i="3" s="1"/>
  <c r="C170" i="5"/>
  <c r="G170" i="5"/>
  <c r="H170" i="5" s="1"/>
  <c r="F170" i="5"/>
  <c r="D170" i="5"/>
  <c r="E170" i="5"/>
  <c r="B173" i="3" l="1" a="1"/>
  <c r="B173" i="3" s="1"/>
  <c r="D173" i="3" s="1"/>
  <c r="C172" i="3"/>
  <c r="B172" i="5" s="1"/>
  <c r="A172" i="5"/>
  <c r="D171" i="5"/>
  <c r="F171" i="5"/>
  <c r="E171" i="5"/>
  <c r="C171" i="5"/>
  <c r="G171" i="5"/>
  <c r="H171" i="5" s="1"/>
  <c r="C172" i="5" l="1"/>
  <c r="G172" i="5"/>
  <c r="H172" i="5" s="1"/>
  <c r="E172" i="5"/>
  <c r="F172" i="5"/>
  <c r="D172" i="5"/>
  <c r="A173" i="5"/>
  <c r="C173" i="3"/>
  <c r="B173" i="5" s="1"/>
  <c r="B174" i="3" a="1"/>
  <c r="B174" i="3" s="1"/>
  <c r="D174" i="3" s="1"/>
  <c r="C174" i="3" l="1"/>
  <c r="B174" i="5" s="1"/>
  <c r="A174" i="5"/>
  <c r="B175" i="3" a="1"/>
  <c r="B175" i="3" s="1"/>
  <c r="D175" i="3" s="1"/>
  <c r="F173" i="5"/>
  <c r="E173" i="5"/>
  <c r="D173" i="5"/>
  <c r="G173" i="5"/>
  <c r="H173" i="5" s="1"/>
  <c r="C173" i="5"/>
  <c r="C175" i="3" l="1"/>
  <c r="B175" i="5" s="1"/>
  <c r="A175" i="5"/>
  <c r="B176" i="3" a="1"/>
  <c r="B176" i="3" s="1"/>
  <c r="D176" i="3" s="1"/>
  <c r="C174" i="5"/>
  <c r="G174" i="5"/>
  <c r="H174" i="5" s="1"/>
  <c r="E174" i="5"/>
  <c r="D174" i="5"/>
  <c r="F174" i="5"/>
  <c r="A176" i="5" l="1"/>
  <c r="C176" i="3"/>
  <c r="B176" i="5" s="1"/>
  <c r="B177" i="3" a="1"/>
  <c r="B177" i="3" s="1"/>
  <c r="D177" i="3" s="1"/>
  <c r="C175" i="5"/>
  <c r="G175" i="5"/>
  <c r="H175" i="5" s="1"/>
  <c r="E175" i="5"/>
  <c r="D175" i="5"/>
  <c r="F175" i="5"/>
  <c r="A177" i="5" l="1"/>
  <c r="C177" i="3"/>
  <c r="B177" i="5" s="1"/>
  <c r="B178" i="3" a="1"/>
  <c r="B178" i="3" s="1"/>
  <c r="D178" i="3" s="1"/>
  <c r="D176" i="5"/>
  <c r="F176" i="5"/>
  <c r="E176" i="5"/>
  <c r="C176" i="5"/>
  <c r="G176" i="5"/>
  <c r="H176" i="5" s="1"/>
  <c r="G177" i="5" l="1"/>
  <c r="H177" i="5" s="1"/>
  <c r="C177" i="5"/>
  <c r="C178" i="3"/>
  <c r="B178" i="5" s="1"/>
  <c r="A178" i="5"/>
  <c r="B179" i="3" a="1"/>
  <c r="B179" i="3" s="1"/>
  <c r="D179" i="3" s="1"/>
  <c r="F177" i="5"/>
  <c r="D177" i="5"/>
  <c r="E177" i="5"/>
  <c r="C179" i="3" l="1"/>
  <c r="B179" i="5" s="1"/>
  <c r="A179" i="5"/>
  <c r="B180" i="3" a="1"/>
  <c r="B180" i="3" s="1"/>
  <c r="D180" i="3" s="1"/>
  <c r="G178" i="5"/>
  <c r="H178" i="5" s="1"/>
  <c r="C178" i="5"/>
  <c r="F178" i="5"/>
  <c r="E178" i="5"/>
  <c r="D178" i="5"/>
  <c r="B181" i="3" l="1" a="1"/>
  <c r="B181" i="3" s="1"/>
  <c r="D181" i="3" s="1"/>
  <c r="A180" i="5"/>
  <c r="C180" i="3"/>
  <c r="B180" i="5" s="1"/>
  <c r="C179" i="5"/>
  <c r="G179" i="5"/>
  <c r="H179" i="5" s="1"/>
  <c r="E179" i="5"/>
  <c r="D179" i="5"/>
  <c r="F179" i="5"/>
  <c r="F180" i="5" l="1"/>
  <c r="E180" i="5"/>
  <c r="D180" i="5"/>
  <c r="A181" i="5"/>
  <c r="C181" i="3"/>
  <c r="B181" i="5" s="1"/>
  <c r="B182" i="3" a="1"/>
  <c r="B182" i="3" s="1"/>
  <c r="D182" i="3" s="1"/>
  <c r="C180" i="5"/>
  <c r="G180" i="5"/>
  <c r="H180" i="5" s="1"/>
  <c r="C181" i="5" l="1"/>
  <c r="G181" i="5"/>
  <c r="H181" i="5" s="1"/>
  <c r="A182" i="5"/>
  <c r="C182" i="3"/>
  <c r="B182" i="5" s="1"/>
  <c r="B183" i="3" a="1"/>
  <c r="B183" i="3" s="1"/>
  <c r="D183" i="3" s="1"/>
  <c r="E181" i="5"/>
  <c r="F181" i="5"/>
  <c r="D181" i="5"/>
  <c r="A183" i="5" l="1"/>
  <c r="C183" i="3"/>
  <c r="B183" i="5" s="1"/>
  <c r="B184" i="3" a="1"/>
  <c r="B184" i="3" s="1"/>
  <c r="D184" i="3" s="1"/>
  <c r="F182" i="5"/>
  <c r="E182" i="5"/>
  <c r="D182" i="5"/>
  <c r="C182" i="5"/>
  <c r="G182" i="5"/>
  <c r="H182" i="5" s="1"/>
  <c r="B185" i="3" l="1" a="1"/>
  <c r="B185" i="3" s="1"/>
  <c r="D185" i="3" s="1"/>
  <c r="C184" i="3"/>
  <c r="B184" i="5" s="1"/>
  <c r="A184" i="5"/>
  <c r="D183" i="5"/>
  <c r="F183" i="5"/>
  <c r="E183" i="5"/>
  <c r="C183" i="5"/>
  <c r="G183" i="5"/>
  <c r="H183" i="5" s="1"/>
  <c r="C184" i="5" l="1"/>
  <c r="G184" i="5"/>
  <c r="H184" i="5" s="1"/>
  <c r="F184" i="5"/>
  <c r="D184" i="5"/>
  <c r="E184" i="5"/>
  <c r="A185" i="5"/>
  <c r="C185" i="3"/>
  <c r="B185" i="5" s="1"/>
  <c r="B186" i="3" a="1"/>
  <c r="B186" i="3" s="1"/>
  <c r="D186" i="3" s="1"/>
  <c r="A186" i="5" l="1"/>
  <c r="C186" i="3"/>
  <c r="B186" i="5" s="1"/>
  <c r="B187" i="3" a="1"/>
  <c r="B187" i="3" s="1"/>
  <c r="D187" i="3" s="1"/>
  <c r="F185" i="5"/>
  <c r="D185" i="5"/>
  <c r="E185" i="5"/>
  <c r="C185" i="5"/>
  <c r="G185" i="5"/>
  <c r="H185" i="5" s="1"/>
  <c r="C186" i="5" l="1"/>
  <c r="G186" i="5"/>
  <c r="H186" i="5" s="1"/>
  <c r="B188" i="3" a="1"/>
  <c r="B188" i="3" s="1"/>
  <c r="D188" i="3" s="1"/>
  <c r="C187" i="3"/>
  <c r="B187" i="5" s="1"/>
  <c r="A187" i="5"/>
  <c r="E186" i="5"/>
  <c r="F186" i="5"/>
  <c r="D186" i="5"/>
  <c r="G187" i="5" l="1"/>
  <c r="H187" i="5" s="1"/>
  <c r="C187" i="5"/>
  <c r="D187" i="5"/>
  <c r="F187" i="5"/>
  <c r="E187" i="5"/>
  <c r="A188" i="5"/>
  <c r="C188" i="3"/>
  <c r="B188" i="5" s="1"/>
  <c r="B189" i="3" a="1"/>
  <c r="B189" i="3" s="1"/>
  <c r="D189" i="3" s="1"/>
  <c r="C188" i="5" l="1"/>
  <c r="G188" i="5"/>
  <c r="H188" i="5" s="1"/>
  <c r="B190" i="3" a="1"/>
  <c r="B190" i="3" s="1"/>
  <c r="D190" i="3" s="1"/>
  <c r="C189" i="3"/>
  <c r="B189" i="5" s="1"/>
  <c r="A189" i="5"/>
  <c r="F188" i="5"/>
  <c r="D188" i="5"/>
  <c r="E188" i="5"/>
  <c r="C189" i="5" l="1"/>
  <c r="G189" i="5"/>
  <c r="H189" i="5" s="1"/>
  <c r="F189" i="5"/>
  <c r="E189" i="5"/>
  <c r="D189" i="5"/>
  <c r="C190" i="3"/>
  <c r="B190" i="5" s="1"/>
  <c r="A190" i="5"/>
  <c r="B191" i="3" a="1"/>
  <c r="B191" i="3" s="1"/>
  <c r="D191" i="3" s="1"/>
  <c r="C190" i="5" l="1"/>
  <c r="G190" i="5"/>
  <c r="H190" i="5" s="1"/>
  <c r="F190" i="5"/>
  <c r="D190" i="5"/>
  <c r="E190" i="5"/>
  <c r="B192" i="3" a="1"/>
  <c r="B192" i="3" s="1"/>
  <c r="D192" i="3" s="1"/>
  <c r="A191" i="5"/>
  <c r="C191" i="3"/>
  <c r="B191" i="5" s="1"/>
  <c r="C191" i="5" l="1"/>
  <c r="G191" i="5"/>
  <c r="H191" i="5" s="1"/>
  <c r="A192" i="5"/>
  <c r="C192" i="3"/>
  <c r="B192" i="5" s="1"/>
  <c r="B193" i="3" a="1"/>
  <c r="B193" i="3" s="1"/>
  <c r="D193" i="3" s="1"/>
  <c r="F191" i="5"/>
  <c r="D191" i="5"/>
  <c r="E191" i="5"/>
  <c r="B194" i="3" l="1" a="1"/>
  <c r="B194" i="3" s="1"/>
  <c r="D194" i="3" s="1"/>
  <c r="C193" i="3"/>
  <c r="B193" i="5" s="1"/>
  <c r="A193" i="5"/>
  <c r="E192" i="5"/>
  <c r="D192" i="5"/>
  <c r="F192" i="5"/>
  <c r="C192" i="5"/>
  <c r="G192" i="5"/>
  <c r="H192" i="5" s="1"/>
  <c r="C193" i="5" l="1"/>
  <c r="G193" i="5"/>
  <c r="H193" i="5" s="1"/>
  <c r="E193" i="5"/>
  <c r="F193" i="5"/>
  <c r="D193" i="5"/>
  <c r="C194" i="3"/>
  <c r="B194" i="5" s="1"/>
  <c r="A194" i="5"/>
  <c r="B195" i="3" a="1"/>
  <c r="B195" i="3" s="1"/>
  <c r="D195" i="3" s="1"/>
  <c r="C194" i="5" l="1"/>
  <c r="G194" i="5"/>
  <c r="H194" i="5" s="1"/>
  <c r="B196" i="3" a="1"/>
  <c r="B196" i="3" s="1"/>
  <c r="D196" i="3" s="1"/>
  <c r="A195" i="5"/>
  <c r="C195" i="3"/>
  <c r="B195" i="5" s="1"/>
  <c r="F194" i="5"/>
  <c r="E194" i="5"/>
  <c r="D194" i="5"/>
  <c r="E195" i="5" l="1"/>
  <c r="D195" i="5"/>
  <c r="F195" i="5"/>
  <c r="G195" i="5"/>
  <c r="H195" i="5" s="1"/>
  <c r="C195" i="5"/>
  <c r="A196" i="5"/>
  <c r="C196" i="3"/>
  <c r="B196" i="5" s="1"/>
  <c r="B197" i="3" a="1"/>
  <c r="B197" i="3" s="1"/>
  <c r="D197" i="3" s="1"/>
  <c r="F196" i="5" l="1"/>
  <c r="E196" i="5"/>
  <c r="D196" i="5"/>
  <c r="B198" i="3" a="1"/>
  <c r="B198" i="3" s="1"/>
  <c r="D198" i="3" s="1"/>
  <c r="C197" i="3"/>
  <c r="B197" i="5" s="1"/>
  <c r="A197" i="5"/>
  <c r="G196" i="5"/>
  <c r="H196" i="5" s="1"/>
  <c r="C196" i="5"/>
  <c r="C197" i="5" l="1"/>
  <c r="G197" i="5"/>
  <c r="H197" i="5" s="1"/>
  <c r="E197" i="5"/>
  <c r="F197" i="5"/>
  <c r="D197" i="5"/>
  <c r="C198" i="3"/>
  <c r="B198" i="5" s="1"/>
  <c r="A198" i="5"/>
  <c r="B199" i="3" a="1"/>
  <c r="B199" i="3" s="1"/>
  <c r="D199" i="3" s="1"/>
  <c r="E198" i="5" l="1"/>
  <c r="F198" i="5"/>
  <c r="D198" i="5"/>
  <c r="C198" i="5"/>
  <c r="G198" i="5"/>
  <c r="H198" i="5" s="1"/>
  <c r="A199" i="5"/>
  <c r="C199" i="3"/>
  <c r="B199" i="5" s="1"/>
  <c r="B200" i="3" a="1"/>
  <c r="B200" i="3" s="1"/>
  <c r="D200" i="3" s="1"/>
  <c r="C199" i="5" l="1"/>
  <c r="G199" i="5"/>
  <c r="H199" i="5" s="1"/>
  <c r="A200" i="5"/>
  <c r="C200" i="3"/>
  <c r="B200" i="5" s="1"/>
  <c r="B201" i="3" a="1"/>
  <c r="B201" i="3" s="1"/>
  <c r="D201" i="3" s="1"/>
  <c r="D199" i="5"/>
  <c r="F199" i="5"/>
  <c r="E199" i="5"/>
  <c r="C201" i="3" l="1"/>
  <c r="B201" i="5" s="1"/>
  <c r="A201" i="5"/>
  <c r="B202" i="3" a="1"/>
  <c r="B202" i="3" s="1"/>
  <c r="D202" i="3" s="1"/>
  <c r="F200" i="5"/>
  <c r="E200" i="5"/>
  <c r="D200" i="5"/>
  <c r="G200" i="5"/>
  <c r="H200" i="5" s="1"/>
  <c r="C200" i="5"/>
  <c r="B203" i="3" l="1" a="1"/>
  <c r="B203" i="3" s="1"/>
  <c r="D203" i="3" s="1"/>
  <c r="A202" i="5"/>
  <c r="C202" i="3"/>
  <c r="B202" i="5" s="1"/>
  <c r="G201" i="5"/>
  <c r="H201" i="5" s="1"/>
  <c r="C201" i="5"/>
  <c r="E201" i="5"/>
  <c r="D201" i="5"/>
  <c r="F201" i="5"/>
  <c r="E202" i="5" l="1"/>
  <c r="F202" i="5"/>
  <c r="D202" i="5"/>
  <c r="C202" i="5"/>
  <c r="G202" i="5"/>
  <c r="H202" i="5" s="1"/>
  <c r="A203" i="5"/>
  <c r="C203" i="3"/>
  <c r="B203" i="5" s="1"/>
  <c r="B204" i="3" a="1"/>
  <c r="B204" i="3" s="1"/>
  <c r="D204" i="3" s="1"/>
  <c r="F203" i="5" l="1"/>
  <c r="E203" i="5"/>
  <c r="D203" i="5"/>
  <c r="C203" i="5"/>
  <c r="G203" i="5"/>
  <c r="H203" i="5" s="1"/>
  <c r="A204" i="5"/>
  <c r="C204" i="3"/>
  <c r="B204" i="5" s="1"/>
  <c r="B205" i="3" a="1"/>
  <c r="B205" i="3" s="1"/>
  <c r="D205" i="3" s="1"/>
  <c r="A205" i="5" l="1"/>
  <c r="C205" i="3"/>
  <c r="B205" i="5" s="1"/>
  <c r="B206" i="3" a="1"/>
  <c r="B206" i="3" s="1"/>
  <c r="D206" i="3" s="1"/>
  <c r="E204" i="5"/>
  <c r="F204" i="5"/>
  <c r="D204" i="5"/>
  <c r="C204" i="5"/>
  <c r="G204" i="5"/>
  <c r="H204" i="5" s="1"/>
  <c r="C206" i="3" l="1"/>
  <c r="B206" i="5" s="1"/>
  <c r="A206" i="5"/>
  <c r="B207" i="3" a="1"/>
  <c r="B207" i="3" s="1"/>
  <c r="D207" i="3" s="1"/>
  <c r="E205" i="5"/>
  <c r="F205" i="5"/>
  <c r="D205" i="5"/>
  <c r="C205" i="5"/>
  <c r="G205" i="5"/>
  <c r="H205" i="5" s="1"/>
  <c r="D206" i="5" l="1"/>
  <c r="F206" i="5"/>
  <c r="E206" i="5"/>
  <c r="A207" i="5"/>
  <c r="C207" i="3"/>
  <c r="B207" i="5" s="1"/>
  <c r="B208" i="3" a="1"/>
  <c r="B208" i="3" s="1"/>
  <c r="D208" i="3" s="1"/>
  <c r="C206" i="5"/>
  <c r="G206" i="5"/>
  <c r="H206" i="5" s="1"/>
  <c r="A208" i="5" l="1"/>
  <c r="C208" i="3"/>
  <c r="B208" i="5" s="1"/>
  <c r="B209" i="3" a="1"/>
  <c r="B209" i="3" s="1"/>
  <c r="D209" i="3" s="1"/>
  <c r="F207" i="5"/>
  <c r="D207" i="5"/>
  <c r="E207" i="5"/>
  <c r="G207" i="5"/>
  <c r="H207" i="5" s="1"/>
  <c r="C207" i="5"/>
  <c r="C209" i="3" l="1"/>
  <c r="B209" i="5" s="1"/>
  <c r="A209" i="5"/>
  <c r="B210" i="3" a="1"/>
  <c r="B210" i="3" s="1"/>
  <c r="D210" i="3" s="1"/>
  <c r="F208" i="5"/>
  <c r="D208" i="5"/>
  <c r="E208" i="5"/>
  <c r="C208" i="5"/>
  <c r="G208" i="5"/>
  <c r="H208" i="5" s="1"/>
  <c r="A210" i="5" l="1"/>
  <c r="C210" i="3"/>
  <c r="B210" i="5" s="1"/>
  <c r="B211" i="3" a="1"/>
  <c r="B211" i="3" s="1"/>
  <c r="D211" i="3" s="1"/>
  <c r="C209" i="5"/>
  <c r="G209" i="5"/>
  <c r="H209" i="5" s="1"/>
  <c r="F209" i="5"/>
  <c r="E209" i="5"/>
  <c r="D209" i="5"/>
  <c r="C211" i="3" l="1"/>
  <c r="B211" i="5" s="1"/>
  <c r="A211" i="5"/>
  <c r="B212" i="3" a="1"/>
  <c r="B212" i="3" s="1"/>
  <c r="D212" i="3" s="1"/>
  <c r="F210" i="5"/>
  <c r="E210" i="5"/>
  <c r="D210" i="5"/>
  <c r="C210" i="5"/>
  <c r="G210" i="5"/>
  <c r="H210" i="5" s="1"/>
  <c r="D211" i="5" l="1"/>
  <c r="E211" i="5"/>
  <c r="F211" i="5"/>
  <c r="B213" i="3" a="1"/>
  <c r="B213" i="3" s="1"/>
  <c r="D213" i="3" s="1"/>
  <c r="C212" i="3"/>
  <c r="B212" i="5" s="1"/>
  <c r="A212" i="5"/>
  <c r="G211" i="5"/>
  <c r="H211" i="5" s="1"/>
  <c r="C211" i="5"/>
  <c r="C212" i="5" l="1"/>
  <c r="G212" i="5"/>
  <c r="H212" i="5" s="1"/>
  <c r="D212" i="5"/>
  <c r="E212" i="5"/>
  <c r="F212" i="5"/>
  <c r="A213" i="5"/>
  <c r="C213" i="3"/>
  <c r="B213" i="5" s="1"/>
  <c r="B214" i="3" a="1"/>
  <c r="B214" i="3" s="1"/>
  <c r="D214" i="3" s="1"/>
  <c r="A214" i="5" l="1"/>
  <c r="C214" i="3"/>
  <c r="B214" i="5" s="1"/>
  <c r="B215" i="3" a="1"/>
  <c r="B215" i="3" s="1"/>
  <c r="D215" i="3" s="1"/>
  <c r="E213" i="5"/>
  <c r="F213" i="5"/>
  <c r="D213" i="5"/>
  <c r="C213" i="5"/>
  <c r="G213" i="5"/>
  <c r="H213" i="5" s="1"/>
  <c r="B216" i="3" l="1" a="1"/>
  <c r="B216" i="3" s="1"/>
  <c r="D216" i="3" s="1"/>
  <c r="A215" i="5"/>
  <c r="C215" i="3"/>
  <c r="B215" i="5" s="1"/>
  <c r="F214" i="5"/>
  <c r="D214" i="5"/>
  <c r="E214" i="5"/>
  <c r="C214" i="5"/>
  <c r="G214" i="5"/>
  <c r="H214" i="5" s="1"/>
  <c r="D215" i="5" l="1"/>
  <c r="E215" i="5"/>
  <c r="F215" i="5"/>
  <c r="G215" i="5"/>
  <c r="H215" i="5" s="1"/>
  <c r="C215" i="5"/>
  <c r="C216" i="3"/>
  <c r="B216" i="5" s="1"/>
  <c r="A216" i="5"/>
  <c r="B217" i="3" a="1"/>
  <c r="B217" i="3" s="1"/>
  <c r="D217" i="3" s="1"/>
  <c r="A217" i="5" l="1"/>
  <c r="C217" i="3"/>
  <c r="B217" i="5" s="1"/>
  <c r="B218" i="3" a="1"/>
  <c r="B218" i="3" s="1"/>
  <c r="D218" i="3" s="1"/>
  <c r="D216" i="5"/>
  <c r="F216" i="5"/>
  <c r="E216" i="5"/>
  <c r="G216" i="5"/>
  <c r="H216" i="5" s="1"/>
  <c r="C216" i="5"/>
  <c r="C218" i="3" l="1"/>
  <c r="B218" i="5" s="1"/>
  <c r="A218" i="5"/>
  <c r="B219" i="3" a="1"/>
  <c r="B219" i="3" s="1"/>
  <c r="D219" i="3" s="1"/>
  <c r="F217" i="5"/>
  <c r="E217" i="5"/>
  <c r="D217" i="5"/>
  <c r="C217" i="5"/>
  <c r="G217" i="5"/>
  <c r="H217" i="5" s="1"/>
  <c r="B220" i="3" l="1" a="1"/>
  <c r="B220" i="3" s="1"/>
  <c r="D220" i="3" s="1"/>
  <c r="A219" i="5"/>
  <c r="C219" i="3"/>
  <c r="B219" i="5" s="1"/>
  <c r="G218" i="5"/>
  <c r="H218" i="5" s="1"/>
  <c r="C218" i="5"/>
  <c r="D218" i="5"/>
  <c r="F218" i="5"/>
  <c r="E218" i="5"/>
  <c r="G219" i="5" l="1"/>
  <c r="H219" i="5" s="1"/>
  <c r="C219" i="5"/>
  <c r="A220" i="5"/>
  <c r="C220" i="3"/>
  <c r="B220" i="5" s="1"/>
  <c r="B221" i="3" a="1"/>
  <c r="B221" i="3" s="1"/>
  <c r="D221" i="3" s="1"/>
  <c r="F219" i="5"/>
  <c r="D219" i="5"/>
  <c r="E219" i="5"/>
  <c r="A221" i="5" l="1"/>
  <c r="C221" i="3"/>
  <c r="B221" i="5" s="1"/>
  <c r="B222" i="3" a="1"/>
  <c r="B222" i="3" s="1"/>
  <c r="D222" i="3" s="1"/>
  <c r="F220" i="5"/>
  <c r="E220" i="5"/>
  <c r="D220" i="5"/>
  <c r="G220" i="5"/>
  <c r="H220" i="5" s="1"/>
  <c r="C220" i="5"/>
  <c r="A222" i="5" l="1"/>
  <c r="C222" i="3"/>
  <c r="B222" i="5" s="1"/>
  <c r="B223" i="3" a="1"/>
  <c r="B223" i="3" s="1"/>
  <c r="D223" i="3" s="1"/>
  <c r="E221" i="5"/>
  <c r="D221" i="5"/>
  <c r="F221" i="5"/>
  <c r="G221" i="5"/>
  <c r="H221" i="5" s="1"/>
  <c r="C221" i="5"/>
  <c r="C223" i="3" l="1"/>
  <c r="B223" i="5" s="1"/>
  <c r="A223" i="5"/>
  <c r="B224" i="3" a="1"/>
  <c r="B224" i="3" s="1"/>
  <c r="D224" i="3" s="1"/>
  <c r="F222" i="5"/>
  <c r="E222" i="5"/>
  <c r="D222" i="5"/>
  <c r="G222" i="5"/>
  <c r="H222" i="5" s="1"/>
  <c r="C222" i="5"/>
  <c r="B225" i="3" l="1" a="1"/>
  <c r="B225" i="3" s="1"/>
  <c r="D225" i="3" s="1"/>
  <c r="A224" i="5"/>
  <c r="C224" i="3"/>
  <c r="B224" i="5" s="1"/>
  <c r="G223" i="5"/>
  <c r="H223" i="5" s="1"/>
  <c r="C223" i="5"/>
  <c r="F223" i="5"/>
  <c r="D223" i="5"/>
  <c r="E223" i="5"/>
  <c r="E224" i="5" l="1"/>
  <c r="D224" i="5"/>
  <c r="F224" i="5"/>
  <c r="G224" i="5"/>
  <c r="H224" i="5" s="1"/>
  <c r="C224" i="5"/>
  <c r="A225" i="5"/>
  <c r="C225" i="3"/>
  <c r="B225" i="5" s="1"/>
  <c r="B226" i="3" a="1"/>
  <c r="B226" i="3" s="1"/>
  <c r="D226" i="3" s="1"/>
  <c r="A226" i="5" l="1"/>
  <c r="C226" i="3"/>
  <c r="B226" i="5" s="1"/>
  <c r="B227" i="3" a="1"/>
  <c r="B227" i="3" s="1"/>
  <c r="D227" i="3" s="1"/>
  <c r="E225" i="5"/>
  <c r="D225" i="5"/>
  <c r="F225" i="5"/>
  <c r="G225" i="5"/>
  <c r="H225" i="5" s="1"/>
  <c r="C225" i="5"/>
  <c r="B228" i="3" l="1" a="1"/>
  <c r="B228" i="3" s="1"/>
  <c r="D228" i="3" s="1"/>
  <c r="C227" i="3"/>
  <c r="B227" i="5" s="1"/>
  <c r="A227" i="5"/>
  <c r="F226" i="5"/>
  <c r="E226" i="5"/>
  <c r="D226" i="5"/>
  <c r="G226" i="5"/>
  <c r="H226" i="5" s="1"/>
  <c r="C226" i="5"/>
  <c r="G227" i="5" l="1"/>
  <c r="H227" i="5" s="1"/>
  <c r="C227" i="5"/>
  <c r="E227" i="5"/>
  <c r="F227" i="5"/>
  <c r="D227" i="5"/>
  <c r="C228" i="3"/>
  <c r="B228" i="5" s="1"/>
  <c r="A228" i="5"/>
  <c r="B229" i="3" a="1"/>
  <c r="B229" i="3" s="1"/>
  <c r="D229" i="3" s="1"/>
  <c r="C229" i="3" l="1"/>
  <c r="B229" i="5" s="1"/>
  <c r="A229" i="5"/>
  <c r="B230" i="3" a="1"/>
  <c r="B230" i="3" s="1"/>
  <c r="D230" i="3" s="1"/>
  <c r="D228" i="5"/>
  <c r="F228" i="5"/>
  <c r="E228" i="5"/>
  <c r="C228" i="5"/>
  <c r="G228" i="5"/>
  <c r="H228" i="5" s="1"/>
  <c r="C230" i="3" l="1"/>
  <c r="B230" i="5" s="1"/>
  <c r="A230" i="5"/>
  <c r="B231" i="3" a="1"/>
  <c r="B231" i="3" s="1"/>
  <c r="D231" i="3" s="1"/>
  <c r="G229" i="5"/>
  <c r="H229" i="5" s="1"/>
  <c r="C229" i="5"/>
  <c r="E229" i="5"/>
  <c r="F229" i="5"/>
  <c r="D229" i="5"/>
  <c r="B232" i="3" l="1" a="1"/>
  <c r="B232" i="3" s="1"/>
  <c r="D232" i="3" s="1"/>
  <c r="C231" i="3"/>
  <c r="B231" i="5" s="1"/>
  <c r="A231" i="5"/>
  <c r="G230" i="5"/>
  <c r="H230" i="5" s="1"/>
  <c r="C230" i="5"/>
  <c r="D230" i="5"/>
  <c r="E230" i="5"/>
  <c r="F230" i="5"/>
  <c r="G231" i="5" l="1"/>
  <c r="H231" i="5" s="1"/>
  <c r="C231" i="5"/>
  <c r="F231" i="5"/>
  <c r="E231" i="5"/>
  <c r="D231" i="5"/>
  <c r="A232" i="5"/>
  <c r="C232" i="3"/>
  <c r="B232" i="5" s="1"/>
  <c r="B233" i="3" a="1"/>
  <c r="B233" i="3" s="1"/>
  <c r="D233" i="3" s="1"/>
  <c r="C233" i="3" l="1"/>
  <c r="B233" i="5" s="1"/>
  <c r="A233" i="5"/>
  <c r="B234" i="3" a="1"/>
  <c r="B234" i="3" s="1"/>
  <c r="D234" i="3" s="1"/>
  <c r="F232" i="5"/>
  <c r="D232" i="5"/>
  <c r="E232" i="5"/>
  <c r="G232" i="5"/>
  <c r="H232" i="5" s="1"/>
  <c r="C232" i="5"/>
  <c r="A234" i="5" l="1"/>
  <c r="C234" i="3"/>
  <c r="B234" i="5" s="1"/>
  <c r="B235" i="3" a="1"/>
  <c r="B235" i="3" s="1"/>
  <c r="D235" i="3" s="1"/>
  <c r="C233" i="5"/>
  <c r="G233" i="5"/>
  <c r="H233" i="5" s="1"/>
  <c r="F233" i="5"/>
  <c r="D233" i="5"/>
  <c r="E233" i="5"/>
  <c r="B236" i="3" l="1" a="1"/>
  <c r="B236" i="3" s="1"/>
  <c r="D236" i="3" s="1"/>
  <c r="C235" i="3"/>
  <c r="B235" i="5" s="1"/>
  <c r="A235" i="5"/>
  <c r="F234" i="5"/>
  <c r="E234" i="5"/>
  <c r="D234" i="5"/>
  <c r="C234" i="5"/>
  <c r="G234" i="5"/>
  <c r="H234" i="5" s="1"/>
  <c r="G235" i="5" l="1"/>
  <c r="H235" i="5" s="1"/>
  <c r="C235" i="5"/>
  <c r="F235" i="5"/>
  <c r="D235" i="5"/>
  <c r="E235" i="5"/>
  <c r="A236" i="5"/>
  <c r="C236" i="3"/>
  <c r="B236" i="5" s="1"/>
  <c r="B237" i="3" a="1"/>
  <c r="B237" i="3" s="1"/>
  <c r="D237" i="3" s="1"/>
  <c r="D236" i="5" l="1"/>
  <c r="F236" i="5"/>
  <c r="E236" i="5"/>
  <c r="C237" i="3"/>
  <c r="B237" i="5" s="1"/>
  <c r="A237" i="5"/>
  <c r="B238" i="3" a="1"/>
  <c r="B238" i="3" s="1"/>
  <c r="D238" i="3" s="1"/>
  <c r="G236" i="5"/>
  <c r="H236" i="5" s="1"/>
  <c r="C236" i="5"/>
  <c r="C238" i="3" l="1"/>
  <c r="B238" i="5" s="1"/>
  <c r="A238" i="5"/>
  <c r="B239" i="3" a="1"/>
  <c r="B239" i="3" s="1"/>
  <c r="D239" i="3" s="1"/>
  <c r="C237" i="5"/>
  <c r="G237" i="5"/>
  <c r="H237" i="5" s="1"/>
  <c r="D237" i="5"/>
  <c r="F237" i="5"/>
  <c r="E237" i="5"/>
  <c r="A239" i="5" l="1"/>
  <c r="C239" i="3"/>
  <c r="B239" i="5" s="1"/>
  <c r="B240" i="3" a="1"/>
  <c r="B240" i="3" s="1"/>
  <c r="D240" i="3" s="1"/>
  <c r="C238" i="5"/>
  <c r="G238" i="5"/>
  <c r="H238" i="5" s="1"/>
  <c r="E238" i="5"/>
  <c r="F238" i="5"/>
  <c r="D238" i="5"/>
  <c r="A240" i="5" l="1"/>
  <c r="C240" i="3"/>
  <c r="B240" i="5" s="1"/>
  <c r="B241" i="3" a="1"/>
  <c r="B241" i="3" s="1"/>
  <c r="D241" i="3" s="1"/>
  <c r="E239" i="5"/>
  <c r="F239" i="5"/>
  <c r="D239" i="5"/>
  <c r="C239" i="5"/>
  <c r="G239" i="5"/>
  <c r="H239" i="5" s="1"/>
  <c r="C241" i="3" l="1"/>
  <c r="B241" i="5" s="1"/>
  <c r="A241" i="5"/>
  <c r="B242" i="3" a="1"/>
  <c r="B242" i="3" s="1"/>
  <c r="D242" i="3" s="1"/>
  <c r="F240" i="5"/>
  <c r="D240" i="5"/>
  <c r="E240" i="5"/>
  <c r="C240" i="5"/>
  <c r="G240" i="5"/>
  <c r="H240" i="5" s="1"/>
  <c r="B243" i="3" l="1" a="1"/>
  <c r="B243" i="3" s="1"/>
  <c r="D243" i="3" s="1"/>
  <c r="C242" i="3"/>
  <c r="B242" i="5" s="1"/>
  <c r="A242" i="5"/>
  <c r="G241" i="5"/>
  <c r="H241" i="5" s="1"/>
  <c r="C241" i="5"/>
  <c r="D241" i="5"/>
  <c r="E241" i="5"/>
  <c r="F241" i="5"/>
  <c r="G242" i="5" l="1"/>
  <c r="H242" i="5" s="1"/>
  <c r="C242" i="5"/>
  <c r="E242" i="5"/>
  <c r="D242" i="5"/>
  <c r="F242" i="5"/>
  <c r="A243" i="5"/>
  <c r="C243" i="3"/>
  <c r="B243" i="5" s="1"/>
  <c r="B244" i="3" a="1"/>
  <c r="B244" i="3" s="1"/>
  <c r="D244" i="3" s="1"/>
  <c r="C243" i="5" l="1"/>
  <c r="G243" i="5"/>
  <c r="H243" i="5" s="1"/>
  <c r="C244" i="3"/>
  <c r="B244" i="5" s="1"/>
  <c r="A244" i="5"/>
  <c r="B245" i="3" a="1"/>
  <c r="B245" i="3" s="1"/>
  <c r="D245" i="3" s="1"/>
  <c r="E243" i="5"/>
  <c r="F243" i="5"/>
  <c r="D243" i="5"/>
  <c r="C245" i="3" l="1"/>
  <c r="B245" i="5" s="1"/>
  <c r="A245" i="5"/>
  <c r="B246" i="3" a="1"/>
  <c r="B246" i="3" s="1"/>
  <c r="D246" i="3" s="1"/>
  <c r="C244" i="5"/>
  <c r="G244" i="5"/>
  <c r="H244" i="5" s="1"/>
  <c r="D244" i="5"/>
  <c r="E244" i="5"/>
  <c r="F244" i="5"/>
  <c r="C246" i="3" l="1"/>
  <c r="B246" i="5" s="1"/>
  <c r="A246" i="5"/>
  <c r="B247" i="3" a="1"/>
  <c r="B247" i="3" s="1"/>
  <c r="D247" i="3" s="1"/>
  <c r="G245" i="5"/>
  <c r="H245" i="5" s="1"/>
  <c r="C245" i="5"/>
  <c r="D245" i="5"/>
  <c r="F245" i="5"/>
  <c r="E245" i="5"/>
  <c r="C247" i="3" l="1"/>
  <c r="B247" i="5" s="1"/>
  <c r="A247" i="5"/>
  <c r="B248" i="3" a="1"/>
  <c r="B248" i="3" s="1"/>
  <c r="D248" i="3" s="1"/>
  <c r="G246" i="5"/>
  <c r="H246" i="5" s="1"/>
  <c r="C246" i="5"/>
  <c r="F246" i="5"/>
  <c r="D246" i="5"/>
  <c r="E246" i="5"/>
  <c r="A248" i="5" l="1"/>
  <c r="C248" i="3"/>
  <c r="B248" i="5" s="1"/>
  <c r="B249" i="3" a="1"/>
  <c r="B249" i="3" s="1"/>
  <c r="D249" i="3" s="1"/>
  <c r="C247" i="5"/>
  <c r="G247" i="5"/>
  <c r="H247" i="5" s="1"/>
  <c r="F247" i="5"/>
  <c r="D247" i="5"/>
  <c r="E247" i="5"/>
  <c r="A249" i="5" l="1"/>
  <c r="C249" i="3"/>
  <c r="B249" i="5" s="1"/>
  <c r="B250" i="3" a="1"/>
  <c r="B250" i="3" s="1"/>
  <c r="D250" i="3" s="1"/>
  <c r="D248" i="5"/>
  <c r="F248" i="5"/>
  <c r="E248" i="5"/>
  <c r="G248" i="5"/>
  <c r="H248" i="5" s="1"/>
  <c r="C248" i="5"/>
  <c r="A250" i="5" l="1"/>
  <c r="C250" i="3"/>
  <c r="B250" i="5" s="1"/>
  <c r="B251" i="3" a="1"/>
  <c r="B251" i="3" s="1"/>
  <c r="D251" i="3" s="1"/>
  <c r="D249" i="5"/>
  <c r="F249" i="5"/>
  <c r="E249" i="5"/>
  <c r="G249" i="5"/>
  <c r="H249" i="5" s="1"/>
  <c r="C249" i="5"/>
  <c r="C251" i="3" l="1"/>
  <c r="B251" i="5" s="1"/>
  <c r="A251" i="5"/>
  <c r="B252" i="3" a="1"/>
  <c r="B252" i="3" s="1"/>
  <c r="D252" i="3" s="1"/>
  <c r="E250" i="5"/>
  <c r="F250" i="5"/>
  <c r="D250" i="5"/>
  <c r="C250" i="5"/>
  <c r="G250" i="5"/>
  <c r="H250" i="5" s="1"/>
  <c r="C252" i="3" l="1"/>
  <c r="B252" i="5" s="1"/>
  <c r="A252" i="5"/>
  <c r="B253" i="3" a="1"/>
  <c r="B253" i="3" s="1"/>
  <c r="D253" i="3" s="1"/>
  <c r="C251" i="5"/>
  <c r="G251" i="5"/>
  <c r="H251" i="5" s="1"/>
  <c r="D251" i="5"/>
  <c r="F251" i="5"/>
  <c r="E251" i="5"/>
  <c r="A253" i="5" l="1"/>
  <c r="C253" i="3"/>
  <c r="B253" i="5" s="1"/>
  <c r="B254" i="3" a="1"/>
  <c r="B254" i="3" s="1"/>
  <c r="D254" i="3" s="1"/>
  <c r="C252" i="5"/>
  <c r="G252" i="5"/>
  <c r="H252" i="5" s="1"/>
  <c r="E252" i="5"/>
  <c r="F252" i="5"/>
  <c r="D252" i="5"/>
  <c r="B255" i="3" l="1" a="1"/>
  <c r="B255" i="3" s="1"/>
  <c r="D255" i="3" s="1"/>
  <c r="A254" i="5"/>
  <c r="C254" i="3"/>
  <c r="B254" i="5" s="1"/>
  <c r="E253" i="5"/>
  <c r="F253" i="5"/>
  <c r="D253" i="5"/>
  <c r="G253" i="5"/>
  <c r="H253" i="5" s="1"/>
  <c r="C253" i="5"/>
  <c r="A255" i="5" l="1"/>
  <c r="C255" i="3"/>
  <c r="B255" i="5" s="1"/>
  <c r="B256" i="3" a="1"/>
  <c r="B256" i="3" s="1"/>
  <c r="D256" i="3" s="1"/>
  <c r="F254" i="5"/>
  <c r="E254" i="5"/>
  <c r="D254" i="5"/>
  <c r="G254" i="5"/>
  <c r="H254" i="5" s="1"/>
  <c r="C254" i="5"/>
  <c r="A256" i="5" l="1"/>
  <c r="C256" i="3"/>
  <c r="B256" i="5" s="1"/>
  <c r="B257" i="3" a="1"/>
  <c r="B257" i="3" s="1"/>
  <c r="D257" i="3" s="1"/>
  <c r="F255" i="5"/>
  <c r="D255" i="5"/>
  <c r="E255" i="5"/>
  <c r="G255" i="5"/>
  <c r="H255" i="5" s="1"/>
  <c r="C255" i="5"/>
  <c r="C257" i="3" l="1"/>
  <c r="B257" i="5" s="1"/>
  <c r="A257" i="5"/>
  <c r="B258" i="3" a="1"/>
  <c r="B258" i="3" s="1"/>
  <c r="D258" i="3" s="1"/>
  <c r="F256" i="5"/>
  <c r="D256" i="5"/>
  <c r="E256" i="5"/>
  <c r="G256" i="5"/>
  <c r="H256" i="5" s="1"/>
  <c r="C256" i="5"/>
  <c r="C258" i="3" l="1"/>
  <c r="B258" i="5" s="1"/>
  <c r="A258" i="5"/>
  <c r="B259" i="3" a="1"/>
  <c r="B259" i="3" s="1"/>
  <c r="D259" i="3" s="1"/>
  <c r="C257" i="5"/>
  <c r="G257" i="5"/>
  <c r="H257" i="5" s="1"/>
  <c r="F257" i="5"/>
  <c r="E257" i="5"/>
  <c r="D257" i="5"/>
  <c r="A259" i="5" l="1"/>
  <c r="C259" i="3"/>
  <c r="B259" i="5" s="1"/>
  <c r="B260" i="3" a="1"/>
  <c r="B260" i="3" s="1"/>
  <c r="D260" i="3" s="1"/>
  <c r="C258" i="5"/>
  <c r="G258" i="5"/>
  <c r="H258" i="5" s="1"/>
  <c r="E258" i="5"/>
  <c r="D258" i="5"/>
  <c r="F258" i="5"/>
  <c r="A260" i="5" l="1"/>
  <c r="C260" i="3"/>
  <c r="B260" i="5" s="1"/>
  <c r="B261" i="3" a="1"/>
  <c r="B261" i="3" s="1"/>
  <c r="D261" i="3" s="1"/>
  <c r="D259" i="5"/>
  <c r="E259" i="5"/>
  <c r="F259" i="5"/>
  <c r="C259" i="5"/>
  <c r="G259" i="5"/>
  <c r="H259" i="5" s="1"/>
  <c r="A261" i="5" l="1"/>
  <c r="C261" i="3"/>
  <c r="B261" i="5" s="1"/>
  <c r="B262" i="3" a="1"/>
  <c r="B262" i="3" s="1"/>
  <c r="D262" i="3" s="1"/>
  <c r="E260" i="5"/>
  <c r="D260" i="5"/>
  <c r="F260" i="5"/>
  <c r="C260" i="5"/>
  <c r="G260" i="5"/>
  <c r="H260" i="5" s="1"/>
  <c r="B263" i="3" l="1" a="1"/>
  <c r="B263" i="3" s="1"/>
  <c r="D263" i="3" s="1"/>
  <c r="A262" i="5"/>
  <c r="C262" i="3"/>
  <c r="B262" i="5" s="1"/>
  <c r="D261" i="5"/>
  <c r="F261" i="5"/>
  <c r="E261" i="5"/>
  <c r="C261" i="5"/>
  <c r="G261" i="5"/>
  <c r="H261" i="5" s="1"/>
  <c r="D262" i="5" l="1"/>
  <c r="F262" i="5"/>
  <c r="E262" i="5"/>
  <c r="G262" i="5"/>
  <c r="H262" i="5" s="1"/>
  <c r="C262" i="5"/>
  <c r="C263" i="3"/>
  <c r="B263" i="5" s="1"/>
  <c r="A263" i="5"/>
  <c r="B264" i="3" a="1"/>
  <c r="B264" i="3" s="1"/>
  <c r="D264" i="3" s="1"/>
  <c r="A264" i="5" l="1"/>
  <c r="C264" i="3"/>
  <c r="B264" i="5" s="1"/>
  <c r="B265" i="3" a="1"/>
  <c r="B265" i="3" s="1"/>
  <c r="D265" i="3" s="1"/>
  <c r="C263" i="5"/>
  <c r="G263" i="5"/>
  <c r="H263" i="5" s="1"/>
  <c r="F263" i="5"/>
  <c r="E263" i="5"/>
  <c r="D263" i="5"/>
  <c r="C265" i="3" l="1"/>
  <c r="B265" i="5" s="1"/>
  <c r="A265" i="5"/>
  <c r="B266" i="3" a="1"/>
  <c r="B266" i="3" s="1"/>
  <c r="D266" i="3" s="1"/>
  <c r="F264" i="5"/>
  <c r="D264" i="5"/>
  <c r="E264" i="5"/>
  <c r="G264" i="5"/>
  <c r="H264" i="5" s="1"/>
  <c r="C264" i="5"/>
  <c r="C266" i="3" l="1"/>
  <c r="B266" i="5" s="1"/>
  <c r="A266" i="5"/>
  <c r="B267" i="3" a="1"/>
  <c r="B267" i="3" s="1"/>
  <c r="D267" i="3" s="1"/>
  <c r="C265" i="5"/>
  <c r="G265" i="5"/>
  <c r="H265" i="5" s="1"/>
  <c r="F265" i="5"/>
  <c r="D265" i="5"/>
  <c r="E265" i="5"/>
  <c r="C266" i="5" l="1"/>
  <c r="G266" i="5"/>
  <c r="H266" i="5" s="1"/>
  <c r="F266" i="5"/>
  <c r="D266" i="5"/>
  <c r="E266" i="5"/>
  <c r="A267" i="5"/>
  <c r="C267" i="3"/>
  <c r="B267" i="5" s="1"/>
  <c r="B268" i="3" a="1"/>
  <c r="B268" i="3" s="1"/>
  <c r="D268" i="3" s="1"/>
  <c r="A268" i="5" l="1"/>
  <c r="C268" i="3"/>
  <c r="B268" i="5" s="1"/>
  <c r="B269" i="3" a="1"/>
  <c r="B269" i="3" s="1"/>
  <c r="D269" i="3" s="1"/>
  <c r="F267" i="5"/>
  <c r="D267" i="5"/>
  <c r="E267" i="5"/>
  <c r="G267" i="5"/>
  <c r="H267" i="5" s="1"/>
  <c r="C267" i="5"/>
  <c r="C269" i="3" l="1"/>
  <c r="B269" i="5" s="1"/>
  <c r="A269" i="5"/>
  <c r="B270" i="3" a="1"/>
  <c r="B270" i="3" s="1"/>
  <c r="D270" i="3" s="1"/>
  <c r="D268" i="5"/>
  <c r="E268" i="5"/>
  <c r="F268" i="5"/>
  <c r="C268" i="5"/>
  <c r="G268" i="5"/>
  <c r="H268" i="5" s="1"/>
  <c r="D269" i="5" l="1"/>
  <c r="F269" i="5"/>
  <c r="E269" i="5"/>
  <c r="A270" i="5"/>
  <c r="C270" i="3"/>
  <c r="B270" i="5" s="1"/>
  <c r="B271" i="3" a="1"/>
  <c r="B271" i="3" s="1"/>
  <c r="D271" i="3" s="1"/>
  <c r="G269" i="5"/>
  <c r="H269" i="5" s="1"/>
  <c r="C269" i="5"/>
  <c r="A271" i="5" l="1"/>
  <c r="C271" i="3"/>
  <c r="B271" i="5" s="1"/>
  <c r="B272" i="3" a="1"/>
  <c r="B272" i="3" s="1"/>
  <c r="D272" i="3" s="1"/>
  <c r="F270" i="5"/>
  <c r="D270" i="5"/>
  <c r="E270" i="5"/>
  <c r="C270" i="5"/>
  <c r="G270" i="5"/>
  <c r="H270" i="5" s="1"/>
  <c r="C272" i="3" l="1"/>
  <c r="B272" i="5" s="1"/>
  <c r="A272" i="5"/>
  <c r="B273" i="3" a="1"/>
  <c r="B273" i="3" s="1"/>
  <c r="D273" i="3" s="1"/>
  <c r="E271" i="5"/>
  <c r="F271" i="5"/>
  <c r="D271" i="5"/>
  <c r="G271" i="5"/>
  <c r="H271" i="5" s="1"/>
  <c r="C271" i="5"/>
  <c r="F272" i="5" l="1"/>
  <c r="E272" i="5"/>
  <c r="D272" i="5"/>
  <c r="A273" i="5"/>
  <c r="C273" i="3"/>
  <c r="B273" i="5" s="1"/>
  <c r="B274" i="3" a="1"/>
  <c r="B274" i="3" s="1"/>
  <c r="D274" i="3" s="1"/>
  <c r="G272" i="5"/>
  <c r="H272" i="5" s="1"/>
  <c r="C272" i="5"/>
  <c r="A274" i="5" l="1"/>
  <c r="C274" i="3"/>
  <c r="B274" i="5" s="1"/>
  <c r="B275" i="3" a="1"/>
  <c r="B275" i="3" s="1"/>
  <c r="D275" i="3" s="1"/>
  <c r="E273" i="5"/>
  <c r="F273" i="5"/>
  <c r="D273" i="5"/>
  <c r="C273" i="5"/>
  <c r="G273" i="5"/>
  <c r="H273" i="5" s="1"/>
  <c r="C275" i="3" l="1"/>
  <c r="B275" i="5" s="1"/>
  <c r="A275" i="5"/>
  <c r="B276" i="3" a="1"/>
  <c r="B276" i="3" s="1"/>
  <c r="D276" i="3" s="1"/>
  <c r="E274" i="5"/>
  <c r="F274" i="5"/>
  <c r="D274" i="5"/>
  <c r="G274" i="5"/>
  <c r="H274" i="5" s="1"/>
  <c r="C274" i="5"/>
  <c r="C276" i="3" l="1"/>
  <c r="B276" i="5" s="1"/>
  <c r="A276" i="5"/>
  <c r="B277" i="3" a="1"/>
  <c r="B277" i="3" s="1"/>
  <c r="D277" i="3" s="1"/>
  <c r="C275" i="5"/>
  <c r="G275" i="5"/>
  <c r="H275" i="5" s="1"/>
  <c r="E275" i="5"/>
  <c r="F275" i="5"/>
  <c r="D275" i="5"/>
  <c r="C276" i="5" l="1"/>
  <c r="G276" i="5"/>
  <c r="H276" i="5" s="1"/>
  <c r="A277" i="5"/>
  <c r="C277" i="3"/>
  <c r="B277" i="5" s="1"/>
  <c r="B278" i="3" a="1"/>
  <c r="B278" i="3" s="1"/>
  <c r="D278" i="3" s="1"/>
  <c r="D276" i="5"/>
  <c r="F276" i="5"/>
  <c r="E276" i="5"/>
  <c r="A278" i="5" l="1"/>
  <c r="C278" i="3"/>
  <c r="B278" i="5" s="1"/>
  <c r="B279" i="3" a="1"/>
  <c r="B279" i="3" s="1"/>
  <c r="D279" i="3" s="1"/>
  <c r="E277" i="5"/>
  <c r="D277" i="5"/>
  <c r="F277" i="5"/>
  <c r="C277" i="5"/>
  <c r="G277" i="5"/>
  <c r="H277" i="5" s="1"/>
  <c r="B280" i="3" l="1" a="1"/>
  <c r="B280" i="3" s="1"/>
  <c r="D280" i="3" s="1"/>
  <c r="A279" i="5"/>
  <c r="C279" i="3"/>
  <c r="B279" i="5" s="1"/>
  <c r="F278" i="5"/>
  <c r="D278" i="5"/>
  <c r="E278" i="5"/>
  <c r="C278" i="5"/>
  <c r="G278" i="5"/>
  <c r="H278" i="5" s="1"/>
  <c r="D279" i="5" l="1"/>
  <c r="E279" i="5"/>
  <c r="F279" i="5"/>
  <c r="C279" i="5"/>
  <c r="G279" i="5"/>
  <c r="H279" i="5" s="1"/>
  <c r="C280" i="3"/>
  <c r="B280" i="5" s="1"/>
  <c r="A280" i="5"/>
  <c r="B281" i="3" a="1"/>
  <c r="B281" i="3" s="1"/>
  <c r="D281" i="3" s="1"/>
  <c r="A281" i="5" l="1"/>
  <c r="C281" i="3"/>
  <c r="B281" i="5" s="1"/>
  <c r="B282" i="3" a="1"/>
  <c r="B282" i="3" s="1"/>
  <c r="D282" i="3" s="1"/>
  <c r="C280" i="5"/>
  <c r="G280" i="5"/>
  <c r="H280" i="5" s="1"/>
  <c r="E280" i="5"/>
  <c r="F280" i="5"/>
  <c r="D280" i="5"/>
  <c r="G281" i="5" l="1"/>
  <c r="H281" i="5" s="1"/>
  <c r="C281" i="5"/>
  <c r="B283" i="3" a="1"/>
  <c r="B283" i="3" s="1"/>
  <c r="D283" i="3" s="1"/>
  <c r="A282" i="5"/>
  <c r="C282" i="3"/>
  <c r="B282" i="5" s="1"/>
  <c r="F281" i="5"/>
  <c r="D281" i="5"/>
  <c r="E281" i="5"/>
  <c r="F282" i="5" l="1"/>
  <c r="D282" i="5"/>
  <c r="E282" i="5"/>
  <c r="C282" i="5"/>
  <c r="G282" i="5"/>
  <c r="H282" i="5" s="1"/>
  <c r="A283" i="5"/>
  <c r="C283" i="3"/>
  <c r="B283" i="5" s="1"/>
  <c r="B284" i="3" a="1"/>
  <c r="B284" i="3" s="1"/>
  <c r="D284" i="3" s="1"/>
  <c r="C284" i="3" l="1"/>
  <c r="B284" i="5" s="1"/>
  <c r="A284" i="5"/>
  <c r="B285" i="3" a="1"/>
  <c r="B285" i="3" s="1"/>
  <c r="D285" i="3" s="1"/>
  <c r="D283" i="5"/>
  <c r="E283" i="5"/>
  <c r="F283" i="5"/>
  <c r="G283" i="5"/>
  <c r="H283" i="5" s="1"/>
  <c r="C283" i="5"/>
  <c r="A285" i="5" l="1"/>
  <c r="C285" i="3"/>
  <c r="B285" i="5" s="1"/>
  <c r="B286" i="3" a="1"/>
  <c r="B286" i="3" s="1"/>
  <c r="D286" i="3" s="1"/>
  <c r="G284" i="5"/>
  <c r="H284" i="5" s="1"/>
  <c r="C284" i="5"/>
  <c r="D284" i="5"/>
  <c r="E284" i="5"/>
  <c r="F284" i="5"/>
  <c r="C286" i="3" l="1"/>
  <c r="B286" i="5" s="1"/>
  <c r="A286" i="5"/>
  <c r="B287" i="3" a="1"/>
  <c r="B287" i="3" s="1"/>
  <c r="D287" i="3" s="1"/>
  <c r="E285" i="5"/>
  <c r="D285" i="5"/>
  <c r="F285" i="5"/>
  <c r="G285" i="5"/>
  <c r="H285" i="5" s="1"/>
  <c r="C285" i="5"/>
  <c r="C287" i="3" l="1"/>
  <c r="B287" i="5" s="1"/>
  <c r="A287" i="5"/>
  <c r="B288" i="3" a="1"/>
  <c r="B288" i="3" s="1"/>
  <c r="D288" i="3" s="1"/>
  <c r="C286" i="5"/>
  <c r="G286" i="5"/>
  <c r="H286" i="5" s="1"/>
  <c r="F286" i="5"/>
  <c r="E286" i="5"/>
  <c r="D286" i="5"/>
  <c r="B289" i="3" l="1" a="1"/>
  <c r="B289" i="3" s="1"/>
  <c r="D289" i="3" s="1"/>
  <c r="A288" i="5"/>
  <c r="C288" i="3"/>
  <c r="B288" i="5" s="1"/>
  <c r="C287" i="5"/>
  <c r="G287" i="5"/>
  <c r="H287" i="5" s="1"/>
  <c r="D287" i="5"/>
  <c r="E287" i="5"/>
  <c r="F287" i="5"/>
  <c r="D288" i="5" l="1"/>
  <c r="F288" i="5"/>
  <c r="E288" i="5"/>
  <c r="C288" i="5"/>
  <c r="G288" i="5"/>
  <c r="H288" i="5" s="1"/>
  <c r="C289" i="3"/>
  <c r="B289" i="5" s="1"/>
  <c r="A289" i="5"/>
  <c r="B290" i="3" a="1"/>
  <c r="B290" i="3" s="1"/>
  <c r="D290" i="3" s="1"/>
  <c r="A290" i="5" l="1"/>
  <c r="C290" i="3"/>
  <c r="B290" i="5" s="1"/>
  <c r="B291" i="3" a="1"/>
  <c r="B291" i="3" s="1"/>
  <c r="D291" i="3" s="1"/>
  <c r="G289" i="5"/>
  <c r="H289" i="5" s="1"/>
  <c r="C289" i="5"/>
  <c r="D289" i="5"/>
  <c r="F289" i="5"/>
  <c r="E289" i="5"/>
  <c r="B292" i="3" l="1" a="1"/>
  <c r="B292" i="3" s="1"/>
  <c r="D292" i="3" s="1"/>
  <c r="C291" i="3"/>
  <c r="B291" i="5" s="1"/>
  <c r="A291" i="5"/>
  <c r="F290" i="5"/>
  <c r="D290" i="5"/>
  <c r="E290" i="5"/>
  <c r="G290" i="5"/>
  <c r="H290" i="5" s="1"/>
  <c r="C290" i="5"/>
  <c r="G291" i="5" l="1"/>
  <c r="H291" i="5" s="1"/>
  <c r="C291" i="5"/>
  <c r="D291" i="5"/>
  <c r="E291" i="5"/>
  <c r="F291" i="5"/>
  <c r="C292" i="3"/>
  <c r="B292" i="5" s="1"/>
  <c r="A292" i="5"/>
  <c r="B293" i="3" a="1"/>
  <c r="B293" i="3" s="1"/>
  <c r="D293" i="3" s="1"/>
  <c r="A293" i="5" l="1"/>
  <c r="C293" i="3"/>
  <c r="B293" i="5" s="1"/>
  <c r="B294" i="3" a="1"/>
  <c r="B294" i="3" s="1"/>
  <c r="D294" i="3" s="1"/>
  <c r="F292" i="5"/>
  <c r="D292" i="5"/>
  <c r="E292" i="5"/>
  <c r="G292" i="5"/>
  <c r="H292" i="5" s="1"/>
  <c r="C292" i="5"/>
  <c r="C294" i="3" l="1"/>
  <c r="B294" i="5" s="1"/>
  <c r="A294" i="5"/>
  <c r="B295" i="3" a="1"/>
  <c r="B295" i="3" s="1"/>
  <c r="D295" i="3" s="1"/>
  <c r="E293" i="5"/>
  <c r="D293" i="5"/>
  <c r="F293" i="5"/>
  <c r="C293" i="5"/>
  <c r="G293" i="5"/>
  <c r="H293" i="5" s="1"/>
  <c r="A295" i="5" l="1"/>
  <c r="C295" i="3"/>
  <c r="B295" i="5" s="1"/>
  <c r="B296" i="3" a="1"/>
  <c r="B296" i="3" s="1"/>
  <c r="D296" i="3" s="1"/>
  <c r="G294" i="5"/>
  <c r="H294" i="5" s="1"/>
  <c r="C294" i="5"/>
  <c r="F294" i="5"/>
  <c r="E294" i="5"/>
  <c r="D294" i="5"/>
  <c r="A296" i="5" l="1"/>
  <c r="C296" i="3"/>
  <c r="B296" i="5" s="1"/>
  <c r="B297" i="3" a="1"/>
  <c r="B297" i="3" s="1"/>
  <c r="D297" i="3" s="1"/>
  <c r="E295" i="5"/>
  <c r="F295" i="5"/>
  <c r="D295" i="5"/>
  <c r="G295" i="5"/>
  <c r="H295" i="5" s="1"/>
  <c r="C295" i="5"/>
  <c r="D296" i="5" l="1"/>
  <c r="E296" i="5"/>
  <c r="F296" i="5"/>
  <c r="A297" i="5"/>
  <c r="C297" i="3"/>
  <c r="B297" i="5" s="1"/>
  <c r="B298" i="3" a="1"/>
  <c r="B298" i="3" s="1"/>
  <c r="D298" i="3" s="1"/>
  <c r="G296" i="5"/>
  <c r="H296" i="5" s="1"/>
  <c r="C296" i="5"/>
  <c r="A298" i="5" l="1"/>
  <c r="C298" i="3"/>
  <c r="B298" i="5" s="1"/>
  <c r="B299" i="3" a="1"/>
  <c r="B299" i="3" s="1"/>
  <c r="D299" i="3" s="1"/>
  <c r="E297" i="5"/>
  <c r="D297" i="5"/>
  <c r="F297" i="5"/>
  <c r="G297" i="5"/>
  <c r="H297" i="5" s="1"/>
  <c r="C297" i="5"/>
  <c r="A299" i="5" l="1"/>
  <c r="C299" i="3"/>
  <c r="B299" i="5" s="1"/>
  <c r="B300" i="3" a="1"/>
  <c r="B300" i="3" s="1"/>
  <c r="D300" i="3" s="1"/>
  <c r="E298" i="5"/>
  <c r="D298" i="5"/>
  <c r="F298" i="5"/>
  <c r="C298" i="5"/>
  <c r="G298" i="5"/>
  <c r="H298" i="5" s="1"/>
  <c r="C300" i="3" l="1"/>
  <c r="B300" i="5" s="1"/>
  <c r="A300" i="5"/>
  <c r="B301" i="3" a="1"/>
  <c r="B301" i="3" s="1"/>
  <c r="D301" i="3" s="1"/>
  <c r="E299" i="5"/>
  <c r="D299" i="5"/>
  <c r="F299" i="5"/>
  <c r="G299" i="5"/>
  <c r="H299" i="5" s="1"/>
  <c r="C299" i="5"/>
  <c r="C301" i="3" l="1"/>
  <c r="B301" i="5" s="1"/>
  <c r="A301" i="5"/>
  <c r="B302" i="3" a="1"/>
  <c r="B302" i="3" s="1"/>
  <c r="D302" i="3" s="1"/>
  <c r="C300" i="5"/>
  <c r="G300" i="5"/>
  <c r="H300" i="5" s="1"/>
  <c r="F300" i="5"/>
  <c r="E300" i="5"/>
  <c r="D300" i="5"/>
  <c r="B303" i="3" l="1" a="1"/>
  <c r="B303" i="3" s="1"/>
  <c r="D303" i="3" s="1"/>
  <c r="A302" i="5"/>
  <c r="C302" i="3"/>
  <c r="B302" i="5" s="1"/>
  <c r="G301" i="5"/>
  <c r="H301" i="5" s="1"/>
  <c r="C301" i="5"/>
  <c r="D301" i="5"/>
  <c r="F301" i="5"/>
  <c r="E301" i="5"/>
  <c r="D302" i="5" l="1"/>
  <c r="E302" i="5"/>
  <c r="F302" i="5"/>
  <c r="G302" i="5"/>
  <c r="H302" i="5" s="1"/>
  <c r="C302" i="5"/>
  <c r="A303" i="5"/>
  <c r="C303" i="3"/>
  <c r="B303" i="5" s="1"/>
  <c r="B304" i="3" a="1"/>
  <c r="B304" i="3" s="1"/>
  <c r="D304" i="3" s="1"/>
  <c r="A304" i="5" l="1"/>
  <c r="C304" i="3"/>
  <c r="B304" i="5" s="1"/>
  <c r="B305" i="3" a="1"/>
  <c r="B305" i="3" s="1"/>
  <c r="D305" i="3" s="1"/>
  <c r="D303" i="5"/>
  <c r="F303" i="5"/>
  <c r="E303" i="5"/>
  <c r="C303" i="5"/>
  <c r="G303" i="5"/>
  <c r="H303" i="5" s="1"/>
  <c r="C305" i="3" l="1"/>
  <c r="B305" i="5" s="1"/>
  <c r="A305" i="5"/>
  <c r="B306" i="3" a="1"/>
  <c r="B306" i="3" s="1"/>
  <c r="D306" i="3" s="1"/>
  <c r="E304" i="5"/>
  <c r="D304" i="5"/>
  <c r="F304" i="5"/>
  <c r="G304" i="5"/>
  <c r="H304" i="5" s="1"/>
  <c r="C304" i="5"/>
  <c r="C306" i="3" l="1"/>
  <c r="B306" i="5" s="1"/>
  <c r="A306" i="5"/>
  <c r="B307" i="3" a="1"/>
  <c r="B307" i="3" s="1"/>
  <c r="D307" i="3" s="1"/>
  <c r="G305" i="5"/>
  <c r="H305" i="5" s="1"/>
  <c r="C305" i="5"/>
  <c r="F305" i="5"/>
  <c r="E305" i="5"/>
  <c r="D305" i="5"/>
  <c r="B308" i="3" l="1" a="1"/>
  <c r="B308" i="3" s="1"/>
  <c r="D308" i="3" s="1"/>
  <c r="A307" i="5"/>
  <c r="C307" i="3"/>
  <c r="B307" i="5" s="1"/>
  <c r="C306" i="5"/>
  <c r="G306" i="5"/>
  <c r="H306" i="5" s="1"/>
  <c r="E306" i="5"/>
  <c r="D306" i="5"/>
  <c r="F306" i="5"/>
  <c r="D307" i="5" l="1"/>
  <c r="F307" i="5"/>
  <c r="E307" i="5"/>
  <c r="G307" i="5"/>
  <c r="H307" i="5" s="1"/>
  <c r="C307" i="5"/>
  <c r="C308" i="3"/>
  <c r="B308" i="5" s="1"/>
  <c r="A308" i="5"/>
  <c r="B309" i="3" a="1"/>
  <c r="B309" i="3" s="1"/>
  <c r="D309" i="3" s="1"/>
  <c r="C309" i="3" l="1"/>
  <c r="B309" i="5" s="1"/>
  <c r="A309" i="5"/>
  <c r="B310" i="3" a="1"/>
  <c r="B310" i="3" s="1"/>
  <c r="D310" i="3" s="1"/>
  <c r="C308" i="5"/>
  <c r="G308" i="5"/>
  <c r="H308" i="5" s="1"/>
  <c r="F308" i="5"/>
  <c r="D308" i="5"/>
  <c r="E308" i="5"/>
  <c r="A310" i="5" l="1"/>
  <c r="C310" i="3"/>
  <c r="B310" i="5" s="1"/>
  <c r="B311" i="3" a="1"/>
  <c r="B311" i="3" s="1"/>
  <c r="D311" i="3" s="1"/>
  <c r="G309" i="5"/>
  <c r="H309" i="5" s="1"/>
  <c r="C309" i="5"/>
  <c r="E309" i="5"/>
  <c r="F309" i="5"/>
  <c r="D309" i="5"/>
  <c r="C311" i="3" l="1"/>
  <c r="B311" i="5" s="1"/>
  <c r="A311" i="5"/>
  <c r="B312" i="3" a="1"/>
  <c r="B312" i="3" s="1"/>
  <c r="D312" i="3" s="1"/>
  <c r="D310" i="5"/>
  <c r="E310" i="5"/>
  <c r="F310" i="5"/>
  <c r="G310" i="5"/>
  <c r="H310" i="5" s="1"/>
  <c r="C310" i="5"/>
  <c r="C312" i="3" l="1"/>
  <c r="B312" i="5" s="1"/>
  <c r="A312" i="5"/>
  <c r="B313" i="3" a="1"/>
  <c r="B313" i="3" s="1"/>
  <c r="D313" i="3" s="1"/>
  <c r="G311" i="5"/>
  <c r="H311" i="5" s="1"/>
  <c r="C311" i="5"/>
  <c r="D311" i="5"/>
  <c r="E311" i="5"/>
  <c r="F311" i="5"/>
  <c r="A313" i="5" l="1"/>
  <c r="C313" i="3"/>
  <c r="B313" i="5" s="1"/>
  <c r="B314" i="3" a="1"/>
  <c r="B314" i="3" s="1"/>
  <c r="D314" i="3" s="1"/>
  <c r="C312" i="5"/>
  <c r="G312" i="5"/>
  <c r="H312" i="5" s="1"/>
  <c r="F312" i="5"/>
  <c r="E312" i="5"/>
  <c r="D312" i="5"/>
  <c r="C314" i="3" l="1"/>
  <c r="B314" i="5" s="1"/>
  <c r="A314" i="5"/>
  <c r="B315" i="3" a="1"/>
  <c r="B315" i="3" s="1"/>
  <c r="D315" i="3" s="1"/>
  <c r="D313" i="5"/>
  <c r="F313" i="5"/>
  <c r="E313" i="5"/>
  <c r="C313" i="5"/>
  <c r="G313" i="5"/>
  <c r="H313" i="5" s="1"/>
  <c r="D314" i="5" l="1"/>
  <c r="F314" i="5"/>
  <c r="E314" i="5"/>
  <c r="A315" i="5"/>
  <c r="C315" i="3"/>
  <c r="B315" i="5" s="1"/>
  <c r="B316" i="3" a="1"/>
  <c r="B316" i="3" s="1"/>
  <c r="D316" i="3" s="1"/>
  <c r="G314" i="5"/>
  <c r="H314" i="5" s="1"/>
  <c r="C314" i="5"/>
  <c r="C316" i="3" l="1"/>
  <c r="B316" i="5" s="1"/>
  <c r="A316" i="5"/>
  <c r="B317" i="3" a="1"/>
  <c r="B317" i="3" s="1"/>
  <c r="D317" i="3" s="1"/>
  <c r="E315" i="5"/>
  <c r="F315" i="5"/>
  <c r="D315" i="5"/>
  <c r="G315" i="5"/>
  <c r="H315" i="5" s="1"/>
  <c r="C315" i="5"/>
  <c r="A317" i="5" l="1"/>
  <c r="C317" i="3"/>
  <c r="B317" i="5" s="1"/>
  <c r="B318" i="3" a="1"/>
  <c r="B318" i="3" s="1"/>
  <c r="D318" i="3" s="1"/>
  <c r="G316" i="5"/>
  <c r="H316" i="5" s="1"/>
  <c r="C316" i="5"/>
  <c r="E316" i="5"/>
  <c r="F316" i="5"/>
  <c r="D316" i="5"/>
  <c r="A318" i="5" l="1"/>
  <c r="C318" i="3"/>
  <c r="B318" i="5" s="1"/>
  <c r="B319" i="3" a="1"/>
  <c r="B319" i="3" s="1"/>
  <c r="D319" i="3" s="1"/>
  <c r="E317" i="5"/>
  <c r="F317" i="5"/>
  <c r="D317" i="5"/>
  <c r="C317" i="5"/>
  <c r="G317" i="5"/>
  <c r="H317" i="5" s="1"/>
  <c r="A319" i="5" l="1"/>
  <c r="C319" i="3"/>
  <c r="B319" i="5" s="1"/>
  <c r="B320" i="3" a="1"/>
  <c r="B320" i="3" s="1"/>
  <c r="D320" i="3" s="1"/>
  <c r="E318" i="5"/>
  <c r="F318" i="5"/>
  <c r="D318" i="5"/>
  <c r="G318" i="5"/>
  <c r="H318" i="5" s="1"/>
  <c r="C318" i="5"/>
  <c r="A320" i="5" l="1"/>
  <c r="C320" i="3"/>
  <c r="B320" i="5" s="1"/>
  <c r="B321" i="3" a="1"/>
  <c r="B321" i="3" s="1"/>
  <c r="D321" i="3" s="1"/>
  <c r="F319" i="5"/>
  <c r="E319" i="5"/>
  <c r="D319" i="5"/>
  <c r="C319" i="5"/>
  <c r="G319" i="5"/>
  <c r="H319" i="5" s="1"/>
  <c r="C321" i="3" l="1"/>
  <c r="B321" i="5" s="1"/>
  <c r="A321" i="5"/>
  <c r="B322" i="3" a="1"/>
  <c r="B322" i="3" s="1"/>
  <c r="D322" i="3" s="1"/>
  <c r="D320" i="5"/>
  <c r="E320" i="5"/>
  <c r="F320" i="5"/>
  <c r="G320" i="5"/>
  <c r="H320" i="5" s="1"/>
  <c r="C320" i="5"/>
  <c r="C322" i="3" l="1"/>
  <c r="B322" i="5" s="1"/>
  <c r="A322" i="5"/>
  <c r="B323" i="3" a="1"/>
  <c r="B323" i="3" s="1"/>
  <c r="D323" i="3" s="1"/>
  <c r="C321" i="5"/>
  <c r="G321" i="5"/>
  <c r="H321" i="5" s="1"/>
  <c r="D321" i="5"/>
  <c r="E321" i="5"/>
  <c r="F321" i="5"/>
  <c r="A323" i="5" l="1"/>
  <c r="C323" i="3"/>
  <c r="B323" i="5" s="1"/>
  <c r="B324" i="3" a="1"/>
  <c r="B324" i="3" s="1"/>
  <c r="D324" i="3" s="1"/>
  <c r="G322" i="5"/>
  <c r="H322" i="5" s="1"/>
  <c r="C322" i="5"/>
  <c r="D322" i="5"/>
  <c r="F322" i="5"/>
  <c r="E322" i="5"/>
  <c r="A324" i="5" l="1"/>
  <c r="C324" i="3"/>
  <c r="B324" i="5" s="1"/>
  <c r="B325" i="3" a="1"/>
  <c r="B325" i="3" s="1"/>
  <c r="D325" i="3" s="1"/>
  <c r="F323" i="5"/>
  <c r="E323" i="5"/>
  <c r="D323" i="5"/>
  <c r="C323" i="5"/>
  <c r="G323" i="5"/>
  <c r="H323" i="5" s="1"/>
  <c r="A325" i="5" l="1"/>
  <c r="C325" i="3"/>
  <c r="B325" i="5" s="1"/>
  <c r="B326" i="3" a="1"/>
  <c r="B326" i="3" s="1"/>
  <c r="D326" i="3" s="1"/>
  <c r="D324" i="5"/>
  <c r="E324" i="5"/>
  <c r="F324" i="5"/>
  <c r="G324" i="5"/>
  <c r="H324" i="5" s="1"/>
  <c r="C324" i="5"/>
  <c r="A326" i="5" l="1"/>
  <c r="C326" i="3"/>
  <c r="B326" i="5" s="1"/>
  <c r="B327" i="3" a="1"/>
  <c r="B327" i="3" s="1"/>
  <c r="D327" i="3" s="1"/>
  <c r="D325" i="5"/>
  <c r="F325" i="5"/>
  <c r="E325" i="5"/>
  <c r="G325" i="5"/>
  <c r="H325" i="5" s="1"/>
  <c r="C325" i="5"/>
  <c r="C327" i="3" l="1"/>
  <c r="B327" i="5" s="1"/>
  <c r="A327" i="5"/>
  <c r="B328" i="3" a="1"/>
  <c r="B328" i="3" s="1"/>
  <c r="D328" i="3" s="1"/>
  <c r="F326" i="5"/>
  <c r="D326" i="5"/>
  <c r="E326" i="5"/>
  <c r="C326" i="5"/>
  <c r="G326" i="5"/>
  <c r="H326" i="5" s="1"/>
  <c r="C328" i="3" l="1"/>
  <c r="B328" i="5" s="1"/>
  <c r="A328" i="5"/>
  <c r="B329" i="3" a="1"/>
  <c r="B329" i="3" s="1"/>
  <c r="D329" i="3" s="1"/>
  <c r="G327" i="5"/>
  <c r="H327" i="5" s="1"/>
  <c r="C327" i="5"/>
  <c r="F327" i="5"/>
  <c r="E327" i="5"/>
  <c r="D327" i="5"/>
  <c r="A329" i="5" l="1"/>
  <c r="C329" i="3"/>
  <c r="B329" i="5" s="1"/>
  <c r="B330" i="3" a="1"/>
  <c r="B330" i="3" s="1"/>
  <c r="D330" i="3" s="1"/>
  <c r="C328" i="5"/>
  <c r="G328" i="5"/>
  <c r="H328" i="5" s="1"/>
  <c r="E328" i="5"/>
  <c r="D328" i="5"/>
  <c r="F328" i="5"/>
  <c r="A330" i="5" l="1"/>
  <c r="C330" i="3"/>
  <c r="B330" i="5" s="1"/>
  <c r="B331" i="3" a="1"/>
  <c r="B331" i="3" s="1"/>
  <c r="D331" i="3" s="1"/>
  <c r="E329" i="5"/>
  <c r="D329" i="5"/>
  <c r="F329" i="5"/>
  <c r="G329" i="5"/>
  <c r="H329" i="5" s="1"/>
  <c r="C329" i="5"/>
  <c r="C331" i="3" l="1"/>
  <c r="B331" i="5" s="1"/>
  <c r="A331" i="5"/>
  <c r="B332" i="3" a="1"/>
  <c r="B332" i="3" s="1"/>
  <c r="D332" i="3" s="1"/>
  <c r="E330" i="5"/>
  <c r="D330" i="5"/>
  <c r="F330" i="5"/>
  <c r="G330" i="5"/>
  <c r="H330" i="5" s="1"/>
  <c r="C330" i="5"/>
  <c r="A332" i="5" l="1"/>
  <c r="C332" i="3"/>
  <c r="B332" i="5" s="1"/>
  <c r="B333" i="3" a="1"/>
  <c r="B333" i="3" s="1"/>
  <c r="D333" i="3" s="1"/>
  <c r="G331" i="5"/>
  <c r="H331" i="5" s="1"/>
  <c r="C331" i="5"/>
  <c r="E331" i="5"/>
  <c r="D331" i="5"/>
  <c r="F331" i="5"/>
  <c r="G332" i="5" l="1"/>
  <c r="H332" i="5" s="1"/>
  <c r="C332" i="5"/>
  <c r="C333" i="3"/>
  <c r="B333" i="5" s="1"/>
  <c r="A333" i="5"/>
  <c r="B334" i="3" a="1"/>
  <c r="B334" i="3" s="1"/>
  <c r="D334" i="3" s="1"/>
  <c r="E332" i="5"/>
  <c r="D332" i="5"/>
  <c r="F332" i="5"/>
  <c r="A334" i="5" l="1"/>
  <c r="C334" i="3"/>
  <c r="B334" i="5" s="1"/>
  <c r="B335" i="3" a="1"/>
  <c r="B335" i="3" s="1"/>
  <c r="D335" i="3" s="1"/>
  <c r="D333" i="5"/>
  <c r="F333" i="5"/>
  <c r="E333" i="5"/>
  <c r="G333" i="5"/>
  <c r="H333" i="5" s="1"/>
  <c r="C333" i="5"/>
  <c r="C335" i="3" l="1"/>
  <c r="B335" i="5" s="1"/>
  <c r="A335" i="5"/>
  <c r="B336" i="3" a="1"/>
  <c r="B336" i="3" s="1"/>
  <c r="D336" i="3" s="1"/>
  <c r="D334" i="5"/>
  <c r="F334" i="5"/>
  <c r="E334" i="5"/>
  <c r="G334" i="5"/>
  <c r="H334" i="5" s="1"/>
  <c r="C334" i="5"/>
  <c r="A336" i="5" l="1"/>
  <c r="C336" i="3"/>
  <c r="B336" i="5" s="1"/>
  <c r="B337" i="3" a="1"/>
  <c r="B337" i="3" s="1"/>
  <c r="D337" i="3" s="1"/>
  <c r="C335" i="5"/>
  <c r="G335" i="5"/>
  <c r="H335" i="5" s="1"/>
  <c r="D335" i="5"/>
  <c r="E335" i="5"/>
  <c r="F335" i="5"/>
  <c r="A337" i="5" l="1"/>
  <c r="C337" i="3"/>
  <c r="B337" i="5" s="1"/>
  <c r="B338" i="3" a="1"/>
  <c r="B338" i="3" s="1"/>
  <c r="D338" i="3" s="1"/>
  <c r="D336" i="5"/>
  <c r="F336" i="5"/>
  <c r="E336" i="5"/>
  <c r="G336" i="5"/>
  <c r="H336" i="5" s="1"/>
  <c r="C336" i="5"/>
  <c r="A338" i="5" l="1"/>
  <c r="C338" i="3"/>
  <c r="B338" i="5" s="1"/>
  <c r="B339" i="3" a="1"/>
  <c r="B339" i="3" s="1"/>
  <c r="D339" i="3" s="1"/>
  <c r="E337" i="5"/>
  <c r="D337" i="5"/>
  <c r="F337" i="5"/>
  <c r="G337" i="5"/>
  <c r="H337" i="5" s="1"/>
  <c r="C337" i="5"/>
  <c r="A339" i="5" l="1"/>
  <c r="C339" i="3"/>
  <c r="B339" i="5" s="1"/>
  <c r="B340" i="3" a="1"/>
  <c r="B340" i="3" s="1"/>
  <c r="D340" i="3" s="1"/>
  <c r="F338" i="5"/>
  <c r="E338" i="5"/>
  <c r="D338" i="5"/>
  <c r="C338" i="5"/>
  <c r="G338" i="5"/>
  <c r="H338" i="5" s="1"/>
  <c r="B341" i="3" l="1" a="1"/>
  <c r="B341" i="3" s="1"/>
  <c r="D341" i="3" s="1"/>
  <c r="C340" i="3"/>
  <c r="B340" i="5" s="1"/>
  <c r="A340" i="5"/>
  <c r="E339" i="5"/>
  <c r="D339" i="5"/>
  <c r="F339" i="5"/>
  <c r="C339" i="5"/>
  <c r="G339" i="5"/>
  <c r="H339" i="5" s="1"/>
  <c r="C340" i="5" l="1"/>
  <c r="G340" i="5"/>
  <c r="H340" i="5" s="1"/>
  <c r="D340" i="5"/>
  <c r="F340" i="5"/>
  <c r="E340" i="5"/>
  <c r="C341" i="3"/>
  <c r="B341" i="5" s="1"/>
  <c r="A341" i="5"/>
  <c r="B342" i="3" a="1"/>
  <c r="B342" i="3" s="1"/>
  <c r="D342" i="3" s="1"/>
  <c r="G341" i="5" l="1"/>
  <c r="H341" i="5" s="1"/>
  <c r="C341" i="5"/>
  <c r="E341" i="5"/>
  <c r="D341" i="5"/>
  <c r="F341" i="5"/>
  <c r="B343" i="3" a="1"/>
  <c r="B343" i="3" s="1"/>
  <c r="D343" i="3" s="1"/>
  <c r="C342" i="3"/>
  <c r="B342" i="5" s="1"/>
  <c r="A342" i="5"/>
  <c r="G342" i="5" l="1"/>
  <c r="H342" i="5" s="1"/>
  <c r="C342" i="5"/>
  <c r="D342" i="5"/>
  <c r="E342" i="5"/>
  <c r="F342" i="5"/>
  <c r="C343" i="3"/>
  <c r="B343" i="5" s="1"/>
  <c r="A343" i="5"/>
  <c r="B344" i="3" a="1"/>
  <c r="B344" i="3" s="1"/>
  <c r="D344" i="3" s="1"/>
  <c r="C344" i="3" l="1"/>
  <c r="B344" i="5" s="1"/>
  <c r="A344" i="5"/>
  <c r="B345" i="3" a="1"/>
  <c r="B345" i="3" s="1"/>
  <c r="D345" i="3" s="1"/>
  <c r="F343" i="5"/>
  <c r="D343" i="5"/>
  <c r="E343" i="5"/>
  <c r="C343" i="5"/>
  <c r="G343" i="5"/>
  <c r="H343" i="5" s="1"/>
  <c r="C345" i="3" l="1"/>
  <c r="B345" i="5" s="1"/>
  <c r="A345" i="5"/>
  <c r="B346" i="3" a="1"/>
  <c r="B346" i="3" s="1"/>
  <c r="D346" i="3" s="1"/>
  <c r="C344" i="5"/>
  <c r="G344" i="5"/>
  <c r="H344" i="5" s="1"/>
  <c r="D344" i="5"/>
  <c r="E344" i="5"/>
  <c r="F344" i="5"/>
  <c r="B347" i="3" l="1" a="1"/>
  <c r="B347" i="3" s="1"/>
  <c r="D347" i="3" s="1"/>
  <c r="A346" i="5"/>
  <c r="C346" i="3"/>
  <c r="B346" i="5" s="1"/>
  <c r="G345" i="5"/>
  <c r="H345" i="5" s="1"/>
  <c r="C345" i="5"/>
  <c r="F345" i="5"/>
  <c r="E345" i="5"/>
  <c r="D345" i="5"/>
  <c r="D346" i="5" l="1"/>
  <c r="E346" i="5"/>
  <c r="F346" i="5"/>
  <c r="C346" i="5"/>
  <c r="G346" i="5"/>
  <c r="H346" i="5" s="1"/>
  <c r="A347" i="5"/>
  <c r="C347" i="3"/>
  <c r="B347" i="5" s="1"/>
  <c r="B348" i="3" a="1"/>
  <c r="B348" i="3" s="1"/>
  <c r="D348" i="3" s="1"/>
  <c r="B349" i="3" l="1" a="1"/>
  <c r="B349" i="3" s="1"/>
  <c r="D349" i="3" s="1"/>
  <c r="C348" i="3"/>
  <c r="B348" i="5" s="1"/>
  <c r="A348" i="5"/>
  <c r="D347" i="5"/>
  <c r="F347" i="5"/>
  <c r="E347" i="5"/>
  <c r="G347" i="5"/>
  <c r="H347" i="5" s="1"/>
  <c r="C347" i="5"/>
  <c r="C348" i="5" l="1"/>
  <c r="G348" i="5"/>
  <c r="H348" i="5" s="1"/>
  <c r="F348" i="5"/>
  <c r="E348" i="5"/>
  <c r="D348" i="5"/>
  <c r="C349" i="3"/>
  <c r="B349" i="5" s="1"/>
  <c r="A349" i="5"/>
  <c r="B350" i="3" a="1"/>
  <c r="B350" i="3" s="1"/>
  <c r="D350" i="3" s="1"/>
  <c r="A350" i="5" l="1"/>
  <c r="C350" i="3"/>
  <c r="B350" i="5" s="1"/>
  <c r="B351" i="3" a="1"/>
  <c r="B351" i="3" s="1"/>
  <c r="D351" i="3" s="1"/>
  <c r="G349" i="5"/>
  <c r="H349" i="5" s="1"/>
  <c r="C349" i="5"/>
  <c r="E349" i="5"/>
  <c r="D349" i="5"/>
  <c r="F349" i="5"/>
  <c r="A351" i="5" l="1"/>
  <c r="C351" i="3"/>
  <c r="B351" i="5" s="1"/>
  <c r="B352" i="3" a="1"/>
  <c r="B352" i="3" s="1"/>
  <c r="D352" i="3" s="1"/>
  <c r="F350" i="5"/>
  <c r="D350" i="5"/>
  <c r="E350" i="5"/>
  <c r="G350" i="5"/>
  <c r="H350" i="5" s="1"/>
  <c r="C350" i="5"/>
  <c r="A352" i="5" l="1"/>
  <c r="C352" i="3"/>
  <c r="B352" i="5" s="1"/>
  <c r="B353" i="3" a="1"/>
  <c r="B353" i="3" s="1"/>
  <c r="D353" i="3" s="1"/>
  <c r="E351" i="5"/>
  <c r="F351" i="5"/>
  <c r="D351" i="5"/>
  <c r="G351" i="5"/>
  <c r="H351" i="5" s="1"/>
  <c r="C351" i="5"/>
  <c r="C353" i="3" l="1"/>
  <c r="B353" i="5" s="1"/>
  <c r="A353" i="5"/>
  <c r="B354" i="3" a="1"/>
  <c r="B354" i="3" s="1"/>
  <c r="D354" i="3" s="1"/>
  <c r="D352" i="5"/>
  <c r="F352" i="5"/>
  <c r="E352" i="5"/>
  <c r="C352" i="5"/>
  <c r="G352" i="5"/>
  <c r="H352" i="5" s="1"/>
  <c r="C354" i="3" l="1"/>
  <c r="B354" i="5" s="1"/>
  <c r="A354" i="5"/>
  <c r="B355" i="3" a="1"/>
  <c r="B355" i="3" s="1"/>
  <c r="D355" i="3" s="1"/>
  <c r="C353" i="5"/>
  <c r="G353" i="5"/>
  <c r="H353" i="5" s="1"/>
  <c r="E353" i="5"/>
  <c r="F353" i="5"/>
  <c r="D353" i="5"/>
  <c r="A355" i="5" l="1"/>
  <c r="C355" i="3"/>
  <c r="B355" i="5" s="1"/>
  <c r="B356" i="3" a="1"/>
  <c r="B356" i="3" s="1"/>
  <c r="D356" i="3" s="1"/>
  <c r="G354" i="5"/>
  <c r="H354" i="5" s="1"/>
  <c r="C354" i="5"/>
  <c r="F354" i="5"/>
  <c r="D354" i="5"/>
  <c r="E354" i="5"/>
  <c r="C356" i="3" l="1"/>
  <c r="B356" i="5" s="1"/>
  <c r="A356" i="5"/>
  <c r="B357" i="3" a="1"/>
  <c r="B357" i="3" s="1"/>
  <c r="D357" i="3" s="1"/>
  <c r="F355" i="5"/>
  <c r="E355" i="5"/>
  <c r="D355" i="5"/>
  <c r="C355" i="5"/>
  <c r="G355" i="5"/>
  <c r="H355" i="5" s="1"/>
  <c r="C356" i="5" l="1"/>
  <c r="G356" i="5"/>
  <c r="H356" i="5" s="1"/>
  <c r="A357" i="5"/>
  <c r="C357" i="3"/>
  <c r="B357" i="5" s="1"/>
  <c r="B358" i="3" a="1"/>
  <c r="B358" i="3" s="1"/>
  <c r="D358" i="3" s="1"/>
  <c r="F356" i="5"/>
  <c r="D356" i="5"/>
  <c r="E356" i="5"/>
  <c r="D357" i="5" l="1"/>
  <c r="E357" i="5"/>
  <c r="F357" i="5"/>
  <c r="C358" i="3"/>
  <c r="B358" i="5" s="1"/>
  <c r="A358" i="5"/>
  <c r="B359" i="3" a="1"/>
  <c r="B359" i="3" s="1"/>
  <c r="D359" i="3" s="1"/>
  <c r="C357" i="5"/>
  <c r="G357" i="5"/>
  <c r="H357" i="5" s="1"/>
  <c r="C359" i="3" l="1"/>
  <c r="B359" i="5" s="1"/>
  <c r="A359" i="5"/>
  <c r="B360" i="3" a="1"/>
  <c r="B360" i="3" s="1"/>
  <c r="D360" i="3" s="1"/>
  <c r="C358" i="5"/>
  <c r="G358" i="5"/>
  <c r="H358" i="5" s="1"/>
  <c r="E358" i="5"/>
  <c r="F358" i="5"/>
  <c r="D358" i="5"/>
  <c r="A360" i="5" l="1"/>
  <c r="C360" i="3"/>
  <c r="B360" i="5" s="1"/>
  <c r="B361" i="3" a="1"/>
  <c r="B361" i="3" s="1"/>
  <c r="D361" i="3" s="1"/>
  <c r="C359" i="5"/>
  <c r="G359" i="5"/>
  <c r="H359" i="5" s="1"/>
  <c r="F359" i="5"/>
  <c r="E359" i="5"/>
  <c r="D359" i="5"/>
  <c r="A361" i="5" l="1"/>
  <c r="C361" i="3"/>
  <c r="B361" i="5" s="1"/>
  <c r="B362" i="3" a="1"/>
  <c r="B362" i="3" s="1"/>
  <c r="D362" i="3" s="1"/>
  <c r="E360" i="5"/>
  <c r="F360" i="5"/>
  <c r="D360" i="5"/>
  <c r="G360" i="5"/>
  <c r="H360" i="5" s="1"/>
  <c r="C360" i="5"/>
  <c r="C362" i="3" l="1"/>
  <c r="B362" i="5" s="1"/>
  <c r="A362" i="5"/>
  <c r="B363" i="3" a="1"/>
  <c r="B363" i="3" s="1"/>
  <c r="D363" i="3" s="1"/>
  <c r="F361" i="5"/>
  <c r="E361" i="5"/>
  <c r="D361" i="5"/>
  <c r="G361" i="5"/>
  <c r="H361" i="5" s="1"/>
  <c r="C361" i="5"/>
  <c r="C362" i="5" l="1"/>
  <c r="G362" i="5"/>
  <c r="H362" i="5" s="1"/>
  <c r="B364" i="3" a="1"/>
  <c r="B364" i="3" s="1"/>
  <c r="D364" i="3" s="1"/>
  <c r="A363" i="5"/>
  <c r="C363" i="3"/>
  <c r="B363" i="5" s="1"/>
  <c r="E362" i="5"/>
  <c r="F362" i="5"/>
  <c r="D362" i="5"/>
  <c r="D363" i="5" l="1"/>
  <c r="F363" i="5"/>
  <c r="E363" i="5"/>
  <c r="G363" i="5"/>
  <c r="H363" i="5" s="1"/>
  <c r="C363" i="5"/>
  <c r="A364" i="5"/>
  <c r="C364" i="3"/>
  <c r="B364" i="5" s="1"/>
  <c r="B365" i="3" a="1"/>
  <c r="B365" i="3" s="1"/>
  <c r="D365" i="3" s="1"/>
  <c r="C365" i="3" l="1"/>
  <c r="B365" i="5" s="1"/>
  <c r="A365" i="5"/>
  <c r="B366" i="3" a="1"/>
  <c r="B366" i="3" s="1"/>
  <c r="D366" i="3" s="1"/>
  <c r="F364" i="5"/>
  <c r="E364" i="5"/>
  <c r="D364" i="5"/>
  <c r="G364" i="5"/>
  <c r="H364" i="5" s="1"/>
  <c r="C364" i="5"/>
  <c r="A366" i="5" l="1"/>
  <c r="C366" i="3"/>
  <c r="B366" i="5" s="1"/>
  <c r="B367" i="3" a="1"/>
  <c r="B367" i="3" s="1"/>
  <c r="D367" i="3" s="1"/>
  <c r="G365" i="5"/>
  <c r="H365" i="5" s="1"/>
  <c r="C365" i="5"/>
  <c r="E365" i="5"/>
  <c r="D365" i="5"/>
  <c r="F365" i="5"/>
  <c r="B368" i="3" l="1" a="1"/>
  <c r="B368" i="3" s="1"/>
  <c r="D368" i="3" s="1"/>
  <c r="A367" i="5"/>
  <c r="C367" i="3"/>
  <c r="B367" i="5" s="1"/>
  <c r="D366" i="5"/>
  <c r="E366" i="5"/>
  <c r="F366" i="5"/>
  <c r="G366" i="5"/>
  <c r="H366" i="5" s="1"/>
  <c r="C366" i="5"/>
  <c r="D367" i="5" l="1"/>
  <c r="F367" i="5"/>
  <c r="E367" i="5"/>
  <c r="C367" i="5"/>
  <c r="G367" i="5"/>
  <c r="H367" i="5" s="1"/>
  <c r="C368" i="3"/>
  <c r="B368" i="5" s="1"/>
  <c r="A368" i="5"/>
  <c r="B369" i="3" a="1"/>
  <c r="B369" i="3" s="1"/>
  <c r="D369" i="3" s="1"/>
  <c r="A369" i="5" l="1"/>
  <c r="C369" i="3"/>
  <c r="B369" i="5" s="1"/>
  <c r="B370" i="3" a="1"/>
  <c r="B370" i="3" s="1"/>
  <c r="D370" i="3" s="1"/>
  <c r="G368" i="5"/>
  <c r="H368" i="5" s="1"/>
  <c r="C368" i="5"/>
  <c r="F368" i="5"/>
  <c r="D368" i="5"/>
  <c r="E368" i="5"/>
  <c r="A370" i="5" l="1"/>
  <c r="C370" i="3"/>
  <c r="B370" i="5" s="1"/>
  <c r="B371" i="3" a="1"/>
  <c r="B371" i="3" s="1"/>
  <c r="D371" i="3" s="1"/>
  <c r="F369" i="5"/>
  <c r="E369" i="5"/>
  <c r="D369" i="5"/>
  <c r="C369" i="5"/>
  <c r="G369" i="5"/>
  <c r="H369" i="5" s="1"/>
  <c r="C371" i="3" l="1"/>
  <c r="B371" i="5" s="1"/>
  <c r="A371" i="5"/>
  <c r="B372" i="3" a="1"/>
  <c r="B372" i="3" s="1"/>
  <c r="D372" i="3" s="1"/>
  <c r="D370" i="5"/>
  <c r="F370" i="5"/>
  <c r="E370" i="5"/>
  <c r="C370" i="5"/>
  <c r="G370" i="5"/>
  <c r="H370" i="5" s="1"/>
  <c r="A372" i="5" l="1"/>
  <c r="C372" i="3"/>
  <c r="B372" i="5" s="1"/>
  <c r="B373" i="3" a="1"/>
  <c r="B373" i="3" s="1"/>
  <c r="D373" i="3" s="1"/>
  <c r="C371" i="5"/>
  <c r="G371" i="5"/>
  <c r="H371" i="5" s="1"/>
  <c r="F371" i="5"/>
  <c r="D371" i="5"/>
  <c r="E371" i="5"/>
  <c r="C373" i="3" l="1"/>
  <c r="B373" i="5" s="1"/>
  <c r="A373" i="5"/>
  <c r="B374" i="3" a="1"/>
  <c r="B374" i="3" s="1"/>
  <c r="D374" i="3" s="1"/>
  <c r="D372" i="5"/>
  <c r="F372" i="5"/>
  <c r="E372" i="5"/>
  <c r="C372" i="5"/>
  <c r="G372" i="5"/>
  <c r="H372" i="5" s="1"/>
  <c r="C373" i="5" l="1"/>
  <c r="G373" i="5"/>
  <c r="H373" i="5" s="1"/>
  <c r="C374" i="3"/>
  <c r="B374" i="5" s="1"/>
  <c r="A374" i="5"/>
  <c r="B375" i="3" a="1"/>
  <c r="B375" i="3" s="1"/>
  <c r="D375" i="3" s="1"/>
  <c r="E373" i="5"/>
  <c r="F373" i="5"/>
  <c r="D373" i="5"/>
  <c r="C375" i="3" l="1"/>
  <c r="B375" i="5" s="1"/>
  <c r="A375" i="5"/>
  <c r="B376" i="3" a="1"/>
  <c r="B376" i="3" s="1"/>
  <c r="D376" i="3" s="1"/>
  <c r="C374" i="5"/>
  <c r="G374" i="5"/>
  <c r="H374" i="5" s="1"/>
  <c r="E374" i="5"/>
  <c r="F374" i="5"/>
  <c r="D374" i="5"/>
  <c r="A376" i="5" l="1"/>
  <c r="C376" i="3"/>
  <c r="B376" i="5" s="1"/>
  <c r="B377" i="3" a="1"/>
  <c r="B377" i="3" s="1"/>
  <c r="D377" i="3" s="1"/>
  <c r="C375" i="5"/>
  <c r="G375" i="5"/>
  <c r="H375" i="5" s="1"/>
  <c r="E375" i="5"/>
  <c r="D375" i="5"/>
  <c r="F375" i="5"/>
  <c r="C377" i="3" l="1"/>
  <c r="B377" i="5" s="1"/>
  <c r="A377" i="5"/>
  <c r="B378" i="3" a="1"/>
  <c r="B378" i="3" s="1"/>
  <c r="D378" i="3" s="1"/>
  <c r="D376" i="5"/>
  <c r="F376" i="5"/>
  <c r="E376" i="5"/>
  <c r="C376" i="5"/>
  <c r="G376" i="5"/>
  <c r="H376" i="5" s="1"/>
  <c r="C378" i="3" l="1"/>
  <c r="B378" i="5" s="1"/>
  <c r="A378" i="5"/>
  <c r="B379" i="3" a="1"/>
  <c r="B379" i="3" s="1"/>
  <c r="D379" i="3" s="1"/>
  <c r="G377" i="5"/>
  <c r="H377" i="5" s="1"/>
  <c r="C377" i="5"/>
  <c r="D377" i="5"/>
  <c r="F377" i="5"/>
  <c r="E377" i="5"/>
  <c r="C379" i="3" l="1"/>
  <c r="B379" i="5" s="1"/>
  <c r="A379" i="5"/>
  <c r="B380" i="3" a="1"/>
  <c r="B380" i="3" s="1"/>
  <c r="D380" i="3" s="1"/>
  <c r="C378" i="5"/>
  <c r="G378" i="5"/>
  <c r="H378" i="5" s="1"/>
  <c r="F378" i="5"/>
  <c r="E378" i="5"/>
  <c r="D378" i="5"/>
  <c r="A380" i="5" l="1"/>
  <c r="C380" i="3"/>
  <c r="B380" i="5" s="1"/>
  <c r="B381" i="3" a="1"/>
  <c r="B381" i="3" s="1"/>
  <c r="D381" i="3" s="1"/>
  <c r="G379" i="5"/>
  <c r="H379" i="5" s="1"/>
  <c r="C379" i="5"/>
  <c r="D379" i="5"/>
  <c r="E379" i="5"/>
  <c r="F379" i="5"/>
  <c r="C381" i="3" l="1"/>
  <c r="B381" i="5" s="1"/>
  <c r="A381" i="5"/>
  <c r="B382" i="3" a="1"/>
  <c r="B382" i="3" s="1"/>
  <c r="D382" i="3" s="1"/>
  <c r="D380" i="5"/>
  <c r="F380" i="5"/>
  <c r="E380" i="5"/>
  <c r="G380" i="5"/>
  <c r="H380" i="5" s="1"/>
  <c r="C380" i="5"/>
  <c r="B383" i="3" l="1" a="1"/>
  <c r="B383" i="3" s="1"/>
  <c r="D383" i="3" s="1"/>
  <c r="C382" i="3"/>
  <c r="B382" i="5" s="1"/>
  <c r="A382" i="5"/>
  <c r="G381" i="5"/>
  <c r="H381" i="5" s="1"/>
  <c r="C381" i="5"/>
  <c r="E381" i="5"/>
  <c r="D381" i="5"/>
  <c r="F381" i="5"/>
  <c r="C382" i="5" l="1"/>
  <c r="G382" i="5"/>
  <c r="H382" i="5" s="1"/>
  <c r="D382" i="5"/>
  <c r="E382" i="5"/>
  <c r="F382" i="5"/>
  <c r="A383" i="5"/>
  <c r="C383" i="3"/>
  <c r="B383" i="5" s="1"/>
  <c r="B384" i="3" a="1"/>
  <c r="B384" i="3" s="1"/>
  <c r="D384" i="3" s="1"/>
  <c r="C384" i="3" l="1"/>
  <c r="B384" i="5" s="1"/>
  <c r="A384" i="5"/>
  <c r="B385" i="3" a="1"/>
  <c r="B385" i="3" s="1"/>
  <c r="D385" i="3" s="1"/>
  <c r="D383" i="5"/>
  <c r="E383" i="5"/>
  <c r="F383" i="5"/>
  <c r="C383" i="5"/>
  <c r="G383" i="5"/>
  <c r="H383" i="5" s="1"/>
  <c r="A385" i="5" l="1"/>
  <c r="C385" i="3"/>
  <c r="B385" i="5" s="1"/>
  <c r="B386" i="3" a="1"/>
  <c r="B386" i="3" s="1"/>
  <c r="D386" i="3" s="1"/>
  <c r="G384" i="5"/>
  <c r="H384" i="5" s="1"/>
  <c r="C384" i="5"/>
  <c r="F384" i="5"/>
  <c r="E384" i="5"/>
  <c r="D384" i="5"/>
  <c r="A386" i="5" l="1"/>
  <c r="C386" i="3"/>
  <c r="B386" i="5" s="1"/>
  <c r="B387" i="3" a="1"/>
  <c r="B387" i="3" s="1"/>
  <c r="D387" i="3" s="1"/>
  <c r="F385" i="5"/>
  <c r="E385" i="5"/>
  <c r="D385" i="5"/>
  <c r="G385" i="5"/>
  <c r="H385" i="5" s="1"/>
  <c r="C385" i="5"/>
  <c r="A387" i="5" l="1"/>
  <c r="C387" i="3"/>
  <c r="B387" i="5" s="1"/>
  <c r="B388" i="3" a="1"/>
  <c r="B388" i="3" s="1"/>
  <c r="D388" i="3" s="1"/>
  <c r="F386" i="5"/>
  <c r="E386" i="5"/>
  <c r="D386" i="5"/>
  <c r="C386" i="5"/>
  <c r="G386" i="5"/>
  <c r="H386" i="5" s="1"/>
  <c r="C388" i="3" l="1"/>
  <c r="B388" i="5" s="1"/>
  <c r="A388" i="5"/>
  <c r="B389" i="3" a="1"/>
  <c r="B389" i="3" s="1"/>
  <c r="D389" i="3" s="1"/>
  <c r="D387" i="5"/>
  <c r="E387" i="5"/>
  <c r="F387" i="5"/>
  <c r="C387" i="5"/>
  <c r="G387" i="5"/>
  <c r="H387" i="5" s="1"/>
  <c r="C389" i="3" l="1"/>
  <c r="B389" i="5" s="1"/>
  <c r="A389" i="5"/>
  <c r="B390" i="3" a="1"/>
  <c r="B390" i="3" s="1"/>
  <c r="D390" i="3" s="1"/>
  <c r="C388" i="5"/>
  <c r="G388" i="5"/>
  <c r="H388" i="5" s="1"/>
  <c r="E388" i="5"/>
  <c r="D388" i="5"/>
  <c r="F388" i="5"/>
  <c r="E389" i="5" l="1"/>
  <c r="F389" i="5"/>
  <c r="D389" i="5"/>
  <c r="A390" i="5"/>
  <c r="C390" i="3"/>
  <c r="B390" i="5" s="1"/>
  <c r="B391" i="3" a="1"/>
  <c r="B391" i="3" s="1"/>
  <c r="D391" i="3" s="1"/>
  <c r="G389" i="5"/>
  <c r="H389" i="5" s="1"/>
  <c r="C389" i="5"/>
  <c r="E390" i="5" l="1"/>
  <c r="D390" i="5"/>
  <c r="F390" i="5"/>
  <c r="C391" i="3"/>
  <c r="B391" i="5" s="1"/>
  <c r="A391" i="5"/>
  <c r="B392" i="3" a="1"/>
  <c r="B392" i="3" s="1"/>
  <c r="D392" i="3" s="1"/>
  <c r="G390" i="5"/>
  <c r="H390" i="5" s="1"/>
  <c r="C390" i="5"/>
  <c r="A392" i="5" l="1"/>
  <c r="C392" i="3"/>
  <c r="B392" i="5" s="1"/>
  <c r="B393" i="3" a="1"/>
  <c r="B393" i="3" s="1"/>
  <c r="D393" i="3" s="1"/>
  <c r="G391" i="5"/>
  <c r="H391" i="5" s="1"/>
  <c r="C391" i="5"/>
  <c r="D391" i="5"/>
  <c r="E391" i="5"/>
  <c r="F391" i="5"/>
  <c r="C393" i="3" l="1"/>
  <c r="B393" i="5" s="1"/>
  <c r="A393" i="5"/>
  <c r="B394" i="3" a="1"/>
  <c r="B394" i="3" s="1"/>
  <c r="D394" i="3" s="1"/>
  <c r="E392" i="5"/>
  <c r="F392" i="5"/>
  <c r="D392" i="5"/>
  <c r="G392" i="5"/>
  <c r="H392" i="5" s="1"/>
  <c r="C392" i="5"/>
  <c r="A394" i="5" l="1"/>
  <c r="C394" i="3"/>
  <c r="B394" i="5" s="1"/>
  <c r="B395" i="3" a="1"/>
  <c r="B395" i="3" s="1"/>
  <c r="D395" i="3" s="1"/>
  <c r="G393" i="5"/>
  <c r="H393" i="5" s="1"/>
  <c r="C393" i="5"/>
  <c r="E393" i="5"/>
  <c r="D393" i="5"/>
  <c r="F393" i="5"/>
  <c r="A395" i="5" l="1"/>
  <c r="C395" i="3"/>
  <c r="B395" i="5" s="1"/>
  <c r="B396" i="3" a="1"/>
  <c r="B396" i="3" s="1"/>
  <c r="D396" i="3" s="1"/>
  <c r="E394" i="5"/>
  <c r="D394" i="5"/>
  <c r="F394" i="5"/>
  <c r="G394" i="5"/>
  <c r="H394" i="5" s="1"/>
  <c r="C394" i="5"/>
  <c r="A396" i="5" l="1"/>
  <c r="C396" i="3"/>
  <c r="B396" i="5" s="1"/>
  <c r="B397" i="3" a="1"/>
  <c r="B397" i="3" s="1"/>
  <c r="D397" i="3" s="1"/>
  <c r="E395" i="5"/>
  <c r="F395" i="5"/>
  <c r="D395" i="5"/>
  <c r="C395" i="5"/>
  <c r="G395" i="5"/>
  <c r="H395" i="5" s="1"/>
  <c r="A397" i="5" l="1"/>
  <c r="C397" i="3"/>
  <c r="B397" i="5" s="1"/>
  <c r="B398" i="3" a="1"/>
  <c r="B398" i="3" s="1"/>
  <c r="D398" i="3" s="1"/>
  <c r="F396" i="5"/>
  <c r="E396" i="5"/>
  <c r="D396" i="5"/>
  <c r="G396" i="5"/>
  <c r="H396" i="5" s="1"/>
  <c r="C396" i="5"/>
  <c r="A398" i="5" l="1"/>
  <c r="C398" i="3"/>
  <c r="B398" i="5" s="1"/>
  <c r="B399" i="3" a="1"/>
  <c r="B399" i="3" s="1"/>
  <c r="D399" i="3" s="1"/>
  <c r="F397" i="5"/>
  <c r="D397" i="5"/>
  <c r="E397" i="5"/>
  <c r="C397" i="5"/>
  <c r="G397" i="5"/>
  <c r="H397" i="5" s="1"/>
  <c r="A399" i="5" l="1"/>
  <c r="C399" i="3"/>
  <c r="B399" i="5" s="1"/>
  <c r="B400" i="3" a="1"/>
  <c r="B400" i="3" s="1"/>
  <c r="D400" i="3" s="1"/>
  <c r="E398" i="5"/>
  <c r="D398" i="5"/>
  <c r="F398" i="5"/>
  <c r="C398" i="5"/>
  <c r="G398" i="5"/>
  <c r="H398" i="5" s="1"/>
  <c r="A400" i="5" l="1"/>
  <c r="C400" i="3"/>
  <c r="B400" i="5" s="1"/>
  <c r="B401" i="3" a="1"/>
  <c r="B401" i="3" s="1"/>
  <c r="D401" i="3" s="1"/>
  <c r="D399" i="5"/>
  <c r="F399" i="5"/>
  <c r="E399" i="5"/>
  <c r="G399" i="5"/>
  <c r="H399" i="5" s="1"/>
  <c r="C399" i="5"/>
  <c r="A401" i="5" l="1"/>
  <c r="C401" i="3"/>
  <c r="B401" i="5" s="1"/>
  <c r="B402" i="3" a="1"/>
  <c r="B402" i="3" s="1"/>
  <c r="D402" i="3" s="1"/>
  <c r="F400" i="5"/>
  <c r="D400" i="5"/>
  <c r="E400" i="5"/>
  <c r="G400" i="5"/>
  <c r="H400" i="5" s="1"/>
  <c r="C400" i="5"/>
  <c r="A402" i="5" l="1"/>
  <c r="C402" i="3"/>
  <c r="B402" i="5" s="1"/>
  <c r="B403" i="3" a="1"/>
  <c r="B403" i="3" s="1"/>
  <c r="D403" i="3" s="1"/>
  <c r="F401" i="5"/>
  <c r="E401" i="5"/>
  <c r="D401" i="5"/>
  <c r="G401" i="5"/>
  <c r="H401" i="5" s="1"/>
  <c r="C401" i="5"/>
  <c r="E402" i="5" l="1"/>
  <c r="D402" i="5"/>
  <c r="F402" i="5"/>
  <c r="C403" i="3"/>
  <c r="B403" i="5" s="1"/>
  <c r="A403" i="5"/>
  <c r="G402" i="5"/>
  <c r="H402" i="5" s="1"/>
  <c r="C402" i="5"/>
  <c r="B404" i="3" a="1"/>
  <c r="B404" i="3" s="1"/>
  <c r="D404" i="3" s="1"/>
  <c r="C403" i="5" l="1"/>
  <c r="G403" i="5"/>
  <c r="H403" i="5" s="1"/>
  <c r="A404" i="5"/>
  <c r="C404" i="3"/>
  <c r="B404" i="5" s="1"/>
  <c r="B405" i="3" a="1"/>
  <c r="B405" i="3" s="1"/>
  <c r="D405" i="3" s="1"/>
  <c r="D403" i="5"/>
  <c r="F403" i="5"/>
  <c r="E403" i="5"/>
  <c r="C405" i="3" l="1"/>
  <c r="B405" i="5" s="1"/>
  <c r="A405" i="5"/>
  <c r="B406" i="3" a="1"/>
  <c r="B406" i="3" s="1"/>
  <c r="D406" i="3" s="1"/>
  <c r="G404" i="5"/>
  <c r="H404" i="5" s="1"/>
  <c r="C404" i="5"/>
  <c r="D404" i="5"/>
  <c r="E404" i="5"/>
  <c r="F404" i="5"/>
  <c r="A406" i="5" l="1"/>
  <c r="C406" i="3"/>
  <c r="B406" i="5" s="1"/>
  <c r="B407" i="3" a="1"/>
  <c r="B407" i="3" s="1"/>
  <c r="D407" i="3" s="1"/>
  <c r="C405" i="5"/>
  <c r="G405" i="5"/>
  <c r="H405" i="5" s="1"/>
  <c r="D405" i="5"/>
  <c r="E405" i="5"/>
  <c r="F405" i="5"/>
  <c r="C407" i="3" l="1"/>
  <c r="B407" i="5" s="1"/>
  <c r="A407" i="5"/>
  <c r="B408" i="3" a="1"/>
  <c r="B408" i="3" s="1"/>
  <c r="D408" i="3" s="1"/>
  <c r="G406" i="5"/>
  <c r="H406" i="5" s="1"/>
  <c r="C406" i="5"/>
  <c r="F406" i="5"/>
  <c r="D406" i="5"/>
  <c r="E406" i="5"/>
  <c r="G407" i="5" l="1"/>
  <c r="H407" i="5" s="1"/>
  <c r="C407" i="5"/>
  <c r="F407" i="5"/>
  <c r="D407" i="5"/>
  <c r="E407" i="5"/>
  <c r="A408" i="5"/>
  <c r="C408" i="3"/>
  <c r="B408" i="5" s="1"/>
  <c r="B409" i="3" a="1"/>
  <c r="B409" i="3" s="1"/>
  <c r="D409" i="3" s="1"/>
  <c r="F408" i="5" l="1"/>
  <c r="E408" i="5"/>
  <c r="D408" i="5"/>
  <c r="A409" i="5"/>
  <c r="C409" i="3"/>
  <c r="B409" i="5" s="1"/>
  <c r="B410" i="3" a="1"/>
  <c r="B410" i="3" s="1"/>
  <c r="D410" i="3" s="1"/>
  <c r="G408" i="5"/>
  <c r="H408" i="5" s="1"/>
  <c r="C408" i="5"/>
  <c r="A410" i="5" l="1"/>
  <c r="C410" i="3"/>
  <c r="B410" i="5" s="1"/>
  <c r="B411" i="3" a="1"/>
  <c r="B411" i="3" s="1"/>
  <c r="D411" i="3" s="1"/>
  <c r="F409" i="5"/>
  <c r="D409" i="5"/>
  <c r="E409" i="5"/>
  <c r="C409" i="5"/>
  <c r="G409" i="5"/>
  <c r="H409" i="5" s="1"/>
  <c r="B412" i="3" l="1" a="1"/>
  <c r="B412" i="3" s="1"/>
  <c r="D412" i="3" s="1"/>
  <c r="C411" i="3"/>
  <c r="B411" i="5" s="1"/>
  <c r="A411" i="5"/>
  <c r="E410" i="5"/>
  <c r="D410" i="5"/>
  <c r="F410" i="5"/>
  <c r="G410" i="5"/>
  <c r="H410" i="5" s="1"/>
  <c r="C410" i="5"/>
  <c r="G411" i="5" l="1"/>
  <c r="H411" i="5" s="1"/>
  <c r="C411" i="5"/>
  <c r="D411" i="5"/>
  <c r="E411" i="5"/>
  <c r="F411" i="5"/>
  <c r="A412" i="5"/>
  <c r="C412" i="3"/>
  <c r="B412" i="5" s="1"/>
  <c r="B413" i="3" a="1"/>
  <c r="B413" i="3" s="1"/>
  <c r="D413" i="3" s="1"/>
  <c r="A413" i="5" l="1"/>
  <c r="C413" i="3"/>
  <c r="B413" i="5" s="1"/>
  <c r="B414" i="3" a="1"/>
  <c r="B414" i="3" s="1"/>
  <c r="D414" i="3" s="1"/>
  <c r="F412" i="5"/>
  <c r="E412" i="5"/>
  <c r="D412" i="5"/>
  <c r="G412" i="5"/>
  <c r="H412" i="5" s="1"/>
  <c r="C412" i="5"/>
  <c r="C414" i="3" l="1"/>
  <c r="B414" i="5" s="1"/>
  <c r="A414" i="5"/>
  <c r="B415" i="3" a="1"/>
  <c r="B415" i="3" s="1"/>
  <c r="D415" i="3" s="1"/>
  <c r="E413" i="5"/>
  <c r="F413" i="5"/>
  <c r="D413" i="5"/>
  <c r="C413" i="5"/>
  <c r="G413" i="5"/>
  <c r="H413" i="5" s="1"/>
  <c r="D414" i="5" l="1"/>
  <c r="F414" i="5"/>
  <c r="E414" i="5"/>
  <c r="G414" i="5"/>
  <c r="H414" i="5" s="1"/>
  <c r="C414" i="5"/>
  <c r="C415" i="3"/>
  <c r="B415" i="5" s="1"/>
  <c r="A415" i="5"/>
  <c r="B416" i="3" a="1"/>
  <c r="B416" i="3" s="1"/>
  <c r="D416" i="3" s="1"/>
  <c r="F415" i="5" l="1"/>
  <c r="D415" i="5"/>
  <c r="E415" i="5"/>
  <c r="A416" i="5"/>
  <c r="C416" i="3"/>
  <c r="B416" i="5" s="1"/>
  <c r="B417" i="3" a="1"/>
  <c r="B417" i="3" s="1"/>
  <c r="D417" i="3" s="1"/>
  <c r="G415" i="5"/>
  <c r="H415" i="5" s="1"/>
  <c r="C415" i="5"/>
  <c r="A417" i="5" l="1"/>
  <c r="C417" i="3"/>
  <c r="B417" i="5" s="1"/>
  <c r="B418" i="3" a="1"/>
  <c r="B418" i="3" s="1"/>
  <c r="D418" i="3" s="1"/>
  <c r="D416" i="5"/>
  <c r="E416" i="5"/>
  <c r="F416" i="5"/>
  <c r="C416" i="5"/>
  <c r="G416" i="5"/>
  <c r="H416" i="5" s="1"/>
  <c r="F417" i="5" l="1"/>
  <c r="D417" i="5"/>
  <c r="E417" i="5"/>
  <c r="G417" i="5"/>
  <c r="H417" i="5" s="1"/>
  <c r="C417" i="5"/>
  <c r="A418" i="5"/>
  <c r="C418" i="3"/>
  <c r="B418" i="5" s="1"/>
  <c r="B419" i="3" a="1"/>
  <c r="B419" i="3" s="1"/>
  <c r="D419" i="3" s="1"/>
  <c r="C418" i="5" l="1"/>
  <c r="G418" i="5"/>
  <c r="H418" i="5" s="1"/>
  <c r="D418" i="5"/>
  <c r="F418" i="5"/>
  <c r="E418" i="5"/>
  <c r="A419" i="5"/>
  <c r="C419" i="3"/>
  <c r="B419" i="5" s="1"/>
  <c r="B420" i="3" a="1"/>
  <c r="B420" i="3" s="1"/>
  <c r="D420" i="3" s="1"/>
  <c r="C419" i="5" l="1"/>
  <c r="G419" i="5"/>
  <c r="H419" i="5" s="1"/>
  <c r="C420" i="3"/>
  <c r="B420" i="5" s="1"/>
  <c r="A420" i="5"/>
  <c r="B421" i="3" a="1"/>
  <c r="B421" i="3" s="1"/>
  <c r="D421" i="3" s="1"/>
  <c r="F419" i="5"/>
  <c r="E419" i="5"/>
  <c r="D419" i="5"/>
  <c r="C421" i="3" l="1"/>
  <c r="B421" i="5" s="1"/>
  <c r="A421" i="5"/>
  <c r="B422" i="3" a="1"/>
  <c r="B422" i="3" s="1"/>
  <c r="D422" i="3" s="1"/>
  <c r="E420" i="5"/>
  <c r="D420" i="5"/>
  <c r="F420" i="5"/>
  <c r="C420" i="5"/>
  <c r="G420" i="5"/>
  <c r="H420" i="5" s="1"/>
  <c r="G421" i="5" l="1"/>
  <c r="H421" i="5" s="1"/>
  <c r="C421" i="5"/>
  <c r="A422" i="5"/>
  <c r="C422" i="3"/>
  <c r="B422" i="5" s="1"/>
  <c r="B423" i="3" a="1"/>
  <c r="B423" i="3" s="1"/>
  <c r="D423" i="3" s="1"/>
  <c r="D421" i="5"/>
  <c r="E421" i="5"/>
  <c r="F421" i="5"/>
  <c r="D422" i="5" l="1"/>
  <c r="F422" i="5"/>
  <c r="E422" i="5"/>
  <c r="C423" i="3"/>
  <c r="B423" i="5" s="1"/>
  <c r="A423" i="5"/>
  <c r="B424" i="3" a="1"/>
  <c r="B424" i="3" s="1"/>
  <c r="D424" i="3" s="1"/>
  <c r="C422" i="5"/>
  <c r="G422" i="5"/>
  <c r="H422" i="5" s="1"/>
  <c r="C424" i="3" l="1"/>
  <c r="B424" i="5" s="1"/>
  <c r="A424" i="5"/>
  <c r="B425" i="3" a="1"/>
  <c r="B425" i="3" s="1"/>
  <c r="D425" i="3" s="1"/>
  <c r="G423" i="5"/>
  <c r="H423" i="5" s="1"/>
  <c r="C423" i="5"/>
  <c r="E423" i="5"/>
  <c r="D423" i="5"/>
  <c r="F423" i="5"/>
  <c r="C425" i="3" l="1"/>
  <c r="B425" i="5" s="1"/>
  <c r="A425" i="5"/>
  <c r="B426" i="3" a="1"/>
  <c r="B426" i="3" s="1"/>
  <c r="D426" i="3" s="1"/>
  <c r="G424" i="5"/>
  <c r="H424" i="5" s="1"/>
  <c r="C424" i="5"/>
  <c r="E424" i="5"/>
  <c r="F424" i="5"/>
  <c r="D424" i="5"/>
  <c r="C426" i="3" l="1"/>
  <c r="B426" i="5" s="1"/>
  <c r="A426" i="5"/>
  <c r="B427" i="3" a="1"/>
  <c r="B427" i="3" s="1"/>
  <c r="D427" i="3" s="1"/>
  <c r="G425" i="5"/>
  <c r="H425" i="5" s="1"/>
  <c r="C425" i="5"/>
  <c r="E425" i="5"/>
  <c r="D425" i="5"/>
  <c r="F425" i="5"/>
  <c r="C427" i="3" l="1"/>
  <c r="B427" i="5" s="1"/>
  <c r="A427" i="5"/>
  <c r="B428" i="3" a="1"/>
  <c r="B428" i="3" s="1"/>
  <c r="D428" i="3" s="1"/>
  <c r="G426" i="5"/>
  <c r="H426" i="5" s="1"/>
  <c r="C426" i="5"/>
  <c r="E426" i="5"/>
  <c r="D426" i="5"/>
  <c r="F426" i="5"/>
  <c r="A428" i="5" l="1"/>
  <c r="C428" i="3"/>
  <c r="B428" i="5" s="1"/>
  <c r="B429" i="3" a="1"/>
  <c r="B429" i="3" s="1"/>
  <c r="D429" i="3" s="1"/>
  <c r="C427" i="5"/>
  <c r="G427" i="5"/>
  <c r="H427" i="5" s="1"/>
  <c r="F427" i="5"/>
  <c r="E427" i="5"/>
  <c r="D427" i="5"/>
  <c r="C429" i="3" l="1"/>
  <c r="B429" i="5" s="1"/>
  <c r="A429" i="5"/>
  <c r="B430" i="3" a="1"/>
  <c r="B430" i="3" s="1"/>
  <c r="D430" i="3" s="1"/>
  <c r="E428" i="5"/>
  <c r="D428" i="5"/>
  <c r="F428" i="5"/>
  <c r="G428" i="5"/>
  <c r="H428" i="5" s="1"/>
  <c r="C428" i="5"/>
  <c r="A430" i="5" l="1"/>
  <c r="C430" i="3"/>
  <c r="B430" i="5" s="1"/>
  <c r="B431" i="3" a="1"/>
  <c r="B431" i="3" s="1"/>
  <c r="D431" i="3" s="1"/>
  <c r="C429" i="5"/>
  <c r="G429" i="5"/>
  <c r="H429" i="5" s="1"/>
  <c r="E429" i="5"/>
  <c r="D429" i="5"/>
  <c r="F429" i="5"/>
  <c r="A431" i="5" l="1"/>
  <c r="C431" i="3"/>
  <c r="B431" i="5" s="1"/>
  <c r="B432" i="3" a="1"/>
  <c r="B432" i="3" s="1"/>
  <c r="D432" i="3" s="1"/>
  <c r="F430" i="5"/>
  <c r="D430" i="5"/>
  <c r="E430" i="5"/>
  <c r="G430" i="5"/>
  <c r="H430" i="5" s="1"/>
  <c r="C430" i="5"/>
  <c r="C432" i="3" l="1"/>
  <c r="B432" i="5" s="1"/>
  <c r="A432" i="5"/>
  <c r="B433" i="3" a="1"/>
  <c r="B433" i="3" s="1"/>
  <c r="D433" i="3" s="1"/>
  <c r="E431" i="5"/>
  <c r="D431" i="5"/>
  <c r="F431" i="5"/>
  <c r="G431" i="5"/>
  <c r="H431" i="5" s="1"/>
  <c r="C431" i="5"/>
  <c r="C433" i="3" l="1"/>
  <c r="B433" i="5" s="1"/>
  <c r="A433" i="5"/>
  <c r="B434" i="3" a="1"/>
  <c r="B434" i="3" s="1"/>
  <c r="D434" i="3" s="1"/>
  <c r="G432" i="5"/>
  <c r="H432" i="5" s="1"/>
  <c r="C432" i="5"/>
  <c r="E432" i="5"/>
  <c r="D432" i="5"/>
  <c r="F432" i="5"/>
  <c r="A434" i="5" l="1"/>
  <c r="C434" i="3"/>
  <c r="B434" i="5" s="1"/>
  <c r="B435" i="3" a="1"/>
  <c r="B435" i="3" s="1"/>
  <c r="D435" i="3" s="1"/>
  <c r="G433" i="5"/>
  <c r="H433" i="5" s="1"/>
  <c r="C433" i="5"/>
  <c r="D433" i="5"/>
  <c r="F433" i="5"/>
  <c r="E433" i="5"/>
  <c r="C435" i="3" l="1"/>
  <c r="B435" i="5" s="1"/>
  <c r="A435" i="5"/>
  <c r="B436" i="3" a="1"/>
  <c r="B436" i="3" s="1"/>
  <c r="D436" i="3" s="1"/>
  <c r="E434" i="5"/>
  <c r="D434" i="5"/>
  <c r="F434" i="5"/>
  <c r="C434" i="5"/>
  <c r="G434" i="5"/>
  <c r="H434" i="5" s="1"/>
  <c r="A436" i="5" l="1"/>
  <c r="C436" i="3"/>
  <c r="B436" i="5" s="1"/>
  <c r="B437" i="3" a="1"/>
  <c r="B437" i="3" s="1"/>
  <c r="D437" i="3" s="1"/>
  <c r="G435" i="5"/>
  <c r="H435" i="5" s="1"/>
  <c r="C435" i="5"/>
  <c r="E435" i="5"/>
  <c r="F435" i="5"/>
  <c r="D435" i="5"/>
  <c r="C437" i="3" l="1"/>
  <c r="B437" i="5" s="1"/>
  <c r="A437" i="5"/>
  <c r="B438" i="3" a="1"/>
  <c r="B438" i="3" s="1"/>
  <c r="D438" i="3" s="1"/>
  <c r="D436" i="5"/>
  <c r="F436" i="5"/>
  <c r="E436" i="5"/>
  <c r="G436" i="5"/>
  <c r="H436" i="5" s="1"/>
  <c r="C436" i="5"/>
  <c r="A438" i="5" l="1"/>
  <c r="C438" i="3"/>
  <c r="B438" i="5" s="1"/>
  <c r="B439" i="3" a="1"/>
  <c r="B439" i="3" s="1"/>
  <c r="D439" i="3" s="1"/>
  <c r="C437" i="5"/>
  <c r="G437" i="5"/>
  <c r="H437" i="5" s="1"/>
  <c r="D437" i="5"/>
  <c r="E437" i="5"/>
  <c r="F437" i="5"/>
  <c r="C439" i="3" l="1"/>
  <c r="B439" i="5" s="1"/>
  <c r="A439" i="5"/>
  <c r="B440" i="3" a="1"/>
  <c r="B440" i="3" s="1"/>
  <c r="D440" i="3" s="1"/>
  <c r="E438" i="5"/>
  <c r="D438" i="5"/>
  <c r="F438" i="5"/>
  <c r="G438" i="5"/>
  <c r="H438" i="5" s="1"/>
  <c r="C438" i="5"/>
  <c r="B441" i="3" l="1" a="1"/>
  <c r="B441" i="3" s="1"/>
  <c r="D441" i="3" s="1"/>
  <c r="C440" i="3"/>
  <c r="B440" i="5" s="1"/>
  <c r="A440" i="5"/>
  <c r="C439" i="5"/>
  <c r="G439" i="5"/>
  <c r="H439" i="5" s="1"/>
  <c r="D439" i="5"/>
  <c r="F439" i="5"/>
  <c r="E439" i="5"/>
  <c r="G440" i="5" l="1"/>
  <c r="H440" i="5" s="1"/>
  <c r="C440" i="5"/>
  <c r="F440" i="5"/>
  <c r="E440" i="5"/>
  <c r="D440" i="5"/>
  <c r="A441" i="5"/>
  <c r="C441" i="3"/>
  <c r="B441" i="5" s="1"/>
  <c r="B442" i="3" a="1"/>
  <c r="B442" i="3" s="1"/>
  <c r="D442" i="3" s="1"/>
  <c r="C442" i="3" l="1"/>
  <c r="B442" i="5" s="1"/>
  <c r="A442" i="5"/>
  <c r="B443" i="3" a="1"/>
  <c r="B443" i="3" s="1"/>
  <c r="D443" i="3" s="1"/>
  <c r="D441" i="5"/>
  <c r="E441" i="5"/>
  <c r="F441" i="5"/>
  <c r="G441" i="5"/>
  <c r="H441" i="5" s="1"/>
  <c r="C441" i="5"/>
  <c r="A443" i="5" l="1"/>
  <c r="C443" i="3"/>
  <c r="B443" i="5" s="1"/>
  <c r="B444" i="3" a="1"/>
  <c r="B444" i="3" s="1"/>
  <c r="D444" i="3" s="1"/>
  <c r="C442" i="5"/>
  <c r="G442" i="5"/>
  <c r="H442" i="5" s="1"/>
  <c r="D442" i="5"/>
  <c r="F442" i="5"/>
  <c r="E442" i="5"/>
  <c r="C444" i="3" l="1"/>
  <c r="B444" i="5" s="1"/>
  <c r="A444" i="5"/>
  <c r="B445" i="3" a="1"/>
  <c r="B445" i="3" s="1"/>
  <c r="D445" i="3" s="1"/>
  <c r="D443" i="5"/>
  <c r="E443" i="5"/>
  <c r="F443" i="5"/>
  <c r="C443" i="5"/>
  <c r="G443" i="5"/>
  <c r="H443" i="5" s="1"/>
  <c r="C445" i="3" l="1"/>
  <c r="B445" i="5" s="1"/>
  <c r="A445" i="5"/>
  <c r="B446" i="3" a="1"/>
  <c r="B446" i="3" s="1"/>
  <c r="D446" i="3" s="1"/>
  <c r="C444" i="5"/>
  <c r="G444" i="5"/>
  <c r="H444" i="5" s="1"/>
  <c r="D444" i="5"/>
  <c r="E444" i="5"/>
  <c r="F444" i="5"/>
  <c r="C445" i="5" l="1"/>
  <c r="G445" i="5"/>
  <c r="H445" i="5" s="1"/>
  <c r="A446" i="5"/>
  <c r="C446" i="3"/>
  <c r="B446" i="5" s="1"/>
  <c r="B447" i="3" a="1"/>
  <c r="B447" i="3" s="1"/>
  <c r="D447" i="3" s="1"/>
  <c r="D445" i="5"/>
  <c r="F445" i="5"/>
  <c r="E445" i="5"/>
  <c r="C447" i="3" l="1"/>
  <c r="B447" i="5" s="1"/>
  <c r="A447" i="5"/>
  <c r="B448" i="3" a="1"/>
  <c r="B448" i="3" s="1"/>
  <c r="D448" i="3" s="1"/>
  <c r="F446" i="5"/>
  <c r="D446" i="5"/>
  <c r="E446" i="5"/>
  <c r="C446" i="5"/>
  <c r="G446" i="5"/>
  <c r="H446" i="5" s="1"/>
  <c r="B449" i="3" l="1" a="1"/>
  <c r="B449" i="3" s="1"/>
  <c r="D449" i="3" s="1"/>
  <c r="C448" i="3"/>
  <c r="B448" i="5" s="1"/>
  <c r="A448" i="5"/>
  <c r="G447" i="5"/>
  <c r="H447" i="5" s="1"/>
  <c r="C447" i="5"/>
  <c r="D447" i="5"/>
  <c r="F447" i="5"/>
  <c r="E447" i="5"/>
  <c r="G448" i="5" l="1"/>
  <c r="H448" i="5" s="1"/>
  <c r="C448" i="5"/>
  <c r="F448" i="5"/>
  <c r="E448" i="5"/>
  <c r="D448" i="5"/>
  <c r="C449" i="3"/>
  <c r="B449" i="5" s="1"/>
  <c r="A449" i="5"/>
  <c r="B450" i="3" a="1"/>
  <c r="B450" i="3" s="1"/>
  <c r="D450" i="3" s="1"/>
  <c r="C450" i="3" l="1"/>
  <c r="B450" i="5" s="1"/>
  <c r="A450" i="5"/>
  <c r="B451" i="3" a="1"/>
  <c r="B451" i="3" s="1"/>
  <c r="D451" i="3" s="1"/>
  <c r="G449" i="5"/>
  <c r="H449" i="5" s="1"/>
  <c r="C449" i="5"/>
  <c r="D449" i="5"/>
  <c r="E449" i="5"/>
  <c r="F449" i="5"/>
  <c r="A451" i="5" l="1"/>
  <c r="C451" i="3"/>
  <c r="B451" i="5" s="1"/>
  <c r="B452" i="3" a="1"/>
  <c r="B452" i="3" s="1"/>
  <c r="D452" i="3" s="1"/>
  <c r="C450" i="5"/>
  <c r="G450" i="5"/>
  <c r="H450" i="5" s="1"/>
  <c r="E450" i="5"/>
  <c r="F450" i="5"/>
  <c r="D450" i="5"/>
  <c r="F451" i="5" l="1"/>
  <c r="E451" i="5"/>
  <c r="D451" i="5"/>
  <c r="C452" i="3"/>
  <c r="B452" i="5" s="1"/>
  <c r="A452" i="5"/>
  <c r="B453" i="3" a="1"/>
  <c r="B453" i="3" s="1"/>
  <c r="D453" i="3" s="1"/>
  <c r="G451" i="5"/>
  <c r="H451" i="5" s="1"/>
  <c r="C451" i="5"/>
  <c r="A453" i="5" l="1"/>
  <c r="C453" i="3"/>
  <c r="B453" i="5" s="1"/>
  <c r="B454" i="3" a="1"/>
  <c r="B454" i="3" s="1"/>
  <c r="D454" i="3" s="1"/>
  <c r="G452" i="5"/>
  <c r="H452" i="5" s="1"/>
  <c r="C452" i="5"/>
  <c r="F452" i="5"/>
  <c r="E452" i="5"/>
  <c r="D452" i="5"/>
  <c r="A454" i="5" l="1"/>
  <c r="C454" i="3"/>
  <c r="B454" i="5" s="1"/>
  <c r="D453" i="5"/>
  <c r="E453" i="5"/>
  <c r="F453" i="5"/>
  <c r="C453" i="5"/>
  <c r="G453" i="5"/>
  <c r="H453" i="5" s="1"/>
  <c r="B455" i="3" a="1"/>
  <c r="B455" i="3" s="1"/>
  <c r="D455" i="3" s="1"/>
  <c r="E454" i="5" l="1"/>
  <c r="F454" i="5"/>
  <c r="D454" i="5"/>
  <c r="A455" i="5"/>
  <c r="C455" i="3"/>
  <c r="B455" i="5" s="1"/>
  <c r="B456" i="3" a="1"/>
  <c r="B456" i="3" s="1"/>
  <c r="D456" i="3" s="1"/>
  <c r="G454" i="5"/>
  <c r="H454" i="5" s="1"/>
  <c r="C454" i="5"/>
  <c r="A456" i="5" l="1"/>
  <c r="C456" i="3"/>
  <c r="B456" i="5" s="1"/>
  <c r="B457" i="3" a="1"/>
  <c r="B457" i="3" s="1"/>
  <c r="D457" i="3" s="1"/>
  <c r="E455" i="5"/>
  <c r="F455" i="5"/>
  <c r="D455" i="5"/>
  <c r="G455" i="5"/>
  <c r="H455" i="5" s="1"/>
  <c r="C455" i="5"/>
  <c r="A457" i="5" l="1"/>
  <c r="C457" i="3"/>
  <c r="B457" i="5" s="1"/>
  <c r="B458" i="3" a="1"/>
  <c r="B458" i="3" s="1"/>
  <c r="D458" i="3" s="1"/>
  <c r="D456" i="5"/>
  <c r="E456" i="5"/>
  <c r="F456" i="5"/>
  <c r="C456" i="5"/>
  <c r="G456" i="5"/>
  <c r="H456" i="5" s="1"/>
  <c r="C458" i="3" l="1"/>
  <c r="B458" i="5" s="1"/>
  <c r="A458" i="5"/>
  <c r="B459" i="3" a="1"/>
  <c r="B459" i="3" s="1"/>
  <c r="D459" i="3" s="1"/>
  <c r="F457" i="5"/>
  <c r="D457" i="5"/>
  <c r="E457" i="5"/>
  <c r="G457" i="5"/>
  <c r="H457" i="5" s="1"/>
  <c r="C457" i="5"/>
  <c r="A459" i="5" l="1"/>
  <c r="C459" i="3"/>
  <c r="B459" i="5" s="1"/>
  <c r="B460" i="3" a="1"/>
  <c r="B460" i="3" s="1"/>
  <c r="D460" i="3" s="1"/>
  <c r="C458" i="5"/>
  <c r="G458" i="5"/>
  <c r="H458" i="5" s="1"/>
  <c r="D458" i="5"/>
  <c r="E458" i="5"/>
  <c r="F458" i="5"/>
  <c r="C460" i="3" l="1"/>
  <c r="B460" i="5" s="1"/>
  <c r="A460" i="5"/>
  <c r="B461" i="3" a="1"/>
  <c r="B461" i="3" s="1"/>
  <c r="D461" i="3" s="1"/>
  <c r="E459" i="5"/>
  <c r="F459" i="5"/>
  <c r="D459" i="5"/>
  <c r="C459" i="5"/>
  <c r="G459" i="5"/>
  <c r="H459" i="5" s="1"/>
  <c r="A461" i="5" l="1"/>
  <c r="C461" i="3"/>
  <c r="B461" i="5" s="1"/>
  <c r="B462" i="3" a="1"/>
  <c r="B462" i="3" s="1"/>
  <c r="D462" i="3" s="1"/>
  <c r="G460" i="5"/>
  <c r="H460" i="5" s="1"/>
  <c r="C460" i="5"/>
  <c r="F460" i="5"/>
  <c r="E460" i="5"/>
  <c r="D460" i="5"/>
  <c r="C462" i="3" l="1"/>
  <c r="B462" i="5" s="1"/>
  <c r="A462" i="5"/>
  <c r="B463" i="3" a="1"/>
  <c r="B463" i="3" s="1"/>
  <c r="D463" i="3" s="1"/>
  <c r="D461" i="5"/>
  <c r="F461" i="5"/>
  <c r="E461" i="5"/>
  <c r="C461" i="5"/>
  <c r="G461" i="5"/>
  <c r="H461" i="5" s="1"/>
  <c r="A463" i="5" l="1"/>
  <c r="C463" i="3"/>
  <c r="B463" i="5" s="1"/>
  <c r="B464" i="3" a="1"/>
  <c r="B464" i="3" s="1"/>
  <c r="D464" i="3" s="1"/>
  <c r="G462" i="5"/>
  <c r="H462" i="5" s="1"/>
  <c r="C462" i="5"/>
  <c r="D462" i="5"/>
  <c r="F462" i="5"/>
  <c r="E462" i="5"/>
  <c r="C464" i="3" l="1"/>
  <c r="B464" i="5" s="1"/>
  <c r="A464" i="5"/>
  <c r="B465" i="3" a="1"/>
  <c r="B465" i="3" s="1"/>
  <c r="D465" i="3" s="1"/>
  <c r="E463" i="5"/>
  <c r="D463" i="5"/>
  <c r="F463" i="5"/>
  <c r="C463" i="5"/>
  <c r="G463" i="5"/>
  <c r="H463" i="5" s="1"/>
  <c r="A465" i="5" l="1"/>
  <c r="C465" i="3"/>
  <c r="B465" i="5" s="1"/>
  <c r="B466" i="3" a="1"/>
  <c r="B466" i="3" s="1"/>
  <c r="D466" i="3" s="1"/>
  <c r="G464" i="5"/>
  <c r="H464" i="5" s="1"/>
  <c r="C464" i="5"/>
  <c r="F464" i="5"/>
  <c r="E464" i="5"/>
  <c r="D464" i="5"/>
  <c r="C466" i="3" l="1"/>
  <c r="B466" i="5" s="1"/>
  <c r="A466" i="5"/>
  <c r="B467" i="3" a="1"/>
  <c r="B467" i="3" s="1"/>
  <c r="D467" i="3" s="1"/>
  <c r="E465" i="5"/>
  <c r="F465" i="5"/>
  <c r="D465" i="5"/>
  <c r="C465" i="5"/>
  <c r="G465" i="5"/>
  <c r="H465" i="5" s="1"/>
  <c r="A467" i="5" l="1"/>
  <c r="C467" i="3"/>
  <c r="B467" i="5" s="1"/>
  <c r="B468" i="3" a="1"/>
  <c r="B468" i="3" s="1"/>
  <c r="D468" i="3" s="1"/>
  <c r="C466" i="5"/>
  <c r="G466" i="5"/>
  <c r="H466" i="5" s="1"/>
  <c r="E466" i="5"/>
  <c r="D466" i="5"/>
  <c r="F466" i="5"/>
  <c r="B469" i="3" l="1" a="1"/>
  <c r="B469" i="3" s="1"/>
  <c r="D469" i="3" s="1"/>
  <c r="C468" i="3"/>
  <c r="B468" i="5" s="1"/>
  <c r="A468" i="5"/>
  <c r="D467" i="5"/>
  <c r="F467" i="5"/>
  <c r="E467" i="5"/>
  <c r="C467" i="5"/>
  <c r="G467" i="5"/>
  <c r="H467" i="5" s="1"/>
  <c r="G468" i="5" l="1"/>
  <c r="H468" i="5" s="1"/>
  <c r="C468" i="5"/>
  <c r="E468" i="5"/>
  <c r="F468" i="5"/>
  <c r="D468" i="5"/>
  <c r="C469" i="3"/>
  <c r="B469" i="5" s="1"/>
  <c r="A469" i="5"/>
  <c r="B470" i="3" a="1"/>
  <c r="B470" i="3" s="1"/>
  <c r="D470" i="3" s="1"/>
  <c r="A470" i="5" l="1"/>
  <c r="C470" i="3"/>
  <c r="B470" i="5" s="1"/>
  <c r="B471" i="3" a="1"/>
  <c r="B471" i="3" s="1"/>
  <c r="D471" i="3" s="1"/>
  <c r="C469" i="5"/>
  <c r="G469" i="5"/>
  <c r="H469" i="5" s="1"/>
  <c r="D469" i="5"/>
  <c r="E469" i="5"/>
  <c r="F469" i="5"/>
  <c r="C471" i="3" l="1"/>
  <c r="B471" i="5" s="1"/>
  <c r="A471" i="5"/>
  <c r="B472" i="3" a="1"/>
  <c r="B472" i="3" s="1"/>
  <c r="D472" i="3" s="1"/>
  <c r="F470" i="5"/>
  <c r="E470" i="5"/>
  <c r="D470" i="5"/>
  <c r="C470" i="5"/>
  <c r="G470" i="5"/>
  <c r="H470" i="5" s="1"/>
  <c r="C472" i="3" l="1"/>
  <c r="B472" i="5" s="1"/>
  <c r="A472" i="5"/>
  <c r="B473" i="3" a="1"/>
  <c r="B473" i="3" s="1"/>
  <c r="D473" i="3" s="1"/>
  <c r="C471" i="5"/>
  <c r="G471" i="5"/>
  <c r="H471" i="5" s="1"/>
  <c r="F471" i="5"/>
  <c r="E471" i="5"/>
  <c r="D471" i="5"/>
  <c r="A473" i="5" l="1"/>
  <c r="C473" i="3"/>
  <c r="B473" i="5" s="1"/>
  <c r="B474" i="3" a="1"/>
  <c r="B474" i="3" s="1"/>
  <c r="D474" i="3" s="1"/>
  <c r="C472" i="5"/>
  <c r="G472" i="5"/>
  <c r="H472" i="5" s="1"/>
  <c r="E472" i="5"/>
  <c r="F472" i="5"/>
  <c r="D472" i="5"/>
  <c r="A474" i="5" l="1"/>
  <c r="C474" i="3"/>
  <c r="B474" i="5" s="1"/>
  <c r="B475" i="3" a="1"/>
  <c r="B475" i="3" s="1"/>
  <c r="D475" i="3" s="1"/>
  <c r="E473" i="5"/>
  <c r="D473" i="5"/>
  <c r="F473" i="5"/>
  <c r="C473" i="5"/>
  <c r="G473" i="5"/>
  <c r="H473" i="5" s="1"/>
  <c r="A475" i="5" l="1"/>
  <c r="C475" i="3"/>
  <c r="B475" i="5" s="1"/>
  <c r="B476" i="3" a="1"/>
  <c r="B476" i="3" s="1"/>
  <c r="D476" i="3" s="1"/>
  <c r="F474" i="5"/>
  <c r="E474" i="5"/>
  <c r="D474" i="5"/>
  <c r="C474" i="5"/>
  <c r="G474" i="5"/>
  <c r="H474" i="5" s="1"/>
  <c r="A476" i="5" l="1"/>
  <c r="C476" i="3"/>
  <c r="B476" i="5" s="1"/>
  <c r="B477" i="3" a="1"/>
  <c r="B477" i="3" s="1"/>
  <c r="D477" i="3" s="1"/>
  <c r="F475" i="5"/>
  <c r="D475" i="5"/>
  <c r="E475" i="5"/>
  <c r="C475" i="5"/>
  <c r="G475" i="5"/>
  <c r="H475" i="5" s="1"/>
  <c r="C477" i="3" l="1"/>
  <c r="B477" i="5" s="1"/>
  <c r="A477" i="5"/>
  <c r="B478" i="3" a="1"/>
  <c r="B478" i="3" s="1"/>
  <c r="D478" i="3" s="1"/>
  <c r="D476" i="5"/>
  <c r="F476" i="5"/>
  <c r="E476" i="5"/>
  <c r="C476" i="5"/>
  <c r="G476" i="5"/>
  <c r="H476" i="5" s="1"/>
  <c r="C478" i="3" l="1"/>
  <c r="B478" i="5" s="1"/>
  <c r="A478" i="5"/>
  <c r="B479" i="3" a="1"/>
  <c r="B479" i="3" s="1"/>
  <c r="D479" i="3" s="1"/>
  <c r="G477" i="5"/>
  <c r="H477" i="5" s="1"/>
  <c r="C477" i="5"/>
  <c r="F477" i="5"/>
  <c r="D477" i="5"/>
  <c r="E477" i="5"/>
  <c r="A479" i="5" l="1"/>
  <c r="C479" i="3"/>
  <c r="B479" i="5" s="1"/>
  <c r="B480" i="3" a="1"/>
  <c r="B480" i="3" s="1"/>
  <c r="D480" i="3" s="1"/>
  <c r="G478" i="5"/>
  <c r="H478" i="5" s="1"/>
  <c r="C478" i="5"/>
  <c r="D478" i="5"/>
  <c r="F478" i="5"/>
  <c r="E478" i="5"/>
  <c r="E479" i="5" l="1"/>
  <c r="F479" i="5"/>
  <c r="D479" i="5"/>
  <c r="A480" i="5"/>
  <c r="C480" i="3"/>
  <c r="B480" i="5" s="1"/>
  <c r="B481" i="3" a="1"/>
  <c r="B481" i="3" s="1"/>
  <c r="D481" i="3" s="1"/>
  <c r="C479" i="5"/>
  <c r="G479" i="5"/>
  <c r="H479" i="5" s="1"/>
  <c r="A481" i="5" l="1"/>
  <c r="C481" i="3"/>
  <c r="B481" i="5" s="1"/>
  <c r="B482" i="3" a="1"/>
  <c r="B482" i="3" s="1"/>
  <c r="D482" i="3" s="1"/>
  <c r="F480" i="5"/>
  <c r="D480" i="5"/>
  <c r="E480" i="5"/>
  <c r="G480" i="5"/>
  <c r="H480" i="5" s="1"/>
  <c r="C480" i="5"/>
  <c r="C482" i="3" l="1"/>
  <c r="B482" i="5" s="1"/>
  <c r="A482" i="5"/>
  <c r="B483" i="3" a="1"/>
  <c r="B483" i="3" s="1"/>
  <c r="D483" i="3" s="1"/>
  <c r="F481" i="5"/>
  <c r="D481" i="5"/>
  <c r="E481" i="5"/>
  <c r="C481" i="5"/>
  <c r="G481" i="5"/>
  <c r="H481" i="5" s="1"/>
  <c r="G482" i="5" l="1"/>
  <c r="H482" i="5" s="1"/>
  <c r="C482" i="5"/>
  <c r="D482" i="5"/>
  <c r="E482" i="5"/>
  <c r="F482" i="5"/>
  <c r="C483" i="3"/>
  <c r="B483" i="5" s="1"/>
  <c r="A483" i="5"/>
  <c r="B484" i="3" a="1"/>
  <c r="B484" i="3" s="1"/>
  <c r="D484" i="3" s="1"/>
  <c r="G483" i="5" l="1"/>
  <c r="H483" i="5" s="1"/>
  <c r="C483" i="5"/>
  <c r="C484" i="3"/>
  <c r="B484" i="5" s="1"/>
  <c r="A484" i="5"/>
  <c r="B485" i="3" a="1"/>
  <c r="B485" i="3" s="1"/>
  <c r="D485" i="3" s="1"/>
  <c r="D483" i="5"/>
  <c r="E483" i="5"/>
  <c r="F483" i="5"/>
  <c r="C485" i="3" l="1"/>
  <c r="B485" i="5" s="1"/>
  <c r="A485" i="5"/>
  <c r="B486" i="3" a="1"/>
  <c r="B486" i="3" s="1"/>
  <c r="D486" i="3" s="1"/>
  <c r="C484" i="5"/>
  <c r="G484" i="5"/>
  <c r="H484" i="5" s="1"/>
  <c r="F484" i="5"/>
  <c r="E484" i="5"/>
  <c r="D484" i="5"/>
  <c r="A486" i="5" l="1"/>
  <c r="C486" i="3"/>
  <c r="B486" i="5" s="1"/>
  <c r="B487" i="3" a="1"/>
  <c r="B487" i="3" s="1"/>
  <c r="D487" i="3" s="1"/>
  <c r="G485" i="5"/>
  <c r="H485" i="5" s="1"/>
  <c r="C485" i="5"/>
  <c r="E485" i="5"/>
  <c r="D485" i="5"/>
  <c r="F485" i="5"/>
  <c r="C487" i="3" l="1"/>
  <c r="B487" i="5" s="1"/>
  <c r="A487" i="5"/>
  <c r="B488" i="3" a="1"/>
  <c r="B488" i="3" s="1"/>
  <c r="D488" i="3" s="1"/>
  <c r="F486" i="5"/>
  <c r="D486" i="5"/>
  <c r="E486" i="5"/>
  <c r="G486" i="5"/>
  <c r="H486" i="5" s="1"/>
  <c r="C486" i="5"/>
  <c r="C488" i="3" l="1"/>
  <c r="B488" i="5" s="1"/>
  <c r="A488" i="5"/>
  <c r="B489" i="3" a="1"/>
  <c r="B489" i="3" s="1"/>
  <c r="D489" i="3" s="1"/>
  <c r="C487" i="5"/>
  <c r="G487" i="5"/>
  <c r="H487" i="5" s="1"/>
  <c r="E487" i="5"/>
  <c r="F487" i="5"/>
  <c r="D487" i="5"/>
  <c r="C489" i="3" l="1"/>
  <c r="B489" i="5" s="1"/>
  <c r="A489" i="5"/>
  <c r="B490" i="3" a="1"/>
  <c r="B490" i="3" s="1"/>
  <c r="D490" i="3" s="1"/>
  <c r="G488" i="5"/>
  <c r="H488" i="5" s="1"/>
  <c r="C488" i="5"/>
  <c r="D488" i="5"/>
  <c r="F488" i="5"/>
  <c r="E488" i="5"/>
  <c r="A490" i="5" l="1"/>
  <c r="C490" i="3"/>
  <c r="B490" i="5" s="1"/>
  <c r="B491" i="3" a="1"/>
  <c r="B491" i="3" s="1"/>
  <c r="D491" i="3" s="1"/>
  <c r="C489" i="5"/>
  <c r="G489" i="5"/>
  <c r="H489" i="5" s="1"/>
  <c r="E489" i="5"/>
  <c r="D489" i="5"/>
  <c r="F489" i="5"/>
  <c r="C491" i="3" l="1"/>
  <c r="B491" i="5" s="1"/>
  <c r="A491" i="5"/>
  <c r="B492" i="3" a="1"/>
  <c r="B492" i="3" s="1"/>
  <c r="D492" i="3" s="1"/>
  <c r="F490" i="5"/>
  <c r="D490" i="5"/>
  <c r="E490" i="5"/>
  <c r="C490" i="5"/>
  <c r="G490" i="5"/>
  <c r="H490" i="5" s="1"/>
  <c r="A492" i="5" l="1"/>
  <c r="C492" i="3"/>
  <c r="B492" i="5" s="1"/>
  <c r="B493" i="3" a="1"/>
  <c r="B493" i="3" s="1"/>
  <c r="D493" i="3" s="1"/>
  <c r="C491" i="5"/>
  <c r="G491" i="5"/>
  <c r="H491" i="5" s="1"/>
  <c r="F491" i="5"/>
  <c r="D491" i="5"/>
  <c r="E491" i="5"/>
  <c r="A493" i="5" l="1"/>
  <c r="C493" i="3"/>
  <c r="B493" i="5" s="1"/>
  <c r="B494" i="3" a="1"/>
  <c r="B494" i="3" s="1"/>
  <c r="D494" i="3" s="1"/>
  <c r="D492" i="5"/>
  <c r="E492" i="5"/>
  <c r="F492" i="5"/>
  <c r="C492" i="5"/>
  <c r="G492" i="5"/>
  <c r="H492" i="5" s="1"/>
  <c r="C494" i="3" l="1"/>
  <c r="B494" i="5" s="1"/>
  <c r="A494" i="5"/>
  <c r="B495" i="3" a="1"/>
  <c r="B495" i="3" s="1"/>
  <c r="D495" i="3" s="1"/>
  <c r="D493" i="5"/>
  <c r="F493" i="5"/>
  <c r="E493" i="5"/>
  <c r="G493" i="5"/>
  <c r="H493" i="5" s="1"/>
  <c r="C493" i="5"/>
  <c r="A495" i="5" l="1"/>
  <c r="C495" i="3"/>
  <c r="B495" i="5" s="1"/>
  <c r="B496" i="3" a="1"/>
  <c r="B496" i="3" s="1"/>
  <c r="D496" i="3" s="1"/>
  <c r="G494" i="5"/>
  <c r="H494" i="5" s="1"/>
  <c r="C494" i="5"/>
  <c r="F494" i="5"/>
  <c r="D494" i="5"/>
  <c r="E494" i="5"/>
  <c r="A496" i="5" l="1"/>
  <c r="C496" i="3"/>
  <c r="B496" i="5" s="1"/>
  <c r="B497" i="3" a="1"/>
  <c r="B497" i="3" s="1"/>
  <c r="D497" i="3" s="1"/>
  <c r="F495" i="5"/>
  <c r="D495" i="5"/>
  <c r="E495" i="5"/>
  <c r="C495" i="5"/>
  <c r="G495" i="5"/>
  <c r="H495" i="5" s="1"/>
  <c r="C497" i="3" l="1"/>
  <c r="B497" i="5" s="1"/>
  <c r="A497" i="5"/>
  <c r="B498" i="3" a="1"/>
  <c r="B498" i="3" s="1"/>
  <c r="D498" i="3" s="1"/>
  <c r="E496" i="5"/>
  <c r="F496" i="5"/>
  <c r="D496" i="5"/>
  <c r="C496" i="5"/>
  <c r="G496" i="5"/>
  <c r="H496" i="5" s="1"/>
  <c r="C497" i="5" l="1"/>
  <c r="G497" i="5"/>
  <c r="H497" i="5" s="1"/>
  <c r="E497" i="5"/>
  <c r="F497" i="5"/>
  <c r="D497" i="5"/>
  <c r="C498" i="3"/>
  <c r="B498" i="5" s="1"/>
  <c r="A498" i="5"/>
  <c r="B499" i="3" a="1"/>
  <c r="B499" i="3" s="1"/>
  <c r="D499" i="3" s="1"/>
  <c r="A499" i="5" l="1"/>
  <c r="C499" i="3"/>
  <c r="B499" i="5" s="1"/>
  <c r="B500" i="3" a="1"/>
  <c r="B500" i="3" s="1"/>
  <c r="D500" i="3" s="1"/>
  <c r="C498" i="5"/>
  <c r="G498" i="5"/>
  <c r="H498" i="5" s="1"/>
  <c r="E498" i="5"/>
  <c r="D498" i="5"/>
  <c r="F498" i="5"/>
  <c r="C500" i="3" l="1"/>
  <c r="B500" i="5" s="1"/>
  <c r="A500" i="5"/>
  <c r="B501" i="3" a="1"/>
  <c r="B501" i="3" s="1"/>
  <c r="D501" i="3" s="1"/>
  <c r="D499" i="5"/>
  <c r="F499" i="5"/>
  <c r="E499" i="5"/>
  <c r="G499" i="5"/>
  <c r="H499" i="5" s="1"/>
  <c r="C499" i="5"/>
  <c r="A501" i="5" l="1"/>
  <c r="C501" i="3"/>
  <c r="B501" i="5" s="1"/>
  <c r="G500" i="5"/>
  <c r="H500" i="5" s="1"/>
  <c r="C500" i="5"/>
  <c r="E500" i="5"/>
  <c r="D500" i="5"/>
  <c r="F500" i="5"/>
  <c r="E501" i="5" l="1"/>
  <c r="D501" i="5"/>
  <c r="F501" i="5"/>
  <c r="C501" i="5"/>
  <c r="I2" i="5" s="1"/>
  <c r="G501" i="5"/>
  <c r="H501" i="5" s="1"/>
  <c r="J2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<sst xmlns="http://schemas.openxmlformats.org/spreadsheetml/2006/main" count="68" uniqueCount="64">
  <si>
    <t>Allievo</t>
  </si>
  <si>
    <t>Tipologia di accreditamento : .</t>
  </si>
  <si>
    <t>Titolo intervento formativo
[NomeCorso - Edizione n. ]</t>
  </si>
  <si>
    <t>Fonte di Finanziamento : .</t>
  </si>
  <si>
    <t>Durata intervento formativo : .</t>
  </si>
  <si>
    <t>Titolo rilasciato : .</t>
  </si>
  <si>
    <t>Tipologia di corso : .</t>
  </si>
  <si>
    <t>Età (anni compiuti)</t>
  </si>
  <si>
    <t>Genere</t>
  </si>
  <si>
    <t>Cittadinanza</t>
  </si>
  <si>
    <t>Condizione occupazionale</t>
  </si>
  <si>
    <t>Ultimo titolo di studio conseguito</t>
  </si>
  <si>
    <t>Qual è la motivazione prevalente che l'ha spinta a frequentare questo corso ?</t>
  </si>
  <si>
    <t>In relazione alle conoscenze ed alla preparazione acquisite, come valuta il seguente aspetto? Esprimi un giudizio da 1 (molto insoddisfatto/a), a 5 (molto soddisfatto) : Completezza e coerenza dei contenuti</t>
  </si>
  <si>
    <t>In relazione ai docenti, come valuta i seguenti aspetti? Esprimi un giudizio da 1 (molto insoddisfatto/a), a 5 (molto soddisfatto) : Chiarezza espositiva</t>
  </si>
  <si>
    <t>In relazione ai docenti, come valuta i seguenti aspetti? Esprimi un giudizio da 1 (molto insoddisfatto/a), a 5 (molto soddisfatto) : Capacità di coinvolgere con metodi attivi (esercitazioni, simulazioni, dibattiti, ecc.)</t>
  </si>
  <si>
    <t>Come valuta i seguenti aspetti organizzativi/logistici dell’attività formativa? Esprimi un giudizio da 1 (molto insoddisfatto/a), a 5 (molto soddisfatto) : Qualità materiale didattico (cancelleria, dispense, eventuale strumentazione informatica, ecc.)</t>
  </si>
  <si>
    <t>Come valuta i seguenti aspetti organizzativi/logistici dell’attività formativa? Esprimi un giudizio da 1 (molto insoddisfatto/a), a 5 (molto soddisfatto) : Disponibilità e adeguatezza degli spazi (pulizia, igiene, comfort delle aule, laboratori, ecc.)</t>
  </si>
  <si>
    <t>Come valuta i seguenti aspetti organizzativi/logistici dell’attività formativa? Esprimi un giudizio da 1 (molto insoddisfatto/a), a 5 (molto soddisfatto) : Assenza di barriere architettoniche</t>
  </si>
  <si>
    <t>Come valuta i seguenti aspetti organizzativi/logistici dell’attività formativa? Esprimi un giudizio da 1 (molto insoddisfatto/a), a 5 (molto soddisfatto) : Facilità di raggiungimento sede del corso (vicinanza fermata mezzi pubblici, disponibilità parchegg</t>
  </si>
  <si>
    <t>Il corso è stato preceduto o seguito da attività di orientamento?</t>
  </si>
  <si>
    <t>Se SI, come valuta i seguenti aspetti? Esprimi un giudizio da 1 (molto insoddisfatto/a), a 5 (molto soddisfatto) : Informazioni sulle finalità del corso (titolo rilasciato, sbocchi occupazionali, professionali, di carriera)</t>
  </si>
  <si>
    <t>Se SI, come valuta i seguenti aspetti? Esprimi un giudizio da 1 (molto insoddisfatto/a), a 5 (molto soddisfatto) : Informazioni sulle competenze (abilità e conoscenze) acquisibili dal corso</t>
  </si>
  <si>
    <t>Se SI, come valuta i seguenti aspetti? Esprimi un giudizio da 1 (molto insoddisfatto/a), a 5 (molto soddisfatto) : Informazioni e assistenza successive al corso frequentato, per la valorizzazione delle conoscenze acquisite, oppure circa la redazione del C</t>
  </si>
  <si>
    <t>Il corso ha previsto oltre alle lezioni in aula anche attività di laboratorio/project work/esercitazioni pratiche ?</t>
  </si>
  <si>
    <t>Se SI, come valuta i seguenti aspetti ? Esprimi un giudizio da 1 (molto insoddisfatto/a), a 5 (molto soddisfatto) : Coerenza con quanto previsto nel programma formativo</t>
  </si>
  <si>
    <t>Se SI, come valuta i seguenti aspetti ? Esprimi un giudizio da 1 (molto insoddisfatto/a), a 5 (molto soddisfatto) : Grado di coinvolgimento nelle attività</t>
  </si>
  <si>
    <t>Se SI, come valuta i seguenti aspetti ? Esprimi un giudizio da 1 (molto insoddisfatto/a), a 5 (molto soddisfatto) : Durata adeguata delle attività</t>
  </si>
  <si>
    <t>Se SI, come valuta i seguenti aspetti ? Esprimi un giudizio da 1 (molto insoddisfatto/a), a 5 (molto soddisfatto) : Disponibilità, adeguatezza e qualità delle attrezzature, anche rispetto agli obiettivi formativi</t>
  </si>
  <si>
    <t>Se SI, come valuta i seguenti aspetti ? Esprimi un giudizio da 1 (molto insoddisfatto/a), a 5 (molto soddisfatto) : Misure di sicurezza</t>
  </si>
  <si>
    <t>Il corso ha previsto, oltre alle lezioni in aula anche attività di tirocinio/stage/work experience ?</t>
  </si>
  <si>
    <t>Se SI, come valuta i seguenti aspetti ? Esprimi un giudizio da 1 (molto insoddisfatto/a), a 5 (molto soddisfatto) : Informazioni sul tirocinio/stage (regole, obiettivi, ruoli, compiti, ecc.) e sull’azienda/ente/studio professionale (contesto produttivo, a</t>
  </si>
  <si>
    <t>Se SI, come valuta i seguenti aspetti ? Esprimi un giudizio da 1 (molto insoddisfatto/a), a 5 (molto soddisfatto) : Rispondenza delle attività realmente svolte in azienda/ente/studio professionale con quelle previste nel programma formativo</t>
  </si>
  <si>
    <t>Se SI, come valuta i seguenti aspetti ? Esprimi un giudizio da 1 (molto insoddisfatto/a), a 5 (molto soddisfatto) : Disponibilità del tutor dell’ente di formazione</t>
  </si>
  <si>
    <t>Il corso ha previsto oltre alle lezioni in aula anche la formazione a distanza (FAD) ?</t>
  </si>
  <si>
    <t>Se SI, come valuta i seguenti aspetti ? Esprimi un giudizio da 1 (molto insoddisfatto/a), a 5 (molto soddisfatto) : Facilità di accesso alla piattaforma e usabilità</t>
  </si>
  <si>
    <t>Se SI, come valuta i seguenti aspetti ? Esprimi un giudizio da 1 (molto insoddisfatto/a), a 5 (molto soddisfatto) : Comprensibilità ed esaustività dei contenuti</t>
  </si>
  <si>
    <t>Se SI, come valuta i seguenti aspetti ? Esprimi un giudizio da 1 (molto insoddisfatto/a), a 5 (molto soddisfatto) : Coinvolgimento da parte del docente in attività interattive di dibattito e confronto</t>
  </si>
  <si>
    <t>In quale modalità è stata svolta la formazione a distanza (FAD) ?</t>
  </si>
  <si>
    <t>Indichi il grado di soddisfazione relativo alla didattica online nel processo formativo ? Esprimi un giudizio da 1 (molto insoddisfatto/a), a 5 (molto soddisfatto) : -</t>
  </si>
  <si>
    <t>Quali azioni intende intraprendere al termine di questo corso di formazione ?</t>
  </si>
  <si>
    <t>Ha suggerimenti per migliorare l’attività di formazione professionale ?</t>
  </si>
  <si>
    <t>Qual è il giudizio complessivo rispetto alla partecipazione al corso ? Esprimi un giudizio da 1 (molto insoddisfatto/a), a 5 (molto soddisfatto) : -</t>
  </si>
  <si>
    <t>Denominazione Ente : .</t>
  </si>
  <si>
    <t>Codice fiscale / Partita IVA : .</t>
  </si>
  <si>
    <t>Provincia della sede operativa : .</t>
  </si>
  <si>
    <t>CODICE_SIGEM_FONTE</t>
  </si>
  <si>
    <t>TITOLO_INTERVENTO</t>
  </si>
  <si>
    <t>N_ALLIEVI_TOT</t>
  </si>
  <si>
    <t>KEY_CORSO</t>
  </si>
  <si>
    <t>ALLIEVO</t>
  </si>
  <si>
    <t>FLAG_ORIENT</t>
  </si>
  <si>
    <t>FLAG_LAB</t>
  </si>
  <si>
    <t>FLAG_STAGE</t>
  </si>
  <si>
    <t>FLAG_FAD</t>
  </si>
  <si>
    <t>MEDIA_LIKERT_RIGA</t>
  </si>
  <si>
    <t>N_RISPONDENTI</t>
  </si>
  <si>
    <t>SOGLIA_80%</t>
  </si>
  <si>
    <t>% RISPONDENTI</t>
  </si>
  <si>
    <t>ESITO_VINCOLO</t>
  </si>
  <si>
    <t>MEDIA_LIKERT</t>
  </si>
  <si>
    <t>VMA_1_10</t>
  </si>
  <si>
    <t>%_RISPONDENTI_ANNUALITA'</t>
  </si>
  <si>
    <t>VMA_ANNUALITA'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</si>
</sst>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6">
    <font>
      <sz val="11"/>
      <color theme="1"/>
      <name val="Calibri"/>
      <family val="2"/>
      <scheme val="minor"/>
    </font>
    <font>
      <b/>
      <sz val="11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b/>
      <sz val="11"/>
      <color rgb="FFFFFFFF"/>
      <name val="Calibri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1F4E79"/>
      </patternFill>
    </fill>
  </fills>
  <borders count="2">
    <border>
      <left/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/>
    <xf numFmtId="1" fontId="0" fillId="0" borderId="0" xfId="0" applyNumberFormat="1"/>
    <xf numFmtId="0" fontId="0" fillId="0" borderId="0" xfId="0" applyAlignment="1">
      <alignment horizontal="center"/>
    </xf>
    <xf numFmtId="164" fontId="2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" fillId="0" borderId="0" xfId="0" applyFont="1" applyAlignment="1">
      <alignment wrapText="1"/>
    </xf>
    <xf numFmtId="164" fontId="0" fillId="0" borderId="0" xfId="0" applyNumberFormat="1" applyAlignment="1">
      <alignment horizontal="center"/>
    </xf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0" xfId="0" applyProtection="1">
      <protection locked="0"/>
    </xf>
    <xf numFmtId="10" fontId="2" fillId="2" borderId="1" xfId="0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/>
    </xf>
  </cellXfs>
  <cellStyles count="1">
    <cellStyle name="Normale" xfId="0" builtinId="0"/>
  </cellStyles>
  <dxfs count="13">
    <dxf>
      <numFmt numFmtId="0" formatCode="General"/>
      <alignment horizontal="center"/>
    </dxf>
    <dxf>
      <numFmt numFmtId="14" formatCode="0.00%"/>
      <alignment horizontal="center"/>
    </dxf>
    <dxf>
      <numFmt numFmtId="164" formatCode="0.0"/>
      <alignment horizontal="center" textRotation="0" indent="0" justifyLastLine="0" shrinkToFit="0" readingOrder="0"/>
    </dxf>
    <dxf>
      <numFmt numFmtId="164" formatCode="0.0"/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numFmt numFmtId="165" formatCode="0.0%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protection locked="0" hidden="0"/>
    </dxf>
    <dxf>
      <protection locked="0" hidden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_import" displayName="tbl_import" ref="A1:AQ5001" headerRowDxfId="12">
  <autoFilter ref="A1:AQ5001" xr:uid="{00000000-0009-0000-0100-000001000000}"/>
  <tableColumns count="43">
    <tableColumn id="1" xr3:uid="{B5950945-5A04-4C58-BBF6-56D19EAD5E84}" name="Allievo">
      <calculatedColumnFormula>IF(C2="","","Allievo "&amp;COUNTIF($C$2:C2,C2))</calculatedColumnFormula>
    </tableColumn>
    <tableColumn id="2" xr3:uid="{4CABC276-ACED-44EE-AF07-9FA9566FC43A}" name="Tipologia di accreditamento : ."/>
    <tableColumn id="5" xr3:uid="{00000000-0010-0000-0000-000005000000}" name="Titolo intervento formativo_x000a_[NomeCorso - Edizione n. ]"/>
    <tableColumn id="6" xr3:uid="{00000000-0010-0000-0000-000006000000}" name="Fonte di Finanziamento : ."/>
    <tableColumn id="7" xr3:uid="{00000000-0010-0000-0000-000007000000}" name="Durata intervento formativo : ."/>
    <tableColumn id="8" xr3:uid="{00000000-0010-0000-0000-000008000000}" name="Titolo rilasciato : ."/>
    <tableColumn id="9" xr3:uid="{00000000-0010-0000-0000-000009000000}" name="Tipologia di corso : ."/>
    <tableColumn id="10" xr3:uid="{00000000-0010-0000-0000-00000A000000}" name="Età (anni compiuti)" dataDxfId="11"/>
    <tableColumn id="11" xr3:uid="{00000000-0010-0000-0000-00000B000000}" name="Genere"/>
    <tableColumn id="12" xr3:uid="{00000000-0010-0000-0000-00000C000000}" name="Cittadinanza"/>
    <tableColumn id="13" xr3:uid="{00000000-0010-0000-0000-00000D000000}" name="Condizione occupazionale"/>
    <tableColumn id="14" xr3:uid="{00000000-0010-0000-0000-00000E000000}" name="Ultimo titolo di studio conseguito"/>
    <tableColumn id="15" xr3:uid="{00000000-0010-0000-0000-00000F000000}" name="Qual è la motivazione prevalente che l'ha spinta a frequentare questo corso ?"/>
    <tableColumn id="16" xr3:uid="{00000000-0010-0000-0000-000010000000}" name="In relazione alle conoscenze ed alla preparazione acquisite, come valuta il seguente aspetto? Esprimi un giudizio da 1 (molto insoddisfatto/a), a 5 (molto soddisfatto) : Completezza e coerenza dei contenuti"/>
    <tableColumn id="17" xr3:uid="{00000000-0010-0000-0000-000011000000}" name="In relazione ai docenti, come valuta i seguenti aspetti? Esprimi un giudizio da 1 (molto insoddisfatto/a), a 5 (molto soddisfatto) : Chiarezza espositiva"/>
    <tableColumn id="18" xr3:uid="{00000000-0010-0000-0000-000012000000}" name="In relazione ai docenti, come valuta i seguenti aspetti? Esprimi un giudizio da 1 (molto insoddisfatto/a), a 5 (molto soddisfatto) : Capacità di coinvolgere con metodi attivi (esercitazioni, simulazioni, dibattiti, ecc.)"/>
    <tableColumn id="19" xr3:uid="{00000000-0010-0000-0000-000013000000}" name="Come valuta i seguenti aspetti organizzativi/logistici dell’attività formativa? Esprimi un giudizio da 1 (molto insoddisfatto/a), a 5 (molto soddisfatto) : Qualità materiale didattico (cancelleria, dispense, eventuale strumentazione informatica, ecc.)"/>
    <tableColumn id="20" xr3:uid="{00000000-0010-0000-0000-000014000000}" name="Come valuta i seguenti aspetti organizzativi/logistici dell’attività formativa? Esprimi un giudizio da 1 (molto insoddisfatto/a), a 5 (molto soddisfatto) : Disponibilità e adeguatezza degli spazi (pulizia, igiene, comfort delle aule, laboratori, ecc.)"/>
    <tableColumn id="21" xr3:uid="{00000000-0010-0000-0000-000015000000}" name="Come valuta i seguenti aspetti organizzativi/logistici dell’attività formativa? Esprimi un giudizio da 1 (molto insoddisfatto/a), a 5 (molto soddisfatto) : Assenza di barriere architettoniche"/>
    <tableColumn id="22" xr3:uid="{00000000-0010-0000-0000-000016000000}" name="Come valuta i seguenti aspetti organizzativi/logistici dell’attività formativa? Esprimi un giudizio da 1 (molto insoddisfatto/a), a 5 (molto soddisfatto) : Facilità di raggiungimento sede del corso (vicinanza fermata mezzi pubblici, disponibilità parchegg"/>
    <tableColumn id="23" xr3:uid="{00000000-0010-0000-0000-000017000000}" name="Il corso è stato preceduto o seguito da attività di orientamento?"/>
    <tableColumn id="24" xr3:uid="{00000000-0010-0000-0000-000018000000}" name="Se SI, come valuta i seguenti aspetti? Esprimi un giudizio da 1 (molto insoddisfatto/a), a 5 (molto soddisfatto) : Informazioni sulle finalità del corso (titolo rilasciato, sbocchi occupazionali, professionali, di carriera)"/>
    <tableColumn id="25" xr3:uid="{00000000-0010-0000-0000-000019000000}" name="Se SI, come valuta i seguenti aspetti? Esprimi un giudizio da 1 (molto insoddisfatto/a), a 5 (molto soddisfatto) : Informazioni sulle competenze (abilità e conoscenze) acquisibili dal corso"/>
    <tableColumn id="26" xr3:uid="{00000000-0010-0000-0000-00001A000000}" name="Se SI, come valuta i seguenti aspetti? Esprimi un giudizio da 1 (molto insoddisfatto/a), a 5 (molto soddisfatto) : Informazioni e assistenza successive al corso frequentato, per la valorizzazione delle conoscenze acquisite, oppure circa la redazione del C"/>
    <tableColumn id="27" xr3:uid="{00000000-0010-0000-0000-00001B000000}" name="Il corso ha previsto oltre alle lezioni in aula anche attività di laboratorio/project work/esercitazioni pratiche ?"/>
    <tableColumn id="28" xr3:uid="{00000000-0010-0000-0000-00001C000000}" name="Se SI, come valuta i seguenti aspetti ? Esprimi un giudizio da 1 (molto insoddisfatto/a), a 5 (molto soddisfatto) : Coerenza con quanto previsto nel programma formativo"/>
    <tableColumn id="29" xr3:uid="{00000000-0010-0000-0000-00001D000000}" name="Se SI, come valuta i seguenti aspetti ? Esprimi un giudizio da 1 (molto insoddisfatto/a), a 5 (molto soddisfatto) : Grado di coinvolgimento nelle attività"/>
    <tableColumn id="30" xr3:uid="{00000000-0010-0000-0000-00001E000000}" name="Se SI, come valuta i seguenti aspetti ? Esprimi un giudizio da 1 (molto insoddisfatto/a), a 5 (molto soddisfatto) : Durata adeguata delle attività"/>
    <tableColumn id="31" xr3:uid="{00000000-0010-0000-0000-00001F000000}" name="Se SI, come valuta i seguenti aspetti ? Esprimi un giudizio da 1 (molto insoddisfatto/a), a 5 (molto soddisfatto) : Disponibilità, adeguatezza e qualità delle attrezzature, anche rispetto agli obiettivi formativi"/>
    <tableColumn id="32" xr3:uid="{00000000-0010-0000-0000-000020000000}" name="Se SI, come valuta i seguenti aspetti ? Esprimi un giudizio da 1 (molto insoddisfatto/a), a 5 (molto soddisfatto) : Misure di sicurezza"/>
    <tableColumn id="33" xr3:uid="{00000000-0010-0000-0000-000021000000}" name="Il corso ha previsto, oltre alle lezioni in aula anche attività di tirocinio/stage/work experience ?"/>
    <tableColumn id="34" xr3:uid="{00000000-0010-0000-0000-000022000000}" name="Se SI, come valuta i seguenti aspetti ? Esprimi un giudizio da 1 (molto insoddisfatto/a), a 5 (molto soddisfatto) : Informazioni sul tirocinio/stage (regole, obiettivi, ruoli, compiti, ecc.) e sull’azienda/ente/studio professionale (contesto produttivo, a"/>
    <tableColumn id="35" xr3:uid="{00000000-0010-0000-0000-000023000000}" name="Se SI, come valuta i seguenti aspetti ? Esprimi un giudizio da 1 (molto insoddisfatto/a), a 5 (molto soddisfatto) : Rispondenza delle attività realmente svolte in azienda/ente/studio professionale con quelle previste nel programma formativo"/>
    <tableColumn id="36" xr3:uid="{00000000-0010-0000-0000-000024000000}" name="Se SI, come valuta i seguenti aspetti ? Esprimi un giudizio da 1 (molto insoddisfatto/a), a 5 (molto soddisfatto) : Disponibilità del tutor dell’ente di formazione"/>
    <tableColumn id="37" xr3:uid="{00000000-0010-0000-0000-000025000000}" name="Il corso ha previsto oltre alle lezioni in aula anche la formazione a distanza (FAD) ?"/>
    <tableColumn id="38" xr3:uid="{00000000-0010-0000-0000-000026000000}" name="Se SI, come valuta i seguenti aspetti ? Esprimi un giudizio da 1 (molto insoddisfatto/a), a 5 (molto soddisfatto) : Facilità di accesso alla piattaforma e usabilità"/>
    <tableColumn id="39" xr3:uid="{00000000-0010-0000-0000-000027000000}" name="Se SI, come valuta i seguenti aspetti ? Esprimi un giudizio da 1 (molto insoddisfatto/a), a 5 (molto soddisfatto) : Comprensibilità ed esaustività dei contenuti"/>
    <tableColumn id="40" xr3:uid="{00000000-0010-0000-0000-000028000000}" name="Se SI, come valuta i seguenti aspetti ? Esprimi un giudizio da 1 (molto insoddisfatto/a), a 5 (molto soddisfatto) : Coinvolgimento da parte del docente in attività interattive di dibattito e confronto"/>
    <tableColumn id="41" xr3:uid="{00000000-0010-0000-0000-000029000000}" name="In quale modalità è stata svolta la formazione a distanza (FAD) ?"/>
    <tableColumn id="42" xr3:uid="{00000000-0010-0000-0000-00002A000000}" name="Indichi il grado di soddisfazione relativo alla didattica online nel processo formativo ? Esprimi un giudizio da 1 (molto insoddisfatto/a), a 5 (molto soddisfatto) : -"/>
    <tableColumn id="43" xr3:uid="{00000000-0010-0000-0000-00002B000000}" name="Quali azioni intende intraprendere al termine di questo corso di formazione ?"/>
    <tableColumn id="44" xr3:uid="{00000000-0010-0000-0000-00002C000000}" name="Ha suggerimenti per migliorare l’attività di formazione professionale ?"/>
    <tableColumn id="45" xr3:uid="{00000000-0010-0000-0000-00002D000000}" name="Qual è il giudizio complessivo rispetto alla partecipazione al corso ? Esprimi un giudizio da 1 (molto insoddisfatto/a), a 5 (molto soddisfatto) : -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bl_corsi" displayName="tbl_corsi" ref="A1:D501">
  <autoFilter ref="A1:D501" xr:uid="{00000000-0009-0000-0100-000002000000}"/>
  <tableColumns count="4">
    <tableColumn id="1" xr3:uid="{00000000-0010-0000-0100-000001000000}" name="CODICE_SIGEM_FONTE" dataDxfId="10"/>
    <tableColumn id="2" xr3:uid="{00000000-0010-0000-0100-000002000000}" name="TITOLO_INTERVENTO" dataDxfId="9">
      <calculatedColumnFormula array="1">IFERROR(INDEX(ESITI_QUESTIONARI!$C$2:$C$5000,_xlfn.AGGREGATE(15,6,(ROW(ESITI_QUESTIONARI!$C$2:$C$5000)-ROW(ESITI_QUESTIONARI!$C$2)+1)/((ESITI_QUESTIONARI!$C$2:$C$5000&lt;&gt;"")*(COUNTIF($B$1:B1,ESITI_QUESTIONARI!$C$2:$C$5000)=0)),1)),"")</calculatedColumnFormula>
    </tableColumn>
    <tableColumn id="3" xr3:uid="{00000000-0010-0000-0100-000003000000}" name="N_ALLIEVI_TOT" dataDxfId="8">
      <calculatedColumnFormula>IF(tbl_corsi[[#This Row],[TITOLO_INTERVENTO]]&lt;&gt;"",COUNTIF(ESITI_QUESTIONARI!C:C,tbl_corsi[[#This Row],[TITOLO_INTERVENTO]]),"")</calculatedColumnFormula>
    </tableColumn>
    <tableColumn id="4" xr3:uid="{00000000-0010-0000-0100-000004000000}" name="KEY_CORSO" dataDxfId="7">
      <calculatedColumnFormula>IF(tbl_corsi[[#This Row],[TITOLO_INTERVENTO]]&lt;&gt;"",tbl_corsi[[#This Row],[TITOLO_INTERVENTO]],"")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bl_output" displayName="tbl_output" ref="A1:J501">
  <autoFilter ref="A1:J501" xr:uid="{00000000-0009-0000-0100-000003000000}"/>
  <tableColumns count="10">
    <tableColumn id="1" xr3:uid="{00000000-0010-0000-0200-000001000000}" name="KEY_CORSO"/>
    <tableColumn id="2" xr3:uid="{00000000-0010-0000-0200-000002000000}" name="N_ALLIEVI_TOT"/>
    <tableColumn id="3" xr3:uid="{00000000-0010-0000-0200-000003000000}" name="N_RISPONDENTI"/>
    <tableColumn id="4" xr3:uid="{00000000-0010-0000-0200-000004000000}" name="SOGLIA_80%"/>
    <tableColumn id="8" xr3:uid="{DCB6C3A4-E7D8-4585-AE8A-5C39A5792D3C}" name="% RISPONDENTI" dataDxfId="5">
      <calculatedColumnFormula>IF(B2="","",tbl_output[[#This Row],[N_RISPONDENTI]]/tbl_output[[#This Row],[N_ALLIEVI_TOT]])</calculatedColumnFormula>
    </tableColumn>
    <tableColumn id="5" xr3:uid="{00000000-0010-0000-0200-000005000000}" name="ESITO_VINCOLO" dataDxfId="4"/>
    <tableColumn id="6" xr3:uid="{00000000-0010-0000-0200-000006000000}" name="MEDIA_LIKERT" dataDxfId="3"/>
    <tableColumn id="7" xr3:uid="{00000000-0010-0000-0200-000007000000}" name="VMA_1_10" dataDxfId="2">
      <calculatedColumnFormula>IF(G2="","",G2*2)</calculatedColumnFormula>
    </tableColumn>
    <tableColumn id="9" xr3:uid="{E5606FFF-2D67-48C0-B8B6-82CB7CA640BE}" name="%_RISPONDENTI_ANNUALITA'" dataDxfId="1">
      <calculatedColumnFormula>IF(ISERROR(IF(SUM(C:C)/SUM(B:B)&gt;=0.8,SUM(C:C)/SUM(B:B),"KO")),"",IF(SUM(C:C)/SUM(B:B)&gt;=0.8,SUM(C:C)/SUM(B:B),"KO"))</calculatedColumnFormula>
    </tableColumn>
    <tableColumn id="10" xr3:uid="{C80D4480-70B1-4221-AA1C-6686E85BEA5C}" name="VMA_ANNUALITA'" dataDxfId="0">
      <calculatedColumnFormula>IF(ISERROR(IF(tbl_output[[#This Row],[%_RISPONDENTI_ANNUALITA'']]="KO","",AVERAGE(H:H))),"",IF(tbl_output[[#This Row],[%_RISPONDENTI_ANNUALITA'']]="KO","",AVERAGE(H:H)))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5001"/>
  <sheetViews>
    <sheetView topLeftCell="I1" zoomScaleNormal="100" workbookViewId="0">
      <pane ySplit="1" topLeftCell="A2" activePane="bottomLeft" state="frozen"/>
      <selection pane="bottomLeft" activeCell="B2" sqref="B2"/>
    </sheetView>
  </sheetViews>
  <sheetFormatPr defaultRowHeight="14.45"/>
  <cols>
    <col min="1" max="1" width="10.28515625" customWidth="1"/>
    <col min="2" max="2" width="35.7109375" bestFit="1" customWidth="1"/>
    <col min="3" max="3" width="26.28515625" bestFit="1" customWidth="1"/>
    <col min="4" max="38" width="18" customWidth="1"/>
    <col min="39" max="39" width="57.7109375" bestFit="1" customWidth="1"/>
    <col min="40" max="42" width="18" customWidth="1"/>
    <col min="43" max="43" width="124.28515625" bestFit="1" customWidth="1"/>
  </cols>
  <sheetData>
    <row r="1" spans="1:43" ht="28.9">
      <c r="A1" s="9" t="s">
        <v>0</v>
      </c>
      <c r="B1" s="9" t="s">
        <v>1</v>
      </c>
      <c r="C1" s="7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>
      <c r="A2" t="str">
        <f>IF(C2="","","Allievo "&amp;COUNTIF($C$2:C2,C2))</f>
        <v/>
      </c>
      <c r="H2" s="3"/>
      <c r="N2" s="3"/>
      <c r="O2" s="3"/>
      <c r="P2" s="3"/>
      <c r="Q2" s="3"/>
      <c r="R2" s="3"/>
      <c r="S2" s="3"/>
      <c r="T2" s="3"/>
      <c r="V2" s="3"/>
      <c r="W2" s="3"/>
      <c r="X2" s="3"/>
      <c r="Z2" s="3"/>
      <c r="AA2" s="3"/>
      <c r="AB2" s="3"/>
      <c r="AC2" s="3"/>
      <c r="AD2" s="3"/>
      <c r="AF2" s="3"/>
      <c r="AG2" s="3"/>
      <c r="AH2" s="3"/>
      <c r="AJ2" s="3"/>
      <c r="AK2" s="3"/>
      <c r="AL2" s="3"/>
      <c r="AN2" s="3"/>
      <c r="AQ2" s="3"/>
    </row>
    <row r="3" spans="1:43">
      <c r="A3" t="str">
        <f>IF(C3="","","Allievo "&amp;COUNTIF($C$2:C3,C3))</f>
        <v/>
      </c>
      <c r="H3" s="3"/>
      <c r="N3" s="3"/>
      <c r="O3" s="3"/>
      <c r="P3" s="3"/>
      <c r="Q3" s="3"/>
      <c r="R3" s="3"/>
      <c r="S3" s="3"/>
      <c r="T3" s="3"/>
      <c r="V3" s="3"/>
      <c r="W3" s="3"/>
      <c r="X3" s="3"/>
      <c r="Z3" s="3"/>
      <c r="AA3" s="3"/>
      <c r="AB3" s="3"/>
      <c r="AC3" s="3"/>
      <c r="AD3" s="3"/>
      <c r="AF3" s="3"/>
      <c r="AG3" s="3"/>
      <c r="AH3" s="3"/>
      <c r="AJ3" s="3"/>
      <c r="AK3" s="3"/>
      <c r="AL3" s="3"/>
      <c r="AN3" s="3"/>
      <c r="AQ3" s="3"/>
    </row>
    <row r="4" spans="1:43">
      <c r="A4" t="str">
        <f>IF(C4="","","Allievo "&amp;COUNTIF($C$2:C4,C4))</f>
        <v/>
      </c>
      <c r="H4" s="3"/>
      <c r="N4" s="3"/>
      <c r="O4" s="3"/>
      <c r="P4" s="3"/>
      <c r="Q4" s="3"/>
      <c r="R4" s="3"/>
      <c r="S4" s="3"/>
      <c r="T4" s="3"/>
      <c r="V4" s="3"/>
      <c r="W4" s="3"/>
      <c r="X4" s="3"/>
      <c r="Z4" s="3"/>
      <c r="AA4" s="3"/>
      <c r="AB4" s="3"/>
      <c r="AC4" s="3"/>
      <c r="AD4" s="3"/>
      <c r="AF4" s="3"/>
      <c r="AG4" s="3"/>
      <c r="AH4" s="3"/>
      <c r="AJ4" s="3"/>
      <c r="AK4" s="3"/>
      <c r="AL4" s="3"/>
      <c r="AN4" s="3"/>
      <c r="AQ4" s="3"/>
    </row>
    <row r="5" spans="1:43">
      <c r="A5" t="str">
        <f>IF(C5="","","Allievo "&amp;COUNTIF($C$2:C5,C5))</f>
        <v/>
      </c>
      <c r="H5" s="3"/>
      <c r="N5" s="3"/>
      <c r="O5" s="3"/>
      <c r="P5" s="3"/>
      <c r="Q5" s="3"/>
      <c r="R5" s="3"/>
      <c r="S5" s="3"/>
      <c r="T5" s="3"/>
      <c r="V5" s="3"/>
      <c r="W5" s="3"/>
      <c r="X5" s="3"/>
      <c r="Z5" s="3"/>
      <c r="AA5" s="3"/>
      <c r="AB5" s="3"/>
      <c r="AC5" s="3"/>
      <c r="AD5" s="3"/>
      <c r="AF5" s="3"/>
      <c r="AG5" s="3"/>
      <c r="AH5" s="3"/>
      <c r="AJ5" s="3"/>
      <c r="AK5" s="3"/>
      <c r="AL5" s="3"/>
      <c r="AN5" s="3"/>
      <c r="AQ5" s="3"/>
    </row>
    <row r="6" spans="1:43">
      <c r="A6" t="str">
        <f>IF(C6="","","Allievo "&amp;COUNTIF($C$2:C6,C6))</f>
        <v/>
      </c>
      <c r="H6" s="3"/>
      <c r="N6" s="3"/>
      <c r="O6" s="3"/>
      <c r="P6" s="3"/>
      <c r="Q6" s="3"/>
      <c r="R6" s="3"/>
      <c r="S6" s="3"/>
      <c r="T6" s="3"/>
      <c r="V6" s="3"/>
      <c r="W6" s="3"/>
      <c r="X6" s="3"/>
      <c r="Z6" s="3"/>
      <c r="AA6" s="3"/>
      <c r="AB6" s="3"/>
      <c r="AC6" s="3"/>
      <c r="AD6" s="3"/>
      <c r="AF6" s="3"/>
      <c r="AG6" s="3"/>
      <c r="AH6" s="3"/>
      <c r="AJ6" s="3"/>
      <c r="AK6" s="3"/>
      <c r="AL6" s="3"/>
      <c r="AN6" s="3"/>
      <c r="AQ6" s="3"/>
    </row>
    <row r="7" spans="1:43">
      <c r="A7" t="str">
        <f>IF(C7="","","Allievo "&amp;COUNTIF($C$2:C7,C7))</f>
        <v/>
      </c>
      <c r="H7" s="3"/>
      <c r="N7" s="3"/>
      <c r="O7" s="3"/>
      <c r="P7" s="3"/>
      <c r="Q7" s="3"/>
      <c r="R7" s="3"/>
      <c r="S7" s="3"/>
      <c r="T7" s="3"/>
      <c r="V7" s="3"/>
      <c r="W7" s="3"/>
      <c r="X7" s="3"/>
      <c r="Z7" s="3"/>
      <c r="AA7" s="3"/>
      <c r="AB7" s="3"/>
      <c r="AC7" s="3"/>
      <c r="AD7" s="3"/>
      <c r="AF7" s="3"/>
      <c r="AG7" s="3"/>
      <c r="AH7" s="3"/>
      <c r="AJ7" s="3"/>
      <c r="AK7" s="3"/>
      <c r="AL7" s="3"/>
      <c r="AN7" s="3"/>
      <c r="AQ7" s="3"/>
    </row>
    <row r="8" spans="1:43">
      <c r="A8" t="str">
        <f>IF(C8="","","Allievo "&amp;COUNTIF($C$2:C8,C8))</f>
        <v/>
      </c>
      <c r="H8" s="3"/>
      <c r="N8" s="3"/>
      <c r="O8" s="3"/>
      <c r="P8" s="3"/>
      <c r="Q8" s="3"/>
      <c r="R8" s="3"/>
      <c r="S8" s="3"/>
      <c r="T8" s="3"/>
      <c r="V8" s="3"/>
      <c r="W8" s="3"/>
      <c r="X8" s="3"/>
      <c r="Z8" s="3"/>
      <c r="AA8" s="3"/>
      <c r="AB8" s="3"/>
      <c r="AC8" s="3"/>
      <c r="AD8" s="3"/>
      <c r="AF8" s="3"/>
      <c r="AG8" s="3"/>
      <c r="AH8" s="3"/>
      <c r="AJ8" s="3"/>
      <c r="AK8" s="3"/>
      <c r="AL8" s="3"/>
      <c r="AN8" s="3"/>
      <c r="AQ8" s="3"/>
    </row>
    <row r="9" spans="1:43">
      <c r="A9" t="str">
        <f>IF(C9="","","Allievo "&amp;COUNTIF($C$2:C9,C9))</f>
        <v/>
      </c>
      <c r="H9" s="3"/>
      <c r="N9" s="3"/>
      <c r="O9" s="3"/>
      <c r="P9" s="3"/>
      <c r="Q9" s="3"/>
      <c r="R9" s="3"/>
      <c r="S9" s="3"/>
      <c r="T9" s="3"/>
      <c r="V9" s="3"/>
      <c r="W9" s="3"/>
      <c r="X9" s="3"/>
      <c r="Z9" s="3"/>
      <c r="AA9" s="3"/>
      <c r="AB9" s="3"/>
      <c r="AC9" s="3"/>
      <c r="AD9" s="3"/>
      <c r="AF9" s="3"/>
      <c r="AG9" s="3"/>
      <c r="AH9" s="3"/>
      <c r="AJ9" s="3"/>
      <c r="AK9" s="3"/>
      <c r="AL9" s="3"/>
      <c r="AN9" s="3"/>
      <c r="AQ9" s="3"/>
    </row>
    <row r="10" spans="1:43">
      <c r="A10" t="str">
        <f>IF(C10="","","Allievo "&amp;COUNTIF($C$2:C10,C10))</f>
        <v/>
      </c>
      <c r="H10" s="3"/>
      <c r="N10" s="3"/>
      <c r="O10" s="3"/>
      <c r="P10" s="3"/>
      <c r="Q10" s="3"/>
      <c r="R10" s="3"/>
      <c r="S10" s="3"/>
      <c r="T10" s="3"/>
      <c r="V10" s="3"/>
      <c r="W10" s="3"/>
      <c r="X10" s="3"/>
      <c r="Z10" s="3"/>
      <c r="AA10" s="3"/>
      <c r="AB10" s="3"/>
      <c r="AC10" s="3"/>
      <c r="AD10" s="3"/>
      <c r="AF10" s="3"/>
      <c r="AG10" s="3"/>
      <c r="AH10" s="3"/>
      <c r="AJ10" s="3"/>
      <c r="AK10" s="3"/>
      <c r="AL10" s="3"/>
      <c r="AN10" s="3"/>
      <c r="AQ10" s="3"/>
    </row>
    <row r="11" spans="1:43">
      <c r="A11" t="str">
        <f>IF(C11="","","Allievo "&amp;COUNTIF($C$2:C11,C11))</f>
        <v/>
      </c>
      <c r="H11" s="3"/>
      <c r="N11" s="3"/>
      <c r="O11" s="3"/>
      <c r="P11" s="3"/>
      <c r="Q11" s="3"/>
      <c r="R11" s="3"/>
      <c r="S11" s="3"/>
      <c r="T11" s="3"/>
      <c r="V11" s="3"/>
      <c r="W11" s="3"/>
      <c r="X11" s="3"/>
      <c r="Z11" s="3"/>
      <c r="AA11" s="3"/>
      <c r="AB11" s="3"/>
      <c r="AC11" s="3"/>
      <c r="AD11" s="3"/>
      <c r="AF11" s="3"/>
      <c r="AG11" s="3"/>
      <c r="AH11" s="3"/>
      <c r="AJ11" s="3"/>
      <c r="AK11" s="3"/>
      <c r="AL11" s="3"/>
      <c r="AN11" s="3"/>
      <c r="AQ11" s="3"/>
    </row>
    <row r="12" spans="1:43">
      <c r="A12" t="str">
        <f>IF(C12="","","Allievo "&amp;COUNTIF($C$2:C12,C12))</f>
        <v/>
      </c>
      <c r="H12" s="3"/>
      <c r="N12" s="3"/>
      <c r="O12" s="3"/>
      <c r="P12" s="3"/>
      <c r="Q12" s="3"/>
      <c r="R12" s="3"/>
      <c r="S12" s="3"/>
      <c r="T12" s="3"/>
      <c r="V12" s="3"/>
      <c r="W12" s="3"/>
      <c r="X12" s="3"/>
      <c r="Z12" s="3"/>
      <c r="AA12" s="3"/>
      <c r="AB12" s="3"/>
      <c r="AC12" s="3"/>
      <c r="AD12" s="3"/>
      <c r="AF12" s="3"/>
      <c r="AG12" s="3"/>
      <c r="AH12" s="3"/>
      <c r="AJ12" s="3"/>
      <c r="AK12" s="3"/>
      <c r="AL12" s="3"/>
      <c r="AN12" s="3"/>
      <c r="AQ12" s="3"/>
    </row>
    <row r="13" spans="1:43">
      <c r="A13" t="str">
        <f>IF(C13="","","Allievo "&amp;COUNTIF($C$2:C13,C13))</f>
        <v/>
      </c>
      <c r="H13" s="3"/>
      <c r="N13" s="3"/>
      <c r="O13" s="3"/>
      <c r="P13" s="3"/>
      <c r="Q13" s="3"/>
      <c r="R13" s="3"/>
      <c r="S13" s="3"/>
      <c r="T13" s="3"/>
      <c r="V13" s="3"/>
      <c r="W13" s="3"/>
      <c r="X13" s="3"/>
      <c r="Z13" s="3"/>
      <c r="AA13" s="3"/>
      <c r="AB13" s="3"/>
      <c r="AC13" s="3"/>
      <c r="AD13" s="3"/>
      <c r="AF13" s="3"/>
      <c r="AG13" s="3"/>
      <c r="AH13" s="3"/>
      <c r="AJ13" s="3"/>
      <c r="AK13" s="3"/>
      <c r="AL13" s="3"/>
      <c r="AN13" s="3"/>
      <c r="AQ13" s="3"/>
    </row>
    <row r="14" spans="1:43">
      <c r="A14" t="str">
        <f>IF(C14="","","Allievo "&amp;COUNTIF($C$2:C14,C14))</f>
        <v/>
      </c>
      <c r="H14" s="3"/>
      <c r="N14" s="3"/>
      <c r="O14" s="3"/>
      <c r="P14" s="3"/>
      <c r="Q14" s="3"/>
      <c r="R14" s="3"/>
      <c r="S14" s="3"/>
      <c r="T14" s="3"/>
      <c r="V14" s="3"/>
      <c r="W14" s="3"/>
      <c r="X14" s="3"/>
      <c r="Z14" s="3"/>
      <c r="AA14" s="3"/>
      <c r="AB14" s="3"/>
      <c r="AC14" s="3"/>
      <c r="AD14" s="3"/>
      <c r="AF14" s="3"/>
      <c r="AG14" s="3"/>
      <c r="AH14" s="3"/>
      <c r="AJ14" s="3"/>
      <c r="AK14" s="3"/>
      <c r="AL14" s="3"/>
      <c r="AN14" s="3"/>
      <c r="AQ14" s="3"/>
    </row>
    <row r="15" spans="1:43">
      <c r="A15" t="str">
        <f>IF(C15="","","Allievo "&amp;COUNTIF($C$2:C15,C15))</f>
        <v/>
      </c>
      <c r="H15" s="3"/>
      <c r="N15" s="3"/>
      <c r="O15" s="3"/>
      <c r="P15" s="3"/>
      <c r="Q15" s="3"/>
      <c r="R15" s="3"/>
      <c r="S15" s="3"/>
      <c r="T15" s="3"/>
      <c r="V15" s="3"/>
      <c r="W15" s="3"/>
      <c r="X15" s="3"/>
      <c r="Z15" s="3"/>
      <c r="AA15" s="3"/>
      <c r="AB15" s="3"/>
      <c r="AC15" s="3"/>
      <c r="AD15" s="3"/>
      <c r="AF15" s="3"/>
      <c r="AG15" s="3"/>
      <c r="AH15" s="3"/>
      <c r="AJ15" s="3"/>
      <c r="AK15" s="3"/>
      <c r="AL15" s="3"/>
      <c r="AN15" s="3"/>
      <c r="AQ15" s="3"/>
    </row>
    <row r="16" spans="1:43">
      <c r="A16" t="str">
        <f>IF(C16="","","Allievo "&amp;COUNTIF($C$2:C16,C16))</f>
        <v/>
      </c>
      <c r="H16" s="3"/>
      <c r="N16" s="3"/>
      <c r="O16" s="3"/>
      <c r="P16" s="3"/>
      <c r="Q16" s="3"/>
      <c r="R16" s="3"/>
      <c r="S16" s="3"/>
      <c r="T16" s="3"/>
      <c r="V16" s="3"/>
      <c r="W16" s="3"/>
      <c r="X16" s="3"/>
      <c r="Z16" s="3"/>
      <c r="AA16" s="3"/>
      <c r="AB16" s="3"/>
      <c r="AC16" s="3"/>
      <c r="AD16" s="3"/>
      <c r="AF16" s="3"/>
      <c r="AG16" s="3"/>
      <c r="AH16" s="3"/>
      <c r="AJ16" s="3"/>
      <c r="AK16" s="3"/>
      <c r="AL16" s="3"/>
      <c r="AN16" s="3"/>
      <c r="AQ16" s="3"/>
    </row>
    <row r="17" spans="1:43">
      <c r="A17" t="str">
        <f>IF(C17="","","Allievo "&amp;COUNTIF($C$2:C17,C17))</f>
        <v/>
      </c>
      <c r="H17" s="3"/>
      <c r="N17" s="3"/>
      <c r="O17" s="3"/>
      <c r="P17" s="3"/>
      <c r="Q17" s="3"/>
      <c r="R17" s="3"/>
      <c r="S17" s="3"/>
      <c r="T17" s="3"/>
      <c r="V17" s="3"/>
      <c r="W17" s="3"/>
      <c r="X17" s="3"/>
      <c r="Z17" s="3"/>
      <c r="AA17" s="3"/>
      <c r="AB17" s="3"/>
      <c r="AC17" s="3"/>
      <c r="AD17" s="3"/>
      <c r="AF17" s="3"/>
      <c r="AG17" s="3"/>
      <c r="AH17" s="3"/>
      <c r="AJ17" s="3"/>
      <c r="AK17" s="3"/>
      <c r="AL17" s="3"/>
      <c r="AN17" s="3"/>
      <c r="AQ17" s="3"/>
    </row>
    <row r="18" spans="1:43">
      <c r="A18" t="str">
        <f>IF(C18="","","Allievo "&amp;COUNTIF($C$2:C18,C18))</f>
        <v/>
      </c>
      <c r="H18" s="3"/>
      <c r="N18" s="3"/>
      <c r="O18" s="3"/>
      <c r="P18" s="3"/>
      <c r="Q18" s="3"/>
      <c r="R18" s="3"/>
      <c r="S18" s="3"/>
      <c r="T18" s="3"/>
      <c r="V18" s="3"/>
      <c r="W18" s="3"/>
      <c r="X18" s="3"/>
      <c r="Z18" s="3"/>
      <c r="AA18" s="3"/>
      <c r="AB18" s="3"/>
      <c r="AC18" s="3"/>
      <c r="AD18" s="3"/>
      <c r="AF18" s="3"/>
      <c r="AG18" s="3"/>
      <c r="AH18" s="3"/>
      <c r="AJ18" s="3"/>
      <c r="AK18" s="3"/>
      <c r="AL18" s="3"/>
      <c r="AN18" s="3"/>
      <c r="AQ18" s="3"/>
    </row>
    <row r="19" spans="1:43">
      <c r="A19" t="str">
        <f>IF(C19="","","Allievo "&amp;COUNTIF($C$2:C19,C19))</f>
        <v/>
      </c>
      <c r="H19" s="3"/>
      <c r="N19" s="3"/>
      <c r="O19" s="3"/>
      <c r="P19" s="3"/>
      <c r="Q19" s="3"/>
      <c r="R19" s="3"/>
      <c r="S19" s="3"/>
      <c r="T19" s="3"/>
      <c r="V19" s="3"/>
      <c r="W19" s="3"/>
      <c r="X19" s="3"/>
      <c r="Z19" s="3"/>
      <c r="AA19" s="3"/>
      <c r="AB19" s="3"/>
      <c r="AC19" s="3"/>
      <c r="AD19" s="3"/>
      <c r="AF19" s="3"/>
      <c r="AG19" s="3"/>
      <c r="AH19" s="3"/>
      <c r="AJ19" s="3"/>
      <c r="AK19" s="3"/>
      <c r="AL19" s="3"/>
      <c r="AN19" s="3"/>
      <c r="AQ19" s="3"/>
    </row>
    <row r="20" spans="1:43">
      <c r="A20" t="str">
        <f>IF(C20="","","Allievo "&amp;COUNTIF($C$2:C20,C20))</f>
        <v/>
      </c>
      <c r="H20" s="3"/>
      <c r="N20" s="3"/>
      <c r="O20" s="3"/>
      <c r="P20" s="3"/>
      <c r="Q20" s="3"/>
      <c r="R20" s="3"/>
      <c r="S20" s="3"/>
      <c r="T20" s="3"/>
      <c r="V20" s="3"/>
      <c r="W20" s="3"/>
      <c r="X20" s="3"/>
      <c r="Z20" s="3"/>
      <c r="AA20" s="3"/>
      <c r="AB20" s="3"/>
      <c r="AC20" s="3"/>
      <c r="AD20" s="3"/>
      <c r="AF20" s="3"/>
      <c r="AG20" s="3"/>
      <c r="AH20" s="3"/>
      <c r="AJ20" s="3"/>
      <c r="AK20" s="3"/>
      <c r="AL20" s="3"/>
      <c r="AN20" s="3"/>
      <c r="AQ20" s="3"/>
    </row>
    <row r="21" spans="1:43">
      <c r="A21" t="str">
        <f>IF(C21="","","Allievo "&amp;COUNTIF($C$2:C21,C21))</f>
        <v/>
      </c>
      <c r="H21" s="3"/>
      <c r="N21" s="3"/>
      <c r="O21" s="3"/>
      <c r="P21" s="3"/>
      <c r="Q21" s="3"/>
      <c r="R21" s="3"/>
      <c r="S21" s="3"/>
      <c r="T21" s="3"/>
      <c r="V21" s="3"/>
      <c r="W21" s="3"/>
      <c r="X21" s="3"/>
      <c r="Z21" s="3"/>
      <c r="AA21" s="3"/>
      <c r="AB21" s="3"/>
      <c r="AC21" s="3"/>
      <c r="AD21" s="3"/>
      <c r="AF21" s="3"/>
      <c r="AG21" s="3"/>
      <c r="AH21" s="3"/>
      <c r="AJ21" s="3"/>
      <c r="AK21" s="3"/>
      <c r="AL21" s="3"/>
      <c r="AN21" s="3"/>
      <c r="AQ21" s="3"/>
    </row>
    <row r="22" spans="1:43">
      <c r="A22" t="str">
        <f>IF(C22="","","Allievo "&amp;COUNTIF($C$2:C22,C22))</f>
        <v/>
      </c>
      <c r="H22" s="3"/>
      <c r="N22" s="3"/>
      <c r="O22" s="3"/>
      <c r="P22" s="3"/>
      <c r="Q22" s="3"/>
      <c r="R22" s="3"/>
      <c r="S22" s="3"/>
      <c r="T22" s="3"/>
      <c r="V22" s="3"/>
      <c r="W22" s="3"/>
      <c r="X22" s="3"/>
      <c r="Z22" s="3"/>
      <c r="AA22" s="3"/>
      <c r="AB22" s="3"/>
      <c r="AC22" s="3"/>
      <c r="AD22" s="3"/>
      <c r="AF22" s="3"/>
      <c r="AG22" s="3"/>
      <c r="AH22" s="3"/>
      <c r="AJ22" s="3"/>
      <c r="AK22" s="3"/>
      <c r="AL22" s="3"/>
      <c r="AN22" s="3"/>
      <c r="AQ22" s="3"/>
    </row>
    <row r="23" spans="1:43">
      <c r="A23" t="str">
        <f>IF(C23="","","Allievo "&amp;COUNTIF($C$2:C23,C23))</f>
        <v/>
      </c>
      <c r="H23" s="3"/>
      <c r="N23" s="3"/>
      <c r="O23" s="3"/>
      <c r="P23" s="3"/>
      <c r="Q23" s="3"/>
      <c r="R23" s="3"/>
      <c r="S23" s="3"/>
      <c r="T23" s="3"/>
      <c r="V23" s="3"/>
      <c r="W23" s="3"/>
      <c r="X23" s="3"/>
      <c r="Z23" s="3"/>
      <c r="AA23" s="3"/>
      <c r="AB23" s="3"/>
      <c r="AC23" s="3"/>
      <c r="AD23" s="3"/>
      <c r="AF23" s="3"/>
      <c r="AG23" s="3"/>
      <c r="AH23" s="3"/>
      <c r="AJ23" s="3"/>
      <c r="AK23" s="3"/>
      <c r="AL23" s="3"/>
      <c r="AN23" s="3"/>
      <c r="AQ23" s="3"/>
    </row>
    <row r="24" spans="1:43">
      <c r="A24" t="str">
        <f>IF(C24="","","Allievo "&amp;COUNTIF($C$2:C24,C24))</f>
        <v/>
      </c>
      <c r="H24" s="3"/>
      <c r="N24" s="3"/>
      <c r="O24" s="3"/>
      <c r="P24" s="3"/>
      <c r="Q24" s="3"/>
      <c r="R24" s="3"/>
      <c r="S24" s="3"/>
      <c r="T24" s="3"/>
      <c r="V24" s="3"/>
      <c r="W24" s="3"/>
      <c r="X24" s="3"/>
      <c r="Z24" s="3"/>
      <c r="AA24" s="3"/>
      <c r="AB24" s="3"/>
      <c r="AC24" s="3"/>
      <c r="AD24" s="3"/>
      <c r="AF24" s="3"/>
      <c r="AG24" s="3"/>
      <c r="AH24" s="3"/>
      <c r="AJ24" s="3"/>
      <c r="AK24" s="3"/>
      <c r="AL24" s="3"/>
      <c r="AN24" s="3"/>
      <c r="AQ24" s="3"/>
    </row>
    <row r="25" spans="1:43">
      <c r="A25" t="str">
        <f>IF(C25="","","Allievo "&amp;COUNTIF($C$2:C25,C25))</f>
        <v/>
      </c>
      <c r="H25" s="3"/>
      <c r="N25" s="3"/>
      <c r="O25" s="3"/>
      <c r="P25" s="3"/>
      <c r="Q25" s="3"/>
      <c r="R25" s="3"/>
      <c r="S25" s="3"/>
      <c r="T25" s="3"/>
      <c r="V25" s="3"/>
      <c r="W25" s="3"/>
      <c r="X25" s="3"/>
      <c r="Z25" s="3"/>
      <c r="AA25" s="3"/>
      <c r="AB25" s="3"/>
      <c r="AC25" s="3"/>
      <c r="AD25" s="3"/>
      <c r="AF25" s="3"/>
      <c r="AG25" s="3"/>
      <c r="AH25" s="3"/>
      <c r="AJ25" s="3"/>
      <c r="AK25" s="3"/>
      <c r="AL25" s="3"/>
      <c r="AN25" s="3"/>
      <c r="AQ25" s="3"/>
    </row>
    <row r="26" spans="1:43">
      <c r="A26" t="str">
        <f>IF(C26="","","Allievo "&amp;COUNTIF($C$2:C26,C26))</f>
        <v/>
      </c>
      <c r="H26" s="3"/>
      <c r="N26" s="3"/>
      <c r="O26" s="3"/>
      <c r="P26" s="3"/>
      <c r="Q26" s="3"/>
      <c r="R26" s="3"/>
      <c r="S26" s="3"/>
      <c r="T26" s="3"/>
      <c r="V26" s="3"/>
      <c r="W26" s="3"/>
      <c r="X26" s="3"/>
      <c r="Z26" s="3"/>
      <c r="AA26" s="3"/>
      <c r="AB26" s="3"/>
      <c r="AC26" s="3"/>
      <c r="AD26" s="3"/>
      <c r="AF26" s="3"/>
      <c r="AG26" s="3"/>
      <c r="AH26" s="3"/>
      <c r="AJ26" s="3"/>
      <c r="AK26" s="3"/>
      <c r="AL26" s="3"/>
      <c r="AN26" s="3"/>
      <c r="AQ26" s="3"/>
    </row>
    <row r="27" spans="1:43">
      <c r="A27" t="str">
        <f>IF(C27="","","Allievo "&amp;COUNTIF($C$2:C27,C27))</f>
        <v/>
      </c>
      <c r="H27" s="3"/>
      <c r="N27" s="3"/>
      <c r="O27" s="3"/>
      <c r="P27" s="3"/>
      <c r="Q27" s="3"/>
      <c r="R27" s="3"/>
      <c r="S27" s="3"/>
      <c r="T27" s="3"/>
      <c r="V27" s="3"/>
      <c r="W27" s="3"/>
      <c r="X27" s="3"/>
      <c r="Z27" s="3"/>
      <c r="AA27" s="3"/>
      <c r="AB27" s="3"/>
      <c r="AC27" s="3"/>
      <c r="AD27" s="3"/>
      <c r="AF27" s="3"/>
      <c r="AG27" s="3"/>
      <c r="AH27" s="3"/>
      <c r="AJ27" s="3"/>
      <c r="AK27" s="3"/>
      <c r="AL27" s="3"/>
      <c r="AN27" s="3"/>
      <c r="AQ27" s="3"/>
    </row>
    <row r="28" spans="1:43">
      <c r="A28" t="str">
        <f>IF(C28="","","Allievo "&amp;COUNTIF($C$2:C28,C28))</f>
        <v/>
      </c>
      <c r="H28" s="3"/>
      <c r="N28" s="3"/>
      <c r="O28" s="3"/>
      <c r="P28" s="3"/>
      <c r="Q28" s="3"/>
      <c r="R28" s="3"/>
      <c r="S28" s="3"/>
      <c r="T28" s="3"/>
      <c r="V28" s="3"/>
      <c r="W28" s="3"/>
      <c r="X28" s="3"/>
      <c r="Z28" s="3"/>
      <c r="AA28" s="3"/>
      <c r="AB28" s="3"/>
      <c r="AC28" s="3"/>
      <c r="AD28" s="3"/>
      <c r="AF28" s="3"/>
      <c r="AG28" s="3"/>
      <c r="AH28" s="3"/>
      <c r="AJ28" s="3"/>
      <c r="AK28" s="3"/>
      <c r="AL28" s="3"/>
      <c r="AN28" s="3"/>
      <c r="AQ28" s="3"/>
    </row>
    <row r="29" spans="1:43">
      <c r="A29" t="str">
        <f>IF(C29="","","Allievo "&amp;COUNTIF($C$2:C29,C29))</f>
        <v/>
      </c>
      <c r="H29" s="3"/>
      <c r="N29" s="3"/>
      <c r="O29" s="3"/>
      <c r="P29" s="3"/>
      <c r="Q29" s="3"/>
      <c r="R29" s="3"/>
      <c r="S29" s="3"/>
      <c r="T29" s="3"/>
      <c r="V29" s="3"/>
      <c r="W29" s="3"/>
      <c r="X29" s="3"/>
      <c r="Z29" s="3"/>
      <c r="AA29" s="3"/>
      <c r="AB29" s="3"/>
      <c r="AC29" s="3"/>
      <c r="AD29" s="3"/>
      <c r="AF29" s="3"/>
      <c r="AG29" s="3"/>
      <c r="AH29" s="3"/>
      <c r="AJ29" s="3"/>
      <c r="AK29" s="3"/>
      <c r="AL29" s="3"/>
      <c r="AN29" s="3"/>
      <c r="AQ29" s="3"/>
    </row>
    <row r="30" spans="1:43">
      <c r="A30" t="str">
        <f>IF(C30="","","Allievo "&amp;COUNTIF($C$2:C30,C30))</f>
        <v/>
      </c>
      <c r="H30" s="3"/>
      <c r="N30" s="3"/>
      <c r="O30" s="3"/>
      <c r="P30" s="3"/>
      <c r="Q30" s="3"/>
      <c r="R30" s="3"/>
      <c r="S30" s="3"/>
      <c r="T30" s="3"/>
      <c r="V30" s="3"/>
      <c r="W30" s="3"/>
      <c r="X30" s="3"/>
      <c r="Z30" s="3"/>
      <c r="AA30" s="3"/>
      <c r="AB30" s="3"/>
      <c r="AC30" s="3"/>
      <c r="AD30" s="3"/>
      <c r="AF30" s="3"/>
      <c r="AG30" s="3"/>
      <c r="AH30" s="3"/>
      <c r="AJ30" s="3"/>
      <c r="AK30" s="3"/>
      <c r="AL30" s="3"/>
      <c r="AN30" s="3"/>
      <c r="AQ30" s="3"/>
    </row>
    <row r="31" spans="1:43">
      <c r="A31" t="str">
        <f>IF(C31="","","Allievo "&amp;COUNTIF($C$2:C31,C31))</f>
        <v/>
      </c>
      <c r="H31" s="3"/>
      <c r="N31" s="3"/>
      <c r="O31" s="3"/>
      <c r="P31" s="3"/>
      <c r="Q31" s="3"/>
      <c r="R31" s="3"/>
      <c r="S31" s="3"/>
      <c r="T31" s="3"/>
      <c r="V31" s="3"/>
      <c r="W31" s="3"/>
      <c r="X31" s="3"/>
      <c r="Z31" s="3"/>
      <c r="AA31" s="3"/>
      <c r="AB31" s="3"/>
      <c r="AC31" s="3"/>
      <c r="AD31" s="3"/>
      <c r="AF31" s="3"/>
      <c r="AG31" s="3"/>
      <c r="AH31" s="3"/>
      <c r="AJ31" s="3"/>
      <c r="AK31" s="3"/>
      <c r="AL31" s="3"/>
      <c r="AN31" s="3"/>
      <c r="AQ31" s="3"/>
    </row>
    <row r="32" spans="1:43">
      <c r="A32" t="str">
        <f>IF(C32="","","Allievo "&amp;COUNTIF($C$2:C32,C32))</f>
        <v/>
      </c>
      <c r="H32" s="3"/>
      <c r="N32" s="3"/>
      <c r="O32" s="3"/>
      <c r="P32" s="3"/>
      <c r="Q32" s="3"/>
      <c r="R32" s="3"/>
      <c r="S32" s="3"/>
      <c r="T32" s="3"/>
      <c r="V32" s="3"/>
      <c r="W32" s="3"/>
      <c r="X32" s="3"/>
      <c r="Z32" s="3"/>
      <c r="AA32" s="3"/>
      <c r="AB32" s="3"/>
      <c r="AC32" s="3"/>
      <c r="AD32" s="3"/>
      <c r="AF32" s="3"/>
      <c r="AG32" s="3"/>
      <c r="AH32" s="3"/>
      <c r="AJ32" s="3"/>
      <c r="AK32" s="3"/>
      <c r="AL32" s="3"/>
      <c r="AN32" s="3"/>
      <c r="AQ32" s="3"/>
    </row>
    <row r="33" spans="1:43">
      <c r="A33" t="str">
        <f>IF(C33="","","Allievo "&amp;COUNTIF($C$2:C33,C33))</f>
        <v/>
      </c>
      <c r="H33" s="3"/>
      <c r="N33" s="3"/>
      <c r="O33" s="3"/>
      <c r="P33" s="3"/>
      <c r="Q33" s="3"/>
      <c r="R33" s="3"/>
      <c r="S33" s="3"/>
      <c r="T33" s="3"/>
      <c r="V33" s="3"/>
      <c r="W33" s="3"/>
      <c r="X33" s="3"/>
      <c r="Z33" s="3"/>
      <c r="AA33" s="3"/>
      <c r="AB33" s="3"/>
      <c r="AC33" s="3"/>
      <c r="AD33" s="3"/>
      <c r="AF33" s="3"/>
      <c r="AG33" s="3"/>
      <c r="AH33" s="3"/>
      <c r="AJ33" s="3"/>
      <c r="AK33" s="3"/>
      <c r="AL33" s="3"/>
      <c r="AN33" s="3"/>
      <c r="AQ33" s="3"/>
    </row>
    <row r="34" spans="1:43">
      <c r="A34" t="str">
        <f>IF(C34="","","Allievo "&amp;COUNTIF($C$2:C34,C34))</f>
        <v/>
      </c>
      <c r="H34" s="3"/>
      <c r="N34" s="3"/>
      <c r="O34" s="3"/>
      <c r="P34" s="3"/>
      <c r="Q34" s="3"/>
      <c r="R34" s="3"/>
      <c r="S34" s="3"/>
      <c r="T34" s="3"/>
      <c r="V34" s="3"/>
      <c r="W34" s="3"/>
      <c r="X34" s="3"/>
      <c r="Z34" s="3"/>
      <c r="AA34" s="3"/>
      <c r="AB34" s="3"/>
      <c r="AC34" s="3"/>
      <c r="AD34" s="3"/>
      <c r="AF34" s="3"/>
      <c r="AG34" s="3"/>
      <c r="AH34" s="3"/>
      <c r="AJ34" s="3"/>
      <c r="AK34" s="3"/>
      <c r="AL34" s="3"/>
      <c r="AN34" s="3"/>
      <c r="AQ34" s="3"/>
    </row>
    <row r="35" spans="1:43">
      <c r="A35" t="str">
        <f>IF(C35="","","Allievo "&amp;COUNTIF($C$2:C35,C35))</f>
        <v/>
      </c>
      <c r="H35" s="3"/>
      <c r="N35" s="3"/>
      <c r="O35" s="3"/>
      <c r="P35" s="3"/>
      <c r="Q35" s="3"/>
      <c r="R35" s="3"/>
      <c r="S35" s="3"/>
      <c r="T35" s="3"/>
      <c r="V35" s="3"/>
      <c r="W35" s="3"/>
      <c r="X35" s="3"/>
      <c r="Z35" s="3"/>
      <c r="AA35" s="3"/>
      <c r="AB35" s="3"/>
      <c r="AC35" s="3"/>
      <c r="AD35" s="3"/>
      <c r="AF35" s="3"/>
      <c r="AG35" s="3"/>
      <c r="AH35" s="3"/>
      <c r="AJ35" s="3"/>
      <c r="AK35" s="3"/>
      <c r="AL35" s="3"/>
      <c r="AN35" s="3"/>
      <c r="AQ35" s="3"/>
    </row>
    <row r="36" spans="1:43">
      <c r="A36" t="str">
        <f>IF(C36="","","Allievo "&amp;COUNTIF($C$2:C36,C36))</f>
        <v/>
      </c>
      <c r="H36" s="3"/>
      <c r="N36" s="3"/>
      <c r="O36" s="3"/>
      <c r="P36" s="3"/>
      <c r="Q36" s="3"/>
      <c r="R36" s="3"/>
      <c r="S36" s="3"/>
      <c r="T36" s="3"/>
      <c r="V36" s="3"/>
      <c r="W36" s="3"/>
      <c r="X36" s="3"/>
      <c r="Z36" s="3"/>
      <c r="AA36" s="3"/>
      <c r="AB36" s="3"/>
      <c r="AC36" s="3"/>
      <c r="AD36" s="3"/>
      <c r="AF36" s="3"/>
      <c r="AG36" s="3"/>
      <c r="AH36" s="3"/>
      <c r="AJ36" s="3"/>
      <c r="AK36" s="3"/>
      <c r="AL36" s="3"/>
      <c r="AN36" s="3"/>
      <c r="AQ36" s="3"/>
    </row>
    <row r="37" spans="1:43">
      <c r="A37" t="str">
        <f>IF(C37="","","Allievo "&amp;COUNTIF($C$2:C37,C37))</f>
        <v/>
      </c>
      <c r="H37" s="3"/>
      <c r="N37" s="3"/>
      <c r="O37" s="3"/>
      <c r="P37" s="3"/>
      <c r="Q37" s="3"/>
      <c r="R37" s="3"/>
      <c r="S37" s="3"/>
      <c r="T37" s="3"/>
      <c r="V37" s="3"/>
      <c r="W37" s="3"/>
      <c r="X37" s="3"/>
      <c r="Z37" s="3"/>
      <c r="AA37" s="3"/>
      <c r="AB37" s="3"/>
      <c r="AC37" s="3"/>
      <c r="AD37" s="3"/>
      <c r="AF37" s="3"/>
      <c r="AG37" s="3"/>
      <c r="AH37" s="3"/>
      <c r="AJ37" s="3"/>
      <c r="AK37" s="3"/>
      <c r="AL37" s="3"/>
      <c r="AN37" s="3"/>
      <c r="AQ37" s="3"/>
    </row>
    <row r="38" spans="1:43">
      <c r="A38" t="str">
        <f>IF(C38="","","Allievo "&amp;COUNTIF($C$2:C38,C38))</f>
        <v/>
      </c>
      <c r="H38" s="3"/>
      <c r="N38" s="3"/>
      <c r="O38" s="3"/>
      <c r="P38" s="3"/>
      <c r="Q38" s="3"/>
      <c r="R38" s="3"/>
      <c r="S38" s="3"/>
      <c r="T38" s="3"/>
      <c r="V38" s="3"/>
      <c r="W38" s="3"/>
      <c r="X38" s="3"/>
      <c r="Z38" s="3"/>
      <c r="AA38" s="3"/>
      <c r="AB38" s="3"/>
      <c r="AC38" s="3"/>
      <c r="AD38" s="3"/>
      <c r="AF38" s="3"/>
      <c r="AG38" s="3"/>
      <c r="AH38" s="3"/>
      <c r="AJ38" s="3"/>
      <c r="AK38" s="3"/>
      <c r="AL38" s="3"/>
      <c r="AN38" s="3"/>
      <c r="AQ38" s="3"/>
    </row>
    <row r="39" spans="1:43">
      <c r="A39" t="str">
        <f>IF(C39="","","Allievo "&amp;COUNTIF($C$2:C39,C39))</f>
        <v/>
      </c>
      <c r="H39" s="3"/>
      <c r="N39" s="3"/>
      <c r="O39" s="3"/>
      <c r="P39" s="3"/>
      <c r="Q39" s="3"/>
      <c r="R39" s="3"/>
      <c r="S39" s="3"/>
      <c r="T39" s="3"/>
      <c r="V39" s="3"/>
      <c r="W39" s="3"/>
      <c r="X39" s="3"/>
      <c r="Z39" s="3"/>
      <c r="AA39" s="3"/>
      <c r="AB39" s="3"/>
      <c r="AC39" s="3"/>
      <c r="AD39" s="3"/>
      <c r="AF39" s="3"/>
      <c r="AG39" s="3"/>
      <c r="AH39" s="3"/>
      <c r="AJ39" s="3"/>
      <c r="AK39" s="3"/>
      <c r="AL39" s="3"/>
      <c r="AN39" s="3"/>
      <c r="AQ39" s="3"/>
    </row>
    <row r="40" spans="1:43">
      <c r="A40" t="str">
        <f>IF(C40="","","Allievo "&amp;COUNTIF($C$2:C40,C40))</f>
        <v/>
      </c>
      <c r="H40" s="3"/>
      <c r="N40" s="3"/>
      <c r="O40" s="3"/>
      <c r="P40" s="3"/>
      <c r="Q40" s="3"/>
      <c r="R40" s="3"/>
      <c r="S40" s="3"/>
      <c r="T40" s="3"/>
      <c r="V40" s="3"/>
      <c r="W40" s="3"/>
      <c r="X40" s="3"/>
      <c r="Z40" s="3"/>
      <c r="AA40" s="3"/>
      <c r="AB40" s="3"/>
      <c r="AC40" s="3"/>
      <c r="AD40" s="3"/>
      <c r="AF40" s="3"/>
      <c r="AG40" s="3"/>
      <c r="AH40" s="3"/>
      <c r="AJ40" s="3"/>
      <c r="AK40" s="3"/>
      <c r="AL40" s="3"/>
      <c r="AN40" s="3"/>
      <c r="AQ40" s="3"/>
    </row>
    <row r="41" spans="1:43">
      <c r="A41" t="str">
        <f>IF(C41="","","Allievo "&amp;COUNTIF($C$2:C41,C41))</f>
        <v/>
      </c>
      <c r="H41" s="3"/>
      <c r="N41" s="3"/>
      <c r="O41" s="3"/>
      <c r="P41" s="3"/>
      <c r="Q41" s="3"/>
      <c r="R41" s="3"/>
      <c r="S41" s="3"/>
      <c r="T41" s="3"/>
      <c r="V41" s="3"/>
      <c r="W41" s="3"/>
      <c r="X41" s="3"/>
      <c r="Z41" s="3"/>
      <c r="AA41" s="3"/>
      <c r="AB41" s="3"/>
      <c r="AC41" s="3"/>
      <c r="AD41" s="3"/>
      <c r="AF41" s="3"/>
      <c r="AG41" s="3"/>
      <c r="AH41" s="3"/>
      <c r="AJ41" s="3"/>
      <c r="AK41" s="3"/>
      <c r="AL41" s="3"/>
      <c r="AN41" s="3"/>
      <c r="AQ41" s="3"/>
    </row>
    <row r="42" spans="1:43">
      <c r="A42" t="str">
        <f>IF(C42="","","Allievo "&amp;COUNTIF($C$2:C42,C42))</f>
        <v/>
      </c>
      <c r="H42" s="3"/>
      <c r="N42" s="3"/>
      <c r="O42" s="3"/>
      <c r="P42" s="3"/>
      <c r="Q42" s="3"/>
      <c r="R42" s="3"/>
      <c r="S42" s="3"/>
      <c r="T42" s="3"/>
      <c r="V42" s="3"/>
      <c r="W42" s="3"/>
      <c r="X42" s="3"/>
      <c r="Z42" s="3"/>
      <c r="AA42" s="3"/>
      <c r="AB42" s="3"/>
      <c r="AC42" s="3"/>
      <c r="AD42" s="3"/>
      <c r="AF42" s="3"/>
      <c r="AG42" s="3"/>
      <c r="AH42" s="3"/>
      <c r="AJ42" s="3"/>
      <c r="AK42" s="3"/>
      <c r="AL42" s="3"/>
      <c r="AN42" s="3"/>
      <c r="AQ42" s="3"/>
    </row>
    <row r="43" spans="1:43">
      <c r="A43" t="str">
        <f>IF(C43="","","Allievo "&amp;COUNTIF($C$2:C43,C43))</f>
        <v/>
      </c>
      <c r="H43" s="3"/>
      <c r="N43" s="3"/>
      <c r="O43" s="3"/>
      <c r="P43" s="3"/>
      <c r="Q43" s="3"/>
      <c r="R43" s="3"/>
      <c r="S43" s="3"/>
      <c r="T43" s="3"/>
      <c r="V43" s="3"/>
      <c r="W43" s="3"/>
      <c r="X43" s="3"/>
      <c r="Z43" s="3"/>
      <c r="AA43" s="3"/>
      <c r="AB43" s="3"/>
      <c r="AC43" s="3"/>
      <c r="AD43" s="3"/>
      <c r="AF43" s="3"/>
      <c r="AG43" s="3"/>
      <c r="AH43" s="3"/>
      <c r="AJ43" s="3"/>
      <c r="AK43" s="3"/>
      <c r="AL43" s="3"/>
      <c r="AN43" s="3"/>
      <c r="AQ43" s="3"/>
    </row>
    <row r="44" spans="1:43">
      <c r="A44" t="str">
        <f>IF(C44="","","Allievo "&amp;COUNTIF($C$2:C44,C44))</f>
        <v/>
      </c>
      <c r="H44" s="3"/>
      <c r="N44" s="3"/>
      <c r="O44" s="3"/>
      <c r="P44" s="3"/>
      <c r="Q44" s="3"/>
      <c r="R44" s="3"/>
      <c r="S44" s="3"/>
      <c r="T44" s="3"/>
      <c r="V44" s="3"/>
      <c r="W44" s="3"/>
      <c r="X44" s="3"/>
      <c r="Z44" s="3"/>
      <c r="AA44" s="3"/>
      <c r="AB44" s="3"/>
      <c r="AC44" s="3"/>
      <c r="AD44" s="3"/>
      <c r="AF44" s="3"/>
      <c r="AG44" s="3"/>
      <c r="AH44" s="3"/>
      <c r="AJ44" s="3"/>
      <c r="AK44" s="3"/>
      <c r="AL44" s="3"/>
      <c r="AN44" s="3"/>
      <c r="AQ44" s="3"/>
    </row>
    <row r="45" spans="1:43">
      <c r="A45" t="str">
        <f>IF(C45="","","Allievo "&amp;COUNTIF($C$2:C45,C45))</f>
        <v/>
      </c>
      <c r="H45" s="3"/>
      <c r="N45" s="3"/>
      <c r="O45" s="3"/>
      <c r="P45" s="3"/>
      <c r="Q45" s="3"/>
      <c r="R45" s="3"/>
      <c r="S45" s="3"/>
      <c r="T45" s="3"/>
      <c r="V45" s="3"/>
      <c r="W45" s="3"/>
      <c r="X45" s="3"/>
      <c r="Z45" s="3"/>
      <c r="AA45" s="3"/>
      <c r="AB45" s="3"/>
      <c r="AC45" s="3"/>
      <c r="AD45" s="3"/>
      <c r="AF45" s="3"/>
      <c r="AG45" s="3"/>
      <c r="AH45" s="3"/>
      <c r="AJ45" s="3"/>
      <c r="AK45" s="3"/>
      <c r="AL45" s="3"/>
      <c r="AN45" s="3"/>
      <c r="AQ45" s="3"/>
    </row>
    <row r="46" spans="1:43">
      <c r="A46" t="str">
        <f>IF(C46="","","Allievo "&amp;COUNTIF($C$2:C46,C46))</f>
        <v/>
      </c>
      <c r="H46" s="3"/>
      <c r="N46" s="3"/>
      <c r="O46" s="3"/>
      <c r="P46" s="3"/>
      <c r="Q46" s="3"/>
      <c r="R46" s="3"/>
      <c r="S46" s="3"/>
      <c r="T46" s="3"/>
      <c r="V46" s="3"/>
      <c r="W46" s="3"/>
      <c r="X46" s="3"/>
      <c r="Z46" s="3"/>
      <c r="AA46" s="3"/>
      <c r="AB46" s="3"/>
      <c r="AC46" s="3"/>
      <c r="AD46" s="3"/>
      <c r="AF46" s="3"/>
      <c r="AG46" s="3"/>
      <c r="AH46" s="3"/>
      <c r="AJ46" s="3"/>
      <c r="AK46" s="3"/>
      <c r="AL46" s="3"/>
      <c r="AN46" s="3"/>
      <c r="AQ46" s="3"/>
    </row>
    <row r="47" spans="1:43">
      <c r="A47" t="str">
        <f>IF(C47="","","Allievo "&amp;COUNTIF($C$2:C47,C47))</f>
        <v/>
      </c>
      <c r="H47" s="3"/>
      <c r="N47" s="3"/>
      <c r="O47" s="3"/>
      <c r="P47" s="3"/>
      <c r="Q47" s="3"/>
      <c r="R47" s="3"/>
      <c r="S47" s="3"/>
      <c r="T47" s="3"/>
      <c r="V47" s="3"/>
      <c r="W47" s="3"/>
      <c r="X47" s="3"/>
      <c r="Z47" s="3"/>
      <c r="AA47" s="3"/>
      <c r="AB47" s="3"/>
      <c r="AC47" s="3"/>
      <c r="AD47" s="3"/>
      <c r="AF47" s="3"/>
      <c r="AG47" s="3"/>
      <c r="AH47" s="3"/>
      <c r="AJ47" s="3"/>
      <c r="AK47" s="3"/>
      <c r="AL47" s="3"/>
      <c r="AN47" s="3"/>
      <c r="AQ47" s="3"/>
    </row>
    <row r="48" spans="1:43">
      <c r="A48" t="str">
        <f>IF(C48="","","Allievo "&amp;COUNTIF($C$2:C48,C48))</f>
        <v/>
      </c>
      <c r="H48" s="3"/>
      <c r="N48" s="3"/>
      <c r="O48" s="3"/>
      <c r="P48" s="3"/>
      <c r="Q48" s="3"/>
      <c r="R48" s="3"/>
      <c r="S48" s="3"/>
      <c r="T48" s="3"/>
      <c r="V48" s="3"/>
      <c r="W48" s="3"/>
      <c r="X48" s="3"/>
      <c r="Z48" s="3"/>
      <c r="AA48" s="3"/>
      <c r="AB48" s="3"/>
      <c r="AC48" s="3"/>
      <c r="AD48" s="3"/>
      <c r="AF48" s="3"/>
      <c r="AG48" s="3"/>
      <c r="AH48" s="3"/>
      <c r="AJ48" s="3"/>
      <c r="AK48" s="3"/>
      <c r="AL48" s="3"/>
      <c r="AN48" s="3"/>
      <c r="AQ48" s="3"/>
    </row>
    <row r="49" spans="1:43">
      <c r="A49" t="str">
        <f>IF(C49="","","Allievo "&amp;COUNTIF($C$2:C49,C49))</f>
        <v/>
      </c>
      <c r="H49" s="3"/>
      <c r="N49" s="3"/>
      <c r="O49" s="3"/>
      <c r="P49" s="3"/>
      <c r="Q49" s="3"/>
      <c r="R49" s="3"/>
      <c r="S49" s="3"/>
      <c r="T49" s="3"/>
      <c r="V49" s="3"/>
      <c r="W49" s="3"/>
      <c r="X49" s="3"/>
      <c r="Z49" s="3"/>
      <c r="AA49" s="3"/>
      <c r="AB49" s="3"/>
      <c r="AC49" s="3"/>
      <c r="AD49" s="3"/>
      <c r="AF49" s="3"/>
      <c r="AG49" s="3"/>
      <c r="AH49" s="3"/>
      <c r="AJ49" s="3"/>
      <c r="AK49" s="3"/>
      <c r="AL49" s="3"/>
      <c r="AN49" s="3"/>
      <c r="AQ49" s="3"/>
    </row>
    <row r="50" spans="1:43">
      <c r="A50" t="str">
        <f>IF(C50="","","Allievo "&amp;COUNTIF($C$2:C50,C50))</f>
        <v/>
      </c>
      <c r="H50" s="3"/>
      <c r="N50" s="3"/>
      <c r="O50" s="3"/>
      <c r="P50" s="3"/>
      <c r="Q50" s="3"/>
      <c r="R50" s="3"/>
      <c r="S50" s="3"/>
      <c r="T50" s="3"/>
      <c r="V50" s="3"/>
      <c r="W50" s="3"/>
      <c r="X50" s="3"/>
      <c r="Z50" s="3"/>
      <c r="AA50" s="3"/>
      <c r="AB50" s="3"/>
      <c r="AC50" s="3"/>
      <c r="AD50" s="3"/>
      <c r="AF50" s="3"/>
      <c r="AG50" s="3"/>
      <c r="AH50" s="3"/>
      <c r="AJ50" s="3"/>
      <c r="AK50" s="3"/>
      <c r="AL50" s="3"/>
      <c r="AN50" s="3"/>
      <c r="AQ50" s="3"/>
    </row>
    <row r="51" spans="1:43">
      <c r="A51" t="str">
        <f>IF(C51="","","Allievo "&amp;COUNTIF($C$2:C51,C51))</f>
        <v/>
      </c>
      <c r="H51" s="3"/>
      <c r="N51" s="3"/>
      <c r="O51" s="3"/>
      <c r="P51" s="3"/>
      <c r="Q51" s="3"/>
      <c r="R51" s="3"/>
      <c r="S51" s="3"/>
      <c r="T51" s="3"/>
      <c r="V51" s="3"/>
      <c r="W51" s="3"/>
      <c r="X51" s="3"/>
      <c r="Z51" s="3"/>
      <c r="AA51" s="3"/>
      <c r="AB51" s="3"/>
      <c r="AC51" s="3"/>
      <c r="AD51" s="3"/>
      <c r="AF51" s="3"/>
      <c r="AG51" s="3"/>
      <c r="AH51" s="3"/>
      <c r="AJ51" s="3"/>
      <c r="AK51" s="3"/>
      <c r="AL51" s="3"/>
      <c r="AN51" s="3"/>
      <c r="AQ51" s="3"/>
    </row>
    <row r="52" spans="1:43">
      <c r="A52" t="str">
        <f>IF(C52="","","Allievo "&amp;COUNTIF($C$2:C52,C52))</f>
        <v/>
      </c>
      <c r="H52" s="3"/>
      <c r="N52" s="3"/>
      <c r="O52" s="3"/>
      <c r="P52" s="3"/>
      <c r="Q52" s="3"/>
      <c r="R52" s="3"/>
      <c r="S52" s="3"/>
      <c r="T52" s="3"/>
      <c r="V52" s="3"/>
      <c r="W52" s="3"/>
      <c r="X52" s="3"/>
      <c r="Z52" s="3"/>
      <c r="AA52" s="3"/>
      <c r="AB52" s="3"/>
      <c r="AC52" s="3"/>
      <c r="AD52" s="3"/>
      <c r="AF52" s="3"/>
      <c r="AG52" s="3"/>
      <c r="AH52" s="3"/>
      <c r="AJ52" s="3"/>
      <c r="AK52" s="3"/>
      <c r="AL52" s="3"/>
      <c r="AN52" s="3"/>
      <c r="AQ52" s="3"/>
    </row>
    <row r="53" spans="1:43">
      <c r="A53" t="str">
        <f>IF(C53="","","Allievo "&amp;COUNTIF($C$2:C53,C53))</f>
        <v/>
      </c>
      <c r="H53" s="3"/>
      <c r="N53" s="3"/>
      <c r="O53" s="3"/>
      <c r="P53" s="3"/>
      <c r="Q53" s="3"/>
      <c r="R53" s="3"/>
      <c r="S53" s="3"/>
      <c r="T53" s="3"/>
      <c r="V53" s="3"/>
      <c r="W53" s="3"/>
      <c r="X53" s="3"/>
      <c r="Z53" s="3"/>
      <c r="AA53" s="3"/>
      <c r="AB53" s="3"/>
      <c r="AC53" s="3"/>
      <c r="AD53" s="3"/>
      <c r="AF53" s="3"/>
      <c r="AG53" s="3"/>
      <c r="AH53" s="3"/>
      <c r="AJ53" s="3"/>
      <c r="AK53" s="3"/>
      <c r="AL53" s="3"/>
      <c r="AN53" s="3"/>
      <c r="AQ53" s="3"/>
    </row>
    <row r="54" spans="1:43">
      <c r="A54" t="str">
        <f>IF(C54="","","Allievo "&amp;COUNTIF($C$2:C54,C54))</f>
        <v/>
      </c>
      <c r="H54" s="3"/>
      <c r="N54" s="3"/>
      <c r="O54" s="3"/>
      <c r="P54" s="3"/>
      <c r="Q54" s="3"/>
      <c r="R54" s="3"/>
      <c r="S54" s="3"/>
      <c r="T54" s="3"/>
      <c r="V54" s="3"/>
      <c r="W54" s="3"/>
      <c r="X54" s="3"/>
      <c r="Z54" s="3"/>
      <c r="AA54" s="3"/>
      <c r="AB54" s="3"/>
      <c r="AC54" s="3"/>
      <c r="AD54" s="3"/>
      <c r="AF54" s="3"/>
      <c r="AG54" s="3"/>
      <c r="AH54" s="3"/>
      <c r="AJ54" s="3"/>
      <c r="AK54" s="3"/>
      <c r="AL54" s="3"/>
      <c r="AN54" s="3"/>
      <c r="AQ54" s="3"/>
    </row>
    <row r="55" spans="1:43">
      <c r="A55" t="str">
        <f>IF(C55="","","Allievo "&amp;COUNTIF($C$2:C55,C55))</f>
        <v/>
      </c>
      <c r="H55" s="3"/>
      <c r="N55" s="3"/>
      <c r="O55" s="3"/>
      <c r="P55" s="3"/>
      <c r="Q55" s="3"/>
      <c r="R55" s="3"/>
      <c r="S55" s="3"/>
      <c r="T55" s="3"/>
      <c r="V55" s="3"/>
      <c r="W55" s="3"/>
      <c r="X55" s="3"/>
      <c r="Z55" s="3"/>
      <c r="AA55" s="3"/>
      <c r="AB55" s="3"/>
      <c r="AC55" s="3"/>
      <c r="AD55" s="3"/>
      <c r="AF55" s="3"/>
      <c r="AG55" s="3"/>
      <c r="AH55" s="3"/>
      <c r="AJ55" s="3"/>
      <c r="AK55" s="3"/>
      <c r="AL55" s="3"/>
      <c r="AN55" s="3"/>
      <c r="AQ55" s="3"/>
    </row>
    <row r="56" spans="1:43">
      <c r="A56" t="str">
        <f>IF(C56="","","Allievo "&amp;COUNTIF($C$2:C56,C56))</f>
        <v/>
      </c>
      <c r="H56" s="3"/>
      <c r="N56" s="3"/>
      <c r="O56" s="3"/>
      <c r="P56" s="3"/>
      <c r="Q56" s="3"/>
      <c r="R56" s="3"/>
      <c r="S56" s="3"/>
      <c r="T56" s="3"/>
      <c r="V56" s="3"/>
      <c r="W56" s="3"/>
      <c r="X56" s="3"/>
      <c r="Z56" s="3"/>
      <c r="AA56" s="3"/>
      <c r="AB56" s="3"/>
      <c r="AC56" s="3"/>
      <c r="AD56" s="3"/>
      <c r="AF56" s="3"/>
      <c r="AG56" s="3"/>
      <c r="AH56" s="3"/>
      <c r="AJ56" s="3"/>
      <c r="AK56" s="3"/>
      <c r="AL56" s="3"/>
      <c r="AN56" s="3"/>
      <c r="AQ56" s="3"/>
    </row>
    <row r="57" spans="1:43">
      <c r="A57" t="str">
        <f>IF(C57="","","Allievo "&amp;COUNTIF($C$2:C57,C57))</f>
        <v/>
      </c>
      <c r="H57" s="3"/>
      <c r="N57" s="3"/>
      <c r="O57" s="3"/>
      <c r="P57" s="3"/>
      <c r="Q57" s="3"/>
      <c r="R57" s="3"/>
      <c r="S57" s="3"/>
      <c r="T57" s="3"/>
      <c r="V57" s="3"/>
      <c r="W57" s="3"/>
      <c r="X57" s="3"/>
      <c r="Z57" s="3"/>
      <c r="AA57" s="3"/>
      <c r="AB57" s="3"/>
      <c r="AC57" s="3"/>
      <c r="AD57" s="3"/>
      <c r="AF57" s="3"/>
      <c r="AG57" s="3"/>
      <c r="AH57" s="3"/>
      <c r="AJ57" s="3"/>
      <c r="AK57" s="3"/>
      <c r="AL57" s="3"/>
      <c r="AN57" s="3"/>
      <c r="AQ57" s="3"/>
    </row>
    <row r="58" spans="1:43">
      <c r="A58" t="str">
        <f>IF(C58="","","Allievo "&amp;COUNTIF($C$2:C58,C58))</f>
        <v/>
      </c>
      <c r="H58" s="3"/>
      <c r="N58" s="3"/>
      <c r="O58" s="3"/>
      <c r="P58" s="3"/>
      <c r="Q58" s="3"/>
      <c r="R58" s="3"/>
      <c r="S58" s="3"/>
      <c r="T58" s="3"/>
      <c r="V58" s="3"/>
      <c r="W58" s="3"/>
      <c r="X58" s="3"/>
      <c r="Z58" s="3"/>
      <c r="AA58" s="3"/>
      <c r="AB58" s="3"/>
      <c r="AC58" s="3"/>
      <c r="AD58" s="3"/>
      <c r="AF58" s="3"/>
      <c r="AG58" s="3"/>
      <c r="AH58" s="3"/>
      <c r="AJ58" s="3"/>
      <c r="AK58" s="3"/>
      <c r="AL58" s="3"/>
      <c r="AN58" s="3"/>
      <c r="AQ58" s="3"/>
    </row>
    <row r="59" spans="1:43">
      <c r="A59" t="str">
        <f>IF(C59="","","Allievo "&amp;COUNTIF($C$2:C59,C59))</f>
        <v/>
      </c>
      <c r="H59" s="3"/>
      <c r="N59" s="3"/>
      <c r="O59" s="3"/>
      <c r="P59" s="3"/>
      <c r="Q59" s="3"/>
      <c r="R59" s="3"/>
      <c r="S59" s="3"/>
      <c r="T59" s="3"/>
      <c r="V59" s="3"/>
      <c r="W59" s="3"/>
      <c r="X59" s="3"/>
      <c r="Z59" s="3"/>
      <c r="AA59" s="3"/>
      <c r="AB59" s="3"/>
      <c r="AC59" s="3"/>
      <c r="AD59" s="3"/>
      <c r="AF59" s="3"/>
      <c r="AG59" s="3"/>
      <c r="AH59" s="3"/>
      <c r="AJ59" s="3"/>
      <c r="AK59" s="3"/>
      <c r="AL59" s="3"/>
      <c r="AN59" s="3"/>
      <c r="AQ59" s="3"/>
    </row>
    <row r="60" spans="1:43">
      <c r="A60" t="str">
        <f>IF(C60="","","Allievo "&amp;COUNTIF($C$2:C60,C60))</f>
        <v/>
      </c>
      <c r="H60" s="3"/>
      <c r="N60" s="3"/>
      <c r="O60" s="3"/>
      <c r="P60" s="3"/>
      <c r="Q60" s="3"/>
      <c r="R60" s="3"/>
      <c r="S60" s="3"/>
      <c r="T60" s="3"/>
      <c r="V60" s="3"/>
      <c r="W60" s="3"/>
      <c r="X60" s="3"/>
      <c r="Z60" s="3"/>
      <c r="AA60" s="3"/>
      <c r="AB60" s="3"/>
      <c r="AC60" s="3"/>
      <c r="AD60" s="3"/>
      <c r="AF60" s="3"/>
      <c r="AG60" s="3"/>
      <c r="AH60" s="3"/>
      <c r="AJ60" s="3"/>
      <c r="AK60" s="3"/>
      <c r="AL60" s="3"/>
      <c r="AN60" s="3"/>
      <c r="AQ60" s="3"/>
    </row>
    <row r="61" spans="1:43">
      <c r="A61" t="str">
        <f>IF(C61="","","Allievo "&amp;COUNTIF($C$2:C61,C61))</f>
        <v/>
      </c>
      <c r="H61" s="3"/>
      <c r="N61" s="3"/>
      <c r="O61" s="3"/>
      <c r="P61" s="3"/>
      <c r="Q61" s="3"/>
      <c r="R61" s="3"/>
      <c r="S61" s="3"/>
      <c r="T61" s="3"/>
      <c r="V61" s="3"/>
      <c r="W61" s="3"/>
      <c r="X61" s="3"/>
      <c r="Z61" s="3"/>
      <c r="AA61" s="3"/>
      <c r="AB61" s="3"/>
      <c r="AC61" s="3"/>
      <c r="AD61" s="3"/>
      <c r="AF61" s="3"/>
      <c r="AG61" s="3"/>
      <c r="AH61" s="3"/>
      <c r="AJ61" s="3"/>
      <c r="AK61" s="3"/>
      <c r="AL61" s="3"/>
      <c r="AN61" s="3"/>
      <c r="AQ61" s="3"/>
    </row>
    <row r="62" spans="1:43">
      <c r="A62" t="str">
        <f>IF(C62="","","Allievo "&amp;COUNTIF($C$2:C62,C62))</f>
        <v/>
      </c>
      <c r="H62" s="3"/>
      <c r="N62" s="3"/>
      <c r="O62" s="3"/>
      <c r="P62" s="3"/>
      <c r="Q62" s="3"/>
      <c r="R62" s="3"/>
      <c r="S62" s="3"/>
      <c r="T62" s="3"/>
      <c r="V62" s="3"/>
      <c r="W62" s="3"/>
      <c r="X62" s="3"/>
      <c r="Z62" s="3"/>
      <c r="AA62" s="3"/>
      <c r="AB62" s="3"/>
      <c r="AC62" s="3"/>
      <c r="AD62" s="3"/>
      <c r="AF62" s="3"/>
      <c r="AG62" s="3"/>
      <c r="AH62" s="3"/>
      <c r="AJ62" s="3"/>
      <c r="AK62" s="3"/>
      <c r="AL62" s="3"/>
      <c r="AN62" s="3"/>
      <c r="AQ62" s="3"/>
    </row>
    <row r="63" spans="1:43">
      <c r="A63" t="str">
        <f>IF(C63="","","Allievo "&amp;COUNTIF($C$2:C63,C63))</f>
        <v/>
      </c>
      <c r="H63" s="3"/>
      <c r="N63" s="3"/>
      <c r="O63" s="3"/>
      <c r="P63" s="3"/>
      <c r="Q63" s="3"/>
      <c r="R63" s="3"/>
      <c r="S63" s="3"/>
      <c r="T63" s="3"/>
      <c r="V63" s="3"/>
      <c r="W63" s="3"/>
      <c r="X63" s="3"/>
      <c r="Z63" s="3"/>
      <c r="AA63" s="3"/>
      <c r="AB63" s="3"/>
      <c r="AC63" s="3"/>
      <c r="AD63" s="3"/>
      <c r="AF63" s="3"/>
      <c r="AG63" s="3"/>
      <c r="AH63" s="3"/>
      <c r="AJ63" s="3"/>
      <c r="AK63" s="3"/>
      <c r="AL63" s="3"/>
      <c r="AN63" s="3"/>
      <c r="AQ63" s="3"/>
    </row>
    <row r="64" spans="1:43">
      <c r="A64" t="str">
        <f>IF(C64="","","Allievo "&amp;COUNTIF($C$2:C64,C64))</f>
        <v/>
      </c>
      <c r="H64" s="3"/>
      <c r="N64" s="3"/>
      <c r="O64" s="3"/>
      <c r="P64" s="3"/>
      <c r="Q64" s="3"/>
      <c r="R64" s="3"/>
      <c r="S64" s="3"/>
      <c r="T64" s="3"/>
      <c r="V64" s="3"/>
      <c r="W64" s="3"/>
      <c r="X64" s="3"/>
      <c r="Z64" s="3"/>
      <c r="AA64" s="3"/>
      <c r="AB64" s="3"/>
      <c r="AC64" s="3"/>
      <c r="AD64" s="3"/>
      <c r="AF64" s="3"/>
      <c r="AG64" s="3"/>
      <c r="AH64" s="3"/>
      <c r="AJ64" s="3"/>
      <c r="AK64" s="3"/>
      <c r="AL64" s="3"/>
      <c r="AN64" s="3"/>
      <c r="AQ64" s="3"/>
    </row>
    <row r="65" spans="1:43">
      <c r="A65" t="str">
        <f>IF(C65="","","Allievo "&amp;COUNTIF($C$2:C65,C65))</f>
        <v/>
      </c>
      <c r="H65" s="3"/>
      <c r="N65" s="3"/>
      <c r="O65" s="3"/>
      <c r="P65" s="3"/>
      <c r="Q65" s="3"/>
      <c r="R65" s="3"/>
      <c r="S65" s="3"/>
      <c r="T65" s="3"/>
      <c r="V65" s="3"/>
      <c r="W65" s="3"/>
      <c r="X65" s="3"/>
      <c r="Z65" s="3"/>
      <c r="AA65" s="3"/>
      <c r="AB65" s="3"/>
      <c r="AC65" s="3"/>
      <c r="AD65" s="3"/>
      <c r="AF65" s="3"/>
      <c r="AG65" s="3"/>
      <c r="AH65" s="3"/>
      <c r="AJ65" s="3"/>
      <c r="AK65" s="3"/>
      <c r="AL65" s="3"/>
      <c r="AN65" s="3"/>
      <c r="AQ65" s="3"/>
    </row>
    <row r="66" spans="1:43">
      <c r="A66" t="str">
        <f>IF(C66="","","Allievo "&amp;COUNTIF($C$2:C66,C66))</f>
        <v/>
      </c>
      <c r="H66" s="3"/>
      <c r="N66" s="3"/>
      <c r="O66" s="3"/>
      <c r="P66" s="3"/>
      <c r="Q66" s="3"/>
      <c r="R66" s="3"/>
      <c r="S66" s="3"/>
      <c r="T66" s="3"/>
      <c r="V66" s="3"/>
      <c r="W66" s="3"/>
      <c r="X66" s="3"/>
      <c r="Z66" s="3"/>
      <c r="AA66" s="3"/>
      <c r="AB66" s="3"/>
      <c r="AC66" s="3"/>
      <c r="AD66" s="3"/>
      <c r="AF66" s="3"/>
      <c r="AG66" s="3"/>
      <c r="AH66" s="3"/>
      <c r="AJ66" s="3"/>
      <c r="AK66" s="3"/>
      <c r="AL66" s="3"/>
      <c r="AN66" s="3"/>
      <c r="AQ66" s="3"/>
    </row>
    <row r="67" spans="1:43">
      <c r="A67" t="str">
        <f>IF(C67="","","Allievo "&amp;COUNTIF($C$2:C67,C67))</f>
        <v/>
      </c>
      <c r="H67" s="3"/>
      <c r="N67" s="3"/>
      <c r="O67" s="3"/>
      <c r="P67" s="3"/>
      <c r="Q67" s="3"/>
      <c r="R67" s="3"/>
      <c r="S67" s="3"/>
      <c r="T67" s="3"/>
      <c r="V67" s="3"/>
      <c r="W67" s="3"/>
      <c r="X67" s="3"/>
      <c r="Z67" s="3"/>
      <c r="AA67" s="3"/>
      <c r="AB67" s="3"/>
      <c r="AC67" s="3"/>
      <c r="AD67" s="3"/>
      <c r="AF67" s="3"/>
      <c r="AG67" s="3"/>
      <c r="AH67" s="3"/>
      <c r="AJ67" s="3"/>
      <c r="AK67" s="3"/>
      <c r="AL67" s="3"/>
      <c r="AN67" s="3"/>
      <c r="AQ67" s="3"/>
    </row>
    <row r="68" spans="1:43">
      <c r="A68" t="str">
        <f>IF(C68="","","Allievo "&amp;COUNTIF($C$2:C68,C68))</f>
        <v/>
      </c>
      <c r="H68" s="3"/>
      <c r="N68" s="3"/>
      <c r="O68" s="3"/>
      <c r="P68" s="3"/>
      <c r="Q68" s="3"/>
      <c r="R68" s="3"/>
      <c r="S68" s="3"/>
      <c r="T68" s="3"/>
      <c r="V68" s="3"/>
      <c r="W68" s="3"/>
      <c r="X68" s="3"/>
      <c r="Z68" s="3"/>
      <c r="AA68" s="3"/>
      <c r="AB68" s="3"/>
      <c r="AC68" s="3"/>
      <c r="AD68" s="3"/>
      <c r="AF68" s="3"/>
      <c r="AG68" s="3"/>
      <c r="AH68" s="3"/>
      <c r="AJ68" s="3"/>
      <c r="AK68" s="3"/>
      <c r="AL68" s="3"/>
      <c r="AN68" s="3"/>
      <c r="AQ68" s="3"/>
    </row>
    <row r="69" spans="1:43">
      <c r="A69" t="str">
        <f>IF(C69="","","Allievo "&amp;COUNTIF($C$2:C69,C69))</f>
        <v/>
      </c>
      <c r="H69" s="3"/>
      <c r="N69" s="3"/>
      <c r="O69" s="3"/>
      <c r="P69" s="3"/>
      <c r="Q69" s="3"/>
      <c r="R69" s="3"/>
      <c r="S69" s="3"/>
      <c r="T69" s="3"/>
      <c r="V69" s="3"/>
      <c r="W69" s="3"/>
      <c r="X69" s="3"/>
      <c r="Z69" s="3"/>
      <c r="AA69" s="3"/>
      <c r="AB69" s="3"/>
      <c r="AC69" s="3"/>
      <c r="AD69" s="3"/>
      <c r="AF69" s="3"/>
      <c r="AG69" s="3"/>
      <c r="AH69" s="3"/>
      <c r="AJ69" s="3"/>
      <c r="AK69" s="3"/>
      <c r="AL69" s="3"/>
      <c r="AN69" s="3"/>
      <c r="AQ69" s="3"/>
    </row>
    <row r="70" spans="1:43">
      <c r="A70" t="str">
        <f>IF(C70="","","Allievo "&amp;COUNTIF($C$2:C70,C70))</f>
        <v/>
      </c>
      <c r="H70" s="3"/>
      <c r="N70" s="3"/>
      <c r="O70" s="3"/>
      <c r="P70" s="3"/>
      <c r="Q70" s="3"/>
      <c r="R70" s="3"/>
      <c r="S70" s="3"/>
      <c r="T70" s="3"/>
      <c r="V70" s="3"/>
      <c r="W70" s="3"/>
      <c r="X70" s="3"/>
      <c r="Z70" s="3"/>
      <c r="AA70" s="3"/>
      <c r="AB70" s="3"/>
      <c r="AC70" s="3"/>
      <c r="AD70" s="3"/>
      <c r="AF70" s="3"/>
      <c r="AG70" s="3"/>
      <c r="AH70" s="3"/>
      <c r="AJ70" s="3"/>
      <c r="AK70" s="3"/>
      <c r="AL70" s="3"/>
      <c r="AN70" s="3"/>
      <c r="AQ70" s="3"/>
    </row>
    <row r="71" spans="1:43">
      <c r="A71" t="str">
        <f>IF(C71="","","Allievo "&amp;COUNTIF($C$2:C71,C71))</f>
        <v/>
      </c>
      <c r="H71" s="3"/>
      <c r="N71" s="3"/>
      <c r="O71" s="3"/>
      <c r="P71" s="3"/>
      <c r="Q71" s="3"/>
      <c r="R71" s="3"/>
      <c r="S71" s="3"/>
      <c r="T71" s="3"/>
      <c r="V71" s="3"/>
      <c r="W71" s="3"/>
      <c r="X71" s="3"/>
      <c r="Z71" s="3"/>
      <c r="AA71" s="3"/>
      <c r="AB71" s="3"/>
      <c r="AC71" s="3"/>
      <c r="AD71" s="3"/>
      <c r="AF71" s="3"/>
      <c r="AG71" s="3"/>
      <c r="AH71" s="3"/>
      <c r="AJ71" s="3"/>
      <c r="AK71" s="3"/>
      <c r="AL71" s="3"/>
      <c r="AN71" s="3"/>
      <c r="AQ71" s="3"/>
    </row>
    <row r="72" spans="1:43">
      <c r="A72" t="str">
        <f>IF(C72="","","Allievo "&amp;COUNTIF($C$2:C72,C72))</f>
        <v/>
      </c>
      <c r="H72" s="3"/>
      <c r="N72" s="3"/>
      <c r="O72" s="3"/>
      <c r="P72" s="3"/>
      <c r="Q72" s="3"/>
      <c r="R72" s="3"/>
      <c r="S72" s="3"/>
      <c r="T72" s="3"/>
      <c r="V72" s="3"/>
      <c r="W72" s="3"/>
      <c r="X72" s="3"/>
      <c r="Z72" s="3"/>
      <c r="AA72" s="3"/>
      <c r="AB72" s="3"/>
      <c r="AC72" s="3"/>
      <c r="AD72" s="3"/>
      <c r="AF72" s="3"/>
      <c r="AG72" s="3"/>
      <c r="AH72" s="3"/>
      <c r="AJ72" s="3"/>
      <c r="AK72" s="3"/>
      <c r="AL72" s="3"/>
      <c r="AN72" s="3"/>
      <c r="AQ72" s="3"/>
    </row>
    <row r="73" spans="1:43">
      <c r="A73" t="str">
        <f>IF(C73="","","Allievo "&amp;COUNTIF($C$2:C73,C73))</f>
        <v/>
      </c>
      <c r="H73" s="3"/>
      <c r="N73" s="3"/>
      <c r="O73" s="3"/>
      <c r="P73" s="3"/>
      <c r="Q73" s="3"/>
      <c r="R73" s="3"/>
      <c r="S73" s="3"/>
      <c r="T73" s="3"/>
      <c r="V73" s="3"/>
      <c r="W73" s="3"/>
      <c r="X73" s="3"/>
      <c r="Z73" s="3"/>
      <c r="AA73" s="3"/>
      <c r="AB73" s="3"/>
      <c r="AC73" s="3"/>
      <c r="AD73" s="3"/>
      <c r="AF73" s="3"/>
      <c r="AG73" s="3"/>
      <c r="AH73" s="3"/>
      <c r="AJ73" s="3"/>
      <c r="AK73" s="3"/>
      <c r="AL73" s="3"/>
      <c r="AN73" s="3"/>
      <c r="AQ73" s="3"/>
    </row>
    <row r="74" spans="1:43">
      <c r="A74" t="str">
        <f>IF(C74="","","Allievo "&amp;COUNTIF($C$2:C74,C74))</f>
        <v/>
      </c>
      <c r="H74" s="3"/>
      <c r="N74" s="3"/>
      <c r="O74" s="3"/>
      <c r="P74" s="3"/>
      <c r="Q74" s="3"/>
      <c r="R74" s="3"/>
      <c r="S74" s="3"/>
      <c r="T74" s="3"/>
      <c r="V74" s="3"/>
      <c r="W74" s="3"/>
      <c r="X74" s="3"/>
      <c r="Z74" s="3"/>
      <c r="AA74" s="3"/>
      <c r="AB74" s="3"/>
      <c r="AC74" s="3"/>
      <c r="AD74" s="3"/>
      <c r="AF74" s="3"/>
      <c r="AG74" s="3"/>
      <c r="AH74" s="3"/>
      <c r="AJ74" s="3"/>
      <c r="AK74" s="3"/>
      <c r="AL74" s="3"/>
      <c r="AN74" s="3"/>
      <c r="AQ74" s="3"/>
    </row>
    <row r="75" spans="1:43">
      <c r="A75" t="str">
        <f>IF(C75="","","Allievo "&amp;COUNTIF($C$2:C75,C75))</f>
        <v/>
      </c>
      <c r="H75" s="3"/>
      <c r="N75" s="3"/>
      <c r="O75" s="3"/>
      <c r="P75" s="3"/>
      <c r="Q75" s="3"/>
      <c r="R75" s="3"/>
      <c r="S75" s="3"/>
      <c r="T75" s="3"/>
      <c r="V75" s="3"/>
      <c r="W75" s="3"/>
      <c r="X75" s="3"/>
      <c r="Z75" s="3"/>
      <c r="AA75" s="3"/>
      <c r="AB75" s="3"/>
      <c r="AC75" s="3"/>
      <c r="AD75" s="3"/>
      <c r="AF75" s="3"/>
      <c r="AG75" s="3"/>
      <c r="AH75" s="3"/>
      <c r="AJ75" s="3"/>
      <c r="AK75" s="3"/>
      <c r="AL75" s="3"/>
      <c r="AN75" s="3"/>
      <c r="AQ75" s="3"/>
    </row>
    <row r="76" spans="1:43">
      <c r="A76" t="str">
        <f>IF(C76="","","Allievo "&amp;COUNTIF($C$2:C76,C76))</f>
        <v/>
      </c>
      <c r="H76" s="3"/>
      <c r="N76" s="3"/>
      <c r="O76" s="3"/>
      <c r="P76" s="3"/>
      <c r="Q76" s="3"/>
      <c r="R76" s="3"/>
      <c r="S76" s="3"/>
      <c r="T76" s="3"/>
      <c r="V76" s="3"/>
      <c r="W76" s="3"/>
      <c r="X76" s="3"/>
      <c r="Z76" s="3"/>
      <c r="AA76" s="3"/>
      <c r="AB76" s="3"/>
      <c r="AC76" s="3"/>
      <c r="AD76" s="3"/>
      <c r="AF76" s="3"/>
      <c r="AG76" s="3"/>
      <c r="AH76" s="3"/>
      <c r="AJ76" s="3"/>
      <c r="AK76" s="3"/>
      <c r="AL76" s="3"/>
      <c r="AN76" s="3"/>
      <c r="AQ76" s="3"/>
    </row>
    <row r="77" spans="1:43">
      <c r="A77" t="str">
        <f>IF(C77="","","Allievo "&amp;COUNTIF($C$2:C77,C77))</f>
        <v/>
      </c>
      <c r="H77" s="3"/>
      <c r="N77" s="3"/>
      <c r="O77" s="3"/>
      <c r="P77" s="3"/>
      <c r="Q77" s="3"/>
      <c r="R77" s="3"/>
      <c r="S77" s="3"/>
      <c r="T77" s="3"/>
      <c r="V77" s="3"/>
      <c r="W77" s="3"/>
      <c r="X77" s="3"/>
      <c r="Z77" s="3"/>
      <c r="AA77" s="3"/>
      <c r="AB77" s="3"/>
      <c r="AC77" s="3"/>
      <c r="AD77" s="3"/>
      <c r="AF77" s="3"/>
      <c r="AG77" s="3"/>
      <c r="AH77" s="3"/>
      <c r="AJ77" s="3"/>
      <c r="AK77" s="3"/>
      <c r="AL77" s="3"/>
      <c r="AN77" s="3"/>
      <c r="AQ77" s="3"/>
    </row>
    <row r="78" spans="1:43">
      <c r="A78" t="str">
        <f>IF(C78="","","Allievo "&amp;COUNTIF($C$2:C78,C78))</f>
        <v/>
      </c>
      <c r="H78" s="3"/>
      <c r="N78" s="3"/>
      <c r="O78" s="3"/>
      <c r="P78" s="3"/>
      <c r="Q78" s="3"/>
      <c r="R78" s="3"/>
      <c r="S78" s="3"/>
      <c r="T78" s="3"/>
      <c r="V78" s="3"/>
      <c r="W78" s="3"/>
      <c r="X78" s="3"/>
      <c r="Z78" s="3"/>
      <c r="AA78" s="3"/>
      <c r="AB78" s="3"/>
      <c r="AC78" s="3"/>
      <c r="AD78" s="3"/>
      <c r="AF78" s="3"/>
      <c r="AG78" s="3"/>
      <c r="AH78" s="3"/>
      <c r="AJ78" s="3"/>
      <c r="AK78" s="3"/>
      <c r="AL78" s="3"/>
      <c r="AN78" s="3"/>
      <c r="AQ78" s="3"/>
    </row>
    <row r="79" spans="1:43">
      <c r="A79" t="str">
        <f>IF(C79="","","Allievo "&amp;COUNTIF($C$2:C79,C79))</f>
        <v/>
      </c>
      <c r="H79" s="3"/>
      <c r="N79" s="3"/>
      <c r="O79" s="3"/>
      <c r="P79" s="3"/>
      <c r="Q79" s="3"/>
      <c r="R79" s="3"/>
      <c r="S79" s="3"/>
      <c r="T79" s="3"/>
      <c r="V79" s="3"/>
      <c r="W79" s="3"/>
      <c r="X79" s="3"/>
      <c r="Z79" s="3"/>
      <c r="AA79" s="3"/>
      <c r="AB79" s="3"/>
      <c r="AC79" s="3"/>
      <c r="AD79" s="3"/>
      <c r="AF79" s="3"/>
      <c r="AG79" s="3"/>
      <c r="AH79" s="3"/>
      <c r="AJ79" s="3"/>
      <c r="AK79" s="3"/>
      <c r="AL79" s="3"/>
      <c r="AN79" s="3"/>
      <c r="AQ79" s="3"/>
    </row>
    <row r="80" spans="1:43">
      <c r="A80" t="str">
        <f>IF(C80="","","Allievo "&amp;COUNTIF($C$2:C80,C80))</f>
        <v/>
      </c>
      <c r="H80" s="3"/>
      <c r="N80" s="3"/>
      <c r="O80" s="3"/>
      <c r="P80" s="3"/>
      <c r="Q80" s="3"/>
      <c r="R80" s="3"/>
      <c r="S80" s="3"/>
      <c r="T80" s="3"/>
      <c r="V80" s="3"/>
      <c r="W80" s="3"/>
      <c r="X80" s="3"/>
      <c r="Z80" s="3"/>
      <c r="AA80" s="3"/>
      <c r="AB80" s="3"/>
      <c r="AC80" s="3"/>
      <c r="AD80" s="3"/>
      <c r="AF80" s="3"/>
      <c r="AG80" s="3"/>
      <c r="AH80" s="3"/>
      <c r="AJ80" s="3"/>
      <c r="AK80" s="3"/>
      <c r="AL80" s="3"/>
      <c r="AN80" s="3"/>
      <c r="AQ80" s="3"/>
    </row>
    <row r="81" spans="1:43">
      <c r="A81" t="str">
        <f>IF(C81="","","Allievo "&amp;COUNTIF($C$2:C81,C81))</f>
        <v/>
      </c>
      <c r="H81" s="3"/>
      <c r="N81" s="3"/>
      <c r="O81" s="3"/>
      <c r="P81" s="3"/>
      <c r="Q81" s="3"/>
      <c r="R81" s="3"/>
      <c r="S81" s="3"/>
      <c r="T81" s="3"/>
      <c r="V81" s="3"/>
      <c r="W81" s="3"/>
      <c r="X81" s="3"/>
      <c r="Z81" s="3"/>
      <c r="AA81" s="3"/>
      <c r="AB81" s="3"/>
      <c r="AC81" s="3"/>
      <c r="AD81" s="3"/>
      <c r="AF81" s="3"/>
      <c r="AG81" s="3"/>
      <c r="AH81" s="3"/>
      <c r="AJ81" s="3"/>
      <c r="AK81" s="3"/>
      <c r="AL81" s="3"/>
      <c r="AN81" s="3"/>
      <c r="AQ81" s="3"/>
    </row>
    <row r="82" spans="1:43">
      <c r="A82" t="str">
        <f>IF(C82="","","Allievo "&amp;COUNTIF($C$2:C82,C82))</f>
        <v/>
      </c>
      <c r="H82" s="3"/>
      <c r="N82" s="3"/>
      <c r="O82" s="3"/>
      <c r="P82" s="3"/>
      <c r="Q82" s="3"/>
      <c r="R82" s="3"/>
      <c r="S82" s="3"/>
      <c r="T82" s="3"/>
      <c r="V82" s="3"/>
      <c r="W82" s="3"/>
      <c r="X82" s="3"/>
      <c r="Z82" s="3"/>
      <c r="AA82" s="3"/>
      <c r="AB82" s="3"/>
      <c r="AC82" s="3"/>
      <c r="AD82" s="3"/>
      <c r="AF82" s="3"/>
      <c r="AG82" s="3"/>
      <c r="AH82" s="3"/>
      <c r="AJ82" s="3"/>
      <c r="AK82" s="3"/>
      <c r="AL82" s="3"/>
      <c r="AN82" s="3"/>
      <c r="AQ82" s="3"/>
    </row>
    <row r="83" spans="1:43">
      <c r="A83" t="str">
        <f>IF(C83="","","Allievo "&amp;COUNTIF($C$2:C83,C83))</f>
        <v/>
      </c>
      <c r="H83" s="3"/>
      <c r="N83" s="3"/>
      <c r="O83" s="3"/>
      <c r="P83" s="3"/>
      <c r="Q83" s="3"/>
      <c r="R83" s="3"/>
      <c r="S83" s="3"/>
      <c r="T83" s="3"/>
      <c r="V83" s="3"/>
      <c r="W83" s="3"/>
      <c r="X83" s="3"/>
      <c r="Z83" s="3"/>
      <c r="AA83" s="3"/>
      <c r="AB83" s="3"/>
      <c r="AC83" s="3"/>
      <c r="AD83" s="3"/>
      <c r="AF83" s="3"/>
      <c r="AG83" s="3"/>
      <c r="AH83" s="3"/>
      <c r="AJ83" s="3"/>
      <c r="AK83" s="3"/>
      <c r="AL83" s="3"/>
      <c r="AN83" s="3"/>
      <c r="AQ83" s="3"/>
    </row>
    <row r="84" spans="1:43">
      <c r="A84" t="str">
        <f>IF(C84="","","Allievo "&amp;COUNTIF($C$2:C84,C84))</f>
        <v/>
      </c>
      <c r="H84" s="3"/>
      <c r="N84" s="3"/>
      <c r="O84" s="3"/>
      <c r="P84" s="3"/>
      <c r="Q84" s="3"/>
      <c r="R84" s="3"/>
      <c r="S84" s="3"/>
      <c r="T84" s="3"/>
      <c r="V84" s="3"/>
      <c r="W84" s="3"/>
      <c r="X84" s="3"/>
      <c r="Z84" s="3"/>
      <c r="AA84" s="3"/>
      <c r="AB84" s="3"/>
      <c r="AC84" s="3"/>
      <c r="AD84" s="3"/>
      <c r="AF84" s="3"/>
      <c r="AG84" s="3"/>
      <c r="AH84" s="3"/>
      <c r="AJ84" s="3"/>
      <c r="AK84" s="3"/>
      <c r="AL84" s="3"/>
      <c r="AN84" s="3"/>
      <c r="AQ84" s="3"/>
    </row>
    <row r="85" spans="1:43">
      <c r="A85" t="str">
        <f>IF(C85="","","Allievo "&amp;COUNTIF($C$2:C85,C85))</f>
        <v/>
      </c>
      <c r="H85" s="3"/>
      <c r="N85" s="3"/>
      <c r="O85" s="3"/>
      <c r="P85" s="3"/>
      <c r="Q85" s="3"/>
      <c r="R85" s="3"/>
      <c r="S85" s="3"/>
      <c r="T85" s="3"/>
      <c r="V85" s="3"/>
      <c r="W85" s="3"/>
      <c r="X85" s="3"/>
      <c r="Z85" s="3"/>
      <c r="AA85" s="3"/>
      <c r="AB85" s="3"/>
      <c r="AC85" s="3"/>
      <c r="AD85" s="3"/>
      <c r="AF85" s="3"/>
      <c r="AG85" s="3"/>
      <c r="AH85" s="3"/>
      <c r="AJ85" s="3"/>
      <c r="AK85" s="3"/>
      <c r="AL85" s="3"/>
      <c r="AN85" s="3"/>
      <c r="AQ85" s="3"/>
    </row>
    <row r="86" spans="1:43">
      <c r="A86" t="str">
        <f>IF(C86="","","Allievo "&amp;COUNTIF($C$2:C86,C86))</f>
        <v/>
      </c>
      <c r="H86" s="3"/>
      <c r="N86" s="3"/>
      <c r="O86" s="3"/>
      <c r="P86" s="3"/>
      <c r="Q86" s="3"/>
      <c r="R86" s="3"/>
      <c r="S86" s="3"/>
      <c r="T86" s="3"/>
      <c r="V86" s="3"/>
      <c r="W86" s="3"/>
      <c r="X86" s="3"/>
      <c r="Z86" s="3"/>
      <c r="AA86" s="3"/>
      <c r="AB86" s="3"/>
      <c r="AC86" s="3"/>
      <c r="AD86" s="3"/>
      <c r="AF86" s="3"/>
      <c r="AG86" s="3"/>
      <c r="AH86" s="3"/>
      <c r="AJ86" s="3"/>
      <c r="AK86" s="3"/>
      <c r="AL86" s="3"/>
      <c r="AN86" s="3"/>
      <c r="AQ86" s="3"/>
    </row>
    <row r="87" spans="1:43">
      <c r="A87" t="str">
        <f>IF(C87="","","Allievo "&amp;COUNTIF($C$2:C87,C87))</f>
        <v/>
      </c>
      <c r="H87" s="3"/>
      <c r="N87" s="3"/>
      <c r="O87" s="3"/>
      <c r="P87" s="3"/>
      <c r="Q87" s="3"/>
      <c r="R87" s="3"/>
      <c r="S87" s="3"/>
      <c r="T87" s="3"/>
      <c r="V87" s="3"/>
      <c r="W87" s="3"/>
      <c r="X87" s="3"/>
      <c r="Z87" s="3"/>
      <c r="AA87" s="3"/>
      <c r="AB87" s="3"/>
      <c r="AC87" s="3"/>
      <c r="AD87" s="3"/>
      <c r="AF87" s="3"/>
      <c r="AG87" s="3"/>
      <c r="AH87" s="3"/>
      <c r="AJ87" s="3"/>
      <c r="AK87" s="3"/>
      <c r="AL87" s="3"/>
      <c r="AN87" s="3"/>
      <c r="AQ87" s="3"/>
    </row>
    <row r="88" spans="1:43">
      <c r="A88" t="str">
        <f>IF(C88="","","Allievo "&amp;COUNTIF($C$2:C88,C88))</f>
        <v/>
      </c>
      <c r="H88" s="3"/>
      <c r="N88" s="3"/>
      <c r="O88" s="3"/>
      <c r="P88" s="3"/>
      <c r="Q88" s="3"/>
      <c r="R88" s="3"/>
      <c r="S88" s="3"/>
      <c r="T88" s="3"/>
      <c r="V88" s="3"/>
      <c r="W88" s="3"/>
      <c r="X88" s="3"/>
      <c r="Z88" s="3"/>
      <c r="AA88" s="3"/>
      <c r="AB88" s="3"/>
      <c r="AC88" s="3"/>
      <c r="AD88" s="3"/>
      <c r="AF88" s="3"/>
      <c r="AG88" s="3"/>
      <c r="AH88" s="3"/>
      <c r="AJ88" s="3"/>
      <c r="AK88" s="3"/>
      <c r="AL88" s="3"/>
      <c r="AN88" s="3"/>
      <c r="AQ88" s="3"/>
    </row>
    <row r="89" spans="1:43">
      <c r="A89" t="str">
        <f>IF(C89="","","Allievo "&amp;COUNTIF($C$2:C89,C89))</f>
        <v/>
      </c>
      <c r="H89" s="3"/>
      <c r="N89" s="3"/>
      <c r="O89" s="3"/>
      <c r="P89" s="3"/>
      <c r="Q89" s="3"/>
      <c r="R89" s="3"/>
      <c r="S89" s="3"/>
      <c r="T89" s="3"/>
      <c r="V89" s="3"/>
      <c r="W89" s="3"/>
      <c r="X89" s="3"/>
      <c r="Z89" s="3"/>
      <c r="AA89" s="3"/>
      <c r="AB89" s="3"/>
      <c r="AC89" s="3"/>
      <c r="AD89" s="3"/>
      <c r="AF89" s="3"/>
      <c r="AG89" s="3"/>
      <c r="AH89" s="3"/>
      <c r="AJ89" s="3"/>
      <c r="AK89" s="3"/>
      <c r="AL89" s="3"/>
      <c r="AN89" s="3"/>
      <c r="AQ89" s="3"/>
    </row>
    <row r="90" spans="1:43">
      <c r="A90" t="str">
        <f>IF(C90="","","Allievo "&amp;COUNTIF($C$2:C90,C90))</f>
        <v/>
      </c>
      <c r="H90" s="3"/>
      <c r="N90" s="3"/>
      <c r="O90" s="3"/>
      <c r="P90" s="3"/>
      <c r="Q90" s="3"/>
      <c r="R90" s="3"/>
      <c r="S90" s="3"/>
      <c r="T90" s="3"/>
      <c r="V90" s="3"/>
      <c r="W90" s="3"/>
      <c r="X90" s="3"/>
      <c r="Z90" s="3"/>
      <c r="AA90" s="3"/>
      <c r="AB90" s="3"/>
      <c r="AC90" s="3"/>
      <c r="AD90" s="3"/>
      <c r="AF90" s="3"/>
      <c r="AG90" s="3"/>
      <c r="AH90" s="3"/>
      <c r="AJ90" s="3"/>
      <c r="AK90" s="3"/>
      <c r="AL90" s="3"/>
      <c r="AN90" s="3"/>
      <c r="AQ90" s="3"/>
    </row>
    <row r="91" spans="1:43">
      <c r="A91" t="str">
        <f>IF(C91="","","Allievo "&amp;COUNTIF($C$2:C91,C91))</f>
        <v/>
      </c>
      <c r="H91" s="3"/>
      <c r="N91" s="3"/>
      <c r="O91" s="3"/>
      <c r="P91" s="3"/>
      <c r="Q91" s="3"/>
      <c r="R91" s="3"/>
      <c r="S91" s="3"/>
      <c r="T91" s="3"/>
      <c r="V91" s="3"/>
      <c r="W91" s="3"/>
      <c r="X91" s="3"/>
      <c r="Z91" s="3"/>
      <c r="AA91" s="3"/>
      <c r="AB91" s="3"/>
      <c r="AC91" s="3"/>
      <c r="AD91" s="3"/>
      <c r="AF91" s="3"/>
      <c r="AG91" s="3"/>
      <c r="AH91" s="3"/>
      <c r="AJ91" s="3"/>
      <c r="AK91" s="3"/>
      <c r="AL91" s="3"/>
      <c r="AN91" s="3"/>
      <c r="AQ91" s="3"/>
    </row>
    <row r="92" spans="1:43">
      <c r="A92" t="str">
        <f>IF(C92="","","Allievo "&amp;COUNTIF($C$2:C92,C92))</f>
        <v/>
      </c>
      <c r="H92" s="3"/>
      <c r="N92" s="3"/>
      <c r="O92" s="3"/>
      <c r="P92" s="3"/>
      <c r="Q92" s="3"/>
      <c r="R92" s="3"/>
      <c r="S92" s="3"/>
      <c r="T92" s="3"/>
      <c r="V92" s="3"/>
      <c r="W92" s="3"/>
      <c r="X92" s="3"/>
      <c r="Z92" s="3"/>
      <c r="AA92" s="3"/>
      <c r="AB92" s="3"/>
      <c r="AC92" s="3"/>
      <c r="AD92" s="3"/>
      <c r="AF92" s="3"/>
      <c r="AG92" s="3"/>
      <c r="AH92" s="3"/>
      <c r="AJ92" s="3"/>
      <c r="AK92" s="3"/>
      <c r="AL92" s="3"/>
      <c r="AN92" s="3"/>
      <c r="AQ92" s="3"/>
    </row>
    <row r="93" spans="1:43">
      <c r="A93" t="str">
        <f>IF(C93="","","Allievo "&amp;COUNTIF($C$2:C93,C93))</f>
        <v/>
      </c>
      <c r="H93" s="3"/>
      <c r="N93" s="3"/>
      <c r="O93" s="3"/>
      <c r="P93" s="3"/>
      <c r="Q93" s="3"/>
      <c r="R93" s="3"/>
      <c r="S93" s="3"/>
      <c r="T93" s="3"/>
      <c r="V93" s="3"/>
      <c r="W93" s="3"/>
      <c r="X93" s="3"/>
      <c r="Z93" s="3"/>
      <c r="AA93" s="3"/>
      <c r="AB93" s="3"/>
      <c r="AC93" s="3"/>
      <c r="AD93" s="3"/>
      <c r="AF93" s="3"/>
      <c r="AG93" s="3"/>
      <c r="AH93" s="3"/>
      <c r="AJ93" s="3"/>
      <c r="AK93" s="3"/>
      <c r="AL93" s="3"/>
      <c r="AN93" s="3"/>
      <c r="AQ93" s="3"/>
    </row>
    <row r="94" spans="1:43">
      <c r="A94" t="str">
        <f>IF(C94="","","Allievo "&amp;COUNTIF($C$2:C94,C94))</f>
        <v/>
      </c>
      <c r="H94" s="3"/>
      <c r="N94" s="3"/>
      <c r="O94" s="3"/>
      <c r="P94" s="3"/>
      <c r="Q94" s="3"/>
      <c r="R94" s="3"/>
      <c r="S94" s="3"/>
      <c r="T94" s="3"/>
      <c r="V94" s="3"/>
      <c r="W94" s="3"/>
      <c r="X94" s="3"/>
      <c r="Z94" s="3"/>
      <c r="AA94" s="3"/>
      <c r="AB94" s="3"/>
      <c r="AC94" s="3"/>
      <c r="AD94" s="3"/>
      <c r="AF94" s="3"/>
      <c r="AG94" s="3"/>
      <c r="AH94" s="3"/>
      <c r="AJ94" s="3"/>
      <c r="AK94" s="3"/>
      <c r="AL94" s="3"/>
      <c r="AN94" s="3"/>
      <c r="AQ94" s="3"/>
    </row>
    <row r="95" spans="1:43">
      <c r="A95" t="str">
        <f>IF(C95="","","Allievo "&amp;COUNTIF($C$2:C95,C95))</f>
        <v/>
      </c>
      <c r="H95" s="3"/>
      <c r="N95" s="3"/>
      <c r="O95" s="3"/>
      <c r="P95" s="3"/>
      <c r="Q95" s="3"/>
      <c r="R95" s="3"/>
      <c r="S95" s="3"/>
      <c r="T95" s="3"/>
      <c r="V95" s="3"/>
      <c r="W95" s="3"/>
      <c r="X95" s="3"/>
      <c r="Z95" s="3"/>
      <c r="AA95" s="3"/>
      <c r="AB95" s="3"/>
      <c r="AC95" s="3"/>
      <c r="AD95" s="3"/>
      <c r="AF95" s="3"/>
      <c r="AG95" s="3"/>
      <c r="AH95" s="3"/>
      <c r="AJ95" s="3"/>
      <c r="AK95" s="3"/>
      <c r="AL95" s="3"/>
      <c r="AN95" s="3"/>
      <c r="AQ95" s="3"/>
    </row>
    <row r="96" spans="1:43">
      <c r="A96" t="str">
        <f>IF(C96="","","Allievo "&amp;COUNTIF($C$2:C96,C96))</f>
        <v/>
      </c>
      <c r="H96" s="3"/>
      <c r="N96" s="3"/>
      <c r="O96" s="3"/>
      <c r="P96" s="3"/>
      <c r="Q96" s="3"/>
      <c r="R96" s="3"/>
      <c r="S96" s="3"/>
      <c r="T96" s="3"/>
      <c r="V96" s="3"/>
      <c r="W96" s="3"/>
      <c r="X96" s="3"/>
      <c r="Z96" s="3"/>
      <c r="AA96" s="3"/>
      <c r="AB96" s="3"/>
      <c r="AC96" s="3"/>
      <c r="AD96" s="3"/>
      <c r="AF96" s="3"/>
      <c r="AG96" s="3"/>
      <c r="AH96" s="3"/>
      <c r="AJ96" s="3"/>
      <c r="AK96" s="3"/>
      <c r="AL96" s="3"/>
      <c r="AN96" s="3"/>
      <c r="AQ96" s="3"/>
    </row>
    <row r="97" spans="1:43">
      <c r="A97" t="str">
        <f>IF(C97="","","Allievo "&amp;COUNTIF($C$2:C97,C97))</f>
        <v/>
      </c>
      <c r="H97" s="3"/>
      <c r="N97" s="3"/>
      <c r="O97" s="3"/>
      <c r="P97" s="3"/>
      <c r="Q97" s="3"/>
      <c r="R97" s="3"/>
      <c r="S97" s="3"/>
      <c r="T97" s="3"/>
      <c r="V97" s="3"/>
      <c r="W97" s="3"/>
      <c r="X97" s="3"/>
      <c r="Z97" s="3"/>
      <c r="AA97" s="3"/>
      <c r="AB97" s="3"/>
      <c r="AC97" s="3"/>
      <c r="AD97" s="3"/>
      <c r="AF97" s="3"/>
      <c r="AG97" s="3"/>
      <c r="AH97" s="3"/>
      <c r="AJ97" s="3"/>
      <c r="AK97" s="3"/>
      <c r="AL97" s="3"/>
      <c r="AN97" s="3"/>
      <c r="AQ97" s="3"/>
    </row>
    <row r="98" spans="1:43">
      <c r="A98" t="str">
        <f>IF(C98="","","Allievo "&amp;COUNTIF($C$2:C98,C98))</f>
        <v/>
      </c>
      <c r="H98" s="3"/>
      <c r="N98" s="3"/>
      <c r="O98" s="3"/>
      <c r="P98" s="3"/>
      <c r="Q98" s="3"/>
      <c r="R98" s="3"/>
      <c r="S98" s="3"/>
      <c r="T98" s="3"/>
      <c r="V98" s="3"/>
      <c r="W98" s="3"/>
      <c r="X98" s="3"/>
      <c r="Z98" s="3"/>
      <c r="AA98" s="3"/>
      <c r="AB98" s="3"/>
      <c r="AC98" s="3"/>
      <c r="AD98" s="3"/>
      <c r="AF98" s="3"/>
      <c r="AG98" s="3"/>
      <c r="AH98" s="3"/>
      <c r="AJ98" s="3"/>
      <c r="AK98" s="3"/>
      <c r="AL98" s="3"/>
      <c r="AN98" s="3"/>
      <c r="AQ98" s="3"/>
    </row>
    <row r="99" spans="1:43">
      <c r="A99" t="str">
        <f>IF(C99="","","Allievo "&amp;COUNTIF($C$2:C99,C99))</f>
        <v/>
      </c>
      <c r="H99" s="3"/>
      <c r="N99" s="3"/>
      <c r="O99" s="3"/>
      <c r="P99" s="3"/>
      <c r="Q99" s="3"/>
      <c r="R99" s="3"/>
      <c r="S99" s="3"/>
      <c r="T99" s="3"/>
      <c r="V99" s="3"/>
      <c r="W99" s="3"/>
      <c r="X99" s="3"/>
      <c r="Z99" s="3"/>
      <c r="AA99" s="3"/>
      <c r="AB99" s="3"/>
      <c r="AC99" s="3"/>
      <c r="AD99" s="3"/>
      <c r="AF99" s="3"/>
      <c r="AG99" s="3"/>
      <c r="AH99" s="3"/>
      <c r="AJ99" s="3"/>
      <c r="AK99" s="3"/>
      <c r="AL99" s="3"/>
      <c r="AN99" s="3"/>
      <c r="AQ99" s="3"/>
    </row>
    <row r="100" spans="1:43">
      <c r="A100" t="str">
        <f>IF(C100="","","Allievo "&amp;COUNTIF($C$2:C100,C100))</f>
        <v/>
      </c>
      <c r="H100" s="3"/>
      <c r="N100" s="3"/>
      <c r="O100" s="3"/>
      <c r="P100" s="3"/>
      <c r="Q100" s="3"/>
      <c r="R100" s="3"/>
      <c r="S100" s="3"/>
      <c r="T100" s="3"/>
      <c r="V100" s="3"/>
      <c r="W100" s="3"/>
      <c r="X100" s="3"/>
      <c r="Z100" s="3"/>
      <c r="AA100" s="3"/>
      <c r="AB100" s="3"/>
      <c r="AC100" s="3"/>
      <c r="AD100" s="3"/>
      <c r="AF100" s="3"/>
      <c r="AG100" s="3"/>
      <c r="AH100" s="3"/>
      <c r="AJ100" s="3"/>
      <c r="AK100" s="3"/>
      <c r="AL100" s="3"/>
      <c r="AN100" s="3"/>
      <c r="AQ100" s="3"/>
    </row>
    <row r="101" spans="1:43">
      <c r="A101" t="str">
        <f>IF(C101="","","Allievo "&amp;COUNTIF($C$2:C101,C101))</f>
        <v/>
      </c>
      <c r="H101" s="3"/>
      <c r="N101" s="3"/>
      <c r="O101" s="3"/>
      <c r="P101" s="3"/>
      <c r="Q101" s="3"/>
      <c r="R101" s="3"/>
      <c r="S101" s="3"/>
      <c r="T101" s="3"/>
      <c r="V101" s="3"/>
      <c r="W101" s="3"/>
      <c r="X101" s="3"/>
      <c r="Z101" s="3"/>
      <c r="AA101" s="3"/>
      <c r="AB101" s="3"/>
      <c r="AC101" s="3"/>
      <c r="AD101" s="3"/>
      <c r="AF101" s="3"/>
      <c r="AG101" s="3"/>
      <c r="AH101" s="3"/>
      <c r="AJ101" s="3"/>
      <c r="AK101" s="3"/>
      <c r="AL101" s="3"/>
      <c r="AN101" s="3"/>
      <c r="AQ101" s="3"/>
    </row>
    <row r="102" spans="1:43">
      <c r="A102" t="str">
        <f>IF(C102="","","Allievo "&amp;COUNTIF($C$2:C102,C102))</f>
        <v/>
      </c>
      <c r="H102" s="3"/>
      <c r="N102" s="3"/>
      <c r="O102" s="3"/>
      <c r="P102" s="3"/>
      <c r="Q102" s="3"/>
      <c r="R102" s="3"/>
      <c r="S102" s="3"/>
      <c r="T102" s="3"/>
      <c r="V102" s="3"/>
      <c r="W102" s="3"/>
      <c r="X102" s="3"/>
      <c r="Z102" s="3"/>
      <c r="AA102" s="3"/>
      <c r="AB102" s="3"/>
      <c r="AC102" s="3"/>
      <c r="AD102" s="3"/>
      <c r="AF102" s="3"/>
      <c r="AG102" s="3"/>
      <c r="AH102" s="3"/>
      <c r="AJ102" s="3"/>
      <c r="AK102" s="3"/>
      <c r="AL102" s="3"/>
      <c r="AN102" s="3"/>
      <c r="AQ102" s="3"/>
    </row>
    <row r="103" spans="1:43">
      <c r="A103" t="str">
        <f>IF(C103="","","Allievo "&amp;COUNTIF($C$2:C103,C103))</f>
        <v/>
      </c>
      <c r="H103" s="3"/>
      <c r="N103" s="3"/>
      <c r="O103" s="3"/>
      <c r="P103" s="3"/>
      <c r="Q103" s="3"/>
      <c r="R103" s="3"/>
      <c r="S103" s="3"/>
      <c r="T103" s="3"/>
      <c r="V103" s="3"/>
      <c r="W103" s="3"/>
      <c r="X103" s="3"/>
      <c r="Z103" s="3"/>
      <c r="AA103" s="3"/>
      <c r="AB103" s="3"/>
      <c r="AC103" s="3"/>
      <c r="AD103" s="3"/>
      <c r="AF103" s="3"/>
      <c r="AG103" s="3"/>
      <c r="AH103" s="3"/>
      <c r="AJ103" s="3"/>
      <c r="AK103" s="3"/>
      <c r="AL103" s="3"/>
      <c r="AN103" s="3"/>
      <c r="AQ103" s="3"/>
    </row>
    <row r="104" spans="1:43">
      <c r="A104" t="str">
        <f>IF(C104="","","Allievo "&amp;COUNTIF($C$2:C104,C104))</f>
        <v/>
      </c>
      <c r="H104" s="3"/>
      <c r="N104" s="3"/>
      <c r="O104" s="3"/>
      <c r="P104" s="3"/>
      <c r="Q104" s="3"/>
      <c r="R104" s="3"/>
      <c r="S104" s="3"/>
      <c r="T104" s="3"/>
      <c r="V104" s="3"/>
      <c r="W104" s="3"/>
      <c r="X104" s="3"/>
      <c r="Z104" s="3"/>
      <c r="AA104" s="3"/>
      <c r="AB104" s="3"/>
      <c r="AC104" s="3"/>
      <c r="AD104" s="3"/>
      <c r="AF104" s="3"/>
      <c r="AG104" s="3"/>
      <c r="AH104" s="3"/>
      <c r="AJ104" s="3"/>
      <c r="AK104" s="3"/>
      <c r="AL104" s="3"/>
      <c r="AN104" s="3"/>
      <c r="AQ104" s="3"/>
    </row>
    <row r="105" spans="1:43">
      <c r="A105" t="str">
        <f>IF(C105="","","Allievo "&amp;COUNTIF($C$2:C105,C105))</f>
        <v/>
      </c>
      <c r="H105" s="3"/>
      <c r="N105" s="3"/>
      <c r="O105" s="3"/>
      <c r="P105" s="3"/>
      <c r="Q105" s="3"/>
      <c r="R105" s="3"/>
      <c r="S105" s="3"/>
      <c r="T105" s="3"/>
      <c r="V105" s="3"/>
      <c r="W105" s="3"/>
      <c r="X105" s="3"/>
      <c r="Z105" s="3"/>
      <c r="AA105" s="3"/>
      <c r="AB105" s="3"/>
      <c r="AC105" s="3"/>
      <c r="AD105" s="3"/>
      <c r="AF105" s="3"/>
      <c r="AG105" s="3"/>
      <c r="AH105" s="3"/>
      <c r="AJ105" s="3"/>
      <c r="AK105" s="3"/>
      <c r="AL105" s="3"/>
      <c r="AN105" s="3"/>
      <c r="AQ105" s="3"/>
    </row>
    <row r="106" spans="1:43">
      <c r="A106" t="str">
        <f>IF(C106="","","Allievo "&amp;COUNTIF($C$2:C106,C106))</f>
        <v/>
      </c>
      <c r="H106" s="3"/>
      <c r="N106" s="3"/>
      <c r="O106" s="3"/>
      <c r="P106" s="3"/>
      <c r="Q106" s="3"/>
      <c r="R106" s="3"/>
      <c r="S106" s="3"/>
      <c r="T106" s="3"/>
      <c r="V106" s="3"/>
      <c r="W106" s="3"/>
      <c r="X106" s="3"/>
      <c r="Z106" s="3"/>
      <c r="AA106" s="3"/>
      <c r="AB106" s="3"/>
      <c r="AC106" s="3"/>
      <c r="AD106" s="3"/>
      <c r="AF106" s="3"/>
      <c r="AG106" s="3"/>
      <c r="AH106" s="3"/>
      <c r="AJ106" s="3"/>
      <c r="AK106" s="3"/>
      <c r="AL106" s="3"/>
      <c r="AN106" s="3"/>
      <c r="AQ106" s="3"/>
    </row>
    <row r="107" spans="1:43">
      <c r="A107" t="str">
        <f>IF(C107="","","Allievo "&amp;COUNTIF($C$2:C107,C107))</f>
        <v/>
      </c>
      <c r="H107" s="3"/>
      <c r="N107" s="3"/>
      <c r="O107" s="3"/>
      <c r="P107" s="3"/>
      <c r="Q107" s="3"/>
      <c r="R107" s="3"/>
      <c r="S107" s="3"/>
      <c r="T107" s="3"/>
      <c r="V107" s="3"/>
      <c r="W107" s="3"/>
      <c r="X107" s="3"/>
      <c r="Z107" s="3"/>
      <c r="AA107" s="3"/>
      <c r="AB107" s="3"/>
      <c r="AC107" s="3"/>
      <c r="AD107" s="3"/>
      <c r="AF107" s="3"/>
      <c r="AG107" s="3"/>
      <c r="AH107" s="3"/>
      <c r="AJ107" s="3"/>
      <c r="AK107" s="3"/>
      <c r="AL107" s="3"/>
      <c r="AN107" s="3"/>
      <c r="AQ107" s="3"/>
    </row>
    <row r="108" spans="1:43">
      <c r="A108" t="str">
        <f>IF(C108="","","Allievo "&amp;COUNTIF($C$2:C108,C108))</f>
        <v/>
      </c>
      <c r="H108" s="3"/>
      <c r="N108" s="3"/>
      <c r="O108" s="3"/>
      <c r="P108" s="3"/>
      <c r="Q108" s="3"/>
      <c r="R108" s="3"/>
      <c r="S108" s="3"/>
      <c r="T108" s="3"/>
      <c r="V108" s="3"/>
      <c r="W108" s="3"/>
      <c r="X108" s="3"/>
      <c r="Z108" s="3"/>
      <c r="AA108" s="3"/>
      <c r="AB108" s="3"/>
      <c r="AC108" s="3"/>
      <c r="AD108" s="3"/>
      <c r="AF108" s="3"/>
      <c r="AG108" s="3"/>
      <c r="AH108" s="3"/>
      <c r="AJ108" s="3"/>
      <c r="AK108" s="3"/>
      <c r="AL108" s="3"/>
      <c r="AN108" s="3"/>
      <c r="AQ108" s="3"/>
    </row>
    <row r="109" spans="1:43">
      <c r="A109" t="str">
        <f>IF(C109="","","Allievo "&amp;COUNTIF($C$2:C109,C109))</f>
        <v/>
      </c>
      <c r="H109" s="3"/>
      <c r="N109" s="3"/>
      <c r="O109" s="3"/>
      <c r="P109" s="3"/>
      <c r="Q109" s="3"/>
      <c r="R109" s="3"/>
      <c r="S109" s="3"/>
      <c r="T109" s="3"/>
      <c r="V109" s="3"/>
      <c r="W109" s="3"/>
      <c r="X109" s="3"/>
      <c r="Z109" s="3"/>
      <c r="AA109" s="3"/>
      <c r="AB109" s="3"/>
      <c r="AC109" s="3"/>
      <c r="AD109" s="3"/>
      <c r="AF109" s="3"/>
      <c r="AG109" s="3"/>
      <c r="AH109" s="3"/>
      <c r="AJ109" s="3"/>
      <c r="AK109" s="3"/>
      <c r="AL109" s="3"/>
      <c r="AN109" s="3"/>
      <c r="AQ109" s="3"/>
    </row>
    <row r="110" spans="1:43">
      <c r="A110" t="str">
        <f>IF(C110="","","Allievo "&amp;COUNTIF($C$2:C110,C110))</f>
        <v/>
      </c>
      <c r="H110" s="3"/>
      <c r="N110" s="3"/>
      <c r="O110" s="3"/>
      <c r="P110" s="3"/>
      <c r="Q110" s="3"/>
      <c r="R110" s="3"/>
      <c r="S110" s="3"/>
      <c r="T110" s="3"/>
      <c r="V110" s="3"/>
      <c r="W110" s="3"/>
      <c r="X110" s="3"/>
      <c r="Z110" s="3"/>
      <c r="AA110" s="3"/>
      <c r="AB110" s="3"/>
      <c r="AC110" s="3"/>
      <c r="AD110" s="3"/>
      <c r="AF110" s="3"/>
      <c r="AG110" s="3"/>
      <c r="AH110" s="3"/>
      <c r="AJ110" s="3"/>
      <c r="AK110" s="3"/>
      <c r="AL110" s="3"/>
      <c r="AN110" s="3"/>
      <c r="AQ110" s="3"/>
    </row>
    <row r="111" spans="1:43">
      <c r="A111" t="str">
        <f>IF(C111="","","Allievo "&amp;COUNTIF($C$2:C111,C111))</f>
        <v/>
      </c>
      <c r="H111" s="3"/>
      <c r="N111" s="3"/>
      <c r="O111" s="3"/>
      <c r="P111" s="3"/>
      <c r="Q111" s="3"/>
      <c r="R111" s="3"/>
      <c r="S111" s="3"/>
      <c r="T111" s="3"/>
      <c r="V111" s="3"/>
      <c r="W111" s="3"/>
      <c r="X111" s="3"/>
      <c r="Z111" s="3"/>
      <c r="AA111" s="3"/>
      <c r="AB111" s="3"/>
      <c r="AC111" s="3"/>
      <c r="AD111" s="3"/>
      <c r="AF111" s="3"/>
      <c r="AG111" s="3"/>
      <c r="AH111" s="3"/>
      <c r="AJ111" s="3"/>
      <c r="AK111" s="3"/>
      <c r="AL111" s="3"/>
      <c r="AN111" s="3"/>
      <c r="AQ111" s="3"/>
    </row>
    <row r="112" spans="1:43">
      <c r="A112" t="str">
        <f>IF(C112="","","Allievo "&amp;COUNTIF($C$2:C112,C112))</f>
        <v/>
      </c>
      <c r="H112" s="3"/>
      <c r="N112" s="3"/>
      <c r="O112" s="3"/>
      <c r="P112" s="3"/>
      <c r="Q112" s="3"/>
      <c r="R112" s="3"/>
      <c r="S112" s="3"/>
      <c r="T112" s="3"/>
      <c r="V112" s="3"/>
      <c r="W112" s="3"/>
      <c r="X112" s="3"/>
      <c r="Z112" s="3"/>
      <c r="AA112" s="3"/>
      <c r="AB112" s="3"/>
      <c r="AC112" s="3"/>
      <c r="AD112" s="3"/>
      <c r="AF112" s="3"/>
      <c r="AG112" s="3"/>
      <c r="AH112" s="3"/>
      <c r="AJ112" s="3"/>
      <c r="AK112" s="3"/>
      <c r="AL112" s="3"/>
      <c r="AN112" s="3"/>
      <c r="AQ112" s="3"/>
    </row>
    <row r="113" spans="1:43">
      <c r="A113" t="str">
        <f>IF(C113="","","Allievo "&amp;COUNTIF($C$2:C113,C113))</f>
        <v/>
      </c>
      <c r="H113" s="3"/>
      <c r="N113" s="3"/>
      <c r="O113" s="3"/>
      <c r="P113" s="3"/>
      <c r="Q113" s="3"/>
      <c r="R113" s="3"/>
      <c r="S113" s="3"/>
      <c r="T113" s="3"/>
      <c r="V113" s="3"/>
      <c r="W113" s="3"/>
      <c r="X113" s="3"/>
      <c r="Z113" s="3"/>
      <c r="AA113" s="3"/>
      <c r="AB113" s="3"/>
      <c r="AC113" s="3"/>
      <c r="AD113" s="3"/>
      <c r="AF113" s="3"/>
      <c r="AG113" s="3"/>
      <c r="AH113" s="3"/>
      <c r="AJ113" s="3"/>
      <c r="AK113" s="3"/>
      <c r="AL113" s="3"/>
      <c r="AN113" s="3"/>
      <c r="AQ113" s="3"/>
    </row>
    <row r="114" spans="1:43">
      <c r="A114" t="str">
        <f>IF(C114="","","Allievo "&amp;COUNTIF($C$2:C114,C114))</f>
        <v/>
      </c>
      <c r="H114" s="3"/>
      <c r="N114" s="3"/>
      <c r="O114" s="3"/>
      <c r="P114" s="3"/>
      <c r="Q114" s="3"/>
      <c r="R114" s="3"/>
      <c r="S114" s="3"/>
      <c r="T114" s="3"/>
      <c r="V114" s="3"/>
      <c r="W114" s="3"/>
      <c r="X114" s="3"/>
      <c r="Z114" s="3"/>
      <c r="AA114" s="3"/>
      <c r="AB114" s="3"/>
      <c r="AC114" s="3"/>
      <c r="AD114" s="3"/>
      <c r="AF114" s="3"/>
      <c r="AG114" s="3"/>
      <c r="AH114" s="3"/>
      <c r="AJ114" s="3"/>
      <c r="AK114" s="3"/>
      <c r="AL114" s="3"/>
      <c r="AN114" s="3"/>
      <c r="AQ114" s="3"/>
    </row>
    <row r="115" spans="1:43">
      <c r="A115" t="str">
        <f>IF(C115="","","Allievo "&amp;COUNTIF($C$2:C115,C115))</f>
        <v/>
      </c>
      <c r="H115" s="3"/>
      <c r="N115" s="3"/>
      <c r="O115" s="3"/>
      <c r="P115" s="3"/>
      <c r="Q115" s="3"/>
      <c r="R115" s="3"/>
      <c r="S115" s="3"/>
      <c r="T115" s="3"/>
      <c r="V115" s="3"/>
      <c r="W115" s="3"/>
      <c r="X115" s="3"/>
      <c r="Z115" s="3"/>
      <c r="AA115" s="3"/>
      <c r="AB115" s="3"/>
      <c r="AC115" s="3"/>
      <c r="AD115" s="3"/>
      <c r="AF115" s="3"/>
      <c r="AG115" s="3"/>
      <c r="AH115" s="3"/>
      <c r="AJ115" s="3"/>
      <c r="AK115" s="3"/>
      <c r="AL115" s="3"/>
      <c r="AN115" s="3"/>
      <c r="AQ115" s="3"/>
    </row>
    <row r="116" spans="1:43">
      <c r="A116" t="str">
        <f>IF(C116="","","Allievo "&amp;COUNTIF($C$2:C116,C116))</f>
        <v/>
      </c>
      <c r="H116" s="3"/>
      <c r="N116" s="3"/>
      <c r="O116" s="3"/>
      <c r="P116" s="3"/>
      <c r="Q116" s="3"/>
      <c r="R116" s="3"/>
      <c r="S116" s="3"/>
      <c r="T116" s="3"/>
      <c r="V116" s="3"/>
      <c r="W116" s="3"/>
      <c r="X116" s="3"/>
      <c r="Z116" s="3"/>
      <c r="AA116" s="3"/>
      <c r="AB116" s="3"/>
      <c r="AC116" s="3"/>
      <c r="AD116" s="3"/>
      <c r="AF116" s="3"/>
      <c r="AG116" s="3"/>
      <c r="AH116" s="3"/>
      <c r="AJ116" s="3"/>
      <c r="AK116" s="3"/>
      <c r="AL116" s="3"/>
      <c r="AN116" s="3"/>
      <c r="AQ116" s="3"/>
    </row>
    <row r="117" spans="1:43">
      <c r="A117" t="str">
        <f>IF(C117="","","Allievo "&amp;COUNTIF($C$2:C117,C117))</f>
        <v/>
      </c>
      <c r="H117" s="3"/>
      <c r="N117" s="3"/>
      <c r="O117" s="3"/>
      <c r="P117" s="3"/>
      <c r="Q117" s="3"/>
      <c r="R117" s="3"/>
      <c r="S117" s="3"/>
      <c r="T117" s="3"/>
      <c r="V117" s="3"/>
      <c r="W117" s="3"/>
      <c r="X117" s="3"/>
      <c r="Z117" s="3"/>
      <c r="AA117" s="3"/>
      <c r="AB117" s="3"/>
      <c r="AC117" s="3"/>
      <c r="AD117" s="3"/>
      <c r="AF117" s="3"/>
      <c r="AG117" s="3"/>
      <c r="AH117" s="3"/>
      <c r="AJ117" s="3"/>
      <c r="AK117" s="3"/>
      <c r="AL117" s="3"/>
      <c r="AN117" s="3"/>
      <c r="AQ117" s="3"/>
    </row>
    <row r="118" spans="1:43">
      <c r="A118" t="str">
        <f>IF(C118="","","Allievo "&amp;COUNTIF($C$2:C118,C118))</f>
        <v/>
      </c>
      <c r="H118" s="3"/>
      <c r="N118" s="3"/>
      <c r="O118" s="3"/>
      <c r="P118" s="3"/>
      <c r="Q118" s="3"/>
      <c r="R118" s="3"/>
      <c r="S118" s="3"/>
      <c r="T118" s="3"/>
      <c r="V118" s="3"/>
      <c r="W118" s="3"/>
      <c r="X118" s="3"/>
      <c r="Z118" s="3"/>
      <c r="AA118" s="3"/>
      <c r="AB118" s="3"/>
      <c r="AC118" s="3"/>
      <c r="AD118" s="3"/>
      <c r="AF118" s="3"/>
      <c r="AG118" s="3"/>
      <c r="AH118" s="3"/>
      <c r="AJ118" s="3"/>
      <c r="AK118" s="3"/>
      <c r="AL118" s="3"/>
      <c r="AN118" s="3"/>
      <c r="AQ118" s="3"/>
    </row>
    <row r="119" spans="1:43">
      <c r="A119" t="str">
        <f>IF(C119="","","Allievo "&amp;COUNTIF($C$2:C119,C119))</f>
        <v/>
      </c>
      <c r="H119" s="3"/>
      <c r="N119" s="3"/>
      <c r="O119" s="3"/>
      <c r="P119" s="3"/>
      <c r="Q119" s="3"/>
      <c r="R119" s="3"/>
      <c r="S119" s="3"/>
      <c r="T119" s="3"/>
      <c r="V119" s="3"/>
      <c r="W119" s="3"/>
      <c r="X119" s="3"/>
      <c r="Z119" s="3"/>
      <c r="AA119" s="3"/>
      <c r="AB119" s="3"/>
      <c r="AC119" s="3"/>
      <c r="AD119" s="3"/>
      <c r="AF119" s="3"/>
      <c r="AG119" s="3"/>
      <c r="AH119" s="3"/>
      <c r="AJ119" s="3"/>
      <c r="AK119" s="3"/>
      <c r="AL119" s="3"/>
      <c r="AN119" s="3"/>
      <c r="AQ119" s="3"/>
    </row>
    <row r="120" spans="1:43">
      <c r="A120" t="str">
        <f>IF(C120="","","Allievo "&amp;COUNTIF($C$2:C120,C120))</f>
        <v/>
      </c>
      <c r="H120" s="3"/>
      <c r="N120" s="3"/>
      <c r="O120" s="3"/>
      <c r="P120" s="3"/>
      <c r="Q120" s="3"/>
      <c r="R120" s="3"/>
      <c r="S120" s="3"/>
      <c r="T120" s="3"/>
      <c r="V120" s="3"/>
      <c r="W120" s="3"/>
      <c r="X120" s="3"/>
      <c r="Z120" s="3"/>
      <c r="AA120" s="3"/>
      <c r="AB120" s="3"/>
      <c r="AC120" s="3"/>
      <c r="AD120" s="3"/>
      <c r="AF120" s="3"/>
      <c r="AG120" s="3"/>
      <c r="AH120" s="3"/>
      <c r="AJ120" s="3"/>
      <c r="AK120" s="3"/>
      <c r="AL120" s="3"/>
      <c r="AN120" s="3"/>
      <c r="AQ120" s="3"/>
    </row>
    <row r="121" spans="1:43">
      <c r="A121" t="str">
        <f>IF(C121="","","Allievo "&amp;COUNTIF($C$2:C121,C121))</f>
        <v/>
      </c>
      <c r="H121" s="3"/>
      <c r="N121" s="3"/>
      <c r="O121" s="3"/>
      <c r="P121" s="3"/>
      <c r="Q121" s="3"/>
      <c r="R121" s="3"/>
      <c r="S121" s="3"/>
      <c r="T121" s="3"/>
      <c r="V121" s="3"/>
      <c r="W121" s="3"/>
      <c r="X121" s="3"/>
      <c r="Z121" s="3"/>
      <c r="AA121" s="3"/>
      <c r="AB121" s="3"/>
      <c r="AC121" s="3"/>
      <c r="AD121" s="3"/>
      <c r="AF121" s="3"/>
      <c r="AG121" s="3"/>
      <c r="AH121" s="3"/>
      <c r="AJ121" s="3"/>
      <c r="AK121" s="3"/>
      <c r="AL121" s="3"/>
      <c r="AN121" s="3"/>
      <c r="AQ121" s="3"/>
    </row>
    <row r="122" spans="1:43">
      <c r="A122" t="str">
        <f>IF(C122="","","Allievo "&amp;COUNTIF($C$2:C122,C122))</f>
        <v/>
      </c>
      <c r="H122" s="3"/>
      <c r="N122" s="3"/>
      <c r="O122" s="3"/>
      <c r="P122" s="3"/>
      <c r="Q122" s="3"/>
      <c r="R122" s="3"/>
      <c r="S122" s="3"/>
      <c r="T122" s="3"/>
      <c r="V122" s="3"/>
      <c r="W122" s="3"/>
      <c r="X122" s="3"/>
      <c r="Z122" s="3"/>
      <c r="AA122" s="3"/>
      <c r="AB122" s="3"/>
      <c r="AC122" s="3"/>
      <c r="AD122" s="3"/>
      <c r="AF122" s="3"/>
      <c r="AG122" s="3"/>
      <c r="AH122" s="3"/>
      <c r="AJ122" s="3"/>
      <c r="AK122" s="3"/>
      <c r="AL122" s="3"/>
      <c r="AN122" s="3"/>
      <c r="AQ122" s="3"/>
    </row>
    <row r="123" spans="1:43">
      <c r="A123" t="str">
        <f>IF(C123="","","Allievo "&amp;COUNTIF($C$2:C123,C123))</f>
        <v/>
      </c>
      <c r="H123" s="3"/>
      <c r="N123" s="3"/>
      <c r="O123" s="3"/>
      <c r="P123" s="3"/>
      <c r="Q123" s="3"/>
      <c r="R123" s="3"/>
      <c r="S123" s="3"/>
      <c r="T123" s="3"/>
      <c r="V123" s="3"/>
      <c r="W123" s="3"/>
      <c r="X123" s="3"/>
      <c r="Z123" s="3"/>
      <c r="AA123" s="3"/>
      <c r="AB123" s="3"/>
      <c r="AC123" s="3"/>
      <c r="AD123" s="3"/>
      <c r="AF123" s="3"/>
      <c r="AG123" s="3"/>
      <c r="AH123" s="3"/>
      <c r="AJ123" s="3"/>
      <c r="AK123" s="3"/>
      <c r="AL123" s="3"/>
      <c r="AN123" s="3"/>
      <c r="AQ123" s="3"/>
    </row>
    <row r="124" spans="1:43">
      <c r="A124" t="str">
        <f>IF(C124="","","Allievo "&amp;COUNTIF($C$2:C124,C124))</f>
        <v/>
      </c>
      <c r="H124" s="3"/>
      <c r="N124" s="3"/>
      <c r="O124" s="3"/>
      <c r="P124" s="3"/>
      <c r="Q124" s="3"/>
      <c r="R124" s="3"/>
      <c r="S124" s="3"/>
      <c r="T124" s="3"/>
      <c r="V124" s="3"/>
      <c r="W124" s="3"/>
      <c r="X124" s="3"/>
      <c r="Z124" s="3"/>
      <c r="AA124" s="3"/>
      <c r="AB124" s="3"/>
      <c r="AC124" s="3"/>
      <c r="AD124" s="3"/>
      <c r="AF124" s="3"/>
      <c r="AG124" s="3"/>
      <c r="AH124" s="3"/>
      <c r="AJ124" s="3"/>
      <c r="AK124" s="3"/>
      <c r="AL124" s="3"/>
      <c r="AN124" s="3"/>
      <c r="AQ124" s="3"/>
    </row>
    <row r="125" spans="1:43">
      <c r="A125" t="str">
        <f>IF(C125="","","Allievo "&amp;COUNTIF($C$2:C125,C125))</f>
        <v/>
      </c>
      <c r="H125" s="3"/>
      <c r="N125" s="3"/>
      <c r="O125" s="3"/>
      <c r="P125" s="3"/>
      <c r="Q125" s="3"/>
      <c r="R125" s="3"/>
      <c r="S125" s="3"/>
      <c r="T125" s="3"/>
      <c r="V125" s="3"/>
      <c r="W125" s="3"/>
      <c r="X125" s="3"/>
      <c r="Z125" s="3"/>
      <c r="AA125" s="3"/>
      <c r="AB125" s="3"/>
      <c r="AC125" s="3"/>
      <c r="AD125" s="3"/>
      <c r="AF125" s="3"/>
      <c r="AG125" s="3"/>
      <c r="AH125" s="3"/>
      <c r="AJ125" s="3"/>
      <c r="AK125" s="3"/>
      <c r="AL125" s="3"/>
      <c r="AN125" s="3"/>
      <c r="AQ125" s="3"/>
    </row>
    <row r="126" spans="1:43">
      <c r="A126" t="str">
        <f>IF(C126="","","Allievo "&amp;COUNTIF($C$2:C126,C126))</f>
        <v/>
      </c>
      <c r="H126" s="3"/>
      <c r="N126" s="3"/>
      <c r="O126" s="3"/>
      <c r="P126" s="3"/>
      <c r="Q126" s="3"/>
      <c r="R126" s="3"/>
      <c r="S126" s="3"/>
      <c r="T126" s="3"/>
      <c r="V126" s="3"/>
      <c r="W126" s="3"/>
      <c r="X126" s="3"/>
      <c r="Z126" s="3"/>
      <c r="AA126" s="3"/>
      <c r="AB126" s="3"/>
      <c r="AC126" s="3"/>
      <c r="AD126" s="3"/>
      <c r="AF126" s="3"/>
      <c r="AG126" s="3"/>
      <c r="AH126" s="3"/>
      <c r="AJ126" s="3"/>
      <c r="AK126" s="3"/>
      <c r="AL126" s="3"/>
      <c r="AN126" s="3"/>
      <c r="AQ126" s="3"/>
    </row>
    <row r="127" spans="1:43">
      <c r="A127" t="str">
        <f>IF(C127="","","Allievo "&amp;COUNTIF($C$2:C127,C127))</f>
        <v/>
      </c>
      <c r="H127" s="3"/>
      <c r="N127" s="3"/>
      <c r="O127" s="3"/>
      <c r="P127" s="3"/>
      <c r="Q127" s="3"/>
      <c r="R127" s="3"/>
      <c r="S127" s="3"/>
      <c r="T127" s="3"/>
      <c r="V127" s="3"/>
      <c r="W127" s="3"/>
      <c r="X127" s="3"/>
      <c r="Z127" s="3"/>
      <c r="AA127" s="3"/>
      <c r="AB127" s="3"/>
      <c r="AC127" s="3"/>
      <c r="AD127" s="3"/>
      <c r="AF127" s="3"/>
      <c r="AG127" s="3"/>
      <c r="AH127" s="3"/>
      <c r="AJ127" s="3"/>
      <c r="AK127" s="3"/>
      <c r="AL127" s="3"/>
      <c r="AN127" s="3"/>
      <c r="AQ127" s="3"/>
    </row>
    <row r="128" spans="1:43">
      <c r="A128" t="str">
        <f>IF(C128="","","Allievo "&amp;COUNTIF($C$2:C128,C128))</f>
        <v/>
      </c>
      <c r="H128" s="3"/>
      <c r="N128" s="3"/>
      <c r="O128" s="3"/>
      <c r="P128" s="3"/>
      <c r="Q128" s="3"/>
      <c r="R128" s="3"/>
      <c r="S128" s="3"/>
      <c r="T128" s="3"/>
      <c r="V128" s="3"/>
      <c r="W128" s="3"/>
      <c r="X128" s="3"/>
      <c r="Z128" s="3"/>
      <c r="AA128" s="3"/>
      <c r="AB128" s="3"/>
      <c r="AC128" s="3"/>
      <c r="AD128" s="3"/>
      <c r="AF128" s="3"/>
      <c r="AG128" s="3"/>
      <c r="AH128" s="3"/>
      <c r="AJ128" s="3"/>
      <c r="AK128" s="3"/>
      <c r="AL128" s="3"/>
      <c r="AN128" s="3"/>
      <c r="AQ128" s="3"/>
    </row>
    <row r="129" spans="1:43">
      <c r="A129" t="str">
        <f>IF(C129="","","Allievo "&amp;COUNTIF($C$2:C129,C129))</f>
        <v/>
      </c>
      <c r="H129" s="3"/>
      <c r="N129" s="3"/>
      <c r="O129" s="3"/>
      <c r="P129" s="3"/>
      <c r="Q129" s="3"/>
      <c r="R129" s="3"/>
      <c r="S129" s="3"/>
      <c r="T129" s="3"/>
      <c r="V129" s="3"/>
      <c r="W129" s="3"/>
      <c r="X129" s="3"/>
      <c r="Z129" s="3"/>
      <c r="AA129" s="3"/>
      <c r="AB129" s="3"/>
      <c r="AC129" s="3"/>
      <c r="AD129" s="3"/>
      <c r="AF129" s="3"/>
      <c r="AG129" s="3"/>
      <c r="AH129" s="3"/>
      <c r="AJ129" s="3"/>
      <c r="AK129" s="3"/>
      <c r="AL129" s="3"/>
      <c r="AN129" s="3"/>
      <c r="AQ129" s="3"/>
    </row>
    <row r="130" spans="1:43">
      <c r="A130" t="str">
        <f>IF(C130="","","Allievo "&amp;COUNTIF($C$2:C130,C130))</f>
        <v/>
      </c>
      <c r="H130" s="3"/>
      <c r="N130" s="3"/>
      <c r="O130" s="3"/>
      <c r="P130" s="3"/>
      <c r="Q130" s="3"/>
      <c r="R130" s="3"/>
      <c r="S130" s="3"/>
      <c r="T130" s="3"/>
      <c r="V130" s="3"/>
      <c r="W130" s="3"/>
      <c r="X130" s="3"/>
      <c r="Z130" s="3"/>
      <c r="AA130" s="3"/>
      <c r="AB130" s="3"/>
      <c r="AC130" s="3"/>
      <c r="AD130" s="3"/>
      <c r="AF130" s="3"/>
      <c r="AG130" s="3"/>
      <c r="AH130" s="3"/>
      <c r="AJ130" s="3"/>
      <c r="AK130" s="3"/>
      <c r="AL130" s="3"/>
      <c r="AN130" s="3"/>
      <c r="AQ130" s="3"/>
    </row>
    <row r="131" spans="1:43">
      <c r="A131" t="str">
        <f>IF(C131="","","Allievo "&amp;COUNTIF($C$2:C131,C131))</f>
        <v/>
      </c>
      <c r="H131" s="3"/>
      <c r="N131" s="3"/>
      <c r="O131" s="3"/>
      <c r="P131" s="3"/>
      <c r="Q131" s="3"/>
      <c r="R131" s="3"/>
      <c r="S131" s="3"/>
      <c r="T131" s="3"/>
      <c r="V131" s="3"/>
      <c r="W131" s="3"/>
      <c r="X131" s="3"/>
      <c r="Z131" s="3"/>
      <c r="AA131" s="3"/>
      <c r="AB131" s="3"/>
      <c r="AC131" s="3"/>
      <c r="AD131" s="3"/>
      <c r="AF131" s="3"/>
      <c r="AG131" s="3"/>
      <c r="AH131" s="3"/>
      <c r="AJ131" s="3"/>
      <c r="AK131" s="3"/>
      <c r="AL131" s="3"/>
      <c r="AN131" s="3"/>
      <c r="AQ131" s="3"/>
    </row>
    <row r="132" spans="1:43">
      <c r="A132" t="str">
        <f>IF(C132="","","Allievo "&amp;COUNTIF($C$2:C132,C132))</f>
        <v/>
      </c>
      <c r="H132" s="3"/>
      <c r="N132" s="3"/>
      <c r="O132" s="3"/>
      <c r="P132" s="3"/>
      <c r="Q132" s="3"/>
      <c r="R132" s="3"/>
      <c r="S132" s="3"/>
      <c r="T132" s="3"/>
      <c r="V132" s="3"/>
      <c r="W132" s="3"/>
      <c r="X132" s="3"/>
      <c r="Z132" s="3"/>
      <c r="AA132" s="3"/>
      <c r="AB132" s="3"/>
      <c r="AC132" s="3"/>
      <c r="AD132" s="3"/>
      <c r="AF132" s="3"/>
      <c r="AG132" s="3"/>
      <c r="AH132" s="3"/>
      <c r="AJ132" s="3"/>
      <c r="AK132" s="3"/>
      <c r="AL132" s="3"/>
      <c r="AN132" s="3"/>
      <c r="AQ132" s="3"/>
    </row>
    <row r="133" spans="1:43">
      <c r="A133" t="str">
        <f>IF(C133="","","Allievo "&amp;COUNTIF($C$2:C133,C133))</f>
        <v/>
      </c>
      <c r="H133" s="3"/>
      <c r="N133" s="3"/>
      <c r="O133" s="3"/>
      <c r="P133" s="3"/>
      <c r="Q133" s="3"/>
      <c r="R133" s="3"/>
      <c r="S133" s="3"/>
      <c r="T133" s="3"/>
      <c r="V133" s="3"/>
      <c r="W133" s="3"/>
      <c r="X133" s="3"/>
      <c r="Z133" s="3"/>
      <c r="AA133" s="3"/>
      <c r="AB133" s="3"/>
      <c r="AC133" s="3"/>
      <c r="AD133" s="3"/>
      <c r="AF133" s="3"/>
      <c r="AG133" s="3"/>
      <c r="AH133" s="3"/>
      <c r="AJ133" s="3"/>
      <c r="AK133" s="3"/>
      <c r="AL133" s="3"/>
      <c r="AN133" s="3"/>
      <c r="AQ133" s="3"/>
    </row>
    <row r="134" spans="1:43">
      <c r="A134" t="str">
        <f>IF(C134="","","Allievo "&amp;COUNTIF($C$2:C134,C134))</f>
        <v/>
      </c>
      <c r="H134" s="3"/>
      <c r="N134" s="3"/>
      <c r="O134" s="3"/>
      <c r="P134" s="3"/>
      <c r="Q134" s="3"/>
      <c r="R134" s="3"/>
      <c r="S134" s="3"/>
      <c r="T134" s="3"/>
      <c r="V134" s="3"/>
      <c r="W134" s="3"/>
      <c r="X134" s="3"/>
      <c r="Z134" s="3"/>
      <c r="AA134" s="3"/>
      <c r="AB134" s="3"/>
      <c r="AC134" s="3"/>
      <c r="AD134" s="3"/>
      <c r="AF134" s="3"/>
      <c r="AG134" s="3"/>
      <c r="AH134" s="3"/>
      <c r="AJ134" s="3"/>
      <c r="AK134" s="3"/>
      <c r="AL134" s="3"/>
      <c r="AN134" s="3"/>
      <c r="AQ134" s="3"/>
    </row>
    <row r="135" spans="1:43">
      <c r="A135" t="str">
        <f>IF(C135="","","Allievo "&amp;COUNTIF($C$2:C135,C135))</f>
        <v/>
      </c>
      <c r="H135" s="3"/>
      <c r="N135" s="3"/>
      <c r="O135" s="3"/>
      <c r="P135" s="3"/>
      <c r="Q135" s="3"/>
      <c r="R135" s="3"/>
      <c r="S135" s="3"/>
      <c r="T135" s="3"/>
      <c r="V135" s="3"/>
      <c r="W135" s="3"/>
      <c r="X135" s="3"/>
      <c r="Z135" s="3"/>
      <c r="AA135" s="3"/>
      <c r="AB135" s="3"/>
      <c r="AC135" s="3"/>
      <c r="AD135" s="3"/>
      <c r="AF135" s="3"/>
      <c r="AG135" s="3"/>
      <c r="AH135" s="3"/>
      <c r="AJ135" s="3"/>
      <c r="AK135" s="3"/>
      <c r="AL135" s="3"/>
      <c r="AN135" s="3"/>
      <c r="AQ135" s="3"/>
    </row>
    <row r="136" spans="1:43">
      <c r="A136" t="str">
        <f>IF(C136="","","Allievo "&amp;COUNTIF($C$2:C136,C136))</f>
        <v/>
      </c>
      <c r="H136" s="3"/>
      <c r="N136" s="3"/>
      <c r="O136" s="3"/>
      <c r="P136" s="3"/>
      <c r="Q136" s="3"/>
      <c r="R136" s="3"/>
      <c r="S136" s="3"/>
      <c r="T136" s="3"/>
      <c r="V136" s="3"/>
      <c r="W136" s="3"/>
      <c r="X136" s="3"/>
      <c r="Z136" s="3"/>
      <c r="AA136" s="3"/>
      <c r="AB136" s="3"/>
      <c r="AC136" s="3"/>
      <c r="AD136" s="3"/>
      <c r="AF136" s="3"/>
      <c r="AG136" s="3"/>
      <c r="AH136" s="3"/>
      <c r="AJ136" s="3"/>
      <c r="AK136" s="3"/>
      <c r="AL136" s="3"/>
      <c r="AN136" s="3"/>
      <c r="AQ136" s="3"/>
    </row>
    <row r="137" spans="1:43">
      <c r="A137" t="str">
        <f>IF(C137="","","Allievo "&amp;COUNTIF($C$2:C137,C137))</f>
        <v/>
      </c>
      <c r="H137" s="3"/>
      <c r="N137" s="3"/>
      <c r="O137" s="3"/>
      <c r="P137" s="3"/>
      <c r="Q137" s="3"/>
      <c r="R137" s="3"/>
      <c r="S137" s="3"/>
      <c r="T137" s="3"/>
      <c r="V137" s="3"/>
      <c r="W137" s="3"/>
      <c r="X137" s="3"/>
      <c r="Z137" s="3"/>
      <c r="AA137" s="3"/>
      <c r="AB137" s="3"/>
      <c r="AC137" s="3"/>
      <c r="AD137" s="3"/>
      <c r="AF137" s="3"/>
      <c r="AG137" s="3"/>
      <c r="AH137" s="3"/>
      <c r="AJ137" s="3"/>
      <c r="AK137" s="3"/>
      <c r="AL137" s="3"/>
      <c r="AN137" s="3"/>
      <c r="AQ137" s="3"/>
    </row>
    <row r="138" spans="1:43">
      <c r="A138" t="str">
        <f>IF(C138="","","Allievo "&amp;COUNTIF($C$2:C138,C138))</f>
        <v/>
      </c>
      <c r="H138" s="3"/>
      <c r="N138" s="3"/>
      <c r="O138" s="3"/>
      <c r="P138" s="3"/>
      <c r="Q138" s="3"/>
      <c r="R138" s="3"/>
      <c r="S138" s="3"/>
      <c r="T138" s="3"/>
      <c r="V138" s="3"/>
      <c r="W138" s="3"/>
      <c r="X138" s="3"/>
      <c r="Z138" s="3"/>
      <c r="AA138" s="3"/>
      <c r="AB138" s="3"/>
      <c r="AC138" s="3"/>
      <c r="AD138" s="3"/>
      <c r="AF138" s="3"/>
      <c r="AG138" s="3"/>
      <c r="AH138" s="3"/>
      <c r="AJ138" s="3"/>
      <c r="AK138" s="3"/>
      <c r="AL138" s="3"/>
      <c r="AN138" s="3"/>
      <c r="AQ138" s="3"/>
    </row>
    <row r="139" spans="1:43">
      <c r="A139" t="str">
        <f>IF(C139="","","Allievo "&amp;COUNTIF($C$2:C139,C139))</f>
        <v/>
      </c>
      <c r="H139" s="3"/>
      <c r="N139" s="3"/>
      <c r="O139" s="3"/>
      <c r="P139" s="3"/>
      <c r="Q139" s="3"/>
      <c r="R139" s="3"/>
      <c r="S139" s="3"/>
      <c r="T139" s="3"/>
      <c r="V139" s="3"/>
      <c r="W139" s="3"/>
      <c r="X139" s="3"/>
      <c r="Z139" s="3"/>
      <c r="AA139" s="3"/>
      <c r="AB139" s="3"/>
      <c r="AC139" s="3"/>
      <c r="AD139" s="3"/>
      <c r="AF139" s="3"/>
      <c r="AG139" s="3"/>
      <c r="AH139" s="3"/>
      <c r="AJ139" s="3"/>
      <c r="AK139" s="3"/>
      <c r="AL139" s="3"/>
      <c r="AN139" s="3"/>
      <c r="AQ139" s="3"/>
    </row>
    <row r="140" spans="1:43">
      <c r="A140" t="str">
        <f>IF(C140="","","Allievo "&amp;COUNTIF($C$2:C140,C140))</f>
        <v/>
      </c>
      <c r="H140" s="3"/>
      <c r="N140" s="3"/>
      <c r="O140" s="3"/>
      <c r="P140" s="3"/>
      <c r="Q140" s="3"/>
      <c r="R140" s="3"/>
      <c r="S140" s="3"/>
      <c r="T140" s="3"/>
      <c r="V140" s="3"/>
      <c r="W140" s="3"/>
      <c r="X140" s="3"/>
      <c r="Z140" s="3"/>
      <c r="AA140" s="3"/>
      <c r="AB140" s="3"/>
      <c r="AC140" s="3"/>
      <c r="AD140" s="3"/>
      <c r="AF140" s="3"/>
      <c r="AG140" s="3"/>
      <c r="AH140" s="3"/>
      <c r="AJ140" s="3"/>
      <c r="AK140" s="3"/>
      <c r="AL140" s="3"/>
      <c r="AN140" s="3"/>
      <c r="AQ140" s="3"/>
    </row>
    <row r="141" spans="1:43">
      <c r="A141" t="str">
        <f>IF(C141="","","Allievo "&amp;COUNTIF($C$2:C141,C141))</f>
        <v/>
      </c>
      <c r="H141" s="3"/>
      <c r="N141" s="3"/>
      <c r="O141" s="3"/>
      <c r="P141" s="3"/>
      <c r="Q141" s="3"/>
      <c r="R141" s="3"/>
      <c r="S141" s="3"/>
      <c r="T141" s="3"/>
      <c r="V141" s="3"/>
      <c r="W141" s="3"/>
      <c r="X141" s="3"/>
      <c r="Z141" s="3"/>
      <c r="AA141" s="3"/>
      <c r="AB141" s="3"/>
      <c r="AC141" s="3"/>
      <c r="AD141" s="3"/>
      <c r="AF141" s="3"/>
      <c r="AG141" s="3"/>
      <c r="AH141" s="3"/>
      <c r="AJ141" s="3"/>
      <c r="AK141" s="3"/>
      <c r="AL141" s="3"/>
      <c r="AN141" s="3"/>
      <c r="AQ141" s="3"/>
    </row>
    <row r="142" spans="1:43">
      <c r="A142" t="str">
        <f>IF(C142="","","Allievo "&amp;COUNTIF($C$2:C142,C142))</f>
        <v/>
      </c>
      <c r="H142" s="3"/>
      <c r="N142" s="3"/>
      <c r="O142" s="3"/>
      <c r="P142" s="3"/>
      <c r="Q142" s="3"/>
      <c r="R142" s="3"/>
      <c r="S142" s="3"/>
      <c r="T142" s="3"/>
      <c r="V142" s="3"/>
      <c r="W142" s="3"/>
      <c r="X142" s="3"/>
      <c r="Z142" s="3"/>
      <c r="AA142" s="3"/>
      <c r="AB142" s="3"/>
      <c r="AC142" s="3"/>
      <c r="AD142" s="3"/>
      <c r="AF142" s="3"/>
      <c r="AG142" s="3"/>
      <c r="AH142" s="3"/>
      <c r="AJ142" s="3"/>
      <c r="AK142" s="3"/>
      <c r="AL142" s="3"/>
      <c r="AN142" s="3"/>
      <c r="AQ142" s="3"/>
    </row>
    <row r="143" spans="1:43">
      <c r="A143" t="str">
        <f>IF(C143="","","Allievo "&amp;COUNTIF($C$2:C143,C143))</f>
        <v/>
      </c>
      <c r="H143" s="3"/>
      <c r="N143" s="3"/>
      <c r="O143" s="3"/>
      <c r="P143" s="3"/>
      <c r="Q143" s="3"/>
      <c r="R143" s="3"/>
      <c r="S143" s="3"/>
      <c r="T143" s="3"/>
      <c r="V143" s="3"/>
      <c r="W143" s="3"/>
      <c r="X143" s="3"/>
      <c r="Z143" s="3"/>
      <c r="AA143" s="3"/>
      <c r="AB143" s="3"/>
      <c r="AC143" s="3"/>
      <c r="AD143" s="3"/>
      <c r="AF143" s="3"/>
      <c r="AG143" s="3"/>
      <c r="AH143" s="3"/>
      <c r="AJ143" s="3"/>
      <c r="AK143" s="3"/>
      <c r="AL143" s="3"/>
      <c r="AN143" s="3"/>
      <c r="AQ143" s="3"/>
    </row>
    <row r="144" spans="1:43">
      <c r="A144" t="str">
        <f>IF(C144="","","Allievo "&amp;COUNTIF($C$2:C144,C144))</f>
        <v/>
      </c>
      <c r="H144" s="3"/>
      <c r="N144" s="3"/>
      <c r="O144" s="3"/>
      <c r="P144" s="3"/>
      <c r="Q144" s="3"/>
      <c r="R144" s="3"/>
      <c r="S144" s="3"/>
      <c r="T144" s="3"/>
      <c r="V144" s="3"/>
      <c r="W144" s="3"/>
      <c r="X144" s="3"/>
      <c r="Z144" s="3"/>
      <c r="AA144" s="3"/>
      <c r="AB144" s="3"/>
      <c r="AC144" s="3"/>
      <c r="AD144" s="3"/>
      <c r="AF144" s="3"/>
      <c r="AG144" s="3"/>
      <c r="AH144" s="3"/>
      <c r="AJ144" s="3"/>
      <c r="AK144" s="3"/>
      <c r="AL144" s="3"/>
      <c r="AN144" s="3"/>
      <c r="AQ144" s="3"/>
    </row>
    <row r="145" spans="1:43">
      <c r="A145" t="str">
        <f>IF(C145="","","Allievo "&amp;COUNTIF($C$2:C145,C145))</f>
        <v/>
      </c>
      <c r="H145" s="3"/>
      <c r="N145" s="3"/>
      <c r="O145" s="3"/>
      <c r="P145" s="3"/>
      <c r="Q145" s="3"/>
      <c r="R145" s="3"/>
      <c r="S145" s="3"/>
      <c r="T145" s="3"/>
      <c r="V145" s="3"/>
      <c r="W145" s="3"/>
      <c r="X145" s="3"/>
      <c r="Z145" s="3"/>
      <c r="AA145" s="3"/>
      <c r="AB145" s="3"/>
      <c r="AC145" s="3"/>
      <c r="AD145" s="3"/>
      <c r="AF145" s="3"/>
      <c r="AG145" s="3"/>
      <c r="AH145" s="3"/>
      <c r="AJ145" s="3"/>
      <c r="AK145" s="3"/>
      <c r="AL145" s="3"/>
      <c r="AN145" s="3"/>
      <c r="AQ145" s="3"/>
    </row>
    <row r="146" spans="1:43">
      <c r="A146" t="str">
        <f>IF(C146="","","Allievo "&amp;COUNTIF($C$2:C146,C146))</f>
        <v/>
      </c>
      <c r="H146" s="3"/>
      <c r="N146" s="3"/>
      <c r="O146" s="3"/>
      <c r="P146" s="3"/>
      <c r="Q146" s="3"/>
      <c r="R146" s="3"/>
      <c r="S146" s="3"/>
      <c r="T146" s="3"/>
      <c r="V146" s="3"/>
      <c r="W146" s="3"/>
      <c r="X146" s="3"/>
      <c r="Z146" s="3"/>
      <c r="AA146" s="3"/>
      <c r="AB146" s="3"/>
      <c r="AC146" s="3"/>
      <c r="AD146" s="3"/>
      <c r="AF146" s="3"/>
      <c r="AG146" s="3"/>
      <c r="AH146" s="3"/>
      <c r="AJ146" s="3"/>
      <c r="AK146" s="3"/>
      <c r="AL146" s="3"/>
      <c r="AN146" s="3"/>
      <c r="AQ146" s="3"/>
    </row>
    <row r="147" spans="1:43">
      <c r="A147" t="str">
        <f>IF(C147="","","Allievo "&amp;COUNTIF($C$2:C147,C147))</f>
        <v/>
      </c>
      <c r="H147" s="3"/>
      <c r="N147" s="3"/>
      <c r="O147" s="3"/>
      <c r="P147" s="3"/>
      <c r="Q147" s="3"/>
      <c r="R147" s="3"/>
      <c r="S147" s="3"/>
      <c r="T147" s="3"/>
      <c r="V147" s="3"/>
      <c r="W147" s="3"/>
      <c r="X147" s="3"/>
      <c r="Z147" s="3"/>
      <c r="AA147" s="3"/>
      <c r="AB147" s="3"/>
      <c r="AC147" s="3"/>
      <c r="AD147" s="3"/>
      <c r="AF147" s="3"/>
      <c r="AG147" s="3"/>
      <c r="AH147" s="3"/>
      <c r="AJ147" s="3"/>
      <c r="AK147" s="3"/>
      <c r="AL147" s="3"/>
      <c r="AN147" s="3"/>
      <c r="AQ147" s="3"/>
    </row>
    <row r="148" spans="1:43">
      <c r="A148" t="str">
        <f>IF(C148="","","Allievo "&amp;COUNTIF($C$2:C148,C148))</f>
        <v/>
      </c>
      <c r="H148" s="3"/>
      <c r="N148" s="3"/>
      <c r="O148" s="3"/>
      <c r="P148" s="3"/>
      <c r="Q148" s="3"/>
      <c r="R148" s="3"/>
      <c r="S148" s="3"/>
      <c r="T148" s="3"/>
      <c r="V148" s="3"/>
      <c r="W148" s="3"/>
      <c r="X148" s="3"/>
      <c r="Z148" s="3"/>
      <c r="AA148" s="3"/>
      <c r="AB148" s="3"/>
      <c r="AC148" s="3"/>
      <c r="AD148" s="3"/>
      <c r="AF148" s="3"/>
      <c r="AG148" s="3"/>
      <c r="AH148" s="3"/>
      <c r="AJ148" s="3"/>
      <c r="AK148" s="3"/>
      <c r="AL148" s="3"/>
      <c r="AN148" s="3"/>
      <c r="AQ148" s="3"/>
    </row>
    <row r="149" spans="1:43">
      <c r="A149" t="str">
        <f>IF(C149="","","Allievo "&amp;COUNTIF($C$2:C149,C149))</f>
        <v/>
      </c>
      <c r="H149" s="3"/>
      <c r="N149" s="3"/>
      <c r="O149" s="3"/>
      <c r="P149" s="3"/>
      <c r="Q149" s="3"/>
      <c r="R149" s="3"/>
      <c r="S149" s="3"/>
      <c r="T149" s="3"/>
      <c r="V149" s="3"/>
      <c r="W149" s="3"/>
      <c r="X149" s="3"/>
      <c r="Z149" s="3"/>
      <c r="AA149" s="3"/>
      <c r="AB149" s="3"/>
      <c r="AC149" s="3"/>
      <c r="AD149" s="3"/>
      <c r="AF149" s="3"/>
      <c r="AG149" s="3"/>
      <c r="AH149" s="3"/>
      <c r="AJ149" s="3"/>
      <c r="AK149" s="3"/>
      <c r="AL149" s="3"/>
      <c r="AN149" s="3"/>
      <c r="AQ149" s="3"/>
    </row>
    <row r="150" spans="1:43">
      <c r="A150" t="str">
        <f>IF(C150="","","Allievo "&amp;COUNTIF($C$2:C150,C150))</f>
        <v/>
      </c>
      <c r="H150" s="3"/>
      <c r="N150" s="3"/>
      <c r="O150" s="3"/>
      <c r="P150" s="3"/>
      <c r="Q150" s="3"/>
      <c r="R150" s="3"/>
      <c r="S150" s="3"/>
      <c r="T150" s="3"/>
      <c r="V150" s="3"/>
      <c r="W150" s="3"/>
      <c r="X150" s="3"/>
      <c r="Z150" s="3"/>
      <c r="AA150" s="3"/>
      <c r="AB150" s="3"/>
      <c r="AC150" s="3"/>
      <c r="AD150" s="3"/>
      <c r="AF150" s="3"/>
      <c r="AG150" s="3"/>
      <c r="AH150" s="3"/>
      <c r="AJ150" s="3"/>
      <c r="AK150" s="3"/>
      <c r="AL150" s="3"/>
      <c r="AN150" s="3"/>
      <c r="AQ150" s="3"/>
    </row>
    <row r="151" spans="1:43">
      <c r="A151" t="str">
        <f>IF(C151="","","Allievo "&amp;COUNTIF($C$2:C151,C151))</f>
        <v/>
      </c>
      <c r="H151" s="3"/>
      <c r="N151" s="3"/>
      <c r="O151" s="3"/>
      <c r="P151" s="3"/>
      <c r="Q151" s="3"/>
      <c r="R151" s="3"/>
      <c r="S151" s="3"/>
      <c r="T151" s="3"/>
      <c r="V151" s="3"/>
      <c r="W151" s="3"/>
      <c r="X151" s="3"/>
      <c r="Z151" s="3"/>
      <c r="AA151" s="3"/>
      <c r="AB151" s="3"/>
      <c r="AC151" s="3"/>
      <c r="AD151" s="3"/>
      <c r="AF151" s="3"/>
      <c r="AG151" s="3"/>
      <c r="AH151" s="3"/>
      <c r="AJ151" s="3"/>
      <c r="AK151" s="3"/>
      <c r="AL151" s="3"/>
      <c r="AN151" s="3"/>
      <c r="AQ151" s="3"/>
    </row>
    <row r="152" spans="1:43">
      <c r="A152" t="str">
        <f>IF(C152="","","Allievo "&amp;COUNTIF($C$2:C152,C152))</f>
        <v/>
      </c>
      <c r="H152" s="3"/>
      <c r="N152" s="3"/>
      <c r="O152" s="3"/>
      <c r="P152" s="3"/>
      <c r="Q152" s="3"/>
      <c r="R152" s="3"/>
      <c r="S152" s="3"/>
      <c r="T152" s="3"/>
      <c r="V152" s="3"/>
      <c r="W152" s="3"/>
      <c r="X152" s="3"/>
      <c r="Z152" s="3"/>
      <c r="AA152" s="3"/>
      <c r="AB152" s="3"/>
      <c r="AC152" s="3"/>
      <c r="AD152" s="3"/>
      <c r="AF152" s="3"/>
      <c r="AG152" s="3"/>
      <c r="AH152" s="3"/>
      <c r="AJ152" s="3"/>
      <c r="AK152" s="3"/>
      <c r="AL152" s="3"/>
      <c r="AN152" s="3"/>
      <c r="AQ152" s="3"/>
    </row>
    <row r="153" spans="1:43">
      <c r="A153" t="str">
        <f>IF(C153="","","Allievo "&amp;COUNTIF($C$2:C153,C153))</f>
        <v/>
      </c>
      <c r="H153" s="3"/>
      <c r="N153" s="3"/>
      <c r="O153" s="3"/>
      <c r="P153" s="3"/>
      <c r="Q153" s="3"/>
      <c r="R153" s="3"/>
      <c r="S153" s="3"/>
      <c r="T153" s="3"/>
      <c r="V153" s="3"/>
      <c r="W153" s="3"/>
      <c r="X153" s="3"/>
      <c r="Z153" s="3"/>
      <c r="AA153" s="3"/>
      <c r="AB153" s="3"/>
      <c r="AC153" s="3"/>
      <c r="AD153" s="3"/>
      <c r="AF153" s="3"/>
      <c r="AG153" s="3"/>
      <c r="AH153" s="3"/>
      <c r="AJ153" s="3"/>
      <c r="AK153" s="3"/>
      <c r="AL153" s="3"/>
      <c r="AN153" s="3"/>
      <c r="AQ153" s="3"/>
    </row>
    <row r="154" spans="1:43">
      <c r="A154" t="str">
        <f>IF(C154="","","Allievo "&amp;COUNTIF($C$2:C154,C154))</f>
        <v/>
      </c>
      <c r="H154" s="3"/>
      <c r="N154" s="3"/>
      <c r="O154" s="3"/>
      <c r="P154" s="3"/>
      <c r="Q154" s="3"/>
      <c r="R154" s="3"/>
      <c r="S154" s="3"/>
      <c r="T154" s="3"/>
      <c r="V154" s="3"/>
      <c r="W154" s="3"/>
      <c r="X154" s="3"/>
      <c r="Z154" s="3"/>
      <c r="AA154" s="3"/>
      <c r="AB154" s="3"/>
      <c r="AC154" s="3"/>
      <c r="AD154" s="3"/>
      <c r="AF154" s="3"/>
      <c r="AG154" s="3"/>
      <c r="AH154" s="3"/>
      <c r="AJ154" s="3"/>
      <c r="AK154" s="3"/>
      <c r="AL154" s="3"/>
      <c r="AN154" s="3"/>
      <c r="AQ154" s="3"/>
    </row>
    <row r="155" spans="1:43">
      <c r="A155" t="str">
        <f>IF(C155="","","Allievo "&amp;COUNTIF($C$2:C155,C155))</f>
        <v/>
      </c>
      <c r="H155" s="3"/>
      <c r="N155" s="3"/>
      <c r="O155" s="3"/>
      <c r="P155" s="3"/>
      <c r="Q155" s="3"/>
      <c r="R155" s="3"/>
      <c r="S155" s="3"/>
      <c r="T155" s="3"/>
      <c r="V155" s="3"/>
      <c r="W155" s="3"/>
      <c r="X155" s="3"/>
      <c r="Z155" s="3"/>
      <c r="AA155" s="3"/>
      <c r="AB155" s="3"/>
      <c r="AC155" s="3"/>
      <c r="AD155" s="3"/>
      <c r="AF155" s="3"/>
      <c r="AG155" s="3"/>
      <c r="AH155" s="3"/>
      <c r="AJ155" s="3"/>
      <c r="AK155" s="3"/>
      <c r="AL155" s="3"/>
      <c r="AN155" s="3"/>
      <c r="AQ155" s="3"/>
    </row>
    <row r="156" spans="1:43">
      <c r="A156" t="str">
        <f>IF(C156="","","Allievo "&amp;COUNTIF($C$2:C156,C156))</f>
        <v/>
      </c>
      <c r="H156" s="3"/>
      <c r="N156" s="3"/>
      <c r="O156" s="3"/>
      <c r="P156" s="3"/>
      <c r="Q156" s="3"/>
      <c r="R156" s="3"/>
      <c r="S156" s="3"/>
      <c r="T156" s="3"/>
      <c r="V156" s="3"/>
      <c r="W156" s="3"/>
      <c r="X156" s="3"/>
      <c r="Z156" s="3"/>
      <c r="AA156" s="3"/>
      <c r="AB156" s="3"/>
      <c r="AC156" s="3"/>
      <c r="AD156" s="3"/>
      <c r="AF156" s="3"/>
      <c r="AG156" s="3"/>
      <c r="AH156" s="3"/>
      <c r="AJ156" s="3"/>
      <c r="AK156" s="3"/>
      <c r="AL156" s="3"/>
      <c r="AN156" s="3"/>
      <c r="AQ156" s="3"/>
    </row>
    <row r="157" spans="1:43">
      <c r="A157" t="str">
        <f>IF(C157="","","Allievo "&amp;COUNTIF($C$2:C157,C157))</f>
        <v/>
      </c>
      <c r="H157" s="3"/>
      <c r="N157" s="3"/>
      <c r="O157" s="3"/>
      <c r="P157" s="3"/>
      <c r="Q157" s="3"/>
      <c r="R157" s="3"/>
      <c r="S157" s="3"/>
      <c r="T157" s="3"/>
      <c r="V157" s="3"/>
      <c r="W157" s="3"/>
      <c r="X157" s="3"/>
      <c r="Z157" s="3"/>
      <c r="AA157" s="3"/>
      <c r="AB157" s="3"/>
      <c r="AC157" s="3"/>
      <c r="AD157" s="3"/>
      <c r="AF157" s="3"/>
      <c r="AG157" s="3"/>
      <c r="AH157" s="3"/>
      <c r="AJ157" s="3"/>
      <c r="AK157" s="3"/>
      <c r="AL157" s="3"/>
      <c r="AN157" s="3"/>
      <c r="AQ157" s="3"/>
    </row>
    <row r="158" spans="1:43">
      <c r="A158" t="str">
        <f>IF(C158="","","Allievo "&amp;COUNTIF($C$2:C158,C158))</f>
        <v/>
      </c>
      <c r="H158" s="3"/>
      <c r="N158" s="3"/>
      <c r="O158" s="3"/>
      <c r="P158" s="3"/>
      <c r="Q158" s="3"/>
      <c r="R158" s="3"/>
      <c r="S158" s="3"/>
      <c r="T158" s="3"/>
      <c r="V158" s="3"/>
      <c r="W158" s="3"/>
      <c r="X158" s="3"/>
      <c r="Z158" s="3"/>
      <c r="AA158" s="3"/>
      <c r="AB158" s="3"/>
      <c r="AC158" s="3"/>
      <c r="AD158" s="3"/>
      <c r="AF158" s="3"/>
      <c r="AG158" s="3"/>
      <c r="AH158" s="3"/>
      <c r="AJ158" s="3"/>
      <c r="AK158" s="3"/>
      <c r="AL158" s="3"/>
      <c r="AN158" s="3"/>
      <c r="AQ158" s="3"/>
    </row>
    <row r="159" spans="1:43">
      <c r="A159" t="str">
        <f>IF(C159="","","Allievo "&amp;COUNTIF($C$2:C159,C159))</f>
        <v/>
      </c>
      <c r="H159" s="3"/>
      <c r="N159" s="3"/>
      <c r="O159" s="3"/>
      <c r="P159" s="3"/>
      <c r="Q159" s="3"/>
      <c r="R159" s="3"/>
      <c r="S159" s="3"/>
      <c r="T159" s="3"/>
      <c r="V159" s="3"/>
      <c r="W159" s="3"/>
      <c r="X159" s="3"/>
      <c r="Z159" s="3"/>
      <c r="AA159" s="3"/>
      <c r="AB159" s="3"/>
      <c r="AC159" s="3"/>
      <c r="AD159" s="3"/>
      <c r="AF159" s="3"/>
      <c r="AG159" s="3"/>
      <c r="AH159" s="3"/>
      <c r="AJ159" s="3"/>
      <c r="AK159" s="3"/>
      <c r="AL159" s="3"/>
      <c r="AN159" s="3"/>
      <c r="AQ159" s="3"/>
    </row>
    <row r="160" spans="1:43">
      <c r="A160" t="str">
        <f>IF(C160="","","Allievo "&amp;COUNTIF($C$2:C160,C160))</f>
        <v/>
      </c>
      <c r="H160" s="3"/>
      <c r="N160" s="3"/>
      <c r="O160" s="3"/>
      <c r="P160" s="3"/>
      <c r="Q160" s="3"/>
      <c r="R160" s="3"/>
      <c r="S160" s="3"/>
      <c r="T160" s="3"/>
      <c r="V160" s="3"/>
      <c r="W160" s="3"/>
      <c r="X160" s="3"/>
      <c r="Z160" s="3"/>
      <c r="AA160" s="3"/>
      <c r="AB160" s="3"/>
      <c r="AC160" s="3"/>
      <c r="AD160" s="3"/>
      <c r="AF160" s="3"/>
      <c r="AG160" s="3"/>
      <c r="AH160" s="3"/>
      <c r="AJ160" s="3"/>
      <c r="AK160" s="3"/>
      <c r="AL160" s="3"/>
      <c r="AN160" s="3"/>
      <c r="AQ160" s="3"/>
    </row>
    <row r="161" spans="1:43">
      <c r="A161" t="str">
        <f>IF(C161="","","Allievo "&amp;COUNTIF($C$2:C161,C161))</f>
        <v/>
      </c>
      <c r="H161" s="3"/>
      <c r="N161" s="3"/>
      <c r="O161" s="3"/>
      <c r="P161" s="3"/>
      <c r="Q161" s="3"/>
      <c r="R161" s="3"/>
      <c r="S161" s="3"/>
      <c r="T161" s="3"/>
      <c r="V161" s="3"/>
      <c r="W161" s="3"/>
      <c r="X161" s="3"/>
      <c r="Z161" s="3"/>
      <c r="AA161" s="3"/>
      <c r="AB161" s="3"/>
      <c r="AC161" s="3"/>
      <c r="AD161" s="3"/>
      <c r="AF161" s="3"/>
      <c r="AG161" s="3"/>
      <c r="AH161" s="3"/>
      <c r="AJ161" s="3"/>
      <c r="AK161" s="3"/>
      <c r="AL161" s="3"/>
      <c r="AN161" s="3"/>
      <c r="AQ161" s="3"/>
    </row>
    <row r="162" spans="1:43">
      <c r="A162" t="str">
        <f>IF(C162="","","Allievo "&amp;COUNTIF($C$2:C162,C162))</f>
        <v/>
      </c>
      <c r="H162" s="3"/>
      <c r="N162" s="3"/>
      <c r="O162" s="3"/>
      <c r="P162" s="3"/>
      <c r="Q162" s="3"/>
      <c r="R162" s="3"/>
      <c r="S162" s="3"/>
      <c r="T162" s="3"/>
      <c r="V162" s="3"/>
      <c r="W162" s="3"/>
      <c r="X162" s="3"/>
      <c r="Z162" s="3"/>
      <c r="AA162" s="3"/>
      <c r="AB162" s="3"/>
      <c r="AC162" s="3"/>
      <c r="AD162" s="3"/>
      <c r="AF162" s="3"/>
      <c r="AG162" s="3"/>
      <c r="AH162" s="3"/>
      <c r="AJ162" s="3"/>
      <c r="AK162" s="3"/>
      <c r="AL162" s="3"/>
      <c r="AN162" s="3"/>
      <c r="AQ162" s="3"/>
    </row>
    <row r="163" spans="1:43">
      <c r="A163" t="str">
        <f>IF(C163="","","Allievo "&amp;COUNTIF($C$2:C163,C163))</f>
        <v/>
      </c>
      <c r="H163" s="3"/>
      <c r="N163" s="3"/>
      <c r="O163" s="3"/>
      <c r="P163" s="3"/>
      <c r="Q163" s="3"/>
      <c r="R163" s="3"/>
      <c r="S163" s="3"/>
      <c r="T163" s="3"/>
      <c r="V163" s="3"/>
      <c r="W163" s="3"/>
      <c r="X163" s="3"/>
      <c r="Z163" s="3"/>
      <c r="AA163" s="3"/>
      <c r="AB163" s="3"/>
      <c r="AC163" s="3"/>
      <c r="AD163" s="3"/>
      <c r="AF163" s="3"/>
      <c r="AG163" s="3"/>
      <c r="AH163" s="3"/>
      <c r="AJ163" s="3"/>
      <c r="AK163" s="3"/>
      <c r="AL163" s="3"/>
      <c r="AN163" s="3"/>
      <c r="AQ163" s="3"/>
    </row>
    <row r="164" spans="1:43">
      <c r="A164" t="str">
        <f>IF(C164="","","Allievo "&amp;COUNTIF($C$2:C164,C164))</f>
        <v/>
      </c>
      <c r="H164" s="3"/>
      <c r="N164" s="3"/>
      <c r="O164" s="3"/>
      <c r="P164" s="3"/>
      <c r="Q164" s="3"/>
      <c r="R164" s="3"/>
      <c r="S164" s="3"/>
      <c r="T164" s="3"/>
      <c r="V164" s="3"/>
      <c r="W164" s="3"/>
      <c r="X164" s="3"/>
      <c r="Z164" s="3"/>
      <c r="AA164" s="3"/>
      <c r="AB164" s="3"/>
      <c r="AC164" s="3"/>
      <c r="AD164" s="3"/>
      <c r="AF164" s="3"/>
      <c r="AG164" s="3"/>
      <c r="AH164" s="3"/>
      <c r="AJ164" s="3"/>
      <c r="AK164" s="3"/>
      <c r="AL164" s="3"/>
      <c r="AN164" s="3"/>
      <c r="AQ164" s="3"/>
    </row>
    <row r="165" spans="1:43">
      <c r="A165" t="str">
        <f>IF(C165="","","Allievo "&amp;COUNTIF($C$2:C165,C165))</f>
        <v/>
      </c>
      <c r="H165" s="3"/>
      <c r="N165" s="3"/>
      <c r="O165" s="3"/>
      <c r="P165" s="3"/>
      <c r="Q165" s="3"/>
      <c r="R165" s="3"/>
      <c r="S165" s="3"/>
      <c r="T165" s="3"/>
      <c r="V165" s="3"/>
      <c r="W165" s="3"/>
      <c r="X165" s="3"/>
      <c r="Z165" s="3"/>
      <c r="AA165" s="3"/>
      <c r="AB165" s="3"/>
      <c r="AC165" s="3"/>
      <c r="AD165" s="3"/>
      <c r="AF165" s="3"/>
      <c r="AG165" s="3"/>
      <c r="AH165" s="3"/>
      <c r="AJ165" s="3"/>
      <c r="AK165" s="3"/>
      <c r="AL165" s="3"/>
      <c r="AN165" s="3"/>
      <c r="AQ165" s="3"/>
    </row>
    <row r="166" spans="1:43">
      <c r="A166" t="str">
        <f>IF(C166="","","Allievo "&amp;COUNTIF($C$2:C166,C166))</f>
        <v/>
      </c>
      <c r="H166" s="3"/>
      <c r="N166" s="3"/>
      <c r="O166" s="3"/>
      <c r="P166" s="3"/>
      <c r="Q166" s="3"/>
      <c r="R166" s="3"/>
      <c r="S166" s="3"/>
      <c r="T166" s="3"/>
      <c r="V166" s="3"/>
      <c r="W166" s="3"/>
      <c r="X166" s="3"/>
      <c r="Z166" s="3"/>
      <c r="AA166" s="3"/>
      <c r="AB166" s="3"/>
      <c r="AC166" s="3"/>
      <c r="AD166" s="3"/>
      <c r="AF166" s="3"/>
      <c r="AG166" s="3"/>
      <c r="AH166" s="3"/>
      <c r="AJ166" s="3"/>
      <c r="AK166" s="3"/>
      <c r="AL166" s="3"/>
      <c r="AN166" s="3"/>
      <c r="AQ166" s="3"/>
    </row>
    <row r="167" spans="1:43">
      <c r="A167" t="str">
        <f>IF(C167="","","Allievo "&amp;COUNTIF($C$2:C167,C167))</f>
        <v/>
      </c>
      <c r="H167" s="3"/>
      <c r="N167" s="3"/>
      <c r="O167" s="3"/>
      <c r="P167" s="3"/>
      <c r="Q167" s="3"/>
      <c r="R167" s="3"/>
      <c r="S167" s="3"/>
      <c r="T167" s="3"/>
      <c r="V167" s="3"/>
      <c r="W167" s="3"/>
      <c r="X167" s="3"/>
      <c r="Z167" s="3"/>
      <c r="AA167" s="3"/>
      <c r="AB167" s="3"/>
      <c r="AC167" s="3"/>
      <c r="AD167" s="3"/>
      <c r="AF167" s="3"/>
      <c r="AG167" s="3"/>
      <c r="AH167" s="3"/>
      <c r="AJ167" s="3"/>
      <c r="AK167" s="3"/>
      <c r="AL167" s="3"/>
      <c r="AN167" s="3"/>
      <c r="AQ167" s="3"/>
    </row>
    <row r="168" spans="1:43">
      <c r="A168" t="str">
        <f>IF(C168="","","Allievo "&amp;COUNTIF($C$2:C168,C168))</f>
        <v/>
      </c>
      <c r="H168" s="3"/>
      <c r="N168" s="3"/>
      <c r="O168" s="3"/>
      <c r="P168" s="3"/>
      <c r="Q168" s="3"/>
      <c r="R168" s="3"/>
      <c r="S168" s="3"/>
      <c r="T168" s="3"/>
      <c r="V168" s="3"/>
      <c r="W168" s="3"/>
      <c r="X168" s="3"/>
      <c r="Z168" s="3"/>
      <c r="AA168" s="3"/>
      <c r="AB168" s="3"/>
      <c r="AC168" s="3"/>
      <c r="AD168" s="3"/>
      <c r="AF168" s="3"/>
      <c r="AG168" s="3"/>
      <c r="AH168" s="3"/>
      <c r="AJ168" s="3"/>
      <c r="AK168" s="3"/>
      <c r="AL168" s="3"/>
      <c r="AN168" s="3"/>
      <c r="AQ168" s="3"/>
    </row>
    <row r="169" spans="1:43">
      <c r="A169" t="str">
        <f>IF(C169="","","Allievo "&amp;COUNTIF($C$2:C169,C169))</f>
        <v/>
      </c>
      <c r="H169" s="3"/>
      <c r="N169" s="3"/>
      <c r="O169" s="3"/>
      <c r="P169" s="3"/>
      <c r="Q169" s="3"/>
      <c r="R169" s="3"/>
      <c r="S169" s="3"/>
      <c r="T169" s="3"/>
      <c r="V169" s="3"/>
      <c r="W169" s="3"/>
      <c r="X169" s="3"/>
      <c r="Z169" s="3"/>
      <c r="AA169" s="3"/>
      <c r="AB169" s="3"/>
      <c r="AC169" s="3"/>
      <c r="AD169" s="3"/>
      <c r="AF169" s="3"/>
      <c r="AG169" s="3"/>
      <c r="AH169" s="3"/>
      <c r="AJ169" s="3"/>
      <c r="AK169" s="3"/>
      <c r="AL169" s="3"/>
      <c r="AN169" s="3"/>
      <c r="AQ169" s="3"/>
    </row>
    <row r="170" spans="1:43">
      <c r="A170" t="str">
        <f>IF(C170="","","Allievo "&amp;COUNTIF($C$2:C170,C170))</f>
        <v/>
      </c>
      <c r="H170" s="3"/>
      <c r="N170" s="3"/>
      <c r="O170" s="3"/>
      <c r="P170" s="3"/>
      <c r="Q170" s="3"/>
      <c r="R170" s="3"/>
      <c r="S170" s="3"/>
      <c r="T170" s="3"/>
      <c r="V170" s="3"/>
      <c r="W170" s="3"/>
      <c r="X170" s="3"/>
      <c r="Z170" s="3"/>
      <c r="AA170" s="3"/>
      <c r="AB170" s="3"/>
      <c r="AC170" s="3"/>
      <c r="AD170" s="3"/>
      <c r="AF170" s="3"/>
      <c r="AG170" s="3"/>
      <c r="AH170" s="3"/>
      <c r="AJ170" s="3"/>
      <c r="AK170" s="3"/>
      <c r="AL170" s="3"/>
      <c r="AN170" s="3"/>
      <c r="AQ170" s="3"/>
    </row>
    <row r="171" spans="1:43">
      <c r="A171" t="str">
        <f>IF(C171="","","Allievo "&amp;COUNTIF($C$2:C171,C171))</f>
        <v/>
      </c>
      <c r="H171" s="3"/>
      <c r="N171" s="3"/>
      <c r="O171" s="3"/>
      <c r="P171" s="3"/>
      <c r="Q171" s="3"/>
      <c r="R171" s="3"/>
      <c r="S171" s="3"/>
      <c r="T171" s="3"/>
      <c r="V171" s="3"/>
      <c r="W171" s="3"/>
      <c r="X171" s="3"/>
      <c r="Z171" s="3"/>
      <c r="AA171" s="3"/>
      <c r="AB171" s="3"/>
      <c r="AC171" s="3"/>
      <c r="AD171" s="3"/>
      <c r="AF171" s="3"/>
      <c r="AG171" s="3"/>
      <c r="AH171" s="3"/>
      <c r="AJ171" s="3"/>
      <c r="AK171" s="3"/>
      <c r="AL171" s="3"/>
      <c r="AN171" s="3"/>
      <c r="AQ171" s="3"/>
    </row>
    <row r="172" spans="1:43">
      <c r="A172" t="str">
        <f>IF(C172="","","Allievo "&amp;COUNTIF($C$2:C172,C172))</f>
        <v/>
      </c>
      <c r="H172" s="3"/>
      <c r="N172" s="3"/>
      <c r="O172" s="3"/>
      <c r="P172" s="3"/>
      <c r="Q172" s="3"/>
      <c r="R172" s="3"/>
      <c r="S172" s="3"/>
      <c r="T172" s="3"/>
      <c r="V172" s="3"/>
      <c r="W172" s="3"/>
      <c r="X172" s="3"/>
      <c r="Z172" s="3"/>
      <c r="AA172" s="3"/>
      <c r="AB172" s="3"/>
      <c r="AC172" s="3"/>
      <c r="AD172" s="3"/>
      <c r="AF172" s="3"/>
      <c r="AG172" s="3"/>
      <c r="AH172" s="3"/>
      <c r="AJ172" s="3"/>
      <c r="AK172" s="3"/>
      <c r="AL172" s="3"/>
      <c r="AN172" s="3"/>
      <c r="AQ172" s="3"/>
    </row>
    <row r="173" spans="1:43">
      <c r="A173" t="str">
        <f>IF(C173="","","Allievo "&amp;COUNTIF($C$2:C173,C173))</f>
        <v/>
      </c>
      <c r="H173" s="3"/>
      <c r="N173" s="3"/>
      <c r="O173" s="3"/>
      <c r="P173" s="3"/>
      <c r="Q173" s="3"/>
      <c r="R173" s="3"/>
      <c r="S173" s="3"/>
      <c r="T173" s="3"/>
      <c r="V173" s="3"/>
      <c r="W173" s="3"/>
      <c r="X173" s="3"/>
      <c r="Z173" s="3"/>
      <c r="AA173" s="3"/>
      <c r="AB173" s="3"/>
      <c r="AC173" s="3"/>
      <c r="AD173" s="3"/>
      <c r="AF173" s="3"/>
      <c r="AG173" s="3"/>
      <c r="AH173" s="3"/>
      <c r="AJ173" s="3"/>
      <c r="AK173" s="3"/>
      <c r="AL173" s="3"/>
      <c r="AN173" s="3"/>
      <c r="AQ173" s="3"/>
    </row>
    <row r="174" spans="1:43">
      <c r="A174" t="str">
        <f>IF(C174="","","Allievo "&amp;COUNTIF($C$2:C174,C174))</f>
        <v/>
      </c>
      <c r="H174" s="3"/>
      <c r="N174" s="3"/>
      <c r="O174" s="3"/>
      <c r="P174" s="3"/>
      <c r="Q174" s="3"/>
      <c r="R174" s="3"/>
      <c r="S174" s="3"/>
      <c r="T174" s="3"/>
      <c r="V174" s="3"/>
      <c r="W174" s="3"/>
      <c r="X174" s="3"/>
      <c r="Z174" s="3"/>
      <c r="AA174" s="3"/>
      <c r="AB174" s="3"/>
      <c r="AC174" s="3"/>
      <c r="AD174" s="3"/>
      <c r="AF174" s="3"/>
      <c r="AG174" s="3"/>
      <c r="AH174" s="3"/>
      <c r="AJ174" s="3"/>
      <c r="AK174" s="3"/>
      <c r="AL174" s="3"/>
      <c r="AN174" s="3"/>
      <c r="AQ174" s="3"/>
    </row>
    <row r="175" spans="1:43">
      <c r="A175" t="str">
        <f>IF(C175="","","Allievo "&amp;COUNTIF($C$2:C175,C175))</f>
        <v/>
      </c>
      <c r="H175" s="3"/>
      <c r="N175" s="3"/>
      <c r="O175" s="3"/>
      <c r="P175" s="3"/>
      <c r="Q175" s="3"/>
      <c r="R175" s="3"/>
      <c r="S175" s="3"/>
      <c r="T175" s="3"/>
      <c r="V175" s="3"/>
      <c r="W175" s="3"/>
      <c r="X175" s="3"/>
      <c r="Z175" s="3"/>
      <c r="AA175" s="3"/>
      <c r="AB175" s="3"/>
      <c r="AC175" s="3"/>
      <c r="AD175" s="3"/>
      <c r="AF175" s="3"/>
      <c r="AG175" s="3"/>
      <c r="AH175" s="3"/>
      <c r="AJ175" s="3"/>
      <c r="AK175" s="3"/>
      <c r="AL175" s="3"/>
      <c r="AN175" s="3"/>
      <c r="AQ175" s="3"/>
    </row>
    <row r="176" spans="1:43">
      <c r="A176" t="str">
        <f>IF(C176="","","Allievo "&amp;COUNTIF($C$2:C176,C176))</f>
        <v/>
      </c>
      <c r="H176" s="3"/>
      <c r="N176" s="3"/>
      <c r="O176" s="3"/>
      <c r="P176" s="3"/>
      <c r="Q176" s="3"/>
      <c r="R176" s="3"/>
      <c r="S176" s="3"/>
      <c r="T176" s="3"/>
      <c r="V176" s="3"/>
      <c r="W176" s="3"/>
      <c r="X176" s="3"/>
      <c r="Z176" s="3"/>
      <c r="AA176" s="3"/>
      <c r="AB176" s="3"/>
      <c r="AC176" s="3"/>
      <c r="AD176" s="3"/>
      <c r="AF176" s="3"/>
      <c r="AG176" s="3"/>
      <c r="AH176" s="3"/>
      <c r="AJ176" s="3"/>
      <c r="AK176" s="3"/>
      <c r="AL176" s="3"/>
      <c r="AN176" s="3"/>
      <c r="AQ176" s="3"/>
    </row>
    <row r="177" spans="1:43">
      <c r="A177" t="str">
        <f>IF(C177="","","Allievo "&amp;COUNTIF($C$2:C177,C177))</f>
        <v/>
      </c>
      <c r="H177" s="3"/>
      <c r="N177" s="3"/>
      <c r="O177" s="3"/>
      <c r="P177" s="3"/>
      <c r="Q177" s="3"/>
      <c r="R177" s="3"/>
      <c r="S177" s="3"/>
      <c r="T177" s="3"/>
      <c r="V177" s="3"/>
      <c r="W177" s="3"/>
      <c r="X177" s="3"/>
      <c r="Z177" s="3"/>
      <c r="AA177" s="3"/>
      <c r="AB177" s="3"/>
      <c r="AC177" s="3"/>
      <c r="AD177" s="3"/>
      <c r="AF177" s="3"/>
      <c r="AG177" s="3"/>
      <c r="AH177" s="3"/>
      <c r="AJ177" s="3"/>
      <c r="AK177" s="3"/>
      <c r="AL177" s="3"/>
      <c r="AN177" s="3"/>
      <c r="AQ177" s="3"/>
    </row>
    <row r="178" spans="1:43">
      <c r="A178" t="str">
        <f>IF(C178="","","Allievo "&amp;COUNTIF($C$2:C178,C178))</f>
        <v/>
      </c>
      <c r="H178" s="3"/>
      <c r="N178" s="3"/>
      <c r="O178" s="3"/>
      <c r="P178" s="3"/>
      <c r="Q178" s="3"/>
      <c r="R178" s="3"/>
      <c r="S178" s="3"/>
      <c r="T178" s="3"/>
      <c r="V178" s="3"/>
      <c r="W178" s="3"/>
      <c r="X178" s="3"/>
      <c r="Z178" s="3"/>
      <c r="AA178" s="3"/>
      <c r="AB178" s="3"/>
      <c r="AC178" s="3"/>
      <c r="AD178" s="3"/>
      <c r="AF178" s="3"/>
      <c r="AG178" s="3"/>
      <c r="AH178" s="3"/>
      <c r="AJ178" s="3"/>
      <c r="AK178" s="3"/>
      <c r="AL178" s="3"/>
      <c r="AN178" s="3"/>
      <c r="AQ178" s="3"/>
    </row>
    <row r="179" spans="1:43">
      <c r="A179" t="str">
        <f>IF(C179="","","Allievo "&amp;COUNTIF($C$2:C179,C179))</f>
        <v/>
      </c>
      <c r="H179" s="3"/>
      <c r="N179" s="3"/>
      <c r="O179" s="3"/>
      <c r="P179" s="3"/>
      <c r="Q179" s="3"/>
      <c r="R179" s="3"/>
      <c r="S179" s="3"/>
      <c r="T179" s="3"/>
      <c r="V179" s="3"/>
      <c r="W179" s="3"/>
      <c r="X179" s="3"/>
      <c r="Z179" s="3"/>
      <c r="AA179" s="3"/>
      <c r="AB179" s="3"/>
      <c r="AC179" s="3"/>
      <c r="AD179" s="3"/>
      <c r="AF179" s="3"/>
      <c r="AG179" s="3"/>
      <c r="AH179" s="3"/>
      <c r="AJ179" s="3"/>
      <c r="AK179" s="3"/>
      <c r="AL179" s="3"/>
      <c r="AN179" s="3"/>
      <c r="AQ179" s="3"/>
    </row>
    <row r="180" spans="1:43">
      <c r="A180" t="str">
        <f>IF(C180="","","Allievo "&amp;COUNTIF($C$2:C180,C180))</f>
        <v/>
      </c>
      <c r="H180" s="3"/>
      <c r="N180" s="3"/>
      <c r="O180" s="3"/>
      <c r="P180" s="3"/>
      <c r="Q180" s="3"/>
      <c r="R180" s="3"/>
      <c r="S180" s="3"/>
      <c r="T180" s="3"/>
      <c r="V180" s="3"/>
      <c r="W180" s="3"/>
      <c r="X180" s="3"/>
      <c r="Z180" s="3"/>
      <c r="AA180" s="3"/>
      <c r="AB180" s="3"/>
      <c r="AC180" s="3"/>
      <c r="AD180" s="3"/>
      <c r="AF180" s="3"/>
      <c r="AG180" s="3"/>
      <c r="AH180" s="3"/>
      <c r="AJ180" s="3"/>
      <c r="AK180" s="3"/>
      <c r="AL180" s="3"/>
      <c r="AN180" s="3"/>
      <c r="AQ180" s="3"/>
    </row>
    <row r="181" spans="1:43">
      <c r="A181" t="str">
        <f>IF(C181="","","Allievo "&amp;COUNTIF($C$2:C181,C181))</f>
        <v/>
      </c>
      <c r="H181" s="3"/>
      <c r="N181" s="3"/>
      <c r="O181" s="3"/>
      <c r="P181" s="3"/>
      <c r="Q181" s="3"/>
      <c r="R181" s="3"/>
      <c r="S181" s="3"/>
      <c r="T181" s="3"/>
      <c r="V181" s="3"/>
      <c r="W181" s="3"/>
      <c r="X181" s="3"/>
      <c r="Z181" s="3"/>
      <c r="AA181" s="3"/>
      <c r="AB181" s="3"/>
      <c r="AC181" s="3"/>
      <c r="AD181" s="3"/>
      <c r="AF181" s="3"/>
      <c r="AG181" s="3"/>
      <c r="AH181" s="3"/>
      <c r="AJ181" s="3"/>
      <c r="AK181" s="3"/>
      <c r="AL181" s="3"/>
      <c r="AN181" s="3"/>
      <c r="AQ181" s="3"/>
    </row>
    <row r="182" spans="1:43">
      <c r="A182" t="str">
        <f>IF(C182="","","Allievo "&amp;COUNTIF($C$2:C182,C182))</f>
        <v/>
      </c>
      <c r="H182" s="3"/>
      <c r="N182" s="3"/>
      <c r="O182" s="3"/>
      <c r="P182" s="3"/>
      <c r="Q182" s="3"/>
      <c r="R182" s="3"/>
      <c r="S182" s="3"/>
      <c r="T182" s="3"/>
      <c r="V182" s="3"/>
      <c r="W182" s="3"/>
      <c r="X182" s="3"/>
      <c r="Z182" s="3"/>
      <c r="AA182" s="3"/>
      <c r="AB182" s="3"/>
      <c r="AC182" s="3"/>
      <c r="AD182" s="3"/>
      <c r="AF182" s="3"/>
      <c r="AG182" s="3"/>
      <c r="AH182" s="3"/>
      <c r="AJ182" s="3"/>
      <c r="AK182" s="3"/>
      <c r="AL182" s="3"/>
      <c r="AN182" s="3"/>
      <c r="AQ182" s="3"/>
    </row>
    <row r="183" spans="1:43">
      <c r="A183" t="str">
        <f>IF(C183="","","Allievo "&amp;COUNTIF($C$2:C183,C183))</f>
        <v/>
      </c>
      <c r="H183" s="3"/>
      <c r="N183" s="3"/>
      <c r="O183" s="3"/>
      <c r="P183" s="3"/>
      <c r="Q183" s="3"/>
      <c r="R183" s="3"/>
      <c r="S183" s="3"/>
      <c r="T183" s="3"/>
      <c r="V183" s="3"/>
      <c r="W183" s="3"/>
      <c r="X183" s="3"/>
      <c r="Z183" s="3"/>
      <c r="AA183" s="3"/>
      <c r="AB183" s="3"/>
      <c r="AC183" s="3"/>
      <c r="AD183" s="3"/>
      <c r="AF183" s="3"/>
      <c r="AG183" s="3"/>
      <c r="AH183" s="3"/>
      <c r="AJ183" s="3"/>
      <c r="AK183" s="3"/>
      <c r="AL183" s="3"/>
      <c r="AN183" s="3"/>
      <c r="AQ183" s="3"/>
    </row>
    <row r="184" spans="1:43">
      <c r="A184" t="str">
        <f>IF(C184="","","Allievo "&amp;COUNTIF($C$2:C184,C184))</f>
        <v/>
      </c>
      <c r="H184" s="3"/>
      <c r="N184" s="3"/>
      <c r="O184" s="3"/>
      <c r="P184" s="3"/>
      <c r="Q184" s="3"/>
      <c r="R184" s="3"/>
      <c r="S184" s="3"/>
      <c r="T184" s="3"/>
      <c r="V184" s="3"/>
      <c r="W184" s="3"/>
      <c r="X184" s="3"/>
      <c r="Z184" s="3"/>
      <c r="AA184" s="3"/>
      <c r="AB184" s="3"/>
      <c r="AC184" s="3"/>
      <c r="AD184" s="3"/>
      <c r="AF184" s="3"/>
      <c r="AG184" s="3"/>
      <c r="AH184" s="3"/>
      <c r="AJ184" s="3"/>
      <c r="AK184" s="3"/>
      <c r="AL184" s="3"/>
      <c r="AN184" s="3"/>
      <c r="AQ184" s="3"/>
    </row>
    <row r="185" spans="1:43">
      <c r="A185" t="str">
        <f>IF(C185="","","Allievo "&amp;COUNTIF($C$2:C185,C185))</f>
        <v/>
      </c>
      <c r="H185" s="3"/>
      <c r="N185" s="3"/>
      <c r="O185" s="3"/>
      <c r="P185" s="3"/>
      <c r="Q185" s="3"/>
      <c r="R185" s="3"/>
      <c r="S185" s="3"/>
      <c r="T185" s="3"/>
      <c r="V185" s="3"/>
      <c r="W185" s="3"/>
      <c r="X185" s="3"/>
      <c r="Z185" s="3"/>
      <c r="AA185" s="3"/>
      <c r="AB185" s="3"/>
      <c r="AC185" s="3"/>
      <c r="AD185" s="3"/>
      <c r="AF185" s="3"/>
      <c r="AG185" s="3"/>
      <c r="AH185" s="3"/>
      <c r="AJ185" s="3"/>
      <c r="AK185" s="3"/>
      <c r="AL185" s="3"/>
      <c r="AN185" s="3"/>
      <c r="AQ185" s="3"/>
    </row>
    <row r="186" spans="1:43">
      <c r="A186" t="str">
        <f>IF(C186="","","Allievo "&amp;COUNTIF($C$2:C186,C186))</f>
        <v/>
      </c>
      <c r="H186" s="3"/>
      <c r="N186" s="3"/>
      <c r="O186" s="3"/>
      <c r="P186" s="3"/>
      <c r="Q186" s="3"/>
      <c r="R186" s="3"/>
      <c r="S186" s="3"/>
      <c r="T186" s="3"/>
      <c r="V186" s="3"/>
      <c r="W186" s="3"/>
      <c r="X186" s="3"/>
      <c r="Z186" s="3"/>
      <c r="AA186" s="3"/>
      <c r="AB186" s="3"/>
      <c r="AC186" s="3"/>
      <c r="AD186" s="3"/>
      <c r="AF186" s="3"/>
      <c r="AG186" s="3"/>
      <c r="AH186" s="3"/>
      <c r="AJ186" s="3"/>
      <c r="AK186" s="3"/>
      <c r="AL186" s="3"/>
      <c r="AN186" s="3"/>
      <c r="AQ186" s="3"/>
    </row>
    <row r="187" spans="1:43">
      <c r="A187" t="str">
        <f>IF(C187="","","Allievo "&amp;COUNTIF($C$2:C187,C187))</f>
        <v/>
      </c>
      <c r="H187" s="3"/>
      <c r="N187" s="3"/>
      <c r="O187" s="3"/>
      <c r="P187" s="3"/>
      <c r="Q187" s="3"/>
      <c r="R187" s="3"/>
      <c r="S187" s="3"/>
      <c r="T187" s="3"/>
      <c r="V187" s="3"/>
      <c r="W187" s="3"/>
      <c r="X187" s="3"/>
      <c r="Z187" s="3"/>
      <c r="AA187" s="3"/>
      <c r="AB187" s="3"/>
      <c r="AC187" s="3"/>
      <c r="AD187" s="3"/>
      <c r="AF187" s="3"/>
      <c r="AG187" s="3"/>
      <c r="AH187" s="3"/>
      <c r="AJ187" s="3"/>
      <c r="AK187" s="3"/>
      <c r="AL187" s="3"/>
      <c r="AN187" s="3"/>
      <c r="AQ187" s="3"/>
    </row>
    <row r="188" spans="1:43">
      <c r="A188" t="str">
        <f>IF(C188="","","Allievo "&amp;COUNTIF($C$2:C188,C188))</f>
        <v/>
      </c>
      <c r="H188" s="3"/>
      <c r="N188" s="3"/>
      <c r="O188" s="3"/>
      <c r="P188" s="3"/>
      <c r="Q188" s="3"/>
      <c r="R188" s="3"/>
      <c r="S188" s="3"/>
      <c r="T188" s="3"/>
      <c r="V188" s="3"/>
      <c r="W188" s="3"/>
      <c r="X188" s="3"/>
      <c r="Z188" s="3"/>
      <c r="AA188" s="3"/>
      <c r="AB188" s="3"/>
      <c r="AC188" s="3"/>
      <c r="AD188" s="3"/>
      <c r="AF188" s="3"/>
      <c r="AG188" s="3"/>
      <c r="AH188" s="3"/>
      <c r="AJ188" s="3"/>
      <c r="AK188" s="3"/>
      <c r="AL188" s="3"/>
      <c r="AN188" s="3"/>
      <c r="AQ188" s="3"/>
    </row>
    <row r="189" spans="1:43">
      <c r="A189" t="str">
        <f>IF(C189="","","Allievo "&amp;COUNTIF($C$2:C189,C189))</f>
        <v/>
      </c>
      <c r="H189" s="3"/>
      <c r="N189" s="3"/>
      <c r="O189" s="3"/>
      <c r="P189" s="3"/>
      <c r="Q189" s="3"/>
      <c r="R189" s="3"/>
      <c r="S189" s="3"/>
      <c r="T189" s="3"/>
      <c r="V189" s="3"/>
      <c r="W189" s="3"/>
      <c r="X189" s="3"/>
      <c r="Z189" s="3"/>
      <c r="AA189" s="3"/>
      <c r="AB189" s="3"/>
      <c r="AC189" s="3"/>
      <c r="AD189" s="3"/>
      <c r="AF189" s="3"/>
      <c r="AG189" s="3"/>
      <c r="AH189" s="3"/>
      <c r="AJ189" s="3"/>
      <c r="AK189" s="3"/>
      <c r="AL189" s="3"/>
      <c r="AN189" s="3"/>
      <c r="AQ189" s="3"/>
    </row>
    <row r="190" spans="1:43">
      <c r="A190" t="str">
        <f>IF(C190="","","Allievo "&amp;COUNTIF($C$2:C190,C190))</f>
        <v/>
      </c>
      <c r="H190" s="3"/>
      <c r="N190" s="3"/>
      <c r="O190" s="3"/>
      <c r="P190" s="3"/>
      <c r="Q190" s="3"/>
      <c r="R190" s="3"/>
      <c r="S190" s="3"/>
      <c r="T190" s="3"/>
      <c r="V190" s="3"/>
      <c r="W190" s="3"/>
      <c r="X190" s="3"/>
      <c r="Z190" s="3"/>
      <c r="AA190" s="3"/>
      <c r="AB190" s="3"/>
      <c r="AC190" s="3"/>
      <c r="AD190" s="3"/>
      <c r="AF190" s="3"/>
      <c r="AG190" s="3"/>
      <c r="AH190" s="3"/>
      <c r="AJ190" s="3"/>
      <c r="AK190" s="3"/>
      <c r="AL190" s="3"/>
      <c r="AN190" s="3"/>
      <c r="AQ190" s="3"/>
    </row>
    <row r="191" spans="1:43">
      <c r="A191" t="str">
        <f>IF(C191="","","Allievo "&amp;COUNTIF($C$2:C191,C191))</f>
        <v/>
      </c>
      <c r="H191" s="3"/>
      <c r="N191" s="3"/>
      <c r="O191" s="3"/>
      <c r="P191" s="3"/>
      <c r="Q191" s="3"/>
      <c r="R191" s="3"/>
      <c r="S191" s="3"/>
      <c r="T191" s="3"/>
      <c r="V191" s="3"/>
      <c r="W191" s="3"/>
      <c r="X191" s="3"/>
      <c r="Z191" s="3"/>
      <c r="AA191" s="3"/>
      <c r="AB191" s="3"/>
      <c r="AC191" s="3"/>
      <c r="AD191" s="3"/>
      <c r="AF191" s="3"/>
      <c r="AG191" s="3"/>
      <c r="AH191" s="3"/>
      <c r="AJ191" s="3"/>
      <c r="AK191" s="3"/>
      <c r="AL191" s="3"/>
      <c r="AN191" s="3"/>
      <c r="AQ191" s="3"/>
    </row>
    <row r="192" spans="1:43">
      <c r="A192" t="str">
        <f>IF(C192="","","Allievo "&amp;COUNTIF($C$2:C192,C192))</f>
        <v/>
      </c>
      <c r="H192" s="3"/>
      <c r="N192" s="3"/>
      <c r="O192" s="3"/>
      <c r="P192" s="3"/>
      <c r="Q192" s="3"/>
      <c r="R192" s="3"/>
      <c r="S192" s="3"/>
      <c r="T192" s="3"/>
      <c r="V192" s="3"/>
      <c r="W192" s="3"/>
      <c r="X192" s="3"/>
      <c r="Z192" s="3"/>
      <c r="AA192" s="3"/>
      <c r="AB192" s="3"/>
      <c r="AC192" s="3"/>
      <c r="AD192" s="3"/>
      <c r="AF192" s="3"/>
      <c r="AG192" s="3"/>
      <c r="AH192" s="3"/>
      <c r="AJ192" s="3"/>
      <c r="AK192" s="3"/>
      <c r="AL192" s="3"/>
      <c r="AN192" s="3"/>
      <c r="AQ192" s="3"/>
    </row>
    <row r="193" spans="1:43">
      <c r="A193" t="str">
        <f>IF(C193="","","Allievo "&amp;COUNTIF($C$2:C193,C193))</f>
        <v/>
      </c>
      <c r="H193" s="3"/>
      <c r="N193" s="3"/>
      <c r="O193" s="3"/>
      <c r="P193" s="3"/>
      <c r="Q193" s="3"/>
      <c r="R193" s="3"/>
      <c r="S193" s="3"/>
      <c r="T193" s="3"/>
      <c r="V193" s="3"/>
      <c r="W193" s="3"/>
      <c r="X193" s="3"/>
      <c r="Z193" s="3"/>
      <c r="AA193" s="3"/>
      <c r="AB193" s="3"/>
      <c r="AC193" s="3"/>
      <c r="AD193" s="3"/>
      <c r="AF193" s="3"/>
      <c r="AG193" s="3"/>
      <c r="AH193" s="3"/>
      <c r="AJ193" s="3"/>
      <c r="AK193" s="3"/>
      <c r="AL193" s="3"/>
      <c r="AN193" s="3"/>
      <c r="AQ193" s="3"/>
    </row>
    <row r="194" spans="1:43">
      <c r="A194" t="str">
        <f>IF(C194="","","Allievo "&amp;COUNTIF($C$2:C194,C194))</f>
        <v/>
      </c>
      <c r="H194" s="3"/>
      <c r="N194" s="3"/>
      <c r="O194" s="3"/>
      <c r="P194" s="3"/>
      <c r="Q194" s="3"/>
      <c r="R194" s="3"/>
      <c r="S194" s="3"/>
      <c r="T194" s="3"/>
      <c r="V194" s="3"/>
      <c r="W194" s="3"/>
      <c r="X194" s="3"/>
      <c r="Z194" s="3"/>
      <c r="AA194" s="3"/>
      <c r="AB194" s="3"/>
      <c r="AC194" s="3"/>
      <c r="AD194" s="3"/>
      <c r="AF194" s="3"/>
      <c r="AG194" s="3"/>
      <c r="AH194" s="3"/>
      <c r="AJ194" s="3"/>
      <c r="AK194" s="3"/>
      <c r="AL194" s="3"/>
      <c r="AN194" s="3"/>
      <c r="AQ194" s="3"/>
    </row>
    <row r="195" spans="1:43">
      <c r="A195" t="str">
        <f>IF(C195="","","Allievo "&amp;COUNTIF($C$2:C195,C195))</f>
        <v/>
      </c>
      <c r="H195" s="3"/>
      <c r="N195" s="3"/>
      <c r="O195" s="3"/>
      <c r="P195" s="3"/>
      <c r="Q195" s="3"/>
      <c r="R195" s="3"/>
      <c r="S195" s="3"/>
      <c r="T195" s="3"/>
      <c r="V195" s="3"/>
      <c r="W195" s="3"/>
      <c r="X195" s="3"/>
      <c r="Z195" s="3"/>
      <c r="AA195" s="3"/>
      <c r="AB195" s="3"/>
      <c r="AC195" s="3"/>
      <c r="AD195" s="3"/>
      <c r="AF195" s="3"/>
      <c r="AG195" s="3"/>
      <c r="AH195" s="3"/>
      <c r="AJ195" s="3"/>
      <c r="AK195" s="3"/>
      <c r="AL195" s="3"/>
      <c r="AN195" s="3"/>
      <c r="AQ195" s="3"/>
    </row>
    <row r="196" spans="1:43">
      <c r="A196" t="str">
        <f>IF(C196="","","Allievo "&amp;COUNTIF($C$2:C196,C196))</f>
        <v/>
      </c>
      <c r="H196" s="3"/>
      <c r="N196" s="3"/>
      <c r="O196" s="3"/>
      <c r="P196" s="3"/>
      <c r="Q196" s="3"/>
      <c r="R196" s="3"/>
      <c r="S196" s="3"/>
      <c r="T196" s="3"/>
      <c r="V196" s="3"/>
      <c r="W196" s="3"/>
      <c r="X196" s="3"/>
      <c r="Z196" s="3"/>
      <c r="AA196" s="3"/>
      <c r="AB196" s="3"/>
      <c r="AC196" s="3"/>
      <c r="AD196" s="3"/>
      <c r="AF196" s="3"/>
      <c r="AG196" s="3"/>
      <c r="AH196" s="3"/>
      <c r="AJ196" s="3"/>
      <c r="AK196" s="3"/>
      <c r="AL196" s="3"/>
      <c r="AN196" s="3"/>
      <c r="AQ196" s="3"/>
    </row>
    <row r="197" spans="1:43">
      <c r="A197" t="str">
        <f>IF(C197="","","Allievo "&amp;COUNTIF($C$2:C197,C197))</f>
        <v/>
      </c>
      <c r="H197" s="3"/>
      <c r="N197" s="3"/>
      <c r="O197" s="3"/>
      <c r="P197" s="3"/>
      <c r="Q197" s="3"/>
      <c r="R197" s="3"/>
      <c r="S197" s="3"/>
      <c r="T197" s="3"/>
      <c r="V197" s="3"/>
      <c r="W197" s="3"/>
      <c r="X197" s="3"/>
      <c r="Z197" s="3"/>
      <c r="AA197" s="3"/>
      <c r="AB197" s="3"/>
      <c r="AC197" s="3"/>
      <c r="AD197" s="3"/>
      <c r="AF197" s="3"/>
      <c r="AG197" s="3"/>
      <c r="AH197" s="3"/>
      <c r="AJ197" s="3"/>
      <c r="AK197" s="3"/>
      <c r="AL197" s="3"/>
      <c r="AN197" s="3"/>
      <c r="AQ197" s="3"/>
    </row>
    <row r="198" spans="1:43">
      <c r="A198" t="str">
        <f>IF(C198="","","Allievo "&amp;COUNTIF($C$2:C198,C198))</f>
        <v/>
      </c>
      <c r="H198" s="3"/>
      <c r="N198" s="3"/>
      <c r="O198" s="3"/>
      <c r="P198" s="3"/>
      <c r="Q198" s="3"/>
      <c r="R198" s="3"/>
      <c r="S198" s="3"/>
      <c r="T198" s="3"/>
      <c r="V198" s="3"/>
      <c r="W198" s="3"/>
      <c r="X198" s="3"/>
      <c r="Z198" s="3"/>
      <c r="AA198" s="3"/>
      <c r="AB198" s="3"/>
      <c r="AC198" s="3"/>
      <c r="AD198" s="3"/>
      <c r="AF198" s="3"/>
      <c r="AG198" s="3"/>
      <c r="AH198" s="3"/>
      <c r="AJ198" s="3"/>
      <c r="AK198" s="3"/>
      <c r="AL198" s="3"/>
      <c r="AN198" s="3"/>
      <c r="AQ198" s="3"/>
    </row>
    <row r="199" spans="1:43">
      <c r="A199" t="str">
        <f>IF(C199="","","Allievo "&amp;COUNTIF($C$2:C199,C199))</f>
        <v/>
      </c>
      <c r="H199" s="3"/>
      <c r="N199" s="3"/>
      <c r="O199" s="3"/>
      <c r="P199" s="3"/>
      <c r="Q199" s="3"/>
      <c r="R199" s="3"/>
      <c r="S199" s="3"/>
      <c r="T199" s="3"/>
      <c r="V199" s="3"/>
      <c r="W199" s="3"/>
      <c r="X199" s="3"/>
      <c r="Z199" s="3"/>
      <c r="AA199" s="3"/>
      <c r="AB199" s="3"/>
      <c r="AC199" s="3"/>
      <c r="AD199" s="3"/>
      <c r="AF199" s="3"/>
      <c r="AG199" s="3"/>
      <c r="AH199" s="3"/>
      <c r="AJ199" s="3"/>
      <c r="AK199" s="3"/>
      <c r="AL199" s="3"/>
      <c r="AN199" s="3"/>
      <c r="AQ199" s="3"/>
    </row>
    <row r="200" spans="1:43">
      <c r="A200" t="str">
        <f>IF(C200="","","Allievo "&amp;COUNTIF($C$2:C200,C200))</f>
        <v/>
      </c>
      <c r="H200" s="3"/>
      <c r="N200" s="3"/>
      <c r="O200" s="3"/>
      <c r="P200" s="3"/>
      <c r="Q200" s="3"/>
      <c r="R200" s="3"/>
      <c r="S200" s="3"/>
      <c r="T200" s="3"/>
      <c r="V200" s="3"/>
      <c r="W200" s="3"/>
      <c r="X200" s="3"/>
      <c r="Z200" s="3"/>
      <c r="AA200" s="3"/>
      <c r="AB200" s="3"/>
      <c r="AC200" s="3"/>
      <c r="AD200" s="3"/>
      <c r="AF200" s="3"/>
      <c r="AG200" s="3"/>
      <c r="AH200" s="3"/>
      <c r="AJ200" s="3"/>
      <c r="AK200" s="3"/>
      <c r="AL200" s="3"/>
      <c r="AN200" s="3"/>
      <c r="AQ200" s="3"/>
    </row>
    <row r="201" spans="1:43">
      <c r="A201" t="str">
        <f>IF(C201="","","Allievo "&amp;COUNTIF($C$2:C201,C201))</f>
        <v/>
      </c>
      <c r="H201" s="3"/>
      <c r="N201" s="3"/>
      <c r="O201" s="3"/>
      <c r="P201" s="3"/>
      <c r="Q201" s="3"/>
      <c r="R201" s="3"/>
      <c r="S201" s="3"/>
      <c r="T201" s="3"/>
      <c r="V201" s="3"/>
      <c r="W201" s="3"/>
      <c r="X201" s="3"/>
      <c r="Z201" s="3"/>
      <c r="AA201" s="3"/>
      <c r="AB201" s="3"/>
      <c r="AC201" s="3"/>
      <c r="AD201" s="3"/>
      <c r="AF201" s="3"/>
      <c r="AG201" s="3"/>
      <c r="AH201" s="3"/>
      <c r="AJ201" s="3"/>
      <c r="AK201" s="3"/>
      <c r="AL201" s="3"/>
      <c r="AN201" s="3"/>
      <c r="AQ201" s="3"/>
    </row>
    <row r="202" spans="1:43">
      <c r="A202" t="str">
        <f>IF(C202="","","Allievo "&amp;COUNTIF($C$2:C202,C202))</f>
        <v/>
      </c>
      <c r="H202" s="3"/>
      <c r="N202" s="3"/>
      <c r="O202" s="3"/>
      <c r="P202" s="3"/>
      <c r="Q202" s="3"/>
      <c r="R202" s="3"/>
      <c r="S202" s="3"/>
      <c r="T202" s="3"/>
      <c r="V202" s="3"/>
      <c r="W202" s="3"/>
      <c r="X202" s="3"/>
      <c r="Z202" s="3"/>
      <c r="AA202" s="3"/>
      <c r="AB202" s="3"/>
      <c r="AC202" s="3"/>
      <c r="AD202" s="3"/>
      <c r="AF202" s="3"/>
      <c r="AG202" s="3"/>
      <c r="AH202" s="3"/>
      <c r="AJ202" s="3"/>
      <c r="AK202" s="3"/>
      <c r="AL202" s="3"/>
      <c r="AN202" s="3"/>
      <c r="AQ202" s="3"/>
    </row>
    <row r="203" spans="1:43">
      <c r="A203" t="str">
        <f>IF(C203="","","Allievo "&amp;COUNTIF($C$2:C203,C203))</f>
        <v/>
      </c>
      <c r="H203" s="3"/>
      <c r="N203" s="3"/>
      <c r="O203" s="3"/>
      <c r="P203" s="3"/>
      <c r="Q203" s="3"/>
      <c r="R203" s="3"/>
      <c r="S203" s="3"/>
      <c r="T203" s="3"/>
      <c r="V203" s="3"/>
      <c r="W203" s="3"/>
      <c r="X203" s="3"/>
      <c r="Z203" s="3"/>
      <c r="AA203" s="3"/>
      <c r="AB203" s="3"/>
      <c r="AC203" s="3"/>
      <c r="AD203" s="3"/>
      <c r="AF203" s="3"/>
      <c r="AG203" s="3"/>
      <c r="AH203" s="3"/>
      <c r="AJ203" s="3"/>
      <c r="AK203" s="3"/>
      <c r="AL203" s="3"/>
      <c r="AN203" s="3"/>
      <c r="AQ203" s="3"/>
    </row>
    <row r="204" spans="1:43">
      <c r="A204" t="str">
        <f>IF(C204="","","Allievo "&amp;COUNTIF($C$2:C204,C204))</f>
        <v/>
      </c>
      <c r="H204" s="3"/>
      <c r="N204" s="3"/>
      <c r="O204" s="3"/>
      <c r="P204" s="3"/>
      <c r="Q204" s="3"/>
      <c r="R204" s="3"/>
      <c r="S204" s="3"/>
      <c r="T204" s="3"/>
      <c r="V204" s="3"/>
      <c r="W204" s="3"/>
      <c r="X204" s="3"/>
      <c r="Z204" s="3"/>
      <c r="AA204" s="3"/>
      <c r="AB204" s="3"/>
      <c r="AC204" s="3"/>
      <c r="AD204" s="3"/>
      <c r="AF204" s="3"/>
      <c r="AG204" s="3"/>
      <c r="AH204" s="3"/>
      <c r="AJ204" s="3"/>
      <c r="AK204" s="3"/>
      <c r="AL204" s="3"/>
      <c r="AN204" s="3"/>
      <c r="AQ204" s="3"/>
    </row>
    <row r="205" spans="1:43">
      <c r="A205" t="str">
        <f>IF(C205="","","Allievo "&amp;COUNTIF($C$2:C205,C205))</f>
        <v/>
      </c>
      <c r="H205" s="3"/>
      <c r="N205" s="3"/>
      <c r="O205" s="3"/>
      <c r="P205" s="3"/>
      <c r="Q205" s="3"/>
      <c r="R205" s="3"/>
      <c r="S205" s="3"/>
      <c r="T205" s="3"/>
      <c r="V205" s="3"/>
      <c r="W205" s="3"/>
      <c r="X205" s="3"/>
      <c r="Z205" s="3"/>
      <c r="AA205" s="3"/>
      <c r="AB205" s="3"/>
      <c r="AC205" s="3"/>
      <c r="AD205" s="3"/>
      <c r="AF205" s="3"/>
      <c r="AG205" s="3"/>
      <c r="AH205" s="3"/>
      <c r="AJ205" s="3"/>
      <c r="AK205" s="3"/>
      <c r="AL205" s="3"/>
      <c r="AN205" s="3"/>
      <c r="AQ205" s="3"/>
    </row>
    <row r="206" spans="1:43">
      <c r="A206" t="str">
        <f>IF(C206="","","Allievo "&amp;COUNTIF($C$2:C206,C206))</f>
        <v/>
      </c>
      <c r="H206" s="3"/>
      <c r="N206" s="3"/>
      <c r="O206" s="3"/>
      <c r="P206" s="3"/>
      <c r="Q206" s="3"/>
      <c r="R206" s="3"/>
      <c r="S206" s="3"/>
      <c r="T206" s="3"/>
      <c r="V206" s="3"/>
      <c r="W206" s="3"/>
      <c r="X206" s="3"/>
      <c r="Z206" s="3"/>
      <c r="AA206" s="3"/>
      <c r="AB206" s="3"/>
      <c r="AC206" s="3"/>
      <c r="AD206" s="3"/>
      <c r="AF206" s="3"/>
      <c r="AG206" s="3"/>
      <c r="AH206" s="3"/>
      <c r="AJ206" s="3"/>
      <c r="AK206" s="3"/>
      <c r="AL206" s="3"/>
      <c r="AN206" s="3"/>
      <c r="AQ206" s="3"/>
    </row>
    <row r="207" spans="1:43">
      <c r="A207" t="str">
        <f>IF(C207="","","Allievo "&amp;COUNTIF($C$2:C207,C207))</f>
        <v/>
      </c>
      <c r="H207" s="3"/>
      <c r="N207" s="3"/>
      <c r="O207" s="3"/>
      <c r="P207" s="3"/>
      <c r="Q207" s="3"/>
      <c r="R207" s="3"/>
      <c r="S207" s="3"/>
      <c r="T207" s="3"/>
      <c r="V207" s="3"/>
      <c r="W207" s="3"/>
      <c r="X207" s="3"/>
      <c r="Z207" s="3"/>
      <c r="AA207" s="3"/>
      <c r="AB207" s="3"/>
      <c r="AC207" s="3"/>
      <c r="AD207" s="3"/>
      <c r="AF207" s="3"/>
      <c r="AG207" s="3"/>
      <c r="AH207" s="3"/>
      <c r="AJ207" s="3"/>
      <c r="AK207" s="3"/>
      <c r="AL207" s="3"/>
      <c r="AN207" s="3"/>
      <c r="AQ207" s="3"/>
    </row>
    <row r="208" spans="1:43">
      <c r="A208" t="str">
        <f>IF(C208="","","Allievo "&amp;COUNTIF($C$2:C208,C208))</f>
        <v/>
      </c>
      <c r="H208" s="3"/>
      <c r="N208" s="3"/>
      <c r="O208" s="3"/>
      <c r="P208" s="3"/>
      <c r="Q208" s="3"/>
      <c r="R208" s="3"/>
      <c r="S208" s="3"/>
      <c r="T208" s="3"/>
      <c r="V208" s="3"/>
      <c r="W208" s="3"/>
      <c r="X208" s="3"/>
      <c r="Z208" s="3"/>
      <c r="AA208" s="3"/>
      <c r="AB208" s="3"/>
      <c r="AC208" s="3"/>
      <c r="AD208" s="3"/>
      <c r="AF208" s="3"/>
      <c r="AG208" s="3"/>
      <c r="AH208" s="3"/>
      <c r="AJ208" s="3"/>
      <c r="AK208" s="3"/>
      <c r="AL208" s="3"/>
      <c r="AN208" s="3"/>
      <c r="AQ208" s="3"/>
    </row>
    <row r="209" spans="1:43">
      <c r="A209" t="str">
        <f>IF(C209="","","Allievo "&amp;COUNTIF($C$2:C209,C209))</f>
        <v/>
      </c>
      <c r="H209" s="3"/>
      <c r="N209" s="3"/>
      <c r="O209" s="3"/>
      <c r="P209" s="3"/>
      <c r="Q209" s="3"/>
      <c r="R209" s="3"/>
      <c r="S209" s="3"/>
      <c r="T209" s="3"/>
      <c r="V209" s="3"/>
      <c r="W209" s="3"/>
      <c r="X209" s="3"/>
      <c r="Z209" s="3"/>
      <c r="AA209" s="3"/>
      <c r="AB209" s="3"/>
      <c r="AC209" s="3"/>
      <c r="AD209" s="3"/>
      <c r="AF209" s="3"/>
      <c r="AG209" s="3"/>
      <c r="AH209" s="3"/>
      <c r="AJ209" s="3"/>
      <c r="AK209" s="3"/>
      <c r="AL209" s="3"/>
      <c r="AN209" s="3"/>
      <c r="AQ209" s="3"/>
    </row>
    <row r="210" spans="1:43">
      <c r="A210" t="str">
        <f>IF(C210="","","Allievo "&amp;COUNTIF($C$2:C210,C210))</f>
        <v/>
      </c>
      <c r="H210" s="3"/>
      <c r="N210" s="3"/>
      <c r="O210" s="3"/>
      <c r="P210" s="3"/>
      <c r="Q210" s="3"/>
      <c r="R210" s="3"/>
      <c r="S210" s="3"/>
      <c r="T210" s="3"/>
      <c r="V210" s="3"/>
      <c r="W210" s="3"/>
      <c r="X210" s="3"/>
      <c r="Z210" s="3"/>
      <c r="AA210" s="3"/>
      <c r="AB210" s="3"/>
      <c r="AC210" s="3"/>
      <c r="AD210" s="3"/>
      <c r="AF210" s="3"/>
      <c r="AG210" s="3"/>
      <c r="AH210" s="3"/>
      <c r="AJ210" s="3"/>
      <c r="AK210" s="3"/>
      <c r="AL210" s="3"/>
      <c r="AN210" s="3"/>
      <c r="AQ210" s="3"/>
    </row>
    <row r="211" spans="1:43">
      <c r="A211" t="str">
        <f>IF(C211="","","Allievo "&amp;COUNTIF($C$2:C211,C211))</f>
        <v/>
      </c>
      <c r="H211" s="3"/>
      <c r="N211" s="3"/>
      <c r="O211" s="3"/>
      <c r="P211" s="3"/>
      <c r="Q211" s="3"/>
      <c r="R211" s="3"/>
      <c r="S211" s="3"/>
      <c r="T211" s="3"/>
      <c r="V211" s="3"/>
      <c r="W211" s="3"/>
      <c r="X211" s="3"/>
      <c r="Z211" s="3"/>
      <c r="AA211" s="3"/>
      <c r="AB211" s="3"/>
      <c r="AC211" s="3"/>
      <c r="AD211" s="3"/>
      <c r="AF211" s="3"/>
      <c r="AG211" s="3"/>
      <c r="AH211" s="3"/>
      <c r="AJ211" s="3"/>
      <c r="AK211" s="3"/>
      <c r="AL211" s="3"/>
      <c r="AN211" s="3"/>
      <c r="AQ211" s="3"/>
    </row>
    <row r="212" spans="1:43">
      <c r="A212" t="str">
        <f>IF(C212="","","Allievo "&amp;COUNTIF($C$2:C212,C212))</f>
        <v/>
      </c>
      <c r="H212" s="3"/>
      <c r="N212" s="3"/>
      <c r="O212" s="3"/>
      <c r="P212" s="3"/>
      <c r="Q212" s="3"/>
      <c r="R212" s="3"/>
      <c r="S212" s="3"/>
      <c r="T212" s="3"/>
      <c r="V212" s="3"/>
      <c r="W212" s="3"/>
      <c r="X212" s="3"/>
      <c r="Z212" s="3"/>
      <c r="AA212" s="3"/>
      <c r="AB212" s="3"/>
      <c r="AC212" s="3"/>
      <c r="AD212" s="3"/>
      <c r="AF212" s="3"/>
      <c r="AG212" s="3"/>
      <c r="AH212" s="3"/>
      <c r="AJ212" s="3"/>
      <c r="AK212" s="3"/>
      <c r="AL212" s="3"/>
      <c r="AN212" s="3"/>
      <c r="AQ212" s="3"/>
    </row>
    <row r="213" spans="1:43">
      <c r="A213" t="str">
        <f>IF(C213="","","Allievo "&amp;COUNTIF($C$2:C213,C213))</f>
        <v/>
      </c>
      <c r="H213" s="3"/>
      <c r="N213" s="3"/>
      <c r="O213" s="3"/>
      <c r="P213" s="3"/>
      <c r="Q213" s="3"/>
      <c r="R213" s="3"/>
      <c r="S213" s="3"/>
      <c r="T213" s="3"/>
      <c r="V213" s="3"/>
      <c r="W213" s="3"/>
      <c r="X213" s="3"/>
      <c r="Z213" s="3"/>
      <c r="AA213" s="3"/>
      <c r="AB213" s="3"/>
      <c r="AC213" s="3"/>
      <c r="AD213" s="3"/>
      <c r="AF213" s="3"/>
      <c r="AG213" s="3"/>
      <c r="AH213" s="3"/>
      <c r="AJ213" s="3"/>
      <c r="AK213" s="3"/>
      <c r="AL213" s="3"/>
      <c r="AN213" s="3"/>
      <c r="AQ213" s="3"/>
    </row>
    <row r="214" spans="1:43">
      <c r="A214" t="str">
        <f>IF(C214="","","Allievo "&amp;COUNTIF($C$2:C214,C214))</f>
        <v/>
      </c>
      <c r="H214" s="3"/>
      <c r="N214" s="3"/>
      <c r="O214" s="3"/>
      <c r="P214" s="3"/>
      <c r="Q214" s="3"/>
      <c r="R214" s="3"/>
      <c r="S214" s="3"/>
      <c r="T214" s="3"/>
      <c r="V214" s="3"/>
      <c r="W214" s="3"/>
      <c r="X214" s="3"/>
      <c r="Z214" s="3"/>
      <c r="AA214" s="3"/>
      <c r="AB214" s="3"/>
      <c r="AC214" s="3"/>
      <c r="AD214" s="3"/>
      <c r="AF214" s="3"/>
      <c r="AG214" s="3"/>
      <c r="AH214" s="3"/>
      <c r="AJ214" s="3"/>
      <c r="AK214" s="3"/>
      <c r="AL214" s="3"/>
      <c r="AN214" s="3"/>
      <c r="AQ214" s="3"/>
    </row>
    <row r="215" spans="1:43">
      <c r="A215" t="str">
        <f>IF(C215="","","Allievo "&amp;COUNTIF($C$2:C215,C215))</f>
        <v/>
      </c>
      <c r="H215" s="3"/>
      <c r="N215" s="3"/>
      <c r="O215" s="3"/>
      <c r="P215" s="3"/>
      <c r="Q215" s="3"/>
      <c r="R215" s="3"/>
      <c r="S215" s="3"/>
      <c r="T215" s="3"/>
      <c r="V215" s="3"/>
      <c r="W215" s="3"/>
      <c r="X215" s="3"/>
      <c r="Z215" s="3"/>
      <c r="AA215" s="3"/>
      <c r="AB215" s="3"/>
      <c r="AC215" s="3"/>
      <c r="AD215" s="3"/>
      <c r="AF215" s="3"/>
      <c r="AG215" s="3"/>
      <c r="AH215" s="3"/>
      <c r="AJ215" s="3"/>
      <c r="AK215" s="3"/>
      <c r="AL215" s="3"/>
      <c r="AN215" s="3"/>
      <c r="AQ215" s="3"/>
    </row>
    <row r="216" spans="1:43">
      <c r="A216" t="str">
        <f>IF(C216="","","Allievo "&amp;COUNTIF($C$2:C216,C216))</f>
        <v/>
      </c>
      <c r="H216" s="3"/>
      <c r="N216" s="3"/>
      <c r="O216" s="3"/>
      <c r="P216" s="3"/>
      <c r="Q216" s="3"/>
      <c r="R216" s="3"/>
      <c r="S216" s="3"/>
      <c r="T216" s="3"/>
      <c r="V216" s="3"/>
      <c r="W216" s="3"/>
      <c r="X216" s="3"/>
      <c r="Z216" s="3"/>
      <c r="AA216" s="3"/>
      <c r="AB216" s="3"/>
      <c r="AC216" s="3"/>
      <c r="AD216" s="3"/>
      <c r="AF216" s="3"/>
      <c r="AG216" s="3"/>
      <c r="AH216" s="3"/>
      <c r="AJ216" s="3"/>
      <c r="AK216" s="3"/>
      <c r="AL216" s="3"/>
      <c r="AN216" s="3"/>
      <c r="AQ216" s="3"/>
    </row>
    <row r="217" spans="1:43">
      <c r="A217" t="str">
        <f>IF(C217="","","Allievo "&amp;COUNTIF($C$2:C217,C217))</f>
        <v/>
      </c>
      <c r="H217" s="3"/>
      <c r="N217" s="3"/>
      <c r="O217" s="3"/>
      <c r="P217" s="3"/>
      <c r="Q217" s="3"/>
      <c r="R217" s="3"/>
      <c r="S217" s="3"/>
      <c r="T217" s="3"/>
      <c r="V217" s="3"/>
      <c r="W217" s="3"/>
      <c r="X217" s="3"/>
      <c r="Z217" s="3"/>
      <c r="AA217" s="3"/>
      <c r="AB217" s="3"/>
      <c r="AC217" s="3"/>
      <c r="AD217" s="3"/>
      <c r="AF217" s="3"/>
      <c r="AG217" s="3"/>
      <c r="AH217" s="3"/>
      <c r="AJ217" s="3"/>
      <c r="AK217" s="3"/>
      <c r="AL217" s="3"/>
      <c r="AN217" s="3"/>
      <c r="AQ217" s="3"/>
    </row>
    <row r="218" spans="1:43">
      <c r="A218" t="str">
        <f>IF(C218="","","Allievo "&amp;COUNTIF($C$2:C218,C218))</f>
        <v/>
      </c>
      <c r="H218" s="3"/>
      <c r="N218" s="3"/>
      <c r="O218" s="3"/>
      <c r="P218" s="3"/>
      <c r="Q218" s="3"/>
      <c r="R218" s="3"/>
      <c r="S218" s="3"/>
      <c r="T218" s="3"/>
      <c r="V218" s="3"/>
      <c r="W218" s="3"/>
      <c r="X218" s="3"/>
      <c r="Z218" s="3"/>
      <c r="AA218" s="3"/>
      <c r="AB218" s="3"/>
      <c r="AC218" s="3"/>
      <c r="AD218" s="3"/>
      <c r="AF218" s="3"/>
      <c r="AG218" s="3"/>
      <c r="AH218" s="3"/>
      <c r="AJ218" s="3"/>
      <c r="AK218" s="3"/>
      <c r="AL218" s="3"/>
      <c r="AN218" s="3"/>
      <c r="AQ218" s="3"/>
    </row>
    <row r="219" spans="1:43">
      <c r="A219" t="str">
        <f>IF(C219="","","Allievo "&amp;COUNTIF($C$2:C219,C219))</f>
        <v/>
      </c>
      <c r="H219" s="3"/>
      <c r="N219" s="3"/>
      <c r="O219" s="3"/>
      <c r="P219" s="3"/>
      <c r="Q219" s="3"/>
      <c r="R219" s="3"/>
      <c r="S219" s="3"/>
      <c r="T219" s="3"/>
      <c r="V219" s="3"/>
      <c r="W219" s="3"/>
      <c r="X219" s="3"/>
      <c r="Z219" s="3"/>
      <c r="AA219" s="3"/>
      <c r="AB219" s="3"/>
      <c r="AC219" s="3"/>
      <c r="AD219" s="3"/>
      <c r="AF219" s="3"/>
      <c r="AG219" s="3"/>
      <c r="AH219" s="3"/>
      <c r="AJ219" s="3"/>
      <c r="AK219" s="3"/>
      <c r="AL219" s="3"/>
      <c r="AN219" s="3"/>
      <c r="AQ219" s="3"/>
    </row>
    <row r="220" spans="1:43">
      <c r="A220" t="str">
        <f>IF(C220="","","Allievo "&amp;COUNTIF($C$2:C220,C220))</f>
        <v/>
      </c>
      <c r="H220" s="3"/>
      <c r="N220" s="3"/>
      <c r="O220" s="3"/>
      <c r="P220" s="3"/>
      <c r="Q220" s="3"/>
      <c r="R220" s="3"/>
      <c r="S220" s="3"/>
      <c r="T220" s="3"/>
      <c r="V220" s="3"/>
      <c r="W220" s="3"/>
      <c r="X220" s="3"/>
      <c r="Z220" s="3"/>
      <c r="AA220" s="3"/>
      <c r="AB220" s="3"/>
      <c r="AC220" s="3"/>
      <c r="AD220" s="3"/>
      <c r="AF220" s="3"/>
      <c r="AG220" s="3"/>
      <c r="AH220" s="3"/>
      <c r="AJ220" s="3"/>
      <c r="AK220" s="3"/>
      <c r="AL220" s="3"/>
      <c r="AN220" s="3"/>
      <c r="AQ220" s="3"/>
    </row>
    <row r="221" spans="1:43">
      <c r="A221" t="str">
        <f>IF(C221="","","Allievo "&amp;COUNTIF($C$2:C221,C221))</f>
        <v/>
      </c>
      <c r="H221" s="3"/>
      <c r="N221" s="3"/>
      <c r="O221" s="3"/>
      <c r="P221" s="3"/>
      <c r="Q221" s="3"/>
      <c r="R221" s="3"/>
      <c r="S221" s="3"/>
      <c r="T221" s="3"/>
      <c r="V221" s="3"/>
      <c r="W221" s="3"/>
      <c r="X221" s="3"/>
      <c r="Z221" s="3"/>
      <c r="AA221" s="3"/>
      <c r="AB221" s="3"/>
      <c r="AC221" s="3"/>
      <c r="AD221" s="3"/>
      <c r="AF221" s="3"/>
      <c r="AG221" s="3"/>
      <c r="AH221" s="3"/>
      <c r="AJ221" s="3"/>
      <c r="AK221" s="3"/>
      <c r="AL221" s="3"/>
      <c r="AN221" s="3"/>
      <c r="AQ221" s="3"/>
    </row>
    <row r="222" spans="1:43">
      <c r="A222" t="str">
        <f>IF(C222="","","Allievo "&amp;COUNTIF($C$2:C222,C222))</f>
        <v/>
      </c>
      <c r="H222" s="3"/>
      <c r="N222" s="3"/>
      <c r="O222" s="3"/>
      <c r="P222" s="3"/>
      <c r="Q222" s="3"/>
      <c r="R222" s="3"/>
      <c r="S222" s="3"/>
      <c r="T222" s="3"/>
      <c r="V222" s="3"/>
      <c r="W222" s="3"/>
      <c r="X222" s="3"/>
      <c r="Z222" s="3"/>
      <c r="AA222" s="3"/>
      <c r="AB222" s="3"/>
      <c r="AC222" s="3"/>
      <c r="AD222" s="3"/>
      <c r="AF222" s="3"/>
      <c r="AG222" s="3"/>
      <c r="AH222" s="3"/>
      <c r="AJ222" s="3"/>
      <c r="AK222" s="3"/>
      <c r="AL222" s="3"/>
      <c r="AN222" s="3"/>
      <c r="AQ222" s="3"/>
    </row>
    <row r="223" spans="1:43">
      <c r="A223" t="str">
        <f>IF(C223="","","Allievo "&amp;COUNTIF($C$2:C223,C223))</f>
        <v/>
      </c>
      <c r="H223" s="3"/>
      <c r="N223" s="3"/>
      <c r="O223" s="3"/>
      <c r="P223" s="3"/>
      <c r="Q223" s="3"/>
      <c r="R223" s="3"/>
      <c r="S223" s="3"/>
      <c r="T223" s="3"/>
      <c r="V223" s="3"/>
      <c r="W223" s="3"/>
      <c r="X223" s="3"/>
      <c r="Z223" s="3"/>
      <c r="AA223" s="3"/>
      <c r="AB223" s="3"/>
      <c r="AC223" s="3"/>
      <c r="AD223" s="3"/>
      <c r="AF223" s="3"/>
      <c r="AG223" s="3"/>
      <c r="AH223" s="3"/>
      <c r="AJ223" s="3"/>
      <c r="AK223" s="3"/>
      <c r="AL223" s="3"/>
      <c r="AN223" s="3"/>
      <c r="AQ223" s="3"/>
    </row>
    <row r="224" spans="1:43">
      <c r="A224" t="str">
        <f>IF(C224="","","Allievo "&amp;COUNTIF($C$2:C224,C224))</f>
        <v/>
      </c>
      <c r="H224" s="3"/>
      <c r="N224" s="3"/>
      <c r="O224" s="3"/>
      <c r="P224" s="3"/>
      <c r="Q224" s="3"/>
      <c r="R224" s="3"/>
      <c r="S224" s="3"/>
      <c r="T224" s="3"/>
      <c r="V224" s="3"/>
      <c r="W224" s="3"/>
      <c r="X224" s="3"/>
      <c r="Z224" s="3"/>
      <c r="AA224" s="3"/>
      <c r="AB224" s="3"/>
      <c r="AC224" s="3"/>
      <c r="AD224" s="3"/>
      <c r="AF224" s="3"/>
      <c r="AG224" s="3"/>
      <c r="AH224" s="3"/>
      <c r="AJ224" s="3"/>
      <c r="AK224" s="3"/>
      <c r="AL224" s="3"/>
      <c r="AN224" s="3"/>
      <c r="AQ224" s="3"/>
    </row>
    <row r="225" spans="1:43">
      <c r="A225" t="str">
        <f>IF(C225="","","Allievo "&amp;COUNTIF($C$2:C225,C225))</f>
        <v/>
      </c>
      <c r="H225" s="3"/>
      <c r="N225" s="3"/>
      <c r="O225" s="3"/>
      <c r="P225" s="3"/>
      <c r="Q225" s="3"/>
      <c r="R225" s="3"/>
      <c r="S225" s="3"/>
      <c r="T225" s="3"/>
      <c r="V225" s="3"/>
      <c r="W225" s="3"/>
      <c r="X225" s="3"/>
      <c r="Z225" s="3"/>
      <c r="AA225" s="3"/>
      <c r="AB225" s="3"/>
      <c r="AC225" s="3"/>
      <c r="AD225" s="3"/>
      <c r="AF225" s="3"/>
      <c r="AG225" s="3"/>
      <c r="AH225" s="3"/>
      <c r="AJ225" s="3"/>
      <c r="AK225" s="3"/>
      <c r="AL225" s="3"/>
      <c r="AN225" s="3"/>
      <c r="AQ225" s="3"/>
    </row>
    <row r="226" spans="1:43">
      <c r="A226" t="str">
        <f>IF(C226="","","Allievo "&amp;COUNTIF($C$2:C226,C226))</f>
        <v/>
      </c>
      <c r="H226" s="3"/>
      <c r="N226" s="3"/>
      <c r="O226" s="3"/>
      <c r="P226" s="3"/>
      <c r="Q226" s="3"/>
      <c r="R226" s="3"/>
      <c r="S226" s="3"/>
      <c r="T226" s="3"/>
      <c r="V226" s="3"/>
      <c r="W226" s="3"/>
      <c r="X226" s="3"/>
      <c r="Z226" s="3"/>
      <c r="AA226" s="3"/>
      <c r="AB226" s="3"/>
      <c r="AC226" s="3"/>
      <c r="AD226" s="3"/>
      <c r="AF226" s="3"/>
      <c r="AG226" s="3"/>
      <c r="AH226" s="3"/>
      <c r="AJ226" s="3"/>
      <c r="AK226" s="3"/>
      <c r="AL226" s="3"/>
      <c r="AN226" s="3"/>
      <c r="AQ226" s="3"/>
    </row>
    <row r="227" spans="1:43">
      <c r="A227" t="str">
        <f>IF(C227="","","Allievo "&amp;COUNTIF($C$2:C227,C227))</f>
        <v/>
      </c>
      <c r="H227" s="3"/>
      <c r="N227" s="3"/>
      <c r="O227" s="3"/>
      <c r="P227" s="3"/>
      <c r="Q227" s="3"/>
      <c r="R227" s="3"/>
      <c r="S227" s="3"/>
      <c r="T227" s="3"/>
      <c r="V227" s="3"/>
      <c r="W227" s="3"/>
      <c r="X227" s="3"/>
      <c r="Z227" s="3"/>
      <c r="AA227" s="3"/>
      <c r="AB227" s="3"/>
      <c r="AC227" s="3"/>
      <c r="AD227" s="3"/>
      <c r="AF227" s="3"/>
      <c r="AG227" s="3"/>
      <c r="AH227" s="3"/>
      <c r="AJ227" s="3"/>
      <c r="AK227" s="3"/>
      <c r="AL227" s="3"/>
      <c r="AN227" s="3"/>
      <c r="AQ227" s="3"/>
    </row>
    <row r="228" spans="1:43">
      <c r="A228" t="str">
        <f>IF(C228="","","Allievo "&amp;COUNTIF($C$2:C228,C228))</f>
        <v/>
      </c>
      <c r="H228" s="3"/>
      <c r="N228" s="3"/>
      <c r="O228" s="3"/>
      <c r="P228" s="3"/>
      <c r="Q228" s="3"/>
      <c r="R228" s="3"/>
      <c r="S228" s="3"/>
      <c r="T228" s="3"/>
      <c r="V228" s="3"/>
      <c r="W228" s="3"/>
      <c r="X228" s="3"/>
      <c r="Z228" s="3"/>
      <c r="AA228" s="3"/>
      <c r="AB228" s="3"/>
      <c r="AC228" s="3"/>
      <c r="AD228" s="3"/>
      <c r="AF228" s="3"/>
      <c r="AG228" s="3"/>
      <c r="AH228" s="3"/>
      <c r="AJ228" s="3"/>
      <c r="AK228" s="3"/>
      <c r="AL228" s="3"/>
      <c r="AN228" s="3"/>
      <c r="AQ228" s="3"/>
    </row>
    <row r="229" spans="1:43">
      <c r="A229" t="str">
        <f>IF(C229="","","Allievo "&amp;COUNTIF($C$2:C229,C229))</f>
        <v/>
      </c>
      <c r="H229" s="3"/>
      <c r="N229" s="3"/>
      <c r="O229" s="3"/>
      <c r="P229" s="3"/>
      <c r="Q229" s="3"/>
      <c r="R229" s="3"/>
      <c r="S229" s="3"/>
      <c r="T229" s="3"/>
      <c r="V229" s="3"/>
      <c r="W229" s="3"/>
      <c r="X229" s="3"/>
      <c r="Z229" s="3"/>
      <c r="AA229" s="3"/>
      <c r="AB229" s="3"/>
      <c r="AC229" s="3"/>
      <c r="AD229" s="3"/>
      <c r="AF229" s="3"/>
      <c r="AG229" s="3"/>
      <c r="AH229" s="3"/>
      <c r="AJ229" s="3"/>
      <c r="AK229" s="3"/>
      <c r="AL229" s="3"/>
      <c r="AN229" s="3"/>
      <c r="AQ229" s="3"/>
    </row>
    <row r="230" spans="1:43">
      <c r="A230" t="str">
        <f>IF(C230="","","Allievo "&amp;COUNTIF($C$2:C230,C230))</f>
        <v/>
      </c>
      <c r="H230" s="3"/>
      <c r="N230" s="3"/>
      <c r="O230" s="3"/>
      <c r="P230" s="3"/>
      <c r="Q230" s="3"/>
      <c r="R230" s="3"/>
      <c r="S230" s="3"/>
      <c r="T230" s="3"/>
      <c r="V230" s="3"/>
      <c r="W230" s="3"/>
      <c r="X230" s="3"/>
      <c r="Z230" s="3"/>
      <c r="AA230" s="3"/>
      <c r="AB230" s="3"/>
      <c r="AC230" s="3"/>
      <c r="AD230" s="3"/>
      <c r="AF230" s="3"/>
      <c r="AG230" s="3"/>
      <c r="AH230" s="3"/>
      <c r="AJ230" s="3"/>
      <c r="AK230" s="3"/>
      <c r="AL230" s="3"/>
      <c r="AN230" s="3"/>
      <c r="AQ230" s="3"/>
    </row>
    <row r="231" spans="1:43">
      <c r="A231" t="str">
        <f>IF(C231="","","Allievo "&amp;COUNTIF($C$2:C231,C231))</f>
        <v/>
      </c>
      <c r="H231" s="3"/>
      <c r="N231" s="3"/>
      <c r="O231" s="3"/>
      <c r="P231" s="3"/>
      <c r="Q231" s="3"/>
      <c r="R231" s="3"/>
      <c r="S231" s="3"/>
      <c r="T231" s="3"/>
      <c r="V231" s="3"/>
      <c r="W231" s="3"/>
      <c r="X231" s="3"/>
      <c r="Z231" s="3"/>
      <c r="AA231" s="3"/>
      <c r="AB231" s="3"/>
      <c r="AC231" s="3"/>
      <c r="AD231" s="3"/>
      <c r="AF231" s="3"/>
      <c r="AG231" s="3"/>
      <c r="AH231" s="3"/>
      <c r="AJ231" s="3"/>
      <c r="AK231" s="3"/>
      <c r="AL231" s="3"/>
      <c r="AN231" s="3"/>
      <c r="AQ231" s="3"/>
    </row>
    <row r="232" spans="1:43">
      <c r="A232" t="str">
        <f>IF(C232="","","Allievo "&amp;COUNTIF($C$2:C232,C232))</f>
        <v/>
      </c>
      <c r="H232" s="3"/>
      <c r="N232" s="3"/>
      <c r="O232" s="3"/>
      <c r="P232" s="3"/>
      <c r="Q232" s="3"/>
      <c r="R232" s="3"/>
      <c r="S232" s="3"/>
      <c r="T232" s="3"/>
      <c r="V232" s="3"/>
      <c r="W232" s="3"/>
      <c r="X232" s="3"/>
      <c r="Z232" s="3"/>
      <c r="AA232" s="3"/>
      <c r="AB232" s="3"/>
      <c r="AC232" s="3"/>
      <c r="AD232" s="3"/>
      <c r="AF232" s="3"/>
      <c r="AG232" s="3"/>
      <c r="AH232" s="3"/>
      <c r="AJ232" s="3"/>
      <c r="AK232" s="3"/>
      <c r="AL232" s="3"/>
      <c r="AN232" s="3"/>
      <c r="AQ232" s="3"/>
    </row>
    <row r="233" spans="1:43">
      <c r="A233" t="str">
        <f>IF(C233="","","Allievo "&amp;COUNTIF($C$2:C233,C233))</f>
        <v/>
      </c>
      <c r="H233" s="3"/>
      <c r="N233" s="3"/>
      <c r="O233" s="3"/>
      <c r="P233" s="3"/>
      <c r="Q233" s="3"/>
      <c r="R233" s="3"/>
      <c r="S233" s="3"/>
      <c r="T233" s="3"/>
      <c r="V233" s="3"/>
      <c r="W233" s="3"/>
      <c r="X233" s="3"/>
      <c r="Z233" s="3"/>
      <c r="AA233" s="3"/>
      <c r="AB233" s="3"/>
      <c r="AC233" s="3"/>
      <c r="AD233" s="3"/>
      <c r="AF233" s="3"/>
      <c r="AG233" s="3"/>
      <c r="AH233" s="3"/>
      <c r="AJ233" s="3"/>
      <c r="AK233" s="3"/>
      <c r="AL233" s="3"/>
      <c r="AN233" s="3"/>
      <c r="AQ233" s="3"/>
    </row>
    <row r="234" spans="1:43">
      <c r="A234" t="str">
        <f>IF(C234="","","Allievo "&amp;COUNTIF($C$2:C234,C234))</f>
        <v/>
      </c>
      <c r="H234" s="3"/>
      <c r="N234" s="3"/>
      <c r="O234" s="3"/>
      <c r="P234" s="3"/>
      <c r="Q234" s="3"/>
      <c r="R234" s="3"/>
      <c r="S234" s="3"/>
      <c r="T234" s="3"/>
      <c r="V234" s="3"/>
      <c r="W234" s="3"/>
      <c r="X234" s="3"/>
      <c r="Z234" s="3"/>
      <c r="AA234" s="3"/>
      <c r="AB234" s="3"/>
      <c r="AC234" s="3"/>
      <c r="AD234" s="3"/>
      <c r="AF234" s="3"/>
      <c r="AG234" s="3"/>
      <c r="AH234" s="3"/>
      <c r="AJ234" s="3"/>
      <c r="AK234" s="3"/>
      <c r="AL234" s="3"/>
      <c r="AN234" s="3"/>
      <c r="AQ234" s="3"/>
    </row>
    <row r="235" spans="1:43">
      <c r="A235" t="str">
        <f>IF(C235="","","Allievo "&amp;COUNTIF($C$2:C235,C235))</f>
        <v/>
      </c>
      <c r="H235" s="3"/>
      <c r="N235" s="3"/>
      <c r="O235" s="3"/>
      <c r="P235" s="3"/>
      <c r="Q235" s="3"/>
      <c r="R235" s="3"/>
      <c r="S235" s="3"/>
      <c r="T235" s="3"/>
      <c r="V235" s="3"/>
      <c r="W235" s="3"/>
      <c r="X235" s="3"/>
      <c r="Z235" s="3"/>
      <c r="AA235" s="3"/>
      <c r="AB235" s="3"/>
      <c r="AC235" s="3"/>
      <c r="AD235" s="3"/>
      <c r="AF235" s="3"/>
      <c r="AG235" s="3"/>
      <c r="AH235" s="3"/>
      <c r="AJ235" s="3"/>
      <c r="AK235" s="3"/>
      <c r="AL235" s="3"/>
      <c r="AN235" s="3"/>
      <c r="AQ235" s="3"/>
    </row>
    <row r="236" spans="1:43">
      <c r="A236" t="str">
        <f>IF(C236="","","Allievo "&amp;COUNTIF($C$2:C236,C236))</f>
        <v/>
      </c>
      <c r="H236" s="3"/>
      <c r="N236" s="3"/>
      <c r="O236" s="3"/>
      <c r="P236" s="3"/>
      <c r="Q236" s="3"/>
      <c r="R236" s="3"/>
      <c r="S236" s="3"/>
      <c r="T236" s="3"/>
      <c r="V236" s="3"/>
      <c r="W236" s="3"/>
      <c r="X236" s="3"/>
      <c r="Z236" s="3"/>
      <c r="AA236" s="3"/>
      <c r="AB236" s="3"/>
      <c r="AC236" s="3"/>
      <c r="AD236" s="3"/>
      <c r="AF236" s="3"/>
      <c r="AG236" s="3"/>
      <c r="AH236" s="3"/>
      <c r="AJ236" s="3"/>
      <c r="AK236" s="3"/>
      <c r="AL236" s="3"/>
      <c r="AN236" s="3"/>
      <c r="AQ236" s="3"/>
    </row>
    <row r="237" spans="1:43">
      <c r="A237" t="str">
        <f>IF(C237="","","Allievo "&amp;COUNTIF($C$2:C237,C237))</f>
        <v/>
      </c>
      <c r="H237" s="3"/>
      <c r="N237" s="3"/>
      <c r="O237" s="3"/>
      <c r="P237" s="3"/>
      <c r="Q237" s="3"/>
      <c r="R237" s="3"/>
      <c r="S237" s="3"/>
      <c r="T237" s="3"/>
      <c r="V237" s="3"/>
      <c r="W237" s="3"/>
      <c r="X237" s="3"/>
      <c r="Z237" s="3"/>
      <c r="AA237" s="3"/>
      <c r="AB237" s="3"/>
      <c r="AC237" s="3"/>
      <c r="AD237" s="3"/>
      <c r="AF237" s="3"/>
      <c r="AG237" s="3"/>
      <c r="AH237" s="3"/>
      <c r="AJ237" s="3"/>
      <c r="AK237" s="3"/>
      <c r="AL237" s="3"/>
      <c r="AN237" s="3"/>
      <c r="AQ237" s="3"/>
    </row>
    <row r="238" spans="1:43">
      <c r="A238" t="str">
        <f>IF(C238="","","Allievo "&amp;COUNTIF($C$2:C238,C238))</f>
        <v/>
      </c>
      <c r="H238" s="3"/>
      <c r="N238" s="3"/>
      <c r="O238" s="3"/>
      <c r="P238" s="3"/>
      <c r="Q238" s="3"/>
      <c r="R238" s="3"/>
      <c r="S238" s="3"/>
      <c r="T238" s="3"/>
      <c r="V238" s="3"/>
      <c r="W238" s="3"/>
      <c r="X238" s="3"/>
      <c r="Z238" s="3"/>
      <c r="AA238" s="3"/>
      <c r="AB238" s="3"/>
      <c r="AC238" s="3"/>
      <c r="AD238" s="3"/>
      <c r="AF238" s="3"/>
      <c r="AG238" s="3"/>
      <c r="AH238" s="3"/>
      <c r="AJ238" s="3"/>
      <c r="AK238" s="3"/>
      <c r="AL238" s="3"/>
      <c r="AN238" s="3"/>
      <c r="AQ238" s="3"/>
    </row>
    <row r="239" spans="1:43">
      <c r="A239" t="str">
        <f>IF(C239="","","Allievo "&amp;COUNTIF($C$2:C239,C239))</f>
        <v/>
      </c>
      <c r="H239" s="3"/>
      <c r="N239" s="3"/>
      <c r="O239" s="3"/>
      <c r="P239" s="3"/>
      <c r="Q239" s="3"/>
      <c r="R239" s="3"/>
      <c r="S239" s="3"/>
      <c r="T239" s="3"/>
      <c r="V239" s="3"/>
      <c r="W239" s="3"/>
      <c r="X239" s="3"/>
      <c r="Z239" s="3"/>
      <c r="AA239" s="3"/>
      <c r="AB239" s="3"/>
      <c r="AC239" s="3"/>
      <c r="AD239" s="3"/>
      <c r="AF239" s="3"/>
      <c r="AG239" s="3"/>
      <c r="AH239" s="3"/>
      <c r="AJ239" s="3"/>
      <c r="AK239" s="3"/>
      <c r="AL239" s="3"/>
      <c r="AN239" s="3"/>
      <c r="AQ239" s="3"/>
    </row>
    <row r="240" spans="1:43">
      <c r="A240" t="str">
        <f>IF(C240="","","Allievo "&amp;COUNTIF($C$2:C240,C240))</f>
        <v/>
      </c>
      <c r="H240" s="3"/>
      <c r="N240" s="3"/>
      <c r="O240" s="3"/>
      <c r="P240" s="3"/>
      <c r="Q240" s="3"/>
      <c r="R240" s="3"/>
      <c r="S240" s="3"/>
      <c r="T240" s="3"/>
      <c r="V240" s="3"/>
      <c r="W240" s="3"/>
      <c r="X240" s="3"/>
      <c r="Z240" s="3"/>
      <c r="AA240" s="3"/>
      <c r="AB240" s="3"/>
      <c r="AC240" s="3"/>
      <c r="AD240" s="3"/>
      <c r="AF240" s="3"/>
      <c r="AG240" s="3"/>
      <c r="AH240" s="3"/>
      <c r="AJ240" s="3"/>
      <c r="AK240" s="3"/>
      <c r="AL240" s="3"/>
      <c r="AN240" s="3"/>
      <c r="AQ240" s="3"/>
    </row>
    <row r="241" spans="1:43">
      <c r="A241" t="str">
        <f>IF(C241="","","Allievo "&amp;COUNTIF($C$2:C241,C241))</f>
        <v/>
      </c>
      <c r="H241" s="3"/>
      <c r="N241" s="3"/>
      <c r="O241" s="3"/>
      <c r="P241" s="3"/>
      <c r="Q241" s="3"/>
      <c r="R241" s="3"/>
      <c r="S241" s="3"/>
      <c r="T241" s="3"/>
      <c r="V241" s="3"/>
      <c r="W241" s="3"/>
      <c r="X241" s="3"/>
      <c r="Z241" s="3"/>
      <c r="AA241" s="3"/>
      <c r="AB241" s="3"/>
      <c r="AC241" s="3"/>
      <c r="AD241" s="3"/>
      <c r="AF241" s="3"/>
      <c r="AG241" s="3"/>
      <c r="AH241" s="3"/>
      <c r="AJ241" s="3"/>
      <c r="AK241" s="3"/>
      <c r="AL241" s="3"/>
      <c r="AN241" s="3"/>
      <c r="AQ241" s="3"/>
    </row>
    <row r="242" spans="1:43">
      <c r="A242" t="str">
        <f>IF(C242="","","Allievo "&amp;COUNTIF($C$2:C242,C242))</f>
        <v/>
      </c>
      <c r="H242" s="3"/>
      <c r="N242" s="3"/>
      <c r="O242" s="3"/>
      <c r="P242" s="3"/>
      <c r="Q242" s="3"/>
      <c r="R242" s="3"/>
      <c r="S242" s="3"/>
      <c r="T242" s="3"/>
      <c r="V242" s="3"/>
      <c r="W242" s="3"/>
      <c r="X242" s="3"/>
      <c r="Z242" s="3"/>
      <c r="AA242" s="3"/>
      <c r="AB242" s="3"/>
      <c r="AC242" s="3"/>
      <c r="AD242" s="3"/>
      <c r="AF242" s="3"/>
      <c r="AG242" s="3"/>
      <c r="AH242" s="3"/>
      <c r="AJ242" s="3"/>
      <c r="AK242" s="3"/>
      <c r="AL242" s="3"/>
      <c r="AN242" s="3"/>
      <c r="AQ242" s="3"/>
    </row>
    <row r="243" spans="1:43">
      <c r="A243" t="str">
        <f>IF(C243="","","Allievo "&amp;COUNTIF($C$2:C243,C243))</f>
        <v/>
      </c>
      <c r="H243" s="3"/>
      <c r="N243" s="3"/>
      <c r="O243" s="3"/>
      <c r="P243" s="3"/>
      <c r="Q243" s="3"/>
      <c r="R243" s="3"/>
      <c r="S243" s="3"/>
      <c r="T243" s="3"/>
      <c r="V243" s="3"/>
      <c r="W243" s="3"/>
      <c r="X243" s="3"/>
      <c r="Z243" s="3"/>
      <c r="AA243" s="3"/>
      <c r="AB243" s="3"/>
      <c r="AC243" s="3"/>
      <c r="AD243" s="3"/>
      <c r="AF243" s="3"/>
      <c r="AG243" s="3"/>
      <c r="AH243" s="3"/>
      <c r="AJ243" s="3"/>
      <c r="AK243" s="3"/>
      <c r="AL243" s="3"/>
      <c r="AN243" s="3"/>
      <c r="AQ243" s="3"/>
    </row>
    <row r="244" spans="1:43">
      <c r="A244" t="str">
        <f>IF(C244="","","Allievo "&amp;COUNTIF($C$2:C244,C244))</f>
        <v/>
      </c>
      <c r="H244" s="3"/>
      <c r="N244" s="3"/>
      <c r="O244" s="3"/>
      <c r="P244" s="3"/>
      <c r="Q244" s="3"/>
      <c r="R244" s="3"/>
      <c r="S244" s="3"/>
      <c r="T244" s="3"/>
      <c r="V244" s="3"/>
      <c r="W244" s="3"/>
      <c r="X244" s="3"/>
      <c r="Z244" s="3"/>
      <c r="AA244" s="3"/>
      <c r="AB244" s="3"/>
      <c r="AC244" s="3"/>
      <c r="AD244" s="3"/>
      <c r="AF244" s="3"/>
      <c r="AG244" s="3"/>
      <c r="AH244" s="3"/>
      <c r="AJ244" s="3"/>
      <c r="AK244" s="3"/>
      <c r="AL244" s="3"/>
      <c r="AN244" s="3"/>
      <c r="AQ244" s="3"/>
    </row>
    <row r="245" spans="1:43">
      <c r="A245" t="str">
        <f>IF(C245="","","Allievo "&amp;COUNTIF($C$2:C245,C245))</f>
        <v/>
      </c>
      <c r="H245" s="3"/>
      <c r="N245" s="3"/>
      <c r="O245" s="3"/>
      <c r="P245" s="3"/>
      <c r="Q245" s="3"/>
      <c r="R245" s="3"/>
      <c r="S245" s="3"/>
      <c r="T245" s="3"/>
      <c r="V245" s="3"/>
      <c r="W245" s="3"/>
      <c r="X245" s="3"/>
      <c r="Z245" s="3"/>
      <c r="AA245" s="3"/>
      <c r="AB245" s="3"/>
      <c r="AC245" s="3"/>
      <c r="AD245" s="3"/>
      <c r="AF245" s="3"/>
      <c r="AG245" s="3"/>
      <c r="AH245" s="3"/>
      <c r="AJ245" s="3"/>
      <c r="AK245" s="3"/>
      <c r="AL245" s="3"/>
      <c r="AN245" s="3"/>
      <c r="AQ245" s="3"/>
    </row>
    <row r="246" spans="1:43">
      <c r="A246" t="str">
        <f>IF(C246="","","Allievo "&amp;COUNTIF($C$2:C246,C246))</f>
        <v/>
      </c>
      <c r="H246" s="3"/>
      <c r="N246" s="3"/>
      <c r="O246" s="3"/>
      <c r="P246" s="3"/>
      <c r="Q246" s="3"/>
      <c r="R246" s="3"/>
      <c r="S246" s="3"/>
      <c r="T246" s="3"/>
      <c r="V246" s="3"/>
      <c r="W246" s="3"/>
      <c r="X246" s="3"/>
      <c r="Z246" s="3"/>
      <c r="AA246" s="3"/>
      <c r="AB246" s="3"/>
      <c r="AC246" s="3"/>
      <c r="AD246" s="3"/>
      <c r="AF246" s="3"/>
      <c r="AG246" s="3"/>
      <c r="AH246" s="3"/>
      <c r="AJ246" s="3"/>
      <c r="AK246" s="3"/>
      <c r="AL246" s="3"/>
      <c r="AN246" s="3"/>
      <c r="AQ246" s="3"/>
    </row>
    <row r="247" spans="1:43">
      <c r="A247" t="str">
        <f>IF(C247="","","Allievo "&amp;COUNTIF($C$2:C247,C247))</f>
        <v/>
      </c>
      <c r="H247" s="3"/>
      <c r="N247" s="3"/>
      <c r="O247" s="3"/>
      <c r="P247" s="3"/>
      <c r="Q247" s="3"/>
      <c r="R247" s="3"/>
      <c r="S247" s="3"/>
      <c r="T247" s="3"/>
      <c r="V247" s="3"/>
      <c r="W247" s="3"/>
      <c r="X247" s="3"/>
      <c r="Z247" s="3"/>
      <c r="AA247" s="3"/>
      <c r="AB247" s="3"/>
      <c r="AC247" s="3"/>
      <c r="AD247" s="3"/>
      <c r="AF247" s="3"/>
      <c r="AG247" s="3"/>
      <c r="AH247" s="3"/>
      <c r="AJ247" s="3"/>
      <c r="AK247" s="3"/>
      <c r="AL247" s="3"/>
      <c r="AN247" s="3"/>
      <c r="AQ247" s="3"/>
    </row>
    <row r="248" spans="1:43">
      <c r="A248" t="str">
        <f>IF(C248="","","Allievo "&amp;COUNTIF($C$2:C248,C248))</f>
        <v/>
      </c>
      <c r="H248" s="3"/>
      <c r="N248" s="3"/>
      <c r="O248" s="3"/>
      <c r="P248" s="3"/>
      <c r="Q248" s="3"/>
      <c r="R248" s="3"/>
      <c r="S248" s="3"/>
      <c r="T248" s="3"/>
      <c r="V248" s="3"/>
      <c r="W248" s="3"/>
      <c r="X248" s="3"/>
      <c r="Z248" s="3"/>
      <c r="AA248" s="3"/>
      <c r="AB248" s="3"/>
      <c r="AC248" s="3"/>
      <c r="AD248" s="3"/>
      <c r="AF248" s="3"/>
      <c r="AG248" s="3"/>
      <c r="AH248" s="3"/>
      <c r="AJ248" s="3"/>
      <c r="AK248" s="3"/>
      <c r="AL248" s="3"/>
      <c r="AN248" s="3"/>
      <c r="AQ248" s="3"/>
    </row>
    <row r="249" spans="1:43">
      <c r="A249" t="str">
        <f>IF(C249="","","Allievo "&amp;COUNTIF($C$2:C249,C249))</f>
        <v/>
      </c>
      <c r="H249" s="3"/>
      <c r="N249" s="3"/>
      <c r="O249" s="3"/>
      <c r="P249" s="3"/>
      <c r="Q249" s="3"/>
      <c r="R249" s="3"/>
      <c r="S249" s="3"/>
      <c r="T249" s="3"/>
      <c r="V249" s="3"/>
      <c r="W249" s="3"/>
      <c r="X249" s="3"/>
      <c r="Z249" s="3"/>
      <c r="AA249" s="3"/>
      <c r="AB249" s="3"/>
      <c r="AC249" s="3"/>
      <c r="AD249" s="3"/>
      <c r="AF249" s="3"/>
      <c r="AG249" s="3"/>
      <c r="AH249" s="3"/>
      <c r="AJ249" s="3"/>
      <c r="AK249" s="3"/>
      <c r="AL249" s="3"/>
      <c r="AN249" s="3"/>
      <c r="AQ249" s="3"/>
    </row>
    <row r="250" spans="1:43">
      <c r="A250" t="str">
        <f>IF(C250="","","Allievo "&amp;COUNTIF($C$2:C250,C250))</f>
        <v/>
      </c>
      <c r="H250" s="3"/>
      <c r="N250" s="3"/>
      <c r="O250" s="3"/>
      <c r="P250" s="3"/>
      <c r="Q250" s="3"/>
      <c r="R250" s="3"/>
      <c r="S250" s="3"/>
      <c r="T250" s="3"/>
      <c r="V250" s="3"/>
      <c r="W250" s="3"/>
      <c r="X250" s="3"/>
      <c r="Z250" s="3"/>
      <c r="AA250" s="3"/>
      <c r="AB250" s="3"/>
      <c r="AC250" s="3"/>
      <c r="AD250" s="3"/>
      <c r="AF250" s="3"/>
      <c r="AG250" s="3"/>
      <c r="AH250" s="3"/>
      <c r="AJ250" s="3"/>
      <c r="AK250" s="3"/>
      <c r="AL250" s="3"/>
      <c r="AN250" s="3"/>
      <c r="AQ250" s="3"/>
    </row>
    <row r="251" spans="1:43">
      <c r="A251" t="str">
        <f>IF(C251="","","Allievo "&amp;COUNTIF($C$2:C251,C251))</f>
        <v/>
      </c>
      <c r="H251" s="3"/>
      <c r="N251" s="3"/>
      <c r="O251" s="3"/>
      <c r="P251" s="3"/>
      <c r="Q251" s="3"/>
      <c r="R251" s="3"/>
      <c r="S251" s="3"/>
      <c r="T251" s="3"/>
      <c r="V251" s="3"/>
      <c r="W251" s="3"/>
      <c r="X251" s="3"/>
      <c r="Z251" s="3"/>
      <c r="AA251" s="3"/>
      <c r="AB251" s="3"/>
      <c r="AC251" s="3"/>
      <c r="AD251" s="3"/>
      <c r="AF251" s="3"/>
      <c r="AG251" s="3"/>
      <c r="AH251" s="3"/>
      <c r="AJ251" s="3"/>
      <c r="AK251" s="3"/>
      <c r="AL251" s="3"/>
      <c r="AN251" s="3"/>
      <c r="AQ251" s="3"/>
    </row>
    <row r="252" spans="1:43">
      <c r="A252" t="str">
        <f>IF(C252="","","Allievo "&amp;COUNTIF($C$2:C252,C252))</f>
        <v/>
      </c>
      <c r="H252" s="3"/>
      <c r="N252" s="3"/>
      <c r="O252" s="3"/>
      <c r="P252" s="3"/>
      <c r="Q252" s="3"/>
      <c r="R252" s="3"/>
      <c r="S252" s="3"/>
      <c r="T252" s="3"/>
      <c r="V252" s="3"/>
      <c r="W252" s="3"/>
      <c r="X252" s="3"/>
      <c r="Z252" s="3"/>
      <c r="AA252" s="3"/>
      <c r="AB252" s="3"/>
      <c r="AC252" s="3"/>
      <c r="AD252" s="3"/>
      <c r="AF252" s="3"/>
      <c r="AG252" s="3"/>
      <c r="AH252" s="3"/>
      <c r="AJ252" s="3"/>
      <c r="AK252" s="3"/>
      <c r="AL252" s="3"/>
      <c r="AN252" s="3"/>
      <c r="AQ252" s="3"/>
    </row>
    <row r="253" spans="1:43">
      <c r="A253" t="str">
        <f>IF(C253="","","Allievo "&amp;COUNTIF($C$2:C253,C253))</f>
        <v/>
      </c>
      <c r="H253" s="3"/>
      <c r="N253" s="3"/>
      <c r="O253" s="3"/>
      <c r="P253" s="3"/>
      <c r="Q253" s="3"/>
      <c r="R253" s="3"/>
      <c r="S253" s="3"/>
      <c r="T253" s="3"/>
      <c r="V253" s="3"/>
      <c r="W253" s="3"/>
      <c r="X253" s="3"/>
      <c r="Z253" s="3"/>
      <c r="AA253" s="3"/>
      <c r="AB253" s="3"/>
      <c r="AC253" s="3"/>
      <c r="AD253" s="3"/>
      <c r="AF253" s="3"/>
      <c r="AG253" s="3"/>
      <c r="AH253" s="3"/>
      <c r="AJ253" s="3"/>
      <c r="AK253" s="3"/>
      <c r="AL253" s="3"/>
      <c r="AN253" s="3"/>
      <c r="AQ253" s="3"/>
    </row>
    <row r="254" spans="1:43">
      <c r="A254" t="str">
        <f>IF(C254="","","Allievo "&amp;COUNTIF($C$2:C254,C254))</f>
        <v/>
      </c>
      <c r="H254" s="3"/>
      <c r="N254" s="3"/>
      <c r="O254" s="3"/>
      <c r="P254" s="3"/>
      <c r="Q254" s="3"/>
      <c r="R254" s="3"/>
      <c r="S254" s="3"/>
      <c r="T254" s="3"/>
      <c r="V254" s="3"/>
      <c r="W254" s="3"/>
      <c r="X254" s="3"/>
      <c r="Z254" s="3"/>
      <c r="AA254" s="3"/>
      <c r="AB254" s="3"/>
      <c r="AC254" s="3"/>
      <c r="AD254" s="3"/>
      <c r="AF254" s="3"/>
      <c r="AG254" s="3"/>
      <c r="AH254" s="3"/>
      <c r="AJ254" s="3"/>
      <c r="AK254" s="3"/>
      <c r="AL254" s="3"/>
      <c r="AN254" s="3"/>
      <c r="AQ254" s="3"/>
    </row>
    <row r="255" spans="1:43">
      <c r="A255" t="str">
        <f>IF(C255="","","Allievo "&amp;COUNTIF($C$2:C255,C255))</f>
        <v/>
      </c>
      <c r="H255" s="3"/>
      <c r="N255" s="3"/>
      <c r="O255" s="3"/>
      <c r="P255" s="3"/>
      <c r="Q255" s="3"/>
      <c r="R255" s="3"/>
      <c r="S255" s="3"/>
      <c r="T255" s="3"/>
      <c r="V255" s="3"/>
      <c r="W255" s="3"/>
      <c r="X255" s="3"/>
      <c r="Z255" s="3"/>
      <c r="AA255" s="3"/>
      <c r="AB255" s="3"/>
      <c r="AC255" s="3"/>
      <c r="AD255" s="3"/>
      <c r="AF255" s="3"/>
      <c r="AG255" s="3"/>
      <c r="AH255" s="3"/>
      <c r="AJ255" s="3"/>
      <c r="AK255" s="3"/>
      <c r="AL255" s="3"/>
      <c r="AN255" s="3"/>
      <c r="AQ255" s="3"/>
    </row>
    <row r="256" spans="1:43">
      <c r="A256" t="str">
        <f>IF(C256="","","Allievo "&amp;COUNTIF($C$2:C256,C256))</f>
        <v/>
      </c>
      <c r="H256" s="3"/>
      <c r="N256" s="3"/>
      <c r="O256" s="3"/>
      <c r="P256" s="3"/>
      <c r="Q256" s="3"/>
      <c r="R256" s="3"/>
      <c r="S256" s="3"/>
      <c r="T256" s="3"/>
      <c r="V256" s="3"/>
      <c r="W256" s="3"/>
      <c r="X256" s="3"/>
      <c r="Z256" s="3"/>
      <c r="AA256" s="3"/>
      <c r="AB256" s="3"/>
      <c r="AC256" s="3"/>
      <c r="AD256" s="3"/>
      <c r="AF256" s="3"/>
      <c r="AG256" s="3"/>
      <c r="AH256" s="3"/>
      <c r="AJ256" s="3"/>
      <c r="AK256" s="3"/>
      <c r="AL256" s="3"/>
      <c r="AN256" s="3"/>
      <c r="AQ256" s="3"/>
    </row>
    <row r="257" spans="1:43">
      <c r="A257" t="str">
        <f>IF(C257="","","Allievo "&amp;COUNTIF($C$2:C257,C257))</f>
        <v/>
      </c>
      <c r="H257" s="3"/>
      <c r="N257" s="3"/>
      <c r="O257" s="3"/>
      <c r="P257" s="3"/>
      <c r="Q257" s="3"/>
      <c r="R257" s="3"/>
      <c r="S257" s="3"/>
      <c r="T257" s="3"/>
      <c r="V257" s="3"/>
      <c r="W257" s="3"/>
      <c r="X257" s="3"/>
      <c r="Z257" s="3"/>
      <c r="AA257" s="3"/>
      <c r="AB257" s="3"/>
      <c r="AC257" s="3"/>
      <c r="AD257" s="3"/>
      <c r="AF257" s="3"/>
      <c r="AG257" s="3"/>
      <c r="AH257" s="3"/>
      <c r="AJ257" s="3"/>
      <c r="AK257" s="3"/>
      <c r="AL257" s="3"/>
      <c r="AN257" s="3"/>
      <c r="AQ257" s="3"/>
    </row>
    <row r="258" spans="1:43">
      <c r="A258" t="str">
        <f>IF(C258="","","Allievo "&amp;COUNTIF($C$2:C258,C258))</f>
        <v/>
      </c>
      <c r="H258" s="3"/>
      <c r="N258" s="3"/>
      <c r="O258" s="3"/>
      <c r="P258" s="3"/>
      <c r="Q258" s="3"/>
      <c r="R258" s="3"/>
      <c r="S258" s="3"/>
      <c r="T258" s="3"/>
      <c r="V258" s="3"/>
      <c r="W258" s="3"/>
      <c r="X258" s="3"/>
      <c r="Z258" s="3"/>
      <c r="AA258" s="3"/>
      <c r="AB258" s="3"/>
      <c r="AC258" s="3"/>
      <c r="AD258" s="3"/>
      <c r="AF258" s="3"/>
      <c r="AG258" s="3"/>
      <c r="AH258" s="3"/>
      <c r="AJ258" s="3"/>
      <c r="AK258" s="3"/>
      <c r="AL258" s="3"/>
      <c r="AN258" s="3"/>
      <c r="AQ258" s="3"/>
    </row>
    <row r="259" spans="1:43">
      <c r="A259" t="str">
        <f>IF(C259="","","Allievo "&amp;COUNTIF($C$2:C259,C259))</f>
        <v/>
      </c>
      <c r="H259" s="3"/>
      <c r="N259" s="3"/>
      <c r="O259" s="3"/>
      <c r="P259" s="3"/>
      <c r="Q259" s="3"/>
      <c r="R259" s="3"/>
      <c r="S259" s="3"/>
      <c r="T259" s="3"/>
      <c r="V259" s="3"/>
      <c r="W259" s="3"/>
      <c r="X259" s="3"/>
      <c r="Z259" s="3"/>
      <c r="AA259" s="3"/>
      <c r="AB259" s="3"/>
      <c r="AC259" s="3"/>
      <c r="AD259" s="3"/>
      <c r="AF259" s="3"/>
      <c r="AG259" s="3"/>
      <c r="AH259" s="3"/>
      <c r="AJ259" s="3"/>
      <c r="AK259" s="3"/>
      <c r="AL259" s="3"/>
      <c r="AN259" s="3"/>
      <c r="AQ259" s="3"/>
    </row>
    <row r="260" spans="1:43">
      <c r="A260" t="str">
        <f>IF(C260="","","Allievo "&amp;COUNTIF($C$2:C260,C260))</f>
        <v/>
      </c>
      <c r="H260" s="3"/>
      <c r="N260" s="3"/>
      <c r="O260" s="3"/>
      <c r="P260" s="3"/>
      <c r="Q260" s="3"/>
      <c r="R260" s="3"/>
      <c r="S260" s="3"/>
      <c r="T260" s="3"/>
      <c r="V260" s="3"/>
      <c r="W260" s="3"/>
      <c r="X260" s="3"/>
      <c r="Z260" s="3"/>
      <c r="AA260" s="3"/>
      <c r="AB260" s="3"/>
      <c r="AC260" s="3"/>
      <c r="AD260" s="3"/>
      <c r="AF260" s="3"/>
      <c r="AG260" s="3"/>
      <c r="AH260" s="3"/>
      <c r="AJ260" s="3"/>
      <c r="AK260" s="3"/>
      <c r="AL260" s="3"/>
      <c r="AN260" s="3"/>
      <c r="AQ260" s="3"/>
    </row>
    <row r="261" spans="1:43">
      <c r="A261" t="str">
        <f>IF(C261="","","Allievo "&amp;COUNTIF($C$2:C261,C261))</f>
        <v/>
      </c>
      <c r="H261" s="3"/>
      <c r="N261" s="3"/>
      <c r="O261" s="3"/>
      <c r="P261" s="3"/>
      <c r="Q261" s="3"/>
      <c r="R261" s="3"/>
      <c r="S261" s="3"/>
      <c r="T261" s="3"/>
      <c r="V261" s="3"/>
      <c r="W261" s="3"/>
      <c r="X261" s="3"/>
      <c r="Z261" s="3"/>
      <c r="AA261" s="3"/>
      <c r="AB261" s="3"/>
      <c r="AC261" s="3"/>
      <c r="AD261" s="3"/>
      <c r="AF261" s="3"/>
      <c r="AG261" s="3"/>
      <c r="AH261" s="3"/>
      <c r="AJ261" s="3"/>
      <c r="AK261" s="3"/>
      <c r="AL261" s="3"/>
      <c r="AN261" s="3"/>
      <c r="AQ261" s="3"/>
    </row>
    <row r="262" spans="1:43">
      <c r="A262" t="str">
        <f>IF(C262="","","Allievo "&amp;COUNTIF($C$2:C262,C262))</f>
        <v/>
      </c>
      <c r="H262" s="3"/>
      <c r="N262" s="3"/>
      <c r="O262" s="3"/>
      <c r="P262" s="3"/>
      <c r="Q262" s="3"/>
      <c r="R262" s="3"/>
      <c r="S262" s="3"/>
      <c r="T262" s="3"/>
      <c r="V262" s="3"/>
      <c r="W262" s="3"/>
      <c r="X262" s="3"/>
      <c r="Z262" s="3"/>
      <c r="AA262" s="3"/>
      <c r="AB262" s="3"/>
      <c r="AC262" s="3"/>
      <c r="AD262" s="3"/>
      <c r="AF262" s="3"/>
      <c r="AG262" s="3"/>
      <c r="AH262" s="3"/>
      <c r="AJ262" s="3"/>
      <c r="AK262" s="3"/>
      <c r="AL262" s="3"/>
      <c r="AN262" s="3"/>
      <c r="AQ262" s="3"/>
    </row>
    <row r="263" spans="1:43">
      <c r="A263" t="str">
        <f>IF(C263="","","Allievo "&amp;COUNTIF($C$2:C263,C263))</f>
        <v/>
      </c>
      <c r="H263" s="3"/>
      <c r="N263" s="3"/>
      <c r="O263" s="3"/>
      <c r="P263" s="3"/>
      <c r="Q263" s="3"/>
      <c r="R263" s="3"/>
      <c r="S263" s="3"/>
      <c r="T263" s="3"/>
      <c r="V263" s="3"/>
      <c r="W263" s="3"/>
      <c r="X263" s="3"/>
      <c r="Z263" s="3"/>
      <c r="AA263" s="3"/>
      <c r="AB263" s="3"/>
      <c r="AC263" s="3"/>
      <c r="AD263" s="3"/>
      <c r="AF263" s="3"/>
      <c r="AG263" s="3"/>
      <c r="AH263" s="3"/>
      <c r="AJ263" s="3"/>
      <c r="AK263" s="3"/>
      <c r="AL263" s="3"/>
      <c r="AN263" s="3"/>
      <c r="AQ263" s="3"/>
    </row>
    <row r="264" spans="1:43">
      <c r="A264" t="str">
        <f>IF(C264="","","Allievo "&amp;COUNTIF($C$2:C264,C264))</f>
        <v/>
      </c>
      <c r="H264" s="3"/>
      <c r="N264" s="3"/>
      <c r="O264" s="3"/>
      <c r="P264" s="3"/>
      <c r="Q264" s="3"/>
      <c r="R264" s="3"/>
      <c r="S264" s="3"/>
      <c r="T264" s="3"/>
      <c r="V264" s="3"/>
      <c r="W264" s="3"/>
      <c r="X264" s="3"/>
      <c r="Z264" s="3"/>
      <c r="AA264" s="3"/>
      <c r="AB264" s="3"/>
      <c r="AC264" s="3"/>
      <c r="AD264" s="3"/>
      <c r="AF264" s="3"/>
      <c r="AG264" s="3"/>
      <c r="AH264" s="3"/>
      <c r="AJ264" s="3"/>
      <c r="AK264" s="3"/>
      <c r="AL264" s="3"/>
      <c r="AN264" s="3"/>
      <c r="AQ264" s="3"/>
    </row>
    <row r="265" spans="1:43">
      <c r="A265" t="str">
        <f>IF(C265="","","Allievo "&amp;COUNTIF($C$2:C265,C265))</f>
        <v/>
      </c>
      <c r="H265" s="3"/>
      <c r="N265" s="3"/>
      <c r="O265" s="3"/>
      <c r="P265" s="3"/>
      <c r="Q265" s="3"/>
      <c r="R265" s="3"/>
      <c r="S265" s="3"/>
      <c r="T265" s="3"/>
      <c r="V265" s="3"/>
      <c r="W265" s="3"/>
      <c r="X265" s="3"/>
      <c r="Z265" s="3"/>
      <c r="AA265" s="3"/>
      <c r="AB265" s="3"/>
      <c r="AC265" s="3"/>
      <c r="AD265" s="3"/>
      <c r="AF265" s="3"/>
      <c r="AG265" s="3"/>
      <c r="AH265" s="3"/>
      <c r="AJ265" s="3"/>
      <c r="AK265" s="3"/>
      <c r="AL265" s="3"/>
      <c r="AN265" s="3"/>
      <c r="AQ265" s="3"/>
    </row>
    <row r="266" spans="1:43">
      <c r="A266" t="str">
        <f>IF(C266="","","Allievo "&amp;COUNTIF($C$2:C266,C266))</f>
        <v/>
      </c>
      <c r="H266" s="3"/>
      <c r="N266" s="3"/>
      <c r="O266" s="3"/>
      <c r="P266" s="3"/>
      <c r="Q266" s="3"/>
      <c r="R266" s="3"/>
      <c r="S266" s="3"/>
      <c r="T266" s="3"/>
      <c r="V266" s="3"/>
      <c r="W266" s="3"/>
      <c r="X266" s="3"/>
      <c r="Z266" s="3"/>
      <c r="AA266" s="3"/>
      <c r="AB266" s="3"/>
      <c r="AC266" s="3"/>
      <c r="AD266" s="3"/>
      <c r="AF266" s="3"/>
      <c r="AG266" s="3"/>
      <c r="AH266" s="3"/>
      <c r="AJ266" s="3"/>
      <c r="AK266" s="3"/>
      <c r="AL266" s="3"/>
      <c r="AN266" s="3"/>
      <c r="AQ266" s="3"/>
    </row>
    <row r="267" spans="1:43">
      <c r="A267" t="str">
        <f>IF(C267="","","Allievo "&amp;COUNTIF($C$2:C267,C267))</f>
        <v/>
      </c>
      <c r="H267" s="3"/>
      <c r="N267" s="3"/>
      <c r="O267" s="3"/>
      <c r="P267" s="3"/>
      <c r="Q267" s="3"/>
      <c r="R267" s="3"/>
      <c r="S267" s="3"/>
      <c r="T267" s="3"/>
      <c r="V267" s="3"/>
      <c r="W267" s="3"/>
      <c r="X267" s="3"/>
      <c r="Z267" s="3"/>
      <c r="AA267" s="3"/>
      <c r="AB267" s="3"/>
      <c r="AC267" s="3"/>
      <c r="AD267" s="3"/>
      <c r="AF267" s="3"/>
      <c r="AG267" s="3"/>
      <c r="AH267" s="3"/>
      <c r="AJ267" s="3"/>
      <c r="AK267" s="3"/>
      <c r="AL267" s="3"/>
      <c r="AN267" s="3"/>
      <c r="AQ267" s="3"/>
    </row>
    <row r="268" spans="1:43">
      <c r="A268" t="str">
        <f>IF(C268="","","Allievo "&amp;COUNTIF($C$2:C268,C268))</f>
        <v/>
      </c>
      <c r="H268" s="3"/>
      <c r="N268" s="3"/>
      <c r="O268" s="3"/>
      <c r="P268" s="3"/>
      <c r="Q268" s="3"/>
      <c r="R268" s="3"/>
      <c r="S268" s="3"/>
      <c r="T268" s="3"/>
      <c r="V268" s="3"/>
      <c r="W268" s="3"/>
      <c r="X268" s="3"/>
      <c r="Z268" s="3"/>
      <c r="AA268" s="3"/>
      <c r="AB268" s="3"/>
      <c r="AC268" s="3"/>
      <c r="AD268" s="3"/>
      <c r="AF268" s="3"/>
      <c r="AG268" s="3"/>
      <c r="AH268" s="3"/>
      <c r="AJ268" s="3"/>
      <c r="AK268" s="3"/>
      <c r="AL268" s="3"/>
      <c r="AN268" s="3"/>
      <c r="AQ268" s="3"/>
    </row>
    <row r="269" spans="1:43">
      <c r="A269" t="str">
        <f>IF(C269="","","Allievo "&amp;COUNTIF($C$2:C269,C269))</f>
        <v/>
      </c>
      <c r="H269" s="3"/>
      <c r="N269" s="3"/>
      <c r="O269" s="3"/>
      <c r="P269" s="3"/>
      <c r="Q269" s="3"/>
      <c r="R269" s="3"/>
      <c r="S269" s="3"/>
      <c r="T269" s="3"/>
      <c r="V269" s="3"/>
      <c r="W269" s="3"/>
      <c r="X269" s="3"/>
      <c r="Z269" s="3"/>
      <c r="AA269" s="3"/>
      <c r="AB269" s="3"/>
      <c r="AC269" s="3"/>
      <c r="AD269" s="3"/>
      <c r="AF269" s="3"/>
      <c r="AG269" s="3"/>
      <c r="AH269" s="3"/>
      <c r="AJ269" s="3"/>
      <c r="AK269" s="3"/>
      <c r="AL269" s="3"/>
      <c r="AN269" s="3"/>
      <c r="AQ269" s="3"/>
    </row>
    <row r="270" spans="1:43">
      <c r="A270" t="str">
        <f>IF(C270="","","Allievo "&amp;COUNTIF($C$2:C270,C270))</f>
        <v/>
      </c>
      <c r="H270" s="3"/>
      <c r="N270" s="3"/>
      <c r="O270" s="3"/>
      <c r="P270" s="3"/>
      <c r="Q270" s="3"/>
      <c r="R270" s="3"/>
      <c r="S270" s="3"/>
      <c r="T270" s="3"/>
      <c r="V270" s="3"/>
      <c r="W270" s="3"/>
      <c r="X270" s="3"/>
      <c r="Z270" s="3"/>
      <c r="AA270" s="3"/>
      <c r="AB270" s="3"/>
      <c r="AC270" s="3"/>
      <c r="AD270" s="3"/>
      <c r="AF270" s="3"/>
      <c r="AG270" s="3"/>
      <c r="AH270" s="3"/>
      <c r="AJ270" s="3"/>
      <c r="AK270" s="3"/>
      <c r="AL270" s="3"/>
      <c r="AN270" s="3"/>
      <c r="AQ270" s="3"/>
    </row>
    <row r="271" spans="1:43">
      <c r="A271" t="str">
        <f>IF(C271="","","Allievo "&amp;COUNTIF($C$2:C271,C271))</f>
        <v/>
      </c>
      <c r="H271" s="3"/>
      <c r="N271" s="3"/>
      <c r="O271" s="3"/>
      <c r="P271" s="3"/>
      <c r="Q271" s="3"/>
      <c r="R271" s="3"/>
      <c r="S271" s="3"/>
      <c r="T271" s="3"/>
      <c r="V271" s="3"/>
      <c r="W271" s="3"/>
      <c r="X271" s="3"/>
      <c r="Z271" s="3"/>
      <c r="AA271" s="3"/>
      <c r="AB271" s="3"/>
      <c r="AC271" s="3"/>
      <c r="AD271" s="3"/>
      <c r="AF271" s="3"/>
      <c r="AG271" s="3"/>
      <c r="AH271" s="3"/>
      <c r="AJ271" s="3"/>
      <c r="AK271" s="3"/>
      <c r="AL271" s="3"/>
      <c r="AN271" s="3"/>
      <c r="AQ271" s="3"/>
    </row>
    <row r="272" spans="1:43">
      <c r="A272" t="str">
        <f>IF(C272="","","Allievo "&amp;COUNTIF($C$2:C272,C272))</f>
        <v/>
      </c>
      <c r="H272" s="3"/>
      <c r="N272" s="3"/>
      <c r="O272" s="3"/>
      <c r="P272" s="3"/>
      <c r="Q272" s="3"/>
      <c r="R272" s="3"/>
      <c r="S272" s="3"/>
      <c r="T272" s="3"/>
      <c r="V272" s="3"/>
      <c r="W272" s="3"/>
      <c r="X272" s="3"/>
      <c r="Z272" s="3"/>
      <c r="AA272" s="3"/>
      <c r="AB272" s="3"/>
      <c r="AC272" s="3"/>
      <c r="AD272" s="3"/>
      <c r="AF272" s="3"/>
      <c r="AG272" s="3"/>
      <c r="AH272" s="3"/>
      <c r="AJ272" s="3"/>
      <c r="AK272" s="3"/>
      <c r="AL272" s="3"/>
      <c r="AN272" s="3"/>
      <c r="AQ272" s="3"/>
    </row>
    <row r="273" spans="1:43">
      <c r="A273" t="str">
        <f>IF(C273="","","Allievo "&amp;COUNTIF($C$2:C273,C273))</f>
        <v/>
      </c>
      <c r="H273" s="3"/>
      <c r="N273" s="3"/>
      <c r="O273" s="3"/>
      <c r="P273" s="3"/>
      <c r="Q273" s="3"/>
      <c r="R273" s="3"/>
      <c r="S273" s="3"/>
      <c r="T273" s="3"/>
      <c r="V273" s="3"/>
      <c r="W273" s="3"/>
      <c r="X273" s="3"/>
      <c r="Z273" s="3"/>
      <c r="AA273" s="3"/>
      <c r="AB273" s="3"/>
      <c r="AC273" s="3"/>
      <c r="AD273" s="3"/>
      <c r="AF273" s="3"/>
      <c r="AG273" s="3"/>
      <c r="AH273" s="3"/>
      <c r="AJ273" s="3"/>
      <c r="AK273" s="3"/>
      <c r="AL273" s="3"/>
      <c r="AN273" s="3"/>
      <c r="AQ273" s="3"/>
    </row>
    <row r="274" spans="1:43">
      <c r="A274" t="str">
        <f>IF(C274="","","Allievo "&amp;COUNTIF($C$2:C274,C274))</f>
        <v/>
      </c>
      <c r="H274" s="3"/>
      <c r="N274" s="3"/>
      <c r="O274" s="3"/>
      <c r="P274" s="3"/>
      <c r="Q274" s="3"/>
      <c r="R274" s="3"/>
      <c r="S274" s="3"/>
      <c r="T274" s="3"/>
      <c r="V274" s="3"/>
      <c r="W274" s="3"/>
      <c r="X274" s="3"/>
      <c r="Z274" s="3"/>
      <c r="AA274" s="3"/>
      <c r="AB274" s="3"/>
      <c r="AC274" s="3"/>
      <c r="AD274" s="3"/>
      <c r="AF274" s="3"/>
      <c r="AG274" s="3"/>
      <c r="AH274" s="3"/>
      <c r="AJ274" s="3"/>
      <c r="AK274" s="3"/>
      <c r="AL274" s="3"/>
      <c r="AN274" s="3"/>
      <c r="AQ274" s="3"/>
    </row>
    <row r="275" spans="1:43">
      <c r="A275" t="str">
        <f>IF(C275="","","Allievo "&amp;COUNTIF($C$2:C275,C275))</f>
        <v/>
      </c>
      <c r="H275" s="3"/>
      <c r="N275" s="3"/>
      <c r="O275" s="3"/>
      <c r="P275" s="3"/>
      <c r="Q275" s="3"/>
      <c r="R275" s="3"/>
      <c r="S275" s="3"/>
      <c r="T275" s="3"/>
      <c r="V275" s="3"/>
      <c r="W275" s="3"/>
      <c r="X275" s="3"/>
      <c r="Z275" s="3"/>
      <c r="AA275" s="3"/>
      <c r="AB275" s="3"/>
      <c r="AC275" s="3"/>
      <c r="AD275" s="3"/>
      <c r="AF275" s="3"/>
      <c r="AG275" s="3"/>
      <c r="AH275" s="3"/>
      <c r="AJ275" s="3"/>
      <c r="AK275" s="3"/>
      <c r="AL275" s="3"/>
      <c r="AN275" s="3"/>
      <c r="AQ275" s="3"/>
    </row>
    <row r="276" spans="1:43">
      <c r="A276" t="str">
        <f>IF(C276="","","Allievo "&amp;COUNTIF($C$2:C276,C276))</f>
        <v/>
      </c>
      <c r="H276" s="3"/>
      <c r="N276" s="3"/>
      <c r="O276" s="3"/>
      <c r="P276" s="3"/>
      <c r="Q276" s="3"/>
      <c r="R276" s="3"/>
      <c r="S276" s="3"/>
      <c r="T276" s="3"/>
      <c r="V276" s="3"/>
      <c r="W276" s="3"/>
      <c r="X276" s="3"/>
      <c r="Z276" s="3"/>
      <c r="AA276" s="3"/>
      <c r="AB276" s="3"/>
      <c r="AC276" s="3"/>
      <c r="AD276" s="3"/>
      <c r="AF276" s="3"/>
      <c r="AG276" s="3"/>
      <c r="AH276" s="3"/>
      <c r="AJ276" s="3"/>
      <c r="AK276" s="3"/>
      <c r="AL276" s="3"/>
      <c r="AN276" s="3"/>
      <c r="AQ276" s="3"/>
    </row>
    <row r="277" spans="1:43">
      <c r="A277" t="str">
        <f>IF(C277="","","Allievo "&amp;COUNTIF($C$2:C277,C277))</f>
        <v/>
      </c>
      <c r="H277" s="3"/>
      <c r="N277" s="3"/>
      <c r="O277" s="3"/>
      <c r="P277" s="3"/>
      <c r="Q277" s="3"/>
      <c r="R277" s="3"/>
      <c r="S277" s="3"/>
      <c r="T277" s="3"/>
      <c r="V277" s="3"/>
      <c r="W277" s="3"/>
      <c r="X277" s="3"/>
      <c r="Z277" s="3"/>
      <c r="AA277" s="3"/>
      <c r="AB277" s="3"/>
      <c r="AC277" s="3"/>
      <c r="AD277" s="3"/>
      <c r="AF277" s="3"/>
      <c r="AG277" s="3"/>
      <c r="AH277" s="3"/>
      <c r="AJ277" s="3"/>
      <c r="AK277" s="3"/>
      <c r="AL277" s="3"/>
      <c r="AN277" s="3"/>
      <c r="AQ277" s="3"/>
    </row>
    <row r="278" spans="1:43">
      <c r="A278" t="str">
        <f>IF(C278="","","Allievo "&amp;COUNTIF($C$2:C278,C278))</f>
        <v/>
      </c>
      <c r="H278" s="3"/>
      <c r="N278" s="3"/>
      <c r="O278" s="3"/>
      <c r="P278" s="3"/>
      <c r="Q278" s="3"/>
      <c r="R278" s="3"/>
      <c r="S278" s="3"/>
      <c r="T278" s="3"/>
      <c r="V278" s="3"/>
      <c r="W278" s="3"/>
      <c r="X278" s="3"/>
      <c r="Z278" s="3"/>
      <c r="AA278" s="3"/>
      <c r="AB278" s="3"/>
      <c r="AC278" s="3"/>
      <c r="AD278" s="3"/>
      <c r="AF278" s="3"/>
      <c r="AG278" s="3"/>
      <c r="AH278" s="3"/>
      <c r="AJ278" s="3"/>
      <c r="AK278" s="3"/>
      <c r="AL278" s="3"/>
      <c r="AN278" s="3"/>
      <c r="AQ278" s="3"/>
    </row>
    <row r="279" spans="1:43">
      <c r="A279" t="str">
        <f>IF(C279="","","Allievo "&amp;COUNTIF($C$2:C279,C279))</f>
        <v/>
      </c>
      <c r="H279" s="3"/>
      <c r="N279" s="3"/>
      <c r="O279" s="3"/>
      <c r="P279" s="3"/>
      <c r="Q279" s="3"/>
      <c r="R279" s="3"/>
      <c r="S279" s="3"/>
      <c r="T279" s="3"/>
      <c r="V279" s="3"/>
      <c r="W279" s="3"/>
      <c r="X279" s="3"/>
      <c r="Z279" s="3"/>
      <c r="AA279" s="3"/>
      <c r="AB279" s="3"/>
      <c r="AC279" s="3"/>
      <c r="AD279" s="3"/>
      <c r="AF279" s="3"/>
      <c r="AG279" s="3"/>
      <c r="AH279" s="3"/>
      <c r="AJ279" s="3"/>
      <c r="AK279" s="3"/>
      <c r="AL279" s="3"/>
      <c r="AN279" s="3"/>
      <c r="AQ279" s="3"/>
    </row>
    <row r="280" spans="1:43">
      <c r="A280" t="str">
        <f>IF(C280="","","Allievo "&amp;COUNTIF($C$2:C280,C280))</f>
        <v/>
      </c>
      <c r="H280" s="3"/>
      <c r="N280" s="3"/>
      <c r="O280" s="3"/>
      <c r="P280" s="3"/>
      <c r="Q280" s="3"/>
      <c r="R280" s="3"/>
      <c r="S280" s="3"/>
      <c r="T280" s="3"/>
      <c r="V280" s="3"/>
      <c r="W280" s="3"/>
      <c r="X280" s="3"/>
      <c r="Z280" s="3"/>
      <c r="AA280" s="3"/>
      <c r="AB280" s="3"/>
      <c r="AC280" s="3"/>
      <c r="AD280" s="3"/>
      <c r="AF280" s="3"/>
      <c r="AG280" s="3"/>
      <c r="AH280" s="3"/>
      <c r="AJ280" s="3"/>
      <c r="AK280" s="3"/>
      <c r="AL280" s="3"/>
      <c r="AN280" s="3"/>
      <c r="AQ280" s="3"/>
    </row>
    <row r="281" spans="1:43">
      <c r="A281" t="str">
        <f>IF(C281="","","Allievo "&amp;COUNTIF($C$2:C281,C281))</f>
        <v/>
      </c>
      <c r="H281" s="3"/>
      <c r="N281" s="3"/>
      <c r="O281" s="3"/>
      <c r="P281" s="3"/>
      <c r="Q281" s="3"/>
      <c r="R281" s="3"/>
      <c r="S281" s="3"/>
      <c r="T281" s="3"/>
      <c r="V281" s="3"/>
      <c r="W281" s="3"/>
      <c r="X281" s="3"/>
      <c r="Z281" s="3"/>
      <c r="AA281" s="3"/>
      <c r="AB281" s="3"/>
      <c r="AC281" s="3"/>
      <c r="AD281" s="3"/>
      <c r="AF281" s="3"/>
      <c r="AG281" s="3"/>
      <c r="AH281" s="3"/>
      <c r="AJ281" s="3"/>
      <c r="AK281" s="3"/>
      <c r="AL281" s="3"/>
      <c r="AN281" s="3"/>
      <c r="AQ281" s="3"/>
    </row>
    <row r="282" spans="1:43">
      <c r="A282" t="str">
        <f>IF(C282="","","Allievo "&amp;COUNTIF($C$2:C282,C282))</f>
        <v/>
      </c>
      <c r="H282" s="3"/>
      <c r="N282" s="3"/>
      <c r="O282" s="3"/>
      <c r="P282" s="3"/>
      <c r="Q282" s="3"/>
      <c r="R282" s="3"/>
      <c r="S282" s="3"/>
      <c r="T282" s="3"/>
      <c r="V282" s="3"/>
      <c r="W282" s="3"/>
      <c r="X282" s="3"/>
      <c r="Z282" s="3"/>
      <c r="AA282" s="3"/>
      <c r="AB282" s="3"/>
      <c r="AC282" s="3"/>
      <c r="AD282" s="3"/>
      <c r="AF282" s="3"/>
      <c r="AG282" s="3"/>
      <c r="AH282" s="3"/>
      <c r="AJ282" s="3"/>
      <c r="AK282" s="3"/>
      <c r="AL282" s="3"/>
      <c r="AN282" s="3"/>
      <c r="AQ282" s="3"/>
    </row>
    <row r="283" spans="1:43">
      <c r="A283" t="str">
        <f>IF(C283="","","Allievo "&amp;COUNTIF($C$2:C283,C283))</f>
        <v/>
      </c>
      <c r="H283" s="3"/>
      <c r="N283" s="3"/>
      <c r="O283" s="3"/>
      <c r="P283" s="3"/>
      <c r="Q283" s="3"/>
      <c r="R283" s="3"/>
      <c r="S283" s="3"/>
      <c r="T283" s="3"/>
      <c r="V283" s="3"/>
      <c r="W283" s="3"/>
      <c r="X283" s="3"/>
      <c r="Z283" s="3"/>
      <c r="AA283" s="3"/>
      <c r="AB283" s="3"/>
      <c r="AC283" s="3"/>
      <c r="AD283" s="3"/>
      <c r="AF283" s="3"/>
      <c r="AG283" s="3"/>
      <c r="AH283" s="3"/>
      <c r="AJ283" s="3"/>
      <c r="AK283" s="3"/>
      <c r="AL283" s="3"/>
      <c r="AN283" s="3"/>
      <c r="AQ283" s="3"/>
    </row>
    <row r="284" spans="1:43">
      <c r="A284" t="str">
        <f>IF(C284="","","Allievo "&amp;COUNTIF($C$2:C284,C284))</f>
        <v/>
      </c>
      <c r="H284" s="3"/>
      <c r="N284" s="3"/>
      <c r="O284" s="3"/>
      <c r="P284" s="3"/>
      <c r="Q284" s="3"/>
      <c r="R284" s="3"/>
      <c r="S284" s="3"/>
      <c r="T284" s="3"/>
      <c r="V284" s="3"/>
      <c r="W284" s="3"/>
      <c r="X284" s="3"/>
      <c r="Z284" s="3"/>
      <c r="AA284" s="3"/>
      <c r="AB284" s="3"/>
      <c r="AC284" s="3"/>
      <c r="AD284" s="3"/>
      <c r="AF284" s="3"/>
      <c r="AG284" s="3"/>
      <c r="AH284" s="3"/>
      <c r="AJ284" s="3"/>
      <c r="AK284" s="3"/>
      <c r="AL284" s="3"/>
      <c r="AN284" s="3"/>
      <c r="AQ284" s="3"/>
    </row>
    <row r="285" spans="1:43">
      <c r="A285" t="str">
        <f>IF(C285="","","Allievo "&amp;COUNTIF($C$2:C285,C285))</f>
        <v/>
      </c>
      <c r="H285" s="3"/>
      <c r="N285" s="3"/>
      <c r="O285" s="3"/>
      <c r="P285" s="3"/>
      <c r="Q285" s="3"/>
      <c r="R285" s="3"/>
      <c r="S285" s="3"/>
      <c r="T285" s="3"/>
      <c r="V285" s="3"/>
      <c r="W285" s="3"/>
      <c r="X285" s="3"/>
      <c r="Z285" s="3"/>
      <c r="AA285" s="3"/>
      <c r="AB285" s="3"/>
      <c r="AC285" s="3"/>
      <c r="AD285" s="3"/>
      <c r="AF285" s="3"/>
      <c r="AG285" s="3"/>
      <c r="AH285" s="3"/>
      <c r="AJ285" s="3"/>
      <c r="AK285" s="3"/>
      <c r="AL285" s="3"/>
      <c r="AN285" s="3"/>
      <c r="AQ285" s="3"/>
    </row>
    <row r="286" spans="1:43">
      <c r="A286" t="str">
        <f>IF(C286="","","Allievo "&amp;COUNTIF($C$2:C286,C286))</f>
        <v/>
      </c>
      <c r="H286" s="3"/>
      <c r="N286" s="3"/>
      <c r="O286" s="3"/>
      <c r="P286" s="3"/>
      <c r="Q286" s="3"/>
      <c r="R286" s="3"/>
      <c r="S286" s="3"/>
      <c r="T286" s="3"/>
      <c r="V286" s="3"/>
      <c r="W286" s="3"/>
      <c r="X286" s="3"/>
      <c r="Z286" s="3"/>
      <c r="AA286" s="3"/>
      <c r="AB286" s="3"/>
      <c r="AC286" s="3"/>
      <c r="AD286" s="3"/>
      <c r="AF286" s="3"/>
      <c r="AG286" s="3"/>
      <c r="AH286" s="3"/>
      <c r="AJ286" s="3"/>
      <c r="AK286" s="3"/>
      <c r="AL286" s="3"/>
      <c r="AN286" s="3"/>
      <c r="AQ286" s="3"/>
    </row>
    <row r="287" spans="1:43">
      <c r="A287" t="str">
        <f>IF(C287="","","Allievo "&amp;COUNTIF($C$2:C287,C287))</f>
        <v/>
      </c>
      <c r="H287" s="3"/>
      <c r="N287" s="3"/>
      <c r="O287" s="3"/>
      <c r="P287" s="3"/>
      <c r="Q287" s="3"/>
      <c r="R287" s="3"/>
      <c r="S287" s="3"/>
      <c r="T287" s="3"/>
      <c r="V287" s="3"/>
      <c r="W287" s="3"/>
      <c r="X287" s="3"/>
      <c r="Z287" s="3"/>
      <c r="AA287" s="3"/>
      <c r="AB287" s="3"/>
      <c r="AC287" s="3"/>
      <c r="AD287" s="3"/>
      <c r="AF287" s="3"/>
      <c r="AG287" s="3"/>
      <c r="AH287" s="3"/>
      <c r="AJ287" s="3"/>
      <c r="AK287" s="3"/>
      <c r="AL287" s="3"/>
      <c r="AN287" s="3"/>
      <c r="AQ287" s="3"/>
    </row>
    <row r="288" spans="1:43">
      <c r="A288" t="str">
        <f>IF(C288="","","Allievo "&amp;COUNTIF($C$2:C288,C288))</f>
        <v/>
      </c>
      <c r="H288" s="3"/>
      <c r="N288" s="3"/>
      <c r="O288" s="3"/>
      <c r="P288" s="3"/>
      <c r="Q288" s="3"/>
      <c r="R288" s="3"/>
      <c r="S288" s="3"/>
      <c r="T288" s="3"/>
      <c r="V288" s="3"/>
      <c r="W288" s="3"/>
      <c r="X288" s="3"/>
      <c r="Z288" s="3"/>
      <c r="AA288" s="3"/>
      <c r="AB288" s="3"/>
      <c r="AC288" s="3"/>
      <c r="AD288" s="3"/>
      <c r="AF288" s="3"/>
      <c r="AG288" s="3"/>
      <c r="AH288" s="3"/>
      <c r="AJ288" s="3"/>
      <c r="AK288" s="3"/>
      <c r="AL288" s="3"/>
      <c r="AN288" s="3"/>
      <c r="AQ288" s="3"/>
    </row>
    <row r="289" spans="1:43">
      <c r="A289" t="str">
        <f>IF(C289="","","Allievo "&amp;COUNTIF($C$2:C289,C289))</f>
        <v/>
      </c>
      <c r="H289" s="3"/>
      <c r="N289" s="3"/>
      <c r="O289" s="3"/>
      <c r="P289" s="3"/>
      <c r="Q289" s="3"/>
      <c r="R289" s="3"/>
      <c r="S289" s="3"/>
      <c r="T289" s="3"/>
      <c r="V289" s="3"/>
      <c r="W289" s="3"/>
      <c r="X289" s="3"/>
      <c r="Z289" s="3"/>
      <c r="AA289" s="3"/>
      <c r="AB289" s="3"/>
      <c r="AC289" s="3"/>
      <c r="AD289" s="3"/>
      <c r="AF289" s="3"/>
      <c r="AG289" s="3"/>
      <c r="AH289" s="3"/>
      <c r="AJ289" s="3"/>
      <c r="AK289" s="3"/>
      <c r="AL289" s="3"/>
      <c r="AN289" s="3"/>
      <c r="AQ289" s="3"/>
    </row>
    <row r="290" spans="1:43">
      <c r="A290" t="str">
        <f>IF(C290="","","Allievo "&amp;COUNTIF($C$2:C290,C290))</f>
        <v/>
      </c>
      <c r="H290" s="3"/>
      <c r="N290" s="3"/>
      <c r="O290" s="3"/>
      <c r="P290" s="3"/>
      <c r="Q290" s="3"/>
      <c r="R290" s="3"/>
      <c r="S290" s="3"/>
      <c r="T290" s="3"/>
      <c r="V290" s="3"/>
      <c r="W290" s="3"/>
      <c r="X290" s="3"/>
      <c r="Z290" s="3"/>
      <c r="AA290" s="3"/>
      <c r="AB290" s="3"/>
      <c r="AC290" s="3"/>
      <c r="AD290" s="3"/>
      <c r="AF290" s="3"/>
      <c r="AG290" s="3"/>
      <c r="AH290" s="3"/>
      <c r="AJ290" s="3"/>
      <c r="AK290" s="3"/>
      <c r="AL290" s="3"/>
      <c r="AN290" s="3"/>
      <c r="AQ290" s="3"/>
    </row>
    <row r="291" spans="1:43">
      <c r="A291" t="str">
        <f>IF(C291="","","Allievo "&amp;COUNTIF($C$2:C291,C291))</f>
        <v/>
      </c>
      <c r="H291" s="3"/>
      <c r="N291" s="3"/>
      <c r="O291" s="3"/>
      <c r="P291" s="3"/>
      <c r="Q291" s="3"/>
      <c r="R291" s="3"/>
      <c r="S291" s="3"/>
      <c r="T291" s="3"/>
      <c r="V291" s="3"/>
      <c r="W291" s="3"/>
      <c r="X291" s="3"/>
      <c r="Z291" s="3"/>
      <c r="AA291" s="3"/>
      <c r="AB291" s="3"/>
      <c r="AC291" s="3"/>
      <c r="AD291" s="3"/>
      <c r="AF291" s="3"/>
      <c r="AG291" s="3"/>
      <c r="AH291" s="3"/>
      <c r="AJ291" s="3"/>
      <c r="AK291" s="3"/>
      <c r="AL291" s="3"/>
      <c r="AN291" s="3"/>
      <c r="AQ291" s="3"/>
    </row>
    <row r="292" spans="1:43">
      <c r="A292" t="str">
        <f>IF(C292="","","Allievo "&amp;COUNTIF($C$2:C292,C292))</f>
        <v/>
      </c>
      <c r="H292" s="3"/>
      <c r="N292" s="3"/>
      <c r="O292" s="3"/>
      <c r="P292" s="3"/>
      <c r="Q292" s="3"/>
      <c r="R292" s="3"/>
      <c r="S292" s="3"/>
      <c r="T292" s="3"/>
      <c r="V292" s="3"/>
      <c r="W292" s="3"/>
      <c r="X292" s="3"/>
      <c r="Z292" s="3"/>
      <c r="AA292" s="3"/>
      <c r="AB292" s="3"/>
      <c r="AC292" s="3"/>
      <c r="AD292" s="3"/>
      <c r="AF292" s="3"/>
      <c r="AG292" s="3"/>
      <c r="AH292" s="3"/>
      <c r="AJ292" s="3"/>
      <c r="AK292" s="3"/>
      <c r="AL292" s="3"/>
      <c r="AN292" s="3"/>
      <c r="AQ292" s="3"/>
    </row>
    <row r="293" spans="1:43">
      <c r="A293" t="str">
        <f>IF(C293="","","Allievo "&amp;COUNTIF($C$2:C293,C293))</f>
        <v/>
      </c>
      <c r="H293" s="3"/>
      <c r="N293" s="3"/>
      <c r="O293" s="3"/>
      <c r="P293" s="3"/>
      <c r="Q293" s="3"/>
      <c r="R293" s="3"/>
      <c r="S293" s="3"/>
      <c r="T293" s="3"/>
      <c r="V293" s="3"/>
      <c r="W293" s="3"/>
      <c r="X293" s="3"/>
      <c r="Z293" s="3"/>
      <c r="AA293" s="3"/>
      <c r="AB293" s="3"/>
      <c r="AC293" s="3"/>
      <c r="AD293" s="3"/>
      <c r="AF293" s="3"/>
      <c r="AG293" s="3"/>
      <c r="AH293" s="3"/>
      <c r="AJ293" s="3"/>
      <c r="AK293" s="3"/>
      <c r="AL293" s="3"/>
      <c r="AN293" s="3"/>
      <c r="AQ293" s="3"/>
    </row>
    <row r="294" spans="1:43">
      <c r="A294" t="str">
        <f>IF(C294="","","Allievo "&amp;COUNTIF($C$2:C294,C294))</f>
        <v/>
      </c>
      <c r="H294" s="3"/>
      <c r="N294" s="3"/>
      <c r="O294" s="3"/>
      <c r="P294" s="3"/>
      <c r="Q294" s="3"/>
      <c r="R294" s="3"/>
      <c r="S294" s="3"/>
      <c r="T294" s="3"/>
      <c r="V294" s="3"/>
      <c r="W294" s="3"/>
      <c r="X294" s="3"/>
      <c r="Z294" s="3"/>
      <c r="AA294" s="3"/>
      <c r="AB294" s="3"/>
      <c r="AC294" s="3"/>
      <c r="AD294" s="3"/>
      <c r="AF294" s="3"/>
      <c r="AG294" s="3"/>
      <c r="AH294" s="3"/>
      <c r="AJ294" s="3"/>
      <c r="AK294" s="3"/>
      <c r="AL294" s="3"/>
      <c r="AN294" s="3"/>
      <c r="AQ294" s="3"/>
    </row>
    <row r="295" spans="1:43">
      <c r="A295" t="str">
        <f>IF(C295="","","Allievo "&amp;COUNTIF($C$2:C295,C295))</f>
        <v/>
      </c>
      <c r="H295" s="3"/>
      <c r="N295" s="3"/>
      <c r="O295" s="3"/>
      <c r="P295" s="3"/>
      <c r="Q295" s="3"/>
      <c r="R295" s="3"/>
      <c r="S295" s="3"/>
      <c r="T295" s="3"/>
      <c r="V295" s="3"/>
      <c r="W295" s="3"/>
      <c r="X295" s="3"/>
      <c r="Z295" s="3"/>
      <c r="AA295" s="3"/>
      <c r="AB295" s="3"/>
      <c r="AC295" s="3"/>
      <c r="AD295" s="3"/>
      <c r="AF295" s="3"/>
      <c r="AG295" s="3"/>
      <c r="AH295" s="3"/>
      <c r="AJ295" s="3"/>
      <c r="AK295" s="3"/>
      <c r="AL295" s="3"/>
      <c r="AN295" s="3"/>
      <c r="AQ295" s="3"/>
    </row>
    <row r="296" spans="1:43">
      <c r="A296" t="str">
        <f>IF(C296="","","Allievo "&amp;COUNTIF($C$2:C296,C296))</f>
        <v/>
      </c>
      <c r="H296" s="3"/>
      <c r="N296" s="3"/>
      <c r="O296" s="3"/>
      <c r="P296" s="3"/>
      <c r="Q296" s="3"/>
      <c r="R296" s="3"/>
      <c r="S296" s="3"/>
      <c r="T296" s="3"/>
      <c r="V296" s="3"/>
      <c r="W296" s="3"/>
      <c r="X296" s="3"/>
      <c r="Z296" s="3"/>
      <c r="AA296" s="3"/>
      <c r="AB296" s="3"/>
      <c r="AC296" s="3"/>
      <c r="AD296" s="3"/>
      <c r="AF296" s="3"/>
      <c r="AG296" s="3"/>
      <c r="AH296" s="3"/>
      <c r="AJ296" s="3"/>
      <c r="AK296" s="3"/>
      <c r="AL296" s="3"/>
      <c r="AN296" s="3"/>
      <c r="AQ296" s="3"/>
    </row>
    <row r="297" spans="1:43">
      <c r="A297" t="str">
        <f>IF(C297="","","Allievo "&amp;COUNTIF($C$2:C297,C297))</f>
        <v/>
      </c>
      <c r="H297" s="3"/>
      <c r="N297" s="3"/>
      <c r="O297" s="3"/>
      <c r="P297" s="3"/>
      <c r="Q297" s="3"/>
      <c r="R297" s="3"/>
      <c r="S297" s="3"/>
      <c r="T297" s="3"/>
      <c r="V297" s="3"/>
      <c r="W297" s="3"/>
      <c r="X297" s="3"/>
      <c r="Z297" s="3"/>
      <c r="AA297" s="3"/>
      <c r="AB297" s="3"/>
      <c r="AC297" s="3"/>
      <c r="AD297" s="3"/>
      <c r="AF297" s="3"/>
      <c r="AG297" s="3"/>
      <c r="AH297" s="3"/>
      <c r="AJ297" s="3"/>
      <c r="AK297" s="3"/>
      <c r="AL297" s="3"/>
      <c r="AN297" s="3"/>
      <c r="AQ297" s="3"/>
    </row>
    <row r="298" spans="1:43">
      <c r="A298" t="str">
        <f>IF(C298="","","Allievo "&amp;COUNTIF($C$2:C298,C298))</f>
        <v/>
      </c>
      <c r="H298" s="3"/>
      <c r="N298" s="3"/>
      <c r="O298" s="3"/>
      <c r="P298" s="3"/>
      <c r="Q298" s="3"/>
      <c r="R298" s="3"/>
      <c r="S298" s="3"/>
      <c r="T298" s="3"/>
      <c r="V298" s="3"/>
      <c r="W298" s="3"/>
      <c r="X298" s="3"/>
      <c r="Z298" s="3"/>
      <c r="AA298" s="3"/>
      <c r="AB298" s="3"/>
      <c r="AC298" s="3"/>
      <c r="AD298" s="3"/>
      <c r="AF298" s="3"/>
      <c r="AG298" s="3"/>
      <c r="AH298" s="3"/>
      <c r="AJ298" s="3"/>
      <c r="AK298" s="3"/>
      <c r="AL298" s="3"/>
      <c r="AN298" s="3"/>
      <c r="AQ298" s="3"/>
    </row>
    <row r="299" spans="1:43">
      <c r="A299" t="str">
        <f>IF(C299="","","Allievo "&amp;COUNTIF($C$2:C299,C299))</f>
        <v/>
      </c>
      <c r="H299" s="3"/>
      <c r="N299" s="3"/>
      <c r="O299" s="3"/>
      <c r="P299" s="3"/>
      <c r="Q299" s="3"/>
      <c r="R299" s="3"/>
      <c r="S299" s="3"/>
      <c r="T299" s="3"/>
      <c r="V299" s="3"/>
      <c r="W299" s="3"/>
      <c r="X299" s="3"/>
      <c r="Z299" s="3"/>
      <c r="AA299" s="3"/>
      <c r="AB299" s="3"/>
      <c r="AC299" s="3"/>
      <c r="AD299" s="3"/>
      <c r="AF299" s="3"/>
      <c r="AG299" s="3"/>
      <c r="AH299" s="3"/>
      <c r="AJ299" s="3"/>
      <c r="AK299" s="3"/>
      <c r="AL299" s="3"/>
      <c r="AN299" s="3"/>
      <c r="AQ299" s="3"/>
    </row>
    <row r="300" spans="1:43">
      <c r="A300" t="str">
        <f>IF(C300="","","Allievo "&amp;COUNTIF($C$2:C300,C300))</f>
        <v/>
      </c>
      <c r="H300" s="3"/>
      <c r="N300" s="3"/>
      <c r="O300" s="3"/>
      <c r="P300" s="3"/>
      <c r="Q300" s="3"/>
      <c r="R300" s="3"/>
      <c r="S300" s="3"/>
      <c r="T300" s="3"/>
      <c r="V300" s="3"/>
      <c r="W300" s="3"/>
      <c r="X300" s="3"/>
      <c r="Z300" s="3"/>
      <c r="AA300" s="3"/>
      <c r="AB300" s="3"/>
      <c r="AC300" s="3"/>
      <c r="AD300" s="3"/>
      <c r="AF300" s="3"/>
      <c r="AG300" s="3"/>
      <c r="AH300" s="3"/>
      <c r="AJ300" s="3"/>
      <c r="AK300" s="3"/>
      <c r="AL300" s="3"/>
      <c r="AN300" s="3"/>
      <c r="AQ300" s="3"/>
    </row>
    <row r="301" spans="1:43">
      <c r="A301" t="str">
        <f>IF(C301="","","Allievo "&amp;COUNTIF($C$2:C301,C301))</f>
        <v/>
      </c>
      <c r="H301" s="3"/>
      <c r="N301" s="3"/>
      <c r="O301" s="3"/>
      <c r="P301" s="3"/>
      <c r="Q301" s="3"/>
      <c r="R301" s="3"/>
      <c r="S301" s="3"/>
      <c r="T301" s="3"/>
      <c r="V301" s="3"/>
      <c r="W301" s="3"/>
      <c r="X301" s="3"/>
      <c r="Z301" s="3"/>
      <c r="AA301" s="3"/>
      <c r="AB301" s="3"/>
      <c r="AC301" s="3"/>
      <c r="AD301" s="3"/>
      <c r="AF301" s="3"/>
      <c r="AG301" s="3"/>
      <c r="AH301" s="3"/>
      <c r="AJ301" s="3"/>
      <c r="AK301" s="3"/>
      <c r="AL301" s="3"/>
      <c r="AN301" s="3"/>
      <c r="AQ301" s="3"/>
    </row>
    <row r="302" spans="1:43">
      <c r="A302" t="str">
        <f>IF(C302="","","Allievo "&amp;COUNTIF($C$2:C302,C302))</f>
        <v/>
      </c>
      <c r="H302" s="3"/>
      <c r="N302" s="3"/>
      <c r="O302" s="3"/>
      <c r="P302" s="3"/>
      <c r="Q302" s="3"/>
      <c r="R302" s="3"/>
      <c r="S302" s="3"/>
      <c r="T302" s="3"/>
      <c r="V302" s="3"/>
      <c r="W302" s="3"/>
      <c r="X302" s="3"/>
      <c r="Z302" s="3"/>
      <c r="AA302" s="3"/>
      <c r="AB302" s="3"/>
      <c r="AC302" s="3"/>
      <c r="AD302" s="3"/>
      <c r="AF302" s="3"/>
      <c r="AG302" s="3"/>
      <c r="AH302" s="3"/>
      <c r="AJ302" s="3"/>
      <c r="AK302" s="3"/>
      <c r="AL302" s="3"/>
      <c r="AN302" s="3"/>
      <c r="AQ302" s="3"/>
    </row>
    <row r="303" spans="1:43">
      <c r="A303" t="str">
        <f>IF(C303="","","Allievo "&amp;COUNTIF($C$2:C303,C303))</f>
        <v/>
      </c>
      <c r="H303" s="3"/>
      <c r="N303" s="3"/>
      <c r="O303" s="3"/>
      <c r="P303" s="3"/>
      <c r="Q303" s="3"/>
      <c r="R303" s="3"/>
      <c r="S303" s="3"/>
      <c r="T303" s="3"/>
      <c r="V303" s="3"/>
      <c r="W303" s="3"/>
      <c r="X303" s="3"/>
      <c r="Z303" s="3"/>
      <c r="AA303" s="3"/>
      <c r="AB303" s="3"/>
      <c r="AC303" s="3"/>
      <c r="AD303" s="3"/>
      <c r="AF303" s="3"/>
      <c r="AG303" s="3"/>
      <c r="AH303" s="3"/>
      <c r="AJ303" s="3"/>
      <c r="AK303" s="3"/>
      <c r="AL303" s="3"/>
      <c r="AN303" s="3"/>
      <c r="AQ303" s="3"/>
    </row>
    <row r="304" spans="1:43">
      <c r="A304" t="str">
        <f>IF(C304="","","Allievo "&amp;COUNTIF($C$2:C304,C304))</f>
        <v/>
      </c>
      <c r="H304" s="3"/>
      <c r="N304" s="3"/>
      <c r="O304" s="3"/>
      <c r="P304" s="3"/>
      <c r="Q304" s="3"/>
      <c r="R304" s="3"/>
      <c r="S304" s="3"/>
      <c r="T304" s="3"/>
      <c r="V304" s="3"/>
      <c r="W304" s="3"/>
      <c r="X304" s="3"/>
      <c r="Z304" s="3"/>
      <c r="AA304" s="3"/>
      <c r="AB304" s="3"/>
      <c r="AC304" s="3"/>
      <c r="AD304" s="3"/>
      <c r="AF304" s="3"/>
      <c r="AG304" s="3"/>
      <c r="AH304" s="3"/>
      <c r="AJ304" s="3"/>
      <c r="AK304" s="3"/>
      <c r="AL304" s="3"/>
      <c r="AN304" s="3"/>
      <c r="AQ304" s="3"/>
    </row>
    <row r="305" spans="1:43">
      <c r="A305" t="str">
        <f>IF(C305="","","Allievo "&amp;COUNTIF($C$2:C305,C305))</f>
        <v/>
      </c>
      <c r="H305" s="3"/>
      <c r="N305" s="3"/>
      <c r="O305" s="3"/>
      <c r="P305" s="3"/>
      <c r="Q305" s="3"/>
      <c r="R305" s="3"/>
      <c r="S305" s="3"/>
      <c r="T305" s="3"/>
      <c r="V305" s="3"/>
      <c r="W305" s="3"/>
      <c r="X305" s="3"/>
      <c r="Z305" s="3"/>
      <c r="AA305" s="3"/>
      <c r="AB305" s="3"/>
      <c r="AC305" s="3"/>
      <c r="AD305" s="3"/>
      <c r="AF305" s="3"/>
      <c r="AG305" s="3"/>
      <c r="AH305" s="3"/>
      <c r="AJ305" s="3"/>
      <c r="AK305" s="3"/>
      <c r="AL305" s="3"/>
      <c r="AN305" s="3"/>
      <c r="AQ305" s="3"/>
    </row>
    <row r="306" spans="1:43">
      <c r="A306" t="str">
        <f>IF(C306="","","Allievo "&amp;COUNTIF($C$2:C306,C306))</f>
        <v/>
      </c>
      <c r="H306" s="3"/>
      <c r="N306" s="3"/>
      <c r="O306" s="3"/>
      <c r="P306" s="3"/>
      <c r="Q306" s="3"/>
      <c r="R306" s="3"/>
      <c r="S306" s="3"/>
      <c r="T306" s="3"/>
      <c r="V306" s="3"/>
      <c r="W306" s="3"/>
      <c r="X306" s="3"/>
      <c r="Z306" s="3"/>
      <c r="AA306" s="3"/>
      <c r="AB306" s="3"/>
      <c r="AC306" s="3"/>
      <c r="AD306" s="3"/>
      <c r="AF306" s="3"/>
      <c r="AG306" s="3"/>
      <c r="AH306" s="3"/>
      <c r="AJ306" s="3"/>
      <c r="AK306" s="3"/>
      <c r="AL306" s="3"/>
      <c r="AN306" s="3"/>
      <c r="AQ306" s="3"/>
    </row>
    <row r="307" spans="1:43">
      <c r="A307" t="str">
        <f>IF(C307="","","Allievo "&amp;COUNTIF($C$2:C307,C307))</f>
        <v/>
      </c>
      <c r="H307" s="3"/>
      <c r="N307" s="3"/>
      <c r="O307" s="3"/>
      <c r="P307" s="3"/>
      <c r="Q307" s="3"/>
      <c r="R307" s="3"/>
      <c r="S307" s="3"/>
      <c r="T307" s="3"/>
      <c r="V307" s="3"/>
      <c r="W307" s="3"/>
      <c r="X307" s="3"/>
      <c r="Z307" s="3"/>
      <c r="AA307" s="3"/>
      <c r="AB307" s="3"/>
      <c r="AC307" s="3"/>
      <c r="AD307" s="3"/>
      <c r="AF307" s="3"/>
      <c r="AG307" s="3"/>
      <c r="AH307" s="3"/>
      <c r="AJ307" s="3"/>
      <c r="AK307" s="3"/>
      <c r="AL307" s="3"/>
      <c r="AN307" s="3"/>
      <c r="AQ307" s="3"/>
    </row>
    <row r="308" spans="1:43">
      <c r="A308" t="str">
        <f>IF(C308="","","Allievo "&amp;COUNTIF($C$2:C308,C308))</f>
        <v/>
      </c>
      <c r="H308" s="3"/>
      <c r="N308" s="3"/>
      <c r="O308" s="3"/>
      <c r="P308" s="3"/>
      <c r="Q308" s="3"/>
      <c r="R308" s="3"/>
      <c r="S308" s="3"/>
      <c r="T308" s="3"/>
      <c r="V308" s="3"/>
      <c r="W308" s="3"/>
      <c r="X308" s="3"/>
      <c r="Z308" s="3"/>
      <c r="AA308" s="3"/>
      <c r="AB308" s="3"/>
      <c r="AC308" s="3"/>
      <c r="AD308" s="3"/>
      <c r="AF308" s="3"/>
      <c r="AG308" s="3"/>
      <c r="AH308" s="3"/>
      <c r="AJ308" s="3"/>
      <c r="AK308" s="3"/>
      <c r="AL308" s="3"/>
      <c r="AN308" s="3"/>
      <c r="AQ308" s="3"/>
    </row>
    <row r="309" spans="1:43">
      <c r="A309" t="str">
        <f>IF(C309="","","Allievo "&amp;COUNTIF($C$2:C309,C309))</f>
        <v/>
      </c>
      <c r="H309" s="3"/>
      <c r="N309" s="3"/>
      <c r="O309" s="3"/>
      <c r="P309" s="3"/>
      <c r="Q309" s="3"/>
      <c r="R309" s="3"/>
      <c r="S309" s="3"/>
      <c r="T309" s="3"/>
      <c r="V309" s="3"/>
      <c r="W309" s="3"/>
      <c r="X309" s="3"/>
      <c r="Z309" s="3"/>
      <c r="AA309" s="3"/>
      <c r="AB309" s="3"/>
      <c r="AC309" s="3"/>
      <c r="AD309" s="3"/>
      <c r="AF309" s="3"/>
      <c r="AG309" s="3"/>
      <c r="AH309" s="3"/>
      <c r="AJ309" s="3"/>
      <c r="AK309" s="3"/>
      <c r="AL309" s="3"/>
      <c r="AN309" s="3"/>
      <c r="AQ309" s="3"/>
    </row>
    <row r="310" spans="1:43">
      <c r="A310" t="str">
        <f>IF(C310="","","Allievo "&amp;COUNTIF($C$2:C310,C310))</f>
        <v/>
      </c>
      <c r="H310" s="3"/>
      <c r="N310" s="3"/>
      <c r="O310" s="3"/>
      <c r="P310" s="3"/>
      <c r="Q310" s="3"/>
      <c r="R310" s="3"/>
      <c r="S310" s="3"/>
      <c r="T310" s="3"/>
      <c r="V310" s="3"/>
      <c r="W310" s="3"/>
      <c r="X310" s="3"/>
      <c r="Z310" s="3"/>
      <c r="AA310" s="3"/>
      <c r="AB310" s="3"/>
      <c r="AC310" s="3"/>
      <c r="AD310" s="3"/>
      <c r="AF310" s="3"/>
      <c r="AG310" s="3"/>
      <c r="AH310" s="3"/>
      <c r="AJ310" s="3"/>
      <c r="AK310" s="3"/>
      <c r="AL310" s="3"/>
      <c r="AN310" s="3"/>
      <c r="AQ310" s="3"/>
    </row>
    <row r="311" spans="1:43">
      <c r="A311" t="str">
        <f>IF(C311="","","Allievo "&amp;COUNTIF($C$2:C311,C311))</f>
        <v/>
      </c>
      <c r="H311" s="3"/>
      <c r="N311" s="3"/>
      <c r="O311" s="3"/>
      <c r="P311" s="3"/>
      <c r="Q311" s="3"/>
      <c r="R311" s="3"/>
      <c r="S311" s="3"/>
      <c r="T311" s="3"/>
      <c r="V311" s="3"/>
      <c r="W311" s="3"/>
      <c r="X311" s="3"/>
      <c r="Z311" s="3"/>
      <c r="AA311" s="3"/>
      <c r="AB311" s="3"/>
      <c r="AC311" s="3"/>
      <c r="AD311" s="3"/>
      <c r="AF311" s="3"/>
      <c r="AG311" s="3"/>
      <c r="AH311" s="3"/>
      <c r="AJ311" s="3"/>
      <c r="AK311" s="3"/>
      <c r="AL311" s="3"/>
      <c r="AN311" s="3"/>
      <c r="AQ311" s="3"/>
    </row>
    <row r="312" spans="1:43">
      <c r="A312" t="str">
        <f>IF(C312="","","Allievo "&amp;COUNTIF($C$2:C312,C312))</f>
        <v/>
      </c>
      <c r="H312" s="3"/>
      <c r="N312" s="3"/>
      <c r="O312" s="3"/>
      <c r="P312" s="3"/>
      <c r="Q312" s="3"/>
      <c r="R312" s="3"/>
      <c r="S312" s="3"/>
      <c r="T312" s="3"/>
      <c r="V312" s="3"/>
      <c r="W312" s="3"/>
      <c r="X312" s="3"/>
      <c r="Z312" s="3"/>
      <c r="AA312" s="3"/>
      <c r="AB312" s="3"/>
      <c r="AC312" s="3"/>
      <c r="AD312" s="3"/>
      <c r="AF312" s="3"/>
      <c r="AG312" s="3"/>
      <c r="AH312" s="3"/>
      <c r="AJ312" s="3"/>
      <c r="AK312" s="3"/>
      <c r="AL312" s="3"/>
      <c r="AN312" s="3"/>
      <c r="AQ312" s="3"/>
    </row>
    <row r="313" spans="1:43">
      <c r="A313" t="str">
        <f>IF(C313="","","Allievo "&amp;COUNTIF($C$2:C313,C313))</f>
        <v/>
      </c>
      <c r="H313" s="3"/>
      <c r="N313" s="3"/>
      <c r="O313" s="3"/>
      <c r="P313" s="3"/>
      <c r="Q313" s="3"/>
      <c r="R313" s="3"/>
      <c r="S313" s="3"/>
      <c r="T313" s="3"/>
      <c r="V313" s="3"/>
      <c r="W313" s="3"/>
      <c r="X313" s="3"/>
      <c r="Z313" s="3"/>
      <c r="AA313" s="3"/>
      <c r="AB313" s="3"/>
      <c r="AC313" s="3"/>
      <c r="AD313" s="3"/>
      <c r="AF313" s="3"/>
      <c r="AG313" s="3"/>
      <c r="AH313" s="3"/>
      <c r="AJ313" s="3"/>
      <c r="AK313" s="3"/>
      <c r="AL313" s="3"/>
      <c r="AN313" s="3"/>
      <c r="AQ313" s="3"/>
    </row>
    <row r="314" spans="1:43">
      <c r="A314" t="str">
        <f>IF(C314="","","Allievo "&amp;COUNTIF($C$2:C314,C314))</f>
        <v/>
      </c>
      <c r="H314" s="3"/>
      <c r="N314" s="3"/>
      <c r="O314" s="3"/>
      <c r="P314" s="3"/>
      <c r="Q314" s="3"/>
      <c r="R314" s="3"/>
      <c r="S314" s="3"/>
      <c r="T314" s="3"/>
      <c r="V314" s="3"/>
      <c r="W314" s="3"/>
      <c r="X314" s="3"/>
      <c r="Z314" s="3"/>
      <c r="AA314" s="3"/>
      <c r="AB314" s="3"/>
      <c r="AC314" s="3"/>
      <c r="AD314" s="3"/>
      <c r="AF314" s="3"/>
      <c r="AG314" s="3"/>
      <c r="AH314" s="3"/>
      <c r="AJ314" s="3"/>
      <c r="AK314" s="3"/>
      <c r="AL314" s="3"/>
      <c r="AN314" s="3"/>
      <c r="AQ314" s="3"/>
    </row>
    <row r="315" spans="1:43">
      <c r="A315" t="str">
        <f>IF(C315="","","Allievo "&amp;COUNTIF($C$2:C315,C315))</f>
        <v/>
      </c>
      <c r="H315" s="3"/>
      <c r="N315" s="3"/>
      <c r="O315" s="3"/>
      <c r="P315" s="3"/>
      <c r="Q315" s="3"/>
      <c r="R315" s="3"/>
      <c r="S315" s="3"/>
      <c r="T315" s="3"/>
      <c r="V315" s="3"/>
      <c r="W315" s="3"/>
      <c r="X315" s="3"/>
      <c r="Z315" s="3"/>
      <c r="AA315" s="3"/>
      <c r="AB315" s="3"/>
      <c r="AC315" s="3"/>
      <c r="AD315" s="3"/>
      <c r="AF315" s="3"/>
      <c r="AG315" s="3"/>
      <c r="AH315" s="3"/>
      <c r="AJ315" s="3"/>
      <c r="AK315" s="3"/>
      <c r="AL315" s="3"/>
      <c r="AN315" s="3"/>
      <c r="AQ315" s="3"/>
    </row>
    <row r="316" spans="1:43">
      <c r="A316" t="str">
        <f>IF(C316="","","Allievo "&amp;COUNTIF($C$2:C316,C316))</f>
        <v/>
      </c>
      <c r="H316" s="3"/>
      <c r="N316" s="3"/>
      <c r="O316" s="3"/>
      <c r="P316" s="3"/>
      <c r="Q316" s="3"/>
      <c r="R316" s="3"/>
      <c r="S316" s="3"/>
      <c r="T316" s="3"/>
      <c r="V316" s="3"/>
      <c r="W316" s="3"/>
      <c r="X316" s="3"/>
      <c r="Z316" s="3"/>
      <c r="AA316" s="3"/>
      <c r="AB316" s="3"/>
      <c r="AC316" s="3"/>
      <c r="AD316" s="3"/>
      <c r="AF316" s="3"/>
      <c r="AG316" s="3"/>
      <c r="AH316" s="3"/>
      <c r="AJ316" s="3"/>
      <c r="AK316" s="3"/>
      <c r="AL316" s="3"/>
      <c r="AN316" s="3"/>
      <c r="AQ316" s="3"/>
    </row>
    <row r="317" spans="1:43">
      <c r="A317" t="str">
        <f>IF(C317="","","Allievo "&amp;COUNTIF($C$2:C317,C317))</f>
        <v/>
      </c>
      <c r="H317" s="3"/>
      <c r="N317" s="3"/>
      <c r="O317" s="3"/>
      <c r="P317" s="3"/>
      <c r="Q317" s="3"/>
      <c r="R317" s="3"/>
      <c r="S317" s="3"/>
      <c r="T317" s="3"/>
      <c r="V317" s="3"/>
      <c r="W317" s="3"/>
      <c r="X317" s="3"/>
      <c r="Z317" s="3"/>
      <c r="AA317" s="3"/>
      <c r="AB317" s="3"/>
      <c r="AC317" s="3"/>
      <c r="AD317" s="3"/>
      <c r="AF317" s="3"/>
      <c r="AG317" s="3"/>
      <c r="AH317" s="3"/>
      <c r="AJ317" s="3"/>
      <c r="AK317" s="3"/>
      <c r="AL317" s="3"/>
      <c r="AN317" s="3"/>
      <c r="AQ317" s="3"/>
    </row>
    <row r="318" spans="1:43">
      <c r="A318" t="str">
        <f>IF(C318="","","Allievo "&amp;COUNTIF($C$2:C318,C318))</f>
        <v/>
      </c>
      <c r="H318" s="3"/>
      <c r="N318" s="3"/>
      <c r="O318" s="3"/>
      <c r="P318" s="3"/>
      <c r="Q318" s="3"/>
      <c r="R318" s="3"/>
      <c r="S318" s="3"/>
      <c r="T318" s="3"/>
      <c r="V318" s="3"/>
      <c r="W318" s="3"/>
      <c r="X318" s="3"/>
      <c r="Z318" s="3"/>
      <c r="AA318" s="3"/>
      <c r="AB318" s="3"/>
      <c r="AC318" s="3"/>
      <c r="AD318" s="3"/>
      <c r="AF318" s="3"/>
      <c r="AG318" s="3"/>
      <c r="AH318" s="3"/>
      <c r="AJ318" s="3"/>
      <c r="AK318" s="3"/>
      <c r="AL318" s="3"/>
      <c r="AN318" s="3"/>
      <c r="AQ318" s="3"/>
    </row>
    <row r="319" spans="1:43">
      <c r="A319" t="str">
        <f>IF(C319="","","Allievo "&amp;COUNTIF($C$2:C319,C319))</f>
        <v/>
      </c>
      <c r="H319" s="3"/>
      <c r="N319" s="3"/>
      <c r="O319" s="3"/>
      <c r="P319" s="3"/>
      <c r="Q319" s="3"/>
      <c r="R319" s="3"/>
      <c r="S319" s="3"/>
      <c r="T319" s="3"/>
      <c r="V319" s="3"/>
      <c r="W319" s="3"/>
      <c r="X319" s="3"/>
      <c r="Z319" s="3"/>
      <c r="AA319" s="3"/>
      <c r="AB319" s="3"/>
      <c r="AC319" s="3"/>
      <c r="AD319" s="3"/>
      <c r="AF319" s="3"/>
      <c r="AG319" s="3"/>
      <c r="AH319" s="3"/>
      <c r="AJ319" s="3"/>
      <c r="AK319" s="3"/>
      <c r="AL319" s="3"/>
      <c r="AN319" s="3"/>
      <c r="AQ319" s="3"/>
    </row>
    <row r="320" spans="1:43">
      <c r="A320" t="str">
        <f>IF(C320="","","Allievo "&amp;COUNTIF($C$2:C320,C320))</f>
        <v/>
      </c>
      <c r="H320" s="3"/>
      <c r="N320" s="3"/>
      <c r="O320" s="3"/>
      <c r="P320" s="3"/>
      <c r="Q320" s="3"/>
      <c r="R320" s="3"/>
      <c r="S320" s="3"/>
      <c r="T320" s="3"/>
      <c r="V320" s="3"/>
      <c r="W320" s="3"/>
      <c r="X320" s="3"/>
      <c r="Z320" s="3"/>
      <c r="AA320" s="3"/>
      <c r="AB320" s="3"/>
      <c r="AC320" s="3"/>
      <c r="AD320" s="3"/>
      <c r="AF320" s="3"/>
      <c r="AG320" s="3"/>
      <c r="AH320" s="3"/>
      <c r="AJ320" s="3"/>
      <c r="AK320" s="3"/>
      <c r="AL320" s="3"/>
      <c r="AN320" s="3"/>
      <c r="AQ320" s="3"/>
    </row>
    <row r="321" spans="1:43">
      <c r="A321" t="str">
        <f>IF(C321="","","Allievo "&amp;COUNTIF($C$2:C321,C321))</f>
        <v/>
      </c>
      <c r="H321" s="3"/>
      <c r="N321" s="3"/>
      <c r="O321" s="3"/>
      <c r="P321" s="3"/>
      <c r="Q321" s="3"/>
      <c r="R321" s="3"/>
      <c r="S321" s="3"/>
      <c r="T321" s="3"/>
      <c r="V321" s="3"/>
      <c r="W321" s="3"/>
      <c r="X321" s="3"/>
      <c r="Z321" s="3"/>
      <c r="AA321" s="3"/>
      <c r="AB321" s="3"/>
      <c r="AC321" s="3"/>
      <c r="AD321" s="3"/>
      <c r="AF321" s="3"/>
      <c r="AG321" s="3"/>
      <c r="AH321" s="3"/>
      <c r="AJ321" s="3"/>
      <c r="AK321" s="3"/>
      <c r="AL321" s="3"/>
      <c r="AN321" s="3"/>
      <c r="AQ321" s="3"/>
    </row>
    <row r="322" spans="1:43">
      <c r="A322" t="str">
        <f>IF(C322="","","Allievo "&amp;COUNTIF($C$2:C322,C322))</f>
        <v/>
      </c>
      <c r="H322" s="3"/>
      <c r="N322" s="3"/>
      <c r="O322" s="3"/>
      <c r="P322" s="3"/>
      <c r="Q322" s="3"/>
      <c r="R322" s="3"/>
      <c r="S322" s="3"/>
      <c r="T322" s="3"/>
      <c r="V322" s="3"/>
      <c r="W322" s="3"/>
      <c r="X322" s="3"/>
      <c r="Z322" s="3"/>
      <c r="AA322" s="3"/>
      <c r="AB322" s="3"/>
      <c r="AC322" s="3"/>
      <c r="AD322" s="3"/>
      <c r="AF322" s="3"/>
      <c r="AG322" s="3"/>
      <c r="AH322" s="3"/>
      <c r="AJ322" s="3"/>
      <c r="AK322" s="3"/>
      <c r="AL322" s="3"/>
      <c r="AN322" s="3"/>
      <c r="AQ322" s="3"/>
    </row>
    <row r="323" spans="1:43">
      <c r="A323" t="str">
        <f>IF(C323="","","Allievo "&amp;COUNTIF($C$2:C323,C323))</f>
        <v/>
      </c>
      <c r="H323" s="3"/>
      <c r="N323" s="3"/>
      <c r="O323" s="3"/>
      <c r="P323" s="3"/>
      <c r="Q323" s="3"/>
      <c r="R323" s="3"/>
      <c r="S323" s="3"/>
      <c r="T323" s="3"/>
      <c r="V323" s="3"/>
      <c r="W323" s="3"/>
      <c r="X323" s="3"/>
      <c r="Z323" s="3"/>
      <c r="AA323" s="3"/>
      <c r="AB323" s="3"/>
      <c r="AC323" s="3"/>
      <c r="AD323" s="3"/>
      <c r="AF323" s="3"/>
      <c r="AG323" s="3"/>
      <c r="AH323" s="3"/>
      <c r="AJ323" s="3"/>
      <c r="AK323" s="3"/>
      <c r="AL323" s="3"/>
      <c r="AN323" s="3"/>
      <c r="AQ323" s="3"/>
    </row>
    <row r="324" spans="1:43">
      <c r="A324" t="str">
        <f>IF(C324="","","Allievo "&amp;COUNTIF($C$2:C324,C324))</f>
        <v/>
      </c>
      <c r="H324" s="3"/>
      <c r="N324" s="3"/>
      <c r="O324" s="3"/>
      <c r="P324" s="3"/>
      <c r="Q324" s="3"/>
      <c r="R324" s="3"/>
      <c r="S324" s="3"/>
      <c r="T324" s="3"/>
      <c r="V324" s="3"/>
      <c r="W324" s="3"/>
      <c r="X324" s="3"/>
      <c r="Z324" s="3"/>
      <c r="AA324" s="3"/>
      <c r="AB324" s="3"/>
      <c r="AC324" s="3"/>
      <c r="AD324" s="3"/>
      <c r="AF324" s="3"/>
      <c r="AG324" s="3"/>
      <c r="AH324" s="3"/>
      <c r="AJ324" s="3"/>
      <c r="AK324" s="3"/>
      <c r="AL324" s="3"/>
      <c r="AN324" s="3"/>
      <c r="AQ324" s="3"/>
    </row>
    <row r="325" spans="1:43">
      <c r="A325" t="str">
        <f>IF(C325="","","Allievo "&amp;COUNTIF($C$2:C325,C325))</f>
        <v/>
      </c>
      <c r="H325" s="3"/>
      <c r="N325" s="3"/>
      <c r="O325" s="3"/>
      <c r="P325" s="3"/>
      <c r="Q325" s="3"/>
      <c r="R325" s="3"/>
      <c r="S325" s="3"/>
      <c r="T325" s="3"/>
      <c r="V325" s="3"/>
      <c r="W325" s="3"/>
      <c r="X325" s="3"/>
      <c r="Z325" s="3"/>
      <c r="AA325" s="3"/>
      <c r="AB325" s="3"/>
      <c r="AC325" s="3"/>
      <c r="AD325" s="3"/>
      <c r="AF325" s="3"/>
      <c r="AG325" s="3"/>
      <c r="AH325" s="3"/>
      <c r="AJ325" s="3"/>
      <c r="AK325" s="3"/>
      <c r="AL325" s="3"/>
      <c r="AN325" s="3"/>
      <c r="AQ325" s="3"/>
    </row>
    <row r="326" spans="1:43">
      <c r="A326" t="str">
        <f>IF(C326="","","Allievo "&amp;COUNTIF($C$2:C326,C326))</f>
        <v/>
      </c>
      <c r="H326" s="3"/>
      <c r="N326" s="3"/>
      <c r="O326" s="3"/>
      <c r="P326" s="3"/>
      <c r="Q326" s="3"/>
      <c r="R326" s="3"/>
      <c r="S326" s="3"/>
      <c r="T326" s="3"/>
      <c r="V326" s="3"/>
      <c r="W326" s="3"/>
      <c r="X326" s="3"/>
      <c r="Z326" s="3"/>
      <c r="AA326" s="3"/>
      <c r="AB326" s="3"/>
      <c r="AC326" s="3"/>
      <c r="AD326" s="3"/>
      <c r="AF326" s="3"/>
      <c r="AG326" s="3"/>
      <c r="AH326" s="3"/>
      <c r="AJ326" s="3"/>
      <c r="AK326" s="3"/>
      <c r="AL326" s="3"/>
      <c r="AN326" s="3"/>
      <c r="AQ326" s="3"/>
    </row>
    <row r="327" spans="1:43">
      <c r="A327" t="str">
        <f>IF(C327="","","Allievo "&amp;COUNTIF($C$2:C327,C327))</f>
        <v/>
      </c>
      <c r="H327" s="3"/>
      <c r="N327" s="3"/>
      <c r="O327" s="3"/>
      <c r="P327" s="3"/>
      <c r="Q327" s="3"/>
      <c r="R327" s="3"/>
      <c r="S327" s="3"/>
      <c r="T327" s="3"/>
      <c r="V327" s="3"/>
      <c r="W327" s="3"/>
      <c r="X327" s="3"/>
      <c r="Z327" s="3"/>
      <c r="AA327" s="3"/>
      <c r="AB327" s="3"/>
      <c r="AC327" s="3"/>
      <c r="AD327" s="3"/>
      <c r="AF327" s="3"/>
      <c r="AG327" s="3"/>
      <c r="AH327" s="3"/>
      <c r="AJ327" s="3"/>
      <c r="AK327" s="3"/>
      <c r="AL327" s="3"/>
      <c r="AN327" s="3"/>
      <c r="AQ327" s="3"/>
    </row>
    <row r="328" spans="1:43">
      <c r="A328" t="str">
        <f>IF(C328="","","Allievo "&amp;COUNTIF($C$2:C328,C328))</f>
        <v/>
      </c>
      <c r="H328" s="3"/>
      <c r="N328" s="3"/>
      <c r="O328" s="3"/>
      <c r="P328" s="3"/>
      <c r="Q328" s="3"/>
      <c r="R328" s="3"/>
      <c r="S328" s="3"/>
      <c r="T328" s="3"/>
      <c r="V328" s="3"/>
      <c r="W328" s="3"/>
      <c r="X328" s="3"/>
      <c r="Z328" s="3"/>
      <c r="AA328" s="3"/>
      <c r="AB328" s="3"/>
      <c r="AC328" s="3"/>
      <c r="AD328" s="3"/>
      <c r="AF328" s="3"/>
      <c r="AG328" s="3"/>
      <c r="AH328" s="3"/>
      <c r="AJ328" s="3"/>
      <c r="AK328" s="3"/>
      <c r="AL328" s="3"/>
      <c r="AN328" s="3"/>
      <c r="AQ328" s="3"/>
    </row>
    <row r="329" spans="1:43">
      <c r="A329" t="str">
        <f>IF(C329="","","Allievo "&amp;COUNTIF($C$2:C329,C329))</f>
        <v/>
      </c>
      <c r="H329" s="3"/>
      <c r="N329" s="3"/>
      <c r="O329" s="3"/>
      <c r="P329" s="3"/>
      <c r="Q329" s="3"/>
      <c r="R329" s="3"/>
      <c r="S329" s="3"/>
      <c r="T329" s="3"/>
      <c r="V329" s="3"/>
      <c r="W329" s="3"/>
      <c r="X329" s="3"/>
      <c r="Z329" s="3"/>
      <c r="AA329" s="3"/>
      <c r="AB329" s="3"/>
      <c r="AC329" s="3"/>
      <c r="AD329" s="3"/>
      <c r="AF329" s="3"/>
      <c r="AG329" s="3"/>
      <c r="AH329" s="3"/>
      <c r="AJ329" s="3"/>
      <c r="AK329" s="3"/>
      <c r="AL329" s="3"/>
      <c r="AN329" s="3"/>
      <c r="AQ329" s="3"/>
    </row>
    <row r="330" spans="1:43">
      <c r="A330" t="str">
        <f>IF(C330="","","Allievo "&amp;COUNTIF($C$2:C330,C330))</f>
        <v/>
      </c>
      <c r="H330" s="3"/>
      <c r="N330" s="3"/>
      <c r="O330" s="3"/>
      <c r="P330" s="3"/>
      <c r="Q330" s="3"/>
      <c r="R330" s="3"/>
      <c r="S330" s="3"/>
      <c r="T330" s="3"/>
      <c r="V330" s="3"/>
      <c r="W330" s="3"/>
      <c r="X330" s="3"/>
      <c r="Z330" s="3"/>
      <c r="AA330" s="3"/>
      <c r="AB330" s="3"/>
      <c r="AC330" s="3"/>
      <c r="AD330" s="3"/>
      <c r="AF330" s="3"/>
      <c r="AG330" s="3"/>
      <c r="AH330" s="3"/>
      <c r="AJ330" s="3"/>
      <c r="AK330" s="3"/>
      <c r="AL330" s="3"/>
      <c r="AN330" s="3"/>
      <c r="AQ330" s="3"/>
    </row>
    <row r="331" spans="1:43">
      <c r="A331" t="str">
        <f>IF(C331="","","Allievo "&amp;COUNTIF($C$2:C331,C331))</f>
        <v/>
      </c>
      <c r="H331" s="3"/>
      <c r="N331" s="3"/>
      <c r="O331" s="3"/>
      <c r="P331" s="3"/>
      <c r="Q331" s="3"/>
      <c r="R331" s="3"/>
      <c r="S331" s="3"/>
      <c r="T331" s="3"/>
      <c r="V331" s="3"/>
      <c r="W331" s="3"/>
      <c r="X331" s="3"/>
      <c r="Z331" s="3"/>
      <c r="AA331" s="3"/>
      <c r="AB331" s="3"/>
      <c r="AC331" s="3"/>
      <c r="AD331" s="3"/>
      <c r="AF331" s="3"/>
      <c r="AG331" s="3"/>
      <c r="AH331" s="3"/>
      <c r="AJ331" s="3"/>
      <c r="AK331" s="3"/>
      <c r="AL331" s="3"/>
      <c r="AN331" s="3"/>
      <c r="AQ331" s="3"/>
    </row>
    <row r="332" spans="1:43">
      <c r="A332" t="str">
        <f>IF(C332="","","Allievo "&amp;COUNTIF($C$2:C332,C332))</f>
        <v/>
      </c>
      <c r="H332" s="3"/>
      <c r="N332" s="3"/>
      <c r="O332" s="3"/>
      <c r="P332" s="3"/>
      <c r="Q332" s="3"/>
      <c r="R332" s="3"/>
      <c r="S332" s="3"/>
      <c r="T332" s="3"/>
      <c r="V332" s="3"/>
      <c r="W332" s="3"/>
      <c r="X332" s="3"/>
      <c r="Z332" s="3"/>
      <c r="AA332" s="3"/>
      <c r="AB332" s="3"/>
      <c r="AC332" s="3"/>
      <c r="AD332" s="3"/>
      <c r="AF332" s="3"/>
      <c r="AG332" s="3"/>
      <c r="AH332" s="3"/>
      <c r="AJ332" s="3"/>
      <c r="AK332" s="3"/>
      <c r="AL332" s="3"/>
      <c r="AN332" s="3"/>
      <c r="AQ332" s="3"/>
    </row>
    <row r="333" spans="1:43">
      <c r="A333" t="str">
        <f>IF(C333="","","Allievo "&amp;COUNTIF($C$2:C333,C333))</f>
        <v/>
      </c>
      <c r="H333" s="3"/>
      <c r="N333" s="3"/>
      <c r="O333" s="3"/>
      <c r="P333" s="3"/>
      <c r="Q333" s="3"/>
      <c r="R333" s="3"/>
      <c r="S333" s="3"/>
      <c r="T333" s="3"/>
      <c r="V333" s="3"/>
      <c r="W333" s="3"/>
      <c r="X333" s="3"/>
      <c r="Z333" s="3"/>
      <c r="AA333" s="3"/>
      <c r="AB333" s="3"/>
      <c r="AC333" s="3"/>
      <c r="AD333" s="3"/>
      <c r="AF333" s="3"/>
      <c r="AG333" s="3"/>
      <c r="AH333" s="3"/>
      <c r="AJ333" s="3"/>
      <c r="AK333" s="3"/>
      <c r="AL333" s="3"/>
      <c r="AN333" s="3"/>
      <c r="AQ333" s="3"/>
    </row>
    <row r="334" spans="1:43">
      <c r="A334" t="str">
        <f>IF(C334="","","Allievo "&amp;COUNTIF($C$2:C334,C334))</f>
        <v/>
      </c>
      <c r="H334" s="3"/>
      <c r="N334" s="3"/>
      <c r="O334" s="3"/>
      <c r="P334" s="3"/>
      <c r="Q334" s="3"/>
      <c r="R334" s="3"/>
      <c r="S334" s="3"/>
      <c r="T334" s="3"/>
      <c r="V334" s="3"/>
      <c r="W334" s="3"/>
      <c r="X334" s="3"/>
      <c r="Z334" s="3"/>
      <c r="AA334" s="3"/>
      <c r="AB334" s="3"/>
      <c r="AC334" s="3"/>
      <c r="AD334" s="3"/>
      <c r="AF334" s="3"/>
      <c r="AG334" s="3"/>
      <c r="AH334" s="3"/>
      <c r="AJ334" s="3"/>
      <c r="AK334" s="3"/>
      <c r="AL334" s="3"/>
      <c r="AN334" s="3"/>
      <c r="AQ334" s="3"/>
    </row>
    <row r="335" spans="1:43">
      <c r="A335" t="str">
        <f>IF(C335="","","Allievo "&amp;COUNTIF($C$2:C335,C335))</f>
        <v/>
      </c>
      <c r="H335" s="3"/>
      <c r="N335" s="3"/>
      <c r="O335" s="3"/>
      <c r="P335" s="3"/>
      <c r="Q335" s="3"/>
      <c r="R335" s="3"/>
      <c r="S335" s="3"/>
      <c r="T335" s="3"/>
      <c r="V335" s="3"/>
      <c r="W335" s="3"/>
      <c r="X335" s="3"/>
      <c r="Z335" s="3"/>
      <c r="AA335" s="3"/>
      <c r="AB335" s="3"/>
      <c r="AC335" s="3"/>
      <c r="AD335" s="3"/>
      <c r="AF335" s="3"/>
      <c r="AG335" s="3"/>
      <c r="AH335" s="3"/>
      <c r="AJ335" s="3"/>
      <c r="AK335" s="3"/>
      <c r="AL335" s="3"/>
      <c r="AN335" s="3"/>
      <c r="AQ335" s="3"/>
    </row>
    <row r="336" spans="1:43">
      <c r="A336" t="str">
        <f>IF(C336="","","Allievo "&amp;COUNTIF($C$2:C336,C336))</f>
        <v/>
      </c>
      <c r="H336" s="3"/>
      <c r="N336" s="3"/>
      <c r="O336" s="3"/>
      <c r="P336" s="3"/>
      <c r="Q336" s="3"/>
      <c r="R336" s="3"/>
      <c r="S336" s="3"/>
      <c r="T336" s="3"/>
      <c r="V336" s="3"/>
      <c r="W336" s="3"/>
      <c r="X336" s="3"/>
      <c r="Z336" s="3"/>
      <c r="AA336" s="3"/>
      <c r="AB336" s="3"/>
      <c r="AC336" s="3"/>
      <c r="AD336" s="3"/>
      <c r="AF336" s="3"/>
      <c r="AG336" s="3"/>
      <c r="AH336" s="3"/>
      <c r="AJ336" s="3"/>
      <c r="AK336" s="3"/>
      <c r="AL336" s="3"/>
      <c r="AN336" s="3"/>
      <c r="AQ336" s="3"/>
    </row>
    <row r="337" spans="1:43">
      <c r="A337" t="str">
        <f>IF(C337="","","Allievo "&amp;COUNTIF($C$2:C337,C337))</f>
        <v/>
      </c>
      <c r="H337" s="3"/>
      <c r="N337" s="3"/>
      <c r="O337" s="3"/>
      <c r="P337" s="3"/>
      <c r="Q337" s="3"/>
      <c r="R337" s="3"/>
      <c r="S337" s="3"/>
      <c r="T337" s="3"/>
      <c r="V337" s="3"/>
      <c r="W337" s="3"/>
      <c r="X337" s="3"/>
      <c r="Z337" s="3"/>
      <c r="AA337" s="3"/>
      <c r="AB337" s="3"/>
      <c r="AC337" s="3"/>
      <c r="AD337" s="3"/>
      <c r="AF337" s="3"/>
      <c r="AG337" s="3"/>
      <c r="AH337" s="3"/>
      <c r="AJ337" s="3"/>
      <c r="AK337" s="3"/>
      <c r="AL337" s="3"/>
      <c r="AN337" s="3"/>
      <c r="AQ337" s="3"/>
    </row>
    <row r="338" spans="1:43">
      <c r="A338" t="str">
        <f>IF(C338="","","Allievo "&amp;COUNTIF($C$2:C338,C338))</f>
        <v/>
      </c>
      <c r="H338" s="3"/>
      <c r="N338" s="3"/>
      <c r="O338" s="3"/>
      <c r="P338" s="3"/>
      <c r="Q338" s="3"/>
      <c r="R338" s="3"/>
      <c r="S338" s="3"/>
      <c r="T338" s="3"/>
      <c r="V338" s="3"/>
      <c r="W338" s="3"/>
      <c r="X338" s="3"/>
      <c r="Z338" s="3"/>
      <c r="AA338" s="3"/>
      <c r="AB338" s="3"/>
      <c r="AC338" s="3"/>
      <c r="AD338" s="3"/>
      <c r="AF338" s="3"/>
      <c r="AG338" s="3"/>
      <c r="AH338" s="3"/>
      <c r="AJ338" s="3"/>
      <c r="AK338" s="3"/>
      <c r="AL338" s="3"/>
      <c r="AN338" s="3"/>
      <c r="AQ338" s="3"/>
    </row>
    <row r="339" spans="1:43">
      <c r="A339" t="str">
        <f>IF(C339="","","Allievo "&amp;COUNTIF($C$2:C339,C339))</f>
        <v/>
      </c>
      <c r="H339" s="3"/>
      <c r="N339" s="3"/>
      <c r="O339" s="3"/>
      <c r="P339" s="3"/>
      <c r="Q339" s="3"/>
      <c r="R339" s="3"/>
      <c r="S339" s="3"/>
      <c r="T339" s="3"/>
      <c r="V339" s="3"/>
      <c r="W339" s="3"/>
      <c r="X339" s="3"/>
      <c r="Z339" s="3"/>
      <c r="AA339" s="3"/>
      <c r="AB339" s="3"/>
      <c r="AC339" s="3"/>
      <c r="AD339" s="3"/>
      <c r="AF339" s="3"/>
      <c r="AG339" s="3"/>
      <c r="AH339" s="3"/>
      <c r="AJ339" s="3"/>
      <c r="AK339" s="3"/>
      <c r="AL339" s="3"/>
      <c r="AN339" s="3"/>
      <c r="AQ339" s="3"/>
    </row>
    <row r="340" spans="1:43">
      <c r="A340" t="str">
        <f>IF(C340="","","Allievo "&amp;COUNTIF($C$2:C340,C340))</f>
        <v/>
      </c>
      <c r="H340" s="3"/>
      <c r="N340" s="3"/>
      <c r="O340" s="3"/>
      <c r="P340" s="3"/>
      <c r="Q340" s="3"/>
      <c r="R340" s="3"/>
      <c r="S340" s="3"/>
      <c r="T340" s="3"/>
      <c r="V340" s="3"/>
      <c r="W340" s="3"/>
      <c r="X340" s="3"/>
      <c r="Z340" s="3"/>
      <c r="AA340" s="3"/>
      <c r="AB340" s="3"/>
      <c r="AC340" s="3"/>
      <c r="AD340" s="3"/>
      <c r="AF340" s="3"/>
      <c r="AG340" s="3"/>
      <c r="AH340" s="3"/>
      <c r="AJ340" s="3"/>
      <c r="AK340" s="3"/>
      <c r="AL340" s="3"/>
      <c r="AN340" s="3"/>
      <c r="AQ340" s="3"/>
    </row>
    <row r="341" spans="1:43">
      <c r="A341" t="str">
        <f>IF(C341="","","Allievo "&amp;COUNTIF($C$2:C341,C341))</f>
        <v/>
      </c>
      <c r="H341" s="3"/>
      <c r="N341" s="3"/>
      <c r="O341" s="3"/>
      <c r="P341" s="3"/>
      <c r="Q341" s="3"/>
      <c r="R341" s="3"/>
      <c r="S341" s="3"/>
      <c r="T341" s="3"/>
      <c r="V341" s="3"/>
      <c r="W341" s="3"/>
      <c r="X341" s="3"/>
      <c r="Z341" s="3"/>
      <c r="AA341" s="3"/>
      <c r="AB341" s="3"/>
      <c r="AC341" s="3"/>
      <c r="AD341" s="3"/>
      <c r="AF341" s="3"/>
      <c r="AG341" s="3"/>
      <c r="AH341" s="3"/>
      <c r="AJ341" s="3"/>
      <c r="AK341" s="3"/>
      <c r="AL341" s="3"/>
      <c r="AN341" s="3"/>
      <c r="AQ341" s="3"/>
    </row>
    <row r="342" spans="1:43">
      <c r="A342" t="str">
        <f>IF(C342="","","Allievo "&amp;COUNTIF($C$2:C342,C342))</f>
        <v/>
      </c>
      <c r="H342" s="3"/>
      <c r="N342" s="3"/>
      <c r="O342" s="3"/>
      <c r="P342" s="3"/>
      <c r="Q342" s="3"/>
      <c r="R342" s="3"/>
      <c r="S342" s="3"/>
      <c r="T342" s="3"/>
      <c r="V342" s="3"/>
      <c r="W342" s="3"/>
      <c r="X342" s="3"/>
      <c r="Z342" s="3"/>
      <c r="AA342" s="3"/>
      <c r="AB342" s="3"/>
      <c r="AC342" s="3"/>
      <c r="AD342" s="3"/>
      <c r="AF342" s="3"/>
      <c r="AG342" s="3"/>
      <c r="AH342" s="3"/>
      <c r="AJ342" s="3"/>
      <c r="AK342" s="3"/>
      <c r="AL342" s="3"/>
      <c r="AN342" s="3"/>
      <c r="AQ342" s="3"/>
    </row>
    <row r="343" spans="1:43">
      <c r="A343" t="str">
        <f>IF(C343="","","Allievo "&amp;COUNTIF($C$2:C343,C343))</f>
        <v/>
      </c>
      <c r="H343" s="3"/>
      <c r="N343" s="3"/>
      <c r="O343" s="3"/>
      <c r="P343" s="3"/>
      <c r="Q343" s="3"/>
      <c r="R343" s="3"/>
      <c r="S343" s="3"/>
      <c r="T343" s="3"/>
      <c r="V343" s="3"/>
      <c r="W343" s="3"/>
      <c r="X343" s="3"/>
      <c r="Z343" s="3"/>
      <c r="AA343" s="3"/>
      <c r="AB343" s="3"/>
      <c r="AC343" s="3"/>
      <c r="AD343" s="3"/>
      <c r="AF343" s="3"/>
      <c r="AG343" s="3"/>
      <c r="AH343" s="3"/>
      <c r="AJ343" s="3"/>
      <c r="AK343" s="3"/>
      <c r="AL343" s="3"/>
      <c r="AN343" s="3"/>
      <c r="AQ343" s="3"/>
    </row>
    <row r="344" spans="1:43">
      <c r="A344" t="str">
        <f>IF(C344="","","Allievo "&amp;COUNTIF($C$2:C344,C344))</f>
        <v/>
      </c>
      <c r="H344" s="3"/>
      <c r="N344" s="3"/>
      <c r="O344" s="3"/>
      <c r="P344" s="3"/>
      <c r="Q344" s="3"/>
      <c r="R344" s="3"/>
      <c r="S344" s="3"/>
      <c r="T344" s="3"/>
      <c r="V344" s="3"/>
      <c r="W344" s="3"/>
      <c r="X344" s="3"/>
      <c r="Z344" s="3"/>
      <c r="AA344" s="3"/>
      <c r="AB344" s="3"/>
      <c r="AC344" s="3"/>
      <c r="AD344" s="3"/>
      <c r="AF344" s="3"/>
      <c r="AG344" s="3"/>
      <c r="AH344" s="3"/>
      <c r="AJ344" s="3"/>
      <c r="AK344" s="3"/>
      <c r="AL344" s="3"/>
      <c r="AN344" s="3"/>
      <c r="AQ344" s="3"/>
    </row>
    <row r="345" spans="1:43">
      <c r="A345" t="str">
        <f>IF(C345="","","Allievo "&amp;COUNTIF($C$2:C345,C345))</f>
        <v/>
      </c>
      <c r="H345" s="3"/>
      <c r="N345" s="3"/>
      <c r="O345" s="3"/>
      <c r="P345" s="3"/>
      <c r="Q345" s="3"/>
      <c r="R345" s="3"/>
      <c r="S345" s="3"/>
      <c r="T345" s="3"/>
      <c r="V345" s="3"/>
      <c r="W345" s="3"/>
      <c r="X345" s="3"/>
      <c r="Z345" s="3"/>
      <c r="AA345" s="3"/>
      <c r="AB345" s="3"/>
      <c r="AC345" s="3"/>
      <c r="AD345" s="3"/>
      <c r="AF345" s="3"/>
      <c r="AG345" s="3"/>
      <c r="AH345" s="3"/>
      <c r="AJ345" s="3"/>
      <c r="AK345" s="3"/>
      <c r="AL345" s="3"/>
      <c r="AN345" s="3"/>
      <c r="AQ345" s="3"/>
    </row>
    <row r="346" spans="1:43">
      <c r="A346" t="str">
        <f>IF(C346="","","Allievo "&amp;COUNTIF($C$2:C346,C346))</f>
        <v/>
      </c>
      <c r="H346" s="3"/>
      <c r="N346" s="3"/>
      <c r="O346" s="3"/>
      <c r="P346" s="3"/>
      <c r="Q346" s="3"/>
      <c r="R346" s="3"/>
      <c r="S346" s="3"/>
      <c r="T346" s="3"/>
      <c r="V346" s="3"/>
      <c r="W346" s="3"/>
      <c r="X346" s="3"/>
      <c r="Z346" s="3"/>
      <c r="AA346" s="3"/>
      <c r="AB346" s="3"/>
      <c r="AC346" s="3"/>
      <c r="AD346" s="3"/>
      <c r="AF346" s="3"/>
      <c r="AG346" s="3"/>
      <c r="AH346" s="3"/>
      <c r="AJ346" s="3"/>
      <c r="AK346" s="3"/>
      <c r="AL346" s="3"/>
      <c r="AN346" s="3"/>
      <c r="AQ346" s="3"/>
    </row>
    <row r="347" spans="1:43">
      <c r="A347" t="str">
        <f>IF(C347="","","Allievo "&amp;COUNTIF($C$2:C347,C347))</f>
        <v/>
      </c>
      <c r="H347" s="3"/>
      <c r="N347" s="3"/>
      <c r="O347" s="3"/>
      <c r="P347" s="3"/>
      <c r="Q347" s="3"/>
      <c r="R347" s="3"/>
      <c r="S347" s="3"/>
      <c r="T347" s="3"/>
      <c r="V347" s="3"/>
      <c r="W347" s="3"/>
      <c r="X347" s="3"/>
      <c r="Z347" s="3"/>
      <c r="AA347" s="3"/>
      <c r="AB347" s="3"/>
      <c r="AC347" s="3"/>
      <c r="AD347" s="3"/>
      <c r="AF347" s="3"/>
      <c r="AG347" s="3"/>
      <c r="AH347" s="3"/>
      <c r="AJ347" s="3"/>
      <c r="AK347" s="3"/>
      <c r="AL347" s="3"/>
      <c r="AN347" s="3"/>
      <c r="AQ347" s="3"/>
    </row>
    <row r="348" spans="1:43">
      <c r="A348" t="str">
        <f>IF(C348="","","Allievo "&amp;COUNTIF($C$2:C348,C348))</f>
        <v/>
      </c>
      <c r="H348" s="3"/>
      <c r="N348" s="3"/>
      <c r="O348" s="3"/>
      <c r="P348" s="3"/>
      <c r="Q348" s="3"/>
      <c r="R348" s="3"/>
      <c r="S348" s="3"/>
      <c r="T348" s="3"/>
      <c r="V348" s="3"/>
      <c r="W348" s="3"/>
      <c r="X348" s="3"/>
      <c r="Z348" s="3"/>
      <c r="AA348" s="3"/>
      <c r="AB348" s="3"/>
      <c r="AC348" s="3"/>
      <c r="AD348" s="3"/>
      <c r="AF348" s="3"/>
      <c r="AG348" s="3"/>
      <c r="AH348" s="3"/>
      <c r="AJ348" s="3"/>
      <c r="AK348" s="3"/>
      <c r="AL348" s="3"/>
      <c r="AN348" s="3"/>
      <c r="AQ348" s="3"/>
    </row>
    <row r="349" spans="1:43">
      <c r="A349" t="str">
        <f>IF(C349="","","Allievo "&amp;COUNTIF($C$2:C349,C349))</f>
        <v/>
      </c>
      <c r="H349" s="3"/>
      <c r="N349" s="3"/>
      <c r="O349" s="3"/>
      <c r="P349" s="3"/>
      <c r="Q349" s="3"/>
      <c r="R349" s="3"/>
      <c r="S349" s="3"/>
      <c r="T349" s="3"/>
      <c r="V349" s="3"/>
      <c r="W349" s="3"/>
      <c r="X349" s="3"/>
      <c r="Z349" s="3"/>
      <c r="AA349" s="3"/>
      <c r="AB349" s="3"/>
      <c r="AC349" s="3"/>
      <c r="AD349" s="3"/>
      <c r="AF349" s="3"/>
      <c r="AG349" s="3"/>
      <c r="AH349" s="3"/>
      <c r="AJ349" s="3"/>
      <c r="AK349" s="3"/>
      <c r="AL349" s="3"/>
      <c r="AN349" s="3"/>
      <c r="AQ349" s="3"/>
    </row>
    <row r="350" spans="1:43">
      <c r="A350" t="str">
        <f>IF(C350="","","Allievo "&amp;COUNTIF($C$2:C350,C350))</f>
        <v/>
      </c>
      <c r="H350" s="3"/>
      <c r="N350" s="3"/>
      <c r="O350" s="3"/>
      <c r="P350" s="3"/>
      <c r="Q350" s="3"/>
      <c r="R350" s="3"/>
      <c r="S350" s="3"/>
      <c r="T350" s="3"/>
      <c r="V350" s="3"/>
      <c r="W350" s="3"/>
      <c r="X350" s="3"/>
      <c r="Z350" s="3"/>
      <c r="AA350" s="3"/>
      <c r="AB350" s="3"/>
      <c r="AC350" s="3"/>
      <c r="AD350" s="3"/>
      <c r="AF350" s="3"/>
      <c r="AG350" s="3"/>
      <c r="AH350" s="3"/>
      <c r="AJ350" s="3"/>
      <c r="AK350" s="3"/>
      <c r="AL350" s="3"/>
      <c r="AN350" s="3"/>
      <c r="AQ350" s="3"/>
    </row>
    <row r="351" spans="1:43">
      <c r="A351" t="str">
        <f>IF(C351="","","Allievo "&amp;COUNTIF($C$2:C351,C351))</f>
        <v/>
      </c>
      <c r="H351" s="3"/>
      <c r="N351" s="3"/>
      <c r="O351" s="3"/>
      <c r="P351" s="3"/>
      <c r="Q351" s="3"/>
      <c r="R351" s="3"/>
      <c r="S351" s="3"/>
      <c r="T351" s="3"/>
      <c r="V351" s="3"/>
      <c r="W351" s="3"/>
      <c r="X351" s="3"/>
      <c r="Z351" s="3"/>
      <c r="AA351" s="3"/>
      <c r="AB351" s="3"/>
      <c r="AC351" s="3"/>
      <c r="AD351" s="3"/>
      <c r="AF351" s="3"/>
      <c r="AG351" s="3"/>
      <c r="AH351" s="3"/>
      <c r="AJ351" s="3"/>
      <c r="AK351" s="3"/>
      <c r="AL351" s="3"/>
      <c r="AN351" s="3"/>
      <c r="AQ351" s="3"/>
    </row>
    <row r="352" spans="1:43">
      <c r="A352" t="str">
        <f>IF(C352="","","Allievo "&amp;COUNTIF($C$2:C352,C352))</f>
        <v/>
      </c>
      <c r="H352" s="3"/>
      <c r="N352" s="3"/>
      <c r="O352" s="3"/>
      <c r="P352" s="3"/>
      <c r="Q352" s="3"/>
      <c r="R352" s="3"/>
      <c r="S352" s="3"/>
      <c r="T352" s="3"/>
      <c r="V352" s="3"/>
      <c r="W352" s="3"/>
      <c r="X352" s="3"/>
      <c r="Z352" s="3"/>
      <c r="AA352" s="3"/>
      <c r="AB352" s="3"/>
      <c r="AC352" s="3"/>
      <c r="AD352" s="3"/>
      <c r="AF352" s="3"/>
      <c r="AG352" s="3"/>
      <c r="AH352" s="3"/>
      <c r="AJ352" s="3"/>
      <c r="AK352" s="3"/>
      <c r="AL352" s="3"/>
      <c r="AN352" s="3"/>
      <c r="AQ352" s="3"/>
    </row>
    <row r="353" spans="1:43">
      <c r="A353" t="str">
        <f>IF(C353="","","Allievo "&amp;COUNTIF($C$2:C353,C353))</f>
        <v/>
      </c>
      <c r="H353" s="3"/>
      <c r="N353" s="3"/>
      <c r="O353" s="3"/>
      <c r="P353" s="3"/>
      <c r="Q353" s="3"/>
      <c r="R353" s="3"/>
      <c r="S353" s="3"/>
      <c r="T353" s="3"/>
      <c r="V353" s="3"/>
      <c r="W353" s="3"/>
      <c r="X353" s="3"/>
      <c r="Z353" s="3"/>
      <c r="AA353" s="3"/>
      <c r="AB353" s="3"/>
      <c r="AC353" s="3"/>
      <c r="AD353" s="3"/>
      <c r="AF353" s="3"/>
      <c r="AG353" s="3"/>
      <c r="AH353" s="3"/>
      <c r="AJ353" s="3"/>
      <c r="AK353" s="3"/>
      <c r="AL353" s="3"/>
      <c r="AN353" s="3"/>
      <c r="AQ353" s="3"/>
    </row>
    <row r="354" spans="1:43">
      <c r="A354" t="str">
        <f>IF(C354="","","Allievo "&amp;COUNTIF($C$2:C354,C354))</f>
        <v/>
      </c>
      <c r="H354" s="3"/>
      <c r="N354" s="3"/>
      <c r="O354" s="3"/>
      <c r="P354" s="3"/>
      <c r="Q354" s="3"/>
      <c r="R354" s="3"/>
      <c r="S354" s="3"/>
      <c r="T354" s="3"/>
      <c r="V354" s="3"/>
      <c r="W354" s="3"/>
      <c r="X354" s="3"/>
      <c r="Z354" s="3"/>
      <c r="AA354" s="3"/>
      <c r="AB354" s="3"/>
      <c r="AC354" s="3"/>
      <c r="AD354" s="3"/>
      <c r="AF354" s="3"/>
      <c r="AG354" s="3"/>
      <c r="AH354" s="3"/>
      <c r="AJ354" s="3"/>
      <c r="AK354" s="3"/>
      <c r="AL354" s="3"/>
      <c r="AN354" s="3"/>
      <c r="AQ354" s="3"/>
    </row>
    <row r="355" spans="1:43">
      <c r="A355" t="str">
        <f>IF(C355="","","Allievo "&amp;COUNTIF($C$2:C355,C355))</f>
        <v/>
      </c>
      <c r="H355" s="3"/>
      <c r="N355" s="3"/>
      <c r="O355" s="3"/>
      <c r="P355" s="3"/>
      <c r="Q355" s="3"/>
      <c r="R355" s="3"/>
      <c r="S355" s="3"/>
      <c r="T355" s="3"/>
      <c r="V355" s="3"/>
      <c r="W355" s="3"/>
      <c r="X355" s="3"/>
      <c r="Z355" s="3"/>
      <c r="AA355" s="3"/>
      <c r="AB355" s="3"/>
      <c r="AC355" s="3"/>
      <c r="AD355" s="3"/>
      <c r="AF355" s="3"/>
      <c r="AG355" s="3"/>
      <c r="AH355" s="3"/>
      <c r="AJ355" s="3"/>
      <c r="AK355" s="3"/>
      <c r="AL355" s="3"/>
      <c r="AN355" s="3"/>
      <c r="AQ355" s="3"/>
    </row>
    <row r="356" spans="1:43">
      <c r="A356" t="str">
        <f>IF(C356="","","Allievo "&amp;COUNTIF($C$2:C356,C356))</f>
        <v/>
      </c>
      <c r="H356" s="3"/>
      <c r="N356" s="3"/>
      <c r="O356" s="3"/>
      <c r="P356" s="3"/>
      <c r="Q356" s="3"/>
      <c r="R356" s="3"/>
      <c r="S356" s="3"/>
      <c r="T356" s="3"/>
      <c r="V356" s="3"/>
      <c r="W356" s="3"/>
      <c r="X356" s="3"/>
      <c r="Z356" s="3"/>
      <c r="AA356" s="3"/>
      <c r="AB356" s="3"/>
      <c r="AC356" s="3"/>
      <c r="AD356" s="3"/>
      <c r="AF356" s="3"/>
      <c r="AG356" s="3"/>
      <c r="AH356" s="3"/>
      <c r="AJ356" s="3"/>
      <c r="AK356" s="3"/>
      <c r="AL356" s="3"/>
      <c r="AN356" s="3"/>
      <c r="AQ356" s="3"/>
    </row>
    <row r="357" spans="1:43">
      <c r="A357" t="str">
        <f>IF(C357="","","Allievo "&amp;COUNTIF($C$2:C357,C357))</f>
        <v/>
      </c>
      <c r="H357" s="3"/>
      <c r="N357" s="3"/>
      <c r="O357" s="3"/>
      <c r="P357" s="3"/>
      <c r="Q357" s="3"/>
      <c r="R357" s="3"/>
      <c r="S357" s="3"/>
      <c r="T357" s="3"/>
      <c r="V357" s="3"/>
      <c r="W357" s="3"/>
      <c r="X357" s="3"/>
      <c r="Z357" s="3"/>
      <c r="AA357" s="3"/>
      <c r="AB357" s="3"/>
      <c r="AC357" s="3"/>
      <c r="AD357" s="3"/>
      <c r="AF357" s="3"/>
      <c r="AG357" s="3"/>
      <c r="AH357" s="3"/>
      <c r="AJ357" s="3"/>
      <c r="AK357" s="3"/>
      <c r="AL357" s="3"/>
      <c r="AN357" s="3"/>
      <c r="AQ357" s="3"/>
    </row>
    <row r="358" spans="1:43">
      <c r="A358" t="str">
        <f>IF(C358="","","Allievo "&amp;COUNTIF($C$2:C358,C358))</f>
        <v/>
      </c>
      <c r="H358" s="3"/>
      <c r="N358" s="3"/>
      <c r="O358" s="3"/>
      <c r="P358" s="3"/>
      <c r="Q358" s="3"/>
      <c r="R358" s="3"/>
      <c r="S358" s="3"/>
      <c r="T358" s="3"/>
      <c r="V358" s="3"/>
      <c r="W358" s="3"/>
      <c r="X358" s="3"/>
      <c r="Z358" s="3"/>
      <c r="AA358" s="3"/>
      <c r="AB358" s="3"/>
      <c r="AC358" s="3"/>
      <c r="AD358" s="3"/>
      <c r="AF358" s="3"/>
      <c r="AG358" s="3"/>
      <c r="AH358" s="3"/>
      <c r="AJ358" s="3"/>
      <c r="AK358" s="3"/>
      <c r="AL358" s="3"/>
      <c r="AN358" s="3"/>
      <c r="AQ358" s="3"/>
    </row>
    <row r="359" spans="1:43">
      <c r="A359" t="str">
        <f>IF(C359="","","Allievo "&amp;COUNTIF($C$2:C359,C359))</f>
        <v/>
      </c>
      <c r="H359" s="3"/>
      <c r="N359" s="3"/>
      <c r="O359" s="3"/>
      <c r="P359" s="3"/>
      <c r="Q359" s="3"/>
      <c r="R359" s="3"/>
      <c r="S359" s="3"/>
      <c r="T359" s="3"/>
      <c r="V359" s="3"/>
      <c r="W359" s="3"/>
      <c r="X359" s="3"/>
      <c r="Z359" s="3"/>
      <c r="AA359" s="3"/>
      <c r="AB359" s="3"/>
      <c r="AC359" s="3"/>
      <c r="AD359" s="3"/>
      <c r="AF359" s="3"/>
      <c r="AG359" s="3"/>
      <c r="AH359" s="3"/>
      <c r="AJ359" s="3"/>
      <c r="AK359" s="3"/>
      <c r="AL359" s="3"/>
      <c r="AN359" s="3"/>
      <c r="AQ359" s="3"/>
    </row>
    <row r="360" spans="1:43">
      <c r="A360" t="str">
        <f>IF(C360="","","Allievo "&amp;COUNTIF($C$2:C360,C360))</f>
        <v/>
      </c>
      <c r="H360" s="3"/>
      <c r="N360" s="3"/>
      <c r="O360" s="3"/>
      <c r="P360" s="3"/>
      <c r="Q360" s="3"/>
      <c r="R360" s="3"/>
      <c r="S360" s="3"/>
      <c r="T360" s="3"/>
      <c r="V360" s="3"/>
      <c r="W360" s="3"/>
      <c r="X360" s="3"/>
      <c r="Z360" s="3"/>
      <c r="AA360" s="3"/>
      <c r="AB360" s="3"/>
      <c r="AC360" s="3"/>
      <c r="AD360" s="3"/>
      <c r="AF360" s="3"/>
      <c r="AG360" s="3"/>
      <c r="AH360" s="3"/>
      <c r="AJ360" s="3"/>
      <c r="AK360" s="3"/>
      <c r="AL360" s="3"/>
      <c r="AN360" s="3"/>
      <c r="AQ360" s="3"/>
    </row>
    <row r="361" spans="1:43">
      <c r="A361" t="str">
        <f>IF(C361="","","Allievo "&amp;COUNTIF($C$2:C361,C361))</f>
        <v/>
      </c>
      <c r="H361" s="3"/>
      <c r="N361" s="3"/>
      <c r="O361" s="3"/>
      <c r="P361" s="3"/>
      <c r="Q361" s="3"/>
      <c r="R361" s="3"/>
      <c r="S361" s="3"/>
      <c r="T361" s="3"/>
      <c r="V361" s="3"/>
      <c r="W361" s="3"/>
      <c r="X361" s="3"/>
      <c r="Z361" s="3"/>
      <c r="AA361" s="3"/>
      <c r="AB361" s="3"/>
      <c r="AC361" s="3"/>
      <c r="AD361" s="3"/>
      <c r="AF361" s="3"/>
      <c r="AG361" s="3"/>
      <c r="AH361" s="3"/>
      <c r="AJ361" s="3"/>
      <c r="AK361" s="3"/>
      <c r="AL361" s="3"/>
      <c r="AN361" s="3"/>
      <c r="AQ361" s="3"/>
    </row>
    <row r="362" spans="1:43">
      <c r="A362" t="str">
        <f>IF(C362="","","Allievo "&amp;COUNTIF($C$2:C362,C362))</f>
        <v/>
      </c>
      <c r="H362" s="3"/>
      <c r="N362" s="3"/>
      <c r="O362" s="3"/>
      <c r="P362" s="3"/>
      <c r="Q362" s="3"/>
      <c r="R362" s="3"/>
      <c r="S362" s="3"/>
      <c r="T362" s="3"/>
      <c r="V362" s="3"/>
      <c r="W362" s="3"/>
      <c r="X362" s="3"/>
      <c r="Z362" s="3"/>
      <c r="AA362" s="3"/>
      <c r="AB362" s="3"/>
      <c r="AC362" s="3"/>
      <c r="AD362" s="3"/>
      <c r="AF362" s="3"/>
      <c r="AG362" s="3"/>
      <c r="AH362" s="3"/>
      <c r="AJ362" s="3"/>
      <c r="AK362" s="3"/>
      <c r="AL362" s="3"/>
      <c r="AN362" s="3"/>
      <c r="AQ362" s="3"/>
    </row>
    <row r="363" spans="1:43">
      <c r="A363" t="str">
        <f>IF(C363="","","Allievo "&amp;COUNTIF($C$2:C363,C363))</f>
        <v/>
      </c>
      <c r="H363" s="3"/>
      <c r="N363" s="3"/>
      <c r="O363" s="3"/>
      <c r="P363" s="3"/>
      <c r="Q363" s="3"/>
      <c r="R363" s="3"/>
      <c r="S363" s="3"/>
      <c r="T363" s="3"/>
      <c r="V363" s="3"/>
      <c r="W363" s="3"/>
      <c r="X363" s="3"/>
      <c r="Z363" s="3"/>
      <c r="AA363" s="3"/>
      <c r="AB363" s="3"/>
      <c r="AC363" s="3"/>
      <c r="AD363" s="3"/>
      <c r="AF363" s="3"/>
      <c r="AG363" s="3"/>
      <c r="AH363" s="3"/>
      <c r="AJ363" s="3"/>
      <c r="AK363" s="3"/>
      <c r="AL363" s="3"/>
      <c r="AN363" s="3"/>
      <c r="AQ363" s="3"/>
    </row>
    <row r="364" spans="1:43">
      <c r="A364" t="str">
        <f>IF(C364="","","Allievo "&amp;COUNTIF($C$2:C364,C364))</f>
        <v/>
      </c>
      <c r="H364" s="3"/>
      <c r="N364" s="3"/>
      <c r="O364" s="3"/>
      <c r="P364" s="3"/>
      <c r="Q364" s="3"/>
      <c r="R364" s="3"/>
      <c r="S364" s="3"/>
      <c r="T364" s="3"/>
      <c r="V364" s="3"/>
      <c r="W364" s="3"/>
      <c r="X364" s="3"/>
      <c r="Z364" s="3"/>
      <c r="AA364" s="3"/>
      <c r="AB364" s="3"/>
      <c r="AC364" s="3"/>
      <c r="AD364" s="3"/>
      <c r="AF364" s="3"/>
      <c r="AG364" s="3"/>
      <c r="AH364" s="3"/>
      <c r="AJ364" s="3"/>
      <c r="AK364" s="3"/>
      <c r="AL364" s="3"/>
      <c r="AN364" s="3"/>
      <c r="AQ364" s="3"/>
    </row>
    <row r="365" spans="1:43">
      <c r="A365" t="str">
        <f>IF(C365="","","Allievo "&amp;COUNTIF($C$2:C365,C365))</f>
        <v/>
      </c>
      <c r="H365" s="3"/>
      <c r="N365" s="3"/>
      <c r="O365" s="3"/>
      <c r="P365" s="3"/>
      <c r="Q365" s="3"/>
      <c r="R365" s="3"/>
      <c r="S365" s="3"/>
      <c r="T365" s="3"/>
      <c r="V365" s="3"/>
      <c r="W365" s="3"/>
      <c r="X365" s="3"/>
      <c r="Z365" s="3"/>
      <c r="AA365" s="3"/>
      <c r="AB365" s="3"/>
      <c r="AC365" s="3"/>
      <c r="AD365" s="3"/>
      <c r="AF365" s="3"/>
      <c r="AG365" s="3"/>
      <c r="AH365" s="3"/>
      <c r="AJ365" s="3"/>
      <c r="AK365" s="3"/>
      <c r="AL365" s="3"/>
      <c r="AN365" s="3"/>
      <c r="AQ365" s="3"/>
    </row>
    <row r="366" spans="1:43">
      <c r="A366" t="str">
        <f>IF(C366="","","Allievo "&amp;COUNTIF($C$2:C366,C366))</f>
        <v/>
      </c>
      <c r="H366" s="3"/>
      <c r="N366" s="3"/>
      <c r="O366" s="3"/>
      <c r="P366" s="3"/>
      <c r="Q366" s="3"/>
      <c r="R366" s="3"/>
      <c r="S366" s="3"/>
      <c r="T366" s="3"/>
      <c r="V366" s="3"/>
      <c r="W366" s="3"/>
      <c r="X366" s="3"/>
      <c r="Z366" s="3"/>
      <c r="AA366" s="3"/>
      <c r="AB366" s="3"/>
      <c r="AC366" s="3"/>
      <c r="AD366" s="3"/>
      <c r="AF366" s="3"/>
      <c r="AG366" s="3"/>
      <c r="AH366" s="3"/>
      <c r="AJ366" s="3"/>
      <c r="AK366" s="3"/>
      <c r="AL366" s="3"/>
      <c r="AN366" s="3"/>
      <c r="AQ366" s="3"/>
    </row>
    <row r="367" spans="1:43">
      <c r="A367" t="str">
        <f>IF(C367="","","Allievo "&amp;COUNTIF($C$2:C367,C367))</f>
        <v/>
      </c>
      <c r="H367" s="3"/>
      <c r="N367" s="3"/>
      <c r="O367" s="3"/>
      <c r="P367" s="3"/>
      <c r="Q367" s="3"/>
      <c r="R367" s="3"/>
      <c r="S367" s="3"/>
      <c r="T367" s="3"/>
      <c r="V367" s="3"/>
      <c r="W367" s="3"/>
      <c r="X367" s="3"/>
      <c r="Z367" s="3"/>
      <c r="AA367" s="3"/>
      <c r="AB367" s="3"/>
      <c r="AC367" s="3"/>
      <c r="AD367" s="3"/>
      <c r="AF367" s="3"/>
      <c r="AG367" s="3"/>
      <c r="AH367" s="3"/>
      <c r="AJ367" s="3"/>
      <c r="AK367" s="3"/>
      <c r="AL367" s="3"/>
      <c r="AN367" s="3"/>
      <c r="AQ367" s="3"/>
    </row>
    <row r="368" spans="1:43">
      <c r="A368" t="str">
        <f>IF(C368="","","Allievo "&amp;COUNTIF($C$2:C368,C368))</f>
        <v/>
      </c>
      <c r="H368" s="3"/>
      <c r="N368" s="3"/>
      <c r="O368" s="3"/>
      <c r="P368" s="3"/>
      <c r="Q368" s="3"/>
      <c r="R368" s="3"/>
      <c r="S368" s="3"/>
      <c r="T368" s="3"/>
      <c r="V368" s="3"/>
      <c r="W368" s="3"/>
      <c r="X368" s="3"/>
      <c r="Z368" s="3"/>
      <c r="AA368" s="3"/>
      <c r="AB368" s="3"/>
      <c r="AC368" s="3"/>
      <c r="AD368" s="3"/>
      <c r="AF368" s="3"/>
      <c r="AG368" s="3"/>
      <c r="AH368" s="3"/>
      <c r="AJ368" s="3"/>
      <c r="AK368" s="3"/>
      <c r="AL368" s="3"/>
      <c r="AN368" s="3"/>
      <c r="AQ368" s="3"/>
    </row>
    <row r="369" spans="1:43">
      <c r="A369" t="str">
        <f>IF(C369="","","Allievo "&amp;COUNTIF($C$2:C369,C369))</f>
        <v/>
      </c>
      <c r="H369" s="3"/>
      <c r="N369" s="3"/>
      <c r="O369" s="3"/>
      <c r="P369" s="3"/>
      <c r="Q369" s="3"/>
      <c r="R369" s="3"/>
      <c r="S369" s="3"/>
      <c r="T369" s="3"/>
      <c r="V369" s="3"/>
      <c r="W369" s="3"/>
      <c r="X369" s="3"/>
      <c r="Z369" s="3"/>
      <c r="AA369" s="3"/>
      <c r="AB369" s="3"/>
      <c r="AC369" s="3"/>
      <c r="AD369" s="3"/>
      <c r="AF369" s="3"/>
      <c r="AG369" s="3"/>
      <c r="AH369" s="3"/>
      <c r="AJ369" s="3"/>
      <c r="AK369" s="3"/>
      <c r="AL369" s="3"/>
      <c r="AN369" s="3"/>
      <c r="AQ369" s="3"/>
    </row>
    <row r="370" spans="1:43">
      <c r="A370" t="str">
        <f>IF(C370="","","Allievo "&amp;COUNTIF($C$2:C370,C370))</f>
        <v/>
      </c>
      <c r="H370" s="3"/>
      <c r="N370" s="3"/>
      <c r="O370" s="3"/>
      <c r="P370" s="3"/>
      <c r="Q370" s="3"/>
      <c r="R370" s="3"/>
      <c r="S370" s="3"/>
      <c r="T370" s="3"/>
      <c r="V370" s="3"/>
      <c r="W370" s="3"/>
      <c r="X370" s="3"/>
      <c r="Z370" s="3"/>
      <c r="AA370" s="3"/>
      <c r="AB370" s="3"/>
      <c r="AC370" s="3"/>
      <c r="AD370" s="3"/>
      <c r="AF370" s="3"/>
      <c r="AG370" s="3"/>
      <c r="AH370" s="3"/>
      <c r="AJ370" s="3"/>
      <c r="AK370" s="3"/>
      <c r="AL370" s="3"/>
      <c r="AN370" s="3"/>
      <c r="AQ370" s="3"/>
    </row>
    <row r="371" spans="1:43">
      <c r="A371" t="str">
        <f>IF(C371="","","Allievo "&amp;COUNTIF($C$2:C371,C371))</f>
        <v/>
      </c>
      <c r="H371" s="3"/>
      <c r="N371" s="3"/>
      <c r="O371" s="3"/>
      <c r="P371" s="3"/>
      <c r="Q371" s="3"/>
      <c r="R371" s="3"/>
      <c r="S371" s="3"/>
      <c r="T371" s="3"/>
      <c r="V371" s="3"/>
      <c r="W371" s="3"/>
      <c r="X371" s="3"/>
      <c r="Z371" s="3"/>
      <c r="AA371" s="3"/>
      <c r="AB371" s="3"/>
      <c r="AC371" s="3"/>
      <c r="AD371" s="3"/>
      <c r="AF371" s="3"/>
      <c r="AG371" s="3"/>
      <c r="AH371" s="3"/>
      <c r="AJ371" s="3"/>
      <c r="AK371" s="3"/>
      <c r="AL371" s="3"/>
      <c r="AN371" s="3"/>
      <c r="AQ371" s="3"/>
    </row>
    <row r="372" spans="1:43">
      <c r="A372" t="str">
        <f>IF(C372="","","Allievo "&amp;COUNTIF($C$2:C372,C372))</f>
        <v/>
      </c>
      <c r="H372" s="3"/>
      <c r="N372" s="3"/>
      <c r="O372" s="3"/>
      <c r="P372" s="3"/>
      <c r="Q372" s="3"/>
      <c r="R372" s="3"/>
      <c r="S372" s="3"/>
      <c r="T372" s="3"/>
      <c r="V372" s="3"/>
      <c r="W372" s="3"/>
      <c r="X372" s="3"/>
      <c r="Z372" s="3"/>
      <c r="AA372" s="3"/>
      <c r="AB372" s="3"/>
      <c r="AC372" s="3"/>
      <c r="AD372" s="3"/>
      <c r="AF372" s="3"/>
      <c r="AG372" s="3"/>
      <c r="AH372" s="3"/>
      <c r="AJ372" s="3"/>
      <c r="AK372" s="3"/>
      <c r="AL372" s="3"/>
      <c r="AN372" s="3"/>
      <c r="AQ372" s="3"/>
    </row>
    <row r="373" spans="1:43">
      <c r="A373" t="str">
        <f>IF(C373="","","Allievo "&amp;COUNTIF($C$2:C373,C373))</f>
        <v/>
      </c>
      <c r="H373" s="3"/>
      <c r="N373" s="3"/>
      <c r="O373" s="3"/>
      <c r="P373" s="3"/>
      <c r="Q373" s="3"/>
      <c r="R373" s="3"/>
      <c r="S373" s="3"/>
      <c r="T373" s="3"/>
      <c r="V373" s="3"/>
      <c r="W373" s="3"/>
      <c r="X373" s="3"/>
      <c r="Z373" s="3"/>
      <c r="AA373" s="3"/>
      <c r="AB373" s="3"/>
      <c r="AC373" s="3"/>
      <c r="AD373" s="3"/>
      <c r="AF373" s="3"/>
      <c r="AG373" s="3"/>
      <c r="AH373" s="3"/>
      <c r="AJ373" s="3"/>
      <c r="AK373" s="3"/>
      <c r="AL373" s="3"/>
      <c r="AN373" s="3"/>
      <c r="AQ373" s="3"/>
    </row>
    <row r="374" spans="1:43">
      <c r="A374" t="str">
        <f>IF(C374="","","Allievo "&amp;COUNTIF($C$2:C374,C374))</f>
        <v/>
      </c>
      <c r="H374" s="3"/>
      <c r="N374" s="3"/>
      <c r="O374" s="3"/>
      <c r="P374" s="3"/>
      <c r="Q374" s="3"/>
      <c r="R374" s="3"/>
      <c r="S374" s="3"/>
      <c r="T374" s="3"/>
      <c r="V374" s="3"/>
      <c r="W374" s="3"/>
      <c r="X374" s="3"/>
      <c r="Z374" s="3"/>
      <c r="AA374" s="3"/>
      <c r="AB374" s="3"/>
      <c r="AC374" s="3"/>
      <c r="AD374" s="3"/>
      <c r="AF374" s="3"/>
      <c r="AG374" s="3"/>
      <c r="AH374" s="3"/>
      <c r="AJ374" s="3"/>
      <c r="AK374" s="3"/>
      <c r="AL374" s="3"/>
      <c r="AN374" s="3"/>
      <c r="AQ374" s="3"/>
    </row>
    <row r="375" spans="1:43">
      <c r="A375" t="str">
        <f>IF(C375="","","Allievo "&amp;COUNTIF($C$2:C375,C375))</f>
        <v/>
      </c>
      <c r="H375" s="3"/>
      <c r="N375" s="3"/>
      <c r="O375" s="3"/>
      <c r="P375" s="3"/>
      <c r="Q375" s="3"/>
      <c r="R375" s="3"/>
      <c r="S375" s="3"/>
      <c r="T375" s="3"/>
      <c r="V375" s="3"/>
      <c r="W375" s="3"/>
      <c r="X375" s="3"/>
      <c r="Z375" s="3"/>
      <c r="AA375" s="3"/>
      <c r="AB375" s="3"/>
      <c r="AC375" s="3"/>
      <c r="AD375" s="3"/>
      <c r="AF375" s="3"/>
      <c r="AG375" s="3"/>
      <c r="AH375" s="3"/>
      <c r="AJ375" s="3"/>
      <c r="AK375" s="3"/>
      <c r="AL375" s="3"/>
      <c r="AN375" s="3"/>
      <c r="AQ375" s="3"/>
    </row>
    <row r="376" spans="1:43">
      <c r="A376" t="str">
        <f>IF(C376="","","Allievo "&amp;COUNTIF($C$2:C376,C376))</f>
        <v/>
      </c>
      <c r="H376" s="3"/>
      <c r="N376" s="3"/>
      <c r="O376" s="3"/>
      <c r="P376" s="3"/>
      <c r="Q376" s="3"/>
      <c r="R376" s="3"/>
      <c r="S376" s="3"/>
      <c r="T376" s="3"/>
      <c r="V376" s="3"/>
      <c r="W376" s="3"/>
      <c r="X376" s="3"/>
      <c r="Z376" s="3"/>
      <c r="AA376" s="3"/>
      <c r="AB376" s="3"/>
      <c r="AC376" s="3"/>
      <c r="AD376" s="3"/>
      <c r="AF376" s="3"/>
      <c r="AG376" s="3"/>
      <c r="AH376" s="3"/>
      <c r="AJ376" s="3"/>
      <c r="AK376" s="3"/>
      <c r="AL376" s="3"/>
      <c r="AN376" s="3"/>
      <c r="AQ376" s="3"/>
    </row>
    <row r="377" spans="1:43">
      <c r="A377" t="str">
        <f>IF(C377="","","Allievo "&amp;COUNTIF($C$2:C377,C377))</f>
        <v/>
      </c>
      <c r="H377" s="3"/>
      <c r="N377" s="3"/>
      <c r="O377" s="3"/>
      <c r="P377" s="3"/>
      <c r="Q377" s="3"/>
      <c r="R377" s="3"/>
      <c r="S377" s="3"/>
      <c r="T377" s="3"/>
      <c r="V377" s="3"/>
      <c r="W377" s="3"/>
      <c r="X377" s="3"/>
      <c r="Z377" s="3"/>
      <c r="AA377" s="3"/>
      <c r="AB377" s="3"/>
      <c r="AC377" s="3"/>
      <c r="AD377" s="3"/>
      <c r="AF377" s="3"/>
      <c r="AG377" s="3"/>
      <c r="AH377" s="3"/>
      <c r="AJ377" s="3"/>
      <c r="AK377" s="3"/>
      <c r="AL377" s="3"/>
      <c r="AN377" s="3"/>
      <c r="AQ377" s="3"/>
    </row>
    <row r="378" spans="1:43">
      <c r="A378" t="str">
        <f>IF(C378="","","Allievo "&amp;COUNTIF($C$2:C378,C378))</f>
        <v/>
      </c>
      <c r="H378" s="3"/>
      <c r="N378" s="3"/>
      <c r="O378" s="3"/>
      <c r="P378" s="3"/>
      <c r="Q378" s="3"/>
      <c r="R378" s="3"/>
      <c r="S378" s="3"/>
      <c r="T378" s="3"/>
      <c r="V378" s="3"/>
      <c r="W378" s="3"/>
      <c r="X378" s="3"/>
      <c r="Z378" s="3"/>
      <c r="AA378" s="3"/>
      <c r="AB378" s="3"/>
      <c r="AC378" s="3"/>
      <c r="AD378" s="3"/>
      <c r="AF378" s="3"/>
      <c r="AG378" s="3"/>
      <c r="AH378" s="3"/>
      <c r="AJ378" s="3"/>
      <c r="AK378" s="3"/>
      <c r="AL378" s="3"/>
      <c r="AN378" s="3"/>
      <c r="AQ378" s="3"/>
    </row>
    <row r="379" spans="1:43">
      <c r="A379" t="str">
        <f>IF(C379="","","Allievo "&amp;COUNTIF($C$2:C379,C379))</f>
        <v/>
      </c>
      <c r="H379" s="3"/>
      <c r="N379" s="3"/>
      <c r="O379" s="3"/>
      <c r="P379" s="3"/>
      <c r="Q379" s="3"/>
      <c r="R379" s="3"/>
      <c r="S379" s="3"/>
      <c r="T379" s="3"/>
      <c r="V379" s="3"/>
      <c r="W379" s="3"/>
      <c r="X379" s="3"/>
      <c r="Z379" s="3"/>
      <c r="AA379" s="3"/>
      <c r="AB379" s="3"/>
      <c r="AC379" s="3"/>
      <c r="AD379" s="3"/>
      <c r="AF379" s="3"/>
      <c r="AG379" s="3"/>
      <c r="AH379" s="3"/>
      <c r="AJ379" s="3"/>
      <c r="AK379" s="3"/>
      <c r="AL379" s="3"/>
      <c r="AN379" s="3"/>
      <c r="AQ379" s="3"/>
    </row>
    <row r="380" spans="1:43">
      <c r="A380" t="str">
        <f>IF(C380="","","Allievo "&amp;COUNTIF($C$2:C380,C380))</f>
        <v/>
      </c>
      <c r="H380" s="3"/>
      <c r="N380" s="3"/>
      <c r="O380" s="3"/>
      <c r="P380" s="3"/>
      <c r="Q380" s="3"/>
      <c r="R380" s="3"/>
      <c r="S380" s="3"/>
      <c r="T380" s="3"/>
      <c r="V380" s="3"/>
      <c r="W380" s="3"/>
      <c r="X380" s="3"/>
      <c r="Z380" s="3"/>
      <c r="AA380" s="3"/>
      <c r="AB380" s="3"/>
      <c r="AC380" s="3"/>
      <c r="AD380" s="3"/>
      <c r="AF380" s="3"/>
      <c r="AG380" s="3"/>
      <c r="AH380" s="3"/>
      <c r="AJ380" s="3"/>
      <c r="AK380" s="3"/>
      <c r="AL380" s="3"/>
      <c r="AN380" s="3"/>
      <c r="AQ380" s="3"/>
    </row>
    <row r="381" spans="1:43">
      <c r="A381" t="str">
        <f>IF(C381="","","Allievo "&amp;COUNTIF($C$2:C381,C381))</f>
        <v/>
      </c>
      <c r="H381" s="3"/>
      <c r="N381" s="3"/>
      <c r="O381" s="3"/>
      <c r="P381" s="3"/>
      <c r="Q381" s="3"/>
      <c r="R381" s="3"/>
      <c r="S381" s="3"/>
      <c r="T381" s="3"/>
      <c r="V381" s="3"/>
      <c r="W381" s="3"/>
      <c r="X381" s="3"/>
      <c r="Z381" s="3"/>
      <c r="AA381" s="3"/>
      <c r="AB381" s="3"/>
      <c r="AC381" s="3"/>
      <c r="AD381" s="3"/>
      <c r="AF381" s="3"/>
      <c r="AG381" s="3"/>
      <c r="AH381" s="3"/>
      <c r="AJ381" s="3"/>
      <c r="AK381" s="3"/>
      <c r="AL381" s="3"/>
      <c r="AN381" s="3"/>
      <c r="AQ381" s="3"/>
    </row>
    <row r="382" spans="1:43">
      <c r="A382" t="str">
        <f>IF(C382="","","Allievo "&amp;COUNTIF($C$2:C382,C382))</f>
        <v/>
      </c>
      <c r="H382" s="3"/>
      <c r="N382" s="3"/>
      <c r="O382" s="3"/>
      <c r="P382" s="3"/>
      <c r="Q382" s="3"/>
      <c r="R382" s="3"/>
      <c r="S382" s="3"/>
      <c r="T382" s="3"/>
      <c r="V382" s="3"/>
      <c r="W382" s="3"/>
      <c r="X382" s="3"/>
      <c r="Z382" s="3"/>
      <c r="AA382" s="3"/>
      <c r="AB382" s="3"/>
      <c r="AC382" s="3"/>
      <c r="AD382" s="3"/>
      <c r="AF382" s="3"/>
      <c r="AG382" s="3"/>
      <c r="AH382" s="3"/>
      <c r="AJ382" s="3"/>
      <c r="AK382" s="3"/>
      <c r="AL382" s="3"/>
      <c r="AN382" s="3"/>
      <c r="AQ382" s="3"/>
    </row>
    <row r="383" spans="1:43">
      <c r="A383" t="str">
        <f>IF(C383="","","Allievo "&amp;COUNTIF($C$2:C383,C383))</f>
        <v/>
      </c>
      <c r="H383" s="3"/>
      <c r="N383" s="3"/>
      <c r="O383" s="3"/>
      <c r="P383" s="3"/>
      <c r="Q383" s="3"/>
      <c r="R383" s="3"/>
      <c r="S383" s="3"/>
      <c r="T383" s="3"/>
      <c r="V383" s="3"/>
      <c r="W383" s="3"/>
      <c r="X383" s="3"/>
      <c r="Z383" s="3"/>
      <c r="AA383" s="3"/>
      <c r="AB383" s="3"/>
      <c r="AC383" s="3"/>
      <c r="AD383" s="3"/>
      <c r="AF383" s="3"/>
      <c r="AG383" s="3"/>
      <c r="AH383" s="3"/>
      <c r="AJ383" s="3"/>
      <c r="AK383" s="3"/>
      <c r="AL383" s="3"/>
      <c r="AN383" s="3"/>
      <c r="AQ383" s="3"/>
    </row>
    <row r="384" spans="1:43">
      <c r="A384" t="str">
        <f>IF(C384="","","Allievo "&amp;COUNTIF($C$2:C384,C384))</f>
        <v/>
      </c>
      <c r="H384" s="3"/>
      <c r="N384" s="3"/>
      <c r="O384" s="3"/>
      <c r="P384" s="3"/>
      <c r="Q384" s="3"/>
      <c r="R384" s="3"/>
      <c r="S384" s="3"/>
      <c r="T384" s="3"/>
      <c r="V384" s="3"/>
      <c r="W384" s="3"/>
      <c r="X384" s="3"/>
      <c r="Z384" s="3"/>
      <c r="AA384" s="3"/>
      <c r="AB384" s="3"/>
      <c r="AC384" s="3"/>
      <c r="AD384" s="3"/>
      <c r="AF384" s="3"/>
      <c r="AG384" s="3"/>
      <c r="AH384" s="3"/>
      <c r="AJ384" s="3"/>
      <c r="AK384" s="3"/>
      <c r="AL384" s="3"/>
      <c r="AN384" s="3"/>
      <c r="AQ384" s="3"/>
    </row>
    <row r="385" spans="1:43">
      <c r="A385" t="str">
        <f>IF(C385="","","Allievo "&amp;COUNTIF($C$2:C385,C385))</f>
        <v/>
      </c>
      <c r="H385" s="3"/>
      <c r="N385" s="3"/>
      <c r="O385" s="3"/>
      <c r="P385" s="3"/>
      <c r="Q385" s="3"/>
      <c r="R385" s="3"/>
      <c r="S385" s="3"/>
      <c r="T385" s="3"/>
      <c r="V385" s="3"/>
      <c r="W385" s="3"/>
      <c r="X385" s="3"/>
      <c r="Z385" s="3"/>
      <c r="AA385" s="3"/>
      <c r="AB385" s="3"/>
      <c r="AC385" s="3"/>
      <c r="AD385" s="3"/>
      <c r="AF385" s="3"/>
      <c r="AG385" s="3"/>
      <c r="AH385" s="3"/>
      <c r="AJ385" s="3"/>
      <c r="AK385" s="3"/>
      <c r="AL385" s="3"/>
      <c r="AN385" s="3"/>
      <c r="AQ385" s="3"/>
    </row>
    <row r="386" spans="1:43">
      <c r="A386" t="str">
        <f>IF(C386="","","Allievo "&amp;COUNTIF($C$2:C386,C386))</f>
        <v/>
      </c>
      <c r="H386" s="3"/>
      <c r="N386" s="3"/>
      <c r="O386" s="3"/>
      <c r="P386" s="3"/>
      <c r="Q386" s="3"/>
      <c r="R386" s="3"/>
      <c r="S386" s="3"/>
      <c r="T386" s="3"/>
      <c r="V386" s="3"/>
      <c r="W386" s="3"/>
      <c r="X386" s="3"/>
      <c r="Z386" s="3"/>
      <c r="AA386" s="3"/>
      <c r="AB386" s="3"/>
      <c r="AC386" s="3"/>
      <c r="AD386" s="3"/>
      <c r="AF386" s="3"/>
      <c r="AG386" s="3"/>
      <c r="AH386" s="3"/>
      <c r="AJ386" s="3"/>
      <c r="AK386" s="3"/>
      <c r="AL386" s="3"/>
      <c r="AN386" s="3"/>
      <c r="AQ386" s="3"/>
    </row>
    <row r="387" spans="1:43">
      <c r="A387" t="str">
        <f>IF(C387="","","Allievo "&amp;COUNTIF($C$2:C387,C387))</f>
        <v/>
      </c>
      <c r="H387" s="3"/>
      <c r="N387" s="3"/>
      <c r="O387" s="3"/>
      <c r="P387" s="3"/>
      <c r="Q387" s="3"/>
      <c r="R387" s="3"/>
      <c r="S387" s="3"/>
      <c r="T387" s="3"/>
      <c r="V387" s="3"/>
      <c r="W387" s="3"/>
      <c r="X387" s="3"/>
      <c r="Z387" s="3"/>
      <c r="AA387" s="3"/>
      <c r="AB387" s="3"/>
      <c r="AC387" s="3"/>
      <c r="AD387" s="3"/>
      <c r="AF387" s="3"/>
      <c r="AG387" s="3"/>
      <c r="AH387" s="3"/>
      <c r="AJ387" s="3"/>
      <c r="AK387" s="3"/>
      <c r="AL387" s="3"/>
      <c r="AN387" s="3"/>
      <c r="AQ387" s="3"/>
    </row>
    <row r="388" spans="1:43">
      <c r="A388" t="str">
        <f>IF(C388="","","Allievo "&amp;COUNTIF($C$2:C388,C388))</f>
        <v/>
      </c>
      <c r="H388" s="3"/>
      <c r="N388" s="3"/>
      <c r="O388" s="3"/>
      <c r="P388" s="3"/>
      <c r="Q388" s="3"/>
      <c r="R388" s="3"/>
      <c r="S388" s="3"/>
      <c r="T388" s="3"/>
      <c r="V388" s="3"/>
      <c r="W388" s="3"/>
      <c r="X388" s="3"/>
      <c r="Z388" s="3"/>
      <c r="AA388" s="3"/>
      <c r="AB388" s="3"/>
      <c r="AC388" s="3"/>
      <c r="AD388" s="3"/>
      <c r="AF388" s="3"/>
      <c r="AG388" s="3"/>
      <c r="AH388" s="3"/>
      <c r="AJ388" s="3"/>
      <c r="AK388" s="3"/>
      <c r="AL388" s="3"/>
      <c r="AN388" s="3"/>
      <c r="AQ388" s="3"/>
    </row>
    <row r="389" spans="1:43">
      <c r="A389" t="str">
        <f>IF(C389="","","Allievo "&amp;COUNTIF($C$2:C389,C389))</f>
        <v/>
      </c>
      <c r="H389" s="3"/>
      <c r="N389" s="3"/>
      <c r="O389" s="3"/>
      <c r="P389" s="3"/>
      <c r="Q389" s="3"/>
      <c r="R389" s="3"/>
      <c r="S389" s="3"/>
      <c r="T389" s="3"/>
      <c r="V389" s="3"/>
      <c r="W389" s="3"/>
      <c r="X389" s="3"/>
      <c r="Z389" s="3"/>
      <c r="AA389" s="3"/>
      <c r="AB389" s="3"/>
      <c r="AC389" s="3"/>
      <c r="AD389" s="3"/>
      <c r="AF389" s="3"/>
      <c r="AG389" s="3"/>
      <c r="AH389" s="3"/>
      <c r="AJ389" s="3"/>
      <c r="AK389" s="3"/>
      <c r="AL389" s="3"/>
      <c r="AN389" s="3"/>
      <c r="AQ389" s="3"/>
    </row>
    <row r="390" spans="1:43">
      <c r="A390" t="str">
        <f>IF(C390="","","Allievo "&amp;COUNTIF($C$2:C390,C390))</f>
        <v/>
      </c>
      <c r="H390" s="3"/>
      <c r="N390" s="3"/>
      <c r="O390" s="3"/>
      <c r="P390" s="3"/>
      <c r="Q390" s="3"/>
      <c r="R390" s="3"/>
      <c r="S390" s="3"/>
      <c r="T390" s="3"/>
      <c r="V390" s="3"/>
      <c r="W390" s="3"/>
      <c r="X390" s="3"/>
      <c r="Z390" s="3"/>
      <c r="AA390" s="3"/>
      <c r="AB390" s="3"/>
      <c r="AC390" s="3"/>
      <c r="AD390" s="3"/>
      <c r="AF390" s="3"/>
      <c r="AG390" s="3"/>
      <c r="AH390" s="3"/>
      <c r="AJ390" s="3"/>
      <c r="AK390" s="3"/>
      <c r="AL390" s="3"/>
      <c r="AN390" s="3"/>
      <c r="AQ390" s="3"/>
    </row>
    <row r="391" spans="1:43">
      <c r="A391" t="str">
        <f>IF(C391="","","Allievo "&amp;COUNTIF($C$2:C391,C391))</f>
        <v/>
      </c>
      <c r="H391" s="3"/>
      <c r="N391" s="3"/>
      <c r="O391" s="3"/>
      <c r="P391" s="3"/>
      <c r="Q391" s="3"/>
      <c r="R391" s="3"/>
      <c r="S391" s="3"/>
      <c r="T391" s="3"/>
      <c r="V391" s="3"/>
      <c r="W391" s="3"/>
      <c r="X391" s="3"/>
      <c r="Z391" s="3"/>
      <c r="AA391" s="3"/>
      <c r="AB391" s="3"/>
      <c r="AC391" s="3"/>
      <c r="AD391" s="3"/>
      <c r="AF391" s="3"/>
      <c r="AG391" s="3"/>
      <c r="AH391" s="3"/>
      <c r="AJ391" s="3"/>
      <c r="AK391" s="3"/>
      <c r="AL391" s="3"/>
      <c r="AN391" s="3"/>
      <c r="AQ391" s="3"/>
    </row>
    <row r="392" spans="1:43">
      <c r="A392" t="str">
        <f>IF(C392="","","Allievo "&amp;COUNTIF($C$2:C392,C392))</f>
        <v/>
      </c>
      <c r="H392" s="3"/>
      <c r="N392" s="3"/>
      <c r="O392" s="3"/>
      <c r="P392" s="3"/>
      <c r="Q392" s="3"/>
      <c r="R392" s="3"/>
      <c r="S392" s="3"/>
      <c r="T392" s="3"/>
      <c r="V392" s="3"/>
      <c r="W392" s="3"/>
      <c r="X392" s="3"/>
      <c r="Z392" s="3"/>
      <c r="AA392" s="3"/>
      <c r="AB392" s="3"/>
      <c r="AC392" s="3"/>
      <c r="AD392" s="3"/>
      <c r="AF392" s="3"/>
      <c r="AG392" s="3"/>
      <c r="AH392" s="3"/>
      <c r="AJ392" s="3"/>
      <c r="AK392" s="3"/>
      <c r="AL392" s="3"/>
      <c r="AN392" s="3"/>
      <c r="AQ392" s="3"/>
    </row>
    <row r="393" spans="1:43">
      <c r="A393" t="str">
        <f>IF(C393="","","Allievo "&amp;COUNTIF($C$2:C393,C393))</f>
        <v/>
      </c>
      <c r="H393" s="3"/>
      <c r="N393" s="3"/>
      <c r="O393" s="3"/>
      <c r="P393" s="3"/>
      <c r="Q393" s="3"/>
      <c r="R393" s="3"/>
      <c r="S393" s="3"/>
      <c r="T393" s="3"/>
      <c r="V393" s="3"/>
      <c r="W393" s="3"/>
      <c r="X393" s="3"/>
      <c r="Z393" s="3"/>
      <c r="AA393" s="3"/>
      <c r="AB393" s="3"/>
      <c r="AC393" s="3"/>
      <c r="AD393" s="3"/>
      <c r="AF393" s="3"/>
      <c r="AG393" s="3"/>
      <c r="AH393" s="3"/>
      <c r="AJ393" s="3"/>
      <c r="AK393" s="3"/>
      <c r="AL393" s="3"/>
      <c r="AN393" s="3"/>
      <c r="AQ393" s="3"/>
    </row>
    <row r="394" spans="1:43">
      <c r="A394" t="str">
        <f>IF(C394="","","Allievo "&amp;COUNTIF($C$2:C394,C394))</f>
        <v/>
      </c>
      <c r="H394" s="3"/>
      <c r="N394" s="3"/>
      <c r="O394" s="3"/>
      <c r="P394" s="3"/>
      <c r="Q394" s="3"/>
      <c r="R394" s="3"/>
      <c r="S394" s="3"/>
      <c r="T394" s="3"/>
      <c r="V394" s="3"/>
      <c r="W394" s="3"/>
      <c r="X394" s="3"/>
      <c r="Z394" s="3"/>
      <c r="AA394" s="3"/>
      <c r="AB394" s="3"/>
      <c r="AC394" s="3"/>
      <c r="AD394" s="3"/>
      <c r="AF394" s="3"/>
      <c r="AG394" s="3"/>
      <c r="AH394" s="3"/>
      <c r="AJ394" s="3"/>
      <c r="AK394" s="3"/>
      <c r="AL394" s="3"/>
      <c r="AN394" s="3"/>
      <c r="AQ394" s="3"/>
    </row>
    <row r="395" spans="1:43">
      <c r="A395" t="str">
        <f>IF(C395="","","Allievo "&amp;COUNTIF($C$2:C395,C395))</f>
        <v/>
      </c>
      <c r="H395" s="3"/>
      <c r="N395" s="3"/>
      <c r="O395" s="3"/>
      <c r="P395" s="3"/>
      <c r="Q395" s="3"/>
      <c r="R395" s="3"/>
      <c r="S395" s="3"/>
      <c r="T395" s="3"/>
      <c r="V395" s="3"/>
      <c r="W395" s="3"/>
      <c r="X395" s="3"/>
      <c r="Z395" s="3"/>
      <c r="AA395" s="3"/>
      <c r="AB395" s="3"/>
      <c r="AC395" s="3"/>
      <c r="AD395" s="3"/>
      <c r="AF395" s="3"/>
      <c r="AG395" s="3"/>
      <c r="AH395" s="3"/>
      <c r="AJ395" s="3"/>
      <c r="AK395" s="3"/>
      <c r="AL395" s="3"/>
      <c r="AN395" s="3"/>
      <c r="AQ395" s="3"/>
    </row>
    <row r="396" spans="1:43">
      <c r="A396" t="str">
        <f>IF(C396="","","Allievo "&amp;COUNTIF($C$2:C396,C396))</f>
        <v/>
      </c>
      <c r="H396" s="3"/>
      <c r="N396" s="3"/>
      <c r="O396" s="3"/>
      <c r="P396" s="3"/>
      <c r="Q396" s="3"/>
      <c r="R396" s="3"/>
      <c r="S396" s="3"/>
      <c r="T396" s="3"/>
      <c r="V396" s="3"/>
      <c r="W396" s="3"/>
      <c r="X396" s="3"/>
      <c r="Z396" s="3"/>
      <c r="AA396" s="3"/>
      <c r="AB396" s="3"/>
      <c r="AC396" s="3"/>
      <c r="AD396" s="3"/>
      <c r="AF396" s="3"/>
      <c r="AG396" s="3"/>
      <c r="AH396" s="3"/>
      <c r="AJ396" s="3"/>
      <c r="AK396" s="3"/>
      <c r="AL396" s="3"/>
      <c r="AN396" s="3"/>
      <c r="AQ396" s="3"/>
    </row>
    <row r="397" spans="1:43">
      <c r="A397" t="str">
        <f>IF(C397="","","Allievo "&amp;COUNTIF($C$2:C397,C397))</f>
        <v/>
      </c>
      <c r="H397" s="3"/>
      <c r="N397" s="3"/>
      <c r="O397" s="3"/>
      <c r="P397" s="3"/>
      <c r="Q397" s="3"/>
      <c r="R397" s="3"/>
      <c r="S397" s="3"/>
      <c r="T397" s="3"/>
      <c r="V397" s="3"/>
      <c r="W397" s="3"/>
      <c r="X397" s="3"/>
      <c r="Z397" s="3"/>
      <c r="AA397" s="3"/>
      <c r="AB397" s="3"/>
      <c r="AC397" s="3"/>
      <c r="AD397" s="3"/>
      <c r="AF397" s="3"/>
      <c r="AG397" s="3"/>
      <c r="AH397" s="3"/>
      <c r="AJ397" s="3"/>
      <c r="AK397" s="3"/>
      <c r="AL397" s="3"/>
      <c r="AN397" s="3"/>
      <c r="AQ397" s="3"/>
    </row>
    <row r="398" spans="1:43">
      <c r="A398" t="str">
        <f>IF(C398="","","Allievo "&amp;COUNTIF($C$2:C398,C398))</f>
        <v/>
      </c>
      <c r="H398" s="3"/>
      <c r="N398" s="3"/>
      <c r="O398" s="3"/>
      <c r="P398" s="3"/>
      <c r="Q398" s="3"/>
      <c r="R398" s="3"/>
      <c r="S398" s="3"/>
      <c r="T398" s="3"/>
      <c r="V398" s="3"/>
      <c r="W398" s="3"/>
      <c r="X398" s="3"/>
      <c r="Z398" s="3"/>
      <c r="AA398" s="3"/>
      <c r="AB398" s="3"/>
      <c r="AC398" s="3"/>
      <c r="AD398" s="3"/>
      <c r="AF398" s="3"/>
      <c r="AG398" s="3"/>
      <c r="AH398" s="3"/>
      <c r="AJ398" s="3"/>
      <c r="AK398" s="3"/>
      <c r="AL398" s="3"/>
      <c r="AN398" s="3"/>
      <c r="AQ398" s="3"/>
    </row>
    <row r="399" spans="1:43">
      <c r="A399" t="str">
        <f>IF(C399="","","Allievo "&amp;COUNTIF($C$2:C399,C399))</f>
        <v/>
      </c>
      <c r="H399" s="3"/>
      <c r="N399" s="3"/>
      <c r="O399" s="3"/>
      <c r="P399" s="3"/>
      <c r="Q399" s="3"/>
      <c r="R399" s="3"/>
      <c r="S399" s="3"/>
      <c r="T399" s="3"/>
      <c r="V399" s="3"/>
      <c r="W399" s="3"/>
      <c r="X399" s="3"/>
      <c r="Z399" s="3"/>
      <c r="AA399" s="3"/>
      <c r="AB399" s="3"/>
      <c r="AC399" s="3"/>
      <c r="AD399" s="3"/>
      <c r="AF399" s="3"/>
      <c r="AG399" s="3"/>
      <c r="AH399" s="3"/>
      <c r="AJ399" s="3"/>
      <c r="AK399" s="3"/>
      <c r="AL399" s="3"/>
      <c r="AN399" s="3"/>
      <c r="AQ399" s="3"/>
    </row>
    <row r="400" spans="1:43">
      <c r="A400" t="str">
        <f>IF(C400="","","Allievo "&amp;COUNTIF($C$2:C400,C400))</f>
        <v/>
      </c>
      <c r="H400" s="3"/>
      <c r="N400" s="3"/>
      <c r="O400" s="3"/>
      <c r="P400" s="3"/>
      <c r="Q400" s="3"/>
      <c r="R400" s="3"/>
      <c r="S400" s="3"/>
      <c r="T400" s="3"/>
      <c r="V400" s="3"/>
      <c r="W400" s="3"/>
      <c r="X400" s="3"/>
      <c r="Z400" s="3"/>
      <c r="AA400" s="3"/>
      <c r="AB400" s="3"/>
      <c r="AC400" s="3"/>
      <c r="AD400" s="3"/>
      <c r="AF400" s="3"/>
      <c r="AG400" s="3"/>
      <c r="AH400" s="3"/>
      <c r="AJ400" s="3"/>
      <c r="AK400" s="3"/>
      <c r="AL400" s="3"/>
      <c r="AN400" s="3"/>
      <c r="AQ400" s="3"/>
    </row>
    <row r="401" spans="1:43">
      <c r="A401" t="str">
        <f>IF(C401="","","Allievo "&amp;COUNTIF($C$2:C401,C401))</f>
        <v/>
      </c>
      <c r="H401" s="3"/>
      <c r="N401" s="3"/>
      <c r="O401" s="3"/>
      <c r="P401" s="3"/>
      <c r="Q401" s="3"/>
      <c r="R401" s="3"/>
      <c r="S401" s="3"/>
      <c r="T401" s="3"/>
      <c r="V401" s="3"/>
      <c r="W401" s="3"/>
      <c r="X401" s="3"/>
      <c r="Z401" s="3"/>
      <c r="AA401" s="3"/>
      <c r="AB401" s="3"/>
      <c r="AC401" s="3"/>
      <c r="AD401" s="3"/>
      <c r="AF401" s="3"/>
      <c r="AG401" s="3"/>
      <c r="AH401" s="3"/>
      <c r="AJ401" s="3"/>
      <c r="AK401" s="3"/>
      <c r="AL401" s="3"/>
      <c r="AN401" s="3"/>
      <c r="AQ401" s="3"/>
    </row>
    <row r="402" spans="1:43">
      <c r="A402" t="str">
        <f>IF(C402="","","Allievo "&amp;COUNTIF($C$2:C402,C402))</f>
        <v/>
      </c>
      <c r="H402" s="3"/>
      <c r="N402" s="3"/>
      <c r="O402" s="3"/>
      <c r="P402" s="3"/>
      <c r="Q402" s="3"/>
      <c r="R402" s="3"/>
      <c r="S402" s="3"/>
      <c r="T402" s="3"/>
      <c r="V402" s="3"/>
      <c r="W402" s="3"/>
      <c r="X402" s="3"/>
      <c r="Z402" s="3"/>
      <c r="AA402" s="3"/>
      <c r="AB402" s="3"/>
      <c r="AC402" s="3"/>
      <c r="AD402" s="3"/>
      <c r="AF402" s="3"/>
      <c r="AG402" s="3"/>
      <c r="AH402" s="3"/>
      <c r="AJ402" s="3"/>
      <c r="AK402" s="3"/>
      <c r="AL402" s="3"/>
      <c r="AN402" s="3"/>
      <c r="AQ402" s="3"/>
    </row>
    <row r="403" spans="1:43">
      <c r="A403" t="str">
        <f>IF(C403="","","Allievo "&amp;COUNTIF($C$2:C403,C403))</f>
        <v/>
      </c>
      <c r="H403" s="3"/>
      <c r="N403" s="3"/>
      <c r="O403" s="3"/>
      <c r="P403" s="3"/>
      <c r="Q403" s="3"/>
      <c r="R403" s="3"/>
      <c r="S403" s="3"/>
      <c r="T403" s="3"/>
      <c r="V403" s="3"/>
      <c r="W403" s="3"/>
      <c r="X403" s="3"/>
      <c r="Z403" s="3"/>
      <c r="AA403" s="3"/>
      <c r="AB403" s="3"/>
      <c r="AC403" s="3"/>
      <c r="AD403" s="3"/>
      <c r="AF403" s="3"/>
      <c r="AG403" s="3"/>
      <c r="AH403" s="3"/>
      <c r="AJ403" s="3"/>
      <c r="AK403" s="3"/>
      <c r="AL403" s="3"/>
      <c r="AN403" s="3"/>
      <c r="AQ403" s="3"/>
    </row>
    <row r="404" spans="1:43">
      <c r="A404" t="str">
        <f>IF(C404="","","Allievo "&amp;COUNTIF($C$2:C404,C404))</f>
        <v/>
      </c>
      <c r="H404" s="3"/>
      <c r="N404" s="3"/>
      <c r="O404" s="3"/>
      <c r="P404" s="3"/>
      <c r="Q404" s="3"/>
      <c r="R404" s="3"/>
      <c r="S404" s="3"/>
      <c r="T404" s="3"/>
      <c r="V404" s="3"/>
      <c r="W404" s="3"/>
      <c r="X404" s="3"/>
      <c r="Z404" s="3"/>
      <c r="AA404" s="3"/>
      <c r="AB404" s="3"/>
      <c r="AC404" s="3"/>
      <c r="AD404" s="3"/>
      <c r="AF404" s="3"/>
      <c r="AG404" s="3"/>
      <c r="AH404" s="3"/>
      <c r="AJ404" s="3"/>
      <c r="AK404" s="3"/>
      <c r="AL404" s="3"/>
      <c r="AN404" s="3"/>
      <c r="AQ404" s="3"/>
    </row>
    <row r="405" spans="1:43">
      <c r="A405" t="str">
        <f>IF(C405="","","Allievo "&amp;COUNTIF($C$2:C405,C405))</f>
        <v/>
      </c>
      <c r="H405" s="3"/>
      <c r="N405" s="3"/>
      <c r="O405" s="3"/>
      <c r="P405" s="3"/>
      <c r="Q405" s="3"/>
      <c r="R405" s="3"/>
      <c r="S405" s="3"/>
      <c r="T405" s="3"/>
      <c r="V405" s="3"/>
      <c r="W405" s="3"/>
      <c r="X405" s="3"/>
      <c r="Z405" s="3"/>
      <c r="AA405" s="3"/>
      <c r="AB405" s="3"/>
      <c r="AC405" s="3"/>
      <c r="AD405" s="3"/>
      <c r="AF405" s="3"/>
      <c r="AG405" s="3"/>
      <c r="AH405" s="3"/>
      <c r="AJ405" s="3"/>
      <c r="AK405" s="3"/>
      <c r="AL405" s="3"/>
      <c r="AN405" s="3"/>
      <c r="AQ405" s="3"/>
    </row>
    <row r="406" spans="1:43">
      <c r="A406" t="str">
        <f>IF(C406="","","Allievo "&amp;COUNTIF($C$2:C406,C406))</f>
        <v/>
      </c>
      <c r="H406" s="3"/>
      <c r="N406" s="3"/>
      <c r="O406" s="3"/>
      <c r="P406" s="3"/>
      <c r="Q406" s="3"/>
      <c r="R406" s="3"/>
      <c r="S406" s="3"/>
      <c r="T406" s="3"/>
      <c r="V406" s="3"/>
      <c r="W406" s="3"/>
      <c r="X406" s="3"/>
      <c r="Z406" s="3"/>
      <c r="AA406" s="3"/>
      <c r="AB406" s="3"/>
      <c r="AC406" s="3"/>
      <c r="AD406" s="3"/>
      <c r="AF406" s="3"/>
      <c r="AG406" s="3"/>
      <c r="AH406" s="3"/>
      <c r="AJ406" s="3"/>
      <c r="AK406" s="3"/>
      <c r="AL406" s="3"/>
      <c r="AN406" s="3"/>
      <c r="AQ406" s="3"/>
    </row>
    <row r="407" spans="1:43">
      <c r="A407" t="str">
        <f>IF(C407="","","Allievo "&amp;COUNTIF($C$2:C407,C407))</f>
        <v/>
      </c>
      <c r="H407" s="3"/>
      <c r="N407" s="3"/>
      <c r="O407" s="3"/>
      <c r="P407" s="3"/>
      <c r="Q407" s="3"/>
      <c r="R407" s="3"/>
      <c r="S407" s="3"/>
      <c r="T407" s="3"/>
      <c r="V407" s="3"/>
      <c r="W407" s="3"/>
      <c r="X407" s="3"/>
      <c r="Z407" s="3"/>
      <c r="AA407" s="3"/>
      <c r="AB407" s="3"/>
      <c r="AC407" s="3"/>
      <c r="AD407" s="3"/>
      <c r="AF407" s="3"/>
      <c r="AG407" s="3"/>
      <c r="AH407" s="3"/>
      <c r="AJ407" s="3"/>
      <c r="AK407" s="3"/>
      <c r="AL407" s="3"/>
      <c r="AN407" s="3"/>
      <c r="AQ407" s="3"/>
    </row>
    <row r="408" spans="1:43">
      <c r="A408" t="str">
        <f>IF(C408="","","Allievo "&amp;COUNTIF($C$2:C408,C408))</f>
        <v/>
      </c>
      <c r="H408" s="3"/>
      <c r="N408" s="3"/>
      <c r="O408" s="3"/>
      <c r="P408" s="3"/>
      <c r="Q408" s="3"/>
      <c r="R408" s="3"/>
      <c r="S408" s="3"/>
      <c r="T408" s="3"/>
      <c r="V408" s="3"/>
      <c r="W408" s="3"/>
      <c r="X408" s="3"/>
      <c r="Z408" s="3"/>
      <c r="AA408" s="3"/>
      <c r="AB408" s="3"/>
      <c r="AC408" s="3"/>
      <c r="AD408" s="3"/>
      <c r="AF408" s="3"/>
      <c r="AG408" s="3"/>
      <c r="AH408" s="3"/>
      <c r="AJ408" s="3"/>
      <c r="AK408" s="3"/>
      <c r="AL408" s="3"/>
      <c r="AN408" s="3"/>
      <c r="AQ408" s="3"/>
    </row>
    <row r="409" spans="1:43">
      <c r="A409" t="str">
        <f>IF(C409="","","Allievo "&amp;COUNTIF($C$2:C409,C409))</f>
        <v/>
      </c>
      <c r="H409" s="3"/>
      <c r="N409" s="3"/>
      <c r="O409" s="3"/>
      <c r="P409" s="3"/>
      <c r="Q409" s="3"/>
      <c r="R409" s="3"/>
      <c r="S409" s="3"/>
      <c r="T409" s="3"/>
      <c r="V409" s="3"/>
      <c r="W409" s="3"/>
      <c r="X409" s="3"/>
      <c r="Z409" s="3"/>
      <c r="AA409" s="3"/>
      <c r="AB409" s="3"/>
      <c r="AC409" s="3"/>
      <c r="AD409" s="3"/>
      <c r="AF409" s="3"/>
      <c r="AG409" s="3"/>
      <c r="AH409" s="3"/>
      <c r="AJ409" s="3"/>
      <c r="AK409" s="3"/>
      <c r="AL409" s="3"/>
      <c r="AN409" s="3"/>
      <c r="AQ409" s="3"/>
    </row>
    <row r="410" spans="1:43">
      <c r="A410" t="str">
        <f>IF(C410="","","Allievo "&amp;COUNTIF($C$2:C410,C410))</f>
        <v/>
      </c>
      <c r="H410" s="3"/>
      <c r="N410" s="3"/>
      <c r="O410" s="3"/>
      <c r="P410" s="3"/>
      <c r="Q410" s="3"/>
      <c r="R410" s="3"/>
      <c r="S410" s="3"/>
      <c r="T410" s="3"/>
      <c r="V410" s="3"/>
      <c r="W410" s="3"/>
      <c r="X410" s="3"/>
      <c r="Z410" s="3"/>
      <c r="AA410" s="3"/>
      <c r="AB410" s="3"/>
      <c r="AC410" s="3"/>
      <c r="AD410" s="3"/>
      <c r="AF410" s="3"/>
      <c r="AG410" s="3"/>
      <c r="AH410" s="3"/>
      <c r="AJ410" s="3"/>
      <c r="AK410" s="3"/>
      <c r="AL410" s="3"/>
      <c r="AN410" s="3"/>
      <c r="AQ410" s="3"/>
    </row>
    <row r="411" spans="1:43">
      <c r="A411" t="str">
        <f>IF(C411="","","Allievo "&amp;COUNTIF($C$2:C411,C411))</f>
        <v/>
      </c>
      <c r="H411" s="3"/>
      <c r="N411" s="3"/>
      <c r="O411" s="3"/>
      <c r="P411" s="3"/>
      <c r="Q411" s="3"/>
      <c r="R411" s="3"/>
      <c r="S411" s="3"/>
      <c r="T411" s="3"/>
      <c r="V411" s="3"/>
      <c r="W411" s="3"/>
      <c r="X411" s="3"/>
      <c r="Z411" s="3"/>
      <c r="AA411" s="3"/>
      <c r="AB411" s="3"/>
      <c r="AC411" s="3"/>
      <c r="AD411" s="3"/>
      <c r="AF411" s="3"/>
      <c r="AG411" s="3"/>
      <c r="AH411" s="3"/>
      <c r="AJ411" s="3"/>
      <c r="AK411" s="3"/>
      <c r="AL411" s="3"/>
      <c r="AN411" s="3"/>
      <c r="AQ411" s="3"/>
    </row>
    <row r="412" spans="1:43">
      <c r="A412" t="str">
        <f>IF(C412="","","Allievo "&amp;COUNTIF($C$2:C412,C412))</f>
        <v/>
      </c>
      <c r="H412" s="3"/>
      <c r="N412" s="3"/>
      <c r="O412" s="3"/>
      <c r="P412" s="3"/>
      <c r="Q412" s="3"/>
      <c r="R412" s="3"/>
      <c r="S412" s="3"/>
      <c r="T412" s="3"/>
      <c r="V412" s="3"/>
      <c r="W412" s="3"/>
      <c r="X412" s="3"/>
      <c r="Z412" s="3"/>
      <c r="AA412" s="3"/>
      <c r="AB412" s="3"/>
      <c r="AC412" s="3"/>
      <c r="AD412" s="3"/>
      <c r="AF412" s="3"/>
      <c r="AG412" s="3"/>
      <c r="AH412" s="3"/>
      <c r="AJ412" s="3"/>
      <c r="AK412" s="3"/>
      <c r="AL412" s="3"/>
      <c r="AN412" s="3"/>
      <c r="AQ412" s="3"/>
    </row>
    <row r="413" spans="1:43">
      <c r="A413" t="str">
        <f>IF(C413="","","Allievo "&amp;COUNTIF($C$2:C413,C413))</f>
        <v/>
      </c>
      <c r="H413" s="3"/>
      <c r="N413" s="3"/>
      <c r="O413" s="3"/>
      <c r="P413" s="3"/>
      <c r="Q413" s="3"/>
      <c r="R413" s="3"/>
      <c r="S413" s="3"/>
      <c r="T413" s="3"/>
      <c r="V413" s="3"/>
      <c r="W413" s="3"/>
      <c r="X413" s="3"/>
      <c r="Z413" s="3"/>
      <c r="AA413" s="3"/>
      <c r="AB413" s="3"/>
      <c r="AC413" s="3"/>
      <c r="AD413" s="3"/>
      <c r="AF413" s="3"/>
      <c r="AG413" s="3"/>
      <c r="AH413" s="3"/>
      <c r="AJ413" s="3"/>
      <c r="AK413" s="3"/>
      <c r="AL413" s="3"/>
      <c r="AN413" s="3"/>
      <c r="AQ413" s="3"/>
    </row>
    <row r="414" spans="1:43">
      <c r="A414" t="str">
        <f>IF(C414="","","Allievo "&amp;COUNTIF($C$2:C414,C414))</f>
        <v/>
      </c>
      <c r="H414" s="3"/>
      <c r="N414" s="3"/>
      <c r="O414" s="3"/>
      <c r="P414" s="3"/>
      <c r="Q414" s="3"/>
      <c r="R414" s="3"/>
      <c r="S414" s="3"/>
      <c r="T414" s="3"/>
      <c r="V414" s="3"/>
      <c r="W414" s="3"/>
      <c r="X414" s="3"/>
      <c r="Z414" s="3"/>
      <c r="AA414" s="3"/>
      <c r="AB414" s="3"/>
      <c r="AC414" s="3"/>
      <c r="AD414" s="3"/>
      <c r="AF414" s="3"/>
      <c r="AG414" s="3"/>
      <c r="AH414" s="3"/>
      <c r="AJ414" s="3"/>
      <c r="AK414" s="3"/>
      <c r="AL414" s="3"/>
      <c r="AN414" s="3"/>
      <c r="AQ414" s="3"/>
    </row>
    <row r="415" spans="1:43">
      <c r="A415" t="str">
        <f>IF(C415="","","Allievo "&amp;COUNTIF($C$2:C415,C415))</f>
        <v/>
      </c>
      <c r="H415" s="3"/>
      <c r="N415" s="3"/>
      <c r="O415" s="3"/>
      <c r="P415" s="3"/>
      <c r="Q415" s="3"/>
      <c r="R415" s="3"/>
      <c r="S415" s="3"/>
      <c r="T415" s="3"/>
      <c r="V415" s="3"/>
      <c r="W415" s="3"/>
      <c r="X415" s="3"/>
      <c r="Z415" s="3"/>
      <c r="AA415" s="3"/>
      <c r="AB415" s="3"/>
      <c r="AC415" s="3"/>
      <c r="AD415" s="3"/>
      <c r="AF415" s="3"/>
      <c r="AG415" s="3"/>
      <c r="AH415" s="3"/>
      <c r="AJ415" s="3"/>
      <c r="AK415" s="3"/>
      <c r="AL415" s="3"/>
      <c r="AN415" s="3"/>
      <c r="AQ415" s="3"/>
    </row>
    <row r="416" spans="1:43">
      <c r="A416" t="str">
        <f>IF(C416="","","Allievo "&amp;COUNTIF($C$2:C416,C416))</f>
        <v/>
      </c>
      <c r="H416" s="3"/>
      <c r="N416" s="3"/>
      <c r="O416" s="3"/>
      <c r="P416" s="3"/>
      <c r="Q416" s="3"/>
      <c r="R416" s="3"/>
      <c r="S416" s="3"/>
      <c r="T416" s="3"/>
      <c r="V416" s="3"/>
      <c r="W416" s="3"/>
      <c r="X416" s="3"/>
      <c r="Z416" s="3"/>
      <c r="AA416" s="3"/>
      <c r="AB416" s="3"/>
      <c r="AC416" s="3"/>
      <c r="AD416" s="3"/>
      <c r="AF416" s="3"/>
      <c r="AG416" s="3"/>
      <c r="AH416" s="3"/>
      <c r="AJ416" s="3"/>
      <c r="AK416" s="3"/>
      <c r="AL416" s="3"/>
      <c r="AN416" s="3"/>
      <c r="AQ416" s="3"/>
    </row>
    <row r="417" spans="1:43">
      <c r="A417" t="str">
        <f>IF(C417="","","Allievo "&amp;COUNTIF($C$2:C417,C417))</f>
        <v/>
      </c>
      <c r="H417" s="3"/>
      <c r="N417" s="3"/>
      <c r="O417" s="3"/>
      <c r="P417" s="3"/>
      <c r="Q417" s="3"/>
      <c r="R417" s="3"/>
      <c r="S417" s="3"/>
      <c r="T417" s="3"/>
      <c r="V417" s="3"/>
      <c r="W417" s="3"/>
      <c r="X417" s="3"/>
      <c r="Z417" s="3"/>
      <c r="AA417" s="3"/>
      <c r="AB417" s="3"/>
      <c r="AC417" s="3"/>
      <c r="AD417" s="3"/>
      <c r="AF417" s="3"/>
      <c r="AG417" s="3"/>
      <c r="AH417" s="3"/>
      <c r="AJ417" s="3"/>
      <c r="AK417" s="3"/>
      <c r="AL417" s="3"/>
      <c r="AN417" s="3"/>
      <c r="AQ417" s="3"/>
    </row>
    <row r="418" spans="1:43">
      <c r="A418" t="str">
        <f>IF(C418="","","Allievo "&amp;COUNTIF($C$2:C418,C418))</f>
        <v/>
      </c>
      <c r="H418" s="3"/>
      <c r="N418" s="3"/>
      <c r="O418" s="3"/>
      <c r="P418" s="3"/>
      <c r="Q418" s="3"/>
      <c r="R418" s="3"/>
      <c r="S418" s="3"/>
      <c r="T418" s="3"/>
      <c r="V418" s="3"/>
      <c r="W418" s="3"/>
      <c r="X418" s="3"/>
      <c r="Z418" s="3"/>
      <c r="AA418" s="3"/>
      <c r="AB418" s="3"/>
      <c r="AC418" s="3"/>
      <c r="AD418" s="3"/>
      <c r="AF418" s="3"/>
      <c r="AG418" s="3"/>
      <c r="AH418" s="3"/>
      <c r="AJ418" s="3"/>
      <c r="AK418" s="3"/>
      <c r="AL418" s="3"/>
      <c r="AN418" s="3"/>
      <c r="AQ418" s="3"/>
    </row>
    <row r="419" spans="1:43">
      <c r="A419" t="str">
        <f>IF(C419="","","Allievo "&amp;COUNTIF($C$2:C419,C419))</f>
        <v/>
      </c>
      <c r="H419" s="3"/>
      <c r="N419" s="3"/>
      <c r="O419" s="3"/>
      <c r="P419" s="3"/>
      <c r="Q419" s="3"/>
      <c r="R419" s="3"/>
      <c r="S419" s="3"/>
      <c r="T419" s="3"/>
      <c r="V419" s="3"/>
      <c r="W419" s="3"/>
      <c r="X419" s="3"/>
      <c r="Z419" s="3"/>
      <c r="AA419" s="3"/>
      <c r="AB419" s="3"/>
      <c r="AC419" s="3"/>
      <c r="AD419" s="3"/>
      <c r="AF419" s="3"/>
      <c r="AG419" s="3"/>
      <c r="AH419" s="3"/>
      <c r="AJ419" s="3"/>
      <c r="AK419" s="3"/>
      <c r="AL419" s="3"/>
      <c r="AN419" s="3"/>
      <c r="AQ419" s="3"/>
    </row>
    <row r="420" spans="1:43">
      <c r="A420" t="str">
        <f>IF(C420="","","Allievo "&amp;COUNTIF($C$2:C420,C420))</f>
        <v/>
      </c>
      <c r="H420" s="3"/>
      <c r="N420" s="3"/>
      <c r="O420" s="3"/>
      <c r="P420" s="3"/>
      <c r="Q420" s="3"/>
      <c r="R420" s="3"/>
      <c r="S420" s="3"/>
      <c r="T420" s="3"/>
      <c r="V420" s="3"/>
      <c r="W420" s="3"/>
      <c r="X420" s="3"/>
      <c r="Z420" s="3"/>
      <c r="AA420" s="3"/>
      <c r="AB420" s="3"/>
      <c r="AC420" s="3"/>
      <c r="AD420" s="3"/>
      <c r="AF420" s="3"/>
      <c r="AG420" s="3"/>
      <c r="AH420" s="3"/>
      <c r="AJ420" s="3"/>
      <c r="AK420" s="3"/>
      <c r="AL420" s="3"/>
      <c r="AN420" s="3"/>
      <c r="AQ420" s="3"/>
    </row>
    <row r="421" spans="1:43">
      <c r="A421" t="str">
        <f>IF(C421="","","Allievo "&amp;COUNTIF($C$2:C421,C421))</f>
        <v/>
      </c>
      <c r="H421" s="3"/>
      <c r="N421" s="3"/>
      <c r="O421" s="3"/>
      <c r="P421" s="3"/>
      <c r="Q421" s="3"/>
      <c r="R421" s="3"/>
      <c r="S421" s="3"/>
      <c r="T421" s="3"/>
      <c r="V421" s="3"/>
      <c r="W421" s="3"/>
      <c r="X421" s="3"/>
      <c r="Z421" s="3"/>
      <c r="AA421" s="3"/>
      <c r="AB421" s="3"/>
      <c r="AC421" s="3"/>
      <c r="AD421" s="3"/>
      <c r="AF421" s="3"/>
      <c r="AG421" s="3"/>
      <c r="AH421" s="3"/>
      <c r="AJ421" s="3"/>
      <c r="AK421" s="3"/>
      <c r="AL421" s="3"/>
      <c r="AN421" s="3"/>
      <c r="AQ421" s="3"/>
    </row>
    <row r="422" spans="1:43">
      <c r="A422" t="str">
        <f>IF(C422="","","Allievo "&amp;COUNTIF($C$2:C422,C422))</f>
        <v/>
      </c>
      <c r="H422" s="3"/>
      <c r="N422" s="3"/>
      <c r="O422" s="3"/>
      <c r="P422" s="3"/>
      <c r="Q422" s="3"/>
      <c r="R422" s="3"/>
      <c r="S422" s="3"/>
      <c r="T422" s="3"/>
      <c r="V422" s="3"/>
      <c r="W422" s="3"/>
      <c r="X422" s="3"/>
      <c r="Z422" s="3"/>
      <c r="AA422" s="3"/>
      <c r="AB422" s="3"/>
      <c r="AC422" s="3"/>
      <c r="AD422" s="3"/>
      <c r="AF422" s="3"/>
      <c r="AG422" s="3"/>
      <c r="AH422" s="3"/>
      <c r="AJ422" s="3"/>
      <c r="AK422" s="3"/>
      <c r="AL422" s="3"/>
      <c r="AN422" s="3"/>
      <c r="AQ422" s="3"/>
    </row>
    <row r="423" spans="1:43">
      <c r="A423" t="str">
        <f>IF(C423="","","Allievo "&amp;COUNTIF($C$2:C423,C423))</f>
        <v/>
      </c>
      <c r="H423" s="3"/>
      <c r="N423" s="3"/>
      <c r="O423" s="3"/>
      <c r="P423" s="3"/>
      <c r="Q423" s="3"/>
      <c r="R423" s="3"/>
      <c r="S423" s="3"/>
      <c r="T423" s="3"/>
      <c r="V423" s="3"/>
      <c r="W423" s="3"/>
      <c r="X423" s="3"/>
      <c r="Z423" s="3"/>
      <c r="AA423" s="3"/>
      <c r="AB423" s="3"/>
      <c r="AC423" s="3"/>
      <c r="AD423" s="3"/>
      <c r="AF423" s="3"/>
      <c r="AG423" s="3"/>
      <c r="AH423" s="3"/>
      <c r="AJ423" s="3"/>
      <c r="AK423" s="3"/>
      <c r="AL423" s="3"/>
      <c r="AN423" s="3"/>
      <c r="AQ423" s="3"/>
    </row>
    <row r="424" spans="1:43">
      <c r="A424" t="str">
        <f>IF(C424="","","Allievo "&amp;COUNTIF($C$2:C424,C424))</f>
        <v/>
      </c>
      <c r="H424" s="3"/>
      <c r="N424" s="3"/>
      <c r="O424" s="3"/>
      <c r="P424" s="3"/>
      <c r="Q424" s="3"/>
      <c r="R424" s="3"/>
      <c r="S424" s="3"/>
      <c r="T424" s="3"/>
      <c r="V424" s="3"/>
      <c r="W424" s="3"/>
      <c r="X424" s="3"/>
      <c r="Z424" s="3"/>
      <c r="AA424" s="3"/>
      <c r="AB424" s="3"/>
      <c r="AC424" s="3"/>
      <c r="AD424" s="3"/>
      <c r="AF424" s="3"/>
      <c r="AG424" s="3"/>
      <c r="AH424" s="3"/>
      <c r="AJ424" s="3"/>
      <c r="AK424" s="3"/>
      <c r="AL424" s="3"/>
      <c r="AN424" s="3"/>
      <c r="AQ424" s="3"/>
    </row>
    <row r="425" spans="1:43">
      <c r="A425" t="str">
        <f>IF(C425="","","Allievo "&amp;COUNTIF($C$2:C425,C425))</f>
        <v/>
      </c>
      <c r="H425" s="3"/>
      <c r="N425" s="3"/>
      <c r="O425" s="3"/>
      <c r="P425" s="3"/>
      <c r="Q425" s="3"/>
      <c r="R425" s="3"/>
      <c r="S425" s="3"/>
      <c r="T425" s="3"/>
      <c r="V425" s="3"/>
      <c r="W425" s="3"/>
      <c r="X425" s="3"/>
      <c r="Z425" s="3"/>
      <c r="AA425" s="3"/>
      <c r="AB425" s="3"/>
      <c r="AC425" s="3"/>
      <c r="AD425" s="3"/>
      <c r="AF425" s="3"/>
      <c r="AG425" s="3"/>
      <c r="AH425" s="3"/>
      <c r="AJ425" s="3"/>
      <c r="AK425" s="3"/>
      <c r="AL425" s="3"/>
      <c r="AN425" s="3"/>
      <c r="AQ425" s="3"/>
    </row>
    <row r="426" spans="1:43">
      <c r="A426" t="str">
        <f>IF(C426="","","Allievo "&amp;COUNTIF($C$2:C426,C426))</f>
        <v/>
      </c>
      <c r="H426" s="3"/>
      <c r="N426" s="3"/>
      <c r="O426" s="3"/>
      <c r="P426" s="3"/>
      <c r="Q426" s="3"/>
      <c r="R426" s="3"/>
      <c r="S426" s="3"/>
      <c r="T426" s="3"/>
      <c r="V426" s="3"/>
      <c r="W426" s="3"/>
      <c r="X426" s="3"/>
      <c r="Z426" s="3"/>
      <c r="AA426" s="3"/>
      <c r="AB426" s="3"/>
      <c r="AC426" s="3"/>
      <c r="AD426" s="3"/>
      <c r="AF426" s="3"/>
      <c r="AG426" s="3"/>
      <c r="AH426" s="3"/>
      <c r="AJ426" s="3"/>
      <c r="AK426" s="3"/>
      <c r="AL426" s="3"/>
      <c r="AN426" s="3"/>
      <c r="AQ426" s="3"/>
    </row>
    <row r="427" spans="1:43">
      <c r="A427" t="str">
        <f>IF(C427="","","Allievo "&amp;COUNTIF($C$2:C427,C427))</f>
        <v/>
      </c>
      <c r="H427" s="3"/>
      <c r="N427" s="3"/>
      <c r="O427" s="3"/>
      <c r="P427" s="3"/>
      <c r="Q427" s="3"/>
      <c r="R427" s="3"/>
      <c r="S427" s="3"/>
      <c r="T427" s="3"/>
      <c r="V427" s="3"/>
      <c r="W427" s="3"/>
      <c r="X427" s="3"/>
      <c r="Z427" s="3"/>
      <c r="AA427" s="3"/>
      <c r="AB427" s="3"/>
      <c r="AC427" s="3"/>
      <c r="AD427" s="3"/>
      <c r="AF427" s="3"/>
      <c r="AG427" s="3"/>
      <c r="AH427" s="3"/>
      <c r="AJ427" s="3"/>
      <c r="AK427" s="3"/>
      <c r="AL427" s="3"/>
      <c r="AN427" s="3"/>
      <c r="AQ427" s="3"/>
    </row>
    <row r="428" spans="1:43">
      <c r="A428" t="str">
        <f>IF(C428="","","Allievo "&amp;COUNTIF($C$2:C428,C428))</f>
        <v/>
      </c>
      <c r="H428" s="3"/>
      <c r="N428" s="3"/>
      <c r="O428" s="3"/>
      <c r="P428" s="3"/>
      <c r="Q428" s="3"/>
      <c r="R428" s="3"/>
      <c r="S428" s="3"/>
      <c r="T428" s="3"/>
      <c r="V428" s="3"/>
      <c r="W428" s="3"/>
      <c r="X428" s="3"/>
      <c r="Z428" s="3"/>
      <c r="AA428" s="3"/>
      <c r="AB428" s="3"/>
      <c r="AC428" s="3"/>
      <c r="AD428" s="3"/>
      <c r="AF428" s="3"/>
      <c r="AG428" s="3"/>
      <c r="AH428" s="3"/>
      <c r="AJ428" s="3"/>
      <c r="AK428" s="3"/>
      <c r="AL428" s="3"/>
      <c r="AN428" s="3"/>
      <c r="AQ428" s="3"/>
    </row>
    <row r="429" spans="1:43">
      <c r="A429" t="str">
        <f>IF(C429="","","Allievo "&amp;COUNTIF($C$2:C429,C429))</f>
        <v/>
      </c>
      <c r="H429" s="3"/>
      <c r="N429" s="3"/>
      <c r="O429" s="3"/>
      <c r="P429" s="3"/>
      <c r="Q429" s="3"/>
      <c r="R429" s="3"/>
      <c r="S429" s="3"/>
      <c r="T429" s="3"/>
      <c r="V429" s="3"/>
      <c r="W429" s="3"/>
      <c r="X429" s="3"/>
      <c r="Z429" s="3"/>
      <c r="AA429" s="3"/>
      <c r="AB429" s="3"/>
      <c r="AC429" s="3"/>
      <c r="AD429" s="3"/>
      <c r="AF429" s="3"/>
      <c r="AG429" s="3"/>
      <c r="AH429" s="3"/>
      <c r="AJ429" s="3"/>
      <c r="AK429" s="3"/>
      <c r="AL429" s="3"/>
      <c r="AN429" s="3"/>
      <c r="AQ429" s="3"/>
    </row>
    <row r="430" spans="1:43">
      <c r="A430" t="str">
        <f>IF(C430="","","Allievo "&amp;COUNTIF($C$2:C430,C430))</f>
        <v/>
      </c>
      <c r="H430" s="3"/>
      <c r="N430" s="3"/>
      <c r="O430" s="3"/>
      <c r="P430" s="3"/>
      <c r="Q430" s="3"/>
      <c r="R430" s="3"/>
      <c r="S430" s="3"/>
      <c r="T430" s="3"/>
      <c r="V430" s="3"/>
      <c r="W430" s="3"/>
      <c r="X430" s="3"/>
      <c r="Z430" s="3"/>
      <c r="AA430" s="3"/>
      <c r="AB430" s="3"/>
      <c r="AC430" s="3"/>
      <c r="AD430" s="3"/>
      <c r="AF430" s="3"/>
      <c r="AG430" s="3"/>
      <c r="AH430" s="3"/>
      <c r="AJ430" s="3"/>
      <c r="AK430" s="3"/>
      <c r="AL430" s="3"/>
      <c r="AN430" s="3"/>
      <c r="AQ430" s="3"/>
    </row>
    <row r="431" spans="1:43">
      <c r="A431" t="str">
        <f>IF(C431="","","Allievo "&amp;COUNTIF($C$2:C431,C431))</f>
        <v/>
      </c>
      <c r="H431" s="3"/>
      <c r="N431" s="3"/>
      <c r="O431" s="3"/>
      <c r="P431" s="3"/>
      <c r="Q431" s="3"/>
      <c r="R431" s="3"/>
      <c r="S431" s="3"/>
      <c r="T431" s="3"/>
      <c r="V431" s="3"/>
      <c r="W431" s="3"/>
      <c r="X431" s="3"/>
      <c r="Z431" s="3"/>
      <c r="AA431" s="3"/>
      <c r="AB431" s="3"/>
      <c r="AC431" s="3"/>
      <c r="AD431" s="3"/>
      <c r="AF431" s="3"/>
      <c r="AG431" s="3"/>
      <c r="AH431" s="3"/>
      <c r="AJ431" s="3"/>
      <c r="AK431" s="3"/>
      <c r="AL431" s="3"/>
      <c r="AN431" s="3"/>
      <c r="AQ431" s="3"/>
    </row>
    <row r="432" spans="1:43">
      <c r="A432" t="str">
        <f>IF(C432="","","Allievo "&amp;COUNTIF($C$2:C432,C432))</f>
        <v/>
      </c>
      <c r="H432" s="3"/>
      <c r="N432" s="3"/>
      <c r="O432" s="3"/>
      <c r="P432" s="3"/>
      <c r="Q432" s="3"/>
      <c r="R432" s="3"/>
      <c r="S432" s="3"/>
      <c r="T432" s="3"/>
      <c r="V432" s="3"/>
      <c r="W432" s="3"/>
      <c r="X432" s="3"/>
      <c r="Z432" s="3"/>
      <c r="AA432" s="3"/>
      <c r="AB432" s="3"/>
      <c r="AC432" s="3"/>
      <c r="AD432" s="3"/>
      <c r="AF432" s="3"/>
      <c r="AG432" s="3"/>
      <c r="AH432" s="3"/>
      <c r="AJ432" s="3"/>
      <c r="AK432" s="3"/>
      <c r="AL432" s="3"/>
      <c r="AN432" s="3"/>
      <c r="AQ432" s="3"/>
    </row>
    <row r="433" spans="1:43">
      <c r="A433" t="str">
        <f>IF(C433="","","Allievo "&amp;COUNTIF($C$2:C433,C433))</f>
        <v/>
      </c>
      <c r="H433" s="3"/>
      <c r="N433" s="3"/>
      <c r="O433" s="3"/>
      <c r="P433" s="3"/>
      <c r="Q433" s="3"/>
      <c r="R433" s="3"/>
      <c r="S433" s="3"/>
      <c r="T433" s="3"/>
      <c r="V433" s="3"/>
      <c r="W433" s="3"/>
      <c r="X433" s="3"/>
      <c r="Z433" s="3"/>
      <c r="AA433" s="3"/>
      <c r="AB433" s="3"/>
      <c r="AC433" s="3"/>
      <c r="AD433" s="3"/>
      <c r="AF433" s="3"/>
      <c r="AG433" s="3"/>
      <c r="AH433" s="3"/>
      <c r="AJ433" s="3"/>
      <c r="AK433" s="3"/>
      <c r="AL433" s="3"/>
      <c r="AN433" s="3"/>
      <c r="AQ433" s="3"/>
    </row>
    <row r="434" spans="1:43">
      <c r="A434" t="str">
        <f>IF(C434="","","Allievo "&amp;COUNTIF($C$2:C434,C434))</f>
        <v/>
      </c>
      <c r="H434" s="3"/>
      <c r="N434" s="3"/>
      <c r="O434" s="3"/>
      <c r="P434" s="3"/>
      <c r="Q434" s="3"/>
      <c r="R434" s="3"/>
      <c r="S434" s="3"/>
      <c r="T434" s="3"/>
      <c r="V434" s="3"/>
      <c r="W434" s="3"/>
      <c r="X434" s="3"/>
      <c r="Z434" s="3"/>
      <c r="AA434" s="3"/>
      <c r="AB434" s="3"/>
      <c r="AC434" s="3"/>
      <c r="AD434" s="3"/>
      <c r="AF434" s="3"/>
      <c r="AG434" s="3"/>
      <c r="AH434" s="3"/>
      <c r="AJ434" s="3"/>
      <c r="AK434" s="3"/>
      <c r="AL434" s="3"/>
      <c r="AN434" s="3"/>
      <c r="AQ434" s="3"/>
    </row>
    <row r="435" spans="1:43">
      <c r="A435" t="str">
        <f>IF(C435="","","Allievo "&amp;COUNTIF($C$2:C435,C435))</f>
        <v/>
      </c>
      <c r="H435" s="3"/>
      <c r="N435" s="3"/>
      <c r="O435" s="3"/>
      <c r="P435" s="3"/>
      <c r="Q435" s="3"/>
      <c r="R435" s="3"/>
      <c r="S435" s="3"/>
      <c r="T435" s="3"/>
      <c r="V435" s="3"/>
      <c r="W435" s="3"/>
      <c r="X435" s="3"/>
      <c r="Z435" s="3"/>
      <c r="AA435" s="3"/>
      <c r="AB435" s="3"/>
      <c r="AC435" s="3"/>
      <c r="AD435" s="3"/>
      <c r="AF435" s="3"/>
      <c r="AG435" s="3"/>
      <c r="AH435" s="3"/>
      <c r="AJ435" s="3"/>
      <c r="AK435" s="3"/>
      <c r="AL435" s="3"/>
      <c r="AN435" s="3"/>
      <c r="AQ435" s="3"/>
    </row>
    <row r="436" spans="1:43">
      <c r="A436" t="str">
        <f>IF(C436="","","Allievo "&amp;COUNTIF($C$2:C436,C436))</f>
        <v/>
      </c>
      <c r="H436" s="3"/>
      <c r="N436" s="3"/>
      <c r="O436" s="3"/>
      <c r="P436" s="3"/>
      <c r="Q436" s="3"/>
      <c r="R436" s="3"/>
      <c r="S436" s="3"/>
      <c r="T436" s="3"/>
      <c r="V436" s="3"/>
      <c r="W436" s="3"/>
      <c r="X436" s="3"/>
      <c r="Z436" s="3"/>
      <c r="AA436" s="3"/>
      <c r="AB436" s="3"/>
      <c r="AC436" s="3"/>
      <c r="AD436" s="3"/>
      <c r="AF436" s="3"/>
      <c r="AG436" s="3"/>
      <c r="AH436" s="3"/>
      <c r="AJ436" s="3"/>
      <c r="AK436" s="3"/>
      <c r="AL436" s="3"/>
      <c r="AN436" s="3"/>
      <c r="AQ436" s="3"/>
    </row>
    <row r="437" spans="1:43">
      <c r="A437" t="str">
        <f>IF(C437="","","Allievo "&amp;COUNTIF($C$2:C437,C437))</f>
        <v/>
      </c>
      <c r="H437" s="3"/>
      <c r="N437" s="3"/>
      <c r="O437" s="3"/>
      <c r="P437" s="3"/>
      <c r="Q437" s="3"/>
      <c r="R437" s="3"/>
      <c r="S437" s="3"/>
      <c r="T437" s="3"/>
      <c r="V437" s="3"/>
      <c r="W437" s="3"/>
      <c r="X437" s="3"/>
      <c r="Z437" s="3"/>
      <c r="AA437" s="3"/>
      <c r="AB437" s="3"/>
      <c r="AC437" s="3"/>
      <c r="AD437" s="3"/>
      <c r="AF437" s="3"/>
      <c r="AG437" s="3"/>
      <c r="AH437" s="3"/>
      <c r="AJ437" s="3"/>
      <c r="AK437" s="3"/>
      <c r="AL437" s="3"/>
      <c r="AN437" s="3"/>
      <c r="AQ437" s="3"/>
    </row>
    <row r="438" spans="1:43">
      <c r="A438" t="str">
        <f>IF(C438="","","Allievo "&amp;COUNTIF($C$2:C438,C438))</f>
        <v/>
      </c>
      <c r="H438" s="3"/>
      <c r="N438" s="3"/>
      <c r="O438" s="3"/>
      <c r="P438" s="3"/>
      <c r="Q438" s="3"/>
      <c r="R438" s="3"/>
      <c r="S438" s="3"/>
      <c r="T438" s="3"/>
      <c r="V438" s="3"/>
      <c r="W438" s="3"/>
      <c r="X438" s="3"/>
      <c r="Z438" s="3"/>
      <c r="AA438" s="3"/>
      <c r="AB438" s="3"/>
      <c r="AC438" s="3"/>
      <c r="AD438" s="3"/>
      <c r="AF438" s="3"/>
      <c r="AG438" s="3"/>
      <c r="AH438" s="3"/>
      <c r="AJ438" s="3"/>
      <c r="AK438" s="3"/>
      <c r="AL438" s="3"/>
      <c r="AN438" s="3"/>
      <c r="AQ438" s="3"/>
    </row>
    <row r="439" spans="1:43">
      <c r="A439" t="str">
        <f>IF(C439="","","Allievo "&amp;COUNTIF($C$2:C439,C439))</f>
        <v/>
      </c>
      <c r="H439" s="3"/>
      <c r="N439" s="3"/>
      <c r="O439" s="3"/>
      <c r="P439" s="3"/>
      <c r="Q439" s="3"/>
      <c r="R439" s="3"/>
      <c r="S439" s="3"/>
      <c r="T439" s="3"/>
      <c r="V439" s="3"/>
      <c r="W439" s="3"/>
      <c r="X439" s="3"/>
      <c r="Z439" s="3"/>
      <c r="AA439" s="3"/>
      <c r="AB439" s="3"/>
      <c r="AC439" s="3"/>
      <c r="AD439" s="3"/>
      <c r="AF439" s="3"/>
      <c r="AG439" s="3"/>
      <c r="AH439" s="3"/>
      <c r="AJ439" s="3"/>
      <c r="AK439" s="3"/>
      <c r="AL439" s="3"/>
      <c r="AN439" s="3"/>
      <c r="AQ439" s="3"/>
    </row>
    <row r="440" spans="1:43">
      <c r="A440" t="str">
        <f>IF(C440="","","Allievo "&amp;COUNTIF($C$2:C440,C440))</f>
        <v/>
      </c>
      <c r="H440" s="3"/>
      <c r="N440" s="3"/>
      <c r="O440" s="3"/>
      <c r="P440" s="3"/>
      <c r="Q440" s="3"/>
      <c r="R440" s="3"/>
      <c r="S440" s="3"/>
      <c r="T440" s="3"/>
      <c r="V440" s="3"/>
      <c r="W440" s="3"/>
      <c r="X440" s="3"/>
      <c r="Z440" s="3"/>
      <c r="AA440" s="3"/>
      <c r="AB440" s="3"/>
      <c r="AC440" s="3"/>
      <c r="AD440" s="3"/>
      <c r="AF440" s="3"/>
      <c r="AG440" s="3"/>
      <c r="AH440" s="3"/>
      <c r="AJ440" s="3"/>
      <c r="AK440" s="3"/>
      <c r="AL440" s="3"/>
      <c r="AN440" s="3"/>
      <c r="AQ440" s="3"/>
    </row>
    <row r="441" spans="1:43">
      <c r="A441" t="str">
        <f>IF(C441="","","Allievo "&amp;COUNTIF($C$2:C441,C441))</f>
        <v/>
      </c>
      <c r="H441" s="3"/>
      <c r="N441" s="3"/>
      <c r="O441" s="3"/>
      <c r="P441" s="3"/>
      <c r="Q441" s="3"/>
      <c r="R441" s="3"/>
      <c r="S441" s="3"/>
      <c r="T441" s="3"/>
      <c r="V441" s="3"/>
      <c r="W441" s="3"/>
      <c r="X441" s="3"/>
      <c r="Z441" s="3"/>
      <c r="AA441" s="3"/>
      <c r="AB441" s="3"/>
      <c r="AC441" s="3"/>
      <c r="AD441" s="3"/>
      <c r="AF441" s="3"/>
      <c r="AG441" s="3"/>
      <c r="AH441" s="3"/>
      <c r="AJ441" s="3"/>
      <c r="AK441" s="3"/>
      <c r="AL441" s="3"/>
      <c r="AN441" s="3"/>
      <c r="AQ441" s="3"/>
    </row>
    <row r="442" spans="1:43">
      <c r="A442" t="str">
        <f>IF(C442="","","Allievo "&amp;COUNTIF($C$2:C442,C442))</f>
        <v/>
      </c>
      <c r="H442" s="3"/>
      <c r="N442" s="3"/>
      <c r="O442" s="3"/>
      <c r="P442" s="3"/>
      <c r="Q442" s="3"/>
      <c r="R442" s="3"/>
      <c r="S442" s="3"/>
      <c r="T442" s="3"/>
      <c r="V442" s="3"/>
      <c r="W442" s="3"/>
      <c r="X442" s="3"/>
      <c r="Z442" s="3"/>
      <c r="AA442" s="3"/>
      <c r="AB442" s="3"/>
      <c r="AC442" s="3"/>
      <c r="AD442" s="3"/>
      <c r="AF442" s="3"/>
      <c r="AG442" s="3"/>
      <c r="AH442" s="3"/>
      <c r="AJ442" s="3"/>
      <c r="AK442" s="3"/>
      <c r="AL442" s="3"/>
      <c r="AN442" s="3"/>
      <c r="AQ442" s="3"/>
    </row>
    <row r="443" spans="1:43">
      <c r="A443" t="str">
        <f>IF(C443="","","Allievo "&amp;COUNTIF($C$2:C443,C443))</f>
        <v/>
      </c>
      <c r="H443" s="3"/>
      <c r="N443" s="3"/>
      <c r="O443" s="3"/>
      <c r="P443" s="3"/>
      <c r="Q443" s="3"/>
      <c r="R443" s="3"/>
      <c r="S443" s="3"/>
      <c r="T443" s="3"/>
      <c r="V443" s="3"/>
      <c r="W443" s="3"/>
      <c r="X443" s="3"/>
      <c r="Z443" s="3"/>
      <c r="AA443" s="3"/>
      <c r="AB443" s="3"/>
      <c r="AC443" s="3"/>
      <c r="AD443" s="3"/>
      <c r="AF443" s="3"/>
      <c r="AG443" s="3"/>
      <c r="AH443" s="3"/>
      <c r="AJ443" s="3"/>
      <c r="AK443" s="3"/>
      <c r="AL443" s="3"/>
      <c r="AN443" s="3"/>
      <c r="AQ443" s="3"/>
    </row>
    <row r="444" spans="1:43">
      <c r="A444" t="str">
        <f>IF(C444="","","Allievo "&amp;COUNTIF($C$2:C444,C444))</f>
        <v/>
      </c>
      <c r="H444" s="3"/>
      <c r="N444" s="3"/>
      <c r="O444" s="3"/>
      <c r="P444" s="3"/>
      <c r="Q444" s="3"/>
      <c r="R444" s="3"/>
      <c r="S444" s="3"/>
      <c r="T444" s="3"/>
      <c r="V444" s="3"/>
      <c r="W444" s="3"/>
      <c r="X444" s="3"/>
      <c r="Z444" s="3"/>
      <c r="AA444" s="3"/>
      <c r="AB444" s="3"/>
      <c r="AC444" s="3"/>
      <c r="AD444" s="3"/>
      <c r="AF444" s="3"/>
      <c r="AG444" s="3"/>
      <c r="AH444" s="3"/>
      <c r="AJ444" s="3"/>
      <c r="AK444" s="3"/>
      <c r="AL444" s="3"/>
      <c r="AN444" s="3"/>
      <c r="AQ444" s="3"/>
    </row>
    <row r="445" spans="1:43">
      <c r="A445" t="str">
        <f>IF(C445="","","Allievo "&amp;COUNTIF($C$2:C445,C445))</f>
        <v/>
      </c>
      <c r="H445" s="3"/>
      <c r="N445" s="3"/>
      <c r="O445" s="3"/>
      <c r="P445" s="3"/>
      <c r="Q445" s="3"/>
      <c r="R445" s="3"/>
      <c r="S445" s="3"/>
      <c r="T445" s="3"/>
      <c r="V445" s="3"/>
      <c r="W445" s="3"/>
      <c r="X445" s="3"/>
      <c r="Z445" s="3"/>
      <c r="AA445" s="3"/>
      <c r="AB445" s="3"/>
      <c r="AC445" s="3"/>
      <c r="AD445" s="3"/>
      <c r="AF445" s="3"/>
      <c r="AG445" s="3"/>
      <c r="AH445" s="3"/>
      <c r="AJ445" s="3"/>
      <c r="AK445" s="3"/>
      <c r="AL445" s="3"/>
      <c r="AN445" s="3"/>
      <c r="AQ445" s="3"/>
    </row>
    <row r="446" spans="1:43">
      <c r="A446" t="str">
        <f>IF(C446="","","Allievo "&amp;COUNTIF($C$2:C446,C446))</f>
        <v/>
      </c>
      <c r="H446" s="3"/>
      <c r="N446" s="3"/>
      <c r="O446" s="3"/>
      <c r="P446" s="3"/>
      <c r="Q446" s="3"/>
      <c r="R446" s="3"/>
      <c r="S446" s="3"/>
      <c r="T446" s="3"/>
      <c r="V446" s="3"/>
      <c r="W446" s="3"/>
      <c r="X446" s="3"/>
      <c r="Z446" s="3"/>
      <c r="AA446" s="3"/>
      <c r="AB446" s="3"/>
      <c r="AC446" s="3"/>
      <c r="AD446" s="3"/>
      <c r="AF446" s="3"/>
      <c r="AG446" s="3"/>
      <c r="AH446" s="3"/>
      <c r="AJ446" s="3"/>
      <c r="AK446" s="3"/>
      <c r="AL446" s="3"/>
      <c r="AN446" s="3"/>
      <c r="AQ446" s="3"/>
    </row>
    <row r="447" spans="1:43">
      <c r="A447" t="str">
        <f>IF(C447="","","Allievo "&amp;COUNTIF($C$2:C447,C447))</f>
        <v/>
      </c>
      <c r="H447" s="3"/>
      <c r="N447" s="3"/>
      <c r="O447" s="3"/>
      <c r="P447" s="3"/>
      <c r="Q447" s="3"/>
      <c r="R447" s="3"/>
      <c r="S447" s="3"/>
      <c r="T447" s="3"/>
      <c r="V447" s="3"/>
      <c r="W447" s="3"/>
      <c r="X447" s="3"/>
      <c r="Z447" s="3"/>
      <c r="AA447" s="3"/>
      <c r="AB447" s="3"/>
      <c r="AC447" s="3"/>
      <c r="AD447" s="3"/>
      <c r="AF447" s="3"/>
      <c r="AG447" s="3"/>
      <c r="AH447" s="3"/>
      <c r="AJ447" s="3"/>
      <c r="AK447" s="3"/>
      <c r="AL447" s="3"/>
      <c r="AN447" s="3"/>
      <c r="AQ447" s="3"/>
    </row>
    <row r="448" spans="1:43">
      <c r="A448" t="str">
        <f>IF(C448="","","Allievo "&amp;COUNTIF($C$2:C448,C448))</f>
        <v/>
      </c>
      <c r="H448" s="3"/>
      <c r="N448" s="3"/>
      <c r="O448" s="3"/>
      <c r="P448" s="3"/>
      <c r="Q448" s="3"/>
      <c r="R448" s="3"/>
      <c r="S448" s="3"/>
      <c r="T448" s="3"/>
      <c r="V448" s="3"/>
      <c r="W448" s="3"/>
      <c r="X448" s="3"/>
      <c r="Z448" s="3"/>
      <c r="AA448" s="3"/>
      <c r="AB448" s="3"/>
      <c r="AC448" s="3"/>
      <c r="AD448" s="3"/>
      <c r="AF448" s="3"/>
      <c r="AG448" s="3"/>
      <c r="AH448" s="3"/>
      <c r="AJ448" s="3"/>
      <c r="AK448" s="3"/>
      <c r="AL448" s="3"/>
      <c r="AN448" s="3"/>
      <c r="AQ448" s="3"/>
    </row>
    <row r="449" spans="1:43">
      <c r="A449" t="str">
        <f>IF(C449="","","Allievo "&amp;COUNTIF($C$2:C449,C449))</f>
        <v/>
      </c>
      <c r="H449" s="3"/>
      <c r="N449" s="3"/>
      <c r="O449" s="3"/>
      <c r="P449" s="3"/>
      <c r="Q449" s="3"/>
      <c r="R449" s="3"/>
      <c r="S449" s="3"/>
      <c r="T449" s="3"/>
      <c r="V449" s="3"/>
      <c r="W449" s="3"/>
      <c r="X449" s="3"/>
      <c r="Z449" s="3"/>
      <c r="AA449" s="3"/>
      <c r="AB449" s="3"/>
      <c r="AC449" s="3"/>
      <c r="AD449" s="3"/>
      <c r="AF449" s="3"/>
      <c r="AG449" s="3"/>
      <c r="AH449" s="3"/>
      <c r="AJ449" s="3"/>
      <c r="AK449" s="3"/>
      <c r="AL449" s="3"/>
      <c r="AN449" s="3"/>
      <c r="AQ449" s="3"/>
    </row>
    <row r="450" spans="1:43">
      <c r="A450" t="str">
        <f>IF(C450="","","Allievo "&amp;COUNTIF($C$2:C450,C450))</f>
        <v/>
      </c>
      <c r="H450" s="3"/>
      <c r="N450" s="3"/>
      <c r="O450" s="3"/>
      <c r="P450" s="3"/>
      <c r="Q450" s="3"/>
      <c r="R450" s="3"/>
      <c r="S450" s="3"/>
      <c r="T450" s="3"/>
      <c r="V450" s="3"/>
      <c r="W450" s="3"/>
      <c r="X450" s="3"/>
      <c r="Z450" s="3"/>
      <c r="AA450" s="3"/>
      <c r="AB450" s="3"/>
      <c r="AC450" s="3"/>
      <c r="AD450" s="3"/>
      <c r="AF450" s="3"/>
      <c r="AG450" s="3"/>
      <c r="AH450" s="3"/>
      <c r="AJ450" s="3"/>
      <c r="AK450" s="3"/>
      <c r="AL450" s="3"/>
      <c r="AN450" s="3"/>
      <c r="AQ450" s="3"/>
    </row>
    <row r="451" spans="1:43">
      <c r="A451" t="str">
        <f>IF(C451="","","Allievo "&amp;COUNTIF($C$2:C451,C451))</f>
        <v/>
      </c>
      <c r="H451" s="3"/>
      <c r="N451" s="3"/>
      <c r="O451" s="3"/>
      <c r="P451" s="3"/>
      <c r="Q451" s="3"/>
      <c r="R451" s="3"/>
      <c r="S451" s="3"/>
      <c r="T451" s="3"/>
      <c r="V451" s="3"/>
      <c r="W451" s="3"/>
      <c r="X451" s="3"/>
      <c r="Z451" s="3"/>
      <c r="AA451" s="3"/>
      <c r="AB451" s="3"/>
      <c r="AC451" s="3"/>
      <c r="AD451" s="3"/>
      <c r="AF451" s="3"/>
      <c r="AG451" s="3"/>
      <c r="AH451" s="3"/>
      <c r="AJ451" s="3"/>
      <c r="AK451" s="3"/>
      <c r="AL451" s="3"/>
      <c r="AN451" s="3"/>
      <c r="AQ451" s="3"/>
    </row>
    <row r="452" spans="1:43">
      <c r="A452" t="str">
        <f>IF(C452="","","Allievo "&amp;COUNTIF($C$2:C452,C452))</f>
        <v/>
      </c>
      <c r="H452" s="3"/>
      <c r="N452" s="3"/>
      <c r="O452" s="3"/>
      <c r="P452" s="3"/>
      <c r="Q452" s="3"/>
      <c r="R452" s="3"/>
      <c r="S452" s="3"/>
      <c r="T452" s="3"/>
      <c r="V452" s="3"/>
      <c r="W452" s="3"/>
      <c r="X452" s="3"/>
      <c r="Z452" s="3"/>
      <c r="AA452" s="3"/>
      <c r="AB452" s="3"/>
      <c r="AC452" s="3"/>
      <c r="AD452" s="3"/>
      <c r="AF452" s="3"/>
      <c r="AG452" s="3"/>
      <c r="AH452" s="3"/>
      <c r="AJ452" s="3"/>
      <c r="AK452" s="3"/>
      <c r="AL452" s="3"/>
      <c r="AN452" s="3"/>
      <c r="AQ452" s="3"/>
    </row>
    <row r="453" spans="1:43">
      <c r="A453" t="str">
        <f>IF(C453="","","Allievo "&amp;COUNTIF($C$2:C453,C453))</f>
        <v/>
      </c>
      <c r="H453" s="3"/>
      <c r="N453" s="3"/>
      <c r="O453" s="3"/>
      <c r="P453" s="3"/>
      <c r="Q453" s="3"/>
      <c r="R453" s="3"/>
      <c r="S453" s="3"/>
      <c r="T453" s="3"/>
      <c r="V453" s="3"/>
      <c r="W453" s="3"/>
      <c r="X453" s="3"/>
      <c r="Z453" s="3"/>
      <c r="AA453" s="3"/>
      <c r="AB453" s="3"/>
      <c r="AC453" s="3"/>
      <c r="AD453" s="3"/>
      <c r="AF453" s="3"/>
      <c r="AG453" s="3"/>
      <c r="AH453" s="3"/>
      <c r="AJ453" s="3"/>
      <c r="AK453" s="3"/>
      <c r="AL453" s="3"/>
      <c r="AN453" s="3"/>
      <c r="AQ453" s="3"/>
    </row>
    <row r="454" spans="1:43">
      <c r="A454" t="str">
        <f>IF(C454="","","Allievo "&amp;COUNTIF($C$2:C454,C454))</f>
        <v/>
      </c>
      <c r="H454" s="3"/>
      <c r="N454" s="3"/>
      <c r="O454" s="3"/>
      <c r="P454" s="3"/>
      <c r="Q454" s="3"/>
      <c r="R454" s="3"/>
      <c r="S454" s="3"/>
      <c r="T454" s="3"/>
      <c r="V454" s="3"/>
      <c r="W454" s="3"/>
      <c r="X454" s="3"/>
      <c r="Z454" s="3"/>
      <c r="AA454" s="3"/>
      <c r="AB454" s="3"/>
      <c r="AC454" s="3"/>
      <c r="AD454" s="3"/>
      <c r="AF454" s="3"/>
      <c r="AG454" s="3"/>
      <c r="AH454" s="3"/>
      <c r="AJ454" s="3"/>
      <c r="AK454" s="3"/>
      <c r="AL454" s="3"/>
      <c r="AN454" s="3"/>
      <c r="AQ454" s="3"/>
    </row>
    <row r="455" spans="1:43">
      <c r="A455" t="str">
        <f>IF(C455="","","Allievo "&amp;COUNTIF($C$2:C455,C455))</f>
        <v/>
      </c>
      <c r="H455" s="3"/>
      <c r="N455" s="3"/>
      <c r="O455" s="3"/>
      <c r="P455" s="3"/>
      <c r="Q455" s="3"/>
      <c r="R455" s="3"/>
      <c r="S455" s="3"/>
      <c r="T455" s="3"/>
      <c r="V455" s="3"/>
      <c r="W455" s="3"/>
      <c r="X455" s="3"/>
      <c r="Z455" s="3"/>
      <c r="AA455" s="3"/>
      <c r="AB455" s="3"/>
      <c r="AC455" s="3"/>
      <c r="AD455" s="3"/>
      <c r="AF455" s="3"/>
      <c r="AG455" s="3"/>
      <c r="AH455" s="3"/>
      <c r="AJ455" s="3"/>
      <c r="AK455" s="3"/>
      <c r="AL455" s="3"/>
      <c r="AN455" s="3"/>
      <c r="AQ455" s="3"/>
    </row>
    <row r="456" spans="1:43">
      <c r="A456" t="str">
        <f>IF(C456="","","Allievo "&amp;COUNTIF($C$2:C456,C456))</f>
        <v/>
      </c>
      <c r="H456" s="3"/>
      <c r="N456" s="3"/>
      <c r="O456" s="3"/>
      <c r="P456" s="3"/>
      <c r="Q456" s="3"/>
      <c r="R456" s="3"/>
      <c r="S456" s="3"/>
      <c r="T456" s="3"/>
      <c r="V456" s="3"/>
      <c r="W456" s="3"/>
      <c r="X456" s="3"/>
      <c r="Z456" s="3"/>
      <c r="AA456" s="3"/>
      <c r="AB456" s="3"/>
      <c r="AC456" s="3"/>
      <c r="AD456" s="3"/>
      <c r="AF456" s="3"/>
      <c r="AG456" s="3"/>
      <c r="AH456" s="3"/>
      <c r="AJ456" s="3"/>
      <c r="AK456" s="3"/>
      <c r="AL456" s="3"/>
      <c r="AN456" s="3"/>
      <c r="AQ456" s="3"/>
    </row>
    <row r="457" spans="1:43">
      <c r="A457" t="str">
        <f>IF(C457="","","Allievo "&amp;COUNTIF($C$2:C457,C457))</f>
        <v/>
      </c>
      <c r="H457" s="3"/>
      <c r="N457" s="3"/>
      <c r="O457" s="3"/>
      <c r="P457" s="3"/>
      <c r="Q457" s="3"/>
      <c r="R457" s="3"/>
      <c r="S457" s="3"/>
      <c r="T457" s="3"/>
      <c r="V457" s="3"/>
      <c r="W457" s="3"/>
      <c r="X457" s="3"/>
      <c r="Z457" s="3"/>
      <c r="AA457" s="3"/>
      <c r="AB457" s="3"/>
      <c r="AC457" s="3"/>
      <c r="AD457" s="3"/>
      <c r="AF457" s="3"/>
      <c r="AG457" s="3"/>
      <c r="AH457" s="3"/>
      <c r="AJ457" s="3"/>
      <c r="AK457" s="3"/>
      <c r="AL457" s="3"/>
      <c r="AN457" s="3"/>
      <c r="AQ457" s="3"/>
    </row>
    <row r="458" spans="1:43">
      <c r="A458" t="str">
        <f>IF(C458="","","Allievo "&amp;COUNTIF($C$2:C458,C458))</f>
        <v/>
      </c>
      <c r="H458" s="3"/>
      <c r="N458" s="3"/>
      <c r="O458" s="3"/>
      <c r="P458" s="3"/>
      <c r="Q458" s="3"/>
      <c r="R458" s="3"/>
      <c r="S458" s="3"/>
      <c r="T458" s="3"/>
      <c r="V458" s="3"/>
      <c r="W458" s="3"/>
      <c r="X458" s="3"/>
      <c r="Z458" s="3"/>
      <c r="AA458" s="3"/>
      <c r="AB458" s="3"/>
      <c r="AC458" s="3"/>
      <c r="AD458" s="3"/>
      <c r="AF458" s="3"/>
      <c r="AG458" s="3"/>
      <c r="AH458" s="3"/>
      <c r="AJ458" s="3"/>
      <c r="AK458" s="3"/>
      <c r="AL458" s="3"/>
      <c r="AN458" s="3"/>
      <c r="AQ458" s="3"/>
    </row>
    <row r="459" spans="1:43">
      <c r="A459" t="str">
        <f>IF(C459="","","Allievo "&amp;COUNTIF($C$2:C459,C459))</f>
        <v/>
      </c>
      <c r="H459" s="3"/>
      <c r="N459" s="3"/>
      <c r="O459" s="3"/>
      <c r="P459" s="3"/>
      <c r="Q459" s="3"/>
      <c r="R459" s="3"/>
      <c r="S459" s="3"/>
      <c r="T459" s="3"/>
      <c r="V459" s="3"/>
      <c r="W459" s="3"/>
      <c r="X459" s="3"/>
      <c r="Z459" s="3"/>
      <c r="AA459" s="3"/>
      <c r="AB459" s="3"/>
      <c r="AC459" s="3"/>
      <c r="AD459" s="3"/>
      <c r="AF459" s="3"/>
      <c r="AG459" s="3"/>
      <c r="AH459" s="3"/>
      <c r="AJ459" s="3"/>
      <c r="AK459" s="3"/>
      <c r="AL459" s="3"/>
      <c r="AN459" s="3"/>
      <c r="AQ459" s="3"/>
    </row>
    <row r="460" spans="1:43">
      <c r="A460" t="str">
        <f>IF(C460="","","Allievo "&amp;COUNTIF($C$2:C460,C460))</f>
        <v/>
      </c>
      <c r="H460" s="3"/>
      <c r="N460" s="3"/>
      <c r="O460" s="3"/>
      <c r="P460" s="3"/>
      <c r="Q460" s="3"/>
      <c r="R460" s="3"/>
      <c r="S460" s="3"/>
      <c r="T460" s="3"/>
      <c r="V460" s="3"/>
      <c r="W460" s="3"/>
      <c r="X460" s="3"/>
      <c r="Z460" s="3"/>
      <c r="AA460" s="3"/>
      <c r="AB460" s="3"/>
      <c r="AC460" s="3"/>
      <c r="AD460" s="3"/>
      <c r="AF460" s="3"/>
      <c r="AG460" s="3"/>
      <c r="AH460" s="3"/>
      <c r="AJ460" s="3"/>
      <c r="AK460" s="3"/>
      <c r="AL460" s="3"/>
      <c r="AN460" s="3"/>
      <c r="AQ460" s="3"/>
    </row>
    <row r="461" spans="1:43">
      <c r="A461" t="str">
        <f>IF(C461="","","Allievo "&amp;COUNTIF($C$2:C461,C461))</f>
        <v/>
      </c>
      <c r="H461" s="3"/>
      <c r="N461" s="3"/>
      <c r="O461" s="3"/>
      <c r="P461" s="3"/>
      <c r="Q461" s="3"/>
      <c r="R461" s="3"/>
      <c r="S461" s="3"/>
      <c r="T461" s="3"/>
      <c r="V461" s="3"/>
      <c r="W461" s="3"/>
      <c r="X461" s="3"/>
      <c r="Z461" s="3"/>
      <c r="AA461" s="3"/>
      <c r="AB461" s="3"/>
      <c r="AC461" s="3"/>
      <c r="AD461" s="3"/>
      <c r="AF461" s="3"/>
      <c r="AG461" s="3"/>
      <c r="AH461" s="3"/>
      <c r="AJ461" s="3"/>
      <c r="AK461" s="3"/>
      <c r="AL461" s="3"/>
      <c r="AN461" s="3"/>
      <c r="AQ461" s="3"/>
    </row>
    <row r="462" spans="1:43">
      <c r="A462" t="str">
        <f>IF(C462="","","Allievo "&amp;COUNTIF($C$2:C462,C462))</f>
        <v/>
      </c>
      <c r="H462" s="3"/>
      <c r="N462" s="3"/>
      <c r="O462" s="3"/>
      <c r="P462" s="3"/>
      <c r="Q462" s="3"/>
      <c r="R462" s="3"/>
      <c r="S462" s="3"/>
      <c r="T462" s="3"/>
      <c r="V462" s="3"/>
      <c r="W462" s="3"/>
      <c r="X462" s="3"/>
      <c r="Z462" s="3"/>
      <c r="AA462" s="3"/>
      <c r="AB462" s="3"/>
      <c r="AC462" s="3"/>
      <c r="AD462" s="3"/>
      <c r="AF462" s="3"/>
      <c r="AG462" s="3"/>
      <c r="AH462" s="3"/>
      <c r="AJ462" s="3"/>
      <c r="AK462" s="3"/>
      <c r="AL462" s="3"/>
      <c r="AN462" s="3"/>
      <c r="AQ462" s="3"/>
    </row>
    <row r="463" spans="1:43">
      <c r="A463" t="str">
        <f>IF(C463="","","Allievo "&amp;COUNTIF($C$2:C463,C463))</f>
        <v/>
      </c>
      <c r="H463" s="3"/>
      <c r="N463" s="3"/>
      <c r="O463" s="3"/>
      <c r="P463" s="3"/>
      <c r="Q463" s="3"/>
      <c r="R463" s="3"/>
      <c r="S463" s="3"/>
      <c r="T463" s="3"/>
      <c r="V463" s="3"/>
      <c r="W463" s="3"/>
      <c r="X463" s="3"/>
      <c r="Z463" s="3"/>
      <c r="AA463" s="3"/>
      <c r="AB463" s="3"/>
      <c r="AC463" s="3"/>
      <c r="AD463" s="3"/>
      <c r="AF463" s="3"/>
      <c r="AG463" s="3"/>
      <c r="AH463" s="3"/>
      <c r="AJ463" s="3"/>
      <c r="AK463" s="3"/>
      <c r="AL463" s="3"/>
      <c r="AN463" s="3"/>
      <c r="AQ463" s="3"/>
    </row>
    <row r="464" spans="1:43">
      <c r="A464" t="str">
        <f>IF(C464="","","Allievo "&amp;COUNTIF($C$2:C464,C464))</f>
        <v/>
      </c>
      <c r="H464" s="3"/>
      <c r="N464" s="3"/>
      <c r="O464" s="3"/>
      <c r="P464" s="3"/>
      <c r="Q464" s="3"/>
      <c r="R464" s="3"/>
      <c r="S464" s="3"/>
      <c r="T464" s="3"/>
      <c r="V464" s="3"/>
      <c r="W464" s="3"/>
      <c r="X464" s="3"/>
      <c r="Z464" s="3"/>
      <c r="AA464" s="3"/>
      <c r="AB464" s="3"/>
      <c r="AC464" s="3"/>
      <c r="AD464" s="3"/>
      <c r="AF464" s="3"/>
      <c r="AG464" s="3"/>
      <c r="AH464" s="3"/>
      <c r="AJ464" s="3"/>
      <c r="AK464" s="3"/>
      <c r="AL464" s="3"/>
      <c r="AN464" s="3"/>
      <c r="AQ464" s="3"/>
    </row>
    <row r="465" spans="1:43">
      <c r="A465" t="str">
        <f>IF(C465="","","Allievo "&amp;COUNTIF($C$2:C465,C465))</f>
        <v/>
      </c>
      <c r="H465" s="3"/>
      <c r="N465" s="3"/>
      <c r="O465" s="3"/>
      <c r="P465" s="3"/>
      <c r="Q465" s="3"/>
      <c r="R465" s="3"/>
      <c r="S465" s="3"/>
      <c r="T465" s="3"/>
      <c r="V465" s="3"/>
      <c r="W465" s="3"/>
      <c r="X465" s="3"/>
      <c r="Z465" s="3"/>
      <c r="AA465" s="3"/>
      <c r="AB465" s="3"/>
      <c r="AC465" s="3"/>
      <c r="AD465" s="3"/>
      <c r="AF465" s="3"/>
      <c r="AG465" s="3"/>
      <c r="AH465" s="3"/>
      <c r="AJ465" s="3"/>
      <c r="AK465" s="3"/>
      <c r="AL465" s="3"/>
      <c r="AN465" s="3"/>
      <c r="AQ465" s="3"/>
    </row>
    <row r="466" spans="1:43">
      <c r="A466" t="str">
        <f>IF(C466="","","Allievo "&amp;COUNTIF($C$2:C466,C466))</f>
        <v/>
      </c>
      <c r="H466" s="3"/>
      <c r="N466" s="3"/>
      <c r="O466" s="3"/>
      <c r="P466" s="3"/>
      <c r="Q466" s="3"/>
      <c r="R466" s="3"/>
      <c r="S466" s="3"/>
      <c r="T466" s="3"/>
      <c r="V466" s="3"/>
      <c r="W466" s="3"/>
      <c r="X466" s="3"/>
      <c r="Z466" s="3"/>
      <c r="AA466" s="3"/>
      <c r="AB466" s="3"/>
      <c r="AC466" s="3"/>
      <c r="AD466" s="3"/>
      <c r="AF466" s="3"/>
      <c r="AG466" s="3"/>
      <c r="AH466" s="3"/>
      <c r="AJ466" s="3"/>
      <c r="AK466" s="3"/>
      <c r="AL466" s="3"/>
      <c r="AN466" s="3"/>
      <c r="AQ466" s="3"/>
    </row>
    <row r="467" spans="1:43">
      <c r="A467" t="str">
        <f>IF(C467="","","Allievo "&amp;COUNTIF($C$2:C467,C467))</f>
        <v/>
      </c>
      <c r="H467" s="3"/>
      <c r="N467" s="3"/>
      <c r="O467" s="3"/>
      <c r="P467" s="3"/>
      <c r="Q467" s="3"/>
      <c r="R467" s="3"/>
      <c r="S467" s="3"/>
      <c r="T467" s="3"/>
      <c r="V467" s="3"/>
      <c r="W467" s="3"/>
      <c r="X467" s="3"/>
      <c r="Z467" s="3"/>
      <c r="AA467" s="3"/>
      <c r="AB467" s="3"/>
      <c r="AC467" s="3"/>
      <c r="AD467" s="3"/>
      <c r="AF467" s="3"/>
      <c r="AG467" s="3"/>
      <c r="AH467" s="3"/>
      <c r="AJ467" s="3"/>
      <c r="AK467" s="3"/>
      <c r="AL467" s="3"/>
      <c r="AN467" s="3"/>
      <c r="AQ467" s="3"/>
    </row>
    <row r="468" spans="1:43">
      <c r="A468" t="str">
        <f>IF(C468="","","Allievo "&amp;COUNTIF($C$2:C468,C468))</f>
        <v/>
      </c>
      <c r="H468" s="3"/>
      <c r="N468" s="3"/>
      <c r="O468" s="3"/>
      <c r="P468" s="3"/>
      <c r="Q468" s="3"/>
      <c r="R468" s="3"/>
      <c r="S468" s="3"/>
      <c r="T468" s="3"/>
      <c r="V468" s="3"/>
      <c r="W468" s="3"/>
      <c r="X468" s="3"/>
      <c r="Z468" s="3"/>
      <c r="AA468" s="3"/>
      <c r="AB468" s="3"/>
      <c r="AC468" s="3"/>
      <c r="AD468" s="3"/>
      <c r="AF468" s="3"/>
      <c r="AG468" s="3"/>
      <c r="AH468" s="3"/>
      <c r="AJ468" s="3"/>
      <c r="AK468" s="3"/>
      <c r="AL468" s="3"/>
      <c r="AN468" s="3"/>
      <c r="AQ468" s="3"/>
    </row>
    <row r="469" spans="1:43">
      <c r="A469" t="str">
        <f>IF(C469="","","Allievo "&amp;COUNTIF($C$2:C469,C469))</f>
        <v/>
      </c>
      <c r="H469" s="3"/>
      <c r="N469" s="3"/>
      <c r="O469" s="3"/>
      <c r="P469" s="3"/>
      <c r="Q469" s="3"/>
      <c r="R469" s="3"/>
      <c r="S469" s="3"/>
      <c r="T469" s="3"/>
      <c r="V469" s="3"/>
      <c r="W469" s="3"/>
      <c r="X469" s="3"/>
      <c r="Z469" s="3"/>
      <c r="AA469" s="3"/>
      <c r="AB469" s="3"/>
      <c r="AC469" s="3"/>
      <c r="AD469" s="3"/>
      <c r="AF469" s="3"/>
      <c r="AG469" s="3"/>
      <c r="AH469" s="3"/>
      <c r="AJ469" s="3"/>
      <c r="AK469" s="3"/>
      <c r="AL469" s="3"/>
      <c r="AN469" s="3"/>
      <c r="AQ469" s="3"/>
    </row>
    <row r="470" spans="1:43">
      <c r="A470" t="str">
        <f>IF(C470="","","Allievo "&amp;COUNTIF($C$2:C470,C470))</f>
        <v/>
      </c>
      <c r="H470" s="3"/>
      <c r="N470" s="3"/>
      <c r="O470" s="3"/>
      <c r="P470" s="3"/>
      <c r="Q470" s="3"/>
      <c r="R470" s="3"/>
      <c r="S470" s="3"/>
      <c r="T470" s="3"/>
      <c r="V470" s="3"/>
      <c r="W470" s="3"/>
      <c r="X470" s="3"/>
      <c r="Z470" s="3"/>
      <c r="AA470" s="3"/>
      <c r="AB470" s="3"/>
      <c r="AC470" s="3"/>
      <c r="AD470" s="3"/>
      <c r="AF470" s="3"/>
      <c r="AG470" s="3"/>
      <c r="AH470" s="3"/>
      <c r="AJ470" s="3"/>
      <c r="AK470" s="3"/>
      <c r="AL470" s="3"/>
      <c r="AN470" s="3"/>
      <c r="AQ470" s="3"/>
    </row>
    <row r="471" spans="1:43">
      <c r="A471" t="str">
        <f>IF(C471="","","Allievo "&amp;COUNTIF($C$2:C471,C471))</f>
        <v/>
      </c>
      <c r="H471" s="3"/>
      <c r="N471" s="3"/>
      <c r="O471" s="3"/>
      <c r="P471" s="3"/>
      <c r="Q471" s="3"/>
      <c r="R471" s="3"/>
      <c r="S471" s="3"/>
      <c r="T471" s="3"/>
      <c r="V471" s="3"/>
      <c r="W471" s="3"/>
      <c r="X471" s="3"/>
      <c r="Z471" s="3"/>
      <c r="AA471" s="3"/>
      <c r="AB471" s="3"/>
      <c r="AC471" s="3"/>
      <c r="AD471" s="3"/>
      <c r="AF471" s="3"/>
      <c r="AG471" s="3"/>
      <c r="AH471" s="3"/>
      <c r="AJ471" s="3"/>
      <c r="AK471" s="3"/>
      <c r="AL471" s="3"/>
      <c r="AN471" s="3"/>
      <c r="AQ471" s="3"/>
    </row>
    <row r="472" spans="1:43">
      <c r="A472" t="str">
        <f>IF(C472="","","Allievo "&amp;COUNTIF($C$2:C472,C472))</f>
        <v/>
      </c>
      <c r="H472" s="3"/>
      <c r="N472" s="3"/>
      <c r="O472" s="3"/>
      <c r="P472" s="3"/>
      <c r="Q472" s="3"/>
      <c r="R472" s="3"/>
      <c r="S472" s="3"/>
      <c r="T472" s="3"/>
      <c r="V472" s="3"/>
      <c r="W472" s="3"/>
      <c r="X472" s="3"/>
      <c r="Z472" s="3"/>
      <c r="AA472" s="3"/>
      <c r="AB472" s="3"/>
      <c r="AC472" s="3"/>
      <c r="AD472" s="3"/>
      <c r="AF472" s="3"/>
      <c r="AG472" s="3"/>
      <c r="AH472" s="3"/>
      <c r="AJ472" s="3"/>
      <c r="AK472" s="3"/>
      <c r="AL472" s="3"/>
      <c r="AN472" s="3"/>
      <c r="AQ472" s="3"/>
    </row>
    <row r="473" spans="1:43">
      <c r="A473" t="str">
        <f>IF(C473="","","Allievo "&amp;COUNTIF($C$2:C473,C473))</f>
        <v/>
      </c>
      <c r="H473" s="3"/>
      <c r="N473" s="3"/>
      <c r="O473" s="3"/>
      <c r="P473" s="3"/>
      <c r="Q473" s="3"/>
      <c r="R473" s="3"/>
      <c r="S473" s="3"/>
      <c r="T473" s="3"/>
      <c r="V473" s="3"/>
      <c r="W473" s="3"/>
      <c r="X473" s="3"/>
      <c r="Z473" s="3"/>
      <c r="AA473" s="3"/>
      <c r="AB473" s="3"/>
      <c r="AC473" s="3"/>
      <c r="AD473" s="3"/>
      <c r="AF473" s="3"/>
      <c r="AG473" s="3"/>
      <c r="AH473" s="3"/>
      <c r="AJ473" s="3"/>
      <c r="AK473" s="3"/>
      <c r="AL473" s="3"/>
      <c r="AN473" s="3"/>
      <c r="AQ473" s="3"/>
    </row>
    <row r="474" spans="1:43">
      <c r="A474" t="str">
        <f>IF(C474="","","Allievo "&amp;COUNTIF($C$2:C474,C474))</f>
        <v/>
      </c>
      <c r="H474" s="3"/>
      <c r="N474" s="3"/>
      <c r="O474" s="3"/>
      <c r="P474" s="3"/>
      <c r="Q474" s="3"/>
      <c r="R474" s="3"/>
      <c r="S474" s="3"/>
      <c r="T474" s="3"/>
      <c r="V474" s="3"/>
      <c r="W474" s="3"/>
      <c r="X474" s="3"/>
      <c r="Z474" s="3"/>
      <c r="AA474" s="3"/>
      <c r="AB474" s="3"/>
      <c r="AC474" s="3"/>
      <c r="AD474" s="3"/>
      <c r="AF474" s="3"/>
      <c r="AG474" s="3"/>
      <c r="AH474" s="3"/>
      <c r="AJ474" s="3"/>
      <c r="AK474" s="3"/>
      <c r="AL474" s="3"/>
      <c r="AN474" s="3"/>
      <c r="AQ474" s="3"/>
    </row>
    <row r="475" spans="1:43">
      <c r="A475" t="str">
        <f>IF(C475="","","Allievo "&amp;COUNTIF($C$2:C475,C475))</f>
        <v/>
      </c>
      <c r="H475" s="3"/>
      <c r="N475" s="3"/>
      <c r="O475" s="3"/>
      <c r="P475" s="3"/>
      <c r="Q475" s="3"/>
      <c r="R475" s="3"/>
      <c r="S475" s="3"/>
      <c r="T475" s="3"/>
      <c r="V475" s="3"/>
      <c r="W475" s="3"/>
      <c r="X475" s="3"/>
      <c r="Z475" s="3"/>
      <c r="AA475" s="3"/>
      <c r="AB475" s="3"/>
      <c r="AC475" s="3"/>
      <c r="AD475" s="3"/>
      <c r="AF475" s="3"/>
      <c r="AG475" s="3"/>
      <c r="AH475" s="3"/>
      <c r="AJ475" s="3"/>
      <c r="AK475" s="3"/>
      <c r="AL475" s="3"/>
      <c r="AN475" s="3"/>
      <c r="AQ475" s="3"/>
    </row>
    <row r="476" spans="1:43">
      <c r="A476" t="str">
        <f>IF(C476="","","Allievo "&amp;COUNTIF($C$2:C476,C476))</f>
        <v/>
      </c>
      <c r="H476" s="3"/>
      <c r="N476" s="3"/>
      <c r="O476" s="3"/>
      <c r="P476" s="3"/>
      <c r="Q476" s="3"/>
      <c r="R476" s="3"/>
      <c r="S476" s="3"/>
      <c r="T476" s="3"/>
      <c r="V476" s="3"/>
      <c r="W476" s="3"/>
      <c r="X476" s="3"/>
      <c r="Z476" s="3"/>
      <c r="AA476" s="3"/>
      <c r="AB476" s="3"/>
      <c r="AC476" s="3"/>
      <c r="AD476" s="3"/>
      <c r="AF476" s="3"/>
      <c r="AG476" s="3"/>
      <c r="AH476" s="3"/>
      <c r="AJ476" s="3"/>
      <c r="AK476" s="3"/>
      <c r="AL476" s="3"/>
      <c r="AN476" s="3"/>
      <c r="AQ476" s="3"/>
    </row>
    <row r="477" spans="1:43">
      <c r="A477" t="str">
        <f>IF(C477="","","Allievo "&amp;COUNTIF($C$2:C477,C477))</f>
        <v/>
      </c>
      <c r="H477" s="3"/>
      <c r="N477" s="3"/>
      <c r="O477" s="3"/>
      <c r="P477" s="3"/>
      <c r="Q477" s="3"/>
      <c r="R477" s="3"/>
      <c r="S477" s="3"/>
      <c r="T477" s="3"/>
      <c r="V477" s="3"/>
      <c r="W477" s="3"/>
      <c r="X477" s="3"/>
      <c r="Z477" s="3"/>
      <c r="AA477" s="3"/>
      <c r="AB477" s="3"/>
      <c r="AC477" s="3"/>
      <c r="AD477" s="3"/>
      <c r="AF477" s="3"/>
      <c r="AG477" s="3"/>
      <c r="AH477" s="3"/>
      <c r="AJ477" s="3"/>
      <c r="AK477" s="3"/>
      <c r="AL477" s="3"/>
      <c r="AN477" s="3"/>
      <c r="AQ477" s="3"/>
    </row>
    <row r="478" spans="1:43">
      <c r="A478" t="str">
        <f>IF(C478="","","Allievo "&amp;COUNTIF($C$2:C478,C478))</f>
        <v/>
      </c>
      <c r="H478" s="3"/>
      <c r="N478" s="3"/>
      <c r="O478" s="3"/>
      <c r="P478" s="3"/>
      <c r="Q478" s="3"/>
      <c r="R478" s="3"/>
      <c r="S478" s="3"/>
      <c r="T478" s="3"/>
      <c r="V478" s="3"/>
      <c r="W478" s="3"/>
      <c r="X478" s="3"/>
      <c r="Z478" s="3"/>
      <c r="AA478" s="3"/>
      <c r="AB478" s="3"/>
      <c r="AC478" s="3"/>
      <c r="AD478" s="3"/>
      <c r="AF478" s="3"/>
      <c r="AG478" s="3"/>
      <c r="AH478" s="3"/>
      <c r="AJ478" s="3"/>
      <c r="AK478" s="3"/>
      <c r="AL478" s="3"/>
      <c r="AN478" s="3"/>
      <c r="AQ478" s="3"/>
    </row>
    <row r="479" spans="1:43">
      <c r="A479" t="str">
        <f>IF(C479="","","Allievo "&amp;COUNTIF($C$2:C479,C479))</f>
        <v/>
      </c>
      <c r="H479" s="3"/>
      <c r="N479" s="3"/>
      <c r="O479" s="3"/>
      <c r="P479" s="3"/>
      <c r="Q479" s="3"/>
      <c r="R479" s="3"/>
      <c r="S479" s="3"/>
      <c r="T479" s="3"/>
      <c r="V479" s="3"/>
      <c r="W479" s="3"/>
      <c r="X479" s="3"/>
      <c r="Z479" s="3"/>
      <c r="AA479" s="3"/>
      <c r="AB479" s="3"/>
      <c r="AC479" s="3"/>
      <c r="AD479" s="3"/>
      <c r="AF479" s="3"/>
      <c r="AG479" s="3"/>
      <c r="AH479" s="3"/>
      <c r="AJ479" s="3"/>
      <c r="AK479" s="3"/>
      <c r="AL479" s="3"/>
      <c r="AN479" s="3"/>
      <c r="AQ479" s="3"/>
    </row>
    <row r="480" spans="1:43">
      <c r="A480" t="str">
        <f>IF(C480="","","Allievo "&amp;COUNTIF($C$2:C480,C480))</f>
        <v/>
      </c>
      <c r="H480" s="3"/>
      <c r="N480" s="3"/>
      <c r="O480" s="3"/>
      <c r="P480" s="3"/>
      <c r="Q480" s="3"/>
      <c r="R480" s="3"/>
      <c r="S480" s="3"/>
      <c r="T480" s="3"/>
      <c r="V480" s="3"/>
      <c r="W480" s="3"/>
      <c r="X480" s="3"/>
      <c r="Z480" s="3"/>
      <c r="AA480" s="3"/>
      <c r="AB480" s="3"/>
      <c r="AC480" s="3"/>
      <c r="AD480" s="3"/>
      <c r="AF480" s="3"/>
      <c r="AG480" s="3"/>
      <c r="AH480" s="3"/>
      <c r="AJ480" s="3"/>
      <c r="AK480" s="3"/>
      <c r="AL480" s="3"/>
      <c r="AN480" s="3"/>
      <c r="AQ480" s="3"/>
    </row>
    <row r="481" spans="1:43">
      <c r="A481" t="str">
        <f>IF(C481="","","Allievo "&amp;COUNTIF($C$2:C481,C481))</f>
        <v/>
      </c>
      <c r="H481" s="3"/>
      <c r="N481" s="3"/>
      <c r="O481" s="3"/>
      <c r="P481" s="3"/>
      <c r="Q481" s="3"/>
      <c r="R481" s="3"/>
      <c r="S481" s="3"/>
      <c r="T481" s="3"/>
      <c r="V481" s="3"/>
      <c r="W481" s="3"/>
      <c r="X481" s="3"/>
      <c r="Z481" s="3"/>
      <c r="AA481" s="3"/>
      <c r="AB481" s="3"/>
      <c r="AC481" s="3"/>
      <c r="AD481" s="3"/>
      <c r="AF481" s="3"/>
      <c r="AG481" s="3"/>
      <c r="AH481" s="3"/>
      <c r="AJ481" s="3"/>
      <c r="AK481" s="3"/>
      <c r="AL481" s="3"/>
      <c r="AN481" s="3"/>
      <c r="AQ481" s="3"/>
    </row>
    <row r="482" spans="1:43">
      <c r="A482" t="str">
        <f>IF(C482="","","Allievo "&amp;COUNTIF($C$2:C482,C482))</f>
        <v/>
      </c>
      <c r="H482" s="3"/>
      <c r="N482" s="3"/>
      <c r="O482" s="3"/>
      <c r="P482" s="3"/>
      <c r="Q482" s="3"/>
      <c r="R482" s="3"/>
      <c r="S482" s="3"/>
      <c r="T482" s="3"/>
      <c r="V482" s="3"/>
      <c r="W482" s="3"/>
      <c r="X482" s="3"/>
      <c r="Z482" s="3"/>
      <c r="AA482" s="3"/>
      <c r="AB482" s="3"/>
      <c r="AC482" s="3"/>
      <c r="AD482" s="3"/>
      <c r="AF482" s="3"/>
      <c r="AG482" s="3"/>
      <c r="AH482" s="3"/>
      <c r="AJ482" s="3"/>
      <c r="AK482" s="3"/>
      <c r="AL482" s="3"/>
      <c r="AN482" s="3"/>
      <c r="AQ482" s="3"/>
    </row>
    <row r="483" spans="1:43">
      <c r="A483" t="str">
        <f>IF(C483="","","Allievo "&amp;COUNTIF($C$2:C483,C483))</f>
        <v/>
      </c>
      <c r="H483" s="3"/>
      <c r="N483" s="3"/>
      <c r="O483" s="3"/>
      <c r="P483" s="3"/>
      <c r="Q483" s="3"/>
      <c r="R483" s="3"/>
      <c r="S483" s="3"/>
      <c r="T483" s="3"/>
      <c r="V483" s="3"/>
      <c r="W483" s="3"/>
      <c r="X483" s="3"/>
      <c r="Z483" s="3"/>
      <c r="AA483" s="3"/>
      <c r="AB483" s="3"/>
      <c r="AC483" s="3"/>
      <c r="AD483" s="3"/>
      <c r="AF483" s="3"/>
      <c r="AG483" s="3"/>
      <c r="AH483" s="3"/>
      <c r="AJ483" s="3"/>
      <c r="AK483" s="3"/>
      <c r="AL483" s="3"/>
      <c r="AN483" s="3"/>
      <c r="AQ483" s="3"/>
    </row>
    <row r="484" spans="1:43">
      <c r="A484" t="str">
        <f>IF(C484="","","Allievo "&amp;COUNTIF($C$2:C484,C484))</f>
        <v/>
      </c>
      <c r="H484" s="3"/>
      <c r="N484" s="3"/>
      <c r="O484" s="3"/>
      <c r="P484" s="3"/>
      <c r="Q484" s="3"/>
      <c r="R484" s="3"/>
      <c r="S484" s="3"/>
      <c r="T484" s="3"/>
      <c r="V484" s="3"/>
      <c r="W484" s="3"/>
      <c r="X484" s="3"/>
      <c r="Z484" s="3"/>
      <c r="AA484" s="3"/>
      <c r="AB484" s="3"/>
      <c r="AC484" s="3"/>
      <c r="AD484" s="3"/>
      <c r="AF484" s="3"/>
      <c r="AG484" s="3"/>
      <c r="AH484" s="3"/>
      <c r="AJ484" s="3"/>
      <c r="AK484" s="3"/>
      <c r="AL484" s="3"/>
      <c r="AN484" s="3"/>
      <c r="AQ484" s="3"/>
    </row>
    <row r="485" spans="1:43">
      <c r="A485" t="str">
        <f>IF(C485="","","Allievo "&amp;COUNTIF($C$2:C485,C485))</f>
        <v/>
      </c>
      <c r="H485" s="3"/>
      <c r="N485" s="3"/>
      <c r="O485" s="3"/>
      <c r="P485" s="3"/>
      <c r="Q485" s="3"/>
      <c r="R485" s="3"/>
      <c r="S485" s="3"/>
      <c r="T485" s="3"/>
      <c r="V485" s="3"/>
      <c r="W485" s="3"/>
      <c r="X485" s="3"/>
      <c r="Z485" s="3"/>
      <c r="AA485" s="3"/>
      <c r="AB485" s="3"/>
      <c r="AC485" s="3"/>
      <c r="AD485" s="3"/>
      <c r="AF485" s="3"/>
      <c r="AG485" s="3"/>
      <c r="AH485" s="3"/>
      <c r="AJ485" s="3"/>
      <c r="AK485" s="3"/>
      <c r="AL485" s="3"/>
      <c r="AN485" s="3"/>
      <c r="AQ485" s="3"/>
    </row>
    <row r="486" spans="1:43">
      <c r="A486" t="str">
        <f>IF(C486="","","Allievo "&amp;COUNTIF($C$2:C486,C486))</f>
        <v/>
      </c>
      <c r="H486" s="3"/>
      <c r="N486" s="3"/>
      <c r="O486" s="3"/>
      <c r="P486" s="3"/>
      <c r="Q486" s="3"/>
      <c r="R486" s="3"/>
      <c r="S486" s="3"/>
      <c r="T486" s="3"/>
      <c r="V486" s="3"/>
      <c r="W486" s="3"/>
      <c r="X486" s="3"/>
      <c r="Z486" s="3"/>
      <c r="AA486" s="3"/>
      <c r="AB486" s="3"/>
      <c r="AC486" s="3"/>
      <c r="AD486" s="3"/>
      <c r="AF486" s="3"/>
      <c r="AG486" s="3"/>
      <c r="AH486" s="3"/>
      <c r="AJ486" s="3"/>
      <c r="AK486" s="3"/>
      <c r="AL486" s="3"/>
      <c r="AN486" s="3"/>
      <c r="AQ486" s="3"/>
    </row>
    <row r="487" spans="1:43">
      <c r="A487" t="str">
        <f>IF(C487="","","Allievo "&amp;COUNTIF($C$2:C487,C487))</f>
        <v/>
      </c>
      <c r="H487" s="3"/>
      <c r="N487" s="3"/>
      <c r="O487" s="3"/>
      <c r="P487" s="3"/>
      <c r="Q487" s="3"/>
      <c r="R487" s="3"/>
      <c r="S487" s="3"/>
      <c r="T487" s="3"/>
      <c r="V487" s="3"/>
      <c r="W487" s="3"/>
      <c r="X487" s="3"/>
      <c r="Z487" s="3"/>
      <c r="AA487" s="3"/>
      <c r="AB487" s="3"/>
      <c r="AC487" s="3"/>
      <c r="AD487" s="3"/>
      <c r="AF487" s="3"/>
      <c r="AG487" s="3"/>
      <c r="AH487" s="3"/>
      <c r="AJ487" s="3"/>
      <c r="AK487" s="3"/>
      <c r="AL487" s="3"/>
      <c r="AN487" s="3"/>
      <c r="AQ487" s="3"/>
    </row>
    <row r="488" spans="1:43">
      <c r="A488" t="str">
        <f>IF(C488="","","Allievo "&amp;COUNTIF($C$2:C488,C488))</f>
        <v/>
      </c>
      <c r="H488" s="3"/>
      <c r="N488" s="3"/>
      <c r="O488" s="3"/>
      <c r="P488" s="3"/>
      <c r="Q488" s="3"/>
      <c r="R488" s="3"/>
      <c r="S488" s="3"/>
      <c r="T488" s="3"/>
      <c r="V488" s="3"/>
      <c r="W488" s="3"/>
      <c r="X488" s="3"/>
      <c r="Z488" s="3"/>
      <c r="AA488" s="3"/>
      <c r="AB488" s="3"/>
      <c r="AC488" s="3"/>
      <c r="AD488" s="3"/>
      <c r="AF488" s="3"/>
      <c r="AG488" s="3"/>
      <c r="AH488" s="3"/>
      <c r="AJ488" s="3"/>
      <c r="AK488" s="3"/>
      <c r="AL488" s="3"/>
      <c r="AN488" s="3"/>
      <c r="AQ488" s="3"/>
    </row>
    <row r="489" spans="1:43">
      <c r="A489" t="str">
        <f>IF(C489="","","Allievo "&amp;COUNTIF($C$2:C489,C489))</f>
        <v/>
      </c>
      <c r="H489" s="3"/>
      <c r="N489" s="3"/>
      <c r="O489" s="3"/>
      <c r="P489" s="3"/>
      <c r="Q489" s="3"/>
      <c r="R489" s="3"/>
      <c r="S489" s="3"/>
      <c r="T489" s="3"/>
      <c r="V489" s="3"/>
      <c r="W489" s="3"/>
      <c r="X489" s="3"/>
      <c r="Z489" s="3"/>
      <c r="AA489" s="3"/>
      <c r="AB489" s="3"/>
      <c r="AC489" s="3"/>
      <c r="AD489" s="3"/>
      <c r="AF489" s="3"/>
      <c r="AG489" s="3"/>
      <c r="AH489" s="3"/>
      <c r="AJ489" s="3"/>
      <c r="AK489" s="3"/>
      <c r="AL489" s="3"/>
      <c r="AN489" s="3"/>
      <c r="AQ489" s="3"/>
    </row>
    <row r="490" spans="1:43">
      <c r="A490" t="str">
        <f>IF(C490="","","Allievo "&amp;COUNTIF($C$2:C490,C490))</f>
        <v/>
      </c>
      <c r="H490" s="3"/>
      <c r="N490" s="3"/>
      <c r="O490" s="3"/>
      <c r="P490" s="3"/>
      <c r="Q490" s="3"/>
      <c r="R490" s="3"/>
      <c r="S490" s="3"/>
      <c r="T490" s="3"/>
      <c r="V490" s="3"/>
      <c r="W490" s="3"/>
      <c r="X490" s="3"/>
      <c r="Z490" s="3"/>
      <c r="AA490" s="3"/>
      <c r="AB490" s="3"/>
      <c r="AC490" s="3"/>
      <c r="AD490" s="3"/>
      <c r="AF490" s="3"/>
      <c r="AG490" s="3"/>
      <c r="AH490" s="3"/>
      <c r="AJ490" s="3"/>
      <c r="AK490" s="3"/>
      <c r="AL490" s="3"/>
      <c r="AN490" s="3"/>
      <c r="AQ490" s="3"/>
    </row>
    <row r="491" spans="1:43">
      <c r="A491" t="str">
        <f>IF(C491="","","Allievo "&amp;COUNTIF($C$2:C491,C491))</f>
        <v/>
      </c>
      <c r="H491" s="3"/>
      <c r="N491" s="3"/>
      <c r="O491" s="3"/>
      <c r="P491" s="3"/>
      <c r="Q491" s="3"/>
      <c r="R491" s="3"/>
      <c r="S491" s="3"/>
      <c r="T491" s="3"/>
      <c r="V491" s="3"/>
      <c r="W491" s="3"/>
      <c r="X491" s="3"/>
      <c r="Z491" s="3"/>
      <c r="AA491" s="3"/>
      <c r="AB491" s="3"/>
      <c r="AC491" s="3"/>
      <c r="AD491" s="3"/>
      <c r="AF491" s="3"/>
      <c r="AG491" s="3"/>
      <c r="AH491" s="3"/>
      <c r="AJ491" s="3"/>
      <c r="AK491" s="3"/>
      <c r="AL491" s="3"/>
      <c r="AN491" s="3"/>
      <c r="AQ491" s="3"/>
    </row>
    <row r="492" spans="1:43">
      <c r="A492" t="str">
        <f>IF(C492="","","Allievo "&amp;COUNTIF($C$2:C492,C492))</f>
        <v/>
      </c>
      <c r="H492" s="3"/>
      <c r="N492" s="3"/>
      <c r="O492" s="3"/>
      <c r="P492" s="3"/>
      <c r="Q492" s="3"/>
      <c r="R492" s="3"/>
      <c r="S492" s="3"/>
      <c r="T492" s="3"/>
      <c r="V492" s="3"/>
      <c r="W492" s="3"/>
      <c r="X492" s="3"/>
      <c r="Z492" s="3"/>
      <c r="AA492" s="3"/>
      <c r="AB492" s="3"/>
      <c r="AC492" s="3"/>
      <c r="AD492" s="3"/>
      <c r="AF492" s="3"/>
      <c r="AG492" s="3"/>
      <c r="AH492" s="3"/>
      <c r="AJ492" s="3"/>
      <c r="AK492" s="3"/>
      <c r="AL492" s="3"/>
      <c r="AN492" s="3"/>
      <c r="AQ492" s="3"/>
    </row>
    <row r="493" spans="1:43">
      <c r="A493" t="str">
        <f>IF(C493="","","Allievo "&amp;COUNTIF($C$2:C493,C493))</f>
        <v/>
      </c>
      <c r="H493" s="3"/>
      <c r="N493" s="3"/>
      <c r="O493" s="3"/>
      <c r="P493" s="3"/>
      <c r="Q493" s="3"/>
      <c r="R493" s="3"/>
      <c r="S493" s="3"/>
      <c r="T493" s="3"/>
      <c r="V493" s="3"/>
      <c r="W493" s="3"/>
      <c r="X493" s="3"/>
      <c r="Z493" s="3"/>
      <c r="AA493" s="3"/>
      <c r="AB493" s="3"/>
      <c r="AC493" s="3"/>
      <c r="AD493" s="3"/>
      <c r="AF493" s="3"/>
      <c r="AG493" s="3"/>
      <c r="AH493" s="3"/>
      <c r="AJ493" s="3"/>
      <c r="AK493" s="3"/>
      <c r="AL493" s="3"/>
      <c r="AN493" s="3"/>
      <c r="AQ493" s="3"/>
    </row>
    <row r="494" spans="1:43">
      <c r="A494" t="str">
        <f>IF(C494="","","Allievo "&amp;COUNTIF($C$2:C494,C494))</f>
        <v/>
      </c>
      <c r="H494" s="3"/>
      <c r="N494" s="3"/>
      <c r="O494" s="3"/>
      <c r="P494" s="3"/>
      <c r="Q494" s="3"/>
      <c r="R494" s="3"/>
      <c r="S494" s="3"/>
      <c r="T494" s="3"/>
      <c r="V494" s="3"/>
      <c r="W494" s="3"/>
      <c r="X494" s="3"/>
      <c r="Z494" s="3"/>
      <c r="AA494" s="3"/>
      <c r="AB494" s="3"/>
      <c r="AC494" s="3"/>
      <c r="AD494" s="3"/>
      <c r="AF494" s="3"/>
      <c r="AG494" s="3"/>
      <c r="AH494" s="3"/>
      <c r="AJ494" s="3"/>
      <c r="AK494" s="3"/>
      <c r="AL494" s="3"/>
      <c r="AN494" s="3"/>
      <c r="AQ494" s="3"/>
    </row>
    <row r="495" spans="1:43">
      <c r="A495" t="str">
        <f>IF(C495="","","Allievo "&amp;COUNTIF($C$2:C495,C495))</f>
        <v/>
      </c>
      <c r="H495" s="3"/>
      <c r="N495" s="3"/>
      <c r="O495" s="3"/>
      <c r="P495" s="3"/>
      <c r="Q495" s="3"/>
      <c r="R495" s="3"/>
      <c r="S495" s="3"/>
      <c r="T495" s="3"/>
      <c r="V495" s="3"/>
      <c r="W495" s="3"/>
      <c r="X495" s="3"/>
      <c r="Z495" s="3"/>
      <c r="AA495" s="3"/>
      <c r="AB495" s="3"/>
      <c r="AC495" s="3"/>
      <c r="AD495" s="3"/>
      <c r="AF495" s="3"/>
      <c r="AG495" s="3"/>
      <c r="AH495" s="3"/>
      <c r="AJ495" s="3"/>
      <c r="AK495" s="3"/>
      <c r="AL495" s="3"/>
      <c r="AN495" s="3"/>
      <c r="AQ495" s="3"/>
    </row>
    <row r="496" spans="1:43">
      <c r="A496" t="str">
        <f>IF(C496="","","Allievo "&amp;COUNTIF($C$2:C496,C496))</f>
        <v/>
      </c>
      <c r="H496" s="3"/>
      <c r="N496" s="3"/>
      <c r="O496" s="3"/>
      <c r="P496" s="3"/>
      <c r="Q496" s="3"/>
      <c r="R496" s="3"/>
      <c r="S496" s="3"/>
      <c r="T496" s="3"/>
      <c r="V496" s="3"/>
      <c r="W496" s="3"/>
      <c r="X496" s="3"/>
      <c r="Z496" s="3"/>
      <c r="AA496" s="3"/>
      <c r="AB496" s="3"/>
      <c r="AC496" s="3"/>
      <c r="AD496" s="3"/>
      <c r="AF496" s="3"/>
      <c r="AG496" s="3"/>
      <c r="AH496" s="3"/>
      <c r="AJ496" s="3"/>
      <c r="AK496" s="3"/>
      <c r="AL496" s="3"/>
      <c r="AN496" s="3"/>
      <c r="AQ496" s="3"/>
    </row>
    <row r="497" spans="1:43">
      <c r="A497" t="str">
        <f>IF(C497="","","Allievo "&amp;COUNTIF($C$2:C497,C497))</f>
        <v/>
      </c>
      <c r="H497" s="3"/>
      <c r="N497" s="3"/>
      <c r="O497" s="3"/>
      <c r="P497" s="3"/>
      <c r="Q497" s="3"/>
      <c r="R497" s="3"/>
      <c r="S497" s="3"/>
      <c r="T497" s="3"/>
      <c r="V497" s="3"/>
      <c r="W497" s="3"/>
      <c r="X497" s="3"/>
      <c r="Z497" s="3"/>
      <c r="AA497" s="3"/>
      <c r="AB497" s="3"/>
      <c r="AC497" s="3"/>
      <c r="AD497" s="3"/>
      <c r="AF497" s="3"/>
      <c r="AG497" s="3"/>
      <c r="AH497" s="3"/>
      <c r="AJ497" s="3"/>
      <c r="AK497" s="3"/>
      <c r="AL497" s="3"/>
      <c r="AN497" s="3"/>
      <c r="AQ497" s="3"/>
    </row>
    <row r="498" spans="1:43">
      <c r="A498" t="str">
        <f>IF(C498="","","Allievo "&amp;COUNTIF($C$2:C498,C498))</f>
        <v/>
      </c>
      <c r="H498" s="3"/>
      <c r="N498" s="3"/>
      <c r="O498" s="3"/>
      <c r="P498" s="3"/>
      <c r="Q498" s="3"/>
      <c r="R498" s="3"/>
      <c r="S498" s="3"/>
      <c r="T498" s="3"/>
      <c r="V498" s="3"/>
      <c r="W498" s="3"/>
      <c r="X498" s="3"/>
      <c r="Z498" s="3"/>
      <c r="AA498" s="3"/>
      <c r="AB498" s="3"/>
      <c r="AC498" s="3"/>
      <c r="AD498" s="3"/>
      <c r="AF498" s="3"/>
      <c r="AG498" s="3"/>
      <c r="AH498" s="3"/>
      <c r="AJ498" s="3"/>
      <c r="AK498" s="3"/>
      <c r="AL498" s="3"/>
      <c r="AN498" s="3"/>
      <c r="AQ498" s="3"/>
    </row>
    <row r="499" spans="1:43">
      <c r="A499" t="str">
        <f>IF(C499="","","Allievo "&amp;COUNTIF($C$2:C499,C499))</f>
        <v/>
      </c>
      <c r="H499" s="3"/>
      <c r="N499" s="3"/>
      <c r="O499" s="3"/>
      <c r="P499" s="3"/>
      <c r="Q499" s="3"/>
      <c r="R499" s="3"/>
      <c r="S499" s="3"/>
      <c r="T499" s="3"/>
      <c r="V499" s="3"/>
      <c r="W499" s="3"/>
      <c r="X499" s="3"/>
      <c r="Z499" s="3"/>
      <c r="AA499" s="3"/>
      <c r="AB499" s="3"/>
      <c r="AC499" s="3"/>
      <c r="AD499" s="3"/>
      <c r="AF499" s="3"/>
      <c r="AG499" s="3"/>
      <c r="AH499" s="3"/>
      <c r="AJ499" s="3"/>
      <c r="AK499" s="3"/>
      <c r="AL499" s="3"/>
      <c r="AN499" s="3"/>
      <c r="AQ499" s="3"/>
    </row>
    <row r="500" spans="1:43">
      <c r="A500" t="str">
        <f>IF(C500="","","Allievo "&amp;COUNTIF($C$2:C500,C500))</f>
        <v/>
      </c>
      <c r="H500" s="3"/>
      <c r="N500" s="3"/>
      <c r="O500" s="3"/>
      <c r="P500" s="3"/>
      <c r="Q500" s="3"/>
      <c r="R500" s="3"/>
      <c r="S500" s="3"/>
      <c r="T500" s="3"/>
      <c r="V500" s="3"/>
      <c r="W500" s="3"/>
      <c r="X500" s="3"/>
      <c r="Z500" s="3"/>
      <c r="AA500" s="3"/>
      <c r="AB500" s="3"/>
      <c r="AC500" s="3"/>
      <c r="AD500" s="3"/>
      <c r="AF500" s="3"/>
      <c r="AG500" s="3"/>
      <c r="AH500" s="3"/>
      <c r="AJ500" s="3"/>
      <c r="AK500" s="3"/>
      <c r="AL500" s="3"/>
      <c r="AN500" s="3"/>
      <c r="AQ500" s="3"/>
    </row>
    <row r="501" spans="1:43">
      <c r="A501" t="str">
        <f>IF(C501="","","Allievo "&amp;COUNTIF($C$2:C501,C501))</f>
        <v/>
      </c>
      <c r="H501" s="3"/>
      <c r="N501" s="3"/>
      <c r="O501" s="3"/>
      <c r="P501" s="3"/>
      <c r="Q501" s="3"/>
      <c r="R501" s="3"/>
      <c r="S501" s="3"/>
      <c r="T501" s="3"/>
      <c r="V501" s="3"/>
      <c r="W501" s="3"/>
      <c r="X501" s="3"/>
      <c r="Z501" s="3"/>
      <c r="AA501" s="3"/>
      <c r="AB501" s="3"/>
      <c r="AC501" s="3"/>
      <c r="AD501" s="3"/>
      <c r="AF501" s="3"/>
      <c r="AG501" s="3"/>
      <c r="AH501" s="3"/>
      <c r="AJ501" s="3"/>
      <c r="AK501" s="3"/>
      <c r="AL501" s="3"/>
      <c r="AN501" s="3"/>
      <c r="AQ501" s="3"/>
    </row>
    <row r="502" spans="1:43">
      <c r="A502" t="str">
        <f>IF(C502="","","Allievo "&amp;COUNTIF($C$2:C502,C502))</f>
        <v/>
      </c>
      <c r="H502" s="3"/>
      <c r="N502" s="3"/>
      <c r="O502" s="3"/>
      <c r="P502" s="3"/>
      <c r="Q502" s="3"/>
      <c r="R502" s="3"/>
      <c r="S502" s="3"/>
      <c r="T502" s="3"/>
      <c r="V502" s="3"/>
      <c r="W502" s="3"/>
      <c r="X502" s="3"/>
      <c r="Z502" s="3"/>
      <c r="AA502" s="3"/>
      <c r="AB502" s="3"/>
      <c r="AC502" s="3"/>
      <c r="AD502" s="3"/>
      <c r="AF502" s="3"/>
      <c r="AG502" s="3"/>
      <c r="AH502" s="3"/>
      <c r="AJ502" s="3"/>
      <c r="AK502" s="3"/>
      <c r="AL502" s="3"/>
      <c r="AN502" s="3"/>
      <c r="AQ502" s="3"/>
    </row>
    <row r="503" spans="1:43">
      <c r="A503" t="str">
        <f>IF(C503="","","Allievo "&amp;COUNTIF($C$2:C503,C503))</f>
        <v/>
      </c>
      <c r="H503" s="3"/>
      <c r="N503" s="3"/>
      <c r="O503" s="3"/>
      <c r="P503" s="3"/>
      <c r="Q503" s="3"/>
      <c r="R503" s="3"/>
      <c r="S503" s="3"/>
      <c r="T503" s="3"/>
      <c r="V503" s="3"/>
      <c r="W503" s="3"/>
      <c r="X503" s="3"/>
      <c r="Z503" s="3"/>
      <c r="AA503" s="3"/>
      <c r="AB503" s="3"/>
      <c r="AC503" s="3"/>
      <c r="AD503" s="3"/>
      <c r="AF503" s="3"/>
      <c r="AG503" s="3"/>
      <c r="AH503" s="3"/>
      <c r="AJ503" s="3"/>
      <c r="AK503" s="3"/>
      <c r="AL503" s="3"/>
      <c r="AN503" s="3"/>
      <c r="AQ503" s="3"/>
    </row>
    <row r="504" spans="1:43">
      <c r="A504" t="str">
        <f>IF(C504="","","Allievo "&amp;COUNTIF($C$2:C504,C504))</f>
        <v/>
      </c>
      <c r="H504" s="3"/>
      <c r="N504" s="3"/>
      <c r="O504" s="3"/>
      <c r="P504" s="3"/>
      <c r="Q504" s="3"/>
      <c r="R504" s="3"/>
      <c r="S504" s="3"/>
      <c r="T504" s="3"/>
      <c r="V504" s="3"/>
      <c r="W504" s="3"/>
      <c r="X504" s="3"/>
      <c r="Z504" s="3"/>
      <c r="AA504" s="3"/>
      <c r="AB504" s="3"/>
      <c r="AC504" s="3"/>
      <c r="AD504" s="3"/>
      <c r="AF504" s="3"/>
      <c r="AG504" s="3"/>
      <c r="AH504" s="3"/>
      <c r="AJ504" s="3"/>
      <c r="AK504" s="3"/>
      <c r="AL504" s="3"/>
      <c r="AN504" s="3"/>
      <c r="AQ504" s="3"/>
    </row>
    <row r="505" spans="1:43">
      <c r="A505" t="str">
        <f>IF(C505="","","Allievo "&amp;COUNTIF($C$2:C505,C505))</f>
        <v/>
      </c>
      <c r="H505" s="3"/>
      <c r="N505" s="3"/>
      <c r="O505" s="3"/>
      <c r="P505" s="3"/>
      <c r="Q505" s="3"/>
      <c r="R505" s="3"/>
      <c r="S505" s="3"/>
      <c r="T505" s="3"/>
      <c r="V505" s="3"/>
      <c r="W505" s="3"/>
      <c r="X505" s="3"/>
      <c r="Z505" s="3"/>
      <c r="AA505" s="3"/>
      <c r="AB505" s="3"/>
      <c r="AC505" s="3"/>
      <c r="AD505" s="3"/>
      <c r="AF505" s="3"/>
      <c r="AG505" s="3"/>
      <c r="AH505" s="3"/>
      <c r="AJ505" s="3"/>
      <c r="AK505" s="3"/>
      <c r="AL505" s="3"/>
      <c r="AN505" s="3"/>
      <c r="AQ505" s="3"/>
    </row>
    <row r="506" spans="1:43">
      <c r="A506" t="str">
        <f>IF(C506="","","Allievo "&amp;COUNTIF($C$2:C506,C506))</f>
        <v/>
      </c>
      <c r="H506" s="3"/>
      <c r="N506" s="3"/>
      <c r="O506" s="3"/>
      <c r="P506" s="3"/>
      <c r="Q506" s="3"/>
      <c r="R506" s="3"/>
      <c r="S506" s="3"/>
      <c r="T506" s="3"/>
      <c r="V506" s="3"/>
      <c r="W506" s="3"/>
      <c r="X506" s="3"/>
      <c r="Z506" s="3"/>
      <c r="AA506" s="3"/>
      <c r="AB506" s="3"/>
      <c r="AC506" s="3"/>
      <c r="AD506" s="3"/>
      <c r="AF506" s="3"/>
      <c r="AG506" s="3"/>
      <c r="AH506" s="3"/>
      <c r="AJ506" s="3"/>
      <c r="AK506" s="3"/>
      <c r="AL506" s="3"/>
      <c r="AN506" s="3"/>
      <c r="AQ506" s="3"/>
    </row>
    <row r="507" spans="1:43">
      <c r="A507" t="str">
        <f>IF(C507="","","Allievo "&amp;COUNTIF($C$2:C507,C507))</f>
        <v/>
      </c>
      <c r="H507" s="3"/>
      <c r="N507" s="3"/>
      <c r="O507" s="3"/>
      <c r="P507" s="3"/>
      <c r="Q507" s="3"/>
      <c r="R507" s="3"/>
      <c r="S507" s="3"/>
      <c r="T507" s="3"/>
      <c r="V507" s="3"/>
      <c r="W507" s="3"/>
      <c r="X507" s="3"/>
      <c r="Z507" s="3"/>
      <c r="AA507" s="3"/>
      <c r="AB507" s="3"/>
      <c r="AC507" s="3"/>
      <c r="AD507" s="3"/>
      <c r="AF507" s="3"/>
      <c r="AG507" s="3"/>
      <c r="AH507" s="3"/>
      <c r="AJ507" s="3"/>
      <c r="AK507" s="3"/>
      <c r="AL507" s="3"/>
      <c r="AN507" s="3"/>
      <c r="AQ507" s="3"/>
    </row>
    <row r="508" spans="1:43">
      <c r="A508" t="str">
        <f>IF(C508="","","Allievo "&amp;COUNTIF($C$2:C508,C508))</f>
        <v/>
      </c>
      <c r="H508" s="3"/>
      <c r="N508" s="3"/>
      <c r="O508" s="3"/>
      <c r="P508" s="3"/>
      <c r="Q508" s="3"/>
      <c r="R508" s="3"/>
      <c r="S508" s="3"/>
      <c r="T508" s="3"/>
      <c r="V508" s="3"/>
      <c r="W508" s="3"/>
      <c r="X508" s="3"/>
      <c r="Z508" s="3"/>
      <c r="AA508" s="3"/>
      <c r="AB508" s="3"/>
      <c r="AC508" s="3"/>
      <c r="AD508" s="3"/>
      <c r="AF508" s="3"/>
      <c r="AG508" s="3"/>
      <c r="AH508" s="3"/>
      <c r="AJ508" s="3"/>
      <c r="AK508" s="3"/>
      <c r="AL508" s="3"/>
      <c r="AN508" s="3"/>
      <c r="AQ508" s="3"/>
    </row>
    <row r="509" spans="1:43">
      <c r="A509" t="str">
        <f>IF(C509="","","Allievo "&amp;COUNTIF($C$2:C509,C509))</f>
        <v/>
      </c>
      <c r="H509" s="3"/>
      <c r="N509" s="3"/>
      <c r="O509" s="3"/>
      <c r="P509" s="3"/>
      <c r="Q509" s="3"/>
      <c r="R509" s="3"/>
      <c r="S509" s="3"/>
      <c r="T509" s="3"/>
      <c r="V509" s="3"/>
      <c r="W509" s="3"/>
      <c r="X509" s="3"/>
      <c r="Z509" s="3"/>
      <c r="AA509" s="3"/>
      <c r="AB509" s="3"/>
      <c r="AC509" s="3"/>
      <c r="AD509" s="3"/>
      <c r="AF509" s="3"/>
      <c r="AG509" s="3"/>
      <c r="AH509" s="3"/>
      <c r="AJ509" s="3"/>
      <c r="AK509" s="3"/>
      <c r="AL509" s="3"/>
      <c r="AN509" s="3"/>
      <c r="AQ509" s="3"/>
    </row>
    <row r="510" spans="1:43">
      <c r="A510" t="str">
        <f>IF(C510="","","Allievo "&amp;COUNTIF($C$2:C510,C510))</f>
        <v/>
      </c>
      <c r="H510" s="3"/>
      <c r="N510" s="3"/>
      <c r="O510" s="3"/>
      <c r="P510" s="3"/>
      <c r="Q510" s="3"/>
      <c r="R510" s="3"/>
      <c r="S510" s="3"/>
      <c r="T510" s="3"/>
      <c r="V510" s="3"/>
      <c r="W510" s="3"/>
      <c r="X510" s="3"/>
      <c r="Z510" s="3"/>
      <c r="AA510" s="3"/>
      <c r="AB510" s="3"/>
      <c r="AC510" s="3"/>
      <c r="AD510" s="3"/>
      <c r="AF510" s="3"/>
      <c r="AG510" s="3"/>
      <c r="AH510" s="3"/>
      <c r="AJ510" s="3"/>
      <c r="AK510" s="3"/>
      <c r="AL510" s="3"/>
      <c r="AN510" s="3"/>
      <c r="AQ510" s="3"/>
    </row>
    <row r="511" spans="1:43">
      <c r="A511" t="str">
        <f>IF(C511="","","Allievo "&amp;COUNTIF($C$2:C511,C511))</f>
        <v/>
      </c>
      <c r="H511" s="3"/>
      <c r="N511" s="3"/>
      <c r="O511" s="3"/>
      <c r="P511" s="3"/>
      <c r="Q511" s="3"/>
      <c r="R511" s="3"/>
      <c r="S511" s="3"/>
      <c r="T511" s="3"/>
      <c r="V511" s="3"/>
      <c r="W511" s="3"/>
      <c r="X511" s="3"/>
      <c r="Z511" s="3"/>
      <c r="AA511" s="3"/>
      <c r="AB511" s="3"/>
      <c r="AC511" s="3"/>
      <c r="AD511" s="3"/>
      <c r="AF511" s="3"/>
      <c r="AG511" s="3"/>
      <c r="AH511" s="3"/>
      <c r="AJ511" s="3"/>
      <c r="AK511" s="3"/>
      <c r="AL511" s="3"/>
      <c r="AN511" s="3"/>
      <c r="AQ511" s="3"/>
    </row>
    <row r="512" spans="1:43">
      <c r="A512" t="str">
        <f>IF(C512="","","Allievo "&amp;COUNTIF($C$2:C512,C512))</f>
        <v/>
      </c>
      <c r="H512" s="3"/>
      <c r="N512" s="3"/>
      <c r="O512" s="3"/>
      <c r="P512" s="3"/>
      <c r="Q512" s="3"/>
      <c r="R512" s="3"/>
      <c r="S512" s="3"/>
      <c r="T512" s="3"/>
      <c r="V512" s="3"/>
      <c r="W512" s="3"/>
      <c r="X512" s="3"/>
      <c r="Z512" s="3"/>
      <c r="AA512" s="3"/>
      <c r="AB512" s="3"/>
      <c r="AC512" s="3"/>
      <c r="AD512" s="3"/>
      <c r="AF512" s="3"/>
      <c r="AG512" s="3"/>
      <c r="AH512" s="3"/>
      <c r="AJ512" s="3"/>
      <c r="AK512" s="3"/>
      <c r="AL512" s="3"/>
      <c r="AN512" s="3"/>
      <c r="AQ512" s="3"/>
    </row>
    <row r="513" spans="1:43">
      <c r="A513" t="str">
        <f>IF(C513="","","Allievo "&amp;COUNTIF($C$2:C513,C513))</f>
        <v/>
      </c>
      <c r="H513" s="3"/>
      <c r="N513" s="3"/>
      <c r="O513" s="3"/>
      <c r="P513" s="3"/>
      <c r="Q513" s="3"/>
      <c r="R513" s="3"/>
      <c r="S513" s="3"/>
      <c r="T513" s="3"/>
      <c r="V513" s="3"/>
      <c r="W513" s="3"/>
      <c r="X513" s="3"/>
      <c r="Z513" s="3"/>
      <c r="AA513" s="3"/>
      <c r="AB513" s="3"/>
      <c r="AC513" s="3"/>
      <c r="AD513" s="3"/>
      <c r="AF513" s="3"/>
      <c r="AG513" s="3"/>
      <c r="AH513" s="3"/>
      <c r="AJ513" s="3"/>
      <c r="AK513" s="3"/>
      <c r="AL513" s="3"/>
      <c r="AN513" s="3"/>
      <c r="AQ513" s="3"/>
    </row>
    <row r="514" spans="1:43">
      <c r="A514" t="str">
        <f>IF(C514="","","Allievo "&amp;COUNTIF($C$2:C514,C514))</f>
        <v/>
      </c>
      <c r="H514" s="3"/>
      <c r="N514" s="3"/>
      <c r="O514" s="3"/>
      <c r="P514" s="3"/>
      <c r="Q514" s="3"/>
      <c r="R514" s="3"/>
      <c r="S514" s="3"/>
      <c r="T514" s="3"/>
      <c r="V514" s="3"/>
      <c r="W514" s="3"/>
      <c r="X514" s="3"/>
      <c r="Z514" s="3"/>
      <c r="AA514" s="3"/>
      <c r="AB514" s="3"/>
      <c r="AC514" s="3"/>
      <c r="AD514" s="3"/>
      <c r="AF514" s="3"/>
      <c r="AG514" s="3"/>
      <c r="AH514" s="3"/>
      <c r="AJ514" s="3"/>
      <c r="AK514" s="3"/>
      <c r="AL514" s="3"/>
      <c r="AN514" s="3"/>
      <c r="AQ514" s="3"/>
    </row>
    <row r="515" spans="1:43">
      <c r="A515" t="str">
        <f>IF(C515="","","Allievo "&amp;COUNTIF($C$2:C515,C515))</f>
        <v/>
      </c>
      <c r="H515" s="3"/>
      <c r="N515" s="3"/>
      <c r="O515" s="3"/>
      <c r="P515" s="3"/>
      <c r="Q515" s="3"/>
      <c r="R515" s="3"/>
      <c r="S515" s="3"/>
      <c r="T515" s="3"/>
      <c r="V515" s="3"/>
      <c r="W515" s="3"/>
      <c r="X515" s="3"/>
      <c r="Z515" s="3"/>
      <c r="AA515" s="3"/>
      <c r="AB515" s="3"/>
      <c r="AC515" s="3"/>
      <c r="AD515" s="3"/>
      <c r="AF515" s="3"/>
      <c r="AG515" s="3"/>
      <c r="AH515" s="3"/>
      <c r="AJ515" s="3"/>
      <c r="AK515" s="3"/>
      <c r="AL515" s="3"/>
      <c r="AN515" s="3"/>
      <c r="AQ515" s="3"/>
    </row>
    <row r="516" spans="1:43">
      <c r="A516" t="str">
        <f>IF(C516="","","Allievo "&amp;COUNTIF($C$2:C516,C516))</f>
        <v/>
      </c>
      <c r="H516" s="3"/>
      <c r="N516" s="3"/>
      <c r="O516" s="3"/>
      <c r="P516" s="3"/>
      <c r="Q516" s="3"/>
      <c r="R516" s="3"/>
      <c r="S516" s="3"/>
      <c r="T516" s="3"/>
      <c r="V516" s="3"/>
      <c r="W516" s="3"/>
      <c r="X516" s="3"/>
      <c r="Z516" s="3"/>
      <c r="AA516" s="3"/>
      <c r="AB516" s="3"/>
      <c r="AC516" s="3"/>
      <c r="AD516" s="3"/>
      <c r="AF516" s="3"/>
      <c r="AG516" s="3"/>
      <c r="AH516" s="3"/>
      <c r="AJ516" s="3"/>
      <c r="AK516" s="3"/>
      <c r="AL516" s="3"/>
      <c r="AN516" s="3"/>
      <c r="AQ516" s="3"/>
    </row>
    <row r="517" spans="1:43">
      <c r="A517" t="str">
        <f>IF(C517="","","Allievo "&amp;COUNTIF($C$2:C517,C517))</f>
        <v/>
      </c>
      <c r="H517" s="3"/>
      <c r="N517" s="3"/>
      <c r="O517" s="3"/>
      <c r="P517" s="3"/>
      <c r="Q517" s="3"/>
      <c r="R517" s="3"/>
      <c r="S517" s="3"/>
      <c r="T517" s="3"/>
      <c r="V517" s="3"/>
      <c r="W517" s="3"/>
      <c r="X517" s="3"/>
      <c r="Z517" s="3"/>
      <c r="AA517" s="3"/>
      <c r="AB517" s="3"/>
      <c r="AC517" s="3"/>
      <c r="AD517" s="3"/>
      <c r="AF517" s="3"/>
      <c r="AG517" s="3"/>
      <c r="AH517" s="3"/>
      <c r="AJ517" s="3"/>
      <c r="AK517" s="3"/>
      <c r="AL517" s="3"/>
      <c r="AN517" s="3"/>
      <c r="AQ517" s="3"/>
    </row>
    <row r="518" spans="1:43">
      <c r="A518" t="str">
        <f>IF(C518="","","Allievo "&amp;COUNTIF($C$2:C518,C518))</f>
        <v/>
      </c>
      <c r="H518" s="3"/>
      <c r="N518" s="3"/>
      <c r="O518" s="3"/>
      <c r="P518" s="3"/>
      <c r="Q518" s="3"/>
      <c r="R518" s="3"/>
      <c r="S518" s="3"/>
      <c r="T518" s="3"/>
      <c r="V518" s="3"/>
      <c r="W518" s="3"/>
      <c r="X518" s="3"/>
      <c r="Z518" s="3"/>
      <c r="AA518" s="3"/>
      <c r="AB518" s="3"/>
      <c r="AC518" s="3"/>
      <c r="AD518" s="3"/>
      <c r="AF518" s="3"/>
      <c r="AG518" s="3"/>
      <c r="AH518" s="3"/>
      <c r="AJ518" s="3"/>
      <c r="AK518" s="3"/>
      <c r="AL518" s="3"/>
      <c r="AN518" s="3"/>
      <c r="AQ518" s="3"/>
    </row>
    <row r="519" spans="1:43">
      <c r="A519" t="str">
        <f>IF(C519="","","Allievo "&amp;COUNTIF($C$2:C519,C519))</f>
        <v/>
      </c>
      <c r="H519" s="3"/>
      <c r="N519" s="3"/>
      <c r="O519" s="3"/>
      <c r="P519" s="3"/>
      <c r="Q519" s="3"/>
      <c r="R519" s="3"/>
      <c r="S519" s="3"/>
      <c r="T519" s="3"/>
      <c r="V519" s="3"/>
      <c r="W519" s="3"/>
      <c r="X519" s="3"/>
      <c r="Z519" s="3"/>
      <c r="AA519" s="3"/>
      <c r="AB519" s="3"/>
      <c r="AC519" s="3"/>
      <c r="AD519" s="3"/>
      <c r="AF519" s="3"/>
      <c r="AG519" s="3"/>
      <c r="AH519" s="3"/>
      <c r="AJ519" s="3"/>
      <c r="AK519" s="3"/>
      <c r="AL519" s="3"/>
      <c r="AN519" s="3"/>
      <c r="AQ519" s="3"/>
    </row>
    <row r="520" spans="1:43">
      <c r="A520" t="str">
        <f>IF(C520="","","Allievo "&amp;COUNTIF($C$2:C520,C520))</f>
        <v/>
      </c>
      <c r="H520" s="3"/>
      <c r="N520" s="3"/>
      <c r="O520" s="3"/>
      <c r="P520" s="3"/>
      <c r="Q520" s="3"/>
      <c r="R520" s="3"/>
      <c r="S520" s="3"/>
      <c r="T520" s="3"/>
      <c r="V520" s="3"/>
      <c r="W520" s="3"/>
      <c r="X520" s="3"/>
      <c r="Z520" s="3"/>
      <c r="AA520" s="3"/>
      <c r="AB520" s="3"/>
      <c r="AC520" s="3"/>
      <c r="AD520" s="3"/>
      <c r="AF520" s="3"/>
      <c r="AG520" s="3"/>
      <c r="AH520" s="3"/>
      <c r="AJ520" s="3"/>
      <c r="AK520" s="3"/>
      <c r="AL520" s="3"/>
      <c r="AN520" s="3"/>
      <c r="AQ520" s="3"/>
    </row>
    <row r="521" spans="1:43">
      <c r="A521" t="str">
        <f>IF(C521="","","Allievo "&amp;COUNTIF($C$2:C521,C521))</f>
        <v/>
      </c>
      <c r="H521" s="3"/>
      <c r="N521" s="3"/>
      <c r="O521" s="3"/>
      <c r="P521" s="3"/>
      <c r="Q521" s="3"/>
      <c r="R521" s="3"/>
      <c r="S521" s="3"/>
      <c r="T521" s="3"/>
      <c r="V521" s="3"/>
      <c r="W521" s="3"/>
      <c r="X521" s="3"/>
      <c r="Z521" s="3"/>
      <c r="AA521" s="3"/>
      <c r="AB521" s="3"/>
      <c r="AC521" s="3"/>
      <c r="AD521" s="3"/>
      <c r="AF521" s="3"/>
      <c r="AG521" s="3"/>
      <c r="AH521" s="3"/>
      <c r="AJ521" s="3"/>
      <c r="AK521" s="3"/>
      <c r="AL521" s="3"/>
      <c r="AN521" s="3"/>
      <c r="AQ521" s="3"/>
    </row>
    <row r="522" spans="1:43">
      <c r="A522" t="str">
        <f>IF(C522="","","Allievo "&amp;COUNTIF($C$2:C522,C522))</f>
        <v/>
      </c>
      <c r="H522" s="3"/>
      <c r="N522" s="3"/>
      <c r="O522" s="3"/>
      <c r="P522" s="3"/>
      <c r="Q522" s="3"/>
      <c r="R522" s="3"/>
      <c r="S522" s="3"/>
      <c r="T522" s="3"/>
      <c r="V522" s="3"/>
      <c r="W522" s="3"/>
      <c r="X522" s="3"/>
      <c r="Z522" s="3"/>
      <c r="AA522" s="3"/>
      <c r="AB522" s="3"/>
      <c r="AC522" s="3"/>
      <c r="AD522" s="3"/>
      <c r="AF522" s="3"/>
      <c r="AG522" s="3"/>
      <c r="AH522" s="3"/>
      <c r="AJ522" s="3"/>
      <c r="AK522" s="3"/>
      <c r="AL522" s="3"/>
      <c r="AN522" s="3"/>
      <c r="AQ522" s="3"/>
    </row>
    <row r="523" spans="1:43">
      <c r="A523" t="str">
        <f>IF(C523="","","Allievo "&amp;COUNTIF($C$2:C523,C523))</f>
        <v/>
      </c>
      <c r="H523" s="3"/>
      <c r="N523" s="3"/>
      <c r="O523" s="3"/>
      <c r="P523" s="3"/>
      <c r="Q523" s="3"/>
      <c r="R523" s="3"/>
      <c r="S523" s="3"/>
      <c r="T523" s="3"/>
      <c r="V523" s="3"/>
      <c r="W523" s="3"/>
      <c r="X523" s="3"/>
      <c r="Z523" s="3"/>
      <c r="AA523" s="3"/>
      <c r="AB523" s="3"/>
      <c r="AC523" s="3"/>
      <c r="AD523" s="3"/>
      <c r="AF523" s="3"/>
      <c r="AG523" s="3"/>
      <c r="AH523" s="3"/>
      <c r="AJ523" s="3"/>
      <c r="AK523" s="3"/>
      <c r="AL523" s="3"/>
      <c r="AN523" s="3"/>
      <c r="AQ523" s="3"/>
    </row>
    <row r="524" spans="1:43">
      <c r="A524" t="str">
        <f>IF(C524="","","Allievo "&amp;COUNTIF($C$2:C524,C524))</f>
        <v/>
      </c>
      <c r="H524" s="3"/>
      <c r="N524" s="3"/>
      <c r="O524" s="3"/>
      <c r="P524" s="3"/>
      <c r="Q524" s="3"/>
      <c r="R524" s="3"/>
      <c r="S524" s="3"/>
      <c r="T524" s="3"/>
      <c r="V524" s="3"/>
      <c r="W524" s="3"/>
      <c r="X524" s="3"/>
      <c r="Z524" s="3"/>
      <c r="AA524" s="3"/>
      <c r="AB524" s="3"/>
      <c r="AC524" s="3"/>
      <c r="AD524" s="3"/>
      <c r="AF524" s="3"/>
      <c r="AG524" s="3"/>
      <c r="AH524" s="3"/>
      <c r="AJ524" s="3"/>
      <c r="AK524" s="3"/>
      <c r="AL524" s="3"/>
      <c r="AN524" s="3"/>
      <c r="AQ524" s="3"/>
    </row>
    <row r="525" spans="1:43">
      <c r="A525" t="str">
        <f>IF(C525="","","Allievo "&amp;COUNTIF($C$2:C525,C525))</f>
        <v/>
      </c>
      <c r="H525" s="3"/>
      <c r="N525" s="3"/>
      <c r="O525" s="3"/>
      <c r="P525" s="3"/>
      <c r="Q525" s="3"/>
      <c r="R525" s="3"/>
      <c r="S525" s="3"/>
      <c r="T525" s="3"/>
      <c r="V525" s="3"/>
      <c r="W525" s="3"/>
      <c r="X525" s="3"/>
      <c r="Z525" s="3"/>
      <c r="AA525" s="3"/>
      <c r="AB525" s="3"/>
      <c r="AC525" s="3"/>
      <c r="AD525" s="3"/>
      <c r="AF525" s="3"/>
      <c r="AG525" s="3"/>
      <c r="AH525" s="3"/>
      <c r="AJ525" s="3"/>
      <c r="AK525" s="3"/>
      <c r="AL525" s="3"/>
      <c r="AN525" s="3"/>
      <c r="AQ525" s="3"/>
    </row>
    <row r="526" spans="1:43">
      <c r="A526" t="str">
        <f>IF(C526="","","Allievo "&amp;COUNTIF($C$2:C526,C526))</f>
        <v/>
      </c>
      <c r="H526" s="3"/>
      <c r="N526" s="3"/>
      <c r="O526" s="3"/>
      <c r="P526" s="3"/>
      <c r="Q526" s="3"/>
      <c r="R526" s="3"/>
      <c r="S526" s="3"/>
      <c r="T526" s="3"/>
      <c r="V526" s="3"/>
      <c r="W526" s="3"/>
      <c r="X526" s="3"/>
      <c r="Z526" s="3"/>
      <c r="AA526" s="3"/>
      <c r="AB526" s="3"/>
      <c r="AC526" s="3"/>
      <c r="AD526" s="3"/>
      <c r="AF526" s="3"/>
      <c r="AG526" s="3"/>
      <c r="AH526" s="3"/>
      <c r="AJ526" s="3"/>
      <c r="AK526" s="3"/>
      <c r="AL526" s="3"/>
      <c r="AN526" s="3"/>
      <c r="AQ526" s="3"/>
    </row>
    <row r="527" spans="1:43">
      <c r="A527" t="str">
        <f>IF(C527="","","Allievo "&amp;COUNTIF($C$2:C527,C527))</f>
        <v/>
      </c>
      <c r="H527" s="3"/>
      <c r="N527" s="3"/>
      <c r="O527" s="3"/>
      <c r="P527" s="3"/>
      <c r="Q527" s="3"/>
      <c r="R527" s="3"/>
      <c r="S527" s="3"/>
      <c r="T527" s="3"/>
      <c r="V527" s="3"/>
      <c r="W527" s="3"/>
      <c r="X527" s="3"/>
      <c r="Z527" s="3"/>
      <c r="AA527" s="3"/>
      <c r="AB527" s="3"/>
      <c r="AC527" s="3"/>
      <c r="AD527" s="3"/>
      <c r="AF527" s="3"/>
      <c r="AG527" s="3"/>
      <c r="AH527" s="3"/>
      <c r="AJ527" s="3"/>
      <c r="AK527" s="3"/>
      <c r="AL527" s="3"/>
      <c r="AN527" s="3"/>
      <c r="AQ527" s="3"/>
    </row>
    <row r="528" spans="1:43">
      <c r="A528" t="str">
        <f>IF(C528="","","Allievo "&amp;COUNTIF($C$2:C528,C528))</f>
        <v/>
      </c>
      <c r="H528" s="3"/>
      <c r="N528" s="3"/>
      <c r="O528" s="3"/>
      <c r="P528" s="3"/>
      <c r="Q528" s="3"/>
      <c r="R528" s="3"/>
      <c r="S528" s="3"/>
      <c r="T528" s="3"/>
      <c r="V528" s="3"/>
      <c r="W528" s="3"/>
      <c r="X528" s="3"/>
      <c r="Z528" s="3"/>
      <c r="AA528" s="3"/>
      <c r="AB528" s="3"/>
      <c r="AC528" s="3"/>
      <c r="AD528" s="3"/>
      <c r="AF528" s="3"/>
      <c r="AG528" s="3"/>
      <c r="AH528" s="3"/>
      <c r="AJ528" s="3"/>
      <c r="AK528" s="3"/>
      <c r="AL528" s="3"/>
      <c r="AN528" s="3"/>
      <c r="AQ528" s="3"/>
    </row>
    <row r="529" spans="1:43">
      <c r="A529" t="str">
        <f>IF(C529="","","Allievo "&amp;COUNTIF($C$2:C529,C529))</f>
        <v/>
      </c>
      <c r="H529" s="3"/>
      <c r="N529" s="3"/>
      <c r="O529" s="3"/>
      <c r="P529" s="3"/>
      <c r="Q529" s="3"/>
      <c r="R529" s="3"/>
      <c r="S529" s="3"/>
      <c r="T529" s="3"/>
      <c r="V529" s="3"/>
      <c r="W529" s="3"/>
      <c r="X529" s="3"/>
      <c r="Z529" s="3"/>
      <c r="AA529" s="3"/>
      <c r="AB529" s="3"/>
      <c r="AC529" s="3"/>
      <c r="AD529" s="3"/>
      <c r="AF529" s="3"/>
      <c r="AG529" s="3"/>
      <c r="AH529" s="3"/>
      <c r="AJ529" s="3"/>
      <c r="AK529" s="3"/>
      <c r="AL529" s="3"/>
      <c r="AN529" s="3"/>
      <c r="AQ529" s="3"/>
    </row>
    <row r="530" spans="1:43">
      <c r="A530" t="str">
        <f>IF(C530="","","Allievo "&amp;COUNTIF($C$2:C530,C530))</f>
        <v/>
      </c>
      <c r="H530" s="3"/>
      <c r="N530" s="3"/>
      <c r="O530" s="3"/>
      <c r="P530" s="3"/>
      <c r="Q530" s="3"/>
      <c r="R530" s="3"/>
      <c r="S530" s="3"/>
      <c r="T530" s="3"/>
      <c r="V530" s="3"/>
      <c r="W530" s="3"/>
      <c r="X530" s="3"/>
      <c r="Z530" s="3"/>
      <c r="AA530" s="3"/>
      <c r="AB530" s="3"/>
      <c r="AC530" s="3"/>
      <c r="AD530" s="3"/>
      <c r="AF530" s="3"/>
      <c r="AG530" s="3"/>
      <c r="AH530" s="3"/>
      <c r="AJ530" s="3"/>
      <c r="AK530" s="3"/>
      <c r="AL530" s="3"/>
      <c r="AN530" s="3"/>
      <c r="AQ530" s="3"/>
    </row>
    <row r="531" spans="1:43">
      <c r="A531" t="str">
        <f>IF(C531="","","Allievo "&amp;COUNTIF($C$2:C531,C531))</f>
        <v/>
      </c>
      <c r="H531" s="3"/>
      <c r="N531" s="3"/>
      <c r="O531" s="3"/>
      <c r="P531" s="3"/>
      <c r="Q531" s="3"/>
      <c r="R531" s="3"/>
      <c r="S531" s="3"/>
      <c r="T531" s="3"/>
      <c r="V531" s="3"/>
      <c r="W531" s="3"/>
      <c r="X531" s="3"/>
      <c r="Z531" s="3"/>
      <c r="AA531" s="3"/>
      <c r="AB531" s="3"/>
      <c r="AC531" s="3"/>
      <c r="AD531" s="3"/>
      <c r="AF531" s="3"/>
      <c r="AG531" s="3"/>
      <c r="AH531" s="3"/>
      <c r="AJ531" s="3"/>
      <c r="AK531" s="3"/>
      <c r="AL531" s="3"/>
      <c r="AN531" s="3"/>
      <c r="AQ531" s="3"/>
    </row>
    <row r="532" spans="1:43">
      <c r="A532" t="str">
        <f>IF(C532="","","Allievo "&amp;COUNTIF($C$2:C532,C532))</f>
        <v/>
      </c>
      <c r="H532" s="3"/>
      <c r="N532" s="3"/>
      <c r="O532" s="3"/>
      <c r="P532" s="3"/>
      <c r="Q532" s="3"/>
      <c r="R532" s="3"/>
      <c r="S532" s="3"/>
      <c r="T532" s="3"/>
      <c r="V532" s="3"/>
      <c r="W532" s="3"/>
      <c r="X532" s="3"/>
      <c r="Z532" s="3"/>
      <c r="AA532" s="3"/>
      <c r="AB532" s="3"/>
      <c r="AC532" s="3"/>
      <c r="AD532" s="3"/>
      <c r="AF532" s="3"/>
      <c r="AG532" s="3"/>
      <c r="AH532" s="3"/>
      <c r="AJ532" s="3"/>
      <c r="AK532" s="3"/>
      <c r="AL532" s="3"/>
      <c r="AN532" s="3"/>
      <c r="AQ532" s="3"/>
    </row>
    <row r="533" spans="1:43">
      <c r="A533" t="str">
        <f>IF(C533="","","Allievo "&amp;COUNTIF($C$2:C533,C533))</f>
        <v/>
      </c>
      <c r="H533" s="3"/>
      <c r="N533" s="3"/>
      <c r="O533" s="3"/>
      <c r="P533" s="3"/>
      <c r="Q533" s="3"/>
      <c r="R533" s="3"/>
      <c r="S533" s="3"/>
      <c r="T533" s="3"/>
      <c r="V533" s="3"/>
      <c r="W533" s="3"/>
      <c r="X533" s="3"/>
      <c r="Z533" s="3"/>
      <c r="AA533" s="3"/>
      <c r="AB533" s="3"/>
      <c r="AC533" s="3"/>
      <c r="AD533" s="3"/>
      <c r="AF533" s="3"/>
      <c r="AG533" s="3"/>
      <c r="AH533" s="3"/>
      <c r="AJ533" s="3"/>
      <c r="AK533" s="3"/>
      <c r="AL533" s="3"/>
      <c r="AN533" s="3"/>
      <c r="AQ533" s="3"/>
    </row>
    <row r="534" spans="1:43">
      <c r="A534" t="str">
        <f>IF(C534="","","Allievo "&amp;COUNTIF($C$2:C534,C534))</f>
        <v/>
      </c>
      <c r="H534" s="3"/>
      <c r="N534" s="3"/>
      <c r="O534" s="3"/>
      <c r="P534" s="3"/>
      <c r="Q534" s="3"/>
      <c r="R534" s="3"/>
      <c r="S534" s="3"/>
      <c r="T534" s="3"/>
      <c r="V534" s="3"/>
      <c r="W534" s="3"/>
      <c r="X534" s="3"/>
      <c r="Z534" s="3"/>
      <c r="AA534" s="3"/>
      <c r="AB534" s="3"/>
      <c r="AC534" s="3"/>
      <c r="AD534" s="3"/>
      <c r="AF534" s="3"/>
      <c r="AG534" s="3"/>
      <c r="AH534" s="3"/>
      <c r="AJ534" s="3"/>
      <c r="AK534" s="3"/>
      <c r="AL534" s="3"/>
      <c r="AN534" s="3"/>
      <c r="AQ534" s="3"/>
    </row>
    <row r="535" spans="1:43">
      <c r="A535" t="str">
        <f>IF(C535="","","Allievo "&amp;COUNTIF($C$2:C535,C535))</f>
        <v/>
      </c>
      <c r="H535" s="3"/>
      <c r="N535" s="3"/>
      <c r="O535" s="3"/>
      <c r="P535" s="3"/>
      <c r="Q535" s="3"/>
      <c r="R535" s="3"/>
      <c r="S535" s="3"/>
      <c r="T535" s="3"/>
      <c r="V535" s="3"/>
      <c r="W535" s="3"/>
      <c r="X535" s="3"/>
      <c r="Z535" s="3"/>
      <c r="AA535" s="3"/>
      <c r="AB535" s="3"/>
      <c r="AC535" s="3"/>
      <c r="AD535" s="3"/>
      <c r="AF535" s="3"/>
      <c r="AG535" s="3"/>
      <c r="AH535" s="3"/>
      <c r="AJ535" s="3"/>
      <c r="AK535" s="3"/>
      <c r="AL535" s="3"/>
      <c r="AN535" s="3"/>
      <c r="AQ535" s="3"/>
    </row>
    <row r="536" spans="1:43">
      <c r="A536" t="str">
        <f>IF(C536="","","Allievo "&amp;COUNTIF($C$2:C536,C536))</f>
        <v/>
      </c>
      <c r="H536" s="3"/>
      <c r="N536" s="3"/>
      <c r="O536" s="3"/>
      <c r="P536" s="3"/>
      <c r="Q536" s="3"/>
      <c r="R536" s="3"/>
      <c r="S536" s="3"/>
      <c r="T536" s="3"/>
      <c r="V536" s="3"/>
      <c r="W536" s="3"/>
      <c r="X536" s="3"/>
      <c r="Z536" s="3"/>
      <c r="AA536" s="3"/>
      <c r="AB536" s="3"/>
      <c r="AC536" s="3"/>
      <c r="AD536" s="3"/>
      <c r="AF536" s="3"/>
      <c r="AG536" s="3"/>
      <c r="AH536" s="3"/>
      <c r="AJ536" s="3"/>
      <c r="AK536" s="3"/>
      <c r="AL536" s="3"/>
      <c r="AN536" s="3"/>
      <c r="AQ536" s="3"/>
    </row>
    <row r="537" spans="1:43">
      <c r="A537" t="str">
        <f>IF(C537="","","Allievo "&amp;COUNTIF($C$2:C537,C537))</f>
        <v/>
      </c>
      <c r="H537" s="3"/>
      <c r="N537" s="3"/>
      <c r="O537" s="3"/>
      <c r="P537" s="3"/>
      <c r="Q537" s="3"/>
      <c r="R537" s="3"/>
      <c r="S537" s="3"/>
      <c r="T537" s="3"/>
      <c r="V537" s="3"/>
      <c r="W537" s="3"/>
      <c r="X537" s="3"/>
      <c r="Z537" s="3"/>
      <c r="AA537" s="3"/>
      <c r="AB537" s="3"/>
      <c r="AC537" s="3"/>
      <c r="AD537" s="3"/>
      <c r="AF537" s="3"/>
      <c r="AG537" s="3"/>
      <c r="AH537" s="3"/>
      <c r="AJ537" s="3"/>
      <c r="AK537" s="3"/>
      <c r="AL537" s="3"/>
      <c r="AN537" s="3"/>
      <c r="AQ537" s="3"/>
    </row>
    <row r="538" spans="1:43">
      <c r="A538" t="str">
        <f>IF(C538="","","Allievo "&amp;COUNTIF($C$2:C538,C538))</f>
        <v/>
      </c>
      <c r="H538" s="3"/>
      <c r="N538" s="3"/>
      <c r="O538" s="3"/>
      <c r="P538" s="3"/>
      <c r="Q538" s="3"/>
      <c r="R538" s="3"/>
      <c r="S538" s="3"/>
      <c r="T538" s="3"/>
      <c r="V538" s="3"/>
      <c r="W538" s="3"/>
      <c r="X538" s="3"/>
      <c r="Z538" s="3"/>
      <c r="AA538" s="3"/>
      <c r="AB538" s="3"/>
      <c r="AC538" s="3"/>
      <c r="AD538" s="3"/>
      <c r="AF538" s="3"/>
      <c r="AG538" s="3"/>
      <c r="AH538" s="3"/>
      <c r="AJ538" s="3"/>
      <c r="AK538" s="3"/>
      <c r="AL538" s="3"/>
      <c r="AN538" s="3"/>
      <c r="AQ538" s="3"/>
    </row>
    <row r="539" spans="1:43">
      <c r="A539" t="str">
        <f>IF(C539="","","Allievo "&amp;COUNTIF($C$2:C539,C539))</f>
        <v/>
      </c>
      <c r="H539" s="3"/>
      <c r="N539" s="3"/>
      <c r="O539" s="3"/>
      <c r="P539" s="3"/>
      <c r="Q539" s="3"/>
      <c r="R539" s="3"/>
      <c r="S539" s="3"/>
      <c r="T539" s="3"/>
      <c r="V539" s="3"/>
      <c r="W539" s="3"/>
      <c r="X539" s="3"/>
      <c r="Z539" s="3"/>
      <c r="AA539" s="3"/>
      <c r="AB539" s="3"/>
      <c r="AC539" s="3"/>
      <c r="AD539" s="3"/>
      <c r="AF539" s="3"/>
      <c r="AG539" s="3"/>
      <c r="AH539" s="3"/>
      <c r="AJ539" s="3"/>
      <c r="AK539" s="3"/>
      <c r="AL539" s="3"/>
      <c r="AN539" s="3"/>
      <c r="AQ539" s="3"/>
    </row>
    <row r="540" spans="1:43">
      <c r="A540" t="str">
        <f>IF(C540="","","Allievo "&amp;COUNTIF($C$2:C540,C540))</f>
        <v/>
      </c>
      <c r="H540" s="3"/>
      <c r="N540" s="3"/>
      <c r="O540" s="3"/>
      <c r="P540" s="3"/>
      <c r="Q540" s="3"/>
      <c r="R540" s="3"/>
      <c r="S540" s="3"/>
      <c r="T540" s="3"/>
      <c r="V540" s="3"/>
      <c r="W540" s="3"/>
      <c r="X540" s="3"/>
      <c r="Z540" s="3"/>
      <c r="AA540" s="3"/>
      <c r="AB540" s="3"/>
      <c r="AC540" s="3"/>
      <c r="AD540" s="3"/>
      <c r="AF540" s="3"/>
      <c r="AG540" s="3"/>
      <c r="AH540" s="3"/>
      <c r="AJ540" s="3"/>
      <c r="AK540" s="3"/>
      <c r="AL540" s="3"/>
      <c r="AN540" s="3"/>
      <c r="AQ540" s="3"/>
    </row>
    <row r="541" spans="1:43">
      <c r="A541" t="str">
        <f>IF(C541="","","Allievo "&amp;COUNTIF($C$2:C541,C541))</f>
        <v/>
      </c>
      <c r="H541" s="3"/>
      <c r="N541" s="3"/>
      <c r="O541" s="3"/>
      <c r="P541" s="3"/>
      <c r="Q541" s="3"/>
      <c r="R541" s="3"/>
      <c r="S541" s="3"/>
      <c r="T541" s="3"/>
      <c r="V541" s="3"/>
      <c r="W541" s="3"/>
      <c r="X541" s="3"/>
      <c r="Z541" s="3"/>
      <c r="AA541" s="3"/>
      <c r="AB541" s="3"/>
      <c r="AC541" s="3"/>
      <c r="AD541" s="3"/>
      <c r="AF541" s="3"/>
      <c r="AG541" s="3"/>
      <c r="AH541" s="3"/>
      <c r="AJ541" s="3"/>
      <c r="AK541" s="3"/>
      <c r="AL541" s="3"/>
      <c r="AN541" s="3"/>
      <c r="AQ541" s="3"/>
    </row>
    <row r="542" spans="1:43">
      <c r="A542" t="str">
        <f>IF(C542="","","Allievo "&amp;COUNTIF($C$2:C542,C542))</f>
        <v/>
      </c>
      <c r="H542" s="3"/>
      <c r="N542" s="3"/>
      <c r="O542" s="3"/>
      <c r="P542" s="3"/>
      <c r="Q542" s="3"/>
      <c r="R542" s="3"/>
      <c r="S542" s="3"/>
      <c r="T542" s="3"/>
      <c r="V542" s="3"/>
      <c r="W542" s="3"/>
      <c r="X542" s="3"/>
      <c r="Z542" s="3"/>
      <c r="AA542" s="3"/>
      <c r="AB542" s="3"/>
      <c r="AC542" s="3"/>
      <c r="AD542" s="3"/>
      <c r="AF542" s="3"/>
      <c r="AG542" s="3"/>
      <c r="AH542" s="3"/>
      <c r="AJ542" s="3"/>
      <c r="AK542" s="3"/>
      <c r="AL542" s="3"/>
      <c r="AN542" s="3"/>
      <c r="AQ542" s="3"/>
    </row>
    <row r="543" spans="1:43">
      <c r="A543" t="str">
        <f>IF(C543="","","Allievo "&amp;COUNTIF($C$2:C543,C543))</f>
        <v/>
      </c>
      <c r="H543" s="3"/>
      <c r="N543" s="3"/>
      <c r="O543" s="3"/>
      <c r="P543" s="3"/>
      <c r="Q543" s="3"/>
      <c r="R543" s="3"/>
      <c r="S543" s="3"/>
      <c r="T543" s="3"/>
      <c r="V543" s="3"/>
      <c r="W543" s="3"/>
      <c r="X543" s="3"/>
      <c r="Z543" s="3"/>
      <c r="AA543" s="3"/>
      <c r="AB543" s="3"/>
      <c r="AC543" s="3"/>
      <c r="AD543" s="3"/>
      <c r="AF543" s="3"/>
      <c r="AG543" s="3"/>
      <c r="AH543" s="3"/>
      <c r="AJ543" s="3"/>
      <c r="AK543" s="3"/>
      <c r="AL543" s="3"/>
      <c r="AN543" s="3"/>
      <c r="AQ543" s="3"/>
    </row>
    <row r="544" spans="1:43">
      <c r="A544" t="str">
        <f>IF(C544="","","Allievo "&amp;COUNTIF($C$2:C544,C544))</f>
        <v/>
      </c>
      <c r="H544" s="3"/>
      <c r="N544" s="3"/>
      <c r="O544" s="3"/>
      <c r="P544" s="3"/>
      <c r="Q544" s="3"/>
      <c r="R544" s="3"/>
      <c r="S544" s="3"/>
      <c r="T544" s="3"/>
      <c r="V544" s="3"/>
      <c r="W544" s="3"/>
      <c r="X544" s="3"/>
      <c r="Z544" s="3"/>
      <c r="AA544" s="3"/>
      <c r="AB544" s="3"/>
      <c r="AC544" s="3"/>
      <c r="AD544" s="3"/>
      <c r="AF544" s="3"/>
      <c r="AG544" s="3"/>
      <c r="AH544" s="3"/>
      <c r="AJ544" s="3"/>
      <c r="AK544" s="3"/>
      <c r="AL544" s="3"/>
      <c r="AN544" s="3"/>
      <c r="AQ544" s="3"/>
    </row>
    <row r="545" spans="1:43">
      <c r="A545" t="str">
        <f>IF(C545="","","Allievo "&amp;COUNTIF($C$2:C545,C545))</f>
        <v/>
      </c>
      <c r="H545" s="3"/>
      <c r="N545" s="3"/>
      <c r="O545" s="3"/>
      <c r="P545" s="3"/>
      <c r="Q545" s="3"/>
      <c r="R545" s="3"/>
      <c r="S545" s="3"/>
      <c r="T545" s="3"/>
      <c r="V545" s="3"/>
      <c r="W545" s="3"/>
      <c r="X545" s="3"/>
      <c r="Z545" s="3"/>
      <c r="AA545" s="3"/>
      <c r="AB545" s="3"/>
      <c r="AC545" s="3"/>
      <c r="AD545" s="3"/>
      <c r="AF545" s="3"/>
      <c r="AG545" s="3"/>
      <c r="AH545" s="3"/>
      <c r="AJ545" s="3"/>
      <c r="AK545" s="3"/>
      <c r="AL545" s="3"/>
      <c r="AN545" s="3"/>
      <c r="AQ545" s="3"/>
    </row>
    <row r="546" spans="1:43">
      <c r="A546" t="str">
        <f>IF(C546="","","Allievo "&amp;COUNTIF($C$2:C546,C546))</f>
        <v/>
      </c>
      <c r="H546" s="3"/>
      <c r="N546" s="3"/>
      <c r="O546" s="3"/>
      <c r="P546" s="3"/>
      <c r="Q546" s="3"/>
      <c r="R546" s="3"/>
      <c r="S546" s="3"/>
      <c r="T546" s="3"/>
      <c r="V546" s="3"/>
      <c r="W546" s="3"/>
      <c r="X546" s="3"/>
      <c r="Z546" s="3"/>
      <c r="AA546" s="3"/>
      <c r="AB546" s="3"/>
      <c r="AC546" s="3"/>
      <c r="AD546" s="3"/>
      <c r="AF546" s="3"/>
      <c r="AG546" s="3"/>
      <c r="AH546" s="3"/>
      <c r="AJ546" s="3"/>
      <c r="AK546" s="3"/>
      <c r="AL546" s="3"/>
      <c r="AN546" s="3"/>
      <c r="AQ546" s="3"/>
    </row>
    <row r="547" spans="1:43">
      <c r="A547" t="str">
        <f>IF(C547="","","Allievo "&amp;COUNTIF($C$2:C547,C547))</f>
        <v/>
      </c>
      <c r="H547" s="3"/>
      <c r="N547" s="3"/>
      <c r="O547" s="3"/>
      <c r="P547" s="3"/>
      <c r="Q547" s="3"/>
      <c r="R547" s="3"/>
      <c r="S547" s="3"/>
      <c r="T547" s="3"/>
      <c r="V547" s="3"/>
      <c r="W547" s="3"/>
      <c r="X547" s="3"/>
      <c r="Z547" s="3"/>
      <c r="AA547" s="3"/>
      <c r="AB547" s="3"/>
      <c r="AC547" s="3"/>
      <c r="AD547" s="3"/>
      <c r="AF547" s="3"/>
      <c r="AG547" s="3"/>
      <c r="AH547" s="3"/>
      <c r="AJ547" s="3"/>
      <c r="AK547" s="3"/>
      <c r="AL547" s="3"/>
      <c r="AN547" s="3"/>
      <c r="AQ547" s="3"/>
    </row>
    <row r="548" spans="1:43">
      <c r="A548" t="str">
        <f>IF(C548="","","Allievo "&amp;COUNTIF($C$2:C548,C548))</f>
        <v/>
      </c>
      <c r="H548" s="3"/>
      <c r="N548" s="3"/>
      <c r="O548" s="3"/>
      <c r="P548" s="3"/>
      <c r="Q548" s="3"/>
      <c r="R548" s="3"/>
      <c r="S548" s="3"/>
      <c r="T548" s="3"/>
      <c r="V548" s="3"/>
      <c r="W548" s="3"/>
      <c r="X548" s="3"/>
      <c r="Z548" s="3"/>
      <c r="AA548" s="3"/>
      <c r="AB548" s="3"/>
      <c r="AC548" s="3"/>
      <c r="AD548" s="3"/>
      <c r="AF548" s="3"/>
      <c r="AG548" s="3"/>
      <c r="AH548" s="3"/>
      <c r="AJ548" s="3"/>
      <c r="AK548" s="3"/>
      <c r="AL548" s="3"/>
      <c r="AN548" s="3"/>
      <c r="AQ548" s="3"/>
    </row>
    <row r="549" spans="1:43">
      <c r="A549" t="str">
        <f>IF(C549="","","Allievo "&amp;COUNTIF($C$2:C549,C549))</f>
        <v/>
      </c>
      <c r="H549" s="3"/>
      <c r="N549" s="3"/>
      <c r="O549" s="3"/>
      <c r="P549" s="3"/>
      <c r="Q549" s="3"/>
      <c r="R549" s="3"/>
      <c r="S549" s="3"/>
      <c r="T549" s="3"/>
      <c r="V549" s="3"/>
      <c r="W549" s="3"/>
      <c r="X549" s="3"/>
      <c r="Z549" s="3"/>
      <c r="AA549" s="3"/>
      <c r="AB549" s="3"/>
      <c r="AC549" s="3"/>
      <c r="AD549" s="3"/>
      <c r="AF549" s="3"/>
      <c r="AG549" s="3"/>
      <c r="AH549" s="3"/>
      <c r="AJ549" s="3"/>
      <c r="AK549" s="3"/>
      <c r="AL549" s="3"/>
      <c r="AN549" s="3"/>
      <c r="AQ549" s="3"/>
    </row>
    <row r="550" spans="1:43">
      <c r="A550" t="str">
        <f>IF(C550="","","Allievo "&amp;COUNTIF($C$2:C550,C550))</f>
        <v/>
      </c>
      <c r="H550" s="3"/>
      <c r="N550" s="3"/>
      <c r="O550" s="3"/>
      <c r="P550" s="3"/>
      <c r="Q550" s="3"/>
      <c r="R550" s="3"/>
      <c r="S550" s="3"/>
      <c r="T550" s="3"/>
      <c r="V550" s="3"/>
      <c r="W550" s="3"/>
      <c r="X550" s="3"/>
      <c r="Z550" s="3"/>
      <c r="AA550" s="3"/>
      <c r="AB550" s="3"/>
      <c r="AC550" s="3"/>
      <c r="AD550" s="3"/>
      <c r="AF550" s="3"/>
      <c r="AG550" s="3"/>
      <c r="AH550" s="3"/>
      <c r="AJ550" s="3"/>
      <c r="AK550" s="3"/>
      <c r="AL550" s="3"/>
      <c r="AN550" s="3"/>
      <c r="AQ550" s="3"/>
    </row>
    <row r="551" spans="1:43">
      <c r="A551" t="str">
        <f>IF(C551="","","Allievo "&amp;COUNTIF($C$2:C551,C551))</f>
        <v/>
      </c>
      <c r="H551" s="3"/>
      <c r="N551" s="3"/>
      <c r="O551" s="3"/>
      <c r="P551" s="3"/>
      <c r="Q551" s="3"/>
      <c r="R551" s="3"/>
      <c r="S551" s="3"/>
      <c r="T551" s="3"/>
      <c r="V551" s="3"/>
      <c r="W551" s="3"/>
      <c r="X551" s="3"/>
      <c r="Z551" s="3"/>
      <c r="AA551" s="3"/>
      <c r="AB551" s="3"/>
      <c r="AC551" s="3"/>
      <c r="AD551" s="3"/>
      <c r="AF551" s="3"/>
      <c r="AG551" s="3"/>
      <c r="AH551" s="3"/>
      <c r="AJ551" s="3"/>
      <c r="AK551" s="3"/>
      <c r="AL551" s="3"/>
      <c r="AN551" s="3"/>
      <c r="AQ551" s="3"/>
    </row>
    <row r="552" spans="1:43">
      <c r="A552" t="str">
        <f>IF(C552="","","Allievo "&amp;COUNTIF($C$2:C552,C552))</f>
        <v/>
      </c>
      <c r="H552" s="3"/>
      <c r="N552" s="3"/>
      <c r="O552" s="3"/>
      <c r="P552" s="3"/>
      <c r="Q552" s="3"/>
      <c r="R552" s="3"/>
      <c r="S552" s="3"/>
      <c r="T552" s="3"/>
      <c r="V552" s="3"/>
      <c r="W552" s="3"/>
      <c r="X552" s="3"/>
      <c r="Z552" s="3"/>
      <c r="AA552" s="3"/>
      <c r="AB552" s="3"/>
      <c r="AC552" s="3"/>
      <c r="AD552" s="3"/>
      <c r="AF552" s="3"/>
      <c r="AG552" s="3"/>
      <c r="AH552" s="3"/>
      <c r="AJ552" s="3"/>
      <c r="AK552" s="3"/>
      <c r="AL552" s="3"/>
      <c r="AN552" s="3"/>
      <c r="AQ552" s="3"/>
    </row>
    <row r="553" spans="1:43">
      <c r="A553" t="str">
        <f>IF(C553="","","Allievo "&amp;COUNTIF($C$2:C553,C553))</f>
        <v/>
      </c>
      <c r="H553" s="3"/>
      <c r="N553" s="3"/>
      <c r="O553" s="3"/>
      <c r="P553" s="3"/>
      <c r="Q553" s="3"/>
      <c r="R553" s="3"/>
      <c r="S553" s="3"/>
      <c r="T553" s="3"/>
      <c r="V553" s="3"/>
      <c r="W553" s="3"/>
      <c r="X553" s="3"/>
      <c r="Z553" s="3"/>
      <c r="AA553" s="3"/>
      <c r="AB553" s="3"/>
      <c r="AC553" s="3"/>
      <c r="AD553" s="3"/>
      <c r="AF553" s="3"/>
      <c r="AG553" s="3"/>
      <c r="AH553" s="3"/>
      <c r="AJ553" s="3"/>
      <c r="AK553" s="3"/>
      <c r="AL553" s="3"/>
      <c r="AN553" s="3"/>
      <c r="AQ553" s="3"/>
    </row>
    <row r="554" spans="1:43">
      <c r="A554" t="str">
        <f>IF(C554="","","Allievo "&amp;COUNTIF($C$2:C554,C554))</f>
        <v/>
      </c>
      <c r="H554" s="3"/>
      <c r="N554" s="3"/>
      <c r="O554" s="3"/>
      <c r="P554" s="3"/>
      <c r="Q554" s="3"/>
      <c r="R554" s="3"/>
      <c r="S554" s="3"/>
      <c r="T554" s="3"/>
      <c r="V554" s="3"/>
      <c r="W554" s="3"/>
      <c r="X554" s="3"/>
      <c r="Z554" s="3"/>
      <c r="AA554" s="3"/>
      <c r="AB554" s="3"/>
      <c r="AC554" s="3"/>
      <c r="AD554" s="3"/>
      <c r="AF554" s="3"/>
      <c r="AG554" s="3"/>
      <c r="AH554" s="3"/>
      <c r="AJ554" s="3"/>
      <c r="AK554" s="3"/>
      <c r="AL554" s="3"/>
      <c r="AN554" s="3"/>
      <c r="AQ554" s="3"/>
    </row>
    <row r="555" spans="1:43">
      <c r="A555" t="str">
        <f>IF(C555="","","Allievo "&amp;COUNTIF($C$2:C555,C555))</f>
        <v/>
      </c>
      <c r="H555" s="3"/>
      <c r="N555" s="3"/>
      <c r="O555" s="3"/>
      <c r="P555" s="3"/>
      <c r="Q555" s="3"/>
      <c r="R555" s="3"/>
      <c r="S555" s="3"/>
      <c r="T555" s="3"/>
      <c r="V555" s="3"/>
      <c r="W555" s="3"/>
      <c r="X555" s="3"/>
      <c r="Z555" s="3"/>
      <c r="AA555" s="3"/>
      <c r="AB555" s="3"/>
      <c r="AC555" s="3"/>
      <c r="AD555" s="3"/>
      <c r="AF555" s="3"/>
      <c r="AG555" s="3"/>
      <c r="AH555" s="3"/>
      <c r="AJ555" s="3"/>
      <c r="AK555" s="3"/>
      <c r="AL555" s="3"/>
      <c r="AN555" s="3"/>
      <c r="AQ555" s="3"/>
    </row>
    <row r="556" spans="1:43">
      <c r="A556" t="str">
        <f>IF(C556="","","Allievo "&amp;COUNTIF($C$2:C556,C556))</f>
        <v/>
      </c>
      <c r="H556" s="3"/>
      <c r="N556" s="3"/>
      <c r="O556" s="3"/>
      <c r="P556" s="3"/>
      <c r="Q556" s="3"/>
      <c r="R556" s="3"/>
      <c r="S556" s="3"/>
      <c r="T556" s="3"/>
      <c r="V556" s="3"/>
      <c r="W556" s="3"/>
      <c r="X556" s="3"/>
      <c r="Z556" s="3"/>
      <c r="AA556" s="3"/>
      <c r="AB556" s="3"/>
      <c r="AC556" s="3"/>
      <c r="AD556" s="3"/>
      <c r="AF556" s="3"/>
      <c r="AG556" s="3"/>
      <c r="AH556" s="3"/>
      <c r="AJ556" s="3"/>
      <c r="AK556" s="3"/>
      <c r="AL556" s="3"/>
      <c r="AN556" s="3"/>
      <c r="AQ556" s="3"/>
    </row>
    <row r="557" spans="1:43">
      <c r="A557" t="str">
        <f>IF(C557="","","Allievo "&amp;COUNTIF($C$2:C557,C557))</f>
        <v/>
      </c>
      <c r="H557" s="3"/>
      <c r="N557" s="3"/>
      <c r="O557" s="3"/>
      <c r="P557" s="3"/>
      <c r="Q557" s="3"/>
      <c r="R557" s="3"/>
      <c r="S557" s="3"/>
      <c r="T557" s="3"/>
      <c r="V557" s="3"/>
      <c r="W557" s="3"/>
      <c r="X557" s="3"/>
      <c r="Z557" s="3"/>
      <c r="AA557" s="3"/>
      <c r="AB557" s="3"/>
      <c r="AC557" s="3"/>
      <c r="AD557" s="3"/>
      <c r="AF557" s="3"/>
      <c r="AG557" s="3"/>
      <c r="AH557" s="3"/>
      <c r="AJ557" s="3"/>
      <c r="AK557" s="3"/>
      <c r="AL557" s="3"/>
      <c r="AN557" s="3"/>
      <c r="AQ557" s="3"/>
    </row>
    <row r="558" spans="1:43">
      <c r="A558" t="str">
        <f>IF(C558="","","Allievo "&amp;COUNTIF($C$2:C558,C558))</f>
        <v/>
      </c>
      <c r="H558" s="3"/>
      <c r="N558" s="3"/>
      <c r="O558" s="3"/>
      <c r="P558" s="3"/>
      <c r="Q558" s="3"/>
      <c r="R558" s="3"/>
      <c r="S558" s="3"/>
      <c r="T558" s="3"/>
      <c r="V558" s="3"/>
      <c r="W558" s="3"/>
      <c r="X558" s="3"/>
      <c r="Z558" s="3"/>
      <c r="AA558" s="3"/>
      <c r="AB558" s="3"/>
      <c r="AC558" s="3"/>
      <c r="AD558" s="3"/>
      <c r="AF558" s="3"/>
      <c r="AG558" s="3"/>
      <c r="AH558" s="3"/>
      <c r="AJ558" s="3"/>
      <c r="AK558" s="3"/>
      <c r="AL558" s="3"/>
      <c r="AN558" s="3"/>
      <c r="AQ558" s="3"/>
    </row>
    <row r="559" spans="1:43">
      <c r="A559" t="str">
        <f>IF(C559="","","Allievo "&amp;COUNTIF($C$2:C559,C559))</f>
        <v/>
      </c>
      <c r="H559" s="3"/>
      <c r="N559" s="3"/>
      <c r="O559" s="3"/>
      <c r="P559" s="3"/>
      <c r="Q559" s="3"/>
      <c r="R559" s="3"/>
      <c r="S559" s="3"/>
      <c r="T559" s="3"/>
      <c r="V559" s="3"/>
      <c r="W559" s="3"/>
      <c r="X559" s="3"/>
      <c r="Z559" s="3"/>
      <c r="AA559" s="3"/>
      <c r="AB559" s="3"/>
      <c r="AC559" s="3"/>
      <c r="AD559" s="3"/>
      <c r="AF559" s="3"/>
      <c r="AG559" s="3"/>
      <c r="AH559" s="3"/>
      <c r="AJ559" s="3"/>
      <c r="AK559" s="3"/>
      <c r="AL559" s="3"/>
      <c r="AN559" s="3"/>
      <c r="AQ559" s="3"/>
    </row>
    <row r="560" spans="1:43">
      <c r="A560" t="str">
        <f>IF(C560="","","Allievo "&amp;COUNTIF($C$2:C560,C560))</f>
        <v/>
      </c>
      <c r="H560" s="3"/>
      <c r="N560" s="3"/>
      <c r="O560" s="3"/>
      <c r="P560" s="3"/>
      <c r="Q560" s="3"/>
      <c r="R560" s="3"/>
      <c r="S560" s="3"/>
      <c r="T560" s="3"/>
      <c r="V560" s="3"/>
      <c r="W560" s="3"/>
      <c r="X560" s="3"/>
      <c r="Z560" s="3"/>
      <c r="AA560" s="3"/>
      <c r="AB560" s="3"/>
      <c r="AC560" s="3"/>
      <c r="AD560" s="3"/>
      <c r="AF560" s="3"/>
      <c r="AG560" s="3"/>
      <c r="AH560" s="3"/>
      <c r="AJ560" s="3"/>
      <c r="AK560" s="3"/>
      <c r="AL560" s="3"/>
      <c r="AN560" s="3"/>
      <c r="AQ560" s="3"/>
    </row>
    <row r="561" spans="1:43">
      <c r="A561" t="str">
        <f>IF(C561="","","Allievo "&amp;COUNTIF($C$2:C561,C561))</f>
        <v/>
      </c>
      <c r="H561" s="3"/>
      <c r="N561" s="3"/>
      <c r="O561" s="3"/>
      <c r="P561" s="3"/>
      <c r="Q561" s="3"/>
      <c r="R561" s="3"/>
      <c r="S561" s="3"/>
      <c r="T561" s="3"/>
      <c r="V561" s="3"/>
      <c r="W561" s="3"/>
      <c r="X561" s="3"/>
      <c r="Z561" s="3"/>
      <c r="AA561" s="3"/>
      <c r="AB561" s="3"/>
      <c r="AC561" s="3"/>
      <c r="AD561" s="3"/>
      <c r="AF561" s="3"/>
      <c r="AG561" s="3"/>
      <c r="AH561" s="3"/>
      <c r="AJ561" s="3"/>
      <c r="AK561" s="3"/>
      <c r="AL561" s="3"/>
      <c r="AN561" s="3"/>
      <c r="AQ561" s="3"/>
    </row>
    <row r="562" spans="1:43">
      <c r="A562" t="str">
        <f>IF(C562="","","Allievo "&amp;COUNTIF($C$2:C562,C562))</f>
        <v/>
      </c>
      <c r="H562" s="3"/>
      <c r="N562" s="3"/>
      <c r="O562" s="3"/>
      <c r="P562" s="3"/>
      <c r="Q562" s="3"/>
      <c r="R562" s="3"/>
      <c r="S562" s="3"/>
      <c r="T562" s="3"/>
      <c r="V562" s="3"/>
      <c r="W562" s="3"/>
      <c r="X562" s="3"/>
      <c r="Z562" s="3"/>
      <c r="AA562" s="3"/>
      <c r="AB562" s="3"/>
      <c r="AC562" s="3"/>
      <c r="AD562" s="3"/>
      <c r="AF562" s="3"/>
      <c r="AG562" s="3"/>
      <c r="AH562" s="3"/>
      <c r="AJ562" s="3"/>
      <c r="AK562" s="3"/>
      <c r="AL562" s="3"/>
      <c r="AN562" s="3"/>
      <c r="AQ562" s="3"/>
    </row>
    <row r="563" spans="1:43">
      <c r="A563" t="str">
        <f>IF(C563="","","Allievo "&amp;COUNTIF($C$2:C563,C563))</f>
        <v/>
      </c>
      <c r="H563" s="3"/>
      <c r="N563" s="3"/>
      <c r="O563" s="3"/>
      <c r="P563" s="3"/>
      <c r="Q563" s="3"/>
      <c r="R563" s="3"/>
      <c r="S563" s="3"/>
      <c r="T563" s="3"/>
      <c r="V563" s="3"/>
      <c r="W563" s="3"/>
      <c r="X563" s="3"/>
      <c r="Z563" s="3"/>
      <c r="AA563" s="3"/>
      <c r="AB563" s="3"/>
      <c r="AC563" s="3"/>
      <c r="AD563" s="3"/>
      <c r="AF563" s="3"/>
      <c r="AG563" s="3"/>
      <c r="AH563" s="3"/>
      <c r="AJ563" s="3"/>
      <c r="AK563" s="3"/>
      <c r="AL563" s="3"/>
      <c r="AN563" s="3"/>
      <c r="AQ563" s="3"/>
    </row>
    <row r="564" spans="1:43">
      <c r="A564" t="str">
        <f>IF(C564="","","Allievo "&amp;COUNTIF($C$2:C564,C564))</f>
        <v/>
      </c>
      <c r="H564" s="3"/>
      <c r="N564" s="3"/>
      <c r="O564" s="3"/>
      <c r="P564" s="3"/>
      <c r="Q564" s="3"/>
      <c r="R564" s="3"/>
      <c r="S564" s="3"/>
      <c r="T564" s="3"/>
      <c r="V564" s="3"/>
      <c r="W564" s="3"/>
      <c r="X564" s="3"/>
      <c r="Z564" s="3"/>
      <c r="AA564" s="3"/>
      <c r="AB564" s="3"/>
      <c r="AC564" s="3"/>
      <c r="AD564" s="3"/>
      <c r="AF564" s="3"/>
      <c r="AG564" s="3"/>
      <c r="AH564" s="3"/>
      <c r="AJ564" s="3"/>
      <c r="AK564" s="3"/>
      <c r="AL564" s="3"/>
      <c r="AN564" s="3"/>
      <c r="AQ564" s="3"/>
    </row>
    <row r="565" spans="1:43">
      <c r="A565" t="str">
        <f>IF(C565="","","Allievo "&amp;COUNTIF($C$2:C565,C565))</f>
        <v/>
      </c>
      <c r="H565" s="3"/>
      <c r="N565" s="3"/>
      <c r="O565" s="3"/>
      <c r="P565" s="3"/>
      <c r="Q565" s="3"/>
      <c r="R565" s="3"/>
      <c r="S565" s="3"/>
      <c r="T565" s="3"/>
      <c r="V565" s="3"/>
      <c r="W565" s="3"/>
      <c r="X565" s="3"/>
      <c r="Z565" s="3"/>
      <c r="AA565" s="3"/>
      <c r="AB565" s="3"/>
      <c r="AC565" s="3"/>
      <c r="AD565" s="3"/>
      <c r="AF565" s="3"/>
      <c r="AG565" s="3"/>
      <c r="AH565" s="3"/>
      <c r="AJ565" s="3"/>
      <c r="AK565" s="3"/>
      <c r="AL565" s="3"/>
      <c r="AN565" s="3"/>
      <c r="AQ565" s="3"/>
    </row>
    <row r="566" spans="1:43">
      <c r="A566" t="str">
        <f>IF(C566="","","Allievo "&amp;COUNTIF($C$2:C566,C566))</f>
        <v/>
      </c>
      <c r="H566" s="3"/>
      <c r="N566" s="3"/>
      <c r="O566" s="3"/>
      <c r="P566" s="3"/>
      <c r="Q566" s="3"/>
      <c r="R566" s="3"/>
      <c r="S566" s="3"/>
      <c r="T566" s="3"/>
      <c r="V566" s="3"/>
      <c r="W566" s="3"/>
      <c r="X566" s="3"/>
      <c r="Z566" s="3"/>
      <c r="AA566" s="3"/>
      <c r="AB566" s="3"/>
      <c r="AC566" s="3"/>
      <c r="AD566" s="3"/>
      <c r="AF566" s="3"/>
      <c r="AG566" s="3"/>
      <c r="AH566" s="3"/>
      <c r="AJ566" s="3"/>
      <c r="AK566" s="3"/>
      <c r="AL566" s="3"/>
      <c r="AN566" s="3"/>
      <c r="AQ566" s="3"/>
    </row>
    <row r="567" spans="1:43">
      <c r="A567" t="str">
        <f>IF(C567="","","Allievo "&amp;COUNTIF($C$2:C567,C567))</f>
        <v/>
      </c>
      <c r="H567" s="3"/>
      <c r="N567" s="3"/>
      <c r="O567" s="3"/>
      <c r="P567" s="3"/>
      <c r="Q567" s="3"/>
      <c r="R567" s="3"/>
      <c r="S567" s="3"/>
      <c r="T567" s="3"/>
      <c r="V567" s="3"/>
      <c r="W567" s="3"/>
      <c r="X567" s="3"/>
      <c r="Z567" s="3"/>
      <c r="AA567" s="3"/>
      <c r="AB567" s="3"/>
      <c r="AC567" s="3"/>
      <c r="AD567" s="3"/>
      <c r="AF567" s="3"/>
      <c r="AG567" s="3"/>
      <c r="AH567" s="3"/>
      <c r="AJ567" s="3"/>
      <c r="AK567" s="3"/>
      <c r="AL567" s="3"/>
      <c r="AN567" s="3"/>
      <c r="AQ567" s="3"/>
    </row>
    <row r="568" spans="1:43">
      <c r="A568" t="str">
        <f>IF(C568="","","Allievo "&amp;COUNTIF($C$2:C568,C568))</f>
        <v/>
      </c>
      <c r="H568" s="3"/>
      <c r="N568" s="3"/>
      <c r="O568" s="3"/>
      <c r="P568" s="3"/>
      <c r="Q568" s="3"/>
      <c r="R568" s="3"/>
      <c r="S568" s="3"/>
      <c r="T568" s="3"/>
      <c r="V568" s="3"/>
      <c r="W568" s="3"/>
      <c r="X568" s="3"/>
      <c r="Z568" s="3"/>
      <c r="AA568" s="3"/>
      <c r="AB568" s="3"/>
      <c r="AC568" s="3"/>
      <c r="AD568" s="3"/>
      <c r="AF568" s="3"/>
      <c r="AG568" s="3"/>
      <c r="AH568" s="3"/>
      <c r="AJ568" s="3"/>
      <c r="AK568" s="3"/>
      <c r="AL568" s="3"/>
      <c r="AN568" s="3"/>
      <c r="AQ568" s="3"/>
    </row>
    <row r="569" spans="1:43">
      <c r="A569" t="str">
        <f>IF(C569="","","Allievo "&amp;COUNTIF($C$2:C569,C569))</f>
        <v/>
      </c>
      <c r="H569" s="3"/>
      <c r="N569" s="3"/>
      <c r="O569" s="3"/>
      <c r="P569" s="3"/>
      <c r="Q569" s="3"/>
      <c r="R569" s="3"/>
      <c r="S569" s="3"/>
      <c r="T569" s="3"/>
      <c r="V569" s="3"/>
      <c r="W569" s="3"/>
      <c r="X569" s="3"/>
      <c r="Z569" s="3"/>
      <c r="AA569" s="3"/>
      <c r="AB569" s="3"/>
      <c r="AC569" s="3"/>
      <c r="AD569" s="3"/>
      <c r="AF569" s="3"/>
      <c r="AG569" s="3"/>
      <c r="AH569" s="3"/>
      <c r="AJ569" s="3"/>
      <c r="AK569" s="3"/>
      <c r="AL569" s="3"/>
      <c r="AN569" s="3"/>
      <c r="AQ569" s="3"/>
    </row>
    <row r="570" spans="1:43">
      <c r="A570" t="str">
        <f>IF(C570="","","Allievo "&amp;COUNTIF($C$2:C570,C570))</f>
        <v/>
      </c>
      <c r="H570" s="3"/>
      <c r="N570" s="3"/>
      <c r="O570" s="3"/>
      <c r="P570" s="3"/>
      <c r="Q570" s="3"/>
      <c r="R570" s="3"/>
      <c r="S570" s="3"/>
      <c r="T570" s="3"/>
      <c r="V570" s="3"/>
      <c r="W570" s="3"/>
      <c r="X570" s="3"/>
      <c r="Z570" s="3"/>
      <c r="AA570" s="3"/>
      <c r="AB570" s="3"/>
      <c r="AC570" s="3"/>
      <c r="AD570" s="3"/>
      <c r="AF570" s="3"/>
      <c r="AG570" s="3"/>
      <c r="AH570" s="3"/>
      <c r="AJ570" s="3"/>
      <c r="AK570" s="3"/>
      <c r="AL570" s="3"/>
      <c r="AN570" s="3"/>
      <c r="AQ570" s="3"/>
    </row>
    <row r="571" spans="1:43">
      <c r="A571" t="str">
        <f>IF(C571="","","Allievo "&amp;COUNTIF($C$2:C571,C571))</f>
        <v/>
      </c>
      <c r="H571" s="3"/>
      <c r="N571" s="3"/>
      <c r="O571" s="3"/>
      <c r="P571" s="3"/>
      <c r="Q571" s="3"/>
      <c r="R571" s="3"/>
      <c r="S571" s="3"/>
      <c r="T571" s="3"/>
      <c r="V571" s="3"/>
      <c r="W571" s="3"/>
      <c r="X571" s="3"/>
      <c r="Z571" s="3"/>
      <c r="AA571" s="3"/>
      <c r="AB571" s="3"/>
      <c r="AC571" s="3"/>
      <c r="AD571" s="3"/>
      <c r="AF571" s="3"/>
      <c r="AG571" s="3"/>
      <c r="AH571" s="3"/>
      <c r="AJ571" s="3"/>
      <c r="AK571" s="3"/>
      <c r="AL571" s="3"/>
      <c r="AN571" s="3"/>
      <c r="AQ571" s="3"/>
    </row>
    <row r="572" spans="1:43">
      <c r="A572" t="str">
        <f>IF(C572="","","Allievo "&amp;COUNTIF($C$2:C572,C572))</f>
        <v/>
      </c>
      <c r="H572" s="3"/>
      <c r="N572" s="3"/>
      <c r="O572" s="3"/>
      <c r="P572" s="3"/>
      <c r="Q572" s="3"/>
      <c r="R572" s="3"/>
      <c r="S572" s="3"/>
      <c r="T572" s="3"/>
      <c r="V572" s="3"/>
      <c r="W572" s="3"/>
      <c r="X572" s="3"/>
      <c r="Z572" s="3"/>
      <c r="AA572" s="3"/>
      <c r="AB572" s="3"/>
      <c r="AC572" s="3"/>
      <c r="AD572" s="3"/>
      <c r="AF572" s="3"/>
      <c r="AG572" s="3"/>
      <c r="AH572" s="3"/>
      <c r="AJ572" s="3"/>
      <c r="AK572" s="3"/>
      <c r="AL572" s="3"/>
      <c r="AN572" s="3"/>
      <c r="AQ572" s="3"/>
    </row>
    <row r="573" spans="1:43">
      <c r="A573" t="str">
        <f>IF(C573="","","Allievo "&amp;COUNTIF($C$2:C573,C573))</f>
        <v/>
      </c>
      <c r="H573" s="3"/>
      <c r="N573" s="3"/>
      <c r="O573" s="3"/>
      <c r="P573" s="3"/>
      <c r="Q573" s="3"/>
      <c r="R573" s="3"/>
      <c r="S573" s="3"/>
      <c r="T573" s="3"/>
      <c r="V573" s="3"/>
      <c r="W573" s="3"/>
      <c r="X573" s="3"/>
      <c r="Z573" s="3"/>
      <c r="AA573" s="3"/>
      <c r="AB573" s="3"/>
      <c r="AC573" s="3"/>
      <c r="AD573" s="3"/>
      <c r="AF573" s="3"/>
      <c r="AG573" s="3"/>
      <c r="AH573" s="3"/>
      <c r="AJ573" s="3"/>
      <c r="AK573" s="3"/>
      <c r="AL573" s="3"/>
      <c r="AN573" s="3"/>
      <c r="AQ573" s="3"/>
    </row>
    <row r="574" spans="1:43">
      <c r="A574" t="str">
        <f>IF(C574="","","Allievo "&amp;COUNTIF($C$2:C574,C574))</f>
        <v/>
      </c>
      <c r="H574" s="3"/>
      <c r="N574" s="3"/>
      <c r="O574" s="3"/>
      <c r="P574" s="3"/>
      <c r="Q574" s="3"/>
      <c r="R574" s="3"/>
      <c r="S574" s="3"/>
      <c r="T574" s="3"/>
      <c r="V574" s="3"/>
      <c r="W574" s="3"/>
      <c r="X574" s="3"/>
      <c r="Z574" s="3"/>
      <c r="AA574" s="3"/>
      <c r="AB574" s="3"/>
      <c r="AC574" s="3"/>
      <c r="AD574" s="3"/>
      <c r="AF574" s="3"/>
      <c r="AG574" s="3"/>
      <c r="AH574" s="3"/>
      <c r="AJ574" s="3"/>
      <c r="AK574" s="3"/>
      <c r="AL574" s="3"/>
      <c r="AN574" s="3"/>
      <c r="AQ574" s="3"/>
    </row>
    <row r="575" spans="1:43">
      <c r="A575" t="str">
        <f>IF(C575="","","Allievo "&amp;COUNTIF($C$2:C575,C575))</f>
        <v/>
      </c>
      <c r="H575" s="3"/>
      <c r="N575" s="3"/>
      <c r="O575" s="3"/>
      <c r="P575" s="3"/>
      <c r="Q575" s="3"/>
      <c r="R575" s="3"/>
      <c r="S575" s="3"/>
      <c r="T575" s="3"/>
      <c r="V575" s="3"/>
      <c r="W575" s="3"/>
      <c r="X575" s="3"/>
      <c r="Z575" s="3"/>
      <c r="AA575" s="3"/>
      <c r="AB575" s="3"/>
      <c r="AC575" s="3"/>
      <c r="AD575" s="3"/>
      <c r="AF575" s="3"/>
      <c r="AG575" s="3"/>
      <c r="AH575" s="3"/>
      <c r="AJ575" s="3"/>
      <c r="AK575" s="3"/>
      <c r="AL575" s="3"/>
      <c r="AN575" s="3"/>
      <c r="AQ575" s="3"/>
    </row>
    <row r="576" spans="1:43">
      <c r="A576" t="str">
        <f>IF(C576="","","Allievo "&amp;COUNTIF($C$2:C576,C576))</f>
        <v/>
      </c>
      <c r="H576" s="3"/>
      <c r="N576" s="3"/>
      <c r="O576" s="3"/>
      <c r="P576" s="3"/>
      <c r="Q576" s="3"/>
      <c r="R576" s="3"/>
      <c r="S576" s="3"/>
      <c r="T576" s="3"/>
      <c r="V576" s="3"/>
      <c r="W576" s="3"/>
      <c r="X576" s="3"/>
      <c r="Z576" s="3"/>
      <c r="AA576" s="3"/>
      <c r="AB576" s="3"/>
      <c r="AC576" s="3"/>
      <c r="AD576" s="3"/>
      <c r="AF576" s="3"/>
      <c r="AG576" s="3"/>
      <c r="AH576" s="3"/>
      <c r="AJ576" s="3"/>
      <c r="AK576" s="3"/>
      <c r="AL576" s="3"/>
      <c r="AN576" s="3"/>
      <c r="AQ576" s="3"/>
    </row>
    <row r="577" spans="1:43">
      <c r="A577" t="str">
        <f>IF(C577="","","Allievo "&amp;COUNTIF($C$2:C577,C577))</f>
        <v/>
      </c>
      <c r="H577" s="3"/>
      <c r="N577" s="3"/>
      <c r="O577" s="3"/>
      <c r="P577" s="3"/>
      <c r="Q577" s="3"/>
      <c r="R577" s="3"/>
      <c r="S577" s="3"/>
      <c r="T577" s="3"/>
      <c r="V577" s="3"/>
      <c r="W577" s="3"/>
      <c r="X577" s="3"/>
      <c r="Z577" s="3"/>
      <c r="AA577" s="3"/>
      <c r="AB577" s="3"/>
      <c r="AC577" s="3"/>
      <c r="AD577" s="3"/>
      <c r="AF577" s="3"/>
      <c r="AG577" s="3"/>
      <c r="AH577" s="3"/>
      <c r="AJ577" s="3"/>
      <c r="AK577" s="3"/>
      <c r="AL577" s="3"/>
      <c r="AN577" s="3"/>
      <c r="AQ577" s="3"/>
    </row>
    <row r="578" spans="1:43">
      <c r="A578" t="str">
        <f>IF(C578="","","Allievo "&amp;COUNTIF($C$2:C578,C578))</f>
        <v/>
      </c>
      <c r="H578" s="3"/>
      <c r="N578" s="3"/>
      <c r="O578" s="3"/>
      <c r="P578" s="3"/>
      <c r="Q578" s="3"/>
      <c r="R578" s="3"/>
      <c r="S578" s="3"/>
      <c r="T578" s="3"/>
      <c r="V578" s="3"/>
      <c r="W578" s="3"/>
      <c r="X578" s="3"/>
      <c r="Z578" s="3"/>
      <c r="AA578" s="3"/>
      <c r="AB578" s="3"/>
      <c r="AC578" s="3"/>
      <c r="AD578" s="3"/>
      <c r="AF578" s="3"/>
      <c r="AG578" s="3"/>
      <c r="AH578" s="3"/>
      <c r="AJ578" s="3"/>
      <c r="AK578" s="3"/>
      <c r="AL578" s="3"/>
      <c r="AN578" s="3"/>
      <c r="AQ578" s="3"/>
    </row>
    <row r="579" spans="1:43">
      <c r="A579" t="str">
        <f>IF(C579="","","Allievo "&amp;COUNTIF($C$2:C579,C579))</f>
        <v/>
      </c>
      <c r="H579" s="3"/>
      <c r="N579" s="3"/>
      <c r="O579" s="3"/>
      <c r="P579" s="3"/>
      <c r="Q579" s="3"/>
      <c r="R579" s="3"/>
      <c r="S579" s="3"/>
      <c r="T579" s="3"/>
      <c r="V579" s="3"/>
      <c r="W579" s="3"/>
      <c r="X579" s="3"/>
      <c r="Z579" s="3"/>
      <c r="AA579" s="3"/>
      <c r="AB579" s="3"/>
      <c r="AC579" s="3"/>
      <c r="AD579" s="3"/>
      <c r="AF579" s="3"/>
      <c r="AG579" s="3"/>
      <c r="AH579" s="3"/>
      <c r="AJ579" s="3"/>
      <c r="AK579" s="3"/>
      <c r="AL579" s="3"/>
      <c r="AN579" s="3"/>
      <c r="AQ579" s="3"/>
    </row>
    <row r="580" spans="1:43">
      <c r="A580" t="str">
        <f>IF(C580="","","Allievo "&amp;COUNTIF($C$2:C580,C580))</f>
        <v/>
      </c>
      <c r="H580" s="3"/>
      <c r="N580" s="3"/>
      <c r="O580" s="3"/>
      <c r="P580" s="3"/>
      <c r="Q580" s="3"/>
      <c r="R580" s="3"/>
      <c r="S580" s="3"/>
      <c r="T580" s="3"/>
      <c r="V580" s="3"/>
      <c r="W580" s="3"/>
      <c r="X580" s="3"/>
      <c r="Z580" s="3"/>
      <c r="AA580" s="3"/>
      <c r="AB580" s="3"/>
      <c r="AC580" s="3"/>
      <c r="AD580" s="3"/>
      <c r="AF580" s="3"/>
      <c r="AG580" s="3"/>
      <c r="AH580" s="3"/>
      <c r="AJ580" s="3"/>
      <c r="AK580" s="3"/>
      <c r="AL580" s="3"/>
      <c r="AN580" s="3"/>
      <c r="AQ580" s="3"/>
    </row>
    <row r="581" spans="1:43">
      <c r="A581" t="str">
        <f>IF(C581="","","Allievo "&amp;COUNTIF($C$2:C581,C581))</f>
        <v/>
      </c>
      <c r="H581" s="3"/>
      <c r="N581" s="3"/>
      <c r="O581" s="3"/>
      <c r="P581" s="3"/>
      <c r="Q581" s="3"/>
      <c r="R581" s="3"/>
      <c r="S581" s="3"/>
      <c r="T581" s="3"/>
      <c r="V581" s="3"/>
      <c r="W581" s="3"/>
      <c r="X581" s="3"/>
      <c r="Z581" s="3"/>
      <c r="AA581" s="3"/>
      <c r="AB581" s="3"/>
      <c r="AC581" s="3"/>
      <c r="AD581" s="3"/>
      <c r="AF581" s="3"/>
      <c r="AG581" s="3"/>
      <c r="AH581" s="3"/>
      <c r="AJ581" s="3"/>
      <c r="AK581" s="3"/>
      <c r="AL581" s="3"/>
      <c r="AN581" s="3"/>
      <c r="AQ581" s="3"/>
    </row>
    <row r="582" spans="1:43">
      <c r="A582" t="str">
        <f>IF(C582="","","Allievo "&amp;COUNTIF($C$2:C582,C582))</f>
        <v/>
      </c>
      <c r="H582" s="3"/>
      <c r="N582" s="3"/>
      <c r="O582" s="3"/>
      <c r="P582" s="3"/>
      <c r="Q582" s="3"/>
      <c r="R582" s="3"/>
      <c r="S582" s="3"/>
      <c r="T582" s="3"/>
      <c r="V582" s="3"/>
      <c r="W582" s="3"/>
      <c r="X582" s="3"/>
      <c r="Z582" s="3"/>
      <c r="AA582" s="3"/>
      <c r="AB582" s="3"/>
      <c r="AC582" s="3"/>
      <c r="AD582" s="3"/>
      <c r="AF582" s="3"/>
      <c r="AG582" s="3"/>
      <c r="AH582" s="3"/>
      <c r="AJ582" s="3"/>
      <c r="AK582" s="3"/>
      <c r="AL582" s="3"/>
      <c r="AN582" s="3"/>
      <c r="AQ582" s="3"/>
    </row>
    <row r="583" spans="1:43">
      <c r="A583" t="str">
        <f>IF(C583="","","Allievo "&amp;COUNTIF($C$2:C583,C583))</f>
        <v/>
      </c>
      <c r="H583" s="3"/>
      <c r="N583" s="3"/>
      <c r="O583" s="3"/>
      <c r="P583" s="3"/>
      <c r="Q583" s="3"/>
      <c r="R583" s="3"/>
      <c r="S583" s="3"/>
      <c r="T583" s="3"/>
      <c r="V583" s="3"/>
      <c r="W583" s="3"/>
      <c r="X583" s="3"/>
      <c r="Z583" s="3"/>
      <c r="AA583" s="3"/>
      <c r="AB583" s="3"/>
      <c r="AC583" s="3"/>
      <c r="AD583" s="3"/>
      <c r="AF583" s="3"/>
      <c r="AG583" s="3"/>
      <c r="AH583" s="3"/>
      <c r="AJ583" s="3"/>
      <c r="AK583" s="3"/>
      <c r="AL583" s="3"/>
      <c r="AN583" s="3"/>
      <c r="AQ583" s="3"/>
    </row>
    <row r="584" spans="1:43">
      <c r="A584" t="str">
        <f>IF(C584="","","Allievo "&amp;COUNTIF($C$2:C584,C584))</f>
        <v/>
      </c>
      <c r="H584" s="3"/>
      <c r="N584" s="3"/>
      <c r="O584" s="3"/>
      <c r="P584" s="3"/>
      <c r="Q584" s="3"/>
      <c r="R584" s="3"/>
      <c r="S584" s="3"/>
      <c r="T584" s="3"/>
      <c r="V584" s="3"/>
      <c r="W584" s="3"/>
      <c r="X584" s="3"/>
      <c r="Z584" s="3"/>
      <c r="AA584" s="3"/>
      <c r="AB584" s="3"/>
      <c r="AC584" s="3"/>
      <c r="AD584" s="3"/>
      <c r="AF584" s="3"/>
      <c r="AG584" s="3"/>
      <c r="AH584" s="3"/>
      <c r="AJ584" s="3"/>
      <c r="AK584" s="3"/>
      <c r="AL584" s="3"/>
      <c r="AN584" s="3"/>
      <c r="AQ584" s="3"/>
    </row>
    <row r="585" spans="1:43">
      <c r="A585" t="str">
        <f>IF(C585="","","Allievo "&amp;COUNTIF($C$2:C585,C585))</f>
        <v/>
      </c>
      <c r="H585" s="3"/>
      <c r="N585" s="3"/>
      <c r="O585" s="3"/>
      <c r="P585" s="3"/>
      <c r="Q585" s="3"/>
      <c r="R585" s="3"/>
      <c r="S585" s="3"/>
      <c r="T585" s="3"/>
      <c r="V585" s="3"/>
      <c r="W585" s="3"/>
      <c r="X585" s="3"/>
      <c r="Z585" s="3"/>
      <c r="AA585" s="3"/>
      <c r="AB585" s="3"/>
      <c r="AC585" s="3"/>
      <c r="AD585" s="3"/>
      <c r="AF585" s="3"/>
      <c r="AG585" s="3"/>
      <c r="AH585" s="3"/>
      <c r="AJ585" s="3"/>
      <c r="AK585" s="3"/>
      <c r="AL585" s="3"/>
      <c r="AN585" s="3"/>
      <c r="AQ585" s="3"/>
    </row>
    <row r="586" spans="1:43">
      <c r="A586" t="str">
        <f>IF(C586="","","Allievo "&amp;COUNTIF($C$2:C586,C586))</f>
        <v/>
      </c>
      <c r="H586" s="3"/>
      <c r="N586" s="3"/>
      <c r="O586" s="3"/>
      <c r="P586" s="3"/>
      <c r="Q586" s="3"/>
      <c r="R586" s="3"/>
      <c r="S586" s="3"/>
      <c r="T586" s="3"/>
      <c r="V586" s="3"/>
      <c r="W586" s="3"/>
      <c r="X586" s="3"/>
      <c r="Z586" s="3"/>
      <c r="AA586" s="3"/>
      <c r="AB586" s="3"/>
      <c r="AC586" s="3"/>
      <c r="AD586" s="3"/>
      <c r="AF586" s="3"/>
      <c r="AG586" s="3"/>
      <c r="AH586" s="3"/>
      <c r="AJ586" s="3"/>
      <c r="AK586" s="3"/>
      <c r="AL586" s="3"/>
      <c r="AN586" s="3"/>
      <c r="AQ586" s="3"/>
    </row>
    <row r="587" spans="1:43">
      <c r="A587" t="str">
        <f>IF(C587="","","Allievo "&amp;COUNTIF($C$2:C587,C587))</f>
        <v/>
      </c>
      <c r="H587" s="3"/>
      <c r="N587" s="3"/>
      <c r="O587" s="3"/>
      <c r="P587" s="3"/>
      <c r="Q587" s="3"/>
      <c r="R587" s="3"/>
      <c r="S587" s="3"/>
      <c r="T587" s="3"/>
      <c r="V587" s="3"/>
      <c r="W587" s="3"/>
      <c r="X587" s="3"/>
      <c r="Z587" s="3"/>
      <c r="AA587" s="3"/>
      <c r="AB587" s="3"/>
      <c r="AC587" s="3"/>
      <c r="AD587" s="3"/>
      <c r="AF587" s="3"/>
      <c r="AG587" s="3"/>
      <c r="AH587" s="3"/>
      <c r="AJ587" s="3"/>
      <c r="AK587" s="3"/>
      <c r="AL587" s="3"/>
      <c r="AN587" s="3"/>
      <c r="AQ587" s="3"/>
    </row>
    <row r="588" spans="1:43">
      <c r="A588" t="str">
        <f>IF(C588="","","Allievo "&amp;COUNTIF($C$2:C588,C588))</f>
        <v/>
      </c>
      <c r="H588" s="3"/>
      <c r="N588" s="3"/>
      <c r="O588" s="3"/>
      <c r="P588" s="3"/>
      <c r="Q588" s="3"/>
      <c r="R588" s="3"/>
      <c r="S588" s="3"/>
      <c r="T588" s="3"/>
      <c r="V588" s="3"/>
      <c r="W588" s="3"/>
      <c r="X588" s="3"/>
      <c r="Z588" s="3"/>
      <c r="AA588" s="3"/>
      <c r="AB588" s="3"/>
      <c r="AC588" s="3"/>
      <c r="AD588" s="3"/>
      <c r="AF588" s="3"/>
      <c r="AG588" s="3"/>
      <c r="AH588" s="3"/>
      <c r="AJ588" s="3"/>
      <c r="AK588" s="3"/>
      <c r="AL588" s="3"/>
      <c r="AN588" s="3"/>
      <c r="AQ588" s="3"/>
    </row>
    <row r="589" spans="1:43">
      <c r="A589" t="str">
        <f>IF(C589="","","Allievo "&amp;COUNTIF($C$2:C589,C589))</f>
        <v/>
      </c>
      <c r="H589" s="3"/>
      <c r="N589" s="3"/>
      <c r="O589" s="3"/>
      <c r="P589" s="3"/>
      <c r="Q589" s="3"/>
      <c r="R589" s="3"/>
      <c r="S589" s="3"/>
      <c r="T589" s="3"/>
      <c r="V589" s="3"/>
      <c r="W589" s="3"/>
      <c r="X589" s="3"/>
      <c r="Z589" s="3"/>
      <c r="AA589" s="3"/>
      <c r="AB589" s="3"/>
      <c r="AC589" s="3"/>
      <c r="AD589" s="3"/>
      <c r="AF589" s="3"/>
      <c r="AG589" s="3"/>
      <c r="AH589" s="3"/>
      <c r="AJ589" s="3"/>
      <c r="AK589" s="3"/>
      <c r="AL589" s="3"/>
      <c r="AN589" s="3"/>
      <c r="AQ589" s="3"/>
    </row>
    <row r="590" spans="1:43">
      <c r="A590" t="str">
        <f>IF(C590="","","Allievo "&amp;COUNTIF($C$2:C590,C590))</f>
        <v/>
      </c>
      <c r="H590" s="3"/>
      <c r="N590" s="3"/>
      <c r="O590" s="3"/>
      <c r="P590" s="3"/>
      <c r="Q590" s="3"/>
      <c r="R590" s="3"/>
      <c r="S590" s="3"/>
      <c r="T590" s="3"/>
      <c r="V590" s="3"/>
      <c r="W590" s="3"/>
      <c r="X590" s="3"/>
      <c r="Z590" s="3"/>
      <c r="AA590" s="3"/>
      <c r="AB590" s="3"/>
      <c r="AC590" s="3"/>
      <c r="AD590" s="3"/>
      <c r="AF590" s="3"/>
      <c r="AG590" s="3"/>
      <c r="AH590" s="3"/>
      <c r="AJ590" s="3"/>
      <c r="AK590" s="3"/>
      <c r="AL590" s="3"/>
      <c r="AN590" s="3"/>
      <c r="AQ590" s="3"/>
    </row>
    <row r="591" spans="1:43">
      <c r="A591" t="str">
        <f>IF(C591="","","Allievo "&amp;COUNTIF($C$2:C591,C591))</f>
        <v/>
      </c>
      <c r="H591" s="3"/>
      <c r="N591" s="3"/>
      <c r="O591" s="3"/>
      <c r="P591" s="3"/>
      <c r="Q591" s="3"/>
      <c r="R591" s="3"/>
      <c r="S591" s="3"/>
      <c r="T591" s="3"/>
      <c r="V591" s="3"/>
      <c r="W591" s="3"/>
      <c r="X591" s="3"/>
      <c r="Z591" s="3"/>
      <c r="AA591" s="3"/>
      <c r="AB591" s="3"/>
      <c r="AC591" s="3"/>
      <c r="AD591" s="3"/>
      <c r="AF591" s="3"/>
      <c r="AG591" s="3"/>
      <c r="AH591" s="3"/>
      <c r="AJ591" s="3"/>
      <c r="AK591" s="3"/>
      <c r="AL591" s="3"/>
      <c r="AN591" s="3"/>
      <c r="AQ591" s="3"/>
    </row>
    <row r="592" spans="1:43">
      <c r="A592" t="str">
        <f>IF(C592="","","Allievo "&amp;COUNTIF($C$2:C592,C592))</f>
        <v/>
      </c>
      <c r="H592" s="3"/>
      <c r="N592" s="3"/>
      <c r="O592" s="3"/>
      <c r="P592" s="3"/>
      <c r="Q592" s="3"/>
      <c r="R592" s="3"/>
      <c r="S592" s="3"/>
      <c r="T592" s="3"/>
      <c r="V592" s="3"/>
      <c r="W592" s="3"/>
      <c r="X592" s="3"/>
      <c r="Z592" s="3"/>
      <c r="AA592" s="3"/>
      <c r="AB592" s="3"/>
      <c r="AC592" s="3"/>
      <c r="AD592" s="3"/>
      <c r="AF592" s="3"/>
      <c r="AG592" s="3"/>
      <c r="AH592" s="3"/>
      <c r="AJ592" s="3"/>
      <c r="AK592" s="3"/>
      <c r="AL592" s="3"/>
      <c r="AN592" s="3"/>
      <c r="AQ592" s="3"/>
    </row>
    <row r="593" spans="1:43">
      <c r="A593" t="str">
        <f>IF(C593="","","Allievo "&amp;COUNTIF($C$2:C593,C593))</f>
        <v/>
      </c>
      <c r="H593" s="3"/>
      <c r="N593" s="3"/>
      <c r="O593" s="3"/>
      <c r="P593" s="3"/>
      <c r="Q593" s="3"/>
      <c r="R593" s="3"/>
      <c r="S593" s="3"/>
      <c r="T593" s="3"/>
      <c r="V593" s="3"/>
      <c r="W593" s="3"/>
      <c r="X593" s="3"/>
      <c r="Z593" s="3"/>
      <c r="AA593" s="3"/>
      <c r="AB593" s="3"/>
      <c r="AC593" s="3"/>
      <c r="AD593" s="3"/>
      <c r="AF593" s="3"/>
      <c r="AG593" s="3"/>
      <c r="AH593" s="3"/>
      <c r="AJ593" s="3"/>
      <c r="AK593" s="3"/>
      <c r="AL593" s="3"/>
      <c r="AN593" s="3"/>
      <c r="AQ593" s="3"/>
    </row>
    <row r="594" spans="1:43">
      <c r="A594" t="str">
        <f>IF(C594="","","Allievo "&amp;COUNTIF($C$2:C594,C594))</f>
        <v/>
      </c>
      <c r="H594" s="3"/>
      <c r="N594" s="3"/>
      <c r="O594" s="3"/>
      <c r="P594" s="3"/>
      <c r="Q594" s="3"/>
      <c r="R594" s="3"/>
      <c r="S594" s="3"/>
      <c r="T594" s="3"/>
      <c r="V594" s="3"/>
      <c r="W594" s="3"/>
      <c r="X594" s="3"/>
      <c r="Z594" s="3"/>
      <c r="AA594" s="3"/>
      <c r="AB594" s="3"/>
      <c r="AC594" s="3"/>
      <c r="AD594" s="3"/>
      <c r="AF594" s="3"/>
      <c r="AG594" s="3"/>
      <c r="AH594" s="3"/>
      <c r="AJ594" s="3"/>
      <c r="AK594" s="3"/>
      <c r="AL594" s="3"/>
      <c r="AN594" s="3"/>
      <c r="AQ594" s="3"/>
    </row>
    <row r="595" spans="1:43">
      <c r="A595" t="str">
        <f>IF(C595="","","Allievo "&amp;COUNTIF($C$2:C595,C595))</f>
        <v/>
      </c>
      <c r="H595" s="3"/>
      <c r="N595" s="3"/>
      <c r="O595" s="3"/>
      <c r="P595" s="3"/>
      <c r="Q595" s="3"/>
      <c r="R595" s="3"/>
      <c r="S595" s="3"/>
      <c r="T595" s="3"/>
      <c r="V595" s="3"/>
      <c r="W595" s="3"/>
      <c r="X595" s="3"/>
      <c r="Z595" s="3"/>
      <c r="AA595" s="3"/>
      <c r="AB595" s="3"/>
      <c r="AC595" s="3"/>
      <c r="AD595" s="3"/>
      <c r="AF595" s="3"/>
      <c r="AG595" s="3"/>
      <c r="AH595" s="3"/>
      <c r="AJ595" s="3"/>
      <c r="AK595" s="3"/>
      <c r="AL595" s="3"/>
      <c r="AN595" s="3"/>
      <c r="AQ595" s="3"/>
    </row>
    <row r="596" spans="1:43">
      <c r="A596" t="str">
        <f>IF(C596="","","Allievo "&amp;COUNTIF($C$2:C596,C596))</f>
        <v/>
      </c>
      <c r="H596" s="3"/>
      <c r="N596" s="3"/>
      <c r="O596" s="3"/>
      <c r="P596" s="3"/>
      <c r="Q596" s="3"/>
      <c r="R596" s="3"/>
      <c r="S596" s="3"/>
      <c r="T596" s="3"/>
      <c r="V596" s="3"/>
      <c r="W596" s="3"/>
      <c r="X596" s="3"/>
      <c r="Z596" s="3"/>
      <c r="AA596" s="3"/>
      <c r="AB596" s="3"/>
      <c r="AC596" s="3"/>
      <c r="AD596" s="3"/>
      <c r="AF596" s="3"/>
      <c r="AG596" s="3"/>
      <c r="AH596" s="3"/>
      <c r="AJ596" s="3"/>
      <c r="AK596" s="3"/>
      <c r="AL596" s="3"/>
      <c r="AN596" s="3"/>
      <c r="AQ596" s="3"/>
    </row>
    <row r="597" spans="1:43">
      <c r="A597" t="str">
        <f>IF(C597="","","Allievo "&amp;COUNTIF($C$2:C597,C597))</f>
        <v/>
      </c>
      <c r="H597" s="3"/>
      <c r="N597" s="3"/>
      <c r="O597" s="3"/>
      <c r="P597" s="3"/>
      <c r="Q597" s="3"/>
      <c r="R597" s="3"/>
      <c r="S597" s="3"/>
      <c r="T597" s="3"/>
      <c r="V597" s="3"/>
      <c r="W597" s="3"/>
      <c r="X597" s="3"/>
      <c r="Z597" s="3"/>
      <c r="AA597" s="3"/>
      <c r="AB597" s="3"/>
      <c r="AC597" s="3"/>
      <c r="AD597" s="3"/>
      <c r="AF597" s="3"/>
      <c r="AG597" s="3"/>
      <c r="AH597" s="3"/>
      <c r="AJ597" s="3"/>
      <c r="AK597" s="3"/>
      <c r="AL597" s="3"/>
      <c r="AN597" s="3"/>
      <c r="AQ597" s="3"/>
    </row>
    <row r="598" spans="1:43">
      <c r="A598" t="str">
        <f>IF(C598="","","Allievo "&amp;COUNTIF($C$2:C598,C598))</f>
        <v/>
      </c>
      <c r="H598" s="3"/>
      <c r="N598" s="3"/>
      <c r="O598" s="3"/>
      <c r="P598" s="3"/>
      <c r="Q598" s="3"/>
      <c r="R598" s="3"/>
      <c r="S598" s="3"/>
      <c r="T598" s="3"/>
      <c r="V598" s="3"/>
      <c r="W598" s="3"/>
      <c r="X598" s="3"/>
      <c r="Z598" s="3"/>
      <c r="AA598" s="3"/>
      <c r="AB598" s="3"/>
      <c r="AC598" s="3"/>
      <c r="AD598" s="3"/>
      <c r="AF598" s="3"/>
      <c r="AG598" s="3"/>
      <c r="AH598" s="3"/>
      <c r="AJ598" s="3"/>
      <c r="AK598" s="3"/>
      <c r="AL598" s="3"/>
      <c r="AN598" s="3"/>
      <c r="AQ598" s="3"/>
    </row>
    <row r="599" spans="1:43">
      <c r="A599" t="str">
        <f>IF(C599="","","Allievo "&amp;COUNTIF($C$2:C599,C599))</f>
        <v/>
      </c>
      <c r="H599" s="3"/>
      <c r="N599" s="3"/>
      <c r="O599" s="3"/>
      <c r="P599" s="3"/>
      <c r="Q599" s="3"/>
      <c r="R599" s="3"/>
      <c r="S599" s="3"/>
      <c r="T599" s="3"/>
      <c r="V599" s="3"/>
      <c r="W599" s="3"/>
      <c r="X599" s="3"/>
      <c r="Z599" s="3"/>
      <c r="AA599" s="3"/>
      <c r="AB599" s="3"/>
      <c r="AC599" s="3"/>
      <c r="AD599" s="3"/>
      <c r="AF599" s="3"/>
      <c r="AG599" s="3"/>
      <c r="AH599" s="3"/>
      <c r="AJ599" s="3"/>
      <c r="AK599" s="3"/>
      <c r="AL599" s="3"/>
      <c r="AN599" s="3"/>
      <c r="AQ599" s="3"/>
    </row>
    <row r="600" spans="1:43">
      <c r="A600" t="str">
        <f>IF(C600="","","Allievo "&amp;COUNTIF($C$2:C600,C600))</f>
        <v/>
      </c>
      <c r="H600" s="3"/>
      <c r="N600" s="3"/>
      <c r="O600" s="3"/>
      <c r="P600" s="3"/>
      <c r="Q600" s="3"/>
      <c r="R600" s="3"/>
      <c r="S600" s="3"/>
      <c r="T600" s="3"/>
      <c r="V600" s="3"/>
      <c r="W600" s="3"/>
      <c r="X600" s="3"/>
      <c r="Z600" s="3"/>
      <c r="AA600" s="3"/>
      <c r="AB600" s="3"/>
      <c r="AC600" s="3"/>
      <c r="AD600" s="3"/>
      <c r="AF600" s="3"/>
      <c r="AG600" s="3"/>
      <c r="AH600" s="3"/>
      <c r="AJ600" s="3"/>
      <c r="AK600" s="3"/>
      <c r="AL600" s="3"/>
      <c r="AN600" s="3"/>
      <c r="AQ600" s="3"/>
    </row>
    <row r="601" spans="1:43">
      <c r="A601" t="str">
        <f>IF(C601="","","Allievo "&amp;COUNTIF($C$2:C601,C601))</f>
        <v/>
      </c>
      <c r="H601" s="3"/>
      <c r="N601" s="3"/>
      <c r="O601" s="3"/>
      <c r="P601" s="3"/>
      <c r="Q601" s="3"/>
      <c r="R601" s="3"/>
      <c r="S601" s="3"/>
      <c r="T601" s="3"/>
      <c r="V601" s="3"/>
      <c r="W601" s="3"/>
      <c r="X601" s="3"/>
      <c r="Z601" s="3"/>
      <c r="AA601" s="3"/>
      <c r="AB601" s="3"/>
      <c r="AC601" s="3"/>
      <c r="AD601" s="3"/>
      <c r="AF601" s="3"/>
      <c r="AG601" s="3"/>
      <c r="AH601" s="3"/>
      <c r="AJ601" s="3"/>
      <c r="AK601" s="3"/>
      <c r="AL601" s="3"/>
      <c r="AN601" s="3"/>
      <c r="AQ601" s="3"/>
    </row>
    <row r="602" spans="1:43">
      <c r="A602" t="str">
        <f>IF(C602="","","Allievo "&amp;COUNTIF($C$2:C602,C602))</f>
        <v/>
      </c>
      <c r="H602" s="3"/>
      <c r="N602" s="3"/>
      <c r="O602" s="3"/>
      <c r="P602" s="3"/>
      <c r="Q602" s="3"/>
      <c r="R602" s="3"/>
      <c r="S602" s="3"/>
      <c r="T602" s="3"/>
      <c r="V602" s="3"/>
      <c r="W602" s="3"/>
      <c r="X602" s="3"/>
      <c r="Z602" s="3"/>
      <c r="AA602" s="3"/>
      <c r="AB602" s="3"/>
      <c r="AC602" s="3"/>
      <c r="AD602" s="3"/>
      <c r="AF602" s="3"/>
      <c r="AG602" s="3"/>
      <c r="AH602" s="3"/>
      <c r="AJ602" s="3"/>
      <c r="AK602" s="3"/>
      <c r="AL602" s="3"/>
      <c r="AN602" s="3"/>
      <c r="AQ602" s="3"/>
    </row>
    <row r="603" spans="1:43">
      <c r="A603" t="str">
        <f>IF(C603="","","Allievo "&amp;COUNTIF($C$2:C603,C603))</f>
        <v/>
      </c>
      <c r="H603" s="3"/>
      <c r="N603" s="3"/>
      <c r="O603" s="3"/>
      <c r="P603" s="3"/>
      <c r="Q603" s="3"/>
      <c r="R603" s="3"/>
      <c r="S603" s="3"/>
      <c r="T603" s="3"/>
      <c r="V603" s="3"/>
      <c r="W603" s="3"/>
      <c r="X603" s="3"/>
      <c r="Z603" s="3"/>
      <c r="AA603" s="3"/>
      <c r="AB603" s="3"/>
      <c r="AC603" s="3"/>
      <c r="AD603" s="3"/>
      <c r="AF603" s="3"/>
      <c r="AG603" s="3"/>
      <c r="AH603" s="3"/>
      <c r="AJ603" s="3"/>
      <c r="AK603" s="3"/>
      <c r="AL603" s="3"/>
      <c r="AN603" s="3"/>
      <c r="AQ603" s="3"/>
    </row>
    <row r="604" spans="1:43">
      <c r="A604" t="str">
        <f>IF(C604="","","Allievo "&amp;COUNTIF($C$2:C604,C604))</f>
        <v/>
      </c>
      <c r="H604" s="3"/>
      <c r="N604" s="3"/>
      <c r="O604" s="3"/>
      <c r="P604" s="3"/>
      <c r="Q604" s="3"/>
      <c r="R604" s="3"/>
      <c r="S604" s="3"/>
      <c r="T604" s="3"/>
      <c r="V604" s="3"/>
      <c r="W604" s="3"/>
      <c r="X604" s="3"/>
      <c r="Z604" s="3"/>
      <c r="AA604" s="3"/>
      <c r="AB604" s="3"/>
      <c r="AC604" s="3"/>
      <c r="AD604" s="3"/>
      <c r="AF604" s="3"/>
      <c r="AG604" s="3"/>
      <c r="AH604" s="3"/>
      <c r="AJ604" s="3"/>
      <c r="AK604" s="3"/>
      <c r="AL604" s="3"/>
      <c r="AN604" s="3"/>
      <c r="AQ604" s="3"/>
    </row>
    <row r="605" spans="1:43">
      <c r="A605" t="str">
        <f>IF(C605="","","Allievo "&amp;COUNTIF($C$2:C605,C605))</f>
        <v/>
      </c>
      <c r="H605" s="3"/>
      <c r="N605" s="3"/>
      <c r="O605" s="3"/>
      <c r="P605" s="3"/>
      <c r="Q605" s="3"/>
      <c r="R605" s="3"/>
      <c r="S605" s="3"/>
      <c r="T605" s="3"/>
      <c r="V605" s="3"/>
      <c r="W605" s="3"/>
      <c r="X605" s="3"/>
      <c r="Z605" s="3"/>
      <c r="AA605" s="3"/>
      <c r="AB605" s="3"/>
      <c r="AC605" s="3"/>
      <c r="AD605" s="3"/>
      <c r="AF605" s="3"/>
      <c r="AG605" s="3"/>
      <c r="AH605" s="3"/>
      <c r="AJ605" s="3"/>
      <c r="AK605" s="3"/>
      <c r="AL605" s="3"/>
      <c r="AN605" s="3"/>
      <c r="AQ605" s="3"/>
    </row>
    <row r="606" spans="1:43">
      <c r="A606" t="str">
        <f>IF(C606="","","Allievo "&amp;COUNTIF($C$2:C606,C606))</f>
        <v/>
      </c>
      <c r="H606" s="3"/>
      <c r="N606" s="3"/>
      <c r="O606" s="3"/>
      <c r="P606" s="3"/>
      <c r="Q606" s="3"/>
      <c r="R606" s="3"/>
      <c r="S606" s="3"/>
      <c r="T606" s="3"/>
      <c r="V606" s="3"/>
      <c r="W606" s="3"/>
      <c r="X606" s="3"/>
      <c r="Z606" s="3"/>
      <c r="AA606" s="3"/>
      <c r="AB606" s="3"/>
      <c r="AC606" s="3"/>
      <c r="AD606" s="3"/>
      <c r="AF606" s="3"/>
      <c r="AG606" s="3"/>
      <c r="AH606" s="3"/>
      <c r="AJ606" s="3"/>
      <c r="AK606" s="3"/>
      <c r="AL606" s="3"/>
      <c r="AN606" s="3"/>
      <c r="AQ606" s="3"/>
    </row>
    <row r="607" spans="1:43">
      <c r="A607" t="str">
        <f>IF(C607="","","Allievo "&amp;COUNTIF($C$2:C607,C607))</f>
        <v/>
      </c>
      <c r="H607" s="3"/>
      <c r="N607" s="3"/>
      <c r="O607" s="3"/>
      <c r="P607" s="3"/>
      <c r="Q607" s="3"/>
      <c r="R607" s="3"/>
      <c r="S607" s="3"/>
      <c r="T607" s="3"/>
      <c r="V607" s="3"/>
      <c r="W607" s="3"/>
      <c r="X607" s="3"/>
      <c r="Z607" s="3"/>
      <c r="AA607" s="3"/>
      <c r="AB607" s="3"/>
      <c r="AC607" s="3"/>
      <c r="AD607" s="3"/>
      <c r="AF607" s="3"/>
      <c r="AG607" s="3"/>
      <c r="AH607" s="3"/>
      <c r="AJ607" s="3"/>
      <c r="AK607" s="3"/>
      <c r="AL607" s="3"/>
      <c r="AN607" s="3"/>
      <c r="AQ607" s="3"/>
    </row>
    <row r="608" spans="1:43">
      <c r="A608" t="str">
        <f>IF(C608="","","Allievo "&amp;COUNTIF($C$2:C608,C608))</f>
        <v/>
      </c>
      <c r="H608" s="3"/>
      <c r="N608" s="3"/>
      <c r="O608" s="3"/>
      <c r="P608" s="3"/>
      <c r="Q608" s="3"/>
      <c r="R608" s="3"/>
      <c r="S608" s="3"/>
      <c r="T608" s="3"/>
      <c r="V608" s="3"/>
      <c r="W608" s="3"/>
      <c r="X608" s="3"/>
      <c r="Z608" s="3"/>
      <c r="AA608" s="3"/>
      <c r="AB608" s="3"/>
      <c r="AC608" s="3"/>
      <c r="AD608" s="3"/>
      <c r="AF608" s="3"/>
      <c r="AG608" s="3"/>
      <c r="AH608" s="3"/>
      <c r="AJ608" s="3"/>
      <c r="AK608" s="3"/>
      <c r="AL608" s="3"/>
      <c r="AN608" s="3"/>
      <c r="AQ608" s="3"/>
    </row>
    <row r="609" spans="1:43">
      <c r="A609" t="str">
        <f>IF(C609="","","Allievo "&amp;COUNTIF($C$2:C609,C609))</f>
        <v/>
      </c>
      <c r="H609" s="3"/>
      <c r="N609" s="3"/>
      <c r="O609" s="3"/>
      <c r="P609" s="3"/>
      <c r="Q609" s="3"/>
      <c r="R609" s="3"/>
      <c r="S609" s="3"/>
      <c r="T609" s="3"/>
      <c r="V609" s="3"/>
      <c r="W609" s="3"/>
      <c r="X609" s="3"/>
      <c r="Z609" s="3"/>
      <c r="AA609" s="3"/>
      <c r="AB609" s="3"/>
      <c r="AC609" s="3"/>
      <c r="AD609" s="3"/>
      <c r="AF609" s="3"/>
      <c r="AG609" s="3"/>
      <c r="AH609" s="3"/>
      <c r="AJ609" s="3"/>
      <c r="AK609" s="3"/>
      <c r="AL609" s="3"/>
      <c r="AN609" s="3"/>
      <c r="AQ609" s="3"/>
    </row>
    <row r="610" spans="1:43">
      <c r="A610" t="str">
        <f>IF(C610="","","Allievo "&amp;COUNTIF($C$2:C610,C610))</f>
        <v/>
      </c>
      <c r="H610" s="3"/>
      <c r="N610" s="3"/>
      <c r="O610" s="3"/>
      <c r="P610" s="3"/>
      <c r="Q610" s="3"/>
      <c r="R610" s="3"/>
      <c r="S610" s="3"/>
      <c r="T610" s="3"/>
      <c r="V610" s="3"/>
      <c r="W610" s="3"/>
      <c r="X610" s="3"/>
      <c r="Z610" s="3"/>
      <c r="AA610" s="3"/>
      <c r="AB610" s="3"/>
      <c r="AC610" s="3"/>
      <c r="AD610" s="3"/>
      <c r="AF610" s="3"/>
      <c r="AG610" s="3"/>
      <c r="AH610" s="3"/>
      <c r="AJ610" s="3"/>
      <c r="AK610" s="3"/>
      <c r="AL610" s="3"/>
      <c r="AN610" s="3"/>
      <c r="AQ610" s="3"/>
    </row>
    <row r="611" spans="1:43">
      <c r="A611" t="str">
        <f>IF(C611="","","Allievo "&amp;COUNTIF($C$2:C611,C611))</f>
        <v/>
      </c>
      <c r="H611" s="3"/>
      <c r="N611" s="3"/>
      <c r="O611" s="3"/>
      <c r="P611" s="3"/>
      <c r="Q611" s="3"/>
      <c r="R611" s="3"/>
      <c r="S611" s="3"/>
      <c r="T611" s="3"/>
      <c r="V611" s="3"/>
      <c r="W611" s="3"/>
      <c r="X611" s="3"/>
      <c r="Z611" s="3"/>
      <c r="AA611" s="3"/>
      <c r="AB611" s="3"/>
      <c r="AC611" s="3"/>
      <c r="AD611" s="3"/>
      <c r="AF611" s="3"/>
      <c r="AG611" s="3"/>
      <c r="AH611" s="3"/>
      <c r="AJ611" s="3"/>
      <c r="AK611" s="3"/>
      <c r="AL611" s="3"/>
      <c r="AN611" s="3"/>
      <c r="AQ611" s="3"/>
    </row>
    <row r="612" spans="1:43">
      <c r="A612" t="str">
        <f>IF(C612="","","Allievo "&amp;COUNTIF($C$2:C612,C612))</f>
        <v/>
      </c>
      <c r="H612" s="3"/>
      <c r="N612" s="3"/>
      <c r="O612" s="3"/>
      <c r="P612" s="3"/>
      <c r="Q612" s="3"/>
      <c r="R612" s="3"/>
      <c r="S612" s="3"/>
      <c r="T612" s="3"/>
      <c r="V612" s="3"/>
      <c r="W612" s="3"/>
      <c r="X612" s="3"/>
      <c r="Z612" s="3"/>
      <c r="AA612" s="3"/>
      <c r="AB612" s="3"/>
      <c r="AC612" s="3"/>
      <c r="AD612" s="3"/>
      <c r="AF612" s="3"/>
      <c r="AG612" s="3"/>
      <c r="AH612" s="3"/>
      <c r="AJ612" s="3"/>
      <c r="AK612" s="3"/>
      <c r="AL612" s="3"/>
      <c r="AN612" s="3"/>
      <c r="AQ612" s="3"/>
    </row>
    <row r="613" spans="1:43">
      <c r="A613" t="str">
        <f>IF(C613="","","Allievo "&amp;COUNTIF($C$2:C613,C613))</f>
        <v/>
      </c>
      <c r="H613" s="3"/>
      <c r="N613" s="3"/>
      <c r="O613" s="3"/>
      <c r="P613" s="3"/>
      <c r="Q613" s="3"/>
      <c r="R613" s="3"/>
      <c r="S613" s="3"/>
      <c r="T613" s="3"/>
      <c r="V613" s="3"/>
      <c r="W613" s="3"/>
      <c r="X613" s="3"/>
      <c r="Z613" s="3"/>
      <c r="AA613" s="3"/>
      <c r="AB613" s="3"/>
      <c r="AC613" s="3"/>
      <c r="AD613" s="3"/>
      <c r="AF613" s="3"/>
      <c r="AG613" s="3"/>
      <c r="AH613" s="3"/>
      <c r="AJ613" s="3"/>
      <c r="AK613" s="3"/>
      <c r="AL613" s="3"/>
      <c r="AN613" s="3"/>
      <c r="AQ613" s="3"/>
    </row>
    <row r="614" spans="1:43">
      <c r="A614" t="str">
        <f>IF(C614="","","Allievo "&amp;COUNTIF($C$2:C614,C614))</f>
        <v/>
      </c>
      <c r="H614" s="3"/>
      <c r="N614" s="3"/>
      <c r="O614" s="3"/>
      <c r="P614" s="3"/>
      <c r="Q614" s="3"/>
      <c r="R614" s="3"/>
      <c r="S614" s="3"/>
      <c r="T614" s="3"/>
      <c r="V614" s="3"/>
      <c r="W614" s="3"/>
      <c r="X614" s="3"/>
      <c r="Z614" s="3"/>
      <c r="AA614" s="3"/>
      <c r="AB614" s="3"/>
      <c r="AC614" s="3"/>
      <c r="AD614" s="3"/>
      <c r="AF614" s="3"/>
      <c r="AG614" s="3"/>
      <c r="AH614" s="3"/>
      <c r="AJ614" s="3"/>
      <c r="AK614" s="3"/>
      <c r="AL614" s="3"/>
      <c r="AN614" s="3"/>
      <c r="AQ614" s="3"/>
    </row>
    <row r="615" spans="1:43">
      <c r="A615" t="str">
        <f>IF(C615="","","Allievo "&amp;COUNTIF($C$2:C615,C615))</f>
        <v/>
      </c>
      <c r="H615" s="3"/>
      <c r="N615" s="3"/>
      <c r="O615" s="3"/>
      <c r="P615" s="3"/>
      <c r="Q615" s="3"/>
      <c r="R615" s="3"/>
      <c r="S615" s="3"/>
      <c r="T615" s="3"/>
      <c r="V615" s="3"/>
      <c r="W615" s="3"/>
      <c r="X615" s="3"/>
      <c r="Z615" s="3"/>
      <c r="AA615" s="3"/>
      <c r="AB615" s="3"/>
      <c r="AC615" s="3"/>
      <c r="AD615" s="3"/>
      <c r="AF615" s="3"/>
      <c r="AG615" s="3"/>
      <c r="AH615" s="3"/>
      <c r="AJ615" s="3"/>
      <c r="AK615" s="3"/>
      <c r="AL615" s="3"/>
      <c r="AN615" s="3"/>
      <c r="AQ615" s="3"/>
    </row>
    <row r="616" spans="1:43">
      <c r="A616" t="str">
        <f>IF(C616="","","Allievo "&amp;COUNTIF($C$2:C616,C616))</f>
        <v/>
      </c>
      <c r="H616" s="3"/>
      <c r="N616" s="3"/>
      <c r="O616" s="3"/>
      <c r="P616" s="3"/>
      <c r="Q616" s="3"/>
      <c r="R616" s="3"/>
      <c r="S616" s="3"/>
      <c r="T616" s="3"/>
      <c r="V616" s="3"/>
      <c r="W616" s="3"/>
      <c r="X616" s="3"/>
      <c r="Z616" s="3"/>
      <c r="AA616" s="3"/>
      <c r="AB616" s="3"/>
      <c r="AC616" s="3"/>
      <c r="AD616" s="3"/>
      <c r="AF616" s="3"/>
      <c r="AG616" s="3"/>
      <c r="AH616" s="3"/>
      <c r="AJ616" s="3"/>
      <c r="AK616" s="3"/>
      <c r="AL616" s="3"/>
      <c r="AN616" s="3"/>
      <c r="AQ616" s="3"/>
    </row>
    <row r="617" spans="1:43">
      <c r="A617" t="str">
        <f>IF(C617="","","Allievo "&amp;COUNTIF($C$2:C617,C617))</f>
        <v/>
      </c>
      <c r="H617" s="3"/>
      <c r="N617" s="3"/>
      <c r="O617" s="3"/>
      <c r="P617" s="3"/>
      <c r="Q617" s="3"/>
      <c r="R617" s="3"/>
      <c r="S617" s="3"/>
      <c r="T617" s="3"/>
      <c r="V617" s="3"/>
      <c r="W617" s="3"/>
      <c r="X617" s="3"/>
      <c r="Z617" s="3"/>
      <c r="AA617" s="3"/>
      <c r="AB617" s="3"/>
      <c r="AC617" s="3"/>
      <c r="AD617" s="3"/>
      <c r="AF617" s="3"/>
      <c r="AG617" s="3"/>
      <c r="AH617" s="3"/>
      <c r="AJ617" s="3"/>
      <c r="AK617" s="3"/>
      <c r="AL617" s="3"/>
      <c r="AN617" s="3"/>
      <c r="AQ617" s="3"/>
    </row>
    <row r="618" spans="1:43">
      <c r="A618" t="str">
        <f>IF(C618="","","Allievo "&amp;COUNTIF($C$2:C618,C618))</f>
        <v/>
      </c>
      <c r="H618" s="3"/>
      <c r="N618" s="3"/>
      <c r="O618" s="3"/>
      <c r="P618" s="3"/>
      <c r="Q618" s="3"/>
      <c r="R618" s="3"/>
      <c r="S618" s="3"/>
      <c r="T618" s="3"/>
      <c r="V618" s="3"/>
      <c r="W618" s="3"/>
      <c r="X618" s="3"/>
      <c r="Z618" s="3"/>
      <c r="AA618" s="3"/>
      <c r="AB618" s="3"/>
      <c r="AC618" s="3"/>
      <c r="AD618" s="3"/>
      <c r="AF618" s="3"/>
      <c r="AG618" s="3"/>
      <c r="AH618" s="3"/>
      <c r="AJ618" s="3"/>
      <c r="AK618" s="3"/>
      <c r="AL618" s="3"/>
      <c r="AN618" s="3"/>
      <c r="AQ618" s="3"/>
    </row>
    <row r="619" spans="1:43">
      <c r="A619" t="str">
        <f>IF(C619="","","Allievo "&amp;COUNTIF($C$2:C619,C619))</f>
        <v/>
      </c>
      <c r="H619" s="3"/>
      <c r="N619" s="3"/>
      <c r="O619" s="3"/>
      <c r="P619" s="3"/>
      <c r="Q619" s="3"/>
      <c r="R619" s="3"/>
      <c r="S619" s="3"/>
      <c r="T619" s="3"/>
      <c r="V619" s="3"/>
      <c r="W619" s="3"/>
      <c r="X619" s="3"/>
      <c r="Z619" s="3"/>
      <c r="AA619" s="3"/>
      <c r="AB619" s="3"/>
      <c r="AC619" s="3"/>
      <c r="AD619" s="3"/>
      <c r="AF619" s="3"/>
      <c r="AG619" s="3"/>
      <c r="AH619" s="3"/>
      <c r="AJ619" s="3"/>
      <c r="AK619" s="3"/>
      <c r="AL619" s="3"/>
      <c r="AN619" s="3"/>
      <c r="AQ619" s="3"/>
    </row>
    <row r="620" spans="1:43">
      <c r="A620" t="str">
        <f>IF(C620="","","Allievo "&amp;COUNTIF($C$2:C620,C620))</f>
        <v/>
      </c>
      <c r="H620" s="3"/>
      <c r="N620" s="3"/>
      <c r="O620" s="3"/>
      <c r="P620" s="3"/>
      <c r="Q620" s="3"/>
      <c r="R620" s="3"/>
      <c r="S620" s="3"/>
      <c r="T620" s="3"/>
      <c r="V620" s="3"/>
      <c r="W620" s="3"/>
      <c r="X620" s="3"/>
      <c r="Z620" s="3"/>
      <c r="AA620" s="3"/>
      <c r="AB620" s="3"/>
      <c r="AC620" s="3"/>
      <c r="AD620" s="3"/>
      <c r="AF620" s="3"/>
      <c r="AG620" s="3"/>
      <c r="AH620" s="3"/>
      <c r="AJ620" s="3"/>
      <c r="AK620" s="3"/>
      <c r="AL620" s="3"/>
      <c r="AN620" s="3"/>
      <c r="AQ620" s="3"/>
    </row>
    <row r="621" spans="1:43">
      <c r="A621" t="str">
        <f>IF(C621="","","Allievo "&amp;COUNTIF($C$2:C621,C621))</f>
        <v/>
      </c>
      <c r="H621" s="3"/>
      <c r="N621" s="3"/>
      <c r="O621" s="3"/>
      <c r="P621" s="3"/>
      <c r="Q621" s="3"/>
      <c r="R621" s="3"/>
      <c r="S621" s="3"/>
      <c r="T621" s="3"/>
      <c r="V621" s="3"/>
      <c r="W621" s="3"/>
      <c r="X621" s="3"/>
      <c r="Z621" s="3"/>
      <c r="AA621" s="3"/>
      <c r="AB621" s="3"/>
      <c r="AC621" s="3"/>
      <c r="AD621" s="3"/>
      <c r="AF621" s="3"/>
      <c r="AG621" s="3"/>
      <c r="AH621" s="3"/>
      <c r="AJ621" s="3"/>
      <c r="AK621" s="3"/>
      <c r="AL621" s="3"/>
      <c r="AN621" s="3"/>
      <c r="AQ621" s="3"/>
    </row>
    <row r="622" spans="1:43">
      <c r="A622" t="str">
        <f>IF(C622="","","Allievo "&amp;COUNTIF($C$2:C622,C622))</f>
        <v/>
      </c>
      <c r="H622" s="3"/>
      <c r="N622" s="3"/>
      <c r="O622" s="3"/>
      <c r="P622" s="3"/>
      <c r="Q622" s="3"/>
      <c r="R622" s="3"/>
      <c r="S622" s="3"/>
      <c r="T622" s="3"/>
      <c r="V622" s="3"/>
      <c r="W622" s="3"/>
      <c r="X622" s="3"/>
      <c r="Z622" s="3"/>
      <c r="AA622" s="3"/>
      <c r="AB622" s="3"/>
      <c r="AC622" s="3"/>
      <c r="AD622" s="3"/>
      <c r="AF622" s="3"/>
      <c r="AG622" s="3"/>
      <c r="AH622" s="3"/>
      <c r="AJ622" s="3"/>
      <c r="AK622" s="3"/>
      <c r="AL622" s="3"/>
      <c r="AN622" s="3"/>
      <c r="AQ622" s="3"/>
    </row>
    <row r="623" spans="1:43">
      <c r="A623" t="str">
        <f>IF(C623="","","Allievo "&amp;COUNTIF($C$2:C623,C623))</f>
        <v/>
      </c>
      <c r="H623" s="3"/>
      <c r="N623" s="3"/>
      <c r="O623" s="3"/>
      <c r="P623" s="3"/>
      <c r="Q623" s="3"/>
      <c r="R623" s="3"/>
      <c r="S623" s="3"/>
      <c r="T623" s="3"/>
      <c r="V623" s="3"/>
      <c r="W623" s="3"/>
      <c r="X623" s="3"/>
      <c r="Z623" s="3"/>
      <c r="AA623" s="3"/>
      <c r="AB623" s="3"/>
      <c r="AC623" s="3"/>
      <c r="AD623" s="3"/>
      <c r="AF623" s="3"/>
      <c r="AG623" s="3"/>
      <c r="AH623" s="3"/>
      <c r="AJ623" s="3"/>
      <c r="AK623" s="3"/>
      <c r="AL623" s="3"/>
      <c r="AN623" s="3"/>
      <c r="AQ623" s="3"/>
    </row>
    <row r="624" spans="1:43">
      <c r="A624" t="str">
        <f>IF(C624="","","Allievo "&amp;COUNTIF($C$2:C624,C624))</f>
        <v/>
      </c>
      <c r="H624" s="3"/>
      <c r="N624" s="3"/>
      <c r="O624" s="3"/>
      <c r="P624" s="3"/>
      <c r="Q624" s="3"/>
      <c r="R624" s="3"/>
      <c r="S624" s="3"/>
      <c r="T624" s="3"/>
      <c r="V624" s="3"/>
      <c r="W624" s="3"/>
      <c r="X624" s="3"/>
      <c r="Z624" s="3"/>
      <c r="AA624" s="3"/>
      <c r="AB624" s="3"/>
      <c r="AC624" s="3"/>
      <c r="AD624" s="3"/>
      <c r="AF624" s="3"/>
      <c r="AG624" s="3"/>
      <c r="AH624" s="3"/>
      <c r="AJ624" s="3"/>
      <c r="AK624" s="3"/>
      <c r="AL624" s="3"/>
      <c r="AN624" s="3"/>
      <c r="AQ624" s="3"/>
    </row>
    <row r="625" spans="1:43">
      <c r="A625" t="str">
        <f>IF(C625="","","Allievo "&amp;COUNTIF($C$2:C625,C625))</f>
        <v/>
      </c>
      <c r="H625" s="3"/>
      <c r="N625" s="3"/>
      <c r="O625" s="3"/>
      <c r="P625" s="3"/>
      <c r="Q625" s="3"/>
      <c r="R625" s="3"/>
      <c r="S625" s="3"/>
      <c r="T625" s="3"/>
      <c r="V625" s="3"/>
      <c r="W625" s="3"/>
      <c r="X625" s="3"/>
      <c r="Z625" s="3"/>
      <c r="AA625" s="3"/>
      <c r="AB625" s="3"/>
      <c r="AC625" s="3"/>
      <c r="AD625" s="3"/>
      <c r="AF625" s="3"/>
      <c r="AG625" s="3"/>
      <c r="AH625" s="3"/>
      <c r="AJ625" s="3"/>
      <c r="AK625" s="3"/>
      <c r="AL625" s="3"/>
      <c r="AN625" s="3"/>
      <c r="AQ625" s="3"/>
    </row>
    <row r="626" spans="1:43">
      <c r="A626" t="str">
        <f>IF(C626="","","Allievo "&amp;COUNTIF($C$2:C626,C626))</f>
        <v/>
      </c>
      <c r="H626" s="3"/>
      <c r="N626" s="3"/>
      <c r="O626" s="3"/>
      <c r="P626" s="3"/>
      <c r="Q626" s="3"/>
      <c r="R626" s="3"/>
      <c r="S626" s="3"/>
      <c r="T626" s="3"/>
      <c r="V626" s="3"/>
      <c r="W626" s="3"/>
      <c r="X626" s="3"/>
      <c r="Z626" s="3"/>
      <c r="AA626" s="3"/>
      <c r="AB626" s="3"/>
      <c r="AC626" s="3"/>
      <c r="AD626" s="3"/>
      <c r="AF626" s="3"/>
      <c r="AG626" s="3"/>
      <c r="AH626" s="3"/>
      <c r="AJ626" s="3"/>
      <c r="AK626" s="3"/>
      <c r="AL626" s="3"/>
      <c r="AN626" s="3"/>
      <c r="AQ626" s="3"/>
    </row>
    <row r="627" spans="1:43">
      <c r="A627" t="str">
        <f>IF(C627="","","Allievo "&amp;COUNTIF($C$2:C627,C627))</f>
        <v/>
      </c>
      <c r="H627" s="3"/>
      <c r="N627" s="3"/>
      <c r="O627" s="3"/>
      <c r="P627" s="3"/>
      <c r="Q627" s="3"/>
      <c r="R627" s="3"/>
      <c r="S627" s="3"/>
      <c r="T627" s="3"/>
      <c r="V627" s="3"/>
      <c r="W627" s="3"/>
      <c r="X627" s="3"/>
      <c r="Z627" s="3"/>
      <c r="AA627" s="3"/>
      <c r="AB627" s="3"/>
      <c r="AC627" s="3"/>
      <c r="AD627" s="3"/>
      <c r="AF627" s="3"/>
      <c r="AG627" s="3"/>
      <c r="AH627" s="3"/>
      <c r="AJ627" s="3"/>
      <c r="AK627" s="3"/>
      <c r="AL627" s="3"/>
      <c r="AN627" s="3"/>
      <c r="AQ627" s="3"/>
    </row>
    <row r="628" spans="1:43">
      <c r="A628" t="str">
        <f>IF(C628="","","Allievo "&amp;COUNTIF($C$2:C628,C628))</f>
        <v/>
      </c>
      <c r="H628" s="3"/>
      <c r="N628" s="3"/>
      <c r="O628" s="3"/>
      <c r="P628" s="3"/>
      <c r="Q628" s="3"/>
      <c r="R628" s="3"/>
      <c r="S628" s="3"/>
      <c r="T628" s="3"/>
      <c r="V628" s="3"/>
      <c r="W628" s="3"/>
      <c r="X628" s="3"/>
      <c r="Z628" s="3"/>
      <c r="AA628" s="3"/>
      <c r="AB628" s="3"/>
      <c r="AC628" s="3"/>
      <c r="AD628" s="3"/>
      <c r="AF628" s="3"/>
      <c r="AG628" s="3"/>
      <c r="AH628" s="3"/>
      <c r="AJ628" s="3"/>
      <c r="AK628" s="3"/>
      <c r="AL628" s="3"/>
      <c r="AN628" s="3"/>
      <c r="AQ628" s="3"/>
    </row>
    <row r="629" spans="1:43">
      <c r="A629" t="str">
        <f>IF(C629="","","Allievo "&amp;COUNTIF($C$2:C629,C629))</f>
        <v/>
      </c>
      <c r="H629" s="3"/>
      <c r="N629" s="3"/>
      <c r="O629" s="3"/>
      <c r="P629" s="3"/>
      <c r="Q629" s="3"/>
      <c r="R629" s="3"/>
      <c r="S629" s="3"/>
      <c r="T629" s="3"/>
      <c r="V629" s="3"/>
      <c r="W629" s="3"/>
      <c r="X629" s="3"/>
      <c r="Z629" s="3"/>
      <c r="AA629" s="3"/>
      <c r="AB629" s="3"/>
      <c r="AC629" s="3"/>
      <c r="AD629" s="3"/>
      <c r="AF629" s="3"/>
      <c r="AG629" s="3"/>
      <c r="AH629" s="3"/>
      <c r="AJ629" s="3"/>
      <c r="AK629" s="3"/>
      <c r="AL629" s="3"/>
      <c r="AN629" s="3"/>
      <c r="AQ629" s="3"/>
    </row>
    <row r="630" spans="1:43">
      <c r="A630" t="str">
        <f>IF(C630="","","Allievo "&amp;COUNTIF($C$2:C630,C630))</f>
        <v/>
      </c>
      <c r="H630" s="3"/>
      <c r="N630" s="3"/>
      <c r="O630" s="3"/>
      <c r="P630" s="3"/>
      <c r="Q630" s="3"/>
      <c r="R630" s="3"/>
      <c r="S630" s="3"/>
      <c r="T630" s="3"/>
      <c r="V630" s="3"/>
      <c r="W630" s="3"/>
      <c r="X630" s="3"/>
      <c r="Z630" s="3"/>
      <c r="AA630" s="3"/>
      <c r="AB630" s="3"/>
      <c r="AC630" s="3"/>
      <c r="AD630" s="3"/>
      <c r="AF630" s="3"/>
      <c r="AG630" s="3"/>
      <c r="AH630" s="3"/>
      <c r="AJ630" s="3"/>
      <c r="AK630" s="3"/>
      <c r="AL630" s="3"/>
      <c r="AN630" s="3"/>
      <c r="AQ630" s="3"/>
    </row>
    <row r="631" spans="1:43">
      <c r="A631" t="str">
        <f>IF(C631="","","Allievo "&amp;COUNTIF($C$2:C631,C631))</f>
        <v/>
      </c>
      <c r="H631" s="3"/>
      <c r="N631" s="3"/>
      <c r="O631" s="3"/>
      <c r="P631" s="3"/>
      <c r="Q631" s="3"/>
      <c r="R631" s="3"/>
      <c r="S631" s="3"/>
      <c r="T631" s="3"/>
      <c r="V631" s="3"/>
      <c r="W631" s="3"/>
      <c r="X631" s="3"/>
      <c r="Z631" s="3"/>
      <c r="AA631" s="3"/>
      <c r="AB631" s="3"/>
      <c r="AC631" s="3"/>
      <c r="AD631" s="3"/>
      <c r="AF631" s="3"/>
      <c r="AG631" s="3"/>
      <c r="AH631" s="3"/>
      <c r="AJ631" s="3"/>
      <c r="AK631" s="3"/>
      <c r="AL631" s="3"/>
      <c r="AN631" s="3"/>
      <c r="AQ631" s="3"/>
    </row>
    <row r="632" spans="1:43">
      <c r="A632" t="str">
        <f>IF(C632="","","Allievo "&amp;COUNTIF($C$2:C632,C632))</f>
        <v/>
      </c>
      <c r="H632" s="3"/>
      <c r="N632" s="3"/>
      <c r="O632" s="3"/>
      <c r="P632" s="3"/>
      <c r="Q632" s="3"/>
      <c r="R632" s="3"/>
      <c r="S632" s="3"/>
      <c r="T632" s="3"/>
      <c r="V632" s="3"/>
      <c r="W632" s="3"/>
      <c r="X632" s="3"/>
      <c r="Z632" s="3"/>
      <c r="AA632" s="3"/>
      <c r="AB632" s="3"/>
      <c r="AC632" s="3"/>
      <c r="AD632" s="3"/>
      <c r="AF632" s="3"/>
      <c r="AG632" s="3"/>
      <c r="AH632" s="3"/>
      <c r="AJ632" s="3"/>
      <c r="AK632" s="3"/>
      <c r="AL632" s="3"/>
      <c r="AN632" s="3"/>
      <c r="AQ632" s="3"/>
    </row>
    <row r="633" spans="1:43">
      <c r="A633" t="str">
        <f>IF(C633="","","Allievo "&amp;COUNTIF($C$2:C633,C633))</f>
        <v/>
      </c>
      <c r="H633" s="3"/>
      <c r="N633" s="3"/>
      <c r="O633" s="3"/>
      <c r="P633" s="3"/>
      <c r="Q633" s="3"/>
      <c r="R633" s="3"/>
      <c r="S633" s="3"/>
      <c r="T633" s="3"/>
      <c r="V633" s="3"/>
      <c r="W633" s="3"/>
      <c r="X633" s="3"/>
      <c r="Z633" s="3"/>
      <c r="AA633" s="3"/>
      <c r="AB633" s="3"/>
      <c r="AC633" s="3"/>
      <c r="AD633" s="3"/>
      <c r="AF633" s="3"/>
      <c r="AG633" s="3"/>
      <c r="AH633" s="3"/>
      <c r="AJ633" s="3"/>
      <c r="AK633" s="3"/>
      <c r="AL633" s="3"/>
      <c r="AN633" s="3"/>
      <c r="AQ633" s="3"/>
    </row>
    <row r="634" spans="1:43">
      <c r="A634" t="str">
        <f>IF(C634="","","Allievo "&amp;COUNTIF($C$2:C634,C634))</f>
        <v/>
      </c>
      <c r="H634" s="3"/>
      <c r="N634" s="3"/>
      <c r="O634" s="3"/>
      <c r="P634" s="3"/>
      <c r="Q634" s="3"/>
      <c r="R634" s="3"/>
      <c r="S634" s="3"/>
      <c r="T634" s="3"/>
      <c r="V634" s="3"/>
      <c r="W634" s="3"/>
      <c r="X634" s="3"/>
      <c r="Z634" s="3"/>
      <c r="AA634" s="3"/>
      <c r="AB634" s="3"/>
      <c r="AC634" s="3"/>
      <c r="AD634" s="3"/>
      <c r="AF634" s="3"/>
      <c r="AG634" s="3"/>
      <c r="AH634" s="3"/>
      <c r="AJ634" s="3"/>
      <c r="AK634" s="3"/>
      <c r="AL634" s="3"/>
      <c r="AN634" s="3"/>
      <c r="AQ634" s="3"/>
    </row>
    <row r="635" spans="1:43">
      <c r="A635" t="str">
        <f>IF(C635="","","Allievo "&amp;COUNTIF($C$2:C635,C635))</f>
        <v/>
      </c>
      <c r="H635" s="3"/>
      <c r="N635" s="3"/>
      <c r="O635" s="3"/>
      <c r="P635" s="3"/>
      <c r="Q635" s="3"/>
      <c r="R635" s="3"/>
      <c r="S635" s="3"/>
      <c r="T635" s="3"/>
      <c r="V635" s="3"/>
      <c r="W635" s="3"/>
      <c r="X635" s="3"/>
      <c r="Z635" s="3"/>
      <c r="AA635" s="3"/>
      <c r="AB635" s="3"/>
      <c r="AC635" s="3"/>
      <c r="AD635" s="3"/>
      <c r="AF635" s="3"/>
      <c r="AG635" s="3"/>
      <c r="AH635" s="3"/>
      <c r="AJ635" s="3"/>
      <c r="AK635" s="3"/>
      <c r="AL635" s="3"/>
      <c r="AN635" s="3"/>
      <c r="AQ635" s="3"/>
    </row>
    <row r="636" spans="1:43">
      <c r="A636" t="str">
        <f>IF(C636="","","Allievo "&amp;COUNTIF($C$2:C636,C636))</f>
        <v/>
      </c>
      <c r="H636" s="3"/>
      <c r="N636" s="3"/>
      <c r="O636" s="3"/>
      <c r="P636" s="3"/>
      <c r="Q636" s="3"/>
      <c r="R636" s="3"/>
      <c r="S636" s="3"/>
      <c r="T636" s="3"/>
      <c r="V636" s="3"/>
      <c r="W636" s="3"/>
      <c r="X636" s="3"/>
      <c r="Z636" s="3"/>
      <c r="AA636" s="3"/>
      <c r="AB636" s="3"/>
      <c r="AC636" s="3"/>
      <c r="AD636" s="3"/>
      <c r="AF636" s="3"/>
      <c r="AG636" s="3"/>
      <c r="AH636" s="3"/>
      <c r="AJ636" s="3"/>
      <c r="AK636" s="3"/>
      <c r="AL636" s="3"/>
      <c r="AN636" s="3"/>
      <c r="AQ636" s="3"/>
    </row>
    <row r="637" spans="1:43">
      <c r="A637" t="str">
        <f>IF(C637="","","Allievo "&amp;COUNTIF($C$2:C637,C637))</f>
        <v/>
      </c>
      <c r="H637" s="3"/>
      <c r="N637" s="3"/>
      <c r="O637" s="3"/>
      <c r="P637" s="3"/>
      <c r="Q637" s="3"/>
      <c r="R637" s="3"/>
      <c r="S637" s="3"/>
      <c r="T637" s="3"/>
      <c r="V637" s="3"/>
      <c r="W637" s="3"/>
      <c r="X637" s="3"/>
      <c r="Z637" s="3"/>
      <c r="AA637" s="3"/>
      <c r="AB637" s="3"/>
      <c r="AC637" s="3"/>
      <c r="AD637" s="3"/>
      <c r="AF637" s="3"/>
      <c r="AG637" s="3"/>
      <c r="AH637" s="3"/>
      <c r="AJ637" s="3"/>
      <c r="AK637" s="3"/>
      <c r="AL637" s="3"/>
      <c r="AN637" s="3"/>
      <c r="AQ637" s="3"/>
    </row>
    <row r="638" spans="1:43">
      <c r="A638" t="str">
        <f>IF(C638="","","Allievo "&amp;COUNTIF($C$2:C638,C638))</f>
        <v/>
      </c>
      <c r="H638" s="3"/>
      <c r="N638" s="3"/>
      <c r="O638" s="3"/>
      <c r="P638" s="3"/>
      <c r="Q638" s="3"/>
      <c r="R638" s="3"/>
      <c r="S638" s="3"/>
      <c r="T638" s="3"/>
      <c r="V638" s="3"/>
      <c r="W638" s="3"/>
      <c r="X638" s="3"/>
      <c r="Z638" s="3"/>
      <c r="AA638" s="3"/>
      <c r="AB638" s="3"/>
      <c r="AC638" s="3"/>
      <c r="AD638" s="3"/>
      <c r="AF638" s="3"/>
      <c r="AG638" s="3"/>
      <c r="AH638" s="3"/>
      <c r="AJ638" s="3"/>
      <c r="AK638" s="3"/>
      <c r="AL638" s="3"/>
      <c r="AN638" s="3"/>
      <c r="AQ638" s="3"/>
    </row>
    <row r="639" spans="1:43">
      <c r="A639" t="str">
        <f>IF(C639="","","Allievo "&amp;COUNTIF($C$2:C639,C639))</f>
        <v/>
      </c>
      <c r="H639" s="3"/>
      <c r="N639" s="3"/>
      <c r="O639" s="3"/>
      <c r="P639" s="3"/>
      <c r="Q639" s="3"/>
      <c r="R639" s="3"/>
      <c r="S639" s="3"/>
      <c r="T639" s="3"/>
      <c r="V639" s="3"/>
      <c r="W639" s="3"/>
      <c r="X639" s="3"/>
      <c r="Z639" s="3"/>
      <c r="AA639" s="3"/>
      <c r="AB639" s="3"/>
      <c r="AC639" s="3"/>
      <c r="AD639" s="3"/>
      <c r="AF639" s="3"/>
      <c r="AG639" s="3"/>
      <c r="AH639" s="3"/>
      <c r="AJ639" s="3"/>
      <c r="AK639" s="3"/>
      <c r="AL639" s="3"/>
      <c r="AN639" s="3"/>
      <c r="AQ639" s="3"/>
    </row>
    <row r="640" spans="1:43">
      <c r="A640" t="str">
        <f>IF(C640="","","Allievo "&amp;COUNTIF($C$2:C640,C640))</f>
        <v/>
      </c>
      <c r="H640" s="3"/>
      <c r="N640" s="3"/>
      <c r="O640" s="3"/>
      <c r="P640" s="3"/>
      <c r="Q640" s="3"/>
      <c r="R640" s="3"/>
      <c r="S640" s="3"/>
      <c r="T640" s="3"/>
      <c r="V640" s="3"/>
      <c r="W640" s="3"/>
      <c r="X640" s="3"/>
      <c r="Z640" s="3"/>
      <c r="AA640" s="3"/>
      <c r="AB640" s="3"/>
      <c r="AC640" s="3"/>
      <c r="AD640" s="3"/>
      <c r="AF640" s="3"/>
      <c r="AG640" s="3"/>
      <c r="AH640" s="3"/>
      <c r="AJ640" s="3"/>
      <c r="AK640" s="3"/>
      <c r="AL640" s="3"/>
      <c r="AN640" s="3"/>
      <c r="AQ640" s="3"/>
    </row>
    <row r="641" spans="1:43">
      <c r="A641" t="str">
        <f>IF(C641="","","Allievo "&amp;COUNTIF($C$2:C641,C641))</f>
        <v/>
      </c>
      <c r="H641" s="3"/>
      <c r="N641" s="3"/>
      <c r="O641" s="3"/>
      <c r="P641" s="3"/>
      <c r="Q641" s="3"/>
      <c r="R641" s="3"/>
      <c r="S641" s="3"/>
      <c r="T641" s="3"/>
      <c r="V641" s="3"/>
      <c r="W641" s="3"/>
      <c r="X641" s="3"/>
      <c r="Z641" s="3"/>
      <c r="AA641" s="3"/>
      <c r="AB641" s="3"/>
      <c r="AC641" s="3"/>
      <c r="AD641" s="3"/>
      <c r="AF641" s="3"/>
      <c r="AG641" s="3"/>
      <c r="AH641" s="3"/>
      <c r="AJ641" s="3"/>
      <c r="AK641" s="3"/>
      <c r="AL641" s="3"/>
      <c r="AN641" s="3"/>
      <c r="AQ641" s="3"/>
    </row>
    <row r="642" spans="1:43">
      <c r="A642" t="str">
        <f>IF(C642="","","Allievo "&amp;COUNTIF($C$2:C642,C642))</f>
        <v/>
      </c>
      <c r="H642" s="3"/>
      <c r="N642" s="3"/>
      <c r="O642" s="3"/>
      <c r="P642" s="3"/>
      <c r="Q642" s="3"/>
      <c r="R642" s="3"/>
      <c r="S642" s="3"/>
      <c r="T642" s="3"/>
      <c r="V642" s="3"/>
      <c r="W642" s="3"/>
      <c r="X642" s="3"/>
      <c r="Z642" s="3"/>
      <c r="AA642" s="3"/>
      <c r="AB642" s="3"/>
      <c r="AC642" s="3"/>
      <c r="AD642" s="3"/>
      <c r="AF642" s="3"/>
      <c r="AG642" s="3"/>
      <c r="AH642" s="3"/>
      <c r="AJ642" s="3"/>
      <c r="AK642" s="3"/>
      <c r="AL642" s="3"/>
      <c r="AN642" s="3"/>
      <c r="AQ642" s="3"/>
    </row>
    <row r="643" spans="1:43">
      <c r="A643" t="str">
        <f>IF(C643="","","Allievo "&amp;COUNTIF($C$2:C643,C643))</f>
        <v/>
      </c>
      <c r="H643" s="3"/>
      <c r="N643" s="3"/>
      <c r="O643" s="3"/>
      <c r="P643" s="3"/>
      <c r="Q643" s="3"/>
      <c r="R643" s="3"/>
      <c r="S643" s="3"/>
      <c r="T643" s="3"/>
      <c r="V643" s="3"/>
      <c r="W643" s="3"/>
      <c r="X643" s="3"/>
      <c r="Z643" s="3"/>
      <c r="AA643" s="3"/>
      <c r="AB643" s="3"/>
      <c r="AC643" s="3"/>
      <c r="AD643" s="3"/>
      <c r="AF643" s="3"/>
      <c r="AG643" s="3"/>
      <c r="AH643" s="3"/>
      <c r="AJ643" s="3"/>
      <c r="AK643" s="3"/>
      <c r="AL643" s="3"/>
      <c r="AN643" s="3"/>
      <c r="AQ643" s="3"/>
    </row>
    <row r="644" spans="1:43">
      <c r="A644" t="str">
        <f>IF(C644="","","Allievo "&amp;COUNTIF($C$2:C644,C644))</f>
        <v/>
      </c>
      <c r="H644" s="3"/>
      <c r="N644" s="3"/>
      <c r="O644" s="3"/>
      <c r="P644" s="3"/>
      <c r="Q644" s="3"/>
      <c r="R644" s="3"/>
      <c r="S644" s="3"/>
      <c r="T644" s="3"/>
      <c r="V644" s="3"/>
      <c r="W644" s="3"/>
      <c r="X644" s="3"/>
      <c r="Z644" s="3"/>
      <c r="AA644" s="3"/>
      <c r="AB644" s="3"/>
      <c r="AC644" s="3"/>
      <c r="AD644" s="3"/>
      <c r="AF644" s="3"/>
      <c r="AG644" s="3"/>
      <c r="AH644" s="3"/>
      <c r="AJ644" s="3"/>
      <c r="AK644" s="3"/>
      <c r="AL644" s="3"/>
      <c r="AN644" s="3"/>
      <c r="AQ644" s="3"/>
    </row>
    <row r="645" spans="1:43">
      <c r="A645" t="str">
        <f>IF(C645="","","Allievo "&amp;COUNTIF($C$2:C645,C645))</f>
        <v/>
      </c>
      <c r="H645" s="3"/>
      <c r="N645" s="3"/>
      <c r="O645" s="3"/>
      <c r="P645" s="3"/>
      <c r="Q645" s="3"/>
      <c r="R645" s="3"/>
      <c r="S645" s="3"/>
      <c r="T645" s="3"/>
      <c r="V645" s="3"/>
      <c r="W645" s="3"/>
      <c r="X645" s="3"/>
      <c r="Z645" s="3"/>
      <c r="AA645" s="3"/>
      <c r="AB645" s="3"/>
      <c r="AC645" s="3"/>
      <c r="AD645" s="3"/>
      <c r="AF645" s="3"/>
      <c r="AG645" s="3"/>
      <c r="AH645" s="3"/>
      <c r="AJ645" s="3"/>
      <c r="AK645" s="3"/>
      <c r="AL645" s="3"/>
      <c r="AN645" s="3"/>
      <c r="AQ645" s="3"/>
    </row>
    <row r="646" spans="1:43">
      <c r="A646" t="str">
        <f>IF(C646="","","Allievo "&amp;COUNTIF($C$2:C646,C646))</f>
        <v/>
      </c>
      <c r="H646" s="3"/>
      <c r="N646" s="3"/>
      <c r="O646" s="3"/>
      <c r="P646" s="3"/>
      <c r="Q646" s="3"/>
      <c r="R646" s="3"/>
      <c r="S646" s="3"/>
      <c r="T646" s="3"/>
      <c r="V646" s="3"/>
      <c r="W646" s="3"/>
      <c r="X646" s="3"/>
      <c r="Z646" s="3"/>
      <c r="AA646" s="3"/>
      <c r="AB646" s="3"/>
      <c r="AC646" s="3"/>
      <c r="AD646" s="3"/>
      <c r="AF646" s="3"/>
      <c r="AG646" s="3"/>
      <c r="AH646" s="3"/>
      <c r="AJ646" s="3"/>
      <c r="AK646" s="3"/>
      <c r="AL646" s="3"/>
      <c r="AN646" s="3"/>
      <c r="AQ646" s="3"/>
    </row>
    <row r="647" spans="1:43">
      <c r="A647" t="str">
        <f>IF(C647="","","Allievo "&amp;COUNTIF($C$2:C647,C647))</f>
        <v/>
      </c>
      <c r="H647" s="3"/>
      <c r="N647" s="3"/>
      <c r="O647" s="3"/>
      <c r="P647" s="3"/>
      <c r="Q647" s="3"/>
      <c r="R647" s="3"/>
      <c r="S647" s="3"/>
      <c r="T647" s="3"/>
      <c r="V647" s="3"/>
      <c r="W647" s="3"/>
      <c r="X647" s="3"/>
      <c r="Z647" s="3"/>
      <c r="AA647" s="3"/>
      <c r="AB647" s="3"/>
      <c r="AC647" s="3"/>
      <c r="AD647" s="3"/>
      <c r="AF647" s="3"/>
      <c r="AG647" s="3"/>
      <c r="AH647" s="3"/>
      <c r="AJ647" s="3"/>
      <c r="AK647" s="3"/>
      <c r="AL647" s="3"/>
      <c r="AN647" s="3"/>
      <c r="AQ647" s="3"/>
    </row>
    <row r="648" spans="1:43">
      <c r="A648" t="str">
        <f>IF(C648="","","Allievo "&amp;COUNTIF($C$2:C648,C648))</f>
        <v/>
      </c>
      <c r="H648" s="3"/>
      <c r="N648" s="3"/>
      <c r="O648" s="3"/>
      <c r="P648" s="3"/>
      <c r="Q648" s="3"/>
      <c r="R648" s="3"/>
      <c r="S648" s="3"/>
      <c r="T648" s="3"/>
      <c r="V648" s="3"/>
      <c r="W648" s="3"/>
      <c r="X648" s="3"/>
      <c r="Z648" s="3"/>
      <c r="AA648" s="3"/>
      <c r="AB648" s="3"/>
      <c r="AC648" s="3"/>
      <c r="AD648" s="3"/>
      <c r="AF648" s="3"/>
      <c r="AG648" s="3"/>
      <c r="AH648" s="3"/>
      <c r="AJ648" s="3"/>
      <c r="AK648" s="3"/>
      <c r="AL648" s="3"/>
      <c r="AN648" s="3"/>
      <c r="AQ648" s="3"/>
    </row>
    <row r="649" spans="1:43">
      <c r="A649" t="str">
        <f>IF(C649="","","Allievo "&amp;COUNTIF($C$2:C649,C649))</f>
        <v/>
      </c>
      <c r="H649" s="3"/>
      <c r="N649" s="3"/>
      <c r="O649" s="3"/>
      <c r="P649" s="3"/>
      <c r="Q649" s="3"/>
      <c r="R649" s="3"/>
      <c r="S649" s="3"/>
      <c r="T649" s="3"/>
      <c r="V649" s="3"/>
      <c r="W649" s="3"/>
      <c r="X649" s="3"/>
      <c r="Z649" s="3"/>
      <c r="AA649" s="3"/>
      <c r="AB649" s="3"/>
      <c r="AC649" s="3"/>
      <c r="AD649" s="3"/>
      <c r="AF649" s="3"/>
      <c r="AG649" s="3"/>
      <c r="AH649" s="3"/>
      <c r="AJ649" s="3"/>
      <c r="AK649" s="3"/>
      <c r="AL649" s="3"/>
      <c r="AN649" s="3"/>
      <c r="AQ649" s="3"/>
    </row>
    <row r="650" spans="1:43">
      <c r="A650" t="str">
        <f>IF(C650="","","Allievo "&amp;COUNTIF($C$2:C650,C650))</f>
        <v/>
      </c>
      <c r="H650" s="3"/>
      <c r="N650" s="3"/>
      <c r="O650" s="3"/>
      <c r="P650" s="3"/>
      <c r="Q650" s="3"/>
      <c r="R650" s="3"/>
      <c r="S650" s="3"/>
      <c r="T650" s="3"/>
      <c r="V650" s="3"/>
      <c r="W650" s="3"/>
      <c r="X650" s="3"/>
      <c r="Z650" s="3"/>
      <c r="AA650" s="3"/>
      <c r="AB650" s="3"/>
      <c r="AC650" s="3"/>
      <c r="AD650" s="3"/>
      <c r="AF650" s="3"/>
      <c r="AG650" s="3"/>
      <c r="AH650" s="3"/>
      <c r="AJ650" s="3"/>
      <c r="AK650" s="3"/>
      <c r="AL650" s="3"/>
      <c r="AN650" s="3"/>
      <c r="AQ650" s="3"/>
    </row>
    <row r="651" spans="1:43">
      <c r="A651" t="str">
        <f>IF(C651="","","Allievo "&amp;COUNTIF($C$2:C651,C651))</f>
        <v/>
      </c>
      <c r="H651" s="3"/>
      <c r="N651" s="3"/>
      <c r="O651" s="3"/>
      <c r="P651" s="3"/>
      <c r="Q651" s="3"/>
      <c r="R651" s="3"/>
      <c r="S651" s="3"/>
      <c r="T651" s="3"/>
      <c r="V651" s="3"/>
      <c r="W651" s="3"/>
      <c r="X651" s="3"/>
      <c r="Z651" s="3"/>
      <c r="AA651" s="3"/>
      <c r="AB651" s="3"/>
      <c r="AC651" s="3"/>
      <c r="AD651" s="3"/>
      <c r="AF651" s="3"/>
      <c r="AG651" s="3"/>
      <c r="AH651" s="3"/>
      <c r="AJ651" s="3"/>
      <c r="AK651" s="3"/>
      <c r="AL651" s="3"/>
      <c r="AN651" s="3"/>
      <c r="AQ651" s="3"/>
    </row>
    <row r="652" spans="1:43">
      <c r="A652" t="str">
        <f>IF(C652="","","Allievo "&amp;COUNTIF($C$2:C652,C652))</f>
        <v/>
      </c>
      <c r="H652" s="3"/>
      <c r="N652" s="3"/>
      <c r="O652" s="3"/>
      <c r="P652" s="3"/>
      <c r="Q652" s="3"/>
      <c r="R652" s="3"/>
      <c r="S652" s="3"/>
      <c r="T652" s="3"/>
      <c r="V652" s="3"/>
      <c r="W652" s="3"/>
      <c r="X652" s="3"/>
      <c r="Z652" s="3"/>
      <c r="AA652" s="3"/>
      <c r="AB652" s="3"/>
      <c r="AC652" s="3"/>
      <c r="AD652" s="3"/>
      <c r="AF652" s="3"/>
      <c r="AG652" s="3"/>
      <c r="AH652" s="3"/>
      <c r="AJ652" s="3"/>
      <c r="AK652" s="3"/>
      <c r="AL652" s="3"/>
      <c r="AN652" s="3"/>
      <c r="AQ652" s="3"/>
    </row>
    <row r="653" spans="1:43">
      <c r="A653" t="str">
        <f>IF(C653="","","Allievo "&amp;COUNTIF($C$2:C653,C653))</f>
        <v/>
      </c>
      <c r="H653" s="3"/>
      <c r="N653" s="3"/>
      <c r="O653" s="3"/>
      <c r="P653" s="3"/>
      <c r="Q653" s="3"/>
      <c r="R653" s="3"/>
      <c r="S653" s="3"/>
      <c r="T653" s="3"/>
      <c r="V653" s="3"/>
      <c r="W653" s="3"/>
      <c r="X653" s="3"/>
      <c r="Z653" s="3"/>
      <c r="AA653" s="3"/>
      <c r="AB653" s="3"/>
      <c r="AC653" s="3"/>
      <c r="AD653" s="3"/>
      <c r="AF653" s="3"/>
      <c r="AG653" s="3"/>
      <c r="AH653" s="3"/>
      <c r="AJ653" s="3"/>
      <c r="AK653" s="3"/>
      <c r="AL653" s="3"/>
      <c r="AN653" s="3"/>
      <c r="AQ653" s="3"/>
    </row>
    <row r="654" spans="1:43">
      <c r="A654" t="str">
        <f>IF(C654="","","Allievo "&amp;COUNTIF($C$2:C654,C654))</f>
        <v/>
      </c>
      <c r="H654" s="3"/>
      <c r="N654" s="3"/>
      <c r="O654" s="3"/>
      <c r="P654" s="3"/>
      <c r="Q654" s="3"/>
      <c r="R654" s="3"/>
      <c r="S654" s="3"/>
      <c r="T654" s="3"/>
      <c r="V654" s="3"/>
      <c r="W654" s="3"/>
      <c r="X654" s="3"/>
      <c r="Z654" s="3"/>
      <c r="AA654" s="3"/>
      <c r="AB654" s="3"/>
      <c r="AC654" s="3"/>
      <c r="AD654" s="3"/>
      <c r="AF654" s="3"/>
      <c r="AG654" s="3"/>
      <c r="AH654" s="3"/>
      <c r="AJ654" s="3"/>
      <c r="AK654" s="3"/>
      <c r="AL654" s="3"/>
      <c r="AN654" s="3"/>
      <c r="AQ654" s="3"/>
    </row>
    <row r="655" spans="1:43">
      <c r="A655" t="str">
        <f>IF(C655="","","Allievo "&amp;COUNTIF($C$2:C655,C655))</f>
        <v/>
      </c>
      <c r="H655" s="3"/>
      <c r="N655" s="3"/>
      <c r="O655" s="3"/>
      <c r="P655" s="3"/>
      <c r="Q655" s="3"/>
      <c r="R655" s="3"/>
      <c r="S655" s="3"/>
      <c r="T655" s="3"/>
      <c r="V655" s="3"/>
      <c r="W655" s="3"/>
      <c r="X655" s="3"/>
      <c r="Z655" s="3"/>
      <c r="AA655" s="3"/>
      <c r="AB655" s="3"/>
      <c r="AC655" s="3"/>
      <c r="AD655" s="3"/>
      <c r="AF655" s="3"/>
      <c r="AG655" s="3"/>
      <c r="AH655" s="3"/>
      <c r="AJ655" s="3"/>
      <c r="AK655" s="3"/>
      <c r="AL655" s="3"/>
      <c r="AN655" s="3"/>
      <c r="AQ655" s="3"/>
    </row>
    <row r="656" spans="1:43">
      <c r="A656" t="str">
        <f>IF(C656="","","Allievo "&amp;COUNTIF($C$2:C656,C656))</f>
        <v/>
      </c>
      <c r="H656" s="3"/>
      <c r="N656" s="3"/>
      <c r="O656" s="3"/>
      <c r="P656" s="3"/>
      <c r="Q656" s="3"/>
      <c r="R656" s="3"/>
      <c r="S656" s="3"/>
      <c r="T656" s="3"/>
      <c r="V656" s="3"/>
      <c r="W656" s="3"/>
      <c r="X656" s="3"/>
      <c r="Z656" s="3"/>
      <c r="AA656" s="3"/>
      <c r="AB656" s="3"/>
      <c r="AC656" s="3"/>
      <c r="AD656" s="3"/>
      <c r="AF656" s="3"/>
      <c r="AG656" s="3"/>
      <c r="AH656" s="3"/>
      <c r="AJ656" s="3"/>
      <c r="AK656" s="3"/>
      <c r="AL656" s="3"/>
      <c r="AN656" s="3"/>
      <c r="AQ656" s="3"/>
    </row>
    <row r="657" spans="1:43">
      <c r="A657" t="str">
        <f>IF(C657="","","Allievo "&amp;COUNTIF($C$2:C657,C657))</f>
        <v/>
      </c>
      <c r="H657" s="3"/>
      <c r="N657" s="3"/>
      <c r="O657" s="3"/>
      <c r="P657" s="3"/>
      <c r="Q657" s="3"/>
      <c r="R657" s="3"/>
      <c r="S657" s="3"/>
      <c r="T657" s="3"/>
      <c r="V657" s="3"/>
      <c r="W657" s="3"/>
      <c r="X657" s="3"/>
      <c r="Z657" s="3"/>
      <c r="AA657" s="3"/>
      <c r="AB657" s="3"/>
      <c r="AC657" s="3"/>
      <c r="AD657" s="3"/>
      <c r="AF657" s="3"/>
      <c r="AG657" s="3"/>
      <c r="AH657" s="3"/>
      <c r="AJ657" s="3"/>
      <c r="AK657" s="3"/>
      <c r="AL657" s="3"/>
      <c r="AN657" s="3"/>
      <c r="AQ657" s="3"/>
    </row>
    <row r="658" spans="1:43">
      <c r="A658" t="str">
        <f>IF(C658="","","Allievo "&amp;COUNTIF($C$2:C658,C658))</f>
        <v/>
      </c>
      <c r="H658" s="3"/>
      <c r="N658" s="3"/>
      <c r="O658" s="3"/>
      <c r="P658" s="3"/>
      <c r="Q658" s="3"/>
      <c r="R658" s="3"/>
      <c r="S658" s="3"/>
      <c r="T658" s="3"/>
      <c r="V658" s="3"/>
      <c r="W658" s="3"/>
      <c r="X658" s="3"/>
      <c r="Z658" s="3"/>
      <c r="AA658" s="3"/>
      <c r="AB658" s="3"/>
      <c r="AC658" s="3"/>
      <c r="AD658" s="3"/>
      <c r="AF658" s="3"/>
      <c r="AG658" s="3"/>
      <c r="AH658" s="3"/>
      <c r="AJ658" s="3"/>
      <c r="AK658" s="3"/>
      <c r="AL658" s="3"/>
      <c r="AN658" s="3"/>
      <c r="AQ658" s="3"/>
    </row>
    <row r="659" spans="1:43">
      <c r="A659" t="str">
        <f>IF(C659="","","Allievo "&amp;COUNTIF($C$2:C659,C659))</f>
        <v/>
      </c>
      <c r="H659" s="3"/>
      <c r="N659" s="3"/>
      <c r="O659" s="3"/>
      <c r="P659" s="3"/>
      <c r="Q659" s="3"/>
      <c r="R659" s="3"/>
      <c r="S659" s="3"/>
      <c r="T659" s="3"/>
      <c r="V659" s="3"/>
      <c r="W659" s="3"/>
      <c r="X659" s="3"/>
      <c r="Z659" s="3"/>
      <c r="AA659" s="3"/>
      <c r="AB659" s="3"/>
      <c r="AC659" s="3"/>
      <c r="AD659" s="3"/>
      <c r="AF659" s="3"/>
      <c r="AG659" s="3"/>
      <c r="AH659" s="3"/>
      <c r="AJ659" s="3"/>
      <c r="AK659" s="3"/>
      <c r="AL659" s="3"/>
      <c r="AN659" s="3"/>
      <c r="AQ659" s="3"/>
    </row>
    <row r="660" spans="1:43">
      <c r="A660" t="str">
        <f>IF(C660="","","Allievo "&amp;COUNTIF($C$2:C660,C660))</f>
        <v/>
      </c>
      <c r="H660" s="3"/>
      <c r="N660" s="3"/>
      <c r="O660" s="3"/>
      <c r="P660" s="3"/>
      <c r="Q660" s="3"/>
      <c r="R660" s="3"/>
      <c r="S660" s="3"/>
      <c r="T660" s="3"/>
      <c r="V660" s="3"/>
      <c r="W660" s="3"/>
      <c r="X660" s="3"/>
      <c r="Z660" s="3"/>
      <c r="AA660" s="3"/>
      <c r="AB660" s="3"/>
      <c r="AC660" s="3"/>
      <c r="AD660" s="3"/>
      <c r="AF660" s="3"/>
      <c r="AG660" s="3"/>
      <c r="AH660" s="3"/>
      <c r="AJ660" s="3"/>
      <c r="AK660" s="3"/>
      <c r="AL660" s="3"/>
      <c r="AN660" s="3"/>
      <c r="AQ660" s="3"/>
    </row>
    <row r="661" spans="1:43">
      <c r="A661" t="str">
        <f>IF(C661="","","Allievo "&amp;COUNTIF($C$2:C661,C661))</f>
        <v/>
      </c>
      <c r="H661" s="3"/>
      <c r="N661" s="3"/>
      <c r="O661" s="3"/>
      <c r="P661" s="3"/>
      <c r="Q661" s="3"/>
      <c r="R661" s="3"/>
      <c r="S661" s="3"/>
      <c r="T661" s="3"/>
      <c r="V661" s="3"/>
      <c r="W661" s="3"/>
      <c r="X661" s="3"/>
      <c r="Z661" s="3"/>
      <c r="AA661" s="3"/>
      <c r="AB661" s="3"/>
      <c r="AC661" s="3"/>
      <c r="AD661" s="3"/>
      <c r="AF661" s="3"/>
      <c r="AG661" s="3"/>
      <c r="AH661" s="3"/>
      <c r="AJ661" s="3"/>
      <c r="AK661" s="3"/>
      <c r="AL661" s="3"/>
      <c r="AN661" s="3"/>
      <c r="AQ661" s="3"/>
    </row>
    <row r="662" spans="1:43">
      <c r="A662" t="str">
        <f>IF(C662="","","Allievo "&amp;COUNTIF($C$2:C662,C662))</f>
        <v/>
      </c>
      <c r="H662" s="3"/>
      <c r="N662" s="3"/>
      <c r="O662" s="3"/>
      <c r="P662" s="3"/>
      <c r="Q662" s="3"/>
      <c r="R662" s="3"/>
      <c r="S662" s="3"/>
      <c r="T662" s="3"/>
      <c r="V662" s="3"/>
      <c r="W662" s="3"/>
      <c r="X662" s="3"/>
      <c r="Z662" s="3"/>
      <c r="AA662" s="3"/>
      <c r="AB662" s="3"/>
      <c r="AC662" s="3"/>
      <c r="AD662" s="3"/>
      <c r="AF662" s="3"/>
      <c r="AG662" s="3"/>
      <c r="AH662" s="3"/>
      <c r="AJ662" s="3"/>
      <c r="AK662" s="3"/>
      <c r="AL662" s="3"/>
      <c r="AN662" s="3"/>
      <c r="AQ662" s="3"/>
    </row>
    <row r="663" spans="1:43">
      <c r="A663" t="str">
        <f>IF(C663="","","Allievo "&amp;COUNTIF($C$2:C663,C663))</f>
        <v/>
      </c>
      <c r="H663" s="3"/>
      <c r="N663" s="3"/>
      <c r="O663" s="3"/>
      <c r="P663" s="3"/>
      <c r="Q663" s="3"/>
      <c r="R663" s="3"/>
      <c r="S663" s="3"/>
      <c r="T663" s="3"/>
      <c r="V663" s="3"/>
      <c r="W663" s="3"/>
      <c r="X663" s="3"/>
      <c r="Z663" s="3"/>
      <c r="AA663" s="3"/>
      <c r="AB663" s="3"/>
      <c r="AC663" s="3"/>
      <c r="AD663" s="3"/>
      <c r="AF663" s="3"/>
      <c r="AG663" s="3"/>
      <c r="AH663" s="3"/>
      <c r="AJ663" s="3"/>
      <c r="AK663" s="3"/>
      <c r="AL663" s="3"/>
      <c r="AN663" s="3"/>
      <c r="AQ663" s="3"/>
    </row>
    <row r="664" spans="1:43">
      <c r="A664" t="str">
        <f>IF(C664="","","Allievo "&amp;COUNTIF($C$2:C664,C664))</f>
        <v/>
      </c>
      <c r="H664" s="3"/>
      <c r="N664" s="3"/>
      <c r="O664" s="3"/>
      <c r="P664" s="3"/>
      <c r="Q664" s="3"/>
      <c r="R664" s="3"/>
      <c r="S664" s="3"/>
      <c r="T664" s="3"/>
      <c r="V664" s="3"/>
      <c r="W664" s="3"/>
      <c r="X664" s="3"/>
      <c r="Z664" s="3"/>
      <c r="AA664" s="3"/>
      <c r="AB664" s="3"/>
      <c r="AC664" s="3"/>
      <c r="AD664" s="3"/>
      <c r="AF664" s="3"/>
      <c r="AG664" s="3"/>
      <c r="AH664" s="3"/>
      <c r="AJ664" s="3"/>
      <c r="AK664" s="3"/>
      <c r="AL664" s="3"/>
      <c r="AN664" s="3"/>
      <c r="AQ664" s="3"/>
    </row>
    <row r="665" spans="1:43">
      <c r="A665" t="str">
        <f>IF(C665="","","Allievo "&amp;COUNTIF($C$2:C665,C665))</f>
        <v/>
      </c>
      <c r="H665" s="3"/>
      <c r="N665" s="3"/>
      <c r="O665" s="3"/>
      <c r="P665" s="3"/>
      <c r="Q665" s="3"/>
      <c r="R665" s="3"/>
      <c r="S665" s="3"/>
      <c r="T665" s="3"/>
      <c r="V665" s="3"/>
      <c r="W665" s="3"/>
      <c r="X665" s="3"/>
      <c r="Z665" s="3"/>
      <c r="AA665" s="3"/>
      <c r="AB665" s="3"/>
      <c r="AC665" s="3"/>
      <c r="AD665" s="3"/>
      <c r="AF665" s="3"/>
      <c r="AG665" s="3"/>
      <c r="AH665" s="3"/>
      <c r="AJ665" s="3"/>
      <c r="AK665" s="3"/>
      <c r="AL665" s="3"/>
      <c r="AN665" s="3"/>
      <c r="AQ665" s="3"/>
    </row>
    <row r="666" spans="1:43">
      <c r="A666" t="str">
        <f>IF(C666="","","Allievo "&amp;COUNTIF($C$2:C666,C666))</f>
        <v/>
      </c>
      <c r="H666" s="3"/>
      <c r="N666" s="3"/>
      <c r="O666" s="3"/>
      <c r="P666" s="3"/>
      <c r="Q666" s="3"/>
      <c r="R666" s="3"/>
      <c r="S666" s="3"/>
      <c r="T666" s="3"/>
      <c r="V666" s="3"/>
      <c r="W666" s="3"/>
      <c r="X666" s="3"/>
      <c r="Z666" s="3"/>
      <c r="AA666" s="3"/>
      <c r="AB666" s="3"/>
      <c r="AC666" s="3"/>
      <c r="AD666" s="3"/>
      <c r="AF666" s="3"/>
      <c r="AG666" s="3"/>
      <c r="AH666" s="3"/>
      <c r="AJ666" s="3"/>
      <c r="AK666" s="3"/>
      <c r="AL666" s="3"/>
      <c r="AN666" s="3"/>
      <c r="AQ666" s="3"/>
    </row>
    <row r="667" spans="1:43">
      <c r="A667" t="str">
        <f>IF(C667="","","Allievo "&amp;COUNTIF($C$2:C667,C667))</f>
        <v/>
      </c>
      <c r="H667" s="3"/>
      <c r="N667" s="3"/>
      <c r="O667" s="3"/>
      <c r="P667" s="3"/>
      <c r="Q667" s="3"/>
      <c r="R667" s="3"/>
      <c r="S667" s="3"/>
      <c r="T667" s="3"/>
      <c r="V667" s="3"/>
      <c r="W667" s="3"/>
      <c r="X667" s="3"/>
      <c r="Z667" s="3"/>
      <c r="AA667" s="3"/>
      <c r="AB667" s="3"/>
      <c r="AC667" s="3"/>
      <c r="AD667" s="3"/>
      <c r="AF667" s="3"/>
      <c r="AG667" s="3"/>
      <c r="AH667" s="3"/>
      <c r="AJ667" s="3"/>
      <c r="AK667" s="3"/>
      <c r="AL667" s="3"/>
      <c r="AN667" s="3"/>
      <c r="AQ667" s="3"/>
    </row>
    <row r="668" spans="1:43">
      <c r="A668" t="str">
        <f>IF(C668="","","Allievo "&amp;COUNTIF($C$2:C668,C668))</f>
        <v/>
      </c>
      <c r="H668" s="3"/>
      <c r="N668" s="3"/>
      <c r="O668" s="3"/>
      <c r="P668" s="3"/>
      <c r="Q668" s="3"/>
      <c r="R668" s="3"/>
      <c r="S668" s="3"/>
      <c r="T668" s="3"/>
      <c r="V668" s="3"/>
      <c r="W668" s="3"/>
      <c r="X668" s="3"/>
      <c r="Z668" s="3"/>
      <c r="AA668" s="3"/>
      <c r="AB668" s="3"/>
      <c r="AC668" s="3"/>
      <c r="AD668" s="3"/>
      <c r="AF668" s="3"/>
      <c r="AG668" s="3"/>
      <c r="AH668" s="3"/>
      <c r="AJ668" s="3"/>
      <c r="AK668" s="3"/>
      <c r="AL668" s="3"/>
      <c r="AN668" s="3"/>
      <c r="AQ668" s="3"/>
    </row>
    <row r="669" spans="1:43">
      <c r="A669" t="str">
        <f>IF(C669="","","Allievo "&amp;COUNTIF($C$2:C669,C669))</f>
        <v/>
      </c>
      <c r="H669" s="3"/>
      <c r="N669" s="3"/>
      <c r="O669" s="3"/>
      <c r="P669" s="3"/>
      <c r="Q669" s="3"/>
      <c r="R669" s="3"/>
      <c r="S669" s="3"/>
      <c r="T669" s="3"/>
      <c r="V669" s="3"/>
      <c r="W669" s="3"/>
      <c r="X669" s="3"/>
      <c r="Z669" s="3"/>
      <c r="AA669" s="3"/>
      <c r="AB669" s="3"/>
      <c r="AC669" s="3"/>
      <c r="AD669" s="3"/>
      <c r="AF669" s="3"/>
      <c r="AG669" s="3"/>
      <c r="AH669" s="3"/>
      <c r="AJ669" s="3"/>
      <c r="AK669" s="3"/>
      <c r="AL669" s="3"/>
      <c r="AN669" s="3"/>
      <c r="AQ669" s="3"/>
    </row>
    <row r="670" spans="1:43">
      <c r="A670" t="str">
        <f>IF(C670="","","Allievo "&amp;COUNTIF($C$2:C670,C670))</f>
        <v/>
      </c>
      <c r="H670" s="3"/>
      <c r="N670" s="3"/>
      <c r="O670" s="3"/>
      <c r="P670" s="3"/>
      <c r="Q670" s="3"/>
      <c r="R670" s="3"/>
      <c r="S670" s="3"/>
      <c r="T670" s="3"/>
      <c r="V670" s="3"/>
      <c r="W670" s="3"/>
      <c r="X670" s="3"/>
      <c r="Z670" s="3"/>
      <c r="AA670" s="3"/>
      <c r="AB670" s="3"/>
      <c r="AC670" s="3"/>
      <c r="AD670" s="3"/>
      <c r="AF670" s="3"/>
      <c r="AG670" s="3"/>
      <c r="AH670" s="3"/>
      <c r="AJ670" s="3"/>
      <c r="AK670" s="3"/>
      <c r="AL670" s="3"/>
      <c r="AN670" s="3"/>
      <c r="AQ670" s="3"/>
    </row>
    <row r="671" spans="1:43">
      <c r="A671" t="str">
        <f>IF(C671="","","Allievo "&amp;COUNTIF($C$2:C671,C671))</f>
        <v/>
      </c>
      <c r="H671" s="3"/>
      <c r="N671" s="3"/>
      <c r="O671" s="3"/>
      <c r="P671" s="3"/>
      <c r="Q671" s="3"/>
      <c r="R671" s="3"/>
      <c r="S671" s="3"/>
      <c r="T671" s="3"/>
      <c r="V671" s="3"/>
      <c r="W671" s="3"/>
      <c r="X671" s="3"/>
      <c r="Z671" s="3"/>
      <c r="AA671" s="3"/>
      <c r="AB671" s="3"/>
      <c r="AC671" s="3"/>
      <c r="AD671" s="3"/>
      <c r="AF671" s="3"/>
      <c r="AG671" s="3"/>
      <c r="AH671" s="3"/>
      <c r="AJ671" s="3"/>
      <c r="AK671" s="3"/>
      <c r="AL671" s="3"/>
      <c r="AN671" s="3"/>
      <c r="AQ671" s="3"/>
    </row>
    <row r="672" spans="1:43">
      <c r="A672" t="str">
        <f>IF(C672="","","Allievo "&amp;COUNTIF($C$2:C672,C672))</f>
        <v/>
      </c>
      <c r="H672" s="3"/>
      <c r="N672" s="3"/>
      <c r="O672" s="3"/>
      <c r="P672" s="3"/>
      <c r="Q672" s="3"/>
      <c r="R672" s="3"/>
      <c r="S672" s="3"/>
      <c r="T672" s="3"/>
      <c r="V672" s="3"/>
      <c r="W672" s="3"/>
      <c r="X672" s="3"/>
      <c r="Z672" s="3"/>
      <c r="AA672" s="3"/>
      <c r="AB672" s="3"/>
      <c r="AC672" s="3"/>
      <c r="AD672" s="3"/>
      <c r="AF672" s="3"/>
      <c r="AG672" s="3"/>
      <c r="AH672" s="3"/>
      <c r="AJ672" s="3"/>
      <c r="AK672" s="3"/>
      <c r="AL672" s="3"/>
      <c r="AN672" s="3"/>
      <c r="AQ672" s="3"/>
    </row>
    <row r="673" spans="1:43">
      <c r="A673" t="str">
        <f>IF(C673="","","Allievo "&amp;COUNTIF($C$2:C673,C673))</f>
        <v/>
      </c>
      <c r="H673" s="3"/>
      <c r="N673" s="3"/>
      <c r="O673" s="3"/>
      <c r="P673" s="3"/>
      <c r="Q673" s="3"/>
      <c r="R673" s="3"/>
      <c r="S673" s="3"/>
      <c r="T673" s="3"/>
      <c r="V673" s="3"/>
      <c r="W673" s="3"/>
      <c r="X673" s="3"/>
      <c r="Z673" s="3"/>
      <c r="AA673" s="3"/>
      <c r="AB673" s="3"/>
      <c r="AC673" s="3"/>
      <c r="AD673" s="3"/>
      <c r="AF673" s="3"/>
      <c r="AG673" s="3"/>
      <c r="AH673" s="3"/>
      <c r="AJ673" s="3"/>
      <c r="AK673" s="3"/>
      <c r="AL673" s="3"/>
      <c r="AN673" s="3"/>
      <c r="AQ673" s="3"/>
    </row>
    <row r="674" spans="1:43">
      <c r="A674" t="str">
        <f>IF(C674="","","Allievo "&amp;COUNTIF($C$2:C674,C674))</f>
        <v/>
      </c>
      <c r="H674" s="3"/>
      <c r="N674" s="3"/>
      <c r="O674" s="3"/>
      <c r="P674" s="3"/>
      <c r="Q674" s="3"/>
      <c r="R674" s="3"/>
      <c r="S674" s="3"/>
      <c r="T674" s="3"/>
      <c r="V674" s="3"/>
      <c r="W674" s="3"/>
      <c r="X674" s="3"/>
      <c r="Z674" s="3"/>
      <c r="AA674" s="3"/>
      <c r="AB674" s="3"/>
      <c r="AC674" s="3"/>
      <c r="AD674" s="3"/>
      <c r="AF674" s="3"/>
      <c r="AG674" s="3"/>
      <c r="AH674" s="3"/>
      <c r="AJ674" s="3"/>
      <c r="AK674" s="3"/>
      <c r="AL674" s="3"/>
      <c r="AN674" s="3"/>
      <c r="AQ674" s="3"/>
    </row>
    <row r="675" spans="1:43">
      <c r="A675" t="str">
        <f>IF(C675="","","Allievo "&amp;COUNTIF($C$2:C675,C675))</f>
        <v/>
      </c>
      <c r="H675" s="3"/>
      <c r="N675" s="3"/>
      <c r="O675" s="3"/>
      <c r="P675" s="3"/>
      <c r="Q675" s="3"/>
      <c r="R675" s="3"/>
      <c r="S675" s="3"/>
      <c r="T675" s="3"/>
      <c r="V675" s="3"/>
      <c r="W675" s="3"/>
      <c r="X675" s="3"/>
      <c r="Z675" s="3"/>
      <c r="AA675" s="3"/>
      <c r="AB675" s="3"/>
      <c r="AC675" s="3"/>
      <c r="AD675" s="3"/>
      <c r="AF675" s="3"/>
      <c r="AG675" s="3"/>
      <c r="AH675" s="3"/>
      <c r="AJ675" s="3"/>
      <c r="AK675" s="3"/>
      <c r="AL675" s="3"/>
      <c r="AN675" s="3"/>
      <c r="AQ675" s="3"/>
    </row>
    <row r="676" spans="1:43">
      <c r="A676" t="str">
        <f>IF(C676="","","Allievo "&amp;COUNTIF($C$2:C676,C676))</f>
        <v/>
      </c>
      <c r="H676" s="3"/>
      <c r="N676" s="3"/>
      <c r="O676" s="3"/>
      <c r="P676" s="3"/>
      <c r="Q676" s="3"/>
      <c r="R676" s="3"/>
      <c r="S676" s="3"/>
      <c r="T676" s="3"/>
      <c r="V676" s="3"/>
      <c r="W676" s="3"/>
      <c r="X676" s="3"/>
      <c r="Z676" s="3"/>
      <c r="AA676" s="3"/>
      <c r="AB676" s="3"/>
      <c r="AC676" s="3"/>
      <c r="AD676" s="3"/>
      <c r="AF676" s="3"/>
      <c r="AG676" s="3"/>
      <c r="AH676" s="3"/>
      <c r="AJ676" s="3"/>
      <c r="AK676" s="3"/>
      <c r="AL676" s="3"/>
      <c r="AN676" s="3"/>
      <c r="AQ676" s="3"/>
    </row>
    <row r="677" spans="1:43">
      <c r="A677" t="str">
        <f>IF(C677="","","Allievo "&amp;COUNTIF($C$2:C677,C677))</f>
        <v/>
      </c>
      <c r="H677" s="3"/>
      <c r="N677" s="3"/>
      <c r="O677" s="3"/>
      <c r="P677" s="3"/>
      <c r="Q677" s="3"/>
      <c r="R677" s="3"/>
      <c r="S677" s="3"/>
      <c r="T677" s="3"/>
      <c r="V677" s="3"/>
      <c r="W677" s="3"/>
      <c r="X677" s="3"/>
      <c r="Z677" s="3"/>
      <c r="AA677" s="3"/>
      <c r="AB677" s="3"/>
      <c r="AC677" s="3"/>
      <c r="AD677" s="3"/>
      <c r="AF677" s="3"/>
      <c r="AG677" s="3"/>
      <c r="AH677" s="3"/>
      <c r="AJ677" s="3"/>
      <c r="AK677" s="3"/>
      <c r="AL677" s="3"/>
      <c r="AN677" s="3"/>
      <c r="AQ677" s="3"/>
    </row>
    <row r="678" spans="1:43">
      <c r="A678" t="str">
        <f>IF(C678="","","Allievo "&amp;COUNTIF($C$2:C678,C678))</f>
        <v/>
      </c>
      <c r="H678" s="3"/>
      <c r="N678" s="3"/>
      <c r="O678" s="3"/>
      <c r="P678" s="3"/>
      <c r="Q678" s="3"/>
      <c r="R678" s="3"/>
      <c r="S678" s="3"/>
      <c r="T678" s="3"/>
      <c r="V678" s="3"/>
      <c r="W678" s="3"/>
      <c r="X678" s="3"/>
      <c r="Z678" s="3"/>
      <c r="AA678" s="3"/>
      <c r="AB678" s="3"/>
      <c r="AC678" s="3"/>
      <c r="AD678" s="3"/>
      <c r="AF678" s="3"/>
      <c r="AG678" s="3"/>
      <c r="AH678" s="3"/>
      <c r="AJ678" s="3"/>
      <c r="AK678" s="3"/>
      <c r="AL678" s="3"/>
      <c r="AN678" s="3"/>
      <c r="AQ678" s="3"/>
    </row>
    <row r="679" spans="1:43">
      <c r="A679" t="str">
        <f>IF(C679="","","Allievo "&amp;COUNTIF($C$2:C679,C679))</f>
        <v/>
      </c>
      <c r="H679" s="3"/>
      <c r="N679" s="3"/>
      <c r="O679" s="3"/>
      <c r="P679" s="3"/>
      <c r="Q679" s="3"/>
      <c r="R679" s="3"/>
      <c r="S679" s="3"/>
      <c r="T679" s="3"/>
      <c r="V679" s="3"/>
      <c r="W679" s="3"/>
      <c r="X679" s="3"/>
      <c r="Z679" s="3"/>
      <c r="AA679" s="3"/>
      <c r="AB679" s="3"/>
      <c r="AC679" s="3"/>
      <c r="AD679" s="3"/>
      <c r="AF679" s="3"/>
      <c r="AG679" s="3"/>
      <c r="AH679" s="3"/>
      <c r="AJ679" s="3"/>
      <c r="AK679" s="3"/>
      <c r="AL679" s="3"/>
      <c r="AN679" s="3"/>
      <c r="AQ679" s="3"/>
    </row>
    <row r="680" spans="1:43">
      <c r="A680" t="str">
        <f>IF(C680="","","Allievo "&amp;COUNTIF($C$2:C680,C680))</f>
        <v/>
      </c>
      <c r="H680" s="3"/>
      <c r="N680" s="3"/>
      <c r="O680" s="3"/>
      <c r="P680" s="3"/>
      <c r="Q680" s="3"/>
      <c r="R680" s="3"/>
      <c r="S680" s="3"/>
      <c r="T680" s="3"/>
      <c r="V680" s="3"/>
      <c r="W680" s="3"/>
      <c r="X680" s="3"/>
      <c r="Z680" s="3"/>
      <c r="AA680" s="3"/>
      <c r="AB680" s="3"/>
      <c r="AC680" s="3"/>
      <c r="AD680" s="3"/>
      <c r="AF680" s="3"/>
      <c r="AG680" s="3"/>
      <c r="AH680" s="3"/>
      <c r="AJ680" s="3"/>
      <c r="AK680" s="3"/>
      <c r="AL680" s="3"/>
      <c r="AN680" s="3"/>
      <c r="AQ680" s="3"/>
    </row>
    <row r="681" spans="1:43">
      <c r="A681" t="str">
        <f>IF(C681="","","Allievo "&amp;COUNTIF($C$2:C681,C681))</f>
        <v/>
      </c>
      <c r="H681" s="3"/>
      <c r="N681" s="3"/>
      <c r="O681" s="3"/>
      <c r="P681" s="3"/>
      <c r="Q681" s="3"/>
      <c r="R681" s="3"/>
      <c r="S681" s="3"/>
      <c r="T681" s="3"/>
      <c r="V681" s="3"/>
      <c r="W681" s="3"/>
      <c r="X681" s="3"/>
      <c r="Z681" s="3"/>
      <c r="AA681" s="3"/>
      <c r="AB681" s="3"/>
      <c r="AC681" s="3"/>
      <c r="AD681" s="3"/>
      <c r="AF681" s="3"/>
      <c r="AG681" s="3"/>
      <c r="AH681" s="3"/>
      <c r="AJ681" s="3"/>
      <c r="AK681" s="3"/>
      <c r="AL681" s="3"/>
      <c r="AN681" s="3"/>
      <c r="AQ681" s="3"/>
    </row>
    <row r="682" spans="1:43">
      <c r="A682" t="str">
        <f>IF(C682="","","Allievo "&amp;COUNTIF($C$2:C682,C682))</f>
        <v/>
      </c>
      <c r="H682" s="3"/>
      <c r="N682" s="3"/>
      <c r="O682" s="3"/>
      <c r="P682" s="3"/>
      <c r="Q682" s="3"/>
      <c r="R682" s="3"/>
      <c r="S682" s="3"/>
      <c r="T682" s="3"/>
      <c r="V682" s="3"/>
      <c r="W682" s="3"/>
      <c r="X682" s="3"/>
      <c r="Z682" s="3"/>
      <c r="AA682" s="3"/>
      <c r="AB682" s="3"/>
      <c r="AC682" s="3"/>
      <c r="AD682" s="3"/>
      <c r="AF682" s="3"/>
      <c r="AG682" s="3"/>
      <c r="AH682" s="3"/>
      <c r="AJ682" s="3"/>
      <c r="AK682" s="3"/>
      <c r="AL682" s="3"/>
      <c r="AN682" s="3"/>
      <c r="AQ682" s="3"/>
    </row>
    <row r="683" spans="1:43">
      <c r="A683" t="str">
        <f>IF(C683="","","Allievo "&amp;COUNTIF($C$2:C683,C683))</f>
        <v/>
      </c>
      <c r="H683" s="3"/>
      <c r="N683" s="3"/>
      <c r="O683" s="3"/>
      <c r="P683" s="3"/>
      <c r="Q683" s="3"/>
      <c r="R683" s="3"/>
      <c r="S683" s="3"/>
      <c r="T683" s="3"/>
      <c r="V683" s="3"/>
      <c r="W683" s="3"/>
      <c r="X683" s="3"/>
      <c r="Z683" s="3"/>
      <c r="AA683" s="3"/>
      <c r="AB683" s="3"/>
      <c r="AC683" s="3"/>
      <c r="AD683" s="3"/>
      <c r="AF683" s="3"/>
      <c r="AG683" s="3"/>
      <c r="AH683" s="3"/>
      <c r="AJ683" s="3"/>
      <c r="AK683" s="3"/>
      <c r="AL683" s="3"/>
      <c r="AN683" s="3"/>
      <c r="AQ683" s="3"/>
    </row>
    <row r="684" spans="1:43">
      <c r="A684" t="str">
        <f>IF(C684="","","Allievo "&amp;COUNTIF($C$2:C684,C684))</f>
        <v/>
      </c>
      <c r="H684" s="3"/>
      <c r="N684" s="3"/>
      <c r="O684" s="3"/>
      <c r="P684" s="3"/>
      <c r="Q684" s="3"/>
      <c r="R684" s="3"/>
      <c r="S684" s="3"/>
      <c r="T684" s="3"/>
      <c r="V684" s="3"/>
      <c r="W684" s="3"/>
      <c r="X684" s="3"/>
      <c r="Z684" s="3"/>
      <c r="AA684" s="3"/>
      <c r="AB684" s="3"/>
      <c r="AC684" s="3"/>
      <c r="AD684" s="3"/>
      <c r="AF684" s="3"/>
      <c r="AG684" s="3"/>
      <c r="AH684" s="3"/>
      <c r="AJ684" s="3"/>
      <c r="AK684" s="3"/>
      <c r="AL684" s="3"/>
      <c r="AN684" s="3"/>
      <c r="AQ684" s="3"/>
    </row>
    <row r="685" spans="1:43">
      <c r="A685" t="str">
        <f>IF(C685="","","Allievo "&amp;COUNTIF($C$2:C685,C685))</f>
        <v/>
      </c>
      <c r="H685" s="3"/>
      <c r="N685" s="3"/>
      <c r="O685" s="3"/>
      <c r="P685" s="3"/>
      <c r="Q685" s="3"/>
      <c r="R685" s="3"/>
      <c r="S685" s="3"/>
      <c r="T685" s="3"/>
      <c r="V685" s="3"/>
      <c r="W685" s="3"/>
      <c r="X685" s="3"/>
      <c r="Z685" s="3"/>
      <c r="AA685" s="3"/>
      <c r="AB685" s="3"/>
      <c r="AC685" s="3"/>
      <c r="AD685" s="3"/>
      <c r="AF685" s="3"/>
      <c r="AG685" s="3"/>
      <c r="AH685" s="3"/>
      <c r="AJ685" s="3"/>
      <c r="AK685" s="3"/>
      <c r="AL685" s="3"/>
      <c r="AN685" s="3"/>
      <c r="AQ685" s="3"/>
    </row>
    <row r="686" spans="1:43">
      <c r="A686" t="str">
        <f>IF(C686="","","Allievo "&amp;COUNTIF($C$2:C686,C686))</f>
        <v/>
      </c>
      <c r="H686" s="3"/>
      <c r="N686" s="3"/>
      <c r="O686" s="3"/>
      <c r="P686" s="3"/>
      <c r="Q686" s="3"/>
      <c r="R686" s="3"/>
      <c r="S686" s="3"/>
      <c r="T686" s="3"/>
      <c r="V686" s="3"/>
      <c r="W686" s="3"/>
      <c r="X686" s="3"/>
      <c r="Z686" s="3"/>
      <c r="AA686" s="3"/>
      <c r="AB686" s="3"/>
      <c r="AC686" s="3"/>
      <c r="AD686" s="3"/>
      <c r="AF686" s="3"/>
      <c r="AG686" s="3"/>
      <c r="AH686" s="3"/>
      <c r="AJ686" s="3"/>
      <c r="AK686" s="3"/>
      <c r="AL686" s="3"/>
      <c r="AN686" s="3"/>
      <c r="AQ686" s="3"/>
    </row>
    <row r="687" spans="1:43">
      <c r="A687" t="str">
        <f>IF(C687="","","Allievo "&amp;COUNTIF($C$2:C687,C687))</f>
        <v/>
      </c>
      <c r="H687" s="3"/>
      <c r="N687" s="3"/>
      <c r="O687" s="3"/>
      <c r="P687" s="3"/>
      <c r="Q687" s="3"/>
      <c r="R687" s="3"/>
      <c r="S687" s="3"/>
      <c r="T687" s="3"/>
      <c r="V687" s="3"/>
      <c r="W687" s="3"/>
      <c r="X687" s="3"/>
      <c r="Z687" s="3"/>
      <c r="AA687" s="3"/>
      <c r="AB687" s="3"/>
      <c r="AC687" s="3"/>
      <c r="AD687" s="3"/>
      <c r="AF687" s="3"/>
      <c r="AG687" s="3"/>
      <c r="AH687" s="3"/>
      <c r="AJ687" s="3"/>
      <c r="AK687" s="3"/>
      <c r="AL687" s="3"/>
      <c r="AN687" s="3"/>
      <c r="AQ687" s="3"/>
    </row>
    <row r="688" spans="1:43">
      <c r="A688" t="str">
        <f>IF(C688="","","Allievo "&amp;COUNTIF($C$2:C688,C688))</f>
        <v/>
      </c>
      <c r="H688" s="3"/>
      <c r="N688" s="3"/>
      <c r="O688" s="3"/>
      <c r="P688" s="3"/>
      <c r="Q688" s="3"/>
      <c r="R688" s="3"/>
      <c r="S688" s="3"/>
      <c r="T688" s="3"/>
      <c r="V688" s="3"/>
      <c r="W688" s="3"/>
      <c r="X688" s="3"/>
      <c r="Z688" s="3"/>
      <c r="AA688" s="3"/>
      <c r="AB688" s="3"/>
      <c r="AC688" s="3"/>
      <c r="AD688" s="3"/>
      <c r="AF688" s="3"/>
      <c r="AG688" s="3"/>
      <c r="AH688" s="3"/>
      <c r="AJ688" s="3"/>
      <c r="AK688" s="3"/>
      <c r="AL688" s="3"/>
      <c r="AN688" s="3"/>
      <c r="AQ688" s="3"/>
    </row>
    <row r="689" spans="1:43">
      <c r="A689" t="str">
        <f>IF(C689="","","Allievo "&amp;COUNTIF($C$2:C689,C689))</f>
        <v/>
      </c>
      <c r="H689" s="3"/>
      <c r="N689" s="3"/>
      <c r="O689" s="3"/>
      <c r="P689" s="3"/>
      <c r="Q689" s="3"/>
      <c r="R689" s="3"/>
      <c r="S689" s="3"/>
      <c r="T689" s="3"/>
      <c r="V689" s="3"/>
      <c r="W689" s="3"/>
      <c r="X689" s="3"/>
      <c r="Z689" s="3"/>
      <c r="AA689" s="3"/>
      <c r="AB689" s="3"/>
      <c r="AC689" s="3"/>
      <c r="AD689" s="3"/>
      <c r="AF689" s="3"/>
      <c r="AG689" s="3"/>
      <c r="AH689" s="3"/>
      <c r="AJ689" s="3"/>
      <c r="AK689" s="3"/>
      <c r="AL689" s="3"/>
      <c r="AN689" s="3"/>
      <c r="AQ689" s="3"/>
    </row>
    <row r="690" spans="1:43">
      <c r="A690" t="str">
        <f>IF(C690="","","Allievo "&amp;COUNTIF($C$2:C690,C690))</f>
        <v/>
      </c>
      <c r="H690" s="3"/>
      <c r="N690" s="3"/>
      <c r="O690" s="3"/>
      <c r="P690" s="3"/>
      <c r="Q690" s="3"/>
      <c r="R690" s="3"/>
      <c r="S690" s="3"/>
      <c r="T690" s="3"/>
      <c r="V690" s="3"/>
      <c r="W690" s="3"/>
      <c r="X690" s="3"/>
      <c r="Z690" s="3"/>
      <c r="AA690" s="3"/>
      <c r="AB690" s="3"/>
      <c r="AC690" s="3"/>
      <c r="AD690" s="3"/>
      <c r="AF690" s="3"/>
      <c r="AG690" s="3"/>
      <c r="AH690" s="3"/>
      <c r="AJ690" s="3"/>
      <c r="AK690" s="3"/>
      <c r="AL690" s="3"/>
      <c r="AN690" s="3"/>
      <c r="AQ690" s="3"/>
    </row>
    <row r="691" spans="1:43">
      <c r="A691" t="str">
        <f>IF(C691="","","Allievo "&amp;COUNTIF($C$2:C691,C691))</f>
        <v/>
      </c>
      <c r="H691" s="3"/>
      <c r="N691" s="3"/>
      <c r="O691" s="3"/>
      <c r="P691" s="3"/>
      <c r="Q691" s="3"/>
      <c r="R691" s="3"/>
      <c r="S691" s="3"/>
      <c r="T691" s="3"/>
      <c r="V691" s="3"/>
      <c r="W691" s="3"/>
      <c r="X691" s="3"/>
      <c r="Z691" s="3"/>
      <c r="AA691" s="3"/>
      <c r="AB691" s="3"/>
      <c r="AC691" s="3"/>
      <c r="AD691" s="3"/>
      <c r="AF691" s="3"/>
      <c r="AG691" s="3"/>
      <c r="AH691" s="3"/>
      <c r="AJ691" s="3"/>
      <c r="AK691" s="3"/>
      <c r="AL691" s="3"/>
      <c r="AN691" s="3"/>
      <c r="AQ691" s="3"/>
    </row>
    <row r="692" spans="1:43">
      <c r="A692" t="str">
        <f>IF(C692="","","Allievo "&amp;COUNTIF($C$2:C692,C692))</f>
        <v/>
      </c>
      <c r="H692" s="3"/>
      <c r="N692" s="3"/>
      <c r="O692" s="3"/>
      <c r="P692" s="3"/>
      <c r="Q692" s="3"/>
      <c r="R692" s="3"/>
      <c r="S692" s="3"/>
      <c r="T692" s="3"/>
      <c r="V692" s="3"/>
      <c r="W692" s="3"/>
      <c r="X692" s="3"/>
      <c r="Z692" s="3"/>
      <c r="AA692" s="3"/>
      <c r="AB692" s="3"/>
      <c r="AC692" s="3"/>
      <c r="AD692" s="3"/>
      <c r="AF692" s="3"/>
      <c r="AG692" s="3"/>
      <c r="AH692" s="3"/>
      <c r="AJ692" s="3"/>
      <c r="AK692" s="3"/>
      <c r="AL692" s="3"/>
      <c r="AN692" s="3"/>
      <c r="AQ692" s="3"/>
    </row>
    <row r="693" spans="1:43">
      <c r="A693" t="str">
        <f>IF(C693="","","Allievo "&amp;COUNTIF($C$2:C693,C693))</f>
        <v/>
      </c>
      <c r="H693" s="3"/>
      <c r="N693" s="3"/>
      <c r="O693" s="3"/>
      <c r="P693" s="3"/>
      <c r="Q693" s="3"/>
      <c r="R693" s="3"/>
      <c r="S693" s="3"/>
      <c r="T693" s="3"/>
      <c r="V693" s="3"/>
      <c r="W693" s="3"/>
      <c r="X693" s="3"/>
      <c r="Z693" s="3"/>
      <c r="AA693" s="3"/>
      <c r="AB693" s="3"/>
      <c r="AC693" s="3"/>
      <c r="AD693" s="3"/>
      <c r="AF693" s="3"/>
      <c r="AG693" s="3"/>
      <c r="AH693" s="3"/>
      <c r="AJ693" s="3"/>
      <c r="AK693" s="3"/>
      <c r="AL693" s="3"/>
      <c r="AN693" s="3"/>
      <c r="AQ693" s="3"/>
    </row>
    <row r="694" spans="1:43">
      <c r="A694" t="str">
        <f>IF(C694="","","Allievo "&amp;COUNTIF($C$2:C694,C694))</f>
        <v/>
      </c>
      <c r="H694" s="3"/>
      <c r="N694" s="3"/>
      <c r="O694" s="3"/>
      <c r="P694" s="3"/>
      <c r="Q694" s="3"/>
      <c r="R694" s="3"/>
      <c r="S694" s="3"/>
      <c r="T694" s="3"/>
      <c r="V694" s="3"/>
      <c r="W694" s="3"/>
      <c r="X694" s="3"/>
      <c r="Z694" s="3"/>
      <c r="AA694" s="3"/>
      <c r="AB694" s="3"/>
      <c r="AC694" s="3"/>
      <c r="AD694" s="3"/>
      <c r="AF694" s="3"/>
      <c r="AG694" s="3"/>
      <c r="AH694" s="3"/>
      <c r="AJ694" s="3"/>
      <c r="AK694" s="3"/>
      <c r="AL694" s="3"/>
      <c r="AN694" s="3"/>
      <c r="AQ694" s="3"/>
    </row>
    <row r="695" spans="1:43">
      <c r="A695" t="str">
        <f>IF(C695="","","Allievo "&amp;COUNTIF($C$2:C695,C695))</f>
        <v/>
      </c>
      <c r="H695" s="3"/>
      <c r="N695" s="3"/>
      <c r="O695" s="3"/>
      <c r="P695" s="3"/>
      <c r="Q695" s="3"/>
      <c r="R695" s="3"/>
      <c r="S695" s="3"/>
      <c r="T695" s="3"/>
      <c r="V695" s="3"/>
      <c r="W695" s="3"/>
      <c r="X695" s="3"/>
      <c r="Z695" s="3"/>
      <c r="AA695" s="3"/>
      <c r="AB695" s="3"/>
      <c r="AC695" s="3"/>
      <c r="AD695" s="3"/>
      <c r="AF695" s="3"/>
      <c r="AG695" s="3"/>
      <c r="AH695" s="3"/>
      <c r="AJ695" s="3"/>
      <c r="AK695" s="3"/>
      <c r="AL695" s="3"/>
      <c r="AN695" s="3"/>
      <c r="AQ695" s="3"/>
    </row>
    <row r="696" spans="1:43">
      <c r="A696" t="str">
        <f>IF(C696="","","Allievo "&amp;COUNTIF($C$2:C696,C696))</f>
        <v/>
      </c>
      <c r="H696" s="3"/>
      <c r="N696" s="3"/>
      <c r="O696" s="3"/>
      <c r="P696" s="3"/>
      <c r="Q696" s="3"/>
      <c r="R696" s="3"/>
      <c r="S696" s="3"/>
      <c r="T696" s="3"/>
      <c r="V696" s="3"/>
      <c r="W696" s="3"/>
      <c r="X696" s="3"/>
      <c r="Z696" s="3"/>
      <c r="AA696" s="3"/>
      <c r="AB696" s="3"/>
      <c r="AC696" s="3"/>
      <c r="AD696" s="3"/>
      <c r="AF696" s="3"/>
      <c r="AG696" s="3"/>
      <c r="AH696" s="3"/>
      <c r="AJ696" s="3"/>
      <c r="AK696" s="3"/>
      <c r="AL696" s="3"/>
      <c r="AN696" s="3"/>
      <c r="AQ696" s="3"/>
    </row>
    <row r="697" spans="1:43">
      <c r="A697" t="str">
        <f>IF(C697="","","Allievo "&amp;COUNTIF($C$2:C697,C697))</f>
        <v/>
      </c>
      <c r="H697" s="3"/>
      <c r="N697" s="3"/>
      <c r="O697" s="3"/>
      <c r="P697" s="3"/>
      <c r="Q697" s="3"/>
      <c r="R697" s="3"/>
      <c r="S697" s="3"/>
      <c r="T697" s="3"/>
      <c r="V697" s="3"/>
      <c r="W697" s="3"/>
      <c r="X697" s="3"/>
      <c r="Z697" s="3"/>
      <c r="AA697" s="3"/>
      <c r="AB697" s="3"/>
      <c r="AC697" s="3"/>
      <c r="AD697" s="3"/>
      <c r="AF697" s="3"/>
      <c r="AG697" s="3"/>
      <c r="AH697" s="3"/>
      <c r="AJ697" s="3"/>
      <c r="AK697" s="3"/>
      <c r="AL697" s="3"/>
      <c r="AN697" s="3"/>
      <c r="AQ697" s="3"/>
    </row>
    <row r="698" spans="1:43">
      <c r="A698" t="str">
        <f>IF(C698="","","Allievo "&amp;COUNTIF($C$2:C698,C698))</f>
        <v/>
      </c>
      <c r="H698" s="3"/>
      <c r="N698" s="3"/>
      <c r="O698" s="3"/>
      <c r="P698" s="3"/>
      <c r="Q698" s="3"/>
      <c r="R698" s="3"/>
      <c r="S698" s="3"/>
      <c r="T698" s="3"/>
      <c r="V698" s="3"/>
      <c r="W698" s="3"/>
      <c r="X698" s="3"/>
      <c r="Z698" s="3"/>
      <c r="AA698" s="3"/>
      <c r="AB698" s="3"/>
      <c r="AC698" s="3"/>
      <c r="AD698" s="3"/>
      <c r="AF698" s="3"/>
      <c r="AG698" s="3"/>
      <c r="AH698" s="3"/>
      <c r="AJ698" s="3"/>
      <c r="AK698" s="3"/>
      <c r="AL698" s="3"/>
      <c r="AN698" s="3"/>
      <c r="AQ698" s="3"/>
    </row>
    <row r="699" spans="1:43">
      <c r="A699" t="str">
        <f>IF(C699="","","Allievo "&amp;COUNTIF($C$2:C699,C699))</f>
        <v/>
      </c>
      <c r="H699" s="3"/>
      <c r="N699" s="3"/>
      <c r="O699" s="3"/>
      <c r="P699" s="3"/>
      <c r="Q699" s="3"/>
      <c r="R699" s="3"/>
      <c r="S699" s="3"/>
      <c r="T699" s="3"/>
      <c r="V699" s="3"/>
      <c r="W699" s="3"/>
      <c r="X699" s="3"/>
      <c r="Z699" s="3"/>
      <c r="AA699" s="3"/>
      <c r="AB699" s="3"/>
      <c r="AC699" s="3"/>
      <c r="AD699" s="3"/>
      <c r="AF699" s="3"/>
      <c r="AG699" s="3"/>
      <c r="AH699" s="3"/>
      <c r="AJ699" s="3"/>
      <c r="AK699" s="3"/>
      <c r="AL699" s="3"/>
      <c r="AN699" s="3"/>
      <c r="AQ699" s="3"/>
    </row>
    <row r="700" spans="1:43">
      <c r="A700" t="str">
        <f>IF(C700="","","Allievo "&amp;COUNTIF($C$2:C700,C700))</f>
        <v/>
      </c>
      <c r="H700" s="3"/>
      <c r="N700" s="3"/>
      <c r="O700" s="3"/>
      <c r="P700" s="3"/>
      <c r="Q700" s="3"/>
      <c r="R700" s="3"/>
      <c r="S700" s="3"/>
      <c r="T700" s="3"/>
      <c r="V700" s="3"/>
      <c r="W700" s="3"/>
      <c r="X700" s="3"/>
      <c r="Z700" s="3"/>
      <c r="AA700" s="3"/>
      <c r="AB700" s="3"/>
      <c r="AC700" s="3"/>
      <c r="AD700" s="3"/>
      <c r="AF700" s="3"/>
      <c r="AG700" s="3"/>
      <c r="AH700" s="3"/>
      <c r="AJ700" s="3"/>
      <c r="AK700" s="3"/>
      <c r="AL700" s="3"/>
      <c r="AN700" s="3"/>
      <c r="AQ700" s="3"/>
    </row>
    <row r="701" spans="1:43">
      <c r="A701" t="str">
        <f>IF(C701="","","Allievo "&amp;COUNTIF($C$2:C701,C701))</f>
        <v/>
      </c>
      <c r="H701" s="3"/>
      <c r="N701" s="3"/>
      <c r="O701" s="3"/>
      <c r="P701" s="3"/>
      <c r="Q701" s="3"/>
      <c r="R701" s="3"/>
      <c r="S701" s="3"/>
      <c r="T701" s="3"/>
      <c r="V701" s="3"/>
      <c r="W701" s="3"/>
      <c r="X701" s="3"/>
      <c r="Z701" s="3"/>
      <c r="AA701" s="3"/>
      <c r="AB701" s="3"/>
      <c r="AC701" s="3"/>
      <c r="AD701" s="3"/>
      <c r="AF701" s="3"/>
      <c r="AG701" s="3"/>
      <c r="AH701" s="3"/>
      <c r="AJ701" s="3"/>
      <c r="AK701" s="3"/>
      <c r="AL701" s="3"/>
      <c r="AN701" s="3"/>
      <c r="AQ701" s="3"/>
    </row>
    <row r="702" spans="1:43">
      <c r="A702" t="str">
        <f>IF(C702="","","Allievo "&amp;COUNTIF($C$2:C702,C702))</f>
        <v/>
      </c>
      <c r="H702" s="3"/>
      <c r="N702" s="3"/>
      <c r="O702" s="3"/>
      <c r="P702" s="3"/>
      <c r="Q702" s="3"/>
      <c r="R702" s="3"/>
      <c r="S702" s="3"/>
      <c r="T702" s="3"/>
      <c r="V702" s="3"/>
      <c r="W702" s="3"/>
      <c r="X702" s="3"/>
      <c r="Z702" s="3"/>
      <c r="AA702" s="3"/>
      <c r="AB702" s="3"/>
      <c r="AC702" s="3"/>
      <c r="AD702" s="3"/>
      <c r="AF702" s="3"/>
      <c r="AG702" s="3"/>
      <c r="AH702" s="3"/>
      <c r="AJ702" s="3"/>
      <c r="AK702" s="3"/>
      <c r="AL702" s="3"/>
      <c r="AN702" s="3"/>
      <c r="AQ702" s="3"/>
    </row>
    <row r="703" spans="1:43">
      <c r="A703" t="str">
        <f>IF(C703="","","Allievo "&amp;COUNTIF($C$2:C703,C703))</f>
        <v/>
      </c>
      <c r="H703" s="3"/>
      <c r="N703" s="3"/>
      <c r="O703" s="3"/>
      <c r="P703" s="3"/>
      <c r="Q703" s="3"/>
      <c r="R703" s="3"/>
      <c r="S703" s="3"/>
      <c r="T703" s="3"/>
      <c r="V703" s="3"/>
      <c r="W703" s="3"/>
      <c r="X703" s="3"/>
      <c r="Z703" s="3"/>
      <c r="AA703" s="3"/>
      <c r="AB703" s="3"/>
      <c r="AC703" s="3"/>
      <c r="AD703" s="3"/>
      <c r="AF703" s="3"/>
      <c r="AG703" s="3"/>
      <c r="AH703" s="3"/>
      <c r="AJ703" s="3"/>
      <c r="AK703" s="3"/>
      <c r="AL703" s="3"/>
      <c r="AN703" s="3"/>
      <c r="AQ703" s="3"/>
    </row>
    <row r="704" spans="1:43">
      <c r="A704" t="str">
        <f>IF(C704="","","Allievo "&amp;COUNTIF($C$2:C704,C704))</f>
        <v/>
      </c>
      <c r="H704" s="3"/>
      <c r="N704" s="3"/>
      <c r="O704" s="3"/>
      <c r="P704" s="3"/>
      <c r="Q704" s="3"/>
      <c r="R704" s="3"/>
      <c r="S704" s="3"/>
      <c r="T704" s="3"/>
      <c r="V704" s="3"/>
      <c r="W704" s="3"/>
      <c r="X704" s="3"/>
      <c r="Z704" s="3"/>
      <c r="AA704" s="3"/>
      <c r="AB704" s="3"/>
      <c r="AC704" s="3"/>
      <c r="AD704" s="3"/>
      <c r="AF704" s="3"/>
      <c r="AG704" s="3"/>
      <c r="AH704" s="3"/>
      <c r="AJ704" s="3"/>
      <c r="AK704" s="3"/>
      <c r="AL704" s="3"/>
      <c r="AN704" s="3"/>
      <c r="AQ704" s="3"/>
    </row>
    <row r="705" spans="1:43">
      <c r="A705" t="str">
        <f>IF(C705="","","Allievo "&amp;COUNTIF($C$2:C705,C705))</f>
        <v/>
      </c>
      <c r="H705" s="3"/>
      <c r="N705" s="3"/>
      <c r="O705" s="3"/>
      <c r="P705" s="3"/>
      <c r="Q705" s="3"/>
      <c r="R705" s="3"/>
      <c r="S705" s="3"/>
      <c r="T705" s="3"/>
      <c r="V705" s="3"/>
      <c r="W705" s="3"/>
      <c r="X705" s="3"/>
      <c r="Z705" s="3"/>
      <c r="AA705" s="3"/>
      <c r="AB705" s="3"/>
      <c r="AC705" s="3"/>
      <c r="AD705" s="3"/>
      <c r="AF705" s="3"/>
      <c r="AG705" s="3"/>
      <c r="AH705" s="3"/>
      <c r="AJ705" s="3"/>
      <c r="AK705" s="3"/>
      <c r="AL705" s="3"/>
      <c r="AN705" s="3"/>
      <c r="AQ705" s="3"/>
    </row>
    <row r="706" spans="1:43">
      <c r="A706" t="str">
        <f>IF(C706="","","Allievo "&amp;COUNTIF($C$2:C706,C706))</f>
        <v/>
      </c>
      <c r="H706" s="3"/>
      <c r="N706" s="3"/>
      <c r="O706" s="3"/>
      <c r="P706" s="3"/>
      <c r="Q706" s="3"/>
      <c r="R706" s="3"/>
      <c r="S706" s="3"/>
      <c r="T706" s="3"/>
      <c r="V706" s="3"/>
      <c r="W706" s="3"/>
      <c r="X706" s="3"/>
      <c r="Z706" s="3"/>
      <c r="AA706" s="3"/>
      <c r="AB706" s="3"/>
      <c r="AC706" s="3"/>
      <c r="AD706" s="3"/>
      <c r="AF706" s="3"/>
      <c r="AG706" s="3"/>
      <c r="AH706" s="3"/>
      <c r="AJ706" s="3"/>
      <c r="AK706" s="3"/>
      <c r="AL706" s="3"/>
      <c r="AN706" s="3"/>
      <c r="AQ706" s="3"/>
    </row>
    <row r="707" spans="1:43">
      <c r="A707" t="str">
        <f>IF(C707="","","Allievo "&amp;COUNTIF($C$2:C707,C707))</f>
        <v/>
      </c>
      <c r="H707" s="3"/>
      <c r="N707" s="3"/>
      <c r="O707" s="3"/>
      <c r="P707" s="3"/>
      <c r="Q707" s="3"/>
      <c r="R707" s="3"/>
      <c r="S707" s="3"/>
      <c r="T707" s="3"/>
      <c r="V707" s="3"/>
      <c r="W707" s="3"/>
      <c r="X707" s="3"/>
      <c r="Z707" s="3"/>
      <c r="AA707" s="3"/>
      <c r="AB707" s="3"/>
      <c r="AC707" s="3"/>
      <c r="AD707" s="3"/>
      <c r="AF707" s="3"/>
      <c r="AG707" s="3"/>
      <c r="AH707" s="3"/>
      <c r="AJ707" s="3"/>
      <c r="AK707" s="3"/>
      <c r="AL707" s="3"/>
      <c r="AN707" s="3"/>
      <c r="AQ707" s="3"/>
    </row>
    <row r="708" spans="1:43">
      <c r="A708" t="str">
        <f>IF(C708="","","Allievo "&amp;COUNTIF($C$2:C708,C708))</f>
        <v/>
      </c>
      <c r="H708" s="3"/>
      <c r="N708" s="3"/>
      <c r="O708" s="3"/>
      <c r="P708" s="3"/>
      <c r="Q708" s="3"/>
      <c r="R708" s="3"/>
      <c r="S708" s="3"/>
      <c r="T708" s="3"/>
      <c r="V708" s="3"/>
      <c r="W708" s="3"/>
      <c r="X708" s="3"/>
      <c r="Z708" s="3"/>
      <c r="AA708" s="3"/>
      <c r="AB708" s="3"/>
      <c r="AC708" s="3"/>
      <c r="AD708" s="3"/>
      <c r="AF708" s="3"/>
      <c r="AG708" s="3"/>
      <c r="AH708" s="3"/>
      <c r="AJ708" s="3"/>
      <c r="AK708" s="3"/>
      <c r="AL708" s="3"/>
      <c r="AN708" s="3"/>
      <c r="AQ708" s="3"/>
    </row>
    <row r="709" spans="1:43">
      <c r="A709" t="str">
        <f>IF(C709="","","Allievo "&amp;COUNTIF($C$2:C709,C709))</f>
        <v/>
      </c>
      <c r="H709" s="3"/>
      <c r="N709" s="3"/>
      <c r="O709" s="3"/>
      <c r="P709" s="3"/>
      <c r="Q709" s="3"/>
      <c r="R709" s="3"/>
      <c r="S709" s="3"/>
      <c r="T709" s="3"/>
      <c r="V709" s="3"/>
      <c r="W709" s="3"/>
      <c r="X709" s="3"/>
      <c r="Z709" s="3"/>
      <c r="AA709" s="3"/>
      <c r="AB709" s="3"/>
      <c r="AC709" s="3"/>
      <c r="AD709" s="3"/>
      <c r="AF709" s="3"/>
      <c r="AG709" s="3"/>
      <c r="AH709" s="3"/>
      <c r="AJ709" s="3"/>
      <c r="AK709" s="3"/>
      <c r="AL709" s="3"/>
      <c r="AN709" s="3"/>
      <c r="AQ709" s="3"/>
    </row>
    <row r="710" spans="1:43">
      <c r="A710" t="str">
        <f>IF(C710="","","Allievo "&amp;COUNTIF($C$2:C710,C710))</f>
        <v/>
      </c>
      <c r="H710" s="3"/>
      <c r="N710" s="3"/>
      <c r="O710" s="3"/>
      <c r="P710" s="3"/>
      <c r="Q710" s="3"/>
      <c r="R710" s="3"/>
      <c r="S710" s="3"/>
      <c r="T710" s="3"/>
      <c r="V710" s="3"/>
      <c r="W710" s="3"/>
      <c r="X710" s="3"/>
      <c r="Z710" s="3"/>
      <c r="AA710" s="3"/>
      <c r="AB710" s="3"/>
      <c r="AC710" s="3"/>
      <c r="AD710" s="3"/>
      <c r="AF710" s="3"/>
      <c r="AG710" s="3"/>
      <c r="AH710" s="3"/>
      <c r="AJ710" s="3"/>
      <c r="AK710" s="3"/>
      <c r="AL710" s="3"/>
      <c r="AN710" s="3"/>
      <c r="AQ710" s="3"/>
    </row>
    <row r="711" spans="1:43">
      <c r="A711" t="str">
        <f>IF(C711="","","Allievo "&amp;COUNTIF($C$2:C711,C711))</f>
        <v/>
      </c>
      <c r="H711" s="3"/>
      <c r="N711" s="3"/>
      <c r="O711" s="3"/>
      <c r="P711" s="3"/>
      <c r="Q711" s="3"/>
      <c r="R711" s="3"/>
      <c r="S711" s="3"/>
      <c r="T711" s="3"/>
      <c r="V711" s="3"/>
      <c r="W711" s="3"/>
      <c r="X711" s="3"/>
      <c r="Z711" s="3"/>
      <c r="AA711" s="3"/>
      <c r="AB711" s="3"/>
      <c r="AC711" s="3"/>
      <c r="AD711" s="3"/>
      <c r="AF711" s="3"/>
      <c r="AG711" s="3"/>
      <c r="AH711" s="3"/>
      <c r="AJ711" s="3"/>
      <c r="AK711" s="3"/>
      <c r="AL711" s="3"/>
      <c r="AN711" s="3"/>
      <c r="AQ711" s="3"/>
    </row>
    <row r="712" spans="1:43">
      <c r="A712" t="str">
        <f>IF(C712="","","Allievo "&amp;COUNTIF($C$2:C712,C712))</f>
        <v/>
      </c>
      <c r="H712" s="3"/>
      <c r="N712" s="3"/>
      <c r="O712" s="3"/>
      <c r="P712" s="3"/>
      <c r="Q712" s="3"/>
      <c r="R712" s="3"/>
      <c r="S712" s="3"/>
      <c r="T712" s="3"/>
      <c r="V712" s="3"/>
      <c r="W712" s="3"/>
      <c r="X712" s="3"/>
      <c r="Z712" s="3"/>
      <c r="AA712" s="3"/>
      <c r="AB712" s="3"/>
      <c r="AC712" s="3"/>
      <c r="AD712" s="3"/>
      <c r="AF712" s="3"/>
      <c r="AG712" s="3"/>
      <c r="AH712" s="3"/>
      <c r="AJ712" s="3"/>
      <c r="AK712" s="3"/>
      <c r="AL712" s="3"/>
      <c r="AN712" s="3"/>
      <c r="AQ712" s="3"/>
    </row>
    <row r="713" spans="1:43">
      <c r="A713" t="str">
        <f>IF(C713="","","Allievo "&amp;COUNTIF($C$2:C713,C713))</f>
        <v/>
      </c>
      <c r="H713" s="3"/>
      <c r="N713" s="3"/>
      <c r="O713" s="3"/>
      <c r="P713" s="3"/>
      <c r="Q713" s="3"/>
      <c r="R713" s="3"/>
      <c r="S713" s="3"/>
      <c r="T713" s="3"/>
      <c r="V713" s="3"/>
      <c r="W713" s="3"/>
      <c r="X713" s="3"/>
      <c r="Z713" s="3"/>
      <c r="AA713" s="3"/>
      <c r="AB713" s="3"/>
      <c r="AC713" s="3"/>
      <c r="AD713" s="3"/>
      <c r="AF713" s="3"/>
      <c r="AG713" s="3"/>
      <c r="AH713" s="3"/>
      <c r="AJ713" s="3"/>
      <c r="AK713" s="3"/>
      <c r="AL713" s="3"/>
      <c r="AN713" s="3"/>
      <c r="AQ713" s="3"/>
    </row>
    <row r="714" spans="1:43">
      <c r="A714" t="str">
        <f>IF(C714="","","Allievo "&amp;COUNTIF($C$2:C714,C714))</f>
        <v/>
      </c>
      <c r="H714" s="3"/>
      <c r="N714" s="3"/>
      <c r="O714" s="3"/>
      <c r="P714" s="3"/>
      <c r="Q714" s="3"/>
      <c r="R714" s="3"/>
      <c r="S714" s="3"/>
      <c r="T714" s="3"/>
      <c r="V714" s="3"/>
      <c r="W714" s="3"/>
      <c r="X714" s="3"/>
      <c r="Z714" s="3"/>
      <c r="AA714" s="3"/>
      <c r="AB714" s="3"/>
      <c r="AC714" s="3"/>
      <c r="AD714" s="3"/>
      <c r="AF714" s="3"/>
      <c r="AG714" s="3"/>
      <c r="AH714" s="3"/>
      <c r="AJ714" s="3"/>
      <c r="AK714" s="3"/>
      <c r="AL714" s="3"/>
      <c r="AN714" s="3"/>
      <c r="AQ714" s="3"/>
    </row>
    <row r="715" spans="1:43">
      <c r="A715" t="str">
        <f>IF(C715="","","Allievo "&amp;COUNTIF($C$2:C715,C715))</f>
        <v/>
      </c>
      <c r="H715" s="3"/>
      <c r="N715" s="3"/>
      <c r="O715" s="3"/>
      <c r="P715" s="3"/>
      <c r="Q715" s="3"/>
      <c r="R715" s="3"/>
      <c r="S715" s="3"/>
      <c r="T715" s="3"/>
      <c r="V715" s="3"/>
      <c r="W715" s="3"/>
      <c r="X715" s="3"/>
      <c r="Z715" s="3"/>
      <c r="AA715" s="3"/>
      <c r="AB715" s="3"/>
      <c r="AC715" s="3"/>
      <c r="AD715" s="3"/>
      <c r="AF715" s="3"/>
      <c r="AG715" s="3"/>
      <c r="AH715" s="3"/>
      <c r="AJ715" s="3"/>
      <c r="AK715" s="3"/>
      <c r="AL715" s="3"/>
      <c r="AN715" s="3"/>
      <c r="AQ715" s="3"/>
    </row>
    <row r="716" spans="1:43">
      <c r="A716" t="str">
        <f>IF(C716="","","Allievo "&amp;COUNTIF($C$2:C716,C716))</f>
        <v/>
      </c>
      <c r="H716" s="3"/>
      <c r="N716" s="3"/>
      <c r="O716" s="3"/>
      <c r="P716" s="3"/>
      <c r="Q716" s="3"/>
      <c r="R716" s="3"/>
      <c r="S716" s="3"/>
      <c r="T716" s="3"/>
      <c r="V716" s="3"/>
      <c r="W716" s="3"/>
      <c r="X716" s="3"/>
      <c r="Z716" s="3"/>
      <c r="AA716" s="3"/>
      <c r="AB716" s="3"/>
      <c r="AC716" s="3"/>
      <c r="AD716" s="3"/>
      <c r="AF716" s="3"/>
      <c r="AG716" s="3"/>
      <c r="AH716" s="3"/>
      <c r="AJ716" s="3"/>
      <c r="AK716" s="3"/>
      <c r="AL716" s="3"/>
      <c r="AN716" s="3"/>
      <c r="AQ716" s="3"/>
    </row>
    <row r="717" spans="1:43">
      <c r="A717" t="str">
        <f>IF(C717="","","Allievo "&amp;COUNTIF($C$2:C717,C717))</f>
        <v/>
      </c>
      <c r="H717" s="3"/>
      <c r="N717" s="3"/>
      <c r="O717" s="3"/>
      <c r="P717" s="3"/>
      <c r="Q717" s="3"/>
      <c r="R717" s="3"/>
      <c r="S717" s="3"/>
      <c r="T717" s="3"/>
      <c r="V717" s="3"/>
      <c r="W717" s="3"/>
      <c r="X717" s="3"/>
      <c r="Z717" s="3"/>
      <c r="AA717" s="3"/>
      <c r="AB717" s="3"/>
      <c r="AC717" s="3"/>
      <c r="AD717" s="3"/>
      <c r="AF717" s="3"/>
      <c r="AG717" s="3"/>
      <c r="AH717" s="3"/>
      <c r="AJ717" s="3"/>
      <c r="AK717" s="3"/>
      <c r="AL717" s="3"/>
      <c r="AN717" s="3"/>
      <c r="AQ717" s="3"/>
    </row>
    <row r="718" spans="1:43">
      <c r="A718" t="str">
        <f>IF(C718="","","Allievo "&amp;COUNTIF($C$2:C718,C718))</f>
        <v/>
      </c>
      <c r="H718" s="3"/>
      <c r="N718" s="3"/>
      <c r="O718" s="3"/>
      <c r="P718" s="3"/>
      <c r="Q718" s="3"/>
      <c r="R718" s="3"/>
      <c r="S718" s="3"/>
      <c r="T718" s="3"/>
      <c r="V718" s="3"/>
      <c r="W718" s="3"/>
      <c r="X718" s="3"/>
      <c r="Z718" s="3"/>
      <c r="AA718" s="3"/>
      <c r="AB718" s="3"/>
      <c r="AC718" s="3"/>
      <c r="AD718" s="3"/>
      <c r="AF718" s="3"/>
      <c r="AG718" s="3"/>
      <c r="AH718" s="3"/>
      <c r="AJ718" s="3"/>
      <c r="AK718" s="3"/>
      <c r="AL718" s="3"/>
      <c r="AN718" s="3"/>
      <c r="AQ718" s="3"/>
    </row>
    <row r="719" spans="1:43">
      <c r="A719" t="str">
        <f>IF(C719="","","Allievo "&amp;COUNTIF($C$2:C719,C719))</f>
        <v/>
      </c>
      <c r="H719" s="3"/>
      <c r="N719" s="3"/>
      <c r="O719" s="3"/>
      <c r="P719" s="3"/>
      <c r="Q719" s="3"/>
      <c r="R719" s="3"/>
      <c r="S719" s="3"/>
      <c r="T719" s="3"/>
      <c r="V719" s="3"/>
      <c r="W719" s="3"/>
      <c r="X719" s="3"/>
      <c r="Z719" s="3"/>
      <c r="AA719" s="3"/>
      <c r="AB719" s="3"/>
      <c r="AC719" s="3"/>
      <c r="AD719" s="3"/>
      <c r="AF719" s="3"/>
      <c r="AG719" s="3"/>
      <c r="AH719" s="3"/>
      <c r="AJ719" s="3"/>
      <c r="AK719" s="3"/>
      <c r="AL719" s="3"/>
      <c r="AN719" s="3"/>
      <c r="AQ719" s="3"/>
    </row>
    <row r="720" spans="1:43">
      <c r="A720" t="str">
        <f>IF(C720="","","Allievo "&amp;COUNTIF($C$2:C720,C720))</f>
        <v/>
      </c>
      <c r="H720" s="3"/>
      <c r="N720" s="3"/>
      <c r="O720" s="3"/>
      <c r="P720" s="3"/>
      <c r="Q720" s="3"/>
      <c r="R720" s="3"/>
      <c r="S720" s="3"/>
      <c r="T720" s="3"/>
      <c r="V720" s="3"/>
      <c r="W720" s="3"/>
      <c r="X720" s="3"/>
      <c r="Z720" s="3"/>
      <c r="AA720" s="3"/>
      <c r="AB720" s="3"/>
      <c r="AC720" s="3"/>
      <c r="AD720" s="3"/>
      <c r="AF720" s="3"/>
      <c r="AG720" s="3"/>
      <c r="AH720" s="3"/>
      <c r="AJ720" s="3"/>
      <c r="AK720" s="3"/>
      <c r="AL720" s="3"/>
      <c r="AN720" s="3"/>
      <c r="AQ720" s="3"/>
    </row>
    <row r="721" spans="1:43">
      <c r="A721" t="str">
        <f>IF(C721="","","Allievo "&amp;COUNTIF($C$2:C721,C721))</f>
        <v/>
      </c>
      <c r="H721" s="3"/>
      <c r="N721" s="3"/>
      <c r="O721" s="3"/>
      <c r="P721" s="3"/>
      <c r="Q721" s="3"/>
      <c r="R721" s="3"/>
      <c r="S721" s="3"/>
      <c r="T721" s="3"/>
      <c r="V721" s="3"/>
      <c r="W721" s="3"/>
      <c r="X721" s="3"/>
      <c r="Z721" s="3"/>
      <c r="AA721" s="3"/>
      <c r="AB721" s="3"/>
      <c r="AC721" s="3"/>
      <c r="AD721" s="3"/>
      <c r="AF721" s="3"/>
      <c r="AG721" s="3"/>
      <c r="AH721" s="3"/>
      <c r="AJ721" s="3"/>
      <c r="AK721" s="3"/>
      <c r="AL721" s="3"/>
      <c r="AN721" s="3"/>
      <c r="AQ721" s="3"/>
    </row>
    <row r="722" spans="1:43">
      <c r="A722" t="str">
        <f>IF(C722="","","Allievo "&amp;COUNTIF($C$2:C722,C722))</f>
        <v/>
      </c>
      <c r="H722" s="3"/>
      <c r="N722" s="3"/>
      <c r="O722" s="3"/>
      <c r="P722" s="3"/>
      <c r="Q722" s="3"/>
      <c r="R722" s="3"/>
      <c r="S722" s="3"/>
      <c r="T722" s="3"/>
      <c r="V722" s="3"/>
      <c r="W722" s="3"/>
      <c r="X722" s="3"/>
      <c r="Z722" s="3"/>
      <c r="AA722" s="3"/>
      <c r="AB722" s="3"/>
      <c r="AC722" s="3"/>
      <c r="AD722" s="3"/>
      <c r="AF722" s="3"/>
      <c r="AG722" s="3"/>
      <c r="AH722" s="3"/>
      <c r="AJ722" s="3"/>
      <c r="AK722" s="3"/>
      <c r="AL722" s="3"/>
      <c r="AN722" s="3"/>
      <c r="AQ722" s="3"/>
    </row>
    <row r="723" spans="1:43">
      <c r="A723" t="str">
        <f>IF(C723="","","Allievo "&amp;COUNTIF($C$2:C723,C723))</f>
        <v/>
      </c>
      <c r="H723" s="3"/>
      <c r="N723" s="3"/>
      <c r="O723" s="3"/>
      <c r="P723" s="3"/>
      <c r="Q723" s="3"/>
      <c r="R723" s="3"/>
      <c r="S723" s="3"/>
      <c r="T723" s="3"/>
      <c r="V723" s="3"/>
      <c r="W723" s="3"/>
      <c r="X723" s="3"/>
      <c r="Z723" s="3"/>
      <c r="AA723" s="3"/>
      <c r="AB723" s="3"/>
      <c r="AC723" s="3"/>
      <c r="AD723" s="3"/>
      <c r="AF723" s="3"/>
      <c r="AG723" s="3"/>
      <c r="AH723" s="3"/>
      <c r="AJ723" s="3"/>
      <c r="AK723" s="3"/>
      <c r="AL723" s="3"/>
      <c r="AN723" s="3"/>
      <c r="AQ723" s="3"/>
    </row>
    <row r="724" spans="1:43">
      <c r="A724" t="str">
        <f>IF(C724="","","Allievo "&amp;COUNTIF($C$2:C724,C724))</f>
        <v/>
      </c>
      <c r="H724" s="3"/>
      <c r="N724" s="3"/>
      <c r="O724" s="3"/>
      <c r="P724" s="3"/>
      <c r="Q724" s="3"/>
      <c r="R724" s="3"/>
      <c r="S724" s="3"/>
      <c r="T724" s="3"/>
      <c r="V724" s="3"/>
      <c r="W724" s="3"/>
      <c r="X724" s="3"/>
      <c r="Z724" s="3"/>
      <c r="AA724" s="3"/>
      <c r="AB724" s="3"/>
      <c r="AC724" s="3"/>
      <c r="AD724" s="3"/>
      <c r="AF724" s="3"/>
      <c r="AG724" s="3"/>
      <c r="AH724" s="3"/>
      <c r="AJ724" s="3"/>
      <c r="AK724" s="3"/>
      <c r="AL724" s="3"/>
      <c r="AN724" s="3"/>
      <c r="AQ724" s="3"/>
    </row>
    <row r="725" spans="1:43">
      <c r="A725" t="str">
        <f>IF(C725="","","Allievo "&amp;COUNTIF($C$2:C725,C725))</f>
        <v/>
      </c>
      <c r="H725" s="3"/>
      <c r="N725" s="3"/>
      <c r="O725" s="3"/>
      <c r="P725" s="3"/>
      <c r="Q725" s="3"/>
      <c r="R725" s="3"/>
      <c r="S725" s="3"/>
      <c r="T725" s="3"/>
      <c r="V725" s="3"/>
      <c r="W725" s="3"/>
      <c r="X725" s="3"/>
      <c r="Z725" s="3"/>
      <c r="AA725" s="3"/>
      <c r="AB725" s="3"/>
      <c r="AC725" s="3"/>
      <c r="AD725" s="3"/>
      <c r="AF725" s="3"/>
      <c r="AG725" s="3"/>
      <c r="AH725" s="3"/>
      <c r="AJ725" s="3"/>
      <c r="AK725" s="3"/>
      <c r="AL725" s="3"/>
      <c r="AN725" s="3"/>
      <c r="AQ725" s="3"/>
    </row>
    <row r="726" spans="1:43">
      <c r="A726" t="str">
        <f>IF(C726="","","Allievo "&amp;COUNTIF($C$2:C726,C726))</f>
        <v/>
      </c>
      <c r="H726" s="3"/>
      <c r="N726" s="3"/>
      <c r="O726" s="3"/>
      <c r="P726" s="3"/>
      <c r="Q726" s="3"/>
      <c r="R726" s="3"/>
      <c r="S726" s="3"/>
      <c r="T726" s="3"/>
      <c r="V726" s="3"/>
      <c r="W726" s="3"/>
      <c r="X726" s="3"/>
      <c r="Z726" s="3"/>
      <c r="AA726" s="3"/>
      <c r="AB726" s="3"/>
      <c r="AC726" s="3"/>
      <c r="AD726" s="3"/>
      <c r="AF726" s="3"/>
      <c r="AG726" s="3"/>
      <c r="AH726" s="3"/>
      <c r="AJ726" s="3"/>
      <c r="AK726" s="3"/>
      <c r="AL726" s="3"/>
      <c r="AN726" s="3"/>
      <c r="AQ726" s="3"/>
    </row>
    <row r="727" spans="1:43">
      <c r="A727" t="str">
        <f>IF(C727="","","Allievo "&amp;COUNTIF($C$2:C727,C727))</f>
        <v/>
      </c>
      <c r="H727" s="3"/>
      <c r="N727" s="3"/>
      <c r="O727" s="3"/>
      <c r="P727" s="3"/>
      <c r="Q727" s="3"/>
      <c r="R727" s="3"/>
      <c r="S727" s="3"/>
      <c r="T727" s="3"/>
      <c r="V727" s="3"/>
      <c r="W727" s="3"/>
      <c r="X727" s="3"/>
      <c r="Z727" s="3"/>
      <c r="AA727" s="3"/>
      <c r="AB727" s="3"/>
      <c r="AC727" s="3"/>
      <c r="AD727" s="3"/>
      <c r="AF727" s="3"/>
      <c r="AG727" s="3"/>
      <c r="AH727" s="3"/>
      <c r="AJ727" s="3"/>
      <c r="AK727" s="3"/>
      <c r="AL727" s="3"/>
      <c r="AN727" s="3"/>
      <c r="AQ727" s="3"/>
    </row>
    <row r="728" spans="1:43">
      <c r="A728" t="str">
        <f>IF(C728="","","Allievo "&amp;COUNTIF($C$2:C728,C728))</f>
        <v/>
      </c>
      <c r="H728" s="3"/>
      <c r="N728" s="3"/>
      <c r="O728" s="3"/>
      <c r="P728" s="3"/>
      <c r="Q728" s="3"/>
      <c r="R728" s="3"/>
      <c r="S728" s="3"/>
      <c r="T728" s="3"/>
      <c r="V728" s="3"/>
      <c r="W728" s="3"/>
      <c r="X728" s="3"/>
      <c r="Z728" s="3"/>
      <c r="AA728" s="3"/>
      <c r="AB728" s="3"/>
      <c r="AC728" s="3"/>
      <c r="AD728" s="3"/>
      <c r="AF728" s="3"/>
      <c r="AG728" s="3"/>
      <c r="AH728" s="3"/>
      <c r="AJ728" s="3"/>
      <c r="AK728" s="3"/>
      <c r="AL728" s="3"/>
      <c r="AN728" s="3"/>
      <c r="AQ728" s="3"/>
    </row>
    <row r="729" spans="1:43">
      <c r="A729" t="str">
        <f>IF(C729="","","Allievo "&amp;COUNTIF($C$2:C729,C729))</f>
        <v/>
      </c>
      <c r="H729" s="3"/>
      <c r="N729" s="3"/>
      <c r="O729" s="3"/>
      <c r="P729" s="3"/>
      <c r="Q729" s="3"/>
      <c r="R729" s="3"/>
      <c r="S729" s="3"/>
      <c r="T729" s="3"/>
      <c r="V729" s="3"/>
      <c r="W729" s="3"/>
      <c r="X729" s="3"/>
      <c r="Z729" s="3"/>
      <c r="AA729" s="3"/>
      <c r="AB729" s="3"/>
      <c r="AC729" s="3"/>
      <c r="AD729" s="3"/>
      <c r="AF729" s="3"/>
      <c r="AG729" s="3"/>
      <c r="AH729" s="3"/>
      <c r="AJ729" s="3"/>
      <c r="AK729" s="3"/>
      <c r="AL729" s="3"/>
      <c r="AN729" s="3"/>
      <c r="AQ729" s="3"/>
    </row>
    <row r="730" spans="1:43">
      <c r="A730" t="str">
        <f>IF(C730="","","Allievo "&amp;COUNTIF($C$2:C730,C730))</f>
        <v/>
      </c>
      <c r="H730" s="3"/>
      <c r="N730" s="3"/>
      <c r="O730" s="3"/>
      <c r="P730" s="3"/>
      <c r="Q730" s="3"/>
      <c r="R730" s="3"/>
      <c r="S730" s="3"/>
      <c r="T730" s="3"/>
      <c r="V730" s="3"/>
      <c r="W730" s="3"/>
      <c r="X730" s="3"/>
      <c r="Z730" s="3"/>
      <c r="AA730" s="3"/>
      <c r="AB730" s="3"/>
      <c r="AC730" s="3"/>
      <c r="AD730" s="3"/>
      <c r="AF730" s="3"/>
      <c r="AG730" s="3"/>
      <c r="AH730" s="3"/>
      <c r="AJ730" s="3"/>
      <c r="AK730" s="3"/>
      <c r="AL730" s="3"/>
      <c r="AN730" s="3"/>
      <c r="AQ730" s="3"/>
    </row>
    <row r="731" spans="1:43">
      <c r="A731" t="str">
        <f>IF(C731="","","Allievo "&amp;COUNTIF($C$2:C731,C731))</f>
        <v/>
      </c>
      <c r="H731" s="3"/>
      <c r="N731" s="3"/>
      <c r="O731" s="3"/>
      <c r="P731" s="3"/>
      <c r="Q731" s="3"/>
      <c r="R731" s="3"/>
      <c r="S731" s="3"/>
      <c r="T731" s="3"/>
      <c r="V731" s="3"/>
      <c r="W731" s="3"/>
      <c r="X731" s="3"/>
      <c r="Z731" s="3"/>
      <c r="AA731" s="3"/>
      <c r="AB731" s="3"/>
      <c r="AC731" s="3"/>
      <c r="AD731" s="3"/>
      <c r="AF731" s="3"/>
      <c r="AG731" s="3"/>
      <c r="AH731" s="3"/>
      <c r="AJ731" s="3"/>
      <c r="AK731" s="3"/>
      <c r="AL731" s="3"/>
      <c r="AN731" s="3"/>
      <c r="AQ731" s="3"/>
    </row>
    <row r="732" spans="1:43">
      <c r="A732" t="str">
        <f>IF(C732="","","Allievo "&amp;COUNTIF($C$2:C732,C732))</f>
        <v/>
      </c>
      <c r="H732" s="3"/>
      <c r="N732" s="3"/>
      <c r="O732" s="3"/>
      <c r="P732" s="3"/>
      <c r="Q732" s="3"/>
      <c r="R732" s="3"/>
      <c r="S732" s="3"/>
      <c r="T732" s="3"/>
      <c r="V732" s="3"/>
      <c r="W732" s="3"/>
      <c r="X732" s="3"/>
      <c r="Z732" s="3"/>
      <c r="AA732" s="3"/>
      <c r="AB732" s="3"/>
      <c r="AC732" s="3"/>
      <c r="AD732" s="3"/>
      <c r="AF732" s="3"/>
      <c r="AG732" s="3"/>
      <c r="AH732" s="3"/>
      <c r="AJ732" s="3"/>
      <c r="AK732" s="3"/>
      <c r="AL732" s="3"/>
      <c r="AN732" s="3"/>
      <c r="AQ732" s="3"/>
    </row>
    <row r="733" spans="1:43">
      <c r="A733" t="str">
        <f>IF(C733="","","Allievo "&amp;COUNTIF($C$2:C733,C733))</f>
        <v/>
      </c>
      <c r="H733" s="3"/>
      <c r="N733" s="3"/>
      <c r="O733" s="3"/>
      <c r="P733" s="3"/>
      <c r="Q733" s="3"/>
      <c r="R733" s="3"/>
      <c r="S733" s="3"/>
      <c r="T733" s="3"/>
      <c r="V733" s="3"/>
      <c r="W733" s="3"/>
      <c r="X733" s="3"/>
      <c r="Z733" s="3"/>
      <c r="AA733" s="3"/>
      <c r="AB733" s="3"/>
      <c r="AC733" s="3"/>
      <c r="AD733" s="3"/>
      <c r="AF733" s="3"/>
      <c r="AG733" s="3"/>
      <c r="AH733" s="3"/>
      <c r="AJ733" s="3"/>
      <c r="AK733" s="3"/>
      <c r="AL733" s="3"/>
      <c r="AN733" s="3"/>
      <c r="AQ733" s="3"/>
    </row>
    <row r="734" spans="1:43">
      <c r="A734" t="str">
        <f>IF(C734="","","Allievo "&amp;COUNTIF($C$2:C734,C734))</f>
        <v/>
      </c>
      <c r="H734" s="3"/>
      <c r="N734" s="3"/>
      <c r="O734" s="3"/>
      <c r="P734" s="3"/>
      <c r="Q734" s="3"/>
      <c r="R734" s="3"/>
      <c r="S734" s="3"/>
      <c r="T734" s="3"/>
      <c r="V734" s="3"/>
      <c r="W734" s="3"/>
      <c r="X734" s="3"/>
      <c r="Z734" s="3"/>
      <c r="AA734" s="3"/>
      <c r="AB734" s="3"/>
      <c r="AC734" s="3"/>
      <c r="AD734" s="3"/>
      <c r="AF734" s="3"/>
      <c r="AG734" s="3"/>
      <c r="AH734" s="3"/>
      <c r="AJ734" s="3"/>
      <c r="AK734" s="3"/>
      <c r="AL734" s="3"/>
      <c r="AN734" s="3"/>
      <c r="AQ734" s="3"/>
    </row>
    <row r="735" spans="1:43">
      <c r="A735" t="str">
        <f>IF(C735="","","Allievo "&amp;COUNTIF($C$2:C735,C735))</f>
        <v/>
      </c>
      <c r="H735" s="3"/>
      <c r="N735" s="3"/>
      <c r="O735" s="3"/>
      <c r="P735" s="3"/>
      <c r="Q735" s="3"/>
      <c r="R735" s="3"/>
      <c r="S735" s="3"/>
      <c r="T735" s="3"/>
      <c r="V735" s="3"/>
      <c r="W735" s="3"/>
      <c r="X735" s="3"/>
      <c r="Z735" s="3"/>
      <c r="AA735" s="3"/>
      <c r="AB735" s="3"/>
      <c r="AC735" s="3"/>
      <c r="AD735" s="3"/>
      <c r="AF735" s="3"/>
      <c r="AG735" s="3"/>
      <c r="AH735" s="3"/>
      <c r="AJ735" s="3"/>
      <c r="AK735" s="3"/>
      <c r="AL735" s="3"/>
      <c r="AN735" s="3"/>
      <c r="AQ735" s="3"/>
    </row>
    <row r="736" spans="1:43">
      <c r="A736" t="str">
        <f>IF(C736="","","Allievo "&amp;COUNTIF($C$2:C736,C736))</f>
        <v/>
      </c>
      <c r="H736" s="3"/>
      <c r="N736" s="3"/>
      <c r="O736" s="3"/>
      <c r="P736" s="3"/>
      <c r="Q736" s="3"/>
      <c r="R736" s="3"/>
      <c r="S736" s="3"/>
      <c r="T736" s="3"/>
      <c r="V736" s="3"/>
      <c r="W736" s="3"/>
      <c r="X736" s="3"/>
      <c r="Z736" s="3"/>
      <c r="AA736" s="3"/>
      <c r="AB736" s="3"/>
      <c r="AC736" s="3"/>
      <c r="AD736" s="3"/>
      <c r="AF736" s="3"/>
      <c r="AG736" s="3"/>
      <c r="AH736" s="3"/>
      <c r="AJ736" s="3"/>
      <c r="AK736" s="3"/>
      <c r="AL736" s="3"/>
      <c r="AN736" s="3"/>
      <c r="AQ736" s="3"/>
    </row>
    <row r="737" spans="1:43">
      <c r="A737" t="str">
        <f>IF(C737="","","Allievo "&amp;COUNTIF($C$2:C737,C737))</f>
        <v/>
      </c>
      <c r="H737" s="3"/>
      <c r="N737" s="3"/>
      <c r="O737" s="3"/>
      <c r="P737" s="3"/>
      <c r="Q737" s="3"/>
      <c r="R737" s="3"/>
      <c r="S737" s="3"/>
      <c r="T737" s="3"/>
      <c r="V737" s="3"/>
      <c r="W737" s="3"/>
      <c r="X737" s="3"/>
      <c r="Z737" s="3"/>
      <c r="AA737" s="3"/>
      <c r="AB737" s="3"/>
      <c r="AC737" s="3"/>
      <c r="AD737" s="3"/>
      <c r="AF737" s="3"/>
      <c r="AG737" s="3"/>
      <c r="AH737" s="3"/>
      <c r="AJ737" s="3"/>
      <c r="AK737" s="3"/>
      <c r="AL737" s="3"/>
      <c r="AN737" s="3"/>
      <c r="AQ737" s="3"/>
    </row>
    <row r="738" spans="1:43">
      <c r="A738" t="str">
        <f>IF(C738="","","Allievo "&amp;COUNTIF($C$2:C738,C738))</f>
        <v/>
      </c>
      <c r="H738" s="3"/>
      <c r="N738" s="3"/>
      <c r="O738" s="3"/>
      <c r="P738" s="3"/>
      <c r="Q738" s="3"/>
      <c r="R738" s="3"/>
      <c r="S738" s="3"/>
      <c r="T738" s="3"/>
      <c r="V738" s="3"/>
      <c r="W738" s="3"/>
      <c r="X738" s="3"/>
      <c r="Z738" s="3"/>
      <c r="AA738" s="3"/>
      <c r="AB738" s="3"/>
      <c r="AC738" s="3"/>
      <c r="AD738" s="3"/>
      <c r="AF738" s="3"/>
      <c r="AG738" s="3"/>
      <c r="AH738" s="3"/>
      <c r="AJ738" s="3"/>
      <c r="AK738" s="3"/>
      <c r="AL738" s="3"/>
      <c r="AN738" s="3"/>
      <c r="AQ738" s="3"/>
    </row>
    <row r="739" spans="1:43">
      <c r="A739" t="str">
        <f>IF(C739="","","Allievo "&amp;COUNTIF($C$2:C739,C739))</f>
        <v/>
      </c>
      <c r="H739" s="3"/>
      <c r="N739" s="3"/>
      <c r="O739" s="3"/>
      <c r="P739" s="3"/>
      <c r="Q739" s="3"/>
      <c r="R739" s="3"/>
      <c r="S739" s="3"/>
      <c r="T739" s="3"/>
      <c r="V739" s="3"/>
      <c r="W739" s="3"/>
      <c r="X739" s="3"/>
      <c r="Z739" s="3"/>
      <c r="AA739" s="3"/>
      <c r="AB739" s="3"/>
      <c r="AC739" s="3"/>
      <c r="AD739" s="3"/>
      <c r="AF739" s="3"/>
      <c r="AG739" s="3"/>
      <c r="AH739" s="3"/>
      <c r="AJ739" s="3"/>
      <c r="AK739" s="3"/>
      <c r="AL739" s="3"/>
      <c r="AN739" s="3"/>
      <c r="AQ739" s="3"/>
    </row>
    <row r="740" spans="1:43">
      <c r="A740" t="str">
        <f>IF(C740="","","Allievo "&amp;COUNTIF($C$2:C740,C740))</f>
        <v/>
      </c>
      <c r="H740" s="3"/>
      <c r="N740" s="3"/>
      <c r="O740" s="3"/>
      <c r="P740" s="3"/>
      <c r="Q740" s="3"/>
      <c r="R740" s="3"/>
      <c r="S740" s="3"/>
      <c r="T740" s="3"/>
      <c r="V740" s="3"/>
      <c r="W740" s="3"/>
      <c r="X740" s="3"/>
      <c r="Z740" s="3"/>
      <c r="AA740" s="3"/>
      <c r="AB740" s="3"/>
      <c r="AC740" s="3"/>
      <c r="AD740" s="3"/>
      <c r="AF740" s="3"/>
      <c r="AG740" s="3"/>
      <c r="AH740" s="3"/>
      <c r="AJ740" s="3"/>
      <c r="AK740" s="3"/>
      <c r="AL740" s="3"/>
      <c r="AN740" s="3"/>
      <c r="AQ740" s="3"/>
    </row>
    <row r="741" spans="1:43">
      <c r="A741" t="str">
        <f>IF(C741="","","Allievo "&amp;COUNTIF($C$2:C741,C741))</f>
        <v/>
      </c>
      <c r="H741" s="3"/>
      <c r="N741" s="3"/>
      <c r="O741" s="3"/>
      <c r="P741" s="3"/>
      <c r="Q741" s="3"/>
      <c r="R741" s="3"/>
      <c r="S741" s="3"/>
      <c r="T741" s="3"/>
      <c r="V741" s="3"/>
      <c r="W741" s="3"/>
      <c r="X741" s="3"/>
      <c r="Z741" s="3"/>
      <c r="AA741" s="3"/>
      <c r="AB741" s="3"/>
      <c r="AC741" s="3"/>
      <c r="AD741" s="3"/>
      <c r="AF741" s="3"/>
      <c r="AG741" s="3"/>
      <c r="AH741" s="3"/>
      <c r="AJ741" s="3"/>
      <c r="AK741" s="3"/>
      <c r="AL741" s="3"/>
      <c r="AN741" s="3"/>
      <c r="AQ741" s="3"/>
    </row>
    <row r="742" spans="1:43">
      <c r="A742" t="str">
        <f>IF(C742="","","Allievo "&amp;COUNTIF($C$2:C742,C742))</f>
        <v/>
      </c>
      <c r="H742" s="3"/>
      <c r="N742" s="3"/>
      <c r="O742" s="3"/>
      <c r="P742" s="3"/>
      <c r="Q742" s="3"/>
      <c r="R742" s="3"/>
      <c r="S742" s="3"/>
      <c r="T742" s="3"/>
      <c r="V742" s="3"/>
      <c r="W742" s="3"/>
      <c r="X742" s="3"/>
      <c r="Z742" s="3"/>
      <c r="AA742" s="3"/>
      <c r="AB742" s="3"/>
      <c r="AC742" s="3"/>
      <c r="AD742" s="3"/>
      <c r="AF742" s="3"/>
      <c r="AG742" s="3"/>
      <c r="AH742" s="3"/>
      <c r="AJ742" s="3"/>
      <c r="AK742" s="3"/>
      <c r="AL742" s="3"/>
      <c r="AN742" s="3"/>
      <c r="AQ742" s="3"/>
    </row>
    <row r="743" spans="1:43">
      <c r="A743" t="str">
        <f>IF(C743="","","Allievo "&amp;COUNTIF($C$2:C743,C743))</f>
        <v/>
      </c>
      <c r="H743" s="3"/>
      <c r="N743" s="3"/>
      <c r="O743" s="3"/>
      <c r="P743" s="3"/>
      <c r="Q743" s="3"/>
      <c r="R743" s="3"/>
      <c r="S743" s="3"/>
      <c r="T743" s="3"/>
      <c r="V743" s="3"/>
      <c r="W743" s="3"/>
      <c r="X743" s="3"/>
      <c r="Z743" s="3"/>
      <c r="AA743" s="3"/>
      <c r="AB743" s="3"/>
      <c r="AC743" s="3"/>
      <c r="AD743" s="3"/>
      <c r="AF743" s="3"/>
      <c r="AG743" s="3"/>
      <c r="AH743" s="3"/>
      <c r="AJ743" s="3"/>
      <c r="AK743" s="3"/>
      <c r="AL743" s="3"/>
      <c r="AN743" s="3"/>
      <c r="AQ743" s="3"/>
    </row>
    <row r="744" spans="1:43">
      <c r="A744" t="str">
        <f>IF(C744="","","Allievo "&amp;COUNTIF($C$2:C744,C744))</f>
        <v/>
      </c>
      <c r="H744" s="3"/>
      <c r="N744" s="3"/>
      <c r="O744" s="3"/>
      <c r="P744" s="3"/>
      <c r="Q744" s="3"/>
      <c r="R744" s="3"/>
      <c r="S744" s="3"/>
      <c r="T744" s="3"/>
      <c r="V744" s="3"/>
      <c r="W744" s="3"/>
      <c r="X744" s="3"/>
      <c r="Z744" s="3"/>
      <c r="AA744" s="3"/>
      <c r="AB744" s="3"/>
      <c r="AC744" s="3"/>
      <c r="AD744" s="3"/>
      <c r="AF744" s="3"/>
      <c r="AG744" s="3"/>
      <c r="AH744" s="3"/>
      <c r="AJ744" s="3"/>
      <c r="AK744" s="3"/>
      <c r="AL744" s="3"/>
      <c r="AN744" s="3"/>
      <c r="AQ744" s="3"/>
    </row>
    <row r="745" spans="1:43">
      <c r="A745" t="str">
        <f>IF(C745="","","Allievo "&amp;COUNTIF($C$2:C745,C745))</f>
        <v/>
      </c>
      <c r="H745" s="3"/>
      <c r="N745" s="3"/>
      <c r="O745" s="3"/>
      <c r="P745" s="3"/>
      <c r="Q745" s="3"/>
      <c r="R745" s="3"/>
      <c r="S745" s="3"/>
      <c r="T745" s="3"/>
      <c r="V745" s="3"/>
      <c r="W745" s="3"/>
      <c r="X745" s="3"/>
      <c r="Z745" s="3"/>
      <c r="AA745" s="3"/>
      <c r="AB745" s="3"/>
      <c r="AC745" s="3"/>
      <c r="AD745" s="3"/>
      <c r="AF745" s="3"/>
      <c r="AG745" s="3"/>
      <c r="AH745" s="3"/>
      <c r="AJ745" s="3"/>
      <c r="AK745" s="3"/>
      <c r="AL745" s="3"/>
      <c r="AN745" s="3"/>
      <c r="AQ745" s="3"/>
    </row>
    <row r="746" spans="1:43">
      <c r="A746" t="str">
        <f>IF(C746="","","Allievo "&amp;COUNTIF($C$2:C746,C746))</f>
        <v/>
      </c>
      <c r="H746" s="3"/>
      <c r="N746" s="3"/>
      <c r="O746" s="3"/>
      <c r="P746" s="3"/>
      <c r="Q746" s="3"/>
      <c r="R746" s="3"/>
      <c r="S746" s="3"/>
      <c r="T746" s="3"/>
      <c r="V746" s="3"/>
      <c r="W746" s="3"/>
      <c r="X746" s="3"/>
      <c r="Z746" s="3"/>
      <c r="AA746" s="3"/>
      <c r="AB746" s="3"/>
      <c r="AC746" s="3"/>
      <c r="AD746" s="3"/>
      <c r="AF746" s="3"/>
      <c r="AG746" s="3"/>
      <c r="AH746" s="3"/>
      <c r="AJ746" s="3"/>
      <c r="AK746" s="3"/>
      <c r="AL746" s="3"/>
      <c r="AN746" s="3"/>
      <c r="AQ746" s="3"/>
    </row>
    <row r="747" spans="1:43">
      <c r="A747" t="str">
        <f>IF(C747="","","Allievo "&amp;COUNTIF($C$2:C747,C747))</f>
        <v/>
      </c>
      <c r="H747" s="3"/>
      <c r="N747" s="3"/>
      <c r="O747" s="3"/>
      <c r="P747" s="3"/>
      <c r="Q747" s="3"/>
      <c r="R747" s="3"/>
      <c r="S747" s="3"/>
      <c r="T747" s="3"/>
      <c r="V747" s="3"/>
      <c r="W747" s="3"/>
      <c r="X747" s="3"/>
      <c r="Z747" s="3"/>
      <c r="AA747" s="3"/>
      <c r="AB747" s="3"/>
      <c r="AC747" s="3"/>
      <c r="AD747" s="3"/>
      <c r="AF747" s="3"/>
      <c r="AG747" s="3"/>
      <c r="AH747" s="3"/>
      <c r="AJ747" s="3"/>
      <c r="AK747" s="3"/>
      <c r="AL747" s="3"/>
      <c r="AN747" s="3"/>
      <c r="AQ747" s="3"/>
    </row>
    <row r="748" spans="1:43">
      <c r="A748" t="str">
        <f>IF(C748="","","Allievo "&amp;COUNTIF($C$2:C748,C748))</f>
        <v/>
      </c>
      <c r="H748" s="3"/>
      <c r="N748" s="3"/>
      <c r="O748" s="3"/>
      <c r="P748" s="3"/>
      <c r="Q748" s="3"/>
      <c r="R748" s="3"/>
      <c r="S748" s="3"/>
      <c r="T748" s="3"/>
      <c r="V748" s="3"/>
      <c r="W748" s="3"/>
      <c r="X748" s="3"/>
      <c r="Z748" s="3"/>
      <c r="AA748" s="3"/>
      <c r="AB748" s="3"/>
      <c r="AC748" s="3"/>
      <c r="AD748" s="3"/>
      <c r="AF748" s="3"/>
      <c r="AG748" s="3"/>
      <c r="AH748" s="3"/>
      <c r="AJ748" s="3"/>
      <c r="AK748" s="3"/>
      <c r="AL748" s="3"/>
      <c r="AN748" s="3"/>
      <c r="AQ748" s="3"/>
    </row>
    <row r="749" spans="1:43">
      <c r="A749" t="str">
        <f>IF(C749="","","Allievo "&amp;COUNTIF($C$2:C749,C749))</f>
        <v/>
      </c>
      <c r="H749" s="3"/>
      <c r="N749" s="3"/>
      <c r="O749" s="3"/>
      <c r="P749" s="3"/>
      <c r="Q749" s="3"/>
      <c r="R749" s="3"/>
      <c r="S749" s="3"/>
      <c r="T749" s="3"/>
      <c r="V749" s="3"/>
      <c r="W749" s="3"/>
      <c r="X749" s="3"/>
      <c r="Z749" s="3"/>
      <c r="AA749" s="3"/>
      <c r="AB749" s="3"/>
      <c r="AC749" s="3"/>
      <c r="AD749" s="3"/>
      <c r="AF749" s="3"/>
      <c r="AG749" s="3"/>
      <c r="AH749" s="3"/>
      <c r="AJ749" s="3"/>
      <c r="AK749" s="3"/>
      <c r="AL749" s="3"/>
      <c r="AN749" s="3"/>
      <c r="AQ749" s="3"/>
    </row>
    <row r="750" spans="1:43">
      <c r="A750" t="str">
        <f>IF(C750="","","Allievo "&amp;COUNTIF($C$2:C750,C750))</f>
        <v/>
      </c>
      <c r="H750" s="3"/>
      <c r="N750" s="3"/>
      <c r="O750" s="3"/>
      <c r="P750" s="3"/>
      <c r="Q750" s="3"/>
      <c r="R750" s="3"/>
      <c r="S750" s="3"/>
      <c r="T750" s="3"/>
      <c r="V750" s="3"/>
      <c r="W750" s="3"/>
      <c r="X750" s="3"/>
      <c r="Z750" s="3"/>
      <c r="AA750" s="3"/>
      <c r="AB750" s="3"/>
      <c r="AC750" s="3"/>
      <c r="AD750" s="3"/>
      <c r="AF750" s="3"/>
      <c r="AG750" s="3"/>
      <c r="AH750" s="3"/>
      <c r="AJ750" s="3"/>
      <c r="AK750" s="3"/>
      <c r="AL750" s="3"/>
      <c r="AN750" s="3"/>
      <c r="AQ750" s="3"/>
    </row>
    <row r="751" spans="1:43">
      <c r="A751" t="str">
        <f>IF(C751="","","Allievo "&amp;COUNTIF($C$2:C751,C751))</f>
        <v/>
      </c>
      <c r="H751" s="3"/>
      <c r="N751" s="3"/>
      <c r="O751" s="3"/>
      <c r="P751" s="3"/>
      <c r="Q751" s="3"/>
      <c r="R751" s="3"/>
      <c r="S751" s="3"/>
      <c r="T751" s="3"/>
      <c r="V751" s="3"/>
      <c r="W751" s="3"/>
      <c r="X751" s="3"/>
      <c r="Z751" s="3"/>
      <c r="AA751" s="3"/>
      <c r="AB751" s="3"/>
      <c r="AC751" s="3"/>
      <c r="AD751" s="3"/>
      <c r="AF751" s="3"/>
      <c r="AG751" s="3"/>
      <c r="AH751" s="3"/>
      <c r="AJ751" s="3"/>
      <c r="AK751" s="3"/>
      <c r="AL751" s="3"/>
      <c r="AN751" s="3"/>
      <c r="AQ751" s="3"/>
    </row>
    <row r="752" spans="1:43">
      <c r="A752" t="str">
        <f>IF(C752="","","Allievo "&amp;COUNTIF($C$2:C752,C752))</f>
        <v/>
      </c>
      <c r="H752" s="3"/>
      <c r="N752" s="3"/>
      <c r="O752" s="3"/>
      <c r="P752" s="3"/>
      <c r="Q752" s="3"/>
      <c r="R752" s="3"/>
      <c r="S752" s="3"/>
      <c r="T752" s="3"/>
      <c r="V752" s="3"/>
      <c r="W752" s="3"/>
      <c r="X752" s="3"/>
      <c r="Z752" s="3"/>
      <c r="AA752" s="3"/>
      <c r="AB752" s="3"/>
      <c r="AC752" s="3"/>
      <c r="AD752" s="3"/>
      <c r="AF752" s="3"/>
      <c r="AG752" s="3"/>
      <c r="AH752" s="3"/>
      <c r="AJ752" s="3"/>
      <c r="AK752" s="3"/>
      <c r="AL752" s="3"/>
      <c r="AN752" s="3"/>
      <c r="AQ752" s="3"/>
    </row>
    <row r="753" spans="1:43">
      <c r="A753" t="str">
        <f>IF(C753="","","Allievo "&amp;COUNTIF($C$2:C753,C753))</f>
        <v/>
      </c>
      <c r="H753" s="3"/>
      <c r="N753" s="3"/>
      <c r="O753" s="3"/>
      <c r="P753" s="3"/>
      <c r="Q753" s="3"/>
      <c r="R753" s="3"/>
      <c r="S753" s="3"/>
      <c r="T753" s="3"/>
      <c r="V753" s="3"/>
      <c r="W753" s="3"/>
      <c r="X753" s="3"/>
      <c r="Z753" s="3"/>
      <c r="AA753" s="3"/>
      <c r="AB753" s="3"/>
      <c r="AC753" s="3"/>
      <c r="AD753" s="3"/>
      <c r="AF753" s="3"/>
      <c r="AG753" s="3"/>
      <c r="AH753" s="3"/>
      <c r="AJ753" s="3"/>
      <c r="AK753" s="3"/>
      <c r="AL753" s="3"/>
      <c r="AN753" s="3"/>
      <c r="AQ753" s="3"/>
    </row>
    <row r="754" spans="1:43">
      <c r="A754" t="str">
        <f>IF(C754="","","Allievo "&amp;COUNTIF($C$2:C754,C754))</f>
        <v/>
      </c>
      <c r="H754" s="3"/>
      <c r="N754" s="3"/>
      <c r="O754" s="3"/>
      <c r="P754" s="3"/>
      <c r="Q754" s="3"/>
      <c r="R754" s="3"/>
      <c r="S754" s="3"/>
      <c r="T754" s="3"/>
      <c r="V754" s="3"/>
      <c r="W754" s="3"/>
      <c r="X754" s="3"/>
      <c r="Z754" s="3"/>
      <c r="AA754" s="3"/>
      <c r="AB754" s="3"/>
      <c r="AC754" s="3"/>
      <c r="AD754" s="3"/>
      <c r="AF754" s="3"/>
      <c r="AG754" s="3"/>
      <c r="AH754" s="3"/>
      <c r="AJ754" s="3"/>
      <c r="AK754" s="3"/>
      <c r="AL754" s="3"/>
      <c r="AN754" s="3"/>
      <c r="AQ754" s="3"/>
    </row>
    <row r="755" spans="1:43">
      <c r="A755" t="str">
        <f>IF(C755="","","Allievo "&amp;COUNTIF($C$2:C755,C755))</f>
        <v/>
      </c>
      <c r="H755" s="3"/>
      <c r="N755" s="3"/>
      <c r="O755" s="3"/>
      <c r="P755" s="3"/>
      <c r="Q755" s="3"/>
      <c r="R755" s="3"/>
      <c r="S755" s="3"/>
      <c r="T755" s="3"/>
      <c r="V755" s="3"/>
      <c r="W755" s="3"/>
      <c r="X755" s="3"/>
      <c r="Z755" s="3"/>
      <c r="AA755" s="3"/>
      <c r="AB755" s="3"/>
      <c r="AC755" s="3"/>
      <c r="AD755" s="3"/>
      <c r="AF755" s="3"/>
      <c r="AG755" s="3"/>
      <c r="AH755" s="3"/>
      <c r="AJ755" s="3"/>
      <c r="AK755" s="3"/>
      <c r="AL755" s="3"/>
      <c r="AN755" s="3"/>
      <c r="AQ755" s="3"/>
    </row>
    <row r="756" spans="1:43">
      <c r="A756" t="str">
        <f>IF(C756="","","Allievo "&amp;COUNTIF($C$2:C756,C756))</f>
        <v/>
      </c>
      <c r="H756" s="3"/>
      <c r="N756" s="3"/>
      <c r="O756" s="3"/>
      <c r="P756" s="3"/>
      <c r="Q756" s="3"/>
      <c r="R756" s="3"/>
      <c r="S756" s="3"/>
      <c r="T756" s="3"/>
      <c r="V756" s="3"/>
      <c r="W756" s="3"/>
      <c r="X756" s="3"/>
      <c r="Z756" s="3"/>
      <c r="AA756" s="3"/>
      <c r="AB756" s="3"/>
      <c r="AC756" s="3"/>
      <c r="AD756" s="3"/>
      <c r="AF756" s="3"/>
      <c r="AG756" s="3"/>
      <c r="AH756" s="3"/>
      <c r="AJ756" s="3"/>
      <c r="AK756" s="3"/>
      <c r="AL756" s="3"/>
      <c r="AN756" s="3"/>
      <c r="AQ756" s="3"/>
    </row>
    <row r="757" spans="1:43">
      <c r="A757" t="str">
        <f>IF(C757="","","Allievo "&amp;COUNTIF($C$2:C757,C757))</f>
        <v/>
      </c>
      <c r="H757" s="3"/>
      <c r="N757" s="3"/>
      <c r="O757" s="3"/>
      <c r="P757" s="3"/>
      <c r="Q757" s="3"/>
      <c r="R757" s="3"/>
      <c r="S757" s="3"/>
      <c r="T757" s="3"/>
      <c r="V757" s="3"/>
      <c r="W757" s="3"/>
      <c r="X757" s="3"/>
      <c r="Z757" s="3"/>
      <c r="AA757" s="3"/>
      <c r="AB757" s="3"/>
      <c r="AC757" s="3"/>
      <c r="AD757" s="3"/>
      <c r="AF757" s="3"/>
      <c r="AG757" s="3"/>
      <c r="AH757" s="3"/>
      <c r="AJ757" s="3"/>
      <c r="AK757" s="3"/>
      <c r="AL757" s="3"/>
      <c r="AN757" s="3"/>
      <c r="AQ757" s="3"/>
    </row>
    <row r="758" spans="1:43">
      <c r="A758" t="str">
        <f>IF(C758="","","Allievo "&amp;COUNTIF($C$2:C758,C758))</f>
        <v/>
      </c>
      <c r="H758" s="3"/>
      <c r="N758" s="3"/>
      <c r="O758" s="3"/>
      <c r="P758" s="3"/>
      <c r="Q758" s="3"/>
      <c r="R758" s="3"/>
      <c r="S758" s="3"/>
      <c r="T758" s="3"/>
      <c r="V758" s="3"/>
      <c r="W758" s="3"/>
      <c r="X758" s="3"/>
      <c r="Z758" s="3"/>
      <c r="AA758" s="3"/>
      <c r="AB758" s="3"/>
      <c r="AC758" s="3"/>
      <c r="AD758" s="3"/>
      <c r="AF758" s="3"/>
      <c r="AG758" s="3"/>
      <c r="AH758" s="3"/>
      <c r="AJ758" s="3"/>
      <c r="AK758" s="3"/>
      <c r="AL758" s="3"/>
      <c r="AN758" s="3"/>
      <c r="AQ758" s="3"/>
    </row>
    <row r="759" spans="1:43">
      <c r="A759" t="str">
        <f>IF(C759="","","Allievo "&amp;COUNTIF($C$2:C759,C759))</f>
        <v/>
      </c>
      <c r="H759" s="3"/>
      <c r="N759" s="3"/>
      <c r="O759" s="3"/>
      <c r="P759" s="3"/>
      <c r="Q759" s="3"/>
      <c r="R759" s="3"/>
      <c r="S759" s="3"/>
      <c r="T759" s="3"/>
      <c r="V759" s="3"/>
      <c r="W759" s="3"/>
      <c r="X759" s="3"/>
      <c r="Z759" s="3"/>
      <c r="AA759" s="3"/>
      <c r="AB759" s="3"/>
      <c r="AC759" s="3"/>
      <c r="AD759" s="3"/>
      <c r="AF759" s="3"/>
      <c r="AG759" s="3"/>
      <c r="AH759" s="3"/>
      <c r="AJ759" s="3"/>
      <c r="AK759" s="3"/>
      <c r="AL759" s="3"/>
      <c r="AN759" s="3"/>
      <c r="AQ759" s="3"/>
    </row>
    <row r="760" spans="1:43">
      <c r="A760" t="str">
        <f>IF(C760="","","Allievo "&amp;COUNTIF($C$2:C760,C760))</f>
        <v/>
      </c>
      <c r="H760" s="3"/>
      <c r="N760" s="3"/>
      <c r="O760" s="3"/>
      <c r="P760" s="3"/>
      <c r="Q760" s="3"/>
      <c r="R760" s="3"/>
      <c r="S760" s="3"/>
      <c r="T760" s="3"/>
      <c r="V760" s="3"/>
      <c r="W760" s="3"/>
      <c r="X760" s="3"/>
      <c r="Z760" s="3"/>
      <c r="AA760" s="3"/>
      <c r="AB760" s="3"/>
      <c r="AC760" s="3"/>
      <c r="AD760" s="3"/>
      <c r="AF760" s="3"/>
      <c r="AG760" s="3"/>
      <c r="AH760" s="3"/>
      <c r="AJ760" s="3"/>
      <c r="AK760" s="3"/>
      <c r="AL760" s="3"/>
      <c r="AN760" s="3"/>
      <c r="AQ760" s="3"/>
    </row>
    <row r="761" spans="1:43">
      <c r="A761" t="str">
        <f>IF(C761="","","Allievo "&amp;COUNTIF($C$2:C761,C761))</f>
        <v/>
      </c>
      <c r="H761" s="3"/>
      <c r="N761" s="3"/>
      <c r="O761" s="3"/>
      <c r="P761" s="3"/>
      <c r="Q761" s="3"/>
      <c r="R761" s="3"/>
      <c r="S761" s="3"/>
      <c r="T761" s="3"/>
      <c r="V761" s="3"/>
      <c r="W761" s="3"/>
      <c r="X761" s="3"/>
      <c r="Z761" s="3"/>
      <c r="AA761" s="3"/>
      <c r="AB761" s="3"/>
      <c r="AC761" s="3"/>
      <c r="AD761" s="3"/>
      <c r="AF761" s="3"/>
      <c r="AG761" s="3"/>
      <c r="AH761" s="3"/>
      <c r="AJ761" s="3"/>
      <c r="AK761" s="3"/>
      <c r="AL761" s="3"/>
      <c r="AN761" s="3"/>
      <c r="AQ761" s="3"/>
    </row>
    <row r="762" spans="1:43">
      <c r="A762" t="str">
        <f>IF(C762="","","Allievo "&amp;COUNTIF($C$2:C762,C762))</f>
        <v/>
      </c>
      <c r="H762" s="3"/>
      <c r="N762" s="3"/>
      <c r="O762" s="3"/>
      <c r="P762" s="3"/>
      <c r="Q762" s="3"/>
      <c r="R762" s="3"/>
      <c r="S762" s="3"/>
      <c r="T762" s="3"/>
      <c r="V762" s="3"/>
      <c r="W762" s="3"/>
      <c r="X762" s="3"/>
      <c r="Z762" s="3"/>
      <c r="AA762" s="3"/>
      <c r="AB762" s="3"/>
      <c r="AC762" s="3"/>
      <c r="AD762" s="3"/>
      <c r="AF762" s="3"/>
      <c r="AG762" s="3"/>
      <c r="AH762" s="3"/>
      <c r="AJ762" s="3"/>
      <c r="AK762" s="3"/>
      <c r="AL762" s="3"/>
      <c r="AN762" s="3"/>
      <c r="AQ762" s="3"/>
    </row>
    <row r="763" spans="1:43">
      <c r="A763" t="str">
        <f>IF(C763="","","Allievo "&amp;COUNTIF($C$2:C763,C763))</f>
        <v/>
      </c>
      <c r="H763" s="3"/>
      <c r="N763" s="3"/>
      <c r="O763" s="3"/>
      <c r="P763" s="3"/>
      <c r="Q763" s="3"/>
      <c r="R763" s="3"/>
      <c r="S763" s="3"/>
      <c r="T763" s="3"/>
      <c r="V763" s="3"/>
      <c r="W763" s="3"/>
      <c r="X763" s="3"/>
      <c r="Z763" s="3"/>
      <c r="AA763" s="3"/>
      <c r="AB763" s="3"/>
      <c r="AC763" s="3"/>
      <c r="AD763" s="3"/>
      <c r="AF763" s="3"/>
      <c r="AG763" s="3"/>
      <c r="AH763" s="3"/>
      <c r="AJ763" s="3"/>
      <c r="AK763" s="3"/>
      <c r="AL763" s="3"/>
      <c r="AN763" s="3"/>
      <c r="AQ763" s="3"/>
    </row>
    <row r="764" spans="1:43">
      <c r="A764" t="str">
        <f>IF(C764="","","Allievo "&amp;COUNTIF($C$2:C764,C764))</f>
        <v/>
      </c>
      <c r="H764" s="3"/>
      <c r="N764" s="3"/>
      <c r="O764" s="3"/>
      <c r="P764" s="3"/>
      <c r="Q764" s="3"/>
      <c r="R764" s="3"/>
      <c r="S764" s="3"/>
      <c r="T764" s="3"/>
      <c r="V764" s="3"/>
      <c r="W764" s="3"/>
      <c r="X764" s="3"/>
      <c r="Z764" s="3"/>
      <c r="AA764" s="3"/>
      <c r="AB764" s="3"/>
      <c r="AC764" s="3"/>
      <c r="AD764" s="3"/>
      <c r="AF764" s="3"/>
      <c r="AG764" s="3"/>
      <c r="AH764" s="3"/>
      <c r="AJ764" s="3"/>
      <c r="AK764" s="3"/>
      <c r="AL764" s="3"/>
      <c r="AN764" s="3"/>
      <c r="AQ764" s="3"/>
    </row>
    <row r="765" spans="1:43">
      <c r="A765" t="str">
        <f>IF(C765="","","Allievo "&amp;COUNTIF($C$2:C765,C765))</f>
        <v/>
      </c>
      <c r="H765" s="3"/>
      <c r="N765" s="3"/>
      <c r="O765" s="3"/>
      <c r="P765" s="3"/>
      <c r="Q765" s="3"/>
      <c r="R765" s="3"/>
      <c r="S765" s="3"/>
      <c r="T765" s="3"/>
      <c r="V765" s="3"/>
      <c r="W765" s="3"/>
      <c r="X765" s="3"/>
      <c r="Z765" s="3"/>
      <c r="AA765" s="3"/>
      <c r="AB765" s="3"/>
      <c r="AC765" s="3"/>
      <c r="AD765" s="3"/>
      <c r="AF765" s="3"/>
      <c r="AG765" s="3"/>
      <c r="AH765" s="3"/>
      <c r="AJ765" s="3"/>
      <c r="AK765" s="3"/>
      <c r="AL765" s="3"/>
      <c r="AN765" s="3"/>
      <c r="AQ765" s="3"/>
    </row>
    <row r="766" spans="1:43">
      <c r="A766" t="str">
        <f>IF(C766="","","Allievo "&amp;COUNTIF($C$2:C766,C766))</f>
        <v/>
      </c>
      <c r="H766" s="3"/>
      <c r="N766" s="3"/>
      <c r="O766" s="3"/>
      <c r="P766" s="3"/>
      <c r="Q766" s="3"/>
      <c r="R766" s="3"/>
      <c r="S766" s="3"/>
      <c r="T766" s="3"/>
      <c r="V766" s="3"/>
      <c r="W766" s="3"/>
      <c r="X766" s="3"/>
      <c r="Z766" s="3"/>
      <c r="AA766" s="3"/>
      <c r="AB766" s="3"/>
      <c r="AC766" s="3"/>
      <c r="AD766" s="3"/>
      <c r="AF766" s="3"/>
      <c r="AG766" s="3"/>
      <c r="AH766" s="3"/>
      <c r="AJ766" s="3"/>
      <c r="AK766" s="3"/>
      <c r="AL766" s="3"/>
      <c r="AN766" s="3"/>
      <c r="AQ766" s="3"/>
    </row>
    <row r="767" spans="1:43">
      <c r="A767" t="str">
        <f>IF(C767="","","Allievo "&amp;COUNTIF($C$2:C767,C767))</f>
        <v/>
      </c>
      <c r="H767" s="3"/>
      <c r="N767" s="3"/>
      <c r="O767" s="3"/>
      <c r="P767" s="3"/>
      <c r="Q767" s="3"/>
      <c r="R767" s="3"/>
      <c r="S767" s="3"/>
      <c r="T767" s="3"/>
      <c r="V767" s="3"/>
      <c r="W767" s="3"/>
      <c r="X767" s="3"/>
      <c r="Z767" s="3"/>
      <c r="AA767" s="3"/>
      <c r="AB767" s="3"/>
      <c r="AC767" s="3"/>
      <c r="AD767" s="3"/>
      <c r="AF767" s="3"/>
      <c r="AG767" s="3"/>
      <c r="AH767" s="3"/>
      <c r="AJ767" s="3"/>
      <c r="AK767" s="3"/>
      <c r="AL767" s="3"/>
      <c r="AN767" s="3"/>
      <c r="AQ767" s="3"/>
    </row>
    <row r="768" spans="1:43">
      <c r="A768" t="str">
        <f>IF(C768="","","Allievo "&amp;COUNTIF($C$2:C768,C768))</f>
        <v/>
      </c>
      <c r="H768" s="3"/>
      <c r="N768" s="3"/>
      <c r="O768" s="3"/>
      <c r="P768" s="3"/>
      <c r="Q768" s="3"/>
      <c r="R768" s="3"/>
      <c r="S768" s="3"/>
      <c r="T768" s="3"/>
      <c r="V768" s="3"/>
      <c r="W768" s="3"/>
      <c r="X768" s="3"/>
      <c r="Z768" s="3"/>
      <c r="AA768" s="3"/>
      <c r="AB768" s="3"/>
      <c r="AC768" s="3"/>
      <c r="AD768" s="3"/>
      <c r="AF768" s="3"/>
      <c r="AG768" s="3"/>
      <c r="AH768" s="3"/>
      <c r="AJ768" s="3"/>
      <c r="AK768" s="3"/>
      <c r="AL768" s="3"/>
      <c r="AN768" s="3"/>
      <c r="AQ768" s="3"/>
    </row>
    <row r="769" spans="1:43">
      <c r="A769" t="str">
        <f>IF(C769="","","Allievo "&amp;COUNTIF($C$2:C769,C769))</f>
        <v/>
      </c>
      <c r="H769" s="3"/>
      <c r="N769" s="3"/>
      <c r="O769" s="3"/>
      <c r="P769" s="3"/>
      <c r="Q769" s="3"/>
      <c r="R769" s="3"/>
      <c r="S769" s="3"/>
      <c r="T769" s="3"/>
      <c r="V769" s="3"/>
      <c r="W769" s="3"/>
      <c r="X769" s="3"/>
      <c r="Z769" s="3"/>
      <c r="AA769" s="3"/>
      <c r="AB769" s="3"/>
      <c r="AC769" s="3"/>
      <c r="AD769" s="3"/>
      <c r="AF769" s="3"/>
      <c r="AG769" s="3"/>
      <c r="AH769" s="3"/>
      <c r="AJ769" s="3"/>
      <c r="AK769" s="3"/>
      <c r="AL769" s="3"/>
      <c r="AN769" s="3"/>
      <c r="AQ769" s="3"/>
    </row>
    <row r="770" spans="1:43">
      <c r="A770" t="str">
        <f>IF(C770="","","Allievo "&amp;COUNTIF($C$2:C770,C770))</f>
        <v/>
      </c>
      <c r="H770" s="3"/>
      <c r="N770" s="3"/>
      <c r="O770" s="3"/>
      <c r="P770" s="3"/>
      <c r="Q770" s="3"/>
      <c r="R770" s="3"/>
      <c r="S770" s="3"/>
      <c r="T770" s="3"/>
      <c r="V770" s="3"/>
      <c r="W770" s="3"/>
      <c r="X770" s="3"/>
      <c r="Z770" s="3"/>
      <c r="AA770" s="3"/>
      <c r="AB770" s="3"/>
      <c r="AC770" s="3"/>
      <c r="AD770" s="3"/>
      <c r="AF770" s="3"/>
      <c r="AG770" s="3"/>
      <c r="AH770" s="3"/>
      <c r="AJ770" s="3"/>
      <c r="AK770" s="3"/>
      <c r="AL770" s="3"/>
      <c r="AN770" s="3"/>
      <c r="AQ770" s="3"/>
    </row>
    <row r="771" spans="1:43">
      <c r="A771" t="str">
        <f>IF(C771="","","Allievo "&amp;COUNTIF($C$2:C771,C771))</f>
        <v/>
      </c>
      <c r="H771" s="3"/>
      <c r="N771" s="3"/>
      <c r="O771" s="3"/>
      <c r="P771" s="3"/>
      <c r="Q771" s="3"/>
      <c r="R771" s="3"/>
      <c r="S771" s="3"/>
      <c r="T771" s="3"/>
      <c r="V771" s="3"/>
      <c r="W771" s="3"/>
      <c r="X771" s="3"/>
      <c r="Z771" s="3"/>
      <c r="AA771" s="3"/>
      <c r="AB771" s="3"/>
      <c r="AC771" s="3"/>
      <c r="AD771" s="3"/>
      <c r="AF771" s="3"/>
      <c r="AG771" s="3"/>
      <c r="AH771" s="3"/>
      <c r="AJ771" s="3"/>
      <c r="AK771" s="3"/>
      <c r="AL771" s="3"/>
      <c r="AN771" s="3"/>
      <c r="AQ771" s="3"/>
    </row>
    <row r="772" spans="1:43">
      <c r="A772" t="str">
        <f>IF(C772="","","Allievo "&amp;COUNTIF($C$2:C772,C772))</f>
        <v/>
      </c>
      <c r="H772" s="3"/>
      <c r="N772" s="3"/>
      <c r="O772" s="3"/>
      <c r="P772" s="3"/>
      <c r="Q772" s="3"/>
      <c r="R772" s="3"/>
      <c r="S772" s="3"/>
      <c r="T772" s="3"/>
      <c r="V772" s="3"/>
      <c r="W772" s="3"/>
      <c r="X772" s="3"/>
      <c r="Z772" s="3"/>
      <c r="AA772" s="3"/>
      <c r="AB772" s="3"/>
      <c r="AC772" s="3"/>
      <c r="AD772" s="3"/>
      <c r="AF772" s="3"/>
      <c r="AG772" s="3"/>
      <c r="AH772" s="3"/>
      <c r="AJ772" s="3"/>
      <c r="AK772" s="3"/>
      <c r="AL772" s="3"/>
      <c r="AN772" s="3"/>
      <c r="AQ772" s="3"/>
    </row>
    <row r="773" spans="1:43">
      <c r="A773" t="str">
        <f>IF(C773="","","Allievo "&amp;COUNTIF($C$2:C773,C773))</f>
        <v/>
      </c>
      <c r="H773" s="3"/>
      <c r="N773" s="3"/>
      <c r="O773" s="3"/>
      <c r="P773" s="3"/>
      <c r="Q773" s="3"/>
      <c r="R773" s="3"/>
      <c r="S773" s="3"/>
      <c r="T773" s="3"/>
      <c r="V773" s="3"/>
      <c r="W773" s="3"/>
      <c r="X773" s="3"/>
      <c r="Z773" s="3"/>
      <c r="AA773" s="3"/>
      <c r="AB773" s="3"/>
      <c r="AC773" s="3"/>
      <c r="AD773" s="3"/>
      <c r="AF773" s="3"/>
      <c r="AG773" s="3"/>
      <c r="AH773" s="3"/>
      <c r="AJ773" s="3"/>
      <c r="AK773" s="3"/>
      <c r="AL773" s="3"/>
      <c r="AN773" s="3"/>
      <c r="AQ773" s="3"/>
    </row>
    <row r="774" spans="1:43">
      <c r="A774" t="str">
        <f>IF(C774="","","Allievo "&amp;COUNTIF($C$2:C774,C774))</f>
        <v/>
      </c>
      <c r="H774" s="3"/>
      <c r="N774" s="3"/>
      <c r="O774" s="3"/>
      <c r="P774" s="3"/>
      <c r="Q774" s="3"/>
      <c r="R774" s="3"/>
      <c r="S774" s="3"/>
      <c r="T774" s="3"/>
      <c r="V774" s="3"/>
      <c r="W774" s="3"/>
      <c r="X774" s="3"/>
      <c r="Z774" s="3"/>
      <c r="AA774" s="3"/>
      <c r="AB774" s="3"/>
      <c r="AC774" s="3"/>
      <c r="AD774" s="3"/>
      <c r="AF774" s="3"/>
      <c r="AG774" s="3"/>
      <c r="AH774" s="3"/>
      <c r="AJ774" s="3"/>
      <c r="AK774" s="3"/>
      <c r="AL774" s="3"/>
      <c r="AN774" s="3"/>
      <c r="AQ774" s="3"/>
    </row>
    <row r="775" spans="1:43">
      <c r="A775" t="str">
        <f>IF(C775="","","Allievo "&amp;COUNTIF($C$2:C775,C775))</f>
        <v/>
      </c>
      <c r="H775" s="3"/>
      <c r="N775" s="3"/>
      <c r="O775" s="3"/>
      <c r="P775" s="3"/>
      <c r="Q775" s="3"/>
      <c r="R775" s="3"/>
      <c r="S775" s="3"/>
      <c r="T775" s="3"/>
      <c r="V775" s="3"/>
      <c r="W775" s="3"/>
      <c r="X775" s="3"/>
      <c r="Z775" s="3"/>
      <c r="AA775" s="3"/>
      <c r="AB775" s="3"/>
      <c r="AC775" s="3"/>
      <c r="AD775" s="3"/>
      <c r="AF775" s="3"/>
      <c r="AG775" s="3"/>
      <c r="AH775" s="3"/>
      <c r="AJ775" s="3"/>
      <c r="AK775" s="3"/>
      <c r="AL775" s="3"/>
      <c r="AN775" s="3"/>
      <c r="AQ775" s="3"/>
    </row>
    <row r="776" spans="1:43">
      <c r="A776" t="str">
        <f>IF(C776="","","Allievo "&amp;COUNTIF($C$2:C776,C776))</f>
        <v/>
      </c>
      <c r="H776" s="3"/>
      <c r="N776" s="3"/>
      <c r="O776" s="3"/>
      <c r="P776" s="3"/>
      <c r="Q776" s="3"/>
      <c r="R776" s="3"/>
      <c r="S776" s="3"/>
      <c r="T776" s="3"/>
      <c r="V776" s="3"/>
      <c r="W776" s="3"/>
      <c r="X776" s="3"/>
      <c r="Z776" s="3"/>
      <c r="AA776" s="3"/>
      <c r="AB776" s="3"/>
      <c r="AC776" s="3"/>
      <c r="AD776" s="3"/>
      <c r="AF776" s="3"/>
      <c r="AG776" s="3"/>
      <c r="AH776" s="3"/>
      <c r="AJ776" s="3"/>
      <c r="AK776" s="3"/>
      <c r="AL776" s="3"/>
      <c r="AN776" s="3"/>
      <c r="AQ776" s="3"/>
    </row>
    <row r="777" spans="1:43">
      <c r="A777" t="str">
        <f>IF(C777="","","Allievo "&amp;COUNTIF($C$2:C777,C777))</f>
        <v/>
      </c>
      <c r="H777" s="3"/>
      <c r="N777" s="3"/>
      <c r="O777" s="3"/>
      <c r="P777" s="3"/>
      <c r="Q777" s="3"/>
      <c r="R777" s="3"/>
      <c r="S777" s="3"/>
      <c r="T777" s="3"/>
      <c r="V777" s="3"/>
      <c r="W777" s="3"/>
      <c r="X777" s="3"/>
      <c r="Z777" s="3"/>
      <c r="AA777" s="3"/>
      <c r="AB777" s="3"/>
      <c r="AC777" s="3"/>
      <c r="AD777" s="3"/>
      <c r="AF777" s="3"/>
      <c r="AG777" s="3"/>
      <c r="AH777" s="3"/>
      <c r="AJ777" s="3"/>
      <c r="AK777" s="3"/>
      <c r="AL777" s="3"/>
      <c r="AN777" s="3"/>
      <c r="AQ777" s="3"/>
    </row>
    <row r="778" spans="1:43">
      <c r="A778" t="str">
        <f>IF(C778="","","Allievo "&amp;COUNTIF($C$2:C778,C778))</f>
        <v/>
      </c>
      <c r="H778" s="3"/>
      <c r="N778" s="3"/>
      <c r="O778" s="3"/>
      <c r="P778" s="3"/>
      <c r="Q778" s="3"/>
      <c r="R778" s="3"/>
      <c r="S778" s="3"/>
      <c r="T778" s="3"/>
      <c r="V778" s="3"/>
      <c r="W778" s="3"/>
      <c r="X778" s="3"/>
      <c r="Z778" s="3"/>
      <c r="AA778" s="3"/>
      <c r="AB778" s="3"/>
      <c r="AC778" s="3"/>
      <c r="AD778" s="3"/>
      <c r="AF778" s="3"/>
      <c r="AG778" s="3"/>
      <c r="AH778" s="3"/>
      <c r="AJ778" s="3"/>
      <c r="AK778" s="3"/>
      <c r="AL778" s="3"/>
      <c r="AN778" s="3"/>
      <c r="AQ778" s="3"/>
    </row>
    <row r="779" spans="1:43">
      <c r="A779" t="str">
        <f>IF(C779="","","Allievo "&amp;COUNTIF($C$2:C779,C779))</f>
        <v/>
      </c>
      <c r="H779" s="3"/>
      <c r="N779" s="3"/>
      <c r="O779" s="3"/>
      <c r="P779" s="3"/>
      <c r="Q779" s="3"/>
      <c r="R779" s="3"/>
      <c r="S779" s="3"/>
      <c r="T779" s="3"/>
      <c r="V779" s="3"/>
      <c r="W779" s="3"/>
      <c r="X779" s="3"/>
      <c r="Z779" s="3"/>
      <c r="AA779" s="3"/>
      <c r="AB779" s="3"/>
      <c r="AC779" s="3"/>
      <c r="AD779" s="3"/>
      <c r="AF779" s="3"/>
      <c r="AG779" s="3"/>
      <c r="AH779" s="3"/>
      <c r="AJ779" s="3"/>
      <c r="AK779" s="3"/>
      <c r="AL779" s="3"/>
      <c r="AN779" s="3"/>
      <c r="AQ779" s="3"/>
    </row>
    <row r="780" spans="1:43">
      <c r="A780" t="str">
        <f>IF(C780="","","Allievo "&amp;COUNTIF($C$2:C780,C780))</f>
        <v/>
      </c>
      <c r="H780" s="3"/>
      <c r="N780" s="3"/>
      <c r="O780" s="3"/>
      <c r="P780" s="3"/>
      <c r="Q780" s="3"/>
      <c r="R780" s="3"/>
      <c r="S780" s="3"/>
      <c r="T780" s="3"/>
      <c r="V780" s="3"/>
      <c r="W780" s="3"/>
      <c r="X780" s="3"/>
      <c r="Z780" s="3"/>
      <c r="AA780" s="3"/>
      <c r="AB780" s="3"/>
      <c r="AC780" s="3"/>
      <c r="AD780" s="3"/>
      <c r="AF780" s="3"/>
      <c r="AG780" s="3"/>
      <c r="AH780" s="3"/>
      <c r="AJ780" s="3"/>
      <c r="AK780" s="3"/>
      <c r="AL780" s="3"/>
      <c r="AN780" s="3"/>
      <c r="AQ780" s="3"/>
    </row>
    <row r="781" spans="1:43">
      <c r="A781" t="str">
        <f>IF(C781="","","Allievo "&amp;COUNTIF($C$2:C781,C781))</f>
        <v/>
      </c>
      <c r="H781" s="3"/>
      <c r="N781" s="3"/>
      <c r="O781" s="3"/>
      <c r="P781" s="3"/>
      <c r="Q781" s="3"/>
      <c r="R781" s="3"/>
      <c r="S781" s="3"/>
      <c r="T781" s="3"/>
      <c r="V781" s="3"/>
      <c r="W781" s="3"/>
      <c r="X781" s="3"/>
      <c r="Z781" s="3"/>
      <c r="AA781" s="3"/>
      <c r="AB781" s="3"/>
      <c r="AC781" s="3"/>
      <c r="AD781" s="3"/>
      <c r="AF781" s="3"/>
      <c r="AG781" s="3"/>
      <c r="AH781" s="3"/>
      <c r="AJ781" s="3"/>
      <c r="AK781" s="3"/>
      <c r="AL781" s="3"/>
      <c r="AN781" s="3"/>
      <c r="AQ781" s="3"/>
    </row>
    <row r="782" spans="1:43">
      <c r="A782" t="str">
        <f>IF(C782="","","Allievo "&amp;COUNTIF($C$2:C782,C782))</f>
        <v/>
      </c>
      <c r="H782" s="3"/>
      <c r="N782" s="3"/>
      <c r="O782" s="3"/>
      <c r="P782" s="3"/>
      <c r="Q782" s="3"/>
      <c r="R782" s="3"/>
      <c r="S782" s="3"/>
      <c r="T782" s="3"/>
      <c r="V782" s="3"/>
      <c r="W782" s="3"/>
      <c r="X782" s="3"/>
      <c r="Z782" s="3"/>
      <c r="AA782" s="3"/>
      <c r="AB782" s="3"/>
      <c r="AC782" s="3"/>
      <c r="AD782" s="3"/>
      <c r="AF782" s="3"/>
      <c r="AG782" s="3"/>
      <c r="AH782" s="3"/>
      <c r="AJ782" s="3"/>
      <c r="AK782" s="3"/>
      <c r="AL782" s="3"/>
      <c r="AN782" s="3"/>
      <c r="AQ782" s="3"/>
    </row>
    <row r="783" spans="1:43">
      <c r="A783" t="str">
        <f>IF(C783="","","Allievo "&amp;COUNTIF($C$2:C783,C783))</f>
        <v/>
      </c>
      <c r="H783" s="3"/>
      <c r="N783" s="3"/>
      <c r="O783" s="3"/>
      <c r="P783" s="3"/>
      <c r="Q783" s="3"/>
      <c r="R783" s="3"/>
      <c r="S783" s="3"/>
      <c r="T783" s="3"/>
      <c r="V783" s="3"/>
      <c r="W783" s="3"/>
      <c r="X783" s="3"/>
      <c r="Z783" s="3"/>
      <c r="AA783" s="3"/>
      <c r="AB783" s="3"/>
      <c r="AC783" s="3"/>
      <c r="AD783" s="3"/>
      <c r="AF783" s="3"/>
      <c r="AG783" s="3"/>
      <c r="AH783" s="3"/>
      <c r="AJ783" s="3"/>
      <c r="AK783" s="3"/>
      <c r="AL783" s="3"/>
      <c r="AN783" s="3"/>
      <c r="AQ783" s="3"/>
    </row>
    <row r="784" spans="1:43">
      <c r="A784" t="str">
        <f>IF(C784="","","Allievo "&amp;COUNTIF($C$2:C784,C784))</f>
        <v/>
      </c>
      <c r="H784" s="3"/>
      <c r="N784" s="3"/>
      <c r="O784" s="3"/>
      <c r="P784" s="3"/>
      <c r="Q784" s="3"/>
      <c r="R784" s="3"/>
      <c r="S784" s="3"/>
      <c r="T784" s="3"/>
      <c r="V784" s="3"/>
      <c r="W784" s="3"/>
      <c r="X784" s="3"/>
      <c r="Z784" s="3"/>
      <c r="AA784" s="3"/>
      <c r="AB784" s="3"/>
      <c r="AC784" s="3"/>
      <c r="AD784" s="3"/>
      <c r="AF784" s="3"/>
      <c r="AG784" s="3"/>
      <c r="AH784" s="3"/>
      <c r="AJ784" s="3"/>
      <c r="AK784" s="3"/>
      <c r="AL784" s="3"/>
      <c r="AN784" s="3"/>
      <c r="AQ784" s="3"/>
    </row>
    <row r="785" spans="1:43">
      <c r="A785" t="str">
        <f>IF(C785="","","Allievo "&amp;COUNTIF($C$2:C785,C785))</f>
        <v/>
      </c>
      <c r="H785" s="3"/>
      <c r="N785" s="3"/>
      <c r="O785" s="3"/>
      <c r="P785" s="3"/>
      <c r="Q785" s="3"/>
      <c r="R785" s="3"/>
      <c r="S785" s="3"/>
      <c r="T785" s="3"/>
      <c r="V785" s="3"/>
      <c r="W785" s="3"/>
      <c r="X785" s="3"/>
      <c r="Z785" s="3"/>
      <c r="AA785" s="3"/>
      <c r="AB785" s="3"/>
      <c r="AC785" s="3"/>
      <c r="AD785" s="3"/>
      <c r="AF785" s="3"/>
      <c r="AG785" s="3"/>
      <c r="AH785" s="3"/>
      <c r="AJ785" s="3"/>
      <c r="AK785" s="3"/>
      <c r="AL785" s="3"/>
      <c r="AN785" s="3"/>
      <c r="AQ785" s="3"/>
    </row>
    <row r="786" spans="1:43">
      <c r="A786" t="str">
        <f>IF(C786="","","Allievo "&amp;COUNTIF($C$2:C786,C786))</f>
        <v/>
      </c>
      <c r="H786" s="3"/>
      <c r="N786" s="3"/>
      <c r="O786" s="3"/>
      <c r="P786" s="3"/>
      <c r="Q786" s="3"/>
      <c r="R786" s="3"/>
      <c r="S786" s="3"/>
      <c r="T786" s="3"/>
      <c r="V786" s="3"/>
      <c r="W786" s="3"/>
      <c r="X786" s="3"/>
      <c r="Z786" s="3"/>
      <c r="AA786" s="3"/>
      <c r="AB786" s="3"/>
      <c r="AC786" s="3"/>
      <c r="AD786" s="3"/>
      <c r="AF786" s="3"/>
      <c r="AG786" s="3"/>
      <c r="AH786" s="3"/>
      <c r="AJ786" s="3"/>
      <c r="AK786" s="3"/>
      <c r="AL786" s="3"/>
      <c r="AN786" s="3"/>
      <c r="AQ786" s="3"/>
    </row>
    <row r="787" spans="1:43">
      <c r="A787" t="str">
        <f>IF(C787="","","Allievo "&amp;COUNTIF($C$2:C787,C787))</f>
        <v/>
      </c>
      <c r="H787" s="3"/>
      <c r="N787" s="3"/>
      <c r="O787" s="3"/>
      <c r="P787" s="3"/>
      <c r="Q787" s="3"/>
      <c r="R787" s="3"/>
      <c r="S787" s="3"/>
      <c r="T787" s="3"/>
      <c r="V787" s="3"/>
      <c r="W787" s="3"/>
      <c r="X787" s="3"/>
      <c r="Z787" s="3"/>
      <c r="AA787" s="3"/>
      <c r="AB787" s="3"/>
      <c r="AC787" s="3"/>
      <c r="AD787" s="3"/>
      <c r="AF787" s="3"/>
      <c r="AG787" s="3"/>
      <c r="AH787" s="3"/>
      <c r="AJ787" s="3"/>
      <c r="AK787" s="3"/>
      <c r="AL787" s="3"/>
      <c r="AN787" s="3"/>
      <c r="AQ787" s="3"/>
    </row>
    <row r="788" spans="1:43">
      <c r="A788" t="str">
        <f>IF(C788="","","Allievo "&amp;COUNTIF($C$2:C788,C788))</f>
        <v/>
      </c>
      <c r="H788" s="3"/>
      <c r="N788" s="3"/>
      <c r="O788" s="3"/>
      <c r="P788" s="3"/>
      <c r="Q788" s="3"/>
      <c r="R788" s="3"/>
      <c r="S788" s="3"/>
      <c r="T788" s="3"/>
      <c r="V788" s="3"/>
      <c r="W788" s="3"/>
      <c r="X788" s="3"/>
      <c r="Z788" s="3"/>
      <c r="AA788" s="3"/>
      <c r="AB788" s="3"/>
      <c r="AC788" s="3"/>
      <c r="AD788" s="3"/>
      <c r="AF788" s="3"/>
      <c r="AG788" s="3"/>
      <c r="AH788" s="3"/>
      <c r="AJ788" s="3"/>
      <c r="AK788" s="3"/>
      <c r="AL788" s="3"/>
      <c r="AN788" s="3"/>
      <c r="AQ788" s="3"/>
    </row>
    <row r="789" spans="1:43">
      <c r="A789" t="str">
        <f>IF(C789="","","Allievo "&amp;COUNTIF($C$2:C789,C789))</f>
        <v/>
      </c>
      <c r="H789" s="3"/>
      <c r="N789" s="3"/>
      <c r="O789" s="3"/>
      <c r="P789" s="3"/>
      <c r="Q789" s="3"/>
      <c r="R789" s="3"/>
      <c r="S789" s="3"/>
      <c r="T789" s="3"/>
      <c r="V789" s="3"/>
      <c r="W789" s="3"/>
      <c r="X789" s="3"/>
      <c r="Z789" s="3"/>
      <c r="AA789" s="3"/>
      <c r="AB789" s="3"/>
      <c r="AC789" s="3"/>
      <c r="AD789" s="3"/>
      <c r="AF789" s="3"/>
      <c r="AG789" s="3"/>
      <c r="AH789" s="3"/>
      <c r="AJ789" s="3"/>
      <c r="AK789" s="3"/>
      <c r="AL789" s="3"/>
      <c r="AN789" s="3"/>
      <c r="AQ789" s="3"/>
    </row>
    <row r="790" spans="1:43">
      <c r="A790" t="str">
        <f>IF(C790="","","Allievo "&amp;COUNTIF($C$2:C790,C790))</f>
        <v/>
      </c>
      <c r="H790" s="3"/>
      <c r="N790" s="3"/>
      <c r="O790" s="3"/>
      <c r="P790" s="3"/>
      <c r="Q790" s="3"/>
      <c r="R790" s="3"/>
      <c r="S790" s="3"/>
      <c r="T790" s="3"/>
      <c r="V790" s="3"/>
      <c r="W790" s="3"/>
      <c r="X790" s="3"/>
      <c r="Z790" s="3"/>
      <c r="AA790" s="3"/>
      <c r="AB790" s="3"/>
      <c r="AC790" s="3"/>
      <c r="AD790" s="3"/>
      <c r="AF790" s="3"/>
      <c r="AG790" s="3"/>
      <c r="AH790" s="3"/>
      <c r="AJ790" s="3"/>
      <c r="AK790" s="3"/>
      <c r="AL790" s="3"/>
      <c r="AN790" s="3"/>
      <c r="AQ790" s="3"/>
    </row>
    <row r="791" spans="1:43">
      <c r="A791" t="str">
        <f>IF(C791="","","Allievo "&amp;COUNTIF($C$2:C791,C791))</f>
        <v/>
      </c>
      <c r="H791" s="3"/>
      <c r="N791" s="3"/>
      <c r="O791" s="3"/>
      <c r="P791" s="3"/>
      <c r="Q791" s="3"/>
      <c r="R791" s="3"/>
      <c r="S791" s="3"/>
      <c r="T791" s="3"/>
      <c r="V791" s="3"/>
      <c r="W791" s="3"/>
      <c r="X791" s="3"/>
      <c r="Z791" s="3"/>
      <c r="AA791" s="3"/>
      <c r="AB791" s="3"/>
      <c r="AC791" s="3"/>
      <c r="AD791" s="3"/>
      <c r="AF791" s="3"/>
      <c r="AG791" s="3"/>
      <c r="AH791" s="3"/>
      <c r="AJ791" s="3"/>
      <c r="AK791" s="3"/>
      <c r="AL791" s="3"/>
      <c r="AN791" s="3"/>
      <c r="AQ791" s="3"/>
    </row>
    <row r="792" spans="1:43">
      <c r="A792" t="str">
        <f>IF(C792="","","Allievo "&amp;COUNTIF($C$2:C792,C792))</f>
        <v/>
      </c>
      <c r="H792" s="3"/>
      <c r="N792" s="3"/>
      <c r="O792" s="3"/>
      <c r="P792" s="3"/>
      <c r="Q792" s="3"/>
      <c r="R792" s="3"/>
      <c r="S792" s="3"/>
      <c r="T792" s="3"/>
      <c r="V792" s="3"/>
      <c r="W792" s="3"/>
      <c r="X792" s="3"/>
      <c r="Z792" s="3"/>
      <c r="AA792" s="3"/>
      <c r="AB792" s="3"/>
      <c r="AC792" s="3"/>
      <c r="AD792" s="3"/>
      <c r="AF792" s="3"/>
      <c r="AG792" s="3"/>
      <c r="AH792" s="3"/>
      <c r="AJ792" s="3"/>
      <c r="AK792" s="3"/>
      <c r="AL792" s="3"/>
      <c r="AN792" s="3"/>
      <c r="AQ792" s="3"/>
    </row>
    <row r="793" spans="1:43">
      <c r="A793" t="str">
        <f>IF(C793="","","Allievo "&amp;COUNTIF($C$2:C793,C793))</f>
        <v/>
      </c>
      <c r="H793" s="3"/>
      <c r="N793" s="3"/>
      <c r="O793" s="3"/>
      <c r="P793" s="3"/>
      <c r="Q793" s="3"/>
      <c r="R793" s="3"/>
      <c r="S793" s="3"/>
      <c r="T793" s="3"/>
      <c r="V793" s="3"/>
      <c r="W793" s="3"/>
      <c r="X793" s="3"/>
      <c r="Z793" s="3"/>
      <c r="AA793" s="3"/>
      <c r="AB793" s="3"/>
      <c r="AC793" s="3"/>
      <c r="AD793" s="3"/>
      <c r="AF793" s="3"/>
      <c r="AG793" s="3"/>
      <c r="AH793" s="3"/>
      <c r="AJ793" s="3"/>
      <c r="AK793" s="3"/>
      <c r="AL793" s="3"/>
      <c r="AN793" s="3"/>
      <c r="AQ793" s="3"/>
    </row>
    <row r="794" spans="1:43">
      <c r="A794" t="str">
        <f>IF(C794="","","Allievo "&amp;COUNTIF($C$2:C794,C794))</f>
        <v/>
      </c>
      <c r="H794" s="3"/>
      <c r="N794" s="3"/>
      <c r="O794" s="3"/>
      <c r="P794" s="3"/>
      <c r="Q794" s="3"/>
      <c r="R794" s="3"/>
      <c r="S794" s="3"/>
      <c r="T794" s="3"/>
      <c r="V794" s="3"/>
      <c r="W794" s="3"/>
      <c r="X794" s="3"/>
      <c r="Z794" s="3"/>
      <c r="AA794" s="3"/>
      <c r="AB794" s="3"/>
      <c r="AC794" s="3"/>
      <c r="AD794" s="3"/>
      <c r="AF794" s="3"/>
      <c r="AG794" s="3"/>
      <c r="AH794" s="3"/>
      <c r="AJ794" s="3"/>
      <c r="AK794" s="3"/>
      <c r="AL794" s="3"/>
      <c r="AN794" s="3"/>
      <c r="AQ794" s="3"/>
    </row>
    <row r="795" spans="1:43">
      <c r="A795" t="str">
        <f>IF(C795="","","Allievo "&amp;COUNTIF($C$2:C795,C795))</f>
        <v/>
      </c>
      <c r="H795" s="3"/>
      <c r="N795" s="3"/>
      <c r="O795" s="3"/>
      <c r="P795" s="3"/>
      <c r="Q795" s="3"/>
      <c r="R795" s="3"/>
      <c r="S795" s="3"/>
      <c r="T795" s="3"/>
      <c r="V795" s="3"/>
      <c r="W795" s="3"/>
      <c r="X795" s="3"/>
      <c r="Z795" s="3"/>
      <c r="AA795" s="3"/>
      <c r="AB795" s="3"/>
      <c r="AC795" s="3"/>
      <c r="AD795" s="3"/>
      <c r="AF795" s="3"/>
      <c r="AG795" s="3"/>
      <c r="AH795" s="3"/>
      <c r="AJ795" s="3"/>
      <c r="AK795" s="3"/>
      <c r="AL795" s="3"/>
      <c r="AN795" s="3"/>
      <c r="AQ795" s="3"/>
    </row>
    <row r="796" spans="1:43">
      <c r="A796" t="str">
        <f>IF(C796="","","Allievo "&amp;COUNTIF($C$2:C796,C796))</f>
        <v/>
      </c>
      <c r="H796" s="3"/>
      <c r="N796" s="3"/>
      <c r="O796" s="3"/>
      <c r="P796" s="3"/>
      <c r="Q796" s="3"/>
      <c r="R796" s="3"/>
      <c r="S796" s="3"/>
      <c r="T796" s="3"/>
      <c r="V796" s="3"/>
      <c r="W796" s="3"/>
      <c r="X796" s="3"/>
      <c r="Z796" s="3"/>
      <c r="AA796" s="3"/>
      <c r="AB796" s="3"/>
      <c r="AC796" s="3"/>
      <c r="AD796" s="3"/>
      <c r="AF796" s="3"/>
      <c r="AG796" s="3"/>
      <c r="AH796" s="3"/>
      <c r="AJ796" s="3"/>
      <c r="AK796" s="3"/>
      <c r="AL796" s="3"/>
      <c r="AN796" s="3"/>
      <c r="AQ796" s="3"/>
    </row>
    <row r="797" spans="1:43">
      <c r="A797" t="str">
        <f>IF(C797="","","Allievo "&amp;COUNTIF($C$2:C797,C797))</f>
        <v/>
      </c>
      <c r="H797" s="3"/>
      <c r="N797" s="3"/>
      <c r="O797" s="3"/>
      <c r="P797" s="3"/>
      <c r="Q797" s="3"/>
      <c r="R797" s="3"/>
      <c r="S797" s="3"/>
      <c r="T797" s="3"/>
      <c r="V797" s="3"/>
      <c r="W797" s="3"/>
      <c r="X797" s="3"/>
      <c r="Z797" s="3"/>
      <c r="AA797" s="3"/>
      <c r="AB797" s="3"/>
      <c r="AC797" s="3"/>
      <c r="AD797" s="3"/>
      <c r="AF797" s="3"/>
      <c r="AG797" s="3"/>
      <c r="AH797" s="3"/>
      <c r="AJ797" s="3"/>
      <c r="AK797" s="3"/>
      <c r="AL797" s="3"/>
      <c r="AN797" s="3"/>
      <c r="AQ797" s="3"/>
    </row>
    <row r="798" spans="1:43">
      <c r="A798" t="str">
        <f>IF(C798="","","Allievo "&amp;COUNTIF($C$2:C798,C798))</f>
        <v/>
      </c>
      <c r="H798" s="3"/>
      <c r="N798" s="3"/>
      <c r="O798" s="3"/>
      <c r="P798" s="3"/>
      <c r="Q798" s="3"/>
      <c r="R798" s="3"/>
      <c r="S798" s="3"/>
      <c r="T798" s="3"/>
      <c r="V798" s="3"/>
      <c r="W798" s="3"/>
      <c r="X798" s="3"/>
      <c r="Z798" s="3"/>
      <c r="AA798" s="3"/>
      <c r="AB798" s="3"/>
      <c r="AC798" s="3"/>
      <c r="AD798" s="3"/>
      <c r="AF798" s="3"/>
      <c r="AG798" s="3"/>
      <c r="AH798" s="3"/>
      <c r="AJ798" s="3"/>
      <c r="AK798" s="3"/>
      <c r="AL798" s="3"/>
      <c r="AN798" s="3"/>
      <c r="AQ798" s="3"/>
    </row>
    <row r="799" spans="1:43">
      <c r="A799" t="str">
        <f>IF(C799="","","Allievo "&amp;COUNTIF($C$2:C799,C799))</f>
        <v/>
      </c>
      <c r="H799" s="3"/>
      <c r="N799" s="3"/>
      <c r="O799" s="3"/>
      <c r="P799" s="3"/>
      <c r="Q799" s="3"/>
      <c r="R799" s="3"/>
      <c r="S799" s="3"/>
      <c r="T799" s="3"/>
      <c r="V799" s="3"/>
      <c r="W799" s="3"/>
      <c r="X799" s="3"/>
      <c r="Z799" s="3"/>
      <c r="AA799" s="3"/>
      <c r="AB799" s="3"/>
      <c r="AC799" s="3"/>
      <c r="AD799" s="3"/>
      <c r="AF799" s="3"/>
      <c r="AG799" s="3"/>
      <c r="AH799" s="3"/>
      <c r="AJ799" s="3"/>
      <c r="AK799" s="3"/>
      <c r="AL799" s="3"/>
      <c r="AN799" s="3"/>
      <c r="AQ799" s="3"/>
    </row>
    <row r="800" spans="1:43">
      <c r="A800" t="str">
        <f>IF(C800="","","Allievo "&amp;COUNTIF($C$2:C800,C800))</f>
        <v/>
      </c>
      <c r="H800" s="3"/>
      <c r="N800" s="3"/>
      <c r="O800" s="3"/>
      <c r="P800" s="3"/>
      <c r="Q800" s="3"/>
      <c r="R800" s="3"/>
      <c r="S800" s="3"/>
      <c r="T800" s="3"/>
      <c r="V800" s="3"/>
      <c r="W800" s="3"/>
      <c r="X800" s="3"/>
      <c r="Z800" s="3"/>
      <c r="AA800" s="3"/>
      <c r="AB800" s="3"/>
      <c r="AC800" s="3"/>
      <c r="AD800" s="3"/>
      <c r="AF800" s="3"/>
      <c r="AG800" s="3"/>
      <c r="AH800" s="3"/>
      <c r="AJ800" s="3"/>
      <c r="AK800" s="3"/>
      <c r="AL800" s="3"/>
      <c r="AN800" s="3"/>
      <c r="AQ800" s="3"/>
    </row>
    <row r="801" spans="1:43">
      <c r="A801" t="str">
        <f>IF(C801="","","Allievo "&amp;COUNTIF($C$2:C801,C801))</f>
        <v/>
      </c>
      <c r="H801" s="3"/>
      <c r="N801" s="3"/>
      <c r="O801" s="3"/>
      <c r="P801" s="3"/>
      <c r="Q801" s="3"/>
      <c r="R801" s="3"/>
      <c r="S801" s="3"/>
      <c r="T801" s="3"/>
      <c r="V801" s="3"/>
      <c r="W801" s="3"/>
      <c r="X801" s="3"/>
      <c r="Z801" s="3"/>
      <c r="AA801" s="3"/>
      <c r="AB801" s="3"/>
      <c r="AC801" s="3"/>
      <c r="AD801" s="3"/>
      <c r="AF801" s="3"/>
      <c r="AG801" s="3"/>
      <c r="AH801" s="3"/>
      <c r="AJ801" s="3"/>
      <c r="AK801" s="3"/>
      <c r="AL801" s="3"/>
      <c r="AN801" s="3"/>
      <c r="AQ801" s="3"/>
    </row>
    <row r="802" spans="1:43">
      <c r="A802" t="str">
        <f>IF(C802="","","Allievo "&amp;COUNTIF($C$2:C802,C802))</f>
        <v/>
      </c>
      <c r="H802" s="3"/>
      <c r="N802" s="3"/>
      <c r="O802" s="3"/>
      <c r="P802" s="3"/>
      <c r="Q802" s="3"/>
      <c r="R802" s="3"/>
      <c r="S802" s="3"/>
      <c r="T802" s="3"/>
      <c r="V802" s="3"/>
      <c r="W802" s="3"/>
      <c r="X802" s="3"/>
      <c r="Z802" s="3"/>
      <c r="AA802" s="3"/>
      <c r="AB802" s="3"/>
      <c r="AC802" s="3"/>
      <c r="AD802" s="3"/>
      <c r="AF802" s="3"/>
      <c r="AG802" s="3"/>
      <c r="AH802" s="3"/>
      <c r="AJ802" s="3"/>
      <c r="AK802" s="3"/>
      <c r="AL802" s="3"/>
      <c r="AN802" s="3"/>
      <c r="AQ802" s="3"/>
    </row>
    <row r="803" spans="1:43">
      <c r="A803" t="str">
        <f>IF(C803="","","Allievo "&amp;COUNTIF($C$2:C803,C803))</f>
        <v/>
      </c>
      <c r="H803" s="3"/>
      <c r="N803" s="3"/>
      <c r="O803" s="3"/>
      <c r="P803" s="3"/>
      <c r="Q803" s="3"/>
      <c r="R803" s="3"/>
      <c r="S803" s="3"/>
      <c r="T803" s="3"/>
      <c r="V803" s="3"/>
      <c r="W803" s="3"/>
      <c r="X803" s="3"/>
      <c r="Z803" s="3"/>
      <c r="AA803" s="3"/>
      <c r="AB803" s="3"/>
      <c r="AC803" s="3"/>
      <c r="AD803" s="3"/>
      <c r="AF803" s="3"/>
      <c r="AG803" s="3"/>
      <c r="AH803" s="3"/>
      <c r="AJ803" s="3"/>
      <c r="AK803" s="3"/>
      <c r="AL803" s="3"/>
      <c r="AN803" s="3"/>
      <c r="AQ803" s="3"/>
    </row>
    <row r="804" spans="1:43">
      <c r="A804" t="str">
        <f>IF(C804="","","Allievo "&amp;COUNTIF($C$2:C804,C804))</f>
        <v/>
      </c>
      <c r="H804" s="3"/>
      <c r="N804" s="3"/>
      <c r="O804" s="3"/>
      <c r="P804" s="3"/>
      <c r="Q804" s="3"/>
      <c r="R804" s="3"/>
      <c r="S804" s="3"/>
      <c r="T804" s="3"/>
      <c r="V804" s="3"/>
      <c r="W804" s="3"/>
      <c r="X804" s="3"/>
      <c r="Z804" s="3"/>
      <c r="AA804" s="3"/>
      <c r="AB804" s="3"/>
      <c r="AC804" s="3"/>
      <c r="AD804" s="3"/>
      <c r="AF804" s="3"/>
      <c r="AG804" s="3"/>
      <c r="AH804" s="3"/>
      <c r="AJ804" s="3"/>
      <c r="AK804" s="3"/>
      <c r="AL804" s="3"/>
      <c r="AN804" s="3"/>
      <c r="AQ804" s="3"/>
    </row>
    <row r="805" spans="1:43">
      <c r="A805" t="str">
        <f>IF(C805="","","Allievo "&amp;COUNTIF($C$2:C805,C805))</f>
        <v/>
      </c>
      <c r="H805" s="3"/>
      <c r="N805" s="3"/>
      <c r="O805" s="3"/>
      <c r="P805" s="3"/>
      <c r="Q805" s="3"/>
      <c r="R805" s="3"/>
      <c r="S805" s="3"/>
      <c r="T805" s="3"/>
      <c r="V805" s="3"/>
      <c r="W805" s="3"/>
      <c r="X805" s="3"/>
      <c r="Z805" s="3"/>
      <c r="AA805" s="3"/>
      <c r="AB805" s="3"/>
      <c r="AC805" s="3"/>
      <c r="AD805" s="3"/>
      <c r="AF805" s="3"/>
      <c r="AG805" s="3"/>
      <c r="AH805" s="3"/>
      <c r="AJ805" s="3"/>
      <c r="AK805" s="3"/>
      <c r="AL805" s="3"/>
      <c r="AN805" s="3"/>
      <c r="AQ805" s="3"/>
    </row>
    <row r="806" spans="1:43">
      <c r="A806" t="str">
        <f>IF(C806="","","Allievo "&amp;COUNTIF($C$2:C806,C806))</f>
        <v/>
      </c>
      <c r="H806" s="3"/>
      <c r="N806" s="3"/>
      <c r="O806" s="3"/>
      <c r="P806" s="3"/>
      <c r="Q806" s="3"/>
      <c r="R806" s="3"/>
      <c r="S806" s="3"/>
      <c r="T806" s="3"/>
      <c r="V806" s="3"/>
      <c r="W806" s="3"/>
      <c r="X806" s="3"/>
      <c r="Z806" s="3"/>
      <c r="AA806" s="3"/>
      <c r="AB806" s="3"/>
      <c r="AC806" s="3"/>
      <c r="AD806" s="3"/>
      <c r="AF806" s="3"/>
      <c r="AG806" s="3"/>
      <c r="AH806" s="3"/>
      <c r="AJ806" s="3"/>
      <c r="AK806" s="3"/>
      <c r="AL806" s="3"/>
      <c r="AN806" s="3"/>
      <c r="AQ806" s="3"/>
    </row>
    <row r="807" spans="1:43">
      <c r="A807" t="str">
        <f>IF(C807="","","Allievo "&amp;COUNTIF($C$2:C807,C807))</f>
        <v/>
      </c>
      <c r="H807" s="3"/>
      <c r="N807" s="3"/>
      <c r="O807" s="3"/>
      <c r="P807" s="3"/>
      <c r="Q807" s="3"/>
      <c r="R807" s="3"/>
      <c r="S807" s="3"/>
      <c r="T807" s="3"/>
      <c r="V807" s="3"/>
      <c r="W807" s="3"/>
      <c r="X807" s="3"/>
      <c r="Z807" s="3"/>
      <c r="AA807" s="3"/>
      <c r="AB807" s="3"/>
      <c r="AC807" s="3"/>
      <c r="AD807" s="3"/>
      <c r="AF807" s="3"/>
      <c r="AG807" s="3"/>
      <c r="AH807" s="3"/>
      <c r="AJ807" s="3"/>
      <c r="AK807" s="3"/>
      <c r="AL807" s="3"/>
      <c r="AN807" s="3"/>
      <c r="AQ807" s="3"/>
    </row>
    <row r="808" spans="1:43">
      <c r="A808" t="str">
        <f>IF(C808="","","Allievo "&amp;COUNTIF($C$2:C808,C808))</f>
        <v/>
      </c>
      <c r="H808" s="3"/>
      <c r="N808" s="3"/>
      <c r="O808" s="3"/>
      <c r="P808" s="3"/>
      <c r="Q808" s="3"/>
      <c r="R808" s="3"/>
      <c r="S808" s="3"/>
      <c r="T808" s="3"/>
      <c r="V808" s="3"/>
      <c r="W808" s="3"/>
      <c r="X808" s="3"/>
      <c r="Z808" s="3"/>
      <c r="AA808" s="3"/>
      <c r="AB808" s="3"/>
      <c r="AC808" s="3"/>
      <c r="AD808" s="3"/>
      <c r="AF808" s="3"/>
      <c r="AG808" s="3"/>
      <c r="AH808" s="3"/>
      <c r="AJ808" s="3"/>
      <c r="AK808" s="3"/>
      <c r="AL808" s="3"/>
      <c r="AN808" s="3"/>
      <c r="AQ808" s="3"/>
    </row>
    <row r="809" spans="1:43">
      <c r="A809" t="str">
        <f>IF(C809="","","Allievo "&amp;COUNTIF($C$2:C809,C809))</f>
        <v/>
      </c>
      <c r="H809" s="3"/>
      <c r="N809" s="3"/>
      <c r="O809" s="3"/>
      <c r="P809" s="3"/>
      <c r="Q809" s="3"/>
      <c r="R809" s="3"/>
      <c r="S809" s="3"/>
      <c r="T809" s="3"/>
      <c r="V809" s="3"/>
      <c r="W809" s="3"/>
      <c r="X809" s="3"/>
      <c r="Z809" s="3"/>
      <c r="AA809" s="3"/>
      <c r="AB809" s="3"/>
      <c r="AC809" s="3"/>
      <c r="AD809" s="3"/>
      <c r="AF809" s="3"/>
      <c r="AG809" s="3"/>
      <c r="AH809" s="3"/>
      <c r="AJ809" s="3"/>
      <c r="AK809" s="3"/>
      <c r="AL809" s="3"/>
      <c r="AN809" s="3"/>
      <c r="AQ809" s="3"/>
    </row>
    <row r="810" spans="1:43">
      <c r="A810" t="str">
        <f>IF(C810="","","Allievo "&amp;COUNTIF($C$2:C810,C810))</f>
        <v/>
      </c>
      <c r="H810" s="3"/>
      <c r="N810" s="3"/>
      <c r="O810" s="3"/>
      <c r="P810" s="3"/>
      <c r="Q810" s="3"/>
      <c r="R810" s="3"/>
      <c r="S810" s="3"/>
      <c r="T810" s="3"/>
      <c r="V810" s="3"/>
      <c r="W810" s="3"/>
      <c r="X810" s="3"/>
      <c r="Z810" s="3"/>
      <c r="AA810" s="3"/>
      <c r="AB810" s="3"/>
      <c r="AC810" s="3"/>
      <c r="AD810" s="3"/>
      <c r="AF810" s="3"/>
      <c r="AG810" s="3"/>
      <c r="AH810" s="3"/>
      <c r="AJ810" s="3"/>
      <c r="AK810" s="3"/>
      <c r="AL810" s="3"/>
      <c r="AN810" s="3"/>
      <c r="AQ810" s="3"/>
    </row>
    <row r="811" spans="1:43">
      <c r="A811" t="str">
        <f>IF(C811="","","Allievo "&amp;COUNTIF($C$2:C811,C811))</f>
        <v/>
      </c>
      <c r="H811" s="3"/>
      <c r="N811" s="3"/>
      <c r="O811" s="3"/>
      <c r="P811" s="3"/>
      <c r="Q811" s="3"/>
      <c r="R811" s="3"/>
      <c r="S811" s="3"/>
      <c r="T811" s="3"/>
      <c r="V811" s="3"/>
      <c r="W811" s="3"/>
      <c r="X811" s="3"/>
      <c r="Z811" s="3"/>
      <c r="AA811" s="3"/>
      <c r="AB811" s="3"/>
      <c r="AC811" s="3"/>
      <c r="AD811" s="3"/>
      <c r="AF811" s="3"/>
      <c r="AG811" s="3"/>
      <c r="AH811" s="3"/>
      <c r="AJ811" s="3"/>
      <c r="AK811" s="3"/>
      <c r="AL811" s="3"/>
      <c r="AN811" s="3"/>
      <c r="AQ811" s="3"/>
    </row>
    <row r="812" spans="1:43">
      <c r="A812" t="str">
        <f>IF(C812="","","Allievo "&amp;COUNTIF($C$2:C812,C812))</f>
        <v/>
      </c>
      <c r="H812" s="3"/>
      <c r="N812" s="3"/>
      <c r="O812" s="3"/>
      <c r="P812" s="3"/>
      <c r="Q812" s="3"/>
      <c r="R812" s="3"/>
      <c r="S812" s="3"/>
      <c r="T812" s="3"/>
      <c r="V812" s="3"/>
      <c r="W812" s="3"/>
      <c r="X812" s="3"/>
      <c r="Z812" s="3"/>
      <c r="AA812" s="3"/>
      <c r="AB812" s="3"/>
      <c r="AC812" s="3"/>
      <c r="AD812" s="3"/>
      <c r="AF812" s="3"/>
      <c r="AG812" s="3"/>
      <c r="AH812" s="3"/>
      <c r="AJ812" s="3"/>
      <c r="AK812" s="3"/>
      <c r="AL812" s="3"/>
      <c r="AN812" s="3"/>
      <c r="AQ812" s="3"/>
    </row>
    <row r="813" spans="1:43">
      <c r="A813" t="str">
        <f>IF(C813="","","Allievo "&amp;COUNTIF($C$2:C813,C813))</f>
        <v/>
      </c>
      <c r="H813" s="3"/>
      <c r="N813" s="3"/>
      <c r="O813" s="3"/>
      <c r="P813" s="3"/>
      <c r="Q813" s="3"/>
      <c r="R813" s="3"/>
      <c r="S813" s="3"/>
      <c r="T813" s="3"/>
      <c r="V813" s="3"/>
      <c r="W813" s="3"/>
      <c r="X813" s="3"/>
      <c r="Z813" s="3"/>
      <c r="AA813" s="3"/>
      <c r="AB813" s="3"/>
      <c r="AC813" s="3"/>
      <c r="AD813" s="3"/>
      <c r="AF813" s="3"/>
      <c r="AG813" s="3"/>
      <c r="AH813" s="3"/>
      <c r="AJ813" s="3"/>
      <c r="AK813" s="3"/>
      <c r="AL813" s="3"/>
      <c r="AN813" s="3"/>
      <c r="AQ813" s="3"/>
    </row>
    <row r="814" spans="1:43">
      <c r="A814" t="str">
        <f>IF(C814="","","Allievo "&amp;COUNTIF($C$2:C814,C814))</f>
        <v/>
      </c>
      <c r="H814" s="3"/>
      <c r="N814" s="3"/>
      <c r="O814" s="3"/>
      <c r="P814" s="3"/>
      <c r="Q814" s="3"/>
      <c r="R814" s="3"/>
      <c r="S814" s="3"/>
      <c r="T814" s="3"/>
      <c r="V814" s="3"/>
      <c r="W814" s="3"/>
      <c r="X814" s="3"/>
      <c r="Z814" s="3"/>
      <c r="AA814" s="3"/>
      <c r="AB814" s="3"/>
      <c r="AC814" s="3"/>
      <c r="AD814" s="3"/>
      <c r="AF814" s="3"/>
      <c r="AG814" s="3"/>
      <c r="AH814" s="3"/>
      <c r="AJ814" s="3"/>
      <c r="AK814" s="3"/>
      <c r="AL814" s="3"/>
      <c r="AN814" s="3"/>
      <c r="AQ814" s="3"/>
    </row>
    <row r="815" spans="1:43">
      <c r="A815" t="str">
        <f>IF(C815="","","Allievo "&amp;COUNTIF($C$2:C815,C815))</f>
        <v/>
      </c>
      <c r="H815" s="3"/>
      <c r="N815" s="3"/>
      <c r="O815" s="3"/>
      <c r="P815" s="3"/>
      <c r="Q815" s="3"/>
      <c r="R815" s="3"/>
      <c r="S815" s="3"/>
      <c r="T815" s="3"/>
      <c r="V815" s="3"/>
      <c r="W815" s="3"/>
      <c r="X815" s="3"/>
      <c r="Z815" s="3"/>
      <c r="AA815" s="3"/>
      <c r="AB815" s="3"/>
      <c r="AC815" s="3"/>
      <c r="AD815" s="3"/>
      <c r="AF815" s="3"/>
      <c r="AG815" s="3"/>
      <c r="AH815" s="3"/>
      <c r="AJ815" s="3"/>
      <c r="AK815" s="3"/>
      <c r="AL815" s="3"/>
      <c r="AN815" s="3"/>
      <c r="AQ815" s="3"/>
    </row>
    <row r="816" spans="1:43">
      <c r="A816" t="str">
        <f>IF(C816="","","Allievo "&amp;COUNTIF($C$2:C816,C816))</f>
        <v/>
      </c>
      <c r="H816" s="3"/>
      <c r="N816" s="3"/>
      <c r="O816" s="3"/>
      <c r="P816" s="3"/>
      <c r="Q816" s="3"/>
      <c r="R816" s="3"/>
      <c r="S816" s="3"/>
      <c r="T816" s="3"/>
      <c r="V816" s="3"/>
      <c r="W816" s="3"/>
      <c r="X816" s="3"/>
      <c r="Z816" s="3"/>
      <c r="AA816" s="3"/>
      <c r="AB816" s="3"/>
      <c r="AC816" s="3"/>
      <c r="AD816" s="3"/>
      <c r="AF816" s="3"/>
      <c r="AG816" s="3"/>
      <c r="AH816" s="3"/>
      <c r="AJ816" s="3"/>
      <c r="AK816" s="3"/>
      <c r="AL816" s="3"/>
      <c r="AN816" s="3"/>
      <c r="AQ816" s="3"/>
    </row>
    <row r="817" spans="1:43">
      <c r="A817" t="str">
        <f>IF(C817="","","Allievo "&amp;COUNTIF($C$2:C817,C817))</f>
        <v/>
      </c>
      <c r="H817" s="3"/>
      <c r="N817" s="3"/>
      <c r="O817" s="3"/>
      <c r="P817" s="3"/>
      <c r="Q817" s="3"/>
      <c r="R817" s="3"/>
      <c r="S817" s="3"/>
      <c r="T817" s="3"/>
      <c r="V817" s="3"/>
      <c r="W817" s="3"/>
      <c r="X817" s="3"/>
      <c r="Z817" s="3"/>
      <c r="AA817" s="3"/>
      <c r="AB817" s="3"/>
      <c r="AC817" s="3"/>
      <c r="AD817" s="3"/>
      <c r="AF817" s="3"/>
      <c r="AG817" s="3"/>
      <c r="AH817" s="3"/>
      <c r="AJ817" s="3"/>
      <c r="AK817" s="3"/>
      <c r="AL817" s="3"/>
      <c r="AN817" s="3"/>
      <c r="AQ817" s="3"/>
    </row>
    <row r="818" spans="1:43">
      <c r="A818" t="str">
        <f>IF(C818="","","Allievo "&amp;COUNTIF($C$2:C818,C818))</f>
        <v/>
      </c>
      <c r="H818" s="3"/>
      <c r="N818" s="3"/>
      <c r="O818" s="3"/>
      <c r="P818" s="3"/>
      <c r="Q818" s="3"/>
      <c r="R818" s="3"/>
      <c r="S818" s="3"/>
      <c r="T818" s="3"/>
      <c r="V818" s="3"/>
      <c r="W818" s="3"/>
      <c r="X818" s="3"/>
      <c r="Z818" s="3"/>
      <c r="AA818" s="3"/>
      <c r="AB818" s="3"/>
      <c r="AC818" s="3"/>
      <c r="AD818" s="3"/>
      <c r="AF818" s="3"/>
      <c r="AG818" s="3"/>
      <c r="AH818" s="3"/>
      <c r="AJ818" s="3"/>
      <c r="AK818" s="3"/>
      <c r="AL818" s="3"/>
      <c r="AN818" s="3"/>
      <c r="AQ818" s="3"/>
    </row>
    <row r="819" spans="1:43">
      <c r="A819" t="str">
        <f>IF(C819="","","Allievo "&amp;COUNTIF($C$2:C819,C819))</f>
        <v/>
      </c>
      <c r="H819" s="3"/>
      <c r="N819" s="3"/>
      <c r="O819" s="3"/>
      <c r="P819" s="3"/>
      <c r="Q819" s="3"/>
      <c r="R819" s="3"/>
      <c r="S819" s="3"/>
      <c r="T819" s="3"/>
      <c r="V819" s="3"/>
      <c r="W819" s="3"/>
      <c r="X819" s="3"/>
      <c r="Z819" s="3"/>
      <c r="AA819" s="3"/>
      <c r="AB819" s="3"/>
      <c r="AC819" s="3"/>
      <c r="AD819" s="3"/>
      <c r="AF819" s="3"/>
      <c r="AG819" s="3"/>
      <c r="AH819" s="3"/>
      <c r="AJ819" s="3"/>
      <c r="AK819" s="3"/>
      <c r="AL819" s="3"/>
      <c r="AN819" s="3"/>
      <c r="AQ819" s="3"/>
    </row>
    <row r="820" spans="1:43">
      <c r="A820" t="str">
        <f>IF(C820="","","Allievo "&amp;COUNTIF($C$2:C820,C820))</f>
        <v/>
      </c>
      <c r="H820" s="3"/>
      <c r="N820" s="3"/>
      <c r="O820" s="3"/>
      <c r="P820" s="3"/>
      <c r="Q820" s="3"/>
      <c r="R820" s="3"/>
      <c r="S820" s="3"/>
      <c r="T820" s="3"/>
      <c r="V820" s="3"/>
      <c r="W820" s="3"/>
      <c r="X820" s="3"/>
      <c r="Z820" s="3"/>
      <c r="AA820" s="3"/>
      <c r="AB820" s="3"/>
      <c r="AC820" s="3"/>
      <c r="AD820" s="3"/>
      <c r="AF820" s="3"/>
      <c r="AG820" s="3"/>
      <c r="AH820" s="3"/>
      <c r="AJ820" s="3"/>
      <c r="AK820" s="3"/>
      <c r="AL820" s="3"/>
      <c r="AN820" s="3"/>
      <c r="AQ820" s="3"/>
    </row>
    <row r="821" spans="1:43">
      <c r="A821" t="str">
        <f>IF(C821="","","Allievo "&amp;COUNTIF($C$2:C821,C821))</f>
        <v/>
      </c>
      <c r="H821" s="3"/>
      <c r="N821" s="3"/>
      <c r="O821" s="3"/>
      <c r="P821" s="3"/>
      <c r="Q821" s="3"/>
      <c r="R821" s="3"/>
      <c r="S821" s="3"/>
      <c r="T821" s="3"/>
      <c r="V821" s="3"/>
      <c r="W821" s="3"/>
      <c r="X821" s="3"/>
      <c r="Z821" s="3"/>
      <c r="AA821" s="3"/>
      <c r="AB821" s="3"/>
      <c r="AC821" s="3"/>
      <c r="AD821" s="3"/>
      <c r="AF821" s="3"/>
      <c r="AG821" s="3"/>
      <c r="AH821" s="3"/>
      <c r="AJ821" s="3"/>
      <c r="AK821" s="3"/>
      <c r="AL821" s="3"/>
      <c r="AN821" s="3"/>
      <c r="AQ821" s="3"/>
    </row>
    <row r="822" spans="1:43">
      <c r="A822" t="str">
        <f>IF(C822="","","Allievo "&amp;COUNTIF($C$2:C822,C822))</f>
        <v/>
      </c>
      <c r="H822" s="3"/>
      <c r="N822" s="3"/>
      <c r="O822" s="3"/>
      <c r="P822" s="3"/>
      <c r="Q822" s="3"/>
      <c r="R822" s="3"/>
      <c r="S822" s="3"/>
      <c r="T822" s="3"/>
      <c r="V822" s="3"/>
      <c r="W822" s="3"/>
      <c r="X822" s="3"/>
      <c r="Z822" s="3"/>
      <c r="AA822" s="3"/>
      <c r="AB822" s="3"/>
      <c r="AC822" s="3"/>
      <c r="AD822" s="3"/>
      <c r="AF822" s="3"/>
      <c r="AG822" s="3"/>
      <c r="AH822" s="3"/>
      <c r="AJ822" s="3"/>
      <c r="AK822" s="3"/>
      <c r="AL822" s="3"/>
      <c r="AN822" s="3"/>
      <c r="AQ822" s="3"/>
    </row>
    <row r="823" spans="1:43">
      <c r="A823" t="str">
        <f>IF(C823="","","Allievo "&amp;COUNTIF($C$2:C823,C823))</f>
        <v/>
      </c>
      <c r="H823" s="3"/>
      <c r="N823" s="3"/>
      <c r="O823" s="3"/>
      <c r="P823" s="3"/>
      <c r="Q823" s="3"/>
      <c r="R823" s="3"/>
      <c r="S823" s="3"/>
      <c r="T823" s="3"/>
      <c r="V823" s="3"/>
      <c r="W823" s="3"/>
      <c r="X823" s="3"/>
      <c r="Z823" s="3"/>
      <c r="AA823" s="3"/>
      <c r="AB823" s="3"/>
      <c r="AC823" s="3"/>
      <c r="AD823" s="3"/>
      <c r="AF823" s="3"/>
      <c r="AG823" s="3"/>
      <c r="AH823" s="3"/>
      <c r="AJ823" s="3"/>
      <c r="AK823" s="3"/>
      <c r="AL823" s="3"/>
      <c r="AN823" s="3"/>
      <c r="AQ823" s="3"/>
    </row>
    <row r="824" spans="1:43">
      <c r="A824" t="str">
        <f>IF(C824="","","Allievo "&amp;COUNTIF($C$2:C824,C824))</f>
        <v/>
      </c>
      <c r="H824" s="3"/>
      <c r="N824" s="3"/>
      <c r="O824" s="3"/>
      <c r="P824" s="3"/>
      <c r="Q824" s="3"/>
      <c r="R824" s="3"/>
      <c r="S824" s="3"/>
      <c r="T824" s="3"/>
      <c r="V824" s="3"/>
      <c r="W824" s="3"/>
      <c r="X824" s="3"/>
      <c r="Z824" s="3"/>
      <c r="AA824" s="3"/>
      <c r="AB824" s="3"/>
      <c r="AC824" s="3"/>
      <c r="AD824" s="3"/>
      <c r="AF824" s="3"/>
      <c r="AG824" s="3"/>
      <c r="AH824" s="3"/>
      <c r="AJ824" s="3"/>
      <c r="AK824" s="3"/>
      <c r="AL824" s="3"/>
      <c r="AN824" s="3"/>
      <c r="AQ824" s="3"/>
    </row>
    <row r="825" spans="1:43">
      <c r="A825" t="str">
        <f>IF(C825="","","Allievo "&amp;COUNTIF($C$2:C825,C825))</f>
        <v/>
      </c>
      <c r="H825" s="3"/>
      <c r="N825" s="3"/>
      <c r="O825" s="3"/>
      <c r="P825" s="3"/>
      <c r="Q825" s="3"/>
      <c r="R825" s="3"/>
      <c r="S825" s="3"/>
      <c r="T825" s="3"/>
      <c r="V825" s="3"/>
      <c r="W825" s="3"/>
      <c r="X825" s="3"/>
      <c r="Z825" s="3"/>
      <c r="AA825" s="3"/>
      <c r="AB825" s="3"/>
      <c r="AC825" s="3"/>
      <c r="AD825" s="3"/>
      <c r="AF825" s="3"/>
      <c r="AG825" s="3"/>
      <c r="AH825" s="3"/>
      <c r="AJ825" s="3"/>
      <c r="AK825" s="3"/>
      <c r="AL825" s="3"/>
      <c r="AN825" s="3"/>
      <c r="AQ825" s="3"/>
    </row>
    <row r="826" spans="1:43">
      <c r="A826" t="str">
        <f>IF(C826="","","Allievo "&amp;COUNTIF($C$2:C826,C826))</f>
        <v/>
      </c>
      <c r="H826" s="3"/>
      <c r="N826" s="3"/>
      <c r="O826" s="3"/>
      <c r="P826" s="3"/>
      <c r="Q826" s="3"/>
      <c r="R826" s="3"/>
      <c r="S826" s="3"/>
      <c r="T826" s="3"/>
      <c r="V826" s="3"/>
      <c r="W826" s="3"/>
      <c r="X826" s="3"/>
      <c r="Z826" s="3"/>
      <c r="AA826" s="3"/>
      <c r="AB826" s="3"/>
      <c r="AC826" s="3"/>
      <c r="AD826" s="3"/>
      <c r="AF826" s="3"/>
      <c r="AG826" s="3"/>
      <c r="AH826" s="3"/>
      <c r="AJ826" s="3"/>
      <c r="AK826" s="3"/>
      <c r="AL826" s="3"/>
      <c r="AN826" s="3"/>
      <c r="AQ826" s="3"/>
    </row>
    <row r="827" spans="1:43">
      <c r="A827" t="str">
        <f>IF(C827="","","Allievo "&amp;COUNTIF($C$2:C827,C827))</f>
        <v/>
      </c>
      <c r="H827" s="3"/>
      <c r="N827" s="3"/>
      <c r="O827" s="3"/>
      <c r="P827" s="3"/>
      <c r="Q827" s="3"/>
      <c r="R827" s="3"/>
      <c r="S827" s="3"/>
      <c r="T827" s="3"/>
      <c r="V827" s="3"/>
      <c r="W827" s="3"/>
      <c r="X827" s="3"/>
      <c r="Z827" s="3"/>
      <c r="AA827" s="3"/>
      <c r="AB827" s="3"/>
      <c r="AC827" s="3"/>
      <c r="AD827" s="3"/>
      <c r="AF827" s="3"/>
      <c r="AG827" s="3"/>
      <c r="AH827" s="3"/>
      <c r="AJ827" s="3"/>
      <c r="AK827" s="3"/>
      <c r="AL827" s="3"/>
      <c r="AN827" s="3"/>
      <c r="AQ827" s="3"/>
    </row>
    <row r="828" spans="1:43">
      <c r="A828" t="str">
        <f>IF(C828="","","Allievo "&amp;COUNTIF($C$2:C828,C828))</f>
        <v/>
      </c>
      <c r="H828" s="3"/>
      <c r="N828" s="3"/>
      <c r="O828" s="3"/>
      <c r="P828" s="3"/>
      <c r="Q828" s="3"/>
      <c r="R828" s="3"/>
      <c r="S828" s="3"/>
      <c r="T828" s="3"/>
      <c r="V828" s="3"/>
      <c r="W828" s="3"/>
      <c r="X828" s="3"/>
      <c r="Z828" s="3"/>
      <c r="AA828" s="3"/>
      <c r="AB828" s="3"/>
      <c r="AC828" s="3"/>
      <c r="AD828" s="3"/>
      <c r="AF828" s="3"/>
      <c r="AG828" s="3"/>
      <c r="AH828" s="3"/>
      <c r="AJ828" s="3"/>
      <c r="AK828" s="3"/>
      <c r="AL828" s="3"/>
      <c r="AN828" s="3"/>
      <c r="AQ828" s="3"/>
    </row>
    <row r="829" spans="1:43">
      <c r="A829" t="str">
        <f>IF(C829="","","Allievo "&amp;COUNTIF($C$2:C829,C829))</f>
        <v/>
      </c>
      <c r="H829" s="3"/>
      <c r="N829" s="3"/>
      <c r="O829" s="3"/>
      <c r="P829" s="3"/>
      <c r="Q829" s="3"/>
      <c r="R829" s="3"/>
      <c r="S829" s="3"/>
      <c r="T829" s="3"/>
      <c r="V829" s="3"/>
      <c r="W829" s="3"/>
      <c r="X829" s="3"/>
      <c r="Z829" s="3"/>
      <c r="AA829" s="3"/>
      <c r="AB829" s="3"/>
      <c r="AC829" s="3"/>
      <c r="AD829" s="3"/>
      <c r="AF829" s="3"/>
      <c r="AG829" s="3"/>
      <c r="AH829" s="3"/>
      <c r="AJ829" s="3"/>
      <c r="AK829" s="3"/>
      <c r="AL829" s="3"/>
      <c r="AN829" s="3"/>
      <c r="AQ829" s="3"/>
    </row>
    <row r="830" spans="1:43">
      <c r="A830" t="str">
        <f>IF(C830="","","Allievo "&amp;COUNTIF($C$2:C830,C830))</f>
        <v/>
      </c>
      <c r="H830" s="3"/>
      <c r="N830" s="3"/>
      <c r="O830" s="3"/>
      <c r="P830" s="3"/>
      <c r="Q830" s="3"/>
      <c r="R830" s="3"/>
      <c r="S830" s="3"/>
      <c r="T830" s="3"/>
      <c r="V830" s="3"/>
      <c r="W830" s="3"/>
      <c r="X830" s="3"/>
      <c r="Z830" s="3"/>
      <c r="AA830" s="3"/>
      <c r="AB830" s="3"/>
      <c r="AC830" s="3"/>
      <c r="AD830" s="3"/>
      <c r="AF830" s="3"/>
      <c r="AG830" s="3"/>
      <c r="AH830" s="3"/>
      <c r="AJ830" s="3"/>
      <c r="AK830" s="3"/>
      <c r="AL830" s="3"/>
      <c r="AN830" s="3"/>
      <c r="AQ830" s="3"/>
    </row>
    <row r="831" spans="1:43">
      <c r="A831" t="str">
        <f>IF(C831="","","Allievo "&amp;COUNTIF($C$2:C831,C831))</f>
        <v/>
      </c>
      <c r="H831" s="3"/>
      <c r="N831" s="3"/>
      <c r="O831" s="3"/>
      <c r="P831" s="3"/>
      <c r="Q831" s="3"/>
      <c r="R831" s="3"/>
      <c r="S831" s="3"/>
      <c r="T831" s="3"/>
      <c r="V831" s="3"/>
      <c r="W831" s="3"/>
      <c r="X831" s="3"/>
      <c r="Z831" s="3"/>
      <c r="AA831" s="3"/>
      <c r="AB831" s="3"/>
      <c r="AC831" s="3"/>
      <c r="AD831" s="3"/>
      <c r="AF831" s="3"/>
      <c r="AG831" s="3"/>
      <c r="AH831" s="3"/>
      <c r="AJ831" s="3"/>
      <c r="AK831" s="3"/>
      <c r="AL831" s="3"/>
      <c r="AN831" s="3"/>
      <c r="AQ831" s="3"/>
    </row>
    <row r="832" spans="1:43">
      <c r="A832" t="str">
        <f>IF(C832="","","Allievo "&amp;COUNTIF($C$2:C832,C832))</f>
        <v/>
      </c>
      <c r="H832" s="3"/>
      <c r="N832" s="3"/>
      <c r="O832" s="3"/>
      <c r="P832" s="3"/>
      <c r="Q832" s="3"/>
      <c r="R832" s="3"/>
      <c r="S832" s="3"/>
      <c r="T832" s="3"/>
      <c r="V832" s="3"/>
      <c r="W832" s="3"/>
      <c r="X832" s="3"/>
      <c r="Z832" s="3"/>
      <c r="AA832" s="3"/>
      <c r="AB832" s="3"/>
      <c r="AC832" s="3"/>
      <c r="AD832" s="3"/>
      <c r="AF832" s="3"/>
      <c r="AG832" s="3"/>
      <c r="AH832" s="3"/>
      <c r="AJ832" s="3"/>
      <c r="AK832" s="3"/>
      <c r="AL832" s="3"/>
      <c r="AN832" s="3"/>
      <c r="AQ832" s="3"/>
    </row>
    <row r="833" spans="1:43">
      <c r="A833" t="str">
        <f>IF(C833="","","Allievo "&amp;COUNTIF($C$2:C833,C833))</f>
        <v/>
      </c>
      <c r="H833" s="3"/>
      <c r="N833" s="3"/>
      <c r="O833" s="3"/>
      <c r="P833" s="3"/>
      <c r="Q833" s="3"/>
      <c r="R833" s="3"/>
      <c r="S833" s="3"/>
      <c r="T833" s="3"/>
      <c r="V833" s="3"/>
      <c r="W833" s="3"/>
      <c r="X833" s="3"/>
      <c r="Z833" s="3"/>
      <c r="AA833" s="3"/>
      <c r="AB833" s="3"/>
      <c r="AC833" s="3"/>
      <c r="AD833" s="3"/>
      <c r="AF833" s="3"/>
      <c r="AG833" s="3"/>
      <c r="AH833" s="3"/>
      <c r="AJ833" s="3"/>
      <c r="AK833" s="3"/>
      <c r="AL833" s="3"/>
      <c r="AN833" s="3"/>
      <c r="AQ833" s="3"/>
    </row>
    <row r="834" spans="1:43">
      <c r="A834" t="str">
        <f>IF(C834="","","Allievo "&amp;COUNTIF($C$2:C834,C834))</f>
        <v/>
      </c>
      <c r="H834" s="3"/>
      <c r="N834" s="3"/>
      <c r="O834" s="3"/>
      <c r="P834" s="3"/>
      <c r="Q834" s="3"/>
      <c r="R834" s="3"/>
      <c r="S834" s="3"/>
      <c r="T834" s="3"/>
      <c r="V834" s="3"/>
      <c r="W834" s="3"/>
      <c r="X834" s="3"/>
      <c r="Z834" s="3"/>
      <c r="AA834" s="3"/>
      <c r="AB834" s="3"/>
      <c r="AC834" s="3"/>
      <c r="AD834" s="3"/>
      <c r="AF834" s="3"/>
      <c r="AG834" s="3"/>
      <c r="AH834" s="3"/>
      <c r="AJ834" s="3"/>
      <c r="AK834" s="3"/>
      <c r="AL834" s="3"/>
      <c r="AN834" s="3"/>
      <c r="AQ834" s="3"/>
    </row>
    <row r="835" spans="1:43">
      <c r="A835" t="str">
        <f>IF(C835="","","Allievo "&amp;COUNTIF($C$2:C835,C835))</f>
        <v/>
      </c>
      <c r="H835" s="3"/>
      <c r="N835" s="3"/>
      <c r="O835" s="3"/>
      <c r="P835" s="3"/>
      <c r="Q835" s="3"/>
      <c r="R835" s="3"/>
      <c r="S835" s="3"/>
      <c r="T835" s="3"/>
      <c r="V835" s="3"/>
      <c r="W835" s="3"/>
      <c r="X835" s="3"/>
      <c r="Z835" s="3"/>
      <c r="AA835" s="3"/>
      <c r="AB835" s="3"/>
      <c r="AC835" s="3"/>
      <c r="AD835" s="3"/>
      <c r="AF835" s="3"/>
      <c r="AG835" s="3"/>
      <c r="AH835" s="3"/>
      <c r="AJ835" s="3"/>
      <c r="AK835" s="3"/>
      <c r="AL835" s="3"/>
      <c r="AN835" s="3"/>
      <c r="AQ835" s="3"/>
    </row>
    <row r="836" spans="1:43">
      <c r="A836" t="str">
        <f>IF(C836="","","Allievo "&amp;COUNTIF($C$2:C836,C836))</f>
        <v/>
      </c>
      <c r="H836" s="3"/>
      <c r="N836" s="3"/>
      <c r="O836" s="3"/>
      <c r="P836" s="3"/>
      <c r="Q836" s="3"/>
      <c r="R836" s="3"/>
      <c r="S836" s="3"/>
      <c r="T836" s="3"/>
      <c r="V836" s="3"/>
      <c r="W836" s="3"/>
      <c r="X836" s="3"/>
      <c r="Z836" s="3"/>
      <c r="AA836" s="3"/>
      <c r="AB836" s="3"/>
      <c r="AC836" s="3"/>
      <c r="AD836" s="3"/>
      <c r="AF836" s="3"/>
      <c r="AG836" s="3"/>
      <c r="AH836" s="3"/>
      <c r="AJ836" s="3"/>
      <c r="AK836" s="3"/>
      <c r="AL836" s="3"/>
      <c r="AN836" s="3"/>
      <c r="AQ836" s="3"/>
    </row>
    <row r="837" spans="1:43">
      <c r="A837" t="str">
        <f>IF(C837="","","Allievo "&amp;COUNTIF($C$2:C837,C837))</f>
        <v/>
      </c>
      <c r="H837" s="3"/>
      <c r="N837" s="3"/>
      <c r="O837" s="3"/>
      <c r="P837" s="3"/>
      <c r="Q837" s="3"/>
      <c r="R837" s="3"/>
      <c r="S837" s="3"/>
      <c r="T837" s="3"/>
      <c r="V837" s="3"/>
      <c r="W837" s="3"/>
      <c r="X837" s="3"/>
      <c r="Z837" s="3"/>
      <c r="AA837" s="3"/>
      <c r="AB837" s="3"/>
      <c r="AC837" s="3"/>
      <c r="AD837" s="3"/>
      <c r="AF837" s="3"/>
      <c r="AG837" s="3"/>
      <c r="AH837" s="3"/>
      <c r="AJ837" s="3"/>
      <c r="AK837" s="3"/>
      <c r="AL837" s="3"/>
      <c r="AN837" s="3"/>
      <c r="AQ837" s="3"/>
    </row>
    <row r="838" spans="1:43">
      <c r="A838" t="str">
        <f>IF(C838="","","Allievo "&amp;COUNTIF($C$2:C838,C838))</f>
        <v/>
      </c>
      <c r="H838" s="3"/>
      <c r="N838" s="3"/>
      <c r="O838" s="3"/>
      <c r="P838" s="3"/>
      <c r="Q838" s="3"/>
      <c r="R838" s="3"/>
      <c r="S838" s="3"/>
      <c r="T838" s="3"/>
      <c r="V838" s="3"/>
      <c r="W838" s="3"/>
      <c r="X838" s="3"/>
      <c r="Z838" s="3"/>
      <c r="AA838" s="3"/>
      <c r="AB838" s="3"/>
      <c r="AC838" s="3"/>
      <c r="AD838" s="3"/>
      <c r="AF838" s="3"/>
      <c r="AG838" s="3"/>
      <c r="AH838" s="3"/>
      <c r="AJ838" s="3"/>
      <c r="AK838" s="3"/>
      <c r="AL838" s="3"/>
      <c r="AN838" s="3"/>
      <c r="AQ838" s="3"/>
    </row>
    <row r="839" spans="1:43">
      <c r="A839" t="str">
        <f>IF(C839="","","Allievo "&amp;COUNTIF($C$2:C839,C839))</f>
        <v/>
      </c>
      <c r="H839" s="3"/>
      <c r="N839" s="3"/>
      <c r="O839" s="3"/>
      <c r="P839" s="3"/>
      <c r="Q839" s="3"/>
      <c r="R839" s="3"/>
      <c r="S839" s="3"/>
      <c r="T839" s="3"/>
      <c r="V839" s="3"/>
      <c r="W839" s="3"/>
      <c r="X839" s="3"/>
      <c r="Z839" s="3"/>
      <c r="AA839" s="3"/>
      <c r="AB839" s="3"/>
      <c r="AC839" s="3"/>
      <c r="AD839" s="3"/>
      <c r="AF839" s="3"/>
      <c r="AG839" s="3"/>
      <c r="AH839" s="3"/>
      <c r="AJ839" s="3"/>
      <c r="AK839" s="3"/>
      <c r="AL839" s="3"/>
      <c r="AN839" s="3"/>
      <c r="AQ839" s="3"/>
    </row>
    <row r="840" spans="1:43">
      <c r="A840" t="str">
        <f>IF(C840="","","Allievo "&amp;COUNTIF($C$2:C840,C840))</f>
        <v/>
      </c>
      <c r="H840" s="3"/>
      <c r="N840" s="3"/>
      <c r="O840" s="3"/>
      <c r="P840" s="3"/>
      <c r="Q840" s="3"/>
      <c r="R840" s="3"/>
      <c r="S840" s="3"/>
      <c r="T840" s="3"/>
      <c r="V840" s="3"/>
      <c r="W840" s="3"/>
      <c r="X840" s="3"/>
      <c r="Z840" s="3"/>
      <c r="AA840" s="3"/>
      <c r="AB840" s="3"/>
      <c r="AC840" s="3"/>
      <c r="AD840" s="3"/>
      <c r="AF840" s="3"/>
      <c r="AG840" s="3"/>
      <c r="AH840" s="3"/>
      <c r="AJ840" s="3"/>
      <c r="AK840" s="3"/>
      <c r="AL840" s="3"/>
      <c r="AN840" s="3"/>
      <c r="AQ840" s="3"/>
    </row>
    <row r="841" spans="1:43">
      <c r="A841" t="str">
        <f>IF(C841="","","Allievo "&amp;COUNTIF($C$2:C841,C841))</f>
        <v/>
      </c>
      <c r="H841" s="3"/>
      <c r="N841" s="3"/>
      <c r="O841" s="3"/>
      <c r="P841" s="3"/>
      <c r="Q841" s="3"/>
      <c r="R841" s="3"/>
      <c r="S841" s="3"/>
      <c r="T841" s="3"/>
      <c r="V841" s="3"/>
      <c r="W841" s="3"/>
      <c r="X841" s="3"/>
      <c r="Z841" s="3"/>
      <c r="AA841" s="3"/>
      <c r="AB841" s="3"/>
      <c r="AC841" s="3"/>
      <c r="AD841" s="3"/>
      <c r="AF841" s="3"/>
      <c r="AG841" s="3"/>
      <c r="AH841" s="3"/>
      <c r="AJ841" s="3"/>
      <c r="AK841" s="3"/>
      <c r="AL841" s="3"/>
      <c r="AN841" s="3"/>
      <c r="AQ841" s="3"/>
    </row>
    <row r="842" spans="1:43">
      <c r="A842" t="str">
        <f>IF(C842="","","Allievo "&amp;COUNTIF($C$2:C842,C842))</f>
        <v/>
      </c>
      <c r="H842" s="3"/>
      <c r="N842" s="3"/>
      <c r="O842" s="3"/>
      <c r="P842" s="3"/>
      <c r="Q842" s="3"/>
      <c r="R842" s="3"/>
      <c r="S842" s="3"/>
      <c r="T842" s="3"/>
      <c r="V842" s="3"/>
      <c r="W842" s="3"/>
      <c r="X842" s="3"/>
      <c r="Z842" s="3"/>
      <c r="AA842" s="3"/>
      <c r="AB842" s="3"/>
      <c r="AC842" s="3"/>
      <c r="AD842" s="3"/>
      <c r="AF842" s="3"/>
      <c r="AG842" s="3"/>
      <c r="AH842" s="3"/>
      <c r="AJ842" s="3"/>
      <c r="AK842" s="3"/>
      <c r="AL842" s="3"/>
      <c r="AN842" s="3"/>
      <c r="AQ842" s="3"/>
    </row>
    <row r="843" spans="1:43">
      <c r="A843" t="str">
        <f>IF(C843="","","Allievo "&amp;COUNTIF($C$2:C843,C843))</f>
        <v/>
      </c>
      <c r="H843" s="3"/>
      <c r="N843" s="3"/>
      <c r="O843" s="3"/>
      <c r="P843" s="3"/>
      <c r="Q843" s="3"/>
      <c r="R843" s="3"/>
      <c r="S843" s="3"/>
      <c r="T843" s="3"/>
      <c r="V843" s="3"/>
      <c r="W843" s="3"/>
      <c r="X843" s="3"/>
      <c r="Z843" s="3"/>
      <c r="AA843" s="3"/>
      <c r="AB843" s="3"/>
      <c r="AC843" s="3"/>
      <c r="AD843" s="3"/>
      <c r="AF843" s="3"/>
      <c r="AG843" s="3"/>
      <c r="AH843" s="3"/>
      <c r="AJ843" s="3"/>
      <c r="AK843" s="3"/>
      <c r="AL843" s="3"/>
      <c r="AN843" s="3"/>
      <c r="AQ843" s="3"/>
    </row>
    <row r="844" spans="1:43">
      <c r="A844" t="str">
        <f>IF(C844="","","Allievo "&amp;COUNTIF($C$2:C844,C844))</f>
        <v/>
      </c>
      <c r="H844" s="3"/>
      <c r="N844" s="3"/>
      <c r="O844" s="3"/>
      <c r="P844" s="3"/>
      <c r="Q844" s="3"/>
      <c r="R844" s="3"/>
      <c r="S844" s="3"/>
      <c r="T844" s="3"/>
      <c r="V844" s="3"/>
      <c r="W844" s="3"/>
      <c r="X844" s="3"/>
      <c r="Z844" s="3"/>
      <c r="AA844" s="3"/>
      <c r="AB844" s="3"/>
      <c r="AC844" s="3"/>
      <c r="AD844" s="3"/>
      <c r="AF844" s="3"/>
      <c r="AG844" s="3"/>
      <c r="AH844" s="3"/>
      <c r="AJ844" s="3"/>
      <c r="AK844" s="3"/>
      <c r="AL844" s="3"/>
      <c r="AN844" s="3"/>
      <c r="AQ844" s="3"/>
    </row>
    <row r="845" spans="1:43">
      <c r="A845" t="str">
        <f>IF(C845="","","Allievo "&amp;COUNTIF($C$2:C845,C845))</f>
        <v/>
      </c>
      <c r="H845" s="3"/>
      <c r="N845" s="3"/>
      <c r="O845" s="3"/>
      <c r="P845" s="3"/>
      <c r="Q845" s="3"/>
      <c r="R845" s="3"/>
      <c r="S845" s="3"/>
      <c r="T845" s="3"/>
      <c r="V845" s="3"/>
      <c r="W845" s="3"/>
      <c r="X845" s="3"/>
      <c r="Z845" s="3"/>
      <c r="AA845" s="3"/>
      <c r="AB845" s="3"/>
      <c r="AC845" s="3"/>
      <c r="AD845" s="3"/>
      <c r="AF845" s="3"/>
      <c r="AG845" s="3"/>
      <c r="AH845" s="3"/>
      <c r="AJ845" s="3"/>
      <c r="AK845" s="3"/>
      <c r="AL845" s="3"/>
      <c r="AN845" s="3"/>
      <c r="AQ845" s="3"/>
    </row>
    <row r="846" spans="1:43">
      <c r="A846" t="str">
        <f>IF(C846="","","Allievo "&amp;COUNTIF($C$2:C846,C846))</f>
        <v/>
      </c>
      <c r="H846" s="3"/>
      <c r="N846" s="3"/>
      <c r="O846" s="3"/>
      <c r="P846" s="3"/>
      <c r="Q846" s="3"/>
      <c r="R846" s="3"/>
      <c r="S846" s="3"/>
      <c r="T846" s="3"/>
      <c r="V846" s="3"/>
      <c r="W846" s="3"/>
      <c r="X846" s="3"/>
      <c r="Z846" s="3"/>
      <c r="AA846" s="3"/>
      <c r="AB846" s="3"/>
      <c r="AC846" s="3"/>
      <c r="AD846" s="3"/>
      <c r="AF846" s="3"/>
      <c r="AG846" s="3"/>
      <c r="AH846" s="3"/>
      <c r="AJ846" s="3"/>
      <c r="AK846" s="3"/>
      <c r="AL846" s="3"/>
      <c r="AN846" s="3"/>
      <c r="AQ846" s="3"/>
    </row>
    <row r="847" spans="1:43">
      <c r="A847" t="str">
        <f>IF(C847="","","Allievo "&amp;COUNTIF($C$2:C847,C847))</f>
        <v/>
      </c>
      <c r="H847" s="3"/>
      <c r="N847" s="3"/>
      <c r="O847" s="3"/>
      <c r="P847" s="3"/>
      <c r="Q847" s="3"/>
      <c r="R847" s="3"/>
      <c r="S847" s="3"/>
      <c r="T847" s="3"/>
      <c r="V847" s="3"/>
      <c r="W847" s="3"/>
      <c r="X847" s="3"/>
      <c r="Z847" s="3"/>
      <c r="AA847" s="3"/>
      <c r="AB847" s="3"/>
      <c r="AC847" s="3"/>
      <c r="AD847" s="3"/>
      <c r="AF847" s="3"/>
      <c r="AG847" s="3"/>
      <c r="AH847" s="3"/>
      <c r="AJ847" s="3"/>
      <c r="AK847" s="3"/>
      <c r="AL847" s="3"/>
      <c r="AN847" s="3"/>
      <c r="AQ847" s="3"/>
    </row>
    <row r="848" spans="1:43">
      <c r="A848" t="str">
        <f>IF(C848="","","Allievo "&amp;COUNTIF($C$2:C848,C848))</f>
        <v/>
      </c>
      <c r="H848" s="3"/>
      <c r="N848" s="3"/>
      <c r="O848" s="3"/>
      <c r="P848" s="3"/>
      <c r="Q848" s="3"/>
      <c r="R848" s="3"/>
      <c r="S848" s="3"/>
      <c r="T848" s="3"/>
      <c r="V848" s="3"/>
      <c r="W848" s="3"/>
      <c r="X848" s="3"/>
      <c r="Z848" s="3"/>
      <c r="AA848" s="3"/>
      <c r="AB848" s="3"/>
      <c r="AC848" s="3"/>
      <c r="AD848" s="3"/>
      <c r="AF848" s="3"/>
      <c r="AG848" s="3"/>
      <c r="AH848" s="3"/>
      <c r="AJ848" s="3"/>
      <c r="AK848" s="3"/>
      <c r="AL848" s="3"/>
      <c r="AN848" s="3"/>
      <c r="AQ848" s="3"/>
    </row>
    <row r="849" spans="1:43">
      <c r="A849" t="str">
        <f>IF(C849="","","Allievo "&amp;COUNTIF($C$2:C849,C849))</f>
        <v/>
      </c>
      <c r="H849" s="3"/>
      <c r="N849" s="3"/>
      <c r="O849" s="3"/>
      <c r="P849" s="3"/>
      <c r="Q849" s="3"/>
      <c r="R849" s="3"/>
      <c r="S849" s="3"/>
      <c r="T849" s="3"/>
      <c r="V849" s="3"/>
      <c r="W849" s="3"/>
      <c r="X849" s="3"/>
      <c r="Z849" s="3"/>
      <c r="AA849" s="3"/>
      <c r="AB849" s="3"/>
      <c r="AC849" s="3"/>
      <c r="AD849" s="3"/>
      <c r="AF849" s="3"/>
      <c r="AG849" s="3"/>
      <c r="AH849" s="3"/>
      <c r="AJ849" s="3"/>
      <c r="AK849" s="3"/>
      <c r="AL849" s="3"/>
      <c r="AN849" s="3"/>
      <c r="AQ849" s="3"/>
    </row>
    <row r="850" spans="1:43">
      <c r="A850" t="str">
        <f>IF(C850="","","Allievo "&amp;COUNTIF($C$2:C850,C850))</f>
        <v/>
      </c>
      <c r="H850" s="3"/>
      <c r="N850" s="3"/>
      <c r="O850" s="3"/>
      <c r="P850" s="3"/>
      <c r="Q850" s="3"/>
      <c r="R850" s="3"/>
      <c r="S850" s="3"/>
      <c r="T850" s="3"/>
      <c r="V850" s="3"/>
      <c r="W850" s="3"/>
      <c r="X850" s="3"/>
      <c r="Z850" s="3"/>
      <c r="AA850" s="3"/>
      <c r="AB850" s="3"/>
      <c r="AC850" s="3"/>
      <c r="AD850" s="3"/>
      <c r="AF850" s="3"/>
      <c r="AG850" s="3"/>
      <c r="AH850" s="3"/>
      <c r="AJ850" s="3"/>
      <c r="AK850" s="3"/>
      <c r="AL850" s="3"/>
      <c r="AN850" s="3"/>
      <c r="AQ850" s="3"/>
    </row>
    <row r="851" spans="1:43">
      <c r="A851" t="str">
        <f>IF(C851="","","Allievo "&amp;COUNTIF($C$2:C851,C851))</f>
        <v/>
      </c>
      <c r="H851" s="3"/>
      <c r="N851" s="3"/>
      <c r="O851" s="3"/>
      <c r="P851" s="3"/>
      <c r="Q851" s="3"/>
      <c r="R851" s="3"/>
      <c r="S851" s="3"/>
      <c r="T851" s="3"/>
      <c r="V851" s="3"/>
      <c r="W851" s="3"/>
      <c r="X851" s="3"/>
      <c r="Z851" s="3"/>
      <c r="AA851" s="3"/>
      <c r="AB851" s="3"/>
      <c r="AC851" s="3"/>
      <c r="AD851" s="3"/>
      <c r="AF851" s="3"/>
      <c r="AG851" s="3"/>
      <c r="AH851" s="3"/>
      <c r="AJ851" s="3"/>
      <c r="AK851" s="3"/>
      <c r="AL851" s="3"/>
      <c r="AN851" s="3"/>
      <c r="AQ851" s="3"/>
    </row>
    <row r="852" spans="1:43">
      <c r="A852" t="str">
        <f>IF(C852="","","Allievo "&amp;COUNTIF($C$2:C852,C852))</f>
        <v/>
      </c>
      <c r="H852" s="3"/>
      <c r="N852" s="3"/>
      <c r="O852" s="3"/>
      <c r="P852" s="3"/>
      <c r="Q852" s="3"/>
      <c r="R852" s="3"/>
      <c r="S852" s="3"/>
      <c r="T852" s="3"/>
      <c r="V852" s="3"/>
      <c r="W852" s="3"/>
      <c r="X852" s="3"/>
      <c r="Z852" s="3"/>
      <c r="AA852" s="3"/>
      <c r="AB852" s="3"/>
      <c r="AC852" s="3"/>
      <c r="AD852" s="3"/>
      <c r="AF852" s="3"/>
      <c r="AG852" s="3"/>
      <c r="AH852" s="3"/>
      <c r="AJ852" s="3"/>
      <c r="AK852" s="3"/>
      <c r="AL852" s="3"/>
      <c r="AN852" s="3"/>
      <c r="AQ852" s="3"/>
    </row>
    <row r="853" spans="1:43">
      <c r="A853" t="str">
        <f>IF(C853="","","Allievo "&amp;COUNTIF($C$2:C853,C853))</f>
        <v/>
      </c>
      <c r="H853" s="3"/>
      <c r="N853" s="3"/>
      <c r="O853" s="3"/>
      <c r="P853" s="3"/>
      <c r="Q853" s="3"/>
      <c r="R853" s="3"/>
      <c r="S853" s="3"/>
      <c r="T853" s="3"/>
      <c r="V853" s="3"/>
      <c r="W853" s="3"/>
      <c r="X853" s="3"/>
      <c r="Z853" s="3"/>
      <c r="AA853" s="3"/>
      <c r="AB853" s="3"/>
      <c r="AC853" s="3"/>
      <c r="AD853" s="3"/>
      <c r="AF853" s="3"/>
      <c r="AG853" s="3"/>
      <c r="AH853" s="3"/>
      <c r="AJ853" s="3"/>
      <c r="AK853" s="3"/>
      <c r="AL853" s="3"/>
      <c r="AN853" s="3"/>
      <c r="AQ853" s="3"/>
    </row>
    <row r="854" spans="1:43">
      <c r="A854" t="str">
        <f>IF(C854="","","Allievo "&amp;COUNTIF($C$2:C854,C854))</f>
        <v/>
      </c>
      <c r="H854" s="3"/>
      <c r="N854" s="3"/>
      <c r="O854" s="3"/>
      <c r="P854" s="3"/>
      <c r="Q854" s="3"/>
      <c r="R854" s="3"/>
      <c r="S854" s="3"/>
      <c r="T854" s="3"/>
      <c r="V854" s="3"/>
      <c r="W854" s="3"/>
      <c r="X854" s="3"/>
      <c r="Z854" s="3"/>
      <c r="AA854" s="3"/>
      <c r="AB854" s="3"/>
      <c r="AC854" s="3"/>
      <c r="AD854" s="3"/>
      <c r="AF854" s="3"/>
      <c r="AG854" s="3"/>
      <c r="AH854" s="3"/>
      <c r="AJ854" s="3"/>
      <c r="AK854" s="3"/>
      <c r="AL854" s="3"/>
      <c r="AN854" s="3"/>
      <c r="AQ854" s="3"/>
    </row>
    <row r="855" spans="1:43">
      <c r="A855" t="str">
        <f>IF(C855="","","Allievo "&amp;COUNTIF($C$2:C855,C855))</f>
        <v/>
      </c>
      <c r="H855" s="3"/>
      <c r="N855" s="3"/>
      <c r="O855" s="3"/>
      <c r="P855" s="3"/>
      <c r="Q855" s="3"/>
      <c r="R855" s="3"/>
      <c r="S855" s="3"/>
      <c r="T855" s="3"/>
      <c r="V855" s="3"/>
      <c r="W855" s="3"/>
      <c r="X855" s="3"/>
      <c r="Z855" s="3"/>
      <c r="AA855" s="3"/>
      <c r="AB855" s="3"/>
      <c r="AC855" s="3"/>
      <c r="AD855" s="3"/>
      <c r="AF855" s="3"/>
      <c r="AG855" s="3"/>
      <c r="AH855" s="3"/>
      <c r="AJ855" s="3"/>
      <c r="AK855" s="3"/>
      <c r="AL855" s="3"/>
      <c r="AN855" s="3"/>
      <c r="AQ855" s="3"/>
    </row>
    <row r="856" spans="1:43">
      <c r="A856" t="str">
        <f>IF(C856="","","Allievo "&amp;COUNTIF($C$2:C856,C856))</f>
        <v/>
      </c>
      <c r="H856" s="3"/>
      <c r="N856" s="3"/>
      <c r="O856" s="3"/>
      <c r="P856" s="3"/>
      <c r="Q856" s="3"/>
      <c r="R856" s="3"/>
      <c r="S856" s="3"/>
      <c r="T856" s="3"/>
      <c r="V856" s="3"/>
      <c r="W856" s="3"/>
      <c r="X856" s="3"/>
      <c r="Z856" s="3"/>
      <c r="AA856" s="3"/>
      <c r="AB856" s="3"/>
      <c r="AC856" s="3"/>
      <c r="AD856" s="3"/>
      <c r="AF856" s="3"/>
      <c r="AG856" s="3"/>
      <c r="AH856" s="3"/>
      <c r="AJ856" s="3"/>
      <c r="AK856" s="3"/>
      <c r="AL856" s="3"/>
      <c r="AN856" s="3"/>
      <c r="AQ856" s="3"/>
    </row>
    <row r="857" spans="1:43">
      <c r="A857" t="str">
        <f>IF(C857="","","Allievo "&amp;COUNTIF($C$2:C857,C857))</f>
        <v/>
      </c>
      <c r="H857" s="3"/>
      <c r="N857" s="3"/>
      <c r="O857" s="3"/>
      <c r="P857" s="3"/>
      <c r="Q857" s="3"/>
      <c r="R857" s="3"/>
      <c r="S857" s="3"/>
      <c r="T857" s="3"/>
      <c r="V857" s="3"/>
      <c r="W857" s="3"/>
      <c r="X857" s="3"/>
      <c r="Z857" s="3"/>
      <c r="AA857" s="3"/>
      <c r="AB857" s="3"/>
      <c r="AC857" s="3"/>
      <c r="AD857" s="3"/>
      <c r="AF857" s="3"/>
      <c r="AG857" s="3"/>
      <c r="AH857" s="3"/>
      <c r="AJ857" s="3"/>
      <c r="AK857" s="3"/>
      <c r="AL857" s="3"/>
      <c r="AN857" s="3"/>
      <c r="AQ857" s="3"/>
    </row>
    <row r="858" spans="1:43">
      <c r="A858" t="str">
        <f>IF(C858="","","Allievo "&amp;COUNTIF($C$2:C858,C858))</f>
        <v/>
      </c>
      <c r="H858" s="3"/>
      <c r="N858" s="3"/>
      <c r="O858" s="3"/>
      <c r="P858" s="3"/>
      <c r="Q858" s="3"/>
      <c r="R858" s="3"/>
      <c r="S858" s="3"/>
      <c r="T858" s="3"/>
      <c r="V858" s="3"/>
      <c r="W858" s="3"/>
      <c r="X858" s="3"/>
      <c r="Z858" s="3"/>
      <c r="AA858" s="3"/>
      <c r="AB858" s="3"/>
      <c r="AC858" s="3"/>
      <c r="AD858" s="3"/>
      <c r="AF858" s="3"/>
      <c r="AG858" s="3"/>
      <c r="AH858" s="3"/>
      <c r="AJ858" s="3"/>
      <c r="AK858" s="3"/>
      <c r="AL858" s="3"/>
      <c r="AN858" s="3"/>
      <c r="AQ858" s="3"/>
    </row>
    <row r="859" spans="1:43">
      <c r="A859" t="str">
        <f>IF(C859="","","Allievo "&amp;COUNTIF($C$2:C859,C859))</f>
        <v/>
      </c>
      <c r="H859" s="3"/>
      <c r="N859" s="3"/>
      <c r="O859" s="3"/>
      <c r="P859" s="3"/>
      <c r="Q859" s="3"/>
      <c r="R859" s="3"/>
      <c r="S859" s="3"/>
      <c r="T859" s="3"/>
      <c r="V859" s="3"/>
      <c r="W859" s="3"/>
      <c r="X859" s="3"/>
      <c r="Z859" s="3"/>
      <c r="AA859" s="3"/>
      <c r="AB859" s="3"/>
      <c r="AC859" s="3"/>
      <c r="AD859" s="3"/>
      <c r="AF859" s="3"/>
      <c r="AG859" s="3"/>
      <c r="AH859" s="3"/>
      <c r="AJ859" s="3"/>
      <c r="AK859" s="3"/>
      <c r="AL859" s="3"/>
      <c r="AN859" s="3"/>
      <c r="AQ859" s="3"/>
    </row>
    <row r="860" spans="1:43">
      <c r="A860" t="str">
        <f>IF(C860="","","Allievo "&amp;COUNTIF($C$2:C860,C860))</f>
        <v/>
      </c>
      <c r="H860" s="3"/>
      <c r="N860" s="3"/>
      <c r="O860" s="3"/>
      <c r="P860" s="3"/>
      <c r="Q860" s="3"/>
      <c r="R860" s="3"/>
      <c r="S860" s="3"/>
      <c r="T860" s="3"/>
      <c r="V860" s="3"/>
      <c r="W860" s="3"/>
      <c r="X860" s="3"/>
      <c r="Z860" s="3"/>
      <c r="AA860" s="3"/>
      <c r="AB860" s="3"/>
      <c r="AC860" s="3"/>
      <c r="AD860" s="3"/>
      <c r="AF860" s="3"/>
      <c r="AG860" s="3"/>
      <c r="AH860" s="3"/>
      <c r="AJ860" s="3"/>
      <c r="AK860" s="3"/>
      <c r="AL860" s="3"/>
      <c r="AN860" s="3"/>
      <c r="AQ860" s="3"/>
    </row>
    <row r="861" spans="1:43">
      <c r="A861" t="str">
        <f>IF(C861="","","Allievo "&amp;COUNTIF($C$2:C861,C861))</f>
        <v/>
      </c>
      <c r="H861" s="3"/>
      <c r="N861" s="3"/>
      <c r="O861" s="3"/>
      <c r="P861" s="3"/>
      <c r="Q861" s="3"/>
      <c r="R861" s="3"/>
      <c r="S861" s="3"/>
      <c r="T861" s="3"/>
      <c r="V861" s="3"/>
      <c r="W861" s="3"/>
      <c r="X861" s="3"/>
      <c r="Z861" s="3"/>
      <c r="AA861" s="3"/>
      <c r="AB861" s="3"/>
      <c r="AC861" s="3"/>
      <c r="AD861" s="3"/>
      <c r="AF861" s="3"/>
      <c r="AG861" s="3"/>
      <c r="AH861" s="3"/>
      <c r="AJ861" s="3"/>
      <c r="AK861" s="3"/>
      <c r="AL861" s="3"/>
      <c r="AN861" s="3"/>
      <c r="AQ861" s="3"/>
    </row>
    <row r="862" spans="1:43">
      <c r="A862" t="str">
        <f>IF(C862="","","Allievo "&amp;COUNTIF($C$2:C862,C862))</f>
        <v/>
      </c>
      <c r="H862" s="3"/>
      <c r="N862" s="3"/>
      <c r="O862" s="3"/>
      <c r="P862" s="3"/>
      <c r="Q862" s="3"/>
      <c r="R862" s="3"/>
      <c r="S862" s="3"/>
      <c r="T862" s="3"/>
      <c r="V862" s="3"/>
      <c r="W862" s="3"/>
      <c r="X862" s="3"/>
      <c r="Z862" s="3"/>
      <c r="AA862" s="3"/>
      <c r="AB862" s="3"/>
      <c r="AC862" s="3"/>
      <c r="AD862" s="3"/>
      <c r="AF862" s="3"/>
      <c r="AG862" s="3"/>
      <c r="AH862" s="3"/>
      <c r="AJ862" s="3"/>
      <c r="AK862" s="3"/>
      <c r="AL862" s="3"/>
      <c r="AN862" s="3"/>
      <c r="AQ862" s="3"/>
    </row>
    <row r="863" spans="1:43">
      <c r="A863" t="str">
        <f>IF(C863="","","Allievo "&amp;COUNTIF($C$2:C863,C863))</f>
        <v/>
      </c>
      <c r="H863" s="3"/>
      <c r="N863" s="3"/>
      <c r="O863" s="3"/>
      <c r="P863" s="3"/>
      <c r="Q863" s="3"/>
      <c r="R863" s="3"/>
      <c r="S863" s="3"/>
      <c r="T863" s="3"/>
      <c r="V863" s="3"/>
      <c r="W863" s="3"/>
      <c r="X863" s="3"/>
      <c r="Z863" s="3"/>
      <c r="AA863" s="3"/>
      <c r="AB863" s="3"/>
      <c r="AC863" s="3"/>
      <c r="AD863" s="3"/>
      <c r="AF863" s="3"/>
      <c r="AG863" s="3"/>
      <c r="AH863" s="3"/>
      <c r="AJ863" s="3"/>
      <c r="AK863" s="3"/>
      <c r="AL863" s="3"/>
      <c r="AN863" s="3"/>
      <c r="AQ863" s="3"/>
    </row>
    <row r="864" spans="1:43">
      <c r="A864" t="str">
        <f>IF(C864="","","Allievo "&amp;COUNTIF($C$2:C864,C864))</f>
        <v/>
      </c>
      <c r="H864" s="3"/>
      <c r="N864" s="3"/>
      <c r="O864" s="3"/>
      <c r="P864" s="3"/>
      <c r="Q864" s="3"/>
      <c r="R864" s="3"/>
      <c r="S864" s="3"/>
      <c r="T864" s="3"/>
      <c r="V864" s="3"/>
      <c r="W864" s="3"/>
      <c r="X864" s="3"/>
      <c r="Z864" s="3"/>
      <c r="AA864" s="3"/>
      <c r="AB864" s="3"/>
      <c r="AC864" s="3"/>
      <c r="AD864" s="3"/>
      <c r="AF864" s="3"/>
      <c r="AG864" s="3"/>
      <c r="AH864" s="3"/>
      <c r="AJ864" s="3"/>
      <c r="AK864" s="3"/>
      <c r="AL864" s="3"/>
      <c r="AN864" s="3"/>
      <c r="AQ864" s="3"/>
    </row>
    <row r="865" spans="1:43">
      <c r="A865" t="str">
        <f>IF(C865="","","Allievo "&amp;COUNTIF($C$2:C865,C865))</f>
        <v/>
      </c>
      <c r="H865" s="3"/>
      <c r="N865" s="3"/>
      <c r="O865" s="3"/>
      <c r="P865" s="3"/>
      <c r="Q865" s="3"/>
      <c r="R865" s="3"/>
      <c r="S865" s="3"/>
      <c r="T865" s="3"/>
      <c r="V865" s="3"/>
      <c r="W865" s="3"/>
      <c r="X865" s="3"/>
      <c r="Z865" s="3"/>
      <c r="AA865" s="3"/>
      <c r="AB865" s="3"/>
      <c r="AC865" s="3"/>
      <c r="AD865" s="3"/>
      <c r="AF865" s="3"/>
      <c r="AG865" s="3"/>
      <c r="AH865" s="3"/>
      <c r="AJ865" s="3"/>
      <c r="AK865" s="3"/>
      <c r="AL865" s="3"/>
      <c r="AN865" s="3"/>
      <c r="AQ865" s="3"/>
    </row>
    <row r="866" spans="1:43">
      <c r="A866" t="str">
        <f>IF(C866="","","Allievo "&amp;COUNTIF($C$2:C866,C866))</f>
        <v/>
      </c>
      <c r="H866" s="3"/>
      <c r="N866" s="3"/>
      <c r="O866" s="3"/>
      <c r="P866" s="3"/>
      <c r="Q866" s="3"/>
      <c r="R866" s="3"/>
      <c r="S866" s="3"/>
      <c r="T866" s="3"/>
      <c r="V866" s="3"/>
      <c r="W866" s="3"/>
      <c r="X866" s="3"/>
      <c r="Z866" s="3"/>
      <c r="AA866" s="3"/>
      <c r="AB866" s="3"/>
      <c r="AC866" s="3"/>
      <c r="AD866" s="3"/>
      <c r="AF866" s="3"/>
      <c r="AG866" s="3"/>
      <c r="AH866" s="3"/>
      <c r="AJ866" s="3"/>
      <c r="AK866" s="3"/>
      <c r="AL866" s="3"/>
      <c r="AN866" s="3"/>
      <c r="AQ866" s="3"/>
    </row>
    <row r="867" spans="1:43">
      <c r="A867" t="str">
        <f>IF(C867="","","Allievo "&amp;COUNTIF($C$2:C867,C867))</f>
        <v/>
      </c>
      <c r="H867" s="3"/>
      <c r="N867" s="3"/>
      <c r="O867" s="3"/>
      <c r="P867" s="3"/>
      <c r="Q867" s="3"/>
      <c r="R867" s="3"/>
      <c r="S867" s="3"/>
      <c r="T867" s="3"/>
      <c r="V867" s="3"/>
      <c r="W867" s="3"/>
      <c r="X867" s="3"/>
      <c r="Z867" s="3"/>
      <c r="AA867" s="3"/>
      <c r="AB867" s="3"/>
      <c r="AC867" s="3"/>
      <c r="AD867" s="3"/>
      <c r="AF867" s="3"/>
      <c r="AG867" s="3"/>
      <c r="AH867" s="3"/>
      <c r="AJ867" s="3"/>
      <c r="AK867" s="3"/>
      <c r="AL867" s="3"/>
      <c r="AN867" s="3"/>
      <c r="AQ867" s="3"/>
    </row>
    <row r="868" spans="1:43">
      <c r="A868" t="str">
        <f>IF(C868="","","Allievo "&amp;COUNTIF($C$2:C868,C868))</f>
        <v/>
      </c>
      <c r="H868" s="3"/>
      <c r="N868" s="3"/>
      <c r="O868" s="3"/>
      <c r="P868" s="3"/>
      <c r="Q868" s="3"/>
      <c r="R868" s="3"/>
      <c r="S868" s="3"/>
      <c r="T868" s="3"/>
      <c r="V868" s="3"/>
      <c r="W868" s="3"/>
      <c r="X868" s="3"/>
      <c r="Z868" s="3"/>
      <c r="AA868" s="3"/>
      <c r="AB868" s="3"/>
      <c r="AC868" s="3"/>
      <c r="AD868" s="3"/>
      <c r="AF868" s="3"/>
      <c r="AG868" s="3"/>
      <c r="AH868" s="3"/>
      <c r="AJ868" s="3"/>
      <c r="AK868" s="3"/>
      <c r="AL868" s="3"/>
      <c r="AN868" s="3"/>
      <c r="AQ868" s="3"/>
    </row>
    <row r="869" spans="1:43">
      <c r="A869" t="str">
        <f>IF(C869="","","Allievo "&amp;COUNTIF($C$2:C869,C869))</f>
        <v/>
      </c>
      <c r="H869" s="3"/>
      <c r="N869" s="3"/>
      <c r="O869" s="3"/>
      <c r="P869" s="3"/>
      <c r="Q869" s="3"/>
      <c r="R869" s="3"/>
      <c r="S869" s="3"/>
      <c r="T869" s="3"/>
      <c r="V869" s="3"/>
      <c r="W869" s="3"/>
      <c r="X869" s="3"/>
      <c r="Z869" s="3"/>
      <c r="AA869" s="3"/>
      <c r="AB869" s="3"/>
      <c r="AC869" s="3"/>
      <c r="AD869" s="3"/>
      <c r="AF869" s="3"/>
      <c r="AG869" s="3"/>
      <c r="AH869" s="3"/>
      <c r="AJ869" s="3"/>
      <c r="AK869" s="3"/>
      <c r="AL869" s="3"/>
      <c r="AN869" s="3"/>
      <c r="AQ869" s="3"/>
    </row>
    <row r="870" spans="1:43">
      <c r="A870" t="str">
        <f>IF(C870="","","Allievo "&amp;COUNTIF($C$2:C870,C870))</f>
        <v/>
      </c>
      <c r="H870" s="3"/>
      <c r="N870" s="3"/>
      <c r="O870" s="3"/>
      <c r="P870" s="3"/>
      <c r="Q870" s="3"/>
      <c r="R870" s="3"/>
      <c r="S870" s="3"/>
      <c r="T870" s="3"/>
      <c r="V870" s="3"/>
      <c r="W870" s="3"/>
      <c r="X870" s="3"/>
      <c r="Z870" s="3"/>
      <c r="AA870" s="3"/>
      <c r="AB870" s="3"/>
      <c r="AC870" s="3"/>
      <c r="AD870" s="3"/>
      <c r="AF870" s="3"/>
      <c r="AG870" s="3"/>
      <c r="AH870" s="3"/>
      <c r="AJ870" s="3"/>
      <c r="AK870" s="3"/>
      <c r="AL870" s="3"/>
      <c r="AN870" s="3"/>
      <c r="AQ870" s="3"/>
    </row>
    <row r="871" spans="1:43">
      <c r="A871" t="str">
        <f>IF(C871="","","Allievo "&amp;COUNTIF($C$2:C871,C871))</f>
        <v/>
      </c>
      <c r="H871" s="3"/>
      <c r="N871" s="3"/>
      <c r="O871" s="3"/>
      <c r="P871" s="3"/>
      <c r="Q871" s="3"/>
      <c r="R871" s="3"/>
      <c r="S871" s="3"/>
      <c r="T871" s="3"/>
      <c r="V871" s="3"/>
      <c r="W871" s="3"/>
      <c r="X871" s="3"/>
      <c r="Z871" s="3"/>
      <c r="AA871" s="3"/>
      <c r="AB871" s="3"/>
      <c r="AC871" s="3"/>
      <c r="AD871" s="3"/>
      <c r="AF871" s="3"/>
      <c r="AG871" s="3"/>
      <c r="AH871" s="3"/>
      <c r="AJ871" s="3"/>
      <c r="AK871" s="3"/>
      <c r="AL871" s="3"/>
      <c r="AN871" s="3"/>
      <c r="AQ871" s="3"/>
    </row>
    <row r="872" spans="1:43">
      <c r="A872" t="str">
        <f>IF(C872="","","Allievo "&amp;COUNTIF($C$2:C872,C872))</f>
        <v/>
      </c>
      <c r="H872" s="3"/>
      <c r="N872" s="3"/>
      <c r="O872" s="3"/>
      <c r="P872" s="3"/>
      <c r="Q872" s="3"/>
      <c r="R872" s="3"/>
      <c r="S872" s="3"/>
      <c r="T872" s="3"/>
      <c r="V872" s="3"/>
      <c r="W872" s="3"/>
      <c r="X872" s="3"/>
      <c r="Z872" s="3"/>
      <c r="AA872" s="3"/>
      <c r="AB872" s="3"/>
      <c r="AC872" s="3"/>
      <c r="AD872" s="3"/>
      <c r="AF872" s="3"/>
      <c r="AG872" s="3"/>
      <c r="AH872" s="3"/>
      <c r="AJ872" s="3"/>
      <c r="AK872" s="3"/>
      <c r="AL872" s="3"/>
      <c r="AN872" s="3"/>
      <c r="AQ872" s="3"/>
    </row>
    <row r="873" spans="1:43">
      <c r="A873" t="str">
        <f>IF(C873="","","Allievo "&amp;COUNTIF($C$2:C873,C873))</f>
        <v/>
      </c>
      <c r="H873" s="3"/>
      <c r="N873" s="3"/>
      <c r="O873" s="3"/>
      <c r="P873" s="3"/>
      <c r="Q873" s="3"/>
      <c r="R873" s="3"/>
      <c r="S873" s="3"/>
      <c r="T873" s="3"/>
      <c r="V873" s="3"/>
      <c r="W873" s="3"/>
      <c r="X873" s="3"/>
      <c r="Z873" s="3"/>
      <c r="AA873" s="3"/>
      <c r="AB873" s="3"/>
      <c r="AC873" s="3"/>
      <c r="AD873" s="3"/>
      <c r="AF873" s="3"/>
      <c r="AG873" s="3"/>
      <c r="AH873" s="3"/>
      <c r="AJ873" s="3"/>
      <c r="AK873" s="3"/>
      <c r="AL873" s="3"/>
      <c r="AN873" s="3"/>
      <c r="AQ873" s="3"/>
    </row>
    <row r="874" spans="1:43">
      <c r="A874" t="str">
        <f>IF(C874="","","Allievo "&amp;COUNTIF($C$2:C874,C874))</f>
        <v/>
      </c>
      <c r="H874" s="3"/>
      <c r="N874" s="3"/>
      <c r="O874" s="3"/>
      <c r="P874" s="3"/>
      <c r="Q874" s="3"/>
      <c r="R874" s="3"/>
      <c r="S874" s="3"/>
      <c r="T874" s="3"/>
      <c r="V874" s="3"/>
      <c r="W874" s="3"/>
      <c r="X874" s="3"/>
      <c r="Z874" s="3"/>
      <c r="AA874" s="3"/>
      <c r="AB874" s="3"/>
      <c r="AC874" s="3"/>
      <c r="AD874" s="3"/>
      <c r="AF874" s="3"/>
      <c r="AG874" s="3"/>
      <c r="AH874" s="3"/>
      <c r="AJ874" s="3"/>
      <c r="AK874" s="3"/>
      <c r="AL874" s="3"/>
      <c r="AN874" s="3"/>
      <c r="AQ874" s="3"/>
    </row>
    <row r="875" spans="1:43">
      <c r="A875" t="str">
        <f>IF(C875="","","Allievo "&amp;COUNTIF($C$2:C875,C875))</f>
        <v/>
      </c>
      <c r="H875" s="3"/>
      <c r="N875" s="3"/>
      <c r="O875" s="3"/>
      <c r="P875" s="3"/>
      <c r="Q875" s="3"/>
      <c r="R875" s="3"/>
      <c r="S875" s="3"/>
      <c r="T875" s="3"/>
      <c r="V875" s="3"/>
      <c r="W875" s="3"/>
      <c r="X875" s="3"/>
      <c r="Z875" s="3"/>
      <c r="AA875" s="3"/>
      <c r="AB875" s="3"/>
      <c r="AC875" s="3"/>
      <c r="AD875" s="3"/>
      <c r="AF875" s="3"/>
      <c r="AG875" s="3"/>
      <c r="AH875" s="3"/>
      <c r="AJ875" s="3"/>
      <c r="AK875" s="3"/>
      <c r="AL875" s="3"/>
      <c r="AN875" s="3"/>
      <c r="AQ875" s="3"/>
    </row>
    <row r="876" spans="1:43">
      <c r="A876" t="str">
        <f>IF(C876="","","Allievo "&amp;COUNTIF($C$2:C876,C876))</f>
        <v/>
      </c>
      <c r="H876" s="3"/>
      <c r="N876" s="3"/>
      <c r="O876" s="3"/>
      <c r="P876" s="3"/>
      <c r="Q876" s="3"/>
      <c r="R876" s="3"/>
      <c r="S876" s="3"/>
      <c r="T876" s="3"/>
      <c r="V876" s="3"/>
      <c r="W876" s="3"/>
      <c r="X876" s="3"/>
      <c r="Z876" s="3"/>
      <c r="AA876" s="3"/>
      <c r="AB876" s="3"/>
      <c r="AC876" s="3"/>
      <c r="AD876" s="3"/>
      <c r="AF876" s="3"/>
      <c r="AG876" s="3"/>
      <c r="AH876" s="3"/>
      <c r="AJ876" s="3"/>
      <c r="AK876" s="3"/>
      <c r="AL876" s="3"/>
      <c r="AN876" s="3"/>
      <c r="AQ876" s="3"/>
    </row>
    <row r="877" spans="1:43">
      <c r="A877" t="str">
        <f>IF(C877="","","Allievo "&amp;COUNTIF($C$2:C877,C877))</f>
        <v/>
      </c>
      <c r="H877" s="3"/>
      <c r="N877" s="3"/>
      <c r="O877" s="3"/>
      <c r="P877" s="3"/>
      <c r="Q877" s="3"/>
      <c r="R877" s="3"/>
      <c r="S877" s="3"/>
      <c r="T877" s="3"/>
      <c r="V877" s="3"/>
      <c r="W877" s="3"/>
      <c r="X877" s="3"/>
      <c r="Z877" s="3"/>
      <c r="AA877" s="3"/>
      <c r="AB877" s="3"/>
      <c r="AC877" s="3"/>
      <c r="AD877" s="3"/>
      <c r="AF877" s="3"/>
      <c r="AG877" s="3"/>
      <c r="AH877" s="3"/>
      <c r="AJ877" s="3"/>
      <c r="AK877" s="3"/>
      <c r="AL877" s="3"/>
      <c r="AN877" s="3"/>
      <c r="AQ877" s="3"/>
    </row>
    <row r="878" spans="1:43">
      <c r="A878" t="str">
        <f>IF(C878="","","Allievo "&amp;COUNTIF($C$2:C878,C878))</f>
        <v/>
      </c>
      <c r="H878" s="3"/>
      <c r="N878" s="3"/>
      <c r="O878" s="3"/>
      <c r="P878" s="3"/>
      <c r="Q878" s="3"/>
      <c r="R878" s="3"/>
      <c r="S878" s="3"/>
      <c r="T878" s="3"/>
      <c r="V878" s="3"/>
      <c r="W878" s="3"/>
      <c r="X878" s="3"/>
      <c r="Z878" s="3"/>
      <c r="AA878" s="3"/>
      <c r="AB878" s="3"/>
      <c r="AC878" s="3"/>
      <c r="AD878" s="3"/>
      <c r="AF878" s="3"/>
      <c r="AG878" s="3"/>
      <c r="AH878" s="3"/>
      <c r="AJ878" s="3"/>
      <c r="AK878" s="3"/>
      <c r="AL878" s="3"/>
      <c r="AN878" s="3"/>
      <c r="AQ878" s="3"/>
    </row>
    <row r="879" spans="1:43">
      <c r="A879" t="str">
        <f>IF(C879="","","Allievo "&amp;COUNTIF($C$2:C879,C879))</f>
        <v/>
      </c>
      <c r="H879" s="3"/>
      <c r="N879" s="3"/>
      <c r="O879" s="3"/>
      <c r="P879" s="3"/>
      <c r="Q879" s="3"/>
      <c r="R879" s="3"/>
      <c r="S879" s="3"/>
      <c r="T879" s="3"/>
      <c r="V879" s="3"/>
      <c r="W879" s="3"/>
      <c r="X879" s="3"/>
      <c r="Z879" s="3"/>
      <c r="AA879" s="3"/>
      <c r="AB879" s="3"/>
      <c r="AC879" s="3"/>
      <c r="AD879" s="3"/>
      <c r="AF879" s="3"/>
      <c r="AG879" s="3"/>
      <c r="AH879" s="3"/>
      <c r="AJ879" s="3"/>
      <c r="AK879" s="3"/>
      <c r="AL879" s="3"/>
      <c r="AN879" s="3"/>
      <c r="AQ879" s="3"/>
    </row>
    <row r="880" spans="1:43">
      <c r="A880" t="str">
        <f>IF(C880="","","Allievo "&amp;COUNTIF($C$2:C880,C880))</f>
        <v/>
      </c>
      <c r="H880" s="3"/>
      <c r="N880" s="3"/>
      <c r="O880" s="3"/>
      <c r="P880" s="3"/>
      <c r="Q880" s="3"/>
      <c r="R880" s="3"/>
      <c r="S880" s="3"/>
      <c r="T880" s="3"/>
      <c r="V880" s="3"/>
      <c r="W880" s="3"/>
      <c r="X880" s="3"/>
      <c r="Z880" s="3"/>
      <c r="AA880" s="3"/>
      <c r="AB880" s="3"/>
      <c r="AC880" s="3"/>
      <c r="AD880" s="3"/>
      <c r="AF880" s="3"/>
      <c r="AG880" s="3"/>
      <c r="AH880" s="3"/>
      <c r="AJ880" s="3"/>
      <c r="AK880" s="3"/>
      <c r="AL880" s="3"/>
      <c r="AN880" s="3"/>
      <c r="AQ880" s="3"/>
    </row>
    <row r="881" spans="1:43">
      <c r="A881" t="str">
        <f>IF(C881="","","Allievo "&amp;COUNTIF($C$2:C881,C881))</f>
        <v/>
      </c>
      <c r="H881" s="3"/>
      <c r="N881" s="3"/>
      <c r="O881" s="3"/>
      <c r="P881" s="3"/>
      <c r="Q881" s="3"/>
      <c r="R881" s="3"/>
      <c r="S881" s="3"/>
      <c r="T881" s="3"/>
      <c r="V881" s="3"/>
      <c r="W881" s="3"/>
      <c r="X881" s="3"/>
      <c r="Z881" s="3"/>
      <c r="AA881" s="3"/>
      <c r="AB881" s="3"/>
      <c r="AC881" s="3"/>
      <c r="AD881" s="3"/>
      <c r="AF881" s="3"/>
      <c r="AG881" s="3"/>
      <c r="AH881" s="3"/>
      <c r="AJ881" s="3"/>
      <c r="AK881" s="3"/>
      <c r="AL881" s="3"/>
      <c r="AN881" s="3"/>
      <c r="AQ881" s="3"/>
    </row>
    <row r="882" spans="1:43">
      <c r="A882" t="str">
        <f>IF(C882="","","Allievo "&amp;COUNTIF($C$2:C882,C882))</f>
        <v/>
      </c>
      <c r="H882" s="3"/>
      <c r="N882" s="3"/>
      <c r="O882" s="3"/>
      <c r="P882" s="3"/>
      <c r="Q882" s="3"/>
      <c r="R882" s="3"/>
      <c r="S882" s="3"/>
      <c r="T882" s="3"/>
      <c r="V882" s="3"/>
      <c r="W882" s="3"/>
      <c r="X882" s="3"/>
      <c r="Z882" s="3"/>
      <c r="AA882" s="3"/>
      <c r="AB882" s="3"/>
      <c r="AC882" s="3"/>
      <c r="AD882" s="3"/>
      <c r="AF882" s="3"/>
      <c r="AG882" s="3"/>
      <c r="AH882" s="3"/>
      <c r="AJ882" s="3"/>
      <c r="AK882" s="3"/>
      <c r="AL882" s="3"/>
      <c r="AN882" s="3"/>
      <c r="AQ882" s="3"/>
    </row>
    <row r="883" spans="1:43">
      <c r="A883" t="str">
        <f>IF(C883="","","Allievo "&amp;COUNTIF($C$2:C883,C883))</f>
        <v/>
      </c>
      <c r="H883" s="3"/>
      <c r="N883" s="3"/>
      <c r="O883" s="3"/>
      <c r="P883" s="3"/>
      <c r="Q883" s="3"/>
      <c r="R883" s="3"/>
      <c r="S883" s="3"/>
      <c r="T883" s="3"/>
      <c r="V883" s="3"/>
      <c r="W883" s="3"/>
      <c r="X883" s="3"/>
      <c r="Z883" s="3"/>
      <c r="AA883" s="3"/>
      <c r="AB883" s="3"/>
      <c r="AC883" s="3"/>
      <c r="AD883" s="3"/>
      <c r="AF883" s="3"/>
      <c r="AG883" s="3"/>
      <c r="AH883" s="3"/>
      <c r="AJ883" s="3"/>
      <c r="AK883" s="3"/>
      <c r="AL883" s="3"/>
      <c r="AN883" s="3"/>
      <c r="AQ883" s="3"/>
    </row>
    <row r="884" spans="1:43">
      <c r="A884" t="str">
        <f>IF(C884="","","Allievo "&amp;COUNTIF($C$2:C884,C884))</f>
        <v/>
      </c>
      <c r="H884" s="3"/>
      <c r="N884" s="3"/>
      <c r="O884" s="3"/>
      <c r="P884" s="3"/>
      <c r="Q884" s="3"/>
      <c r="R884" s="3"/>
      <c r="S884" s="3"/>
      <c r="T884" s="3"/>
      <c r="V884" s="3"/>
      <c r="W884" s="3"/>
      <c r="X884" s="3"/>
      <c r="Z884" s="3"/>
      <c r="AA884" s="3"/>
      <c r="AB884" s="3"/>
      <c r="AC884" s="3"/>
      <c r="AD884" s="3"/>
      <c r="AF884" s="3"/>
      <c r="AG884" s="3"/>
      <c r="AH884" s="3"/>
      <c r="AJ884" s="3"/>
      <c r="AK884" s="3"/>
      <c r="AL884" s="3"/>
      <c r="AN884" s="3"/>
      <c r="AQ884" s="3"/>
    </row>
    <row r="885" spans="1:43">
      <c r="A885" t="str">
        <f>IF(C885="","","Allievo "&amp;COUNTIF($C$2:C885,C885))</f>
        <v/>
      </c>
      <c r="H885" s="3"/>
      <c r="N885" s="3"/>
      <c r="O885" s="3"/>
      <c r="P885" s="3"/>
      <c r="Q885" s="3"/>
      <c r="R885" s="3"/>
      <c r="S885" s="3"/>
      <c r="T885" s="3"/>
      <c r="V885" s="3"/>
      <c r="W885" s="3"/>
      <c r="X885" s="3"/>
      <c r="Z885" s="3"/>
      <c r="AA885" s="3"/>
      <c r="AB885" s="3"/>
      <c r="AC885" s="3"/>
      <c r="AD885" s="3"/>
      <c r="AF885" s="3"/>
      <c r="AG885" s="3"/>
      <c r="AH885" s="3"/>
      <c r="AJ885" s="3"/>
      <c r="AK885" s="3"/>
      <c r="AL885" s="3"/>
      <c r="AN885" s="3"/>
      <c r="AQ885" s="3"/>
    </row>
    <row r="886" spans="1:43">
      <c r="A886" t="str">
        <f>IF(C886="","","Allievo "&amp;COUNTIF($C$2:C886,C886))</f>
        <v/>
      </c>
      <c r="H886" s="3"/>
      <c r="N886" s="3"/>
      <c r="O886" s="3"/>
      <c r="P886" s="3"/>
      <c r="Q886" s="3"/>
      <c r="R886" s="3"/>
      <c r="S886" s="3"/>
      <c r="T886" s="3"/>
      <c r="V886" s="3"/>
      <c r="W886" s="3"/>
      <c r="X886" s="3"/>
      <c r="Z886" s="3"/>
      <c r="AA886" s="3"/>
      <c r="AB886" s="3"/>
      <c r="AC886" s="3"/>
      <c r="AD886" s="3"/>
      <c r="AF886" s="3"/>
      <c r="AG886" s="3"/>
      <c r="AH886" s="3"/>
      <c r="AJ886" s="3"/>
      <c r="AK886" s="3"/>
      <c r="AL886" s="3"/>
      <c r="AN886" s="3"/>
      <c r="AQ886" s="3"/>
    </row>
    <row r="887" spans="1:43">
      <c r="A887" t="str">
        <f>IF(C887="","","Allievo "&amp;COUNTIF($C$2:C887,C887))</f>
        <v/>
      </c>
      <c r="H887" s="3"/>
      <c r="N887" s="3"/>
      <c r="O887" s="3"/>
      <c r="P887" s="3"/>
      <c r="Q887" s="3"/>
      <c r="R887" s="3"/>
      <c r="S887" s="3"/>
      <c r="T887" s="3"/>
      <c r="V887" s="3"/>
      <c r="W887" s="3"/>
      <c r="X887" s="3"/>
      <c r="Z887" s="3"/>
      <c r="AA887" s="3"/>
      <c r="AB887" s="3"/>
      <c r="AC887" s="3"/>
      <c r="AD887" s="3"/>
      <c r="AF887" s="3"/>
      <c r="AG887" s="3"/>
      <c r="AH887" s="3"/>
      <c r="AJ887" s="3"/>
      <c r="AK887" s="3"/>
      <c r="AL887" s="3"/>
      <c r="AN887" s="3"/>
      <c r="AQ887" s="3"/>
    </row>
    <row r="888" spans="1:43">
      <c r="A888" t="str">
        <f>IF(C888="","","Allievo "&amp;COUNTIF($C$2:C888,C888))</f>
        <v/>
      </c>
      <c r="H888" s="3"/>
      <c r="N888" s="3"/>
      <c r="O888" s="3"/>
      <c r="P888" s="3"/>
      <c r="Q888" s="3"/>
      <c r="R888" s="3"/>
      <c r="S888" s="3"/>
      <c r="T888" s="3"/>
      <c r="V888" s="3"/>
      <c r="W888" s="3"/>
      <c r="X888" s="3"/>
      <c r="Z888" s="3"/>
      <c r="AA888" s="3"/>
      <c r="AB888" s="3"/>
      <c r="AC888" s="3"/>
      <c r="AD888" s="3"/>
      <c r="AF888" s="3"/>
      <c r="AG888" s="3"/>
      <c r="AH888" s="3"/>
      <c r="AJ888" s="3"/>
      <c r="AK888" s="3"/>
      <c r="AL888" s="3"/>
      <c r="AN888" s="3"/>
      <c r="AQ888" s="3"/>
    </row>
    <row r="889" spans="1:43">
      <c r="A889" t="str">
        <f>IF(C889="","","Allievo "&amp;COUNTIF($C$2:C889,C889))</f>
        <v/>
      </c>
      <c r="H889" s="3"/>
      <c r="N889" s="3"/>
      <c r="O889" s="3"/>
      <c r="P889" s="3"/>
      <c r="Q889" s="3"/>
      <c r="R889" s="3"/>
      <c r="S889" s="3"/>
      <c r="T889" s="3"/>
      <c r="V889" s="3"/>
      <c r="W889" s="3"/>
      <c r="X889" s="3"/>
      <c r="Z889" s="3"/>
      <c r="AA889" s="3"/>
      <c r="AB889" s="3"/>
      <c r="AC889" s="3"/>
      <c r="AD889" s="3"/>
      <c r="AF889" s="3"/>
      <c r="AG889" s="3"/>
      <c r="AH889" s="3"/>
      <c r="AJ889" s="3"/>
      <c r="AK889" s="3"/>
      <c r="AL889" s="3"/>
      <c r="AN889" s="3"/>
      <c r="AQ889" s="3"/>
    </row>
    <row r="890" spans="1:43">
      <c r="A890" t="str">
        <f>IF(C890="","","Allievo "&amp;COUNTIF($C$2:C890,C890))</f>
        <v/>
      </c>
      <c r="H890" s="3"/>
      <c r="N890" s="3"/>
      <c r="O890" s="3"/>
      <c r="P890" s="3"/>
      <c r="Q890" s="3"/>
      <c r="R890" s="3"/>
      <c r="S890" s="3"/>
      <c r="T890" s="3"/>
      <c r="V890" s="3"/>
      <c r="W890" s="3"/>
      <c r="X890" s="3"/>
      <c r="Z890" s="3"/>
      <c r="AA890" s="3"/>
      <c r="AB890" s="3"/>
      <c r="AC890" s="3"/>
      <c r="AD890" s="3"/>
      <c r="AF890" s="3"/>
      <c r="AG890" s="3"/>
      <c r="AH890" s="3"/>
      <c r="AJ890" s="3"/>
      <c r="AK890" s="3"/>
      <c r="AL890" s="3"/>
      <c r="AN890" s="3"/>
      <c r="AQ890" s="3"/>
    </row>
    <row r="891" spans="1:43">
      <c r="A891" t="str">
        <f>IF(C891="","","Allievo "&amp;COUNTIF($C$2:C891,C891))</f>
        <v/>
      </c>
      <c r="H891" s="3"/>
      <c r="N891" s="3"/>
      <c r="O891" s="3"/>
      <c r="P891" s="3"/>
      <c r="Q891" s="3"/>
      <c r="R891" s="3"/>
      <c r="S891" s="3"/>
      <c r="T891" s="3"/>
      <c r="V891" s="3"/>
      <c r="W891" s="3"/>
      <c r="X891" s="3"/>
      <c r="Z891" s="3"/>
      <c r="AA891" s="3"/>
      <c r="AB891" s="3"/>
      <c r="AC891" s="3"/>
      <c r="AD891" s="3"/>
      <c r="AF891" s="3"/>
      <c r="AG891" s="3"/>
      <c r="AH891" s="3"/>
      <c r="AJ891" s="3"/>
      <c r="AK891" s="3"/>
      <c r="AL891" s="3"/>
      <c r="AN891" s="3"/>
      <c r="AQ891" s="3"/>
    </row>
    <row r="892" spans="1:43">
      <c r="A892" t="str">
        <f>IF(C892="","","Allievo "&amp;COUNTIF($C$2:C892,C892))</f>
        <v/>
      </c>
      <c r="H892" s="3"/>
      <c r="N892" s="3"/>
      <c r="O892" s="3"/>
      <c r="P892" s="3"/>
      <c r="Q892" s="3"/>
      <c r="R892" s="3"/>
      <c r="S892" s="3"/>
      <c r="T892" s="3"/>
      <c r="V892" s="3"/>
      <c r="W892" s="3"/>
      <c r="X892" s="3"/>
      <c r="Z892" s="3"/>
      <c r="AA892" s="3"/>
      <c r="AB892" s="3"/>
      <c r="AC892" s="3"/>
      <c r="AD892" s="3"/>
      <c r="AF892" s="3"/>
      <c r="AG892" s="3"/>
      <c r="AH892" s="3"/>
      <c r="AJ892" s="3"/>
      <c r="AK892" s="3"/>
      <c r="AL892" s="3"/>
      <c r="AN892" s="3"/>
      <c r="AQ892" s="3"/>
    </row>
    <row r="893" spans="1:43">
      <c r="A893" t="str">
        <f>IF(C893="","","Allievo "&amp;COUNTIF($C$2:C893,C893))</f>
        <v/>
      </c>
      <c r="H893" s="3"/>
      <c r="N893" s="3"/>
      <c r="O893" s="3"/>
      <c r="P893" s="3"/>
      <c r="Q893" s="3"/>
      <c r="R893" s="3"/>
      <c r="S893" s="3"/>
      <c r="T893" s="3"/>
      <c r="V893" s="3"/>
      <c r="W893" s="3"/>
      <c r="X893" s="3"/>
      <c r="Z893" s="3"/>
      <c r="AA893" s="3"/>
      <c r="AB893" s="3"/>
      <c r="AC893" s="3"/>
      <c r="AD893" s="3"/>
      <c r="AF893" s="3"/>
      <c r="AG893" s="3"/>
      <c r="AH893" s="3"/>
      <c r="AJ893" s="3"/>
      <c r="AK893" s="3"/>
      <c r="AL893" s="3"/>
      <c r="AN893" s="3"/>
      <c r="AQ893" s="3"/>
    </row>
    <row r="894" spans="1:43">
      <c r="A894" t="str">
        <f>IF(C894="","","Allievo "&amp;COUNTIF($C$2:C894,C894))</f>
        <v/>
      </c>
      <c r="H894" s="3"/>
      <c r="N894" s="3"/>
      <c r="O894" s="3"/>
      <c r="P894" s="3"/>
      <c r="Q894" s="3"/>
      <c r="R894" s="3"/>
      <c r="S894" s="3"/>
      <c r="T894" s="3"/>
      <c r="V894" s="3"/>
      <c r="W894" s="3"/>
      <c r="X894" s="3"/>
      <c r="Z894" s="3"/>
      <c r="AA894" s="3"/>
      <c r="AB894" s="3"/>
      <c r="AC894" s="3"/>
      <c r="AD894" s="3"/>
      <c r="AF894" s="3"/>
      <c r="AG894" s="3"/>
      <c r="AH894" s="3"/>
      <c r="AJ894" s="3"/>
      <c r="AK894" s="3"/>
      <c r="AL894" s="3"/>
      <c r="AN894" s="3"/>
      <c r="AQ894" s="3"/>
    </row>
    <row r="895" spans="1:43">
      <c r="A895" t="str">
        <f>IF(C895="","","Allievo "&amp;COUNTIF($C$2:C895,C895))</f>
        <v/>
      </c>
      <c r="H895" s="3"/>
      <c r="N895" s="3"/>
      <c r="O895" s="3"/>
      <c r="P895" s="3"/>
      <c r="Q895" s="3"/>
      <c r="R895" s="3"/>
      <c r="S895" s="3"/>
      <c r="T895" s="3"/>
      <c r="V895" s="3"/>
      <c r="W895" s="3"/>
      <c r="X895" s="3"/>
      <c r="Z895" s="3"/>
      <c r="AA895" s="3"/>
      <c r="AB895" s="3"/>
      <c r="AC895" s="3"/>
      <c r="AD895" s="3"/>
      <c r="AF895" s="3"/>
      <c r="AG895" s="3"/>
      <c r="AH895" s="3"/>
      <c r="AJ895" s="3"/>
      <c r="AK895" s="3"/>
      <c r="AL895" s="3"/>
      <c r="AN895" s="3"/>
      <c r="AQ895" s="3"/>
    </row>
    <row r="896" spans="1:43">
      <c r="A896" t="str">
        <f>IF(C896="","","Allievo "&amp;COUNTIF($C$2:C896,C896))</f>
        <v/>
      </c>
      <c r="H896" s="3"/>
      <c r="N896" s="3"/>
      <c r="O896" s="3"/>
      <c r="P896" s="3"/>
      <c r="Q896" s="3"/>
      <c r="R896" s="3"/>
      <c r="S896" s="3"/>
      <c r="T896" s="3"/>
      <c r="V896" s="3"/>
      <c r="W896" s="3"/>
      <c r="X896" s="3"/>
      <c r="Z896" s="3"/>
      <c r="AA896" s="3"/>
      <c r="AB896" s="3"/>
      <c r="AC896" s="3"/>
      <c r="AD896" s="3"/>
      <c r="AF896" s="3"/>
      <c r="AG896" s="3"/>
      <c r="AH896" s="3"/>
      <c r="AJ896" s="3"/>
      <c r="AK896" s="3"/>
      <c r="AL896" s="3"/>
      <c r="AN896" s="3"/>
      <c r="AQ896" s="3"/>
    </row>
    <row r="897" spans="1:43">
      <c r="A897" t="str">
        <f>IF(C897="","","Allievo "&amp;COUNTIF($C$2:C897,C897))</f>
        <v/>
      </c>
      <c r="H897" s="3"/>
      <c r="N897" s="3"/>
      <c r="O897" s="3"/>
      <c r="P897" s="3"/>
      <c r="Q897" s="3"/>
      <c r="R897" s="3"/>
      <c r="S897" s="3"/>
      <c r="T897" s="3"/>
      <c r="V897" s="3"/>
      <c r="W897" s="3"/>
      <c r="X897" s="3"/>
      <c r="Z897" s="3"/>
      <c r="AA897" s="3"/>
      <c r="AB897" s="3"/>
      <c r="AC897" s="3"/>
      <c r="AD897" s="3"/>
      <c r="AF897" s="3"/>
      <c r="AG897" s="3"/>
      <c r="AH897" s="3"/>
      <c r="AJ897" s="3"/>
      <c r="AK897" s="3"/>
      <c r="AL897" s="3"/>
      <c r="AN897" s="3"/>
      <c r="AQ897" s="3"/>
    </row>
    <row r="898" spans="1:43">
      <c r="A898" t="str">
        <f>IF(C898="","","Allievo "&amp;COUNTIF($C$2:C898,C898))</f>
        <v/>
      </c>
      <c r="H898" s="3"/>
      <c r="N898" s="3"/>
      <c r="O898" s="3"/>
      <c r="P898" s="3"/>
      <c r="Q898" s="3"/>
      <c r="R898" s="3"/>
      <c r="S898" s="3"/>
      <c r="T898" s="3"/>
      <c r="V898" s="3"/>
      <c r="W898" s="3"/>
      <c r="X898" s="3"/>
      <c r="Z898" s="3"/>
      <c r="AA898" s="3"/>
      <c r="AB898" s="3"/>
      <c r="AC898" s="3"/>
      <c r="AD898" s="3"/>
      <c r="AF898" s="3"/>
      <c r="AG898" s="3"/>
      <c r="AH898" s="3"/>
      <c r="AJ898" s="3"/>
      <c r="AK898" s="3"/>
      <c r="AL898" s="3"/>
      <c r="AN898" s="3"/>
      <c r="AQ898" s="3"/>
    </row>
    <row r="899" spans="1:43">
      <c r="A899" t="str">
        <f>IF(C899="","","Allievo "&amp;COUNTIF($C$2:C899,C899))</f>
        <v/>
      </c>
      <c r="H899" s="3"/>
      <c r="N899" s="3"/>
      <c r="O899" s="3"/>
      <c r="P899" s="3"/>
      <c r="Q899" s="3"/>
      <c r="R899" s="3"/>
      <c r="S899" s="3"/>
      <c r="T899" s="3"/>
      <c r="V899" s="3"/>
      <c r="W899" s="3"/>
      <c r="X899" s="3"/>
      <c r="Z899" s="3"/>
      <c r="AA899" s="3"/>
      <c r="AB899" s="3"/>
      <c r="AC899" s="3"/>
      <c r="AD899" s="3"/>
      <c r="AF899" s="3"/>
      <c r="AG899" s="3"/>
      <c r="AH899" s="3"/>
      <c r="AJ899" s="3"/>
      <c r="AK899" s="3"/>
      <c r="AL899" s="3"/>
      <c r="AN899" s="3"/>
      <c r="AQ899" s="3"/>
    </row>
    <row r="900" spans="1:43">
      <c r="A900" t="str">
        <f>IF(C900="","","Allievo "&amp;COUNTIF($C$2:C900,C900))</f>
        <v/>
      </c>
      <c r="H900" s="3"/>
      <c r="N900" s="3"/>
      <c r="O900" s="3"/>
      <c r="P900" s="3"/>
      <c r="Q900" s="3"/>
      <c r="R900" s="3"/>
      <c r="S900" s="3"/>
      <c r="T900" s="3"/>
      <c r="V900" s="3"/>
      <c r="W900" s="3"/>
      <c r="X900" s="3"/>
      <c r="Z900" s="3"/>
      <c r="AA900" s="3"/>
      <c r="AB900" s="3"/>
      <c r="AC900" s="3"/>
      <c r="AD900" s="3"/>
      <c r="AF900" s="3"/>
      <c r="AG900" s="3"/>
      <c r="AH900" s="3"/>
      <c r="AJ900" s="3"/>
      <c r="AK900" s="3"/>
      <c r="AL900" s="3"/>
      <c r="AN900" s="3"/>
      <c r="AQ900" s="3"/>
    </row>
    <row r="901" spans="1:43">
      <c r="A901" t="str">
        <f>IF(C901="","","Allievo "&amp;COUNTIF($C$2:C901,C901))</f>
        <v/>
      </c>
      <c r="H901" s="3"/>
      <c r="N901" s="3"/>
      <c r="O901" s="3"/>
      <c r="P901" s="3"/>
      <c r="Q901" s="3"/>
      <c r="R901" s="3"/>
      <c r="S901" s="3"/>
      <c r="T901" s="3"/>
      <c r="V901" s="3"/>
      <c r="W901" s="3"/>
      <c r="X901" s="3"/>
      <c r="Z901" s="3"/>
      <c r="AA901" s="3"/>
      <c r="AB901" s="3"/>
      <c r="AC901" s="3"/>
      <c r="AD901" s="3"/>
      <c r="AF901" s="3"/>
      <c r="AG901" s="3"/>
      <c r="AH901" s="3"/>
      <c r="AJ901" s="3"/>
      <c r="AK901" s="3"/>
      <c r="AL901" s="3"/>
      <c r="AN901" s="3"/>
      <c r="AQ901" s="3"/>
    </row>
    <row r="902" spans="1:43">
      <c r="A902" t="str">
        <f>IF(C902="","","Allievo "&amp;COUNTIF($C$2:C902,C902))</f>
        <v/>
      </c>
      <c r="H902" s="3"/>
      <c r="N902" s="3"/>
      <c r="O902" s="3"/>
      <c r="P902" s="3"/>
      <c r="Q902" s="3"/>
      <c r="R902" s="3"/>
      <c r="S902" s="3"/>
      <c r="T902" s="3"/>
      <c r="V902" s="3"/>
      <c r="W902" s="3"/>
      <c r="X902" s="3"/>
      <c r="Z902" s="3"/>
      <c r="AA902" s="3"/>
      <c r="AB902" s="3"/>
      <c r="AC902" s="3"/>
      <c r="AD902" s="3"/>
      <c r="AF902" s="3"/>
      <c r="AG902" s="3"/>
      <c r="AH902" s="3"/>
      <c r="AJ902" s="3"/>
      <c r="AK902" s="3"/>
      <c r="AL902" s="3"/>
      <c r="AN902" s="3"/>
      <c r="AQ902" s="3"/>
    </row>
    <row r="903" spans="1:43">
      <c r="A903" t="str">
        <f>IF(C903="","","Allievo "&amp;COUNTIF($C$2:C903,C903))</f>
        <v/>
      </c>
      <c r="H903" s="3"/>
      <c r="N903" s="3"/>
      <c r="O903" s="3"/>
      <c r="P903" s="3"/>
      <c r="Q903" s="3"/>
      <c r="R903" s="3"/>
      <c r="S903" s="3"/>
      <c r="T903" s="3"/>
      <c r="V903" s="3"/>
      <c r="W903" s="3"/>
      <c r="X903" s="3"/>
      <c r="Z903" s="3"/>
      <c r="AA903" s="3"/>
      <c r="AB903" s="3"/>
      <c r="AC903" s="3"/>
      <c r="AD903" s="3"/>
      <c r="AF903" s="3"/>
      <c r="AG903" s="3"/>
      <c r="AH903" s="3"/>
      <c r="AJ903" s="3"/>
      <c r="AK903" s="3"/>
      <c r="AL903" s="3"/>
      <c r="AN903" s="3"/>
      <c r="AQ903" s="3"/>
    </row>
    <row r="904" spans="1:43">
      <c r="A904" t="str">
        <f>IF(C904="","","Allievo "&amp;COUNTIF($C$2:C904,C904))</f>
        <v/>
      </c>
      <c r="H904" s="3"/>
      <c r="N904" s="3"/>
      <c r="O904" s="3"/>
      <c r="P904" s="3"/>
      <c r="Q904" s="3"/>
      <c r="R904" s="3"/>
      <c r="S904" s="3"/>
      <c r="T904" s="3"/>
      <c r="V904" s="3"/>
      <c r="W904" s="3"/>
      <c r="X904" s="3"/>
      <c r="Z904" s="3"/>
      <c r="AA904" s="3"/>
      <c r="AB904" s="3"/>
      <c r="AC904" s="3"/>
      <c r="AD904" s="3"/>
      <c r="AF904" s="3"/>
      <c r="AG904" s="3"/>
      <c r="AH904" s="3"/>
      <c r="AJ904" s="3"/>
      <c r="AK904" s="3"/>
      <c r="AL904" s="3"/>
      <c r="AN904" s="3"/>
      <c r="AQ904" s="3"/>
    </row>
    <row r="905" spans="1:43">
      <c r="A905" t="str">
        <f>IF(C905="","","Allievo "&amp;COUNTIF($C$2:C905,C905))</f>
        <v/>
      </c>
      <c r="H905" s="3"/>
      <c r="N905" s="3"/>
      <c r="O905" s="3"/>
      <c r="P905" s="3"/>
      <c r="Q905" s="3"/>
      <c r="R905" s="3"/>
      <c r="S905" s="3"/>
      <c r="T905" s="3"/>
      <c r="V905" s="3"/>
      <c r="W905" s="3"/>
      <c r="X905" s="3"/>
      <c r="Z905" s="3"/>
      <c r="AA905" s="3"/>
      <c r="AB905" s="3"/>
      <c r="AC905" s="3"/>
      <c r="AD905" s="3"/>
      <c r="AF905" s="3"/>
      <c r="AG905" s="3"/>
      <c r="AH905" s="3"/>
      <c r="AJ905" s="3"/>
      <c r="AK905" s="3"/>
      <c r="AL905" s="3"/>
      <c r="AN905" s="3"/>
      <c r="AQ905" s="3"/>
    </row>
    <row r="906" spans="1:43">
      <c r="A906" t="str">
        <f>IF(C906="","","Allievo "&amp;COUNTIF($C$2:C906,C906))</f>
        <v/>
      </c>
      <c r="H906" s="3"/>
      <c r="N906" s="3"/>
      <c r="O906" s="3"/>
      <c r="P906" s="3"/>
      <c r="Q906" s="3"/>
      <c r="R906" s="3"/>
      <c r="S906" s="3"/>
      <c r="T906" s="3"/>
      <c r="V906" s="3"/>
      <c r="W906" s="3"/>
      <c r="X906" s="3"/>
      <c r="Z906" s="3"/>
      <c r="AA906" s="3"/>
      <c r="AB906" s="3"/>
      <c r="AC906" s="3"/>
      <c r="AD906" s="3"/>
      <c r="AF906" s="3"/>
      <c r="AG906" s="3"/>
      <c r="AH906" s="3"/>
      <c r="AJ906" s="3"/>
      <c r="AK906" s="3"/>
      <c r="AL906" s="3"/>
      <c r="AN906" s="3"/>
      <c r="AQ906" s="3"/>
    </row>
    <row r="907" spans="1:43">
      <c r="A907" t="str">
        <f>IF(C907="","","Allievo "&amp;COUNTIF($C$2:C907,C907))</f>
        <v/>
      </c>
      <c r="H907" s="3"/>
      <c r="N907" s="3"/>
      <c r="O907" s="3"/>
      <c r="P907" s="3"/>
      <c r="Q907" s="3"/>
      <c r="R907" s="3"/>
      <c r="S907" s="3"/>
      <c r="T907" s="3"/>
      <c r="V907" s="3"/>
      <c r="W907" s="3"/>
      <c r="X907" s="3"/>
      <c r="Z907" s="3"/>
      <c r="AA907" s="3"/>
      <c r="AB907" s="3"/>
      <c r="AC907" s="3"/>
      <c r="AD907" s="3"/>
      <c r="AF907" s="3"/>
      <c r="AG907" s="3"/>
      <c r="AH907" s="3"/>
      <c r="AJ907" s="3"/>
      <c r="AK907" s="3"/>
      <c r="AL907" s="3"/>
      <c r="AN907" s="3"/>
      <c r="AQ907" s="3"/>
    </row>
    <row r="908" spans="1:43">
      <c r="A908" t="str">
        <f>IF(C908="","","Allievo "&amp;COUNTIF($C$2:C908,C908))</f>
        <v/>
      </c>
      <c r="H908" s="3"/>
      <c r="N908" s="3"/>
      <c r="O908" s="3"/>
      <c r="P908" s="3"/>
      <c r="Q908" s="3"/>
      <c r="R908" s="3"/>
      <c r="S908" s="3"/>
      <c r="T908" s="3"/>
      <c r="V908" s="3"/>
      <c r="W908" s="3"/>
      <c r="X908" s="3"/>
      <c r="Z908" s="3"/>
      <c r="AA908" s="3"/>
      <c r="AB908" s="3"/>
      <c r="AC908" s="3"/>
      <c r="AD908" s="3"/>
      <c r="AF908" s="3"/>
      <c r="AG908" s="3"/>
      <c r="AH908" s="3"/>
      <c r="AJ908" s="3"/>
      <c r="AK908" s="3"/>
      <c r="AL908" s="3"/>
      <c r="AN908" s="3"/>
      <c r="AQ908" s="3"/>
    </row>
    <row r="909" spans="1:43">
      <c r="A909" t="str">
        <f>IF(C909="","","Allievo "&amp;COUNTIF($C$2:C909,C909))</f>
        <v/>
      </c>
      <c r="H909" s="3"/>
      <c r="N909" s="3"/>
      <c r="O909" s="3"/>
      <c r="P909" s="3"/>
      <c r="Q909" s="3"/>
      <c r="R909" s="3"/>
      <c r="S909" s="3"/>
      <c r="T909" s="3"/>
      <c r="V909" s="3"/>
      <c r="W909" s="3"/>
      <c r="X909" s="3"/>
      <c r="Z909" s="3"/>
      <c r="AA909" s="3"/>
      <c r="AB909" s="3"/>
      <c r="AC909" s="3"/>
      <c r="AD909" s="3"/>
      <c r="AF909" s="3"/>
      <c r="AG909" s="3"/>
      <c r="AH909" s="3"/>
      <c r="AJ909" s="3"/>
      <c r="AK909" s="3"/>
      <c r="AL909" s="3"/>
      <c r="AN909" s="3"/>
      <c r="AQ909" s="3"/>
    </row>
    <row r="910" spans="1:43">
      <c r="A910" t="str">
        <f>IF(C910="","","Allievo "&amp;COUNTIF($C$2:C910,C910))</f>
        <v/>
      </c>
      <c r="H910" s="3"/>
      <c r="N910" s="3"/>
      <c r="O910" s="3"/>
      <c r="P910" s="3"/>
      <c r="Q910" s="3"/>
      <c r="R910" s="3"/>
      <c r="S910" s="3"/>
      <c r="T910" s="3"/>
      <c r="V910" s="3"/>
      <c r="W910" s="3"/>
      <c r="X910" s="3"/>
      <c r="Z910" s="3"/>
      <c r="AA910" s="3"/>
      <c r="AB910" s="3"/>
      <c r="AC910" s="3"/>
      <c r="AD910" s="3"/>
      <c r="AF910" s="3"/>
      <c r="AG910" s="3"/>
      <c r="AH910" s="3"/>
      <c r="AJ910" s="3"/>
      <c r="AK910" s="3"/>
      <c r="AL910" s="3"/>
      <c r="AN910" s="3"/>
      <c r="AQ910" s="3"/>
    </row>
    <row r="911" spans="1:43">
      <c r="A911" t="str">
        <f>IF(C911="","","Allievo "&amp;COUNTIF($C$2:C911,C911))</f>
        <v/>
      </c>
      <c r="H911" s="3"/>
      <c r="N911" s="3"/>
      <c r="O911" s="3"/>
      <c r="P911" s="3"/>
      <c r="Q911" s="3"/>
      <c r="R911" s="3"/>
      <c r="S911" s="3"/>
      <c r="T911" s="3"/>
      <c r="V911" s="3"/>
      <c r="W911" s="3"/>
      <c r="X911" s="3"/>
      <c r="Z911" s="3"/>
      <c r="AA911" s="3"/>
      <c r="AB911" s="3"/>
      <c r="AC911" s="3"/>
      <c r="AD911" s="3"/>
      <c r="AF911" s="3"/>
      <c r="AG911" s="3"/>
      <c r="AH911" s="3"/>
      <c r="AJ911" s="3"/>
      <c r="AK911" s="3"/>
      <c r="AL911" s="3"/>
      <c r="AN911" s="3"/>
      <c r="AQ911" s="3"/>
    </row>
    <row r="912" spans="1:43">
      <c r="A912" t="str">
        <f>IF(C912="","","Allievo "&amp;COUNTIF($C$2:C912,C912))</f>
        <v/>
      </c>
      <c r="H912" s="3"/>
      <c r="N912" s="3"/>
      <c r="O912" s="3"/>
      <c r="P912" s="3"/>
      <c r="Q912" s="3"/>
      <c r="R912" s="3"/>
      <c r="S912" s="3"/>
      <c r="T912" s="3"/>
      <c r="V912" s="3"/>
      <c r="W912" s="3"/>
      <c r="X912" s="3"/>
      <c r="Z912" s="3"/>
      <c r="AA912" s="3"/>
      <c r="AB912" s="3"/>
      <c r="AC912" s="3"/>
      <c r="AD912" s="3"/>
      <c r="AF912" s="3"/>
      <c r="AG912" s="3"/>
      <c r="AH912" s="3"/>
      <c r="AJ912" s="3"/>
      <c r="AK912" s="3"/>
      <c r="AL912" s="3"/>
      <c r="AN912" s="3"/>
      <c r="AQ912" s="3"/>
    </row>
    <row r="913" spans="1:43">
      <c r="A913" t="str">
        <f>IF(C913="","","Allievo "&amp;COUNTIF($C$2:C913,C913))</f>
        <v/>
      </c>
      <c r="H913" s="3"/>
      <c r="N913" s="3"/>
      <c r="O913" s="3"/>
      <c r="P913" s="3"/>
      <c r="Q913" s="3"/>
      <c r="R913" s="3"/>
      <c r="S913" s="3"/>
      <c r="T913" s="3"/>
      <c r="V913" s="3"/>
      <c r="W913" s="3"/>
      <c r="X913" s="3"/>
      <c r="Z913" s="3"/>
      <c r="AA913" s="3"/>
      <c r="AB913" s="3"/>
      <c r="AC913" s="3"/>
      <c r="AD913" s="3"/>
      <c r="AF913" s="3"/>
      <c r="AG913" s="3"/>
      <c r="AH913" s="3"/>
      <c r="AJ913" s="3"/>
      <c r="AK913" s="3"/>
      <c r="AL913" s="3"/>
      <c r="AN913" s="3"/>
      <c r="AQ913" s="3"/>
    </row>
    <row r="914" spans="1:43">
      <c r="A914" t="str">
        <f>IF(C914="","","Allievo "&amp;COUNTIF($C$2:C914,C914))</f>
        <v/>
      </c>
      <c r="H914" s="3"/>
      <c r="N914" s="3"/>
      <c r="O914" s="3"/>
      <c r="P914" s="3"/>
      <c r="Q914" s="3"/>
      <c r="R914" s="3"/>
      <c r="S914" s="3"/>
      <c r="T914" s="3"/>
      <c r="V914" s="3"/>
      <c r="W914" s="3"/>
      <c r="X914" s="3"/>
      <c r="Z914" s="3"/>
      <c r="AA914" s="3"/>
      <c r="AB914" s="3"/>
      <c r="AC914" s="3"/>
      <c r="AD914" s="3"/>
      <c r="AF914" s="3"/>
      <c r="AG914" s="3"/>
      <c r="AH914" s="3"/>
      <c r="AJ914" s="3"/>
      <c r="AK914" s="3"/>
      <c r="AL914" s="3"/>
      <c r="AN914" s="3"/>
      <c r="AQ914" s="3"/>
    </row>
    <row r="915" spans="1:43">
      <c r="A915" t="str">
        <f>IF(C915="","","Allievo "&amp;COUNTIF($C$2:C915,C915))</f>
        <v/>
      </c>
      <c r="H915" s="3"/>
      <c r="N915" s="3"/>
      <c r="O915" s="3"/>
      <c r="P915" s="3"/>
      <c r="Q915" s="3"/>
      <c r="R915" s="3"/>
      <c r="S915" s="3"/>
      <c r="T915" s="3"/>
      <c r="V915" s="3"/>
      <c r="W915" s="3"/>
      <c r="X915" s="3"/>
      <c r="Z915" s="3"/>
      <c r="AA915" s="3"/>
      <c r="AB915" s="3"/>
      <c r="AC915" s="3"/>
      <c r="AD915" s="3"/>
      <c r="AF915" s="3"/>
      <c r="AG915" s="3"/>
      <c r="AH915" s="3"/>
      <c r="AJ915" s="3"/>
      <c r="AK915" s="3"/>
      <c r="AL915" s="3"/>
      <c r="AN915" s="3"/>
      <c r="AQ915" s="3"/>
    </row>
    <row r="916" spans="1:43">
      <c r="A916" t="str">
        <f>IF(C916="","","Allievo "&amp;COUNTIF($C$2:C916,C916))</f>
        <v/>
      </c>
      <c r="H916" s="3"/>
      <c r="N916" s="3"/>
      <c r="O916" s="3"/>
      <c r="P916" s="3"/>
      <c r="Q916" s="3"/>
      <c r="R916" s="3"/>
      <c r="S916" s="3"/>
      <c r="T916" s="3"/>
      <c r="V916" s="3"/>
      <c r="W916" s="3"/>
      <c r="X916" s="3"/>
      <c r="Z916" s="3"/>
      <c r="AA916" s="3"/>
      <c r="AB916" s="3"/>
      <c r="AC916" s="3"/>
      <c r="AD916" s="3"/>
      <c r="AF916" s="3"/>
      <c r="AG916" s="3"/>
      <c r="AH916" s="3"/>
      <c r="AJ916" s="3"/>
      <c r="AK916" s="3"/>
      <c r="AL916" s="3"/>
      <c r="AN916" s="3"/>
      <c r="AQ916" s="3"/>
    </row>
    <row r="917" spans="1:43">
      <c r="A917" t="str">
        <f>IF(C917="","","Allievo "&amp;COUNTIF($C$2:C917,C917))</f>
        <v/>
      </c>
      <c r="H917" s="3"/>
      <c r="N917" s="3"/>
      <c r="O917" s="3"/>
      <c r="P917" s="3"/>
      <c r="Q917" s="3"/>
      <c r="R917" s="3"/>
      <c r="S917" s="3"/>
      <c r="T917" s="3"/>
      <c r="V917" s="3"/>
      <c r="W917" s="3"/>
      <c r="X917" s="3"/>
      <c r="Z917" s="3"/>
      <c r="AA917" s="3"/>
      <c r="AB917" s="3"/>
      <c r="AC917" s="3"/>
      <c r="AD917" s="3"/>
      <c r="AF917" s="3"/>
      <c r="AG917" s="3"/>
      <c r="AH917" s="3"/>
      <c r="AJ917" s="3"/>
      <c r="AK917" s="3"/>
      <c r="AL917" s="3"/>
      <c r="AN917" s="3"/>
      <c r="AQ917" s="3"/>
    </row>
    <row r="918" spans="1:43">
      <c r="A918" t="str">
        <f>IF(C918="","","Allievo "&amp;COUNTIF($C$2:C918,C918))</f>
        <v/>
      </c>
      <c r="H918" s="3"/>
      <c r="N918" s="3"/>
      <c r="O918" s="3"/>
      <c r="P918" s="3"/>
      <c r="Q918" s="3"/>
      <c r="R918" s="3"/>
      <c r="S918" s="3"/>
      <c r="T918" s="3"/>
      <c r="V918" s="3"/>
      <c r="W918" s="3"/>
      <c r="X918" s="3"/>
      <c r="Z918" s="3"/>
      <c r="AA918" s="3"/>
      <c r="AB918" s="3"/>
      <c r="AC918" s="3"/>
      <c r="AD918" s="3"/>
      <c r="AF918" s="3"/>
      <c r="AG918" s="3"/>
      <c r="AH918" s="3"/>
      <c r="AJ918" s="3"/>
      <c r="AK918" s="3"/>
      <c r="AL918" s="3"/>
      <c r="AN918" s="3"/>
      <c r="AQ918" s="3"/>
    </row>
    <row r="919" spans="1:43">
      <c r="A919" t="str">
        <f>IF(C919="","","Allievo "&amp;COUNTIF($C$2:C919,C919))</f>
        <v/>
      </c>
      <c r="H919" s="3"/>
      <c r="N919" s="3"/>
      <c r="O919" s="3"/>
      <c r="P919" s="3"/>
      <c r="Q919" s="3"/>
      <c r="R919" s="3"/>
      <c r="S919" s="3"/>
      <c r="T919" s="3"/>
      <c r="V919" s="3"/>
      <c r="W919" s="3"/>
      <c r="X919" s="3"/>
      <c r="Z919" s="3"/>
      <c r="AA919" s="3"/>
      <c r="AB919" s="3"/>
      <c r="AC919" s="3"/>
      <c r="AD919" s="3"/>
      <c r="AF919" s="3"/>
      <c r="AG919" s="3"/>
      <c r="AH919" s="3"/>
      <c r="AJ919" s="3"/>
      <c r="AK919" s="3"/>
      <c r="AL919" s="3"/>
      <c r="AN919" s="3"/>
      <c r="AQ919" s="3"/>
    </row>
    <row r="920" spans="1:43">
      <c r="A920" t="str">
        <f>IF(C920="","","Allievo "&amp;COUNTIF($C$2:C920,C920))</f>
        <v/>
      </c>
      <c r="H920" s="3"/>
      <c r="N920" s="3"/>
      <c r="O920" s="3"/>
      <c r="P920" s="3"/>
      <c r="Q920" s="3"/>
      <c r="R920" s="3"/>
      <c r="S920" s="3"/>
      <c r="T920" s="3"/>
      <c r="V920" s="3"/>
      <c r="W920" s="3"/>
      <c r="X920" s="3"/>
      <c r="Z920" s="3"/>
      <c r="AA920" s="3"/>
      <c r="AB920" s="3"/>
      <c r="AC920" s="3"/>
      <c r="AD920" s="3"/>
      <c r="AF920" s="3"/>
      <c r="AG920" s="3"/>
      <c r="AH920" s="3"/>
      <c r="AJ920" s="3"/>
      <c r="AK920" s="3"/>
      <c r="AL920" s="3"/>
      <c r="AN920" s="3"/>
      <c r="AQ920" s="3"/>
    </row>
    <row r="921" spans="1:43">
      <c r="A921" t="str">
        <f>IF(C921="","","Allievo "&amp;COUNTIF($C$2:C921,C921))</f>
        <v/>
      </c>
      <c r="H921" s="3"/>
      <c r="N921" s="3"/>
      <c r="O921" s="3"/>
      <c r="P921" s="3"/>
      <c r="Q921" s="3"/>
      <c r="R921" s="3"/>
      <c r="S921" s="3"/>
      <c r="T921" s="3"/>
      <c r="V921" s="3"/>
      <c r="W921" s="3"/>
      <c r="X921" s="3"/>
      <c r="Z921" s="3"/>
      <c r="AA921" s="3"/>
      <c r="AB921" s="3"/>
      <c r="AC921" s="3"/>
      <c r="AD921" s="3"/>
      <c r="AF921" s="3"/>
      <c r="AG921" s="3"/>
      <c r="AH921" s="3"/>
      <c r="AJ921" s="3"/>
      <c r="AK921" s="3"/>
      <c r="AL921" s="3"/>
      <c r="AN921" s="3"/>
      <c r="AQ921" s="3"/>
    </row>
    <row r="922" spans="1:43">
      <c r="A922" t="str">
        <f>IF(C922="","","Allievo "&amp;COUNTIF($C$2:C922,C922))</f>
        <v/>
      </c>
      <c r="H922" s="3"/>
      <c r="N922" s="3"/>
      <c r="O922" s="3"/>
      <c r="P922" s="3"/>
      <c r="Q922" s="3"/>
      <c r="R922" s="3"/>
      <c r="S922" s="3"/>
      <c r="T922" s="3"/>
      <c r="V922" s="3"/>
      <c r="W922" s="3"/>
      <c r="X922" s="3"/>
      <c r="Z922" s="3"/>
      <c r="AA922" s="3"/>
      <c r="AB922" s="3"/>
      <c r="AC922" s="3"/>
      <c r="AD922" s="3"/>
      <c r="AF922" s="3"/>
      <c r="AG922" s="3"/>
      <c r="AH922" s="3"/>
      <c r="AJ922" s="3"/>
      <c r="AK922" s="3"/>
      <c r="AL922" s="3"/>
      <c r="AN922" s="3"/>
      <c r="AQ922" s="3"/>
    </row>
    <row r="923" spans="1:43">
      <c r="A923" t="str">
        <f>IF(C923="","","Allievo "&amp;COUNTIF($C$2:C923,C923))</f>
        <v/>
      </c>
      <c r="H923" s="3"/>
      <c r="N923" s="3"/>
      <c r="O923" s="3"/>
      <c r="P923" s="3"/>
      <c r="Q923" s="3"/>
      <c r="R923" s="3"/>
      <c r="S923" s="3"/>
      <c r="T923" s="3"/>
      <c r="V923" s="3"/>
      <c r="W923" s="3"/>
      <c r="X923" s="3"/>
      <c r="Z923" s="3"/>
      <c r="AA923" s="3"/>
      <c r="AB923" s="3"/>
      <c r="AC923" s="3"/>
      <c r="AD923" s="3"/>
      <c r="AF923" s="3"/>
      <c r="AG923" s="3"/>
      <c r="AH923" s="3"/>
      <c r="AJ923" s="3"/>
      <c r="AK923" s="3"/>
      <c r="AL923" s="3"/>
      <c r="AN923" s="3"/>
      <c r="AQ923" s="3"/>
    </row>
    <row r="924" spans="1:43">
      <c r="A924" t="str">
        <f>IF(C924="","","Allievo "&amp;COUNTIF($C$2:C924,C924))</f>
        <v/>
      </c>
      <c r="H924" s="3"/>
      <c r="N924" s="3"/>
      <c r="O924" s="3"/>
      <c r="P924" s="3"/>
      <c r="Q924" s="3"/>
      <c r="R924" s="3"/>
      <c r="S924" s="3"/>
      <c r="T924" s="3"/>
      <c r="V924" s="3"/>
      <c r="W924" s="3"/>
      <c r="X924" s="3"/>
      <c r="Z924" s="3"/>
      <c r="AA924" s="3"/>
      <c r="AB924" s="3"/>
      <c r="AC924" s="3"/>
      <c r="AD924" s="3"/>
      <c r="AF924" s="3"/>
      <c r="AG924" s="3"/>
      <c r="AH924" s="3"/>
      <c r="AJ924" s="3"/>
      <c r="AK924" s="3"/>
      <c r="AL924" s="3"/>
      <c r="AN924" s="3"/>
      <c r="AQ924" s="3"/>
    </row>
    <row r="925" spans="1:43">
      <c r="A925" t="str">
        <f>IF(C925="","","Allievo "&amp;COUNTIF($C$2:C925,C925))</f>
        <v/>
      </c>
      <c r="H925" s="3"/>
      <c r="N925" s="3"/>
      <c r="O925" s="3"/>
      <c r="P925" s="3"/>
      <c r="Q925" s="3"/>
      <c r="R925" s="3"/>
      <c r="S925" s="3"/>
      <c r="T925" s="3"/>
      <c r="V925" s="3"/>
      <c r="W925" s="3"/>
      <c r="X925" s="3"/>
      <c r="Z925" s="3"/>
      <c r="AA925" s="3"/>
      <c r="AB925" s="3"/>
      <c r="AC925" s="3"/>
      <c r="AD925" s="3"/>
      <c r="AF925" s="3"/>
      <c r="AG925" s="3"/>
      <c r="AH925" s="3"/>
      <c r="AJ925" s="3"/>
      <c r="AK925" s="3"/>
      <c r="AL925" s="3"/>
      <c r="AN925" s="3"/>
      <c r="AQ925" s="3"/>
    </row>
    <row r="926" spans="1:43">
      <c r="A926" t="str">
        <f>IF(C926="","","Allievo "&amp;COUNTIF($C$2:C926,C926))</f>
        <v/>
      </c>
      <c r="H926" s="3"/>
      <c r="N926" s="3"/>
      <c r="O926" s="3"/>
      <c r="P926" s="3"/>
      <c r="Q926" s="3"/>
      <c r="R926" s="3"/>
      <c r="S926" s="3"/>
      <c r="T926" s="3"/>
      <c r="V926" s="3"/>
      <c r="W926" s="3"/>
      <c r="X926" s="3"/>
      <c r="Z926" s="3"/>
      <c r="AA926" s="3"/>
      <c r="AB926" s="3"/>
      <c r="AC926" s="3"/>
      <c r="AD926" s="3"/>
      <c r="AF926" s="3"/>
      <c r="AG926" s="3"/>
      <c r="AH926" s="3"/>
      <c r="AJ926" s="3"/>
      <c r="AK926" s="3"/>
      <c r="AL926" s="3"/>
      <c r="AN926" s="3"/>
      <c r="AQ926" s="3"/>
    </row>
    <row r="927" spans="1:43">
      <c r="A927" t="str">
        <f>IF(C927="","","Allievo "&amp;COUNTIF($C$2:C927,C927))</f>
        <v/>
      </c>
      <c r="H927" s="3"/>
      <c r="N927" s="3"/>
      <c r="O927" s="3"/>
      <c r="P927" s="3"/>
      <c r="Q927" s="3"/>
      <c r="R927" s="3"/>
      <c r="S927" s="3"/>
      <c r="T927" s="3"/>
      <c r="V927" s="3"/>
      <c r="W927" s="3"/>
      <c r="X927" s="3"/>
      <c r="Z927" s="3"/>
      <c r="AA927" s="3"/>
      <c r="AB927" s="3"/>
      <c r="AC927" s="3"/>
      <c r="AD927" s="3"/>
      <c r="AF927" s="3"/>
      <c r="AG927" s="3"/>
      <c r="AH927" s="3"/>
      <c r="AJ927" s="3"/>
      <c r="AK927" s="3"/>
      <c r="AL927" s="3"/>
      <c r="AN927" s="3"/>
      <c r="AQ927" s="3"/>
    </row>
    <row r="928" spans="1:43">
      <c r="A928" t="str">
        <f>IF(C928="","","Allievo "&amp;COUNTIF($C$2:C928,C928))</f>
        <v/>
      </c>
      <c r="H928" s="3"/>
      <c r="N928" s="3"/>
      <c r="O928" s="3"/>
      <c r="P928" s="3"/>
      <c r="Q928" s="3"/>
      <c r="R928" s="3"/>
      <c r="S928" s="3"/>
      <c r="T928" s="3"/>
      <c r="V928" s="3"/>
      <c r="W928" s="3"/>
      <c r="X928" s="3"/>
      <c r="Z928" s="3"/>
      <c r="AA928" s="3"/>
      <c r="AB928" s="3"/>
      <c r="AC928" s="3"/>
      <c r="AD928" s="3"/>
      <c r="AF928" s="3"/>
      <c r="AG928" s="3"/>
      <c r="AH928" s="3"/>
      <c r="AJ928" s="3"/>
      <c r="AK928" s="3"/>
      <c r="AL928" s="3"/>
      <c r="AN928" s="3"/>
      <c r="AQ928" s="3"/>
    </row>
    <row r="929" spans="1:43">
      <c r="A929" t="str">
        <f>IF(C929="","","Allievo "&amp;COUNTIF($C$2:C929,C929))</f>
        <v/>
      </c>
      <c r="H929" s="3"/>
      <c r="N929" s="3"/>
      <c r="O929" s="3"/>
      <c r="P929" s="3"/>
      <c r="Q929" s="3"/>
      <c r="R929" s="3"/>
      <c r="S929" s="3"/>
      <c r="T929" s="3"/>
      <c r="V929" s="3"/>
      <c r="W929" s="3"/>
      <c r="X929" s="3"/>
      <c r="Z929" s="3"/>
      <c r="AA929" s="3"/>
      <c r="AB929" s="3"/>
      <c r="AC929" s="3"/>
      <c r="AD929" s="3"/>
      <c r="AF929" s="3"/>
      <c r="AG929" s="3"/>
      <c r="AH929" s="3"/>
      <c r="AJ929" s="3"/>
      <c r="AK929" s="3"/>
      <c r="AL929" s="3"/>
      <c r="AN929" s="3"/>
      <c r="AQ929" s="3"/>
    </row>
    <row r="930" spans="1:43">
      <c r="A930" t="str">
        <f>IF(C930="","","Allievo "&amp;COUNTIF($C$2:C930,C930))</f>
        <v/>
      </c>
      <c r="H930" s="3"/>
      <c r="N930" s="3"/>
      <c r="O930" s="3"/>
      <c r="P930" s="3"/>
      <c r="Q930" s="3"/>
      <c r="R930" s="3"/>
      <c r="S930" s="3"/>
      <c r="T930" s="3"/>
      <c r="V930" s="3"/>
      <c r="W930" s="3"/>
      <c r="X930" s="3"/>
      <c r="Z930" s="3"/>
      <c r="AA930" s="3"/>
      <c r="AB930" s="3"/>
      <c r="AC930" s="3"/>
      <c r="AD930" s="3"/>
      <c r="AF930" s="3"/>
      <c r="AG930" s="3"/>
      <c r="AH930" s="3"/>
      <c r="AJ930" s="3"/>
      <c r="AK930" s="3"/>
      <c r="AL930" s="3"/>
      <c r="AN930" s="3"/>
      <c r="AQ930" s="3"/>
    </row>
    <row r="931" spans="1:43">
      <c r="A931" t="str">
        <f>IF(C931="","","Allievo "&amp;COUNTIF($C$2:C931,C931))</f>
        <v/>
      </c>
      <c r="H931" s="3"/>
      <c r="N931" s="3"/>
      <c r="O931" s="3"/>
      <c r="P931" s="3"/>
      <c r="Q931" s="3"/>
      <c r="R931" s="3"/>
      <c r="S931" s="3"/>
      <c r="T931" s="3"/>
      <c r="V931" s="3"/>
      <c r="W931" s="3"/>
      <c r="X931" s="3"/>
      <c r="Z931" s="3"/>
      <c r="AA931" s="3"/>
      <c r="AB931" s="3"/>
      <c r="AC931" s="3"/>
      <c r="AD931" s="3"/>
      <c r="AF931" s="3"/>
      <c r="AG931" s="3"/>
      <c r="AH931" s="3"/>
      <c r="AJ931" s="3"/>
      <c r="AK931" s="3"/>
      <c r="AL931" s="3"/>
      <c r="AN931" s="3"/>
      <c r="AQ931" s="3"/>
    </row>
    <row r="932" spans="1:43">
      <c r="A932" t="str">
        <f>IF(C932="","","Allievo "&amp;COUNTIF($C$2:C932,C932))</f>
        <v/>
      </c>
      <c r="H932" s="3"/>
      <c r="N932" s="3"/>
      <c r="O932" s="3"/>
      <c r="P932" s="3"/>
      <c r="Q932" s="3"/>
      <c r="R932" s="3"/>
      <c r="S932" s="3"/>
      <c r="T932" s="3"/>
      <c r="V932" s="3"/>
      <c r="W932" s="3"/>
      <c r="X932" s="3"/>
      <c r="Z932" s="3"/>
      <c r="AA932" s="3"/>
      <c r="AB932" s="3"/>
      <c r="AC932" s="3"/>
      <c r="AD932" s="3"/>
      <c r="AF932" s="3"/>
      <c r="AG932" s="3"/>
      <c r="AH932" s="3"/>
      <c r="AJ932" s="3"/>
      <c r="AK932" s="3"/>
      <c r="AL932" s="3"/>
      <c r="AN932" s="3"/>
      <c r="AQ932" s="3"/>
    </row>
    <row r="933" spans="1:43">
      <c r="A933" t="str">
        <f>IF(C933="","","Allievo "&amp;COUNTIF($C$2:C933,C933))</f>
        <v/>
      </c>
      <c r="H933" s="3"/>
      <c r="N933" s="3"/>
      <c r="O933" s="3"/>
      <c r="P933" s="3"/>
      <c r="Q933" s="3"/>
      <c r="R933" s="3"/>
      <c r="S933" s="3"/>
      <c r="T933" s="3"/>
      <c r="V933" s="3"/>
      <c r="W933" s="3"/>
      <c r="X933" s="3"/>
      <c r="Z933" s="3"/>
      <c r="AA933" s="3"/>
      <c r="AB933" s="3"/>
      <c r="AC933" s="3"/>
      <c r="AD933" s="3"/>
      <c r="AF933" s="3"/>
      <c r="AG933" s="3"/>
      <c r="AH933" s="3"/>
      <c r="AJ933" s="3"/>
      <c r="AK933" s="3"/>
      <c r="AL933" s="3"/>
      <c r="AN933" s="3"/>
      <c r="AQ933" s="3"/>
    </row>
    <row r="934" spans="1:43">
      <c r="A934" t="str">
        <f>IF(C934="","","Allievo "&amp;COUNTIF($C$2:C934,C934))</f>
        <v/>
      </c>
      <c r="H934" s="3"/>
      <c r="N934" s="3"/>
      <c r="O934" s="3"/>
      <c r="P934" s="3"/>
      <c r="Q934" s="3"/>
      <c r="R934" s="3"/>
      <c r="S934" s="3"/>
      <c r="T934" s="3"/>
      <c r="V934" s="3"/>
      <c r="W934" s="3"/>
      <c r="X934" s="3"/>
      <c r="Z934" s="3"/>
      <c r="AA934" s="3"/>
      <c r="AB934" s="3"/>
      <c r="AC934" s="3"/>
      <c r="AD934" s="3"/>
      <c r="AF934" s="3"/>
      <c r="AG934" s="3"/>
      <c r="AH934" s="3"/>
      <c r="AJ934" s="3"/>
      <c r="AK934" s="3"/>
      <c r="AL934" s="3"/>
      <c r="AN934" s="3"/>
      <c r="AQ934" s="3"/>
    </row>
    <row r="935" spans="1:43">
      <c r="A935" t="str">
        <f>IF(C935="","","Allievo "&amp;COUNTIF($C$2:C935,C935))</f>
        <v/>
      </c>
      <c r="H935" s="3"/>
      <c r="N935" s="3"/>
      <c r="O935" s="3"/>
      <c r="P935" s="3"/>
      <c r="Q935" s="3"/>
      <c r="R935" s="3"/>
      <c r="S935" s="3"/>
      <c r="T935" s="3"/>
      <c r="V935" s="3"/>
      <c r="W935" s="3"/>
      <c r="X935" s="3"/>
      <c r="Z935" s="3"/>
      <c r="AA935" s="3"/>
      <c r="AB935" s="3"/>
      <c r="AC935" s="3"/>
      <c r="AD935" s="3"/>
      <c r="AF935" s="3"/>
      <c r="AG935" s="3"/>
      <c r="AH935" s="3"/>
      <c r="AJ935" s="3"/>
      <c r="AK935" s="3"/>
      <c r="AL935" s="3"/>
      <c r="AN935" s="3"/>
      <c r="AQ935" s="3"/>
    </row>
    <row r="936" spans="1:43">
      <c r="A936" t="str">
        <f>IF(C936="","","Allievo "&amp;COUNTIF($C$2:C936,C936))</f>
        <v/>
      </c>
      <c r="H936" s="3"/>
      <c r="N936" s="3"/>
      <c r="O936" s="3"/>
      <c r="P936" s="3"/>
      <c r="Q936" s="3"/>
      <c r="R936" s="3"/>
      <c r="S936" s="3"/>
      <c r="T936" s="3"/>
      <c r="V936" s="3"/>
      <c r="W936" s="3"/>
      <c r="X936" s="3"/>
      <c r="Z936" s="3"/>
      <c r="AA936" s="3"/>
      <c r="AB936" s="3"/>
      <c r="AC936" s="3"/>
      <c r="AD936" s="3"/>
      <c r="AF936" s="3"/>
      <c r="AG936" s="3"/>
      <c r="AH936" s="3"/>
      <c r="AJ936" s="3"/>
      <c r="AK936" s="3"/>
      <c r="AL936" s="3"/>
      <c r="AN936" s="3"/>
      <c r="AQ936" s="3"/>
    </row>
    <row r="937" spans="1:43">
      <c r="A937" t="str">
        <f>IF(C937="","","Allievo "&amp;COUNTIF($C$2:C937,C937))</f>
        <v/>
      </c>
      <c r="H937" s="3"/>
      <c r="N937" s="3"/>
      <c r="O937" s="3"/>
      <c r="P937" s="3"/>
      <c r="Q937" s="3"/>
      <c r="R937" s="3"/>
      <c r="S937" s="3"/>
      <c r="T937" s="3"/>
      <c r="V937" s="3"/>
      <c r="W937" s="3"/>
      <c r="X937" s="3"/>
      <c r="Z937" s="3"/>
      <c r="AA937" s="3"/>
      <c r="AB937" s="3"/>
      <c r="AC937" s="3"/>
      <c r="AD937" s="3"/>
      <c r="AF937" s="3"/>
      <c r="AG937" s="3"/>
      <c r="AH937" s="3"/>
      <c r="AJ937" s="3"/>
      <c r="AK937" s="3"/>
      <c r="AL937" s="3"/>
      <c r="AN937" s="3"/>
      <c r="AQ937" s="3"/>
    </row>
    <row r="938" spans="1:43">
      <c r="A938" t="str">
        <f>IF(C938="","","Allievo "&amp;COUNTIF($C$2:C938,C938))</f>
        <v/>
      </c>
      <c r="H938" s="3"/>
      <c r="N938" s="3"/>
      <c r="O938" s="3"/>
      <c r="P938" s="3"/>
      <c r="Q938" s="3"/>
      <c r="R938" s="3"/>
      <c r="S938" s="3"/>
      <c r="T938" s="3"/>
      <c r="V938" s="3"/>
      <c r="W938" s="3"/>
      <c r="X938" s="3"/>
      <c r="Z938" s="3"/>
      <c r="AA938" s="3"/>
      <c r="AB938" s="3"/>
      <c r="AC938" s="3"/>
      <c r="AD938" s="3"/>
      <c r="AF938" s="3"/>
      <c r="AG938" s="3"/>
      <c r="AH938" s="3"/>
      <c r="AJ938" s="3"/>
      <c r="AK938" s="3"/>
      <c r="AL938" s="3"/>
      <c r="AN938" s="3"/>
      <c r="AQ938" s="3"/>
    </row>
    <row r="939" spans="1:43">
      <c r="A939" t="str">
        <f>IF(C939="","","Allievo "&amp;COUNTIF($C$2:C939,C939))</f>
        <v/>
      </c>
      <c r="H939" s="3"/>
      <c r="N939" s="3"/>
      <c r="O939" s="3"/>
      <c r="P939" s="3"/>
      <c r="Q939" s="3"/>
      <c r="R939" s="3"/>
      <c r="S939" s="3"/>
      <c r="T939" s="3"/>
      <c r="V939" s="3"/>
      <c r="W939" s="3"/>
      <c r="X939" s="3"/>
      <c r="Z939" s="3"/>
      <c r="AA939" s="3"/>
      <c r="AB939" s="3"/>
      <c r="AC939" s="3"/>
      <c r="AD939" s="3"/>
      <c r="AF939" s="3"/>
      <c r="AG939" s="3"/>
      <c r="AH939" s="3"/>
      <c r="AJ939" s="3"/>
      <c r="AK939" s="3"/>
      <c r="AL939" s="3"/>
      <c r="AN939" s="3"/>
      <c r="AQ939" s="3"/>
    </row>
    <row r="940" spans="1:43">
      <c r="A940" t="str">
        <f>IF(C940="","","Allievo "&amp;COUNTIF($C$2:C940,C940))</f>
        <v/>
      </c>
      <c r="H940" s="3"/>
      <c r="N940" s="3"/>
      <c r="O940" s="3"/>
      <c r="P940" s="3"/>
      <c r="Q940" s="3"/>
      <c r="R940" s="3"/>
      <c r="S940" s="3"/>
      <c r="T940" s="3"/>
      <c r="V940" s="3"/>
      <c r="W940" s="3"/>
      <c r="X940" s="3"/>
      <c r="Z940" s="3"/>
      <c r="AA940" s="3"/>
      <c r="AB940" s="3"/>
      <c r="AC940" s="3"/>
      <c r="AD940" s="3"/>
      <c r="AF940" s="3"/>
      <c r="AG940" s="3"/>
      <c r="AH940" s="3"/>
      <c r="AJ940" s="3"/>
      <c r="AK940" s="3"/>
      <c r="AL940" s="3"/>
      <c r="AN940" s="3"/>
      <c r="AQ940" s="3"/>
    </row>
    <row r="941" spans="1:43">
      <c r="A941" t="str">
        <f>IF(C941="","","Allievo "&amp;COUNTIF($C$2:C941,C941))</f>
        <v/>
      </c>
      <c r="H941" s="3"/>
      <c r="N941" s="3"/>
      <c r="O941" s="3"/>
      <c r="P941" s="3"/>
      <c r="Q941" s="3"/>
      <c r="R941" s="3"/>
      <c r="S941" s="3"/>
      <c r="T941" s="3"/>
      <c r="V941" s="3"/>
      <c r="W941" s="3"/>
      <c r="X941" s="3"/>
      <c r="Z941" s="3"/>
      <c r="AA941" s="3"/>
      <c r="AB941" s="3"/>
      <c r="AC941" s="3"/>
      <c r="AD941" s="3"/>
      <c r="AF941" s="3"/>
      <c r="AG941" s="3"/>
      <c r="AH941" s="3"/>
      <c r="AJ941" s="3"/>
      <c r="AK941" s="3"/>
      <c r="AL941" s="3"/>
      <c r="AN941" s="3"/>
      <c r="AQ941" s="3"/>
    </row>
    <row r="942" spans="1:43">
      <c r="A942" t="str">
        <f>IF(C942="","","Allievo "&amp;COUNTIF($C$2:C942,C942))</f>
        <v/>
      </c>
      <c r="H942" s="3"/>
      <c r="N942" s="3"/>
      <c r="O942" s="3"/>
      <c r="P942" s="3"/>
      <c r="Q942" s="3"/>
      <c r="R942" s="3"/>
      <c r="S942" s="3"/>
      <c r="T942" s="3"/>
      <c r="V942" s="3"/>
      <c r="W942" s="3"/>
      <c r="X942" s="3"/>
      <c r="Z942" s="3"/>
      <c r="AA942" s="3"/>
      <c r="AB942" s="3"/>
      <c r="AC942" s="3"/>
      <c r="AD942" s="3"/>
      <c r="AF942" s="3"/>
      <c r="AG942" s="3"/>
      <c r="AH942" s="3"/>
      <c r="AJ942" s="3"/>
      <c r="AK942" s="3"/>
      <c r="AL942" s="3"/>
      <c r="AN942" s="3"/>
      <c r="AQ942" s="3"/>
    </row>
    <row r="943" spans="1:43">
      <c r="A943" t="str">
        <f>IF(C943="","","Allievo "&amp;COUNTIF($C$2:C943,C943))</f>
        <v/>
      </c>
      <c r="H943" s="3"/>
      <c r="N943" s="3"/>
      <c r="O943" s="3"/>
      <c r="P943" s="3"/>
      <c r="Q943" s="3"/>
      <c r="R943" s="3"/>
      <c r="S943" s="3"/>
      <c r="T943" s="3"/>
      <c r="V943" s="3"/>
      <c r="W943" s="3"/>
      <c r="X943" s="3"/>
      <c r="Z943" s="3"/>
      <c r="AA943" s="3"/>
      <c r="AB943" s="3"/>
      <c r="AC943" s="3"/>
      <c r="AD943" s="3"/>
      <c r="AF943" s="3"/>
      <c r="AG943" s="3"/>
      <c r="AH943" s="3"/>
      <c r="AJ943" s="3"/>
      <c r="AK943" s="3"/>
      <c r="AL943" s="3"/>
      <c r="AN943" s="3"/>
      <c r="AQ943" s="3"/>
    </row>
    <row r="944" spans="1:43">
      <c r="A944" t="str">
        <f>IF(C944="","","Allievo "&amp;COUNTIF($C$2:C944,C944))</f>
        <v/>
      </c>
      <c r="H944" s="3"/>
      <c r="N944" s="3"/>
      <c r="O944" s="3"/>
      <c r="P944" s="3"/>
      <c r="Q944" s="3"/>
      <c r="R944" s="3"/>
      <c r="S944" s="3"/>
      <c r="T944" s="3"/>
      <c r="V944" s="3"/>
      <c r="W944" s="3"/>
      <c r="X944" s="3"/>
      <c r="Z944" s="3"/>
      <c r="AA944" s="3"/>
      <c r="AB944" s="3"/>
      <c r="AC944" s="3"/>
      <c r="AD944" s="3"/>
      <c r="AF944" s="3"/>
      <c r="AG944" s="3"/>
      <c r="AH944" s="3"/>
      <c r="AJ944" s="3"/>
      <c r="AK944" s="3"/>
      <c r="AL944" s="3"/>
      <c r="AN944" s="3"/>
      <c r="AQ944" s="3"/>
    </row>
    <row r="945" spans="1:43">
      <c r="A945" t="str">
        <f>IF(C945="","","Allievo "&amp;COUNTIF($C$2:C945,C945))</f>
        <v/>
      </c>
      <c r="H945" s="3"/>
      <c r="N945" s="3"/>
      <c r="O945" s="3"/>
      <c r="P945" s="3"/>
      <c r="Q945" s="3"/>
      <c r="R945" s="3"/>
      <c r="S945" s="3"/>
      <c r="T945" s="3"/>
      <c r="V945" s="3"/>
      <c r="W945" s="3"/>
      <c r="X945" s="3"/>
      <c r="Z945" s="3"/>
      <c r="AA945" s="3"/>
      <c r="AB945" s="3"/>
      <c r="AC945" s="3"/>
      <c r="AD945" s="3"/>
      <c r="AF945" s="3"/>
      <c r="AG945" s="3"/>
      <c r="AH945" s="3"/>
      <c r="AJ945" s="3"/>
      <c r="AK945" s="3"/>
      <c r="AL945" s="3"/>
      <c r="AN945" s="3"/>
      <c r="AQ945" s="3"/>
    </row>
    <row r="946" spans="1:43">
      <c r="A946" t="str">
        <f>IF(C946="","","Allievo "&amp;COUNTIF($C$2:C946,C946))</f>
        <v/>
      </c>
      <c r="H946" s="3"/>
      <c r="N946" s="3"/>
      <c r="O946" s="3"/>
      <c r="P946" s="3"/>
      <c r="Q946" s="3"/>
      <c r="R946" s="3"/>
      <c r="S946" s="3"/>
      <c r="T946" s="3"/>
      <c r="V946" s="3"/>
      <c r="W946" s="3"/>
      <c r="X946" s="3"/>
      <c r="Z946" s="3"/>
      <c r="AA946" s="3"/>
      <c r="AB946" s="3"/>
      <c r="AC946" s="3"/>
      <c r="AD946" s="3"/>
      <c r="AF946" s="3"/>
      <c r="AG946" s="3"/>
      <c r="AH946" s="3"/>
      <c r="AJ946" s="3"/>
      <c r="AK946" s="3"/>
      <c r="AL946" s="3"/>
      <c r="AN946" s="3"/>
      <c r="AQ946" s="3"/>
    </row>
    <row r="947" spans="1:43">
      <c r="A947" t="str">
        <f>IF(C947="","","Allievo "&amp;COUNTIF($C$2:C947,C947))</f>
        <v/>
      </c>
      <c r="H947" s="3"/>
      <c r="N947" s="3"/>
      <c r="O947" s="3"/>
      <c r="P947" s="3"/>
      <c r="Q947" s="3"/>
      <c r="R947" s="3"/>
      <c r="S947" s="3"/>
      <c r="T947" s="3"/>
      <c r="V947" s="3"/>
      <c r="W947" s="3"/>
      <c r="X947" s="3"/>
      <c r="Z947" s="3"/>
      <c r="AA947" s="3"/>
      <c r="AB947" s="3"/>
      <c r="AC947" s="3"/>
      <c r="AD947" s="3"/>
      <c r="AF947" s="3"/>
      <c r="AG947" s="3"/>
      <c r="AH947" s="3"/>
      <c r="AJ947" s="3"/>
      <c r="AK947" s="3"/>
      <c r="AL947" s="3"/>
      <c r="AN947" s="3"/>
      <c r="AQ947" s="3"/>
    </row>
    <row r="948" spans="1:43">
      <c r="A948" t="str">
        <f>IF(C948="","","Allievo "&amp;COUNTIF($C$2:C948,C948))</f>
        <v/>
      </c>
      <c r="H948" s="3"/>
      <c r="N948" s="3"/>
      <c r="O948" s="3"/>
      <c r="P948" s="3"/>
      <c r="Q948" s="3"/>
      <c r="R948" s="3"/>
      <c r="S948" s="3"/>
      <c r="T948" s="3"/>
      <c r="V948" s="3"/>
      <c r="W948" s="3"/>
      <c r="X948" s="3"/>
      <c r="Z948" s="3"/>
      <c r="AA948" s="3"/>
      <c r="AB948" s="3"/>
      <c r="AC948" s="3"/>
      <c r="AD948" s="3"/>
      <c r="AF948" s="3"/>
      <c r="AG948" s="3"/>
      <c r="AH948" s="3"/>
      <c r="AJ948" s="3"/>
      <c r="AK948" s="3"/>
      <c r="AL948" s="3"/>
      <c r="AN948" s="3"/>
      <c r="AQ948" s="3"/>
    </row>
    <row r="949" spans="1:43">
      <c r="A949" t="str">
        <f>IF(C949="","","Allievo "&amp;COUNTIF($C$2:C949,C949))</f>
        <v/>
      </c>
      <c r="H949" s="3"/>
      <c r="N949" s="3"/>
      <c r="O949" s="3"/>
      <c r="P949" s="3"/>
      <c r="Q949" s="3"/>
      <c r="R949" s="3"/>
      <c r="S949" s="3"/>
      <c r="T949" s="3"/>
      <c r="V949" s="3"/>
      <c r="W949" s="3"/>
      <c r="X949" s="3"/>
      <c r="Z949" s="3"/>
      <c r="AA949" s="3"/>
      <c r="AB949" s="3"/>
      <c r="AC949" s="3"/>
      <c r="AD949" s="3"/>
      <c r="AF949" s="3"/>
      <c r="AG949" s="3"/>
      <c r="AH949" s="3"/>
      <c r="AJ949" s="3"/>
      <c r="AK949" s="3"/>
      <c r="AL949" s="3"/>
      <c r="AN949" s="3"/>
      <c r="AQ949" s="3"/>
    </row>
    <row r="950" spans="1:43">
      <c r="A950" t="str">
        <f>IF(C950="","","Allievo "&amp;COUNTIF($C$2:C950,C950))</f>
        <v/>
      </c>
      <c r="H950" s="3"/>
      <c r="N950" s="3"/>
      <c r="O950" s="3"/>
      <c r="P950" s="3"/>
      <c r="Q950" s="3"/>
      <c r="R950" s="3"/>
      <c r="S950" s="3"/>
      <c r="T950" s="3"/>
      <c r="V950" s="3"/>
      <c r="W950" s="3"/>
      <c r="X950" s="3"/>
      <c r="Z950" s="3"/>
      <c r="AA950" s="3"/>
      <c r="AB950" s="3"/>
      <c r="AC950" s="3"/>
      <c r="AD950" s="3"/>
      <c r="AF950" s="3"/>
      <c r="AG950" s="3"/>
      <c r="AH950" s="3"/>
      <c r="AJ950" s="3"/>
      <c r="AK950" s="3"/>
      <c r="AL950" s="3"/>
      <c r="AN950" s="3"/>
      <c r="AQ950" s="3"/>
    </row>
    <row r="951" spans="1:43">
      <c r="A951" t="str">
        <f>IF(C951="","","Allievo "&amp;COUNTIF($C$2:C951,C951))</f>
        <v/>
      </c>
      <c r="H951" s="3"/>
      <c r="N951" s="3"/>
      <c r="O951" s="3"/>
      <c r="P951" s="3"/>
      <c r="Q951" s="3"/>
      <c r="R951" s="3"/>
      <c r="S951" s="3"/>
      <c r="T951" s="3"/>
      <c r="V951" s="3"/>
      <c r="W951" s="3"/>
      <c r="X951" s="3"/>
      <c r="Z951" s="3"/>
      <c r="AA951" s="3"/>
      <c r="AB951" s="3"/>
      <c r="AC951" s="3"/>
      <c r="AD951" s="3"/>
      <c r="AF951" s="3"/>
      <c r="AG951" s="3"/>
      <c r="AH951" s="3"/>
      <c r="AJ951" s="3"/>
      <c r="AK951" s="3"/>
      <c r="AL951" s="3"/>
      <c r="AN951" s="3"/>
      <c r="AQ951" s="3"/>
    </row>
    <row r="952" spans="1:43">
      <c r="A952" t="str">
        <f>IF(C952="","","Allievo "&amp;COUNTIF($C$2:C952,C952))</f>
        <v/>
      </c>
      <c r="H952" s="3"/>
      <c r="N952" s="3"/>
      <c r="O952" s="3"/>
      <c r="P952" s="3"/>
      <c r="Q952" s="3"/>
      <c r="R952" s="3"/>
      <c r="S952" s="3"/>
      <c r="T952" s="3"/>
      <c r="V952" s="3"/>
      <c r="W952" s="3"/>
      <c r="X952" s="3"/>
      <c r="Z952" s="3"/>
      <c r="AA952" s="3"/>
      <c r="AB952" s="3"/>
      <c r="AC952" s="3"/>
      <c r="AD952" s="3"/>
      <c r="AF952" s="3"/>
      <c r="AG952" s="3"/>
      <c r="AH952" s="3"/>
      <c r="AJ952" s="3"/>
      <c r="AK952" s="3"/>
      <c r="AL952" s="3"/>
      <c r="AN952" s="3"/>
      <c r="AQ952" s="3"/>
    </row>
    <row r="953" spans="1:43">
      <c r="A953" t="str">
        <f>IF(C953="","","Allievo "&amp;COUNTIF($C$2:C953,C953))</f>
        <v/>
      </c>
      <c r="H953" s="3"/>
      <c r="N953" s="3"/>
      <c r="O953" s="3"/>
      <c r="P953" s="3"/>
      <c r="Q953" s="3"/>
      <c r="R953" s="3"/>
      <c r="S953" s="3"/>
      <c r="T953" s="3"/>
      <c r="V953" s="3"/>
      <c r="W953" s="3"/>
      <c r="X953" s="3"/>
      <c r="Z953" s="3"/>
      <c r="AA953" s="3"/>
      <c r="AB953" s="3"/>
      <c r="AC953" s="3"/>
      <c r="AD953" s="3"/>
      <c r="AF953" s="3"/>
      <c r="AG953" s="3"/>
      <c r="AH953" s="3"/>
      <c r="AJ953" s="3"/>
      <c r="AK953" s="3"/>
      <c r="AL953" s="3"/>
      <c r="AN953" s="3"/>
      <c r="AQ953" s="3"/>
    </row>
    <row r="954" spans="1:43">
      <c r="A954" t="str">
        <f>IF(C954="","","Allievo "&amp;COUNTIF($C$2:C954,C954))</f>
        <v/>
      </c>
      <c r="H954" s="3"/>
      <c r="N954" s="3"/>
      <c r="O954" s="3"/>
      <c r="P954" s="3"/>
      <c r="Q954" s="3"/>
      <c r="R954" s="3"/>
      <c r="S954" s="3"/>
      <c r="T954" s="3"/>
      <c r="V954" s="3"/>
      <c r="W954" s="3"/>
      <c r="X954" s="3"/>
      <c r="Z954" s="3"/>
      <c r="AA954" s="3"/>
      <c r="AB954" s="3"/>
      <c r="AC954" s="3"/>
      <c r="AD954" s="3"/>
      <c r="AF954" s="3"/>
      <c r="AG954" s="3"/>
      <c r="AH954" s="3"/>
      <c r="AJ954" s="3"/>
      <c r="AK954" s="3"/>
      <c r="AL954" s="3"/>
      <c r="AN954" s="3"/>
      <c r="AQ954" s="3"/>
    </row>
    <row r="955" spans="1:43">
      <c r="A955" t="str">
        <f>IF(C955="","","Allievo "&amp;COUNTIF($C$2:C955,C955))</f>
        <v/>
      </c>
      <c r="H955" s="3"/>
      <c r="N955" s="3"/>
      <c r="O955" s="3"/>
      <c r="P955" s="3"/>
      <c r="Q955" s="3"/>
      <c r="R955" s="3"/>
      <c r="S955" s="3"/>
      <c r="T955" s="3"/>
      <c r="V955" s="3"/>
      <c r="W955" s="3"/>
      <c r="X955" s="3"/>
      <c r="Z955" s="3"/>
      <c r="AA955" s="3"/>
      <c r="AB955" s="3"/>
      <c r="AC955" s="3"/>
      <c r="AD955" s="3"/>
      <c r="AF955" s="3"/>
      <c r="AG955" s="3"/>
      <c r="AH955" s="3"/>
      <c r="AJ955" s="3"/>
      <c r="AK955" s="3"/>
      <c r="AL955" s="3"/>
      <c r="AN955" s="3"/>
      <c r="AQ955" s="3"/>
    </row>
    <row r="956" spans="1:43">
      <c r="A956" t="str">
        <f>IF(C956="","","Allievo "&amp;COUNTIF($C$2:C956,C956))</f>
        <v/>
      </c>
      <c r="H956" s="3"/>
      <c r="N956" s="3"/>
      <c r="O956" s="3"/>
      <c r="P956" s="3"/>
      <c r="Q956" s="3"/>
      <c r="R956" s="3"/>
      <c r="S956" s="3"/>
      <c r="T956" s="3"/>
      <c r="V956" s="3"/>
      <c r="W956" s="3"/>
      <c r="X956" s="3"/>
      <c r="Z956" s="3"/>
      <c r="AA956" s="3"/>
      <c r="AB956" s="3"/>
      <c r="AC956" s="3"/>
      <c r="AD956" s="3"/>
      <c r="AF956" s="3"/>
      <c r="AG956" s="3"/>
      <c r="AH956" s="3"/>
      <c r="AJ956" s="3"/>
      <c r="AK956" s="3"/>
      <c r="AL956" s="3"/>
      <c r="AN956" s="3"/>
      <c r="AQ956" s="3"/>
    </row>
    <row r="957" spans="1:43">
      <c r="A957" t="str">
        <f>IF(C957="","","Allievo "&amp;COUNTIF($C$2:C957,C957))</f>
        <v/>
      </c>
      <c r="H957" s="3"/>
      <c r="N957" s="3"/>
      <c r="O957" s="3"/>
      <c r="P957" s="3"/>
      <c r="Q957" s="3"/>
      <c r="R957" s="3"/>
      <c r="S957" s="3"/>
      <c r="T957" s="3"/>
      <c r="V957" s="3"/>
      <c r="W957" s="3"/>
      <c r="X957" s="3"/>
      <c r="Z957" s="3"/>
      <c r="AA957" s="3"/>
      <c r="AB957" s="3"/>
      <c r="AC957" s="3"/>
      <c r="AD957" s="3"/>
      <c r="AF957" s="3"/>
      <c r="AG957" s="3"/>
      <c r="AH957" s="3"/>
      <c r="AJ957" s="3"/>
      <c r="AK957" s="3"/>
      <c r="AL957" s="3"/>
      <c r="AN957" s="3"/>
      <c r="AQ957" s="3"/>
    </row>
    <row r="958" spans="1:43">
      <c r="A958" t="str">
        <f>IF(C958="","","Allievo "&amp;COUNTIF($C$2:C958,C958))</f>
        <v/>
      </c>
      <c r="H958" s="3"/>
      <c r="N958" s="3"/>
      <c r="O958" s="3"/>
      <c r="P958" s="3"/>
      <c r="Q958" s="3"/>
      <c r="R958" s="3"/>
      <c r="S958" s="3"/>
      <c r="T958" s="3"/>
      <c r="V958" s="3"/>
      <c r="W958" s="3"/>
      <c r="X958" s="3"/>
      <c r="Z958" s="3"/>
      <c r="AA958" s="3"/>
      <c r="AB958" s="3"/>
      <c r="AC958" s="3"/>
      <c r="AD958" s="3"/>
      <c r="AF958" s="3"/>
      <c r="AG958" s="3"/>
      <c r="AH958" s="3"/>
      <c r="AJ958" s="3"/>
      <c r="AK958" s="3"/>
      <c r="AL958" s="3"/>
      <c r="AN958" s="3"/>
      <c r="AQ958" s="3"/>
    </row>
    <row r="959" spans="1:43">
      <c r="A959" t="str">
        <f>IF(C959="","","Allievo "&amp;COUNTIF($C$2:C959,C959))</f>
        <v/>
      </c>
      <c r="H959" s="3"/>
      <c r="N959" s="3"/>
      <c r="O959" s="3"/>
      <c r="P959" s="3"/>
      <c r="Q959" s="3"/>
      <c r="R959" s="3"/>
      <c r="S959" s="3"/>
      <c r="T959" s="3"/>
      <c r="V959" s="3"/>
      <c r="W959" s="3"/>
      <c r="X959" s="3"/>
      <c r="Z959" s="3"/>
      <c r="AA959" s="3"/>
      <c r="AB959" s="3"/>
      <c r="AC959" s="3"/>
      <c r="AD959" s="3"/>
      <c r="AF959" s="3"/>
      <c r="AG959" s="3"/>
      <c r="AH959" s="3"/>
      <c r="AJ959" s="3"/>
      <c r="AK959" s="3"/>
      <c r="AL959" s="3"/>
      <c r="AN959" s="3"/>
      <c r="AQ959" s="3"/>
    </row>
    <row r="960" spans="1:43">
      <c r="A960" t="str">
        <f>IF(C960="","","Allievo "&amp;COUNTIF($C$2:C960,C960))</f>
        <v/>
      </c>
      <c r="H960" s="3"/>
      <c r="N960" s="3"/>
      <c r="O960" s="3"/>
      <c r="P960" s="3"/>
      <c r="Q960" s="3"/>
      <c r="R960" s="3"/>
      <c r="S960" s="3"/>
      <c r="T960" s="3"/>
      <c r="V960" s="3"/>
      <c r="W960" s="3"/>
      <c r="X960" s="3"/>
      <c r="Z960" s="3"/>
      <c r="AA960" s="3"/>
      <c r="AB960" s="3"/>
      <c r="AC960" s="3"/>
      <c r="AD960" s="3"/>
      <c r="AF960" s="3"/>
      <c r="AG960" s="3"/>
      <c r="AH960" s="3"/>
      <c r="AJ960" s="3"/>
      <c r="AK960" s="3"/>
      <c r="AL960" s="3"/>
      <c r="AN960" s="3"/>
      <c r="AQ960" s="3"/>
    </row>
    <row r="961" spans="1:43">
      <c r="A961" t="str">
        <f>IF(C961="","","Allievo "&amp;COUNTIF($C$2:C961,C961))</f>
        <v/>
      </c>
      <c r="H961" s="3"/>
      <c r="N961" s="3"/>
      <c r="O961" s="3"/>
      <c r="P961" s="3"/>
      <c r="Q961" s="3"/>
      <c r="R961" s="3"/>
      <c r="S961" s="3"/>
      <c r="T961" s="3"/>
      <c r="V961" s="3"/>
      <c r="W961" s="3"/>
      <c r="X961" s="3"/>
      <c r="Z961" s="3"/>
      <c r="AA961" s="3"/>
      <c r="AB961" s="3"/>
      <c r="AC961" s="3"/>
      <c r="AD961" s="3"/>
      <c r="AF961" s="3"/>
      <c r="AG961" s="3"/>
      <c r="AH961" s="3"/>
      <c r="AJ961" s="3"/>
      <c r="AK961" s="3"/>
      <c r="AL961" s="3"/>
      <c r="AN961" s="3"/>
      <c r="AQ961" s="3"/>
    </row>
    <row r="962" spans="1:43">
      <c r="A962" t="str">
        <f>IF(C962="","","Allievo "&amp;COUNTIF($C$2:C962,C962))</f>
        <v/>
      </c>
      <c r="H962" s="3"/>
      <c r="N962" s="3"/>
      <c r="O962" s="3"/>
      <c r="P962" s="3"/>
      <c r="Q962" s="3"/>
      <c r="R962" s="3"/>
      <c r="S962" s="3"/>
      <c r="T962" s="3"/>
      <c r="V962" s="3"/>
      <c r="W962" s="3"/>
      <c r="X962" s="3"/>
      <c r="Z962" s="3"/>
      <c r="AA962" s="3"/>
      <c r="AB962" s="3"/>
      <c r="AC962" s="3"/>
      <c r="AD962" s="3"/>
      <c r="AF962" s="3"/>
      <c r="AG962" s="3"/>
      <c r="AH962" s="3"/>
      <c r="AJ962" s="3"/>
      <c r="AK962" s="3"/>
      <c r="AL962" s="3"/>
      <c r="AN962" s="3"/>
      <c r="AQ962" s="3"/>
    </row>
    <row r="963" spans="1:43">
      <c r="A963" t="str">
        <f>IF(C963="","","Allievo "&amp;COUNTIF($C$2:C963,C963))</f>
        <v/>
      </c>
      <c r="H963" s="3"/>
      <c r="N963" s="3"/>
      <c r="O963" s="3"/>
      <c r="P963" s="3"/>
      <c r="Q963" s="3"/>
      <c r="R963" s="3"/>
      <c r="S963" s="3"/>
      <c r="T963" s="3"/>
      <c r="V963" s="3"/>
      <c r="W963" s="3"/>
      <c r="X963" s="3"/>
      <c r="Z963" s="3"/>
      <c r="AA963" s="3"/>
      <c r="AB963" s="3"/>
      <c r="AC963" s="3"/>
      <c r="AD963" s="3"/>
      <c r="AF963" s="3"/>
      <c r="AG963" s="3"/>
      <c r="AH963" s="3"/>
      <c r="AJ963" s="3"/>
      <c r="AK963" s="3"/>
      <c r="AL963" s="3"/>
      <c r="AN963" s="3"/>
      <c r="AQ963" s="3"/>
    </row>
    <row r="964" spans="1:43">
      <c r="A964" t="str">
        <f>IF(C964="","","Allievo "&amp;COUNTIF($C$2:C964,C964))</f>
        <v/>
      </c>
      <c r="H964" s="3"/>
      <c r="N964" s="3"/>
      <c r="O964" s="3"/>
      <c r="P964" s="3"/>
      <c r="Q964" s="3"/>
      <c r="R964" s="3"/>
      <c r="S964" s="3"/>
      <c r="T964" s="3"/>
      <c r="V964" s="3"/>
      <c r="W964" s="3"/>
      <c r="X964" s="3"/>
      <c r="Z964" s="3"/>
      <c r="AA964" s="3"/>
      <c r="AB964" s="3"/>
      <c r="AC964" s="3"/>
      <c r="AD964" s="3"/>
      <c r="AF964" s="3"/>
      <c r="AG964" s="3"/>
      <c r="AH964" s="3"/>
      <c r="AJ964" s="3"/>
      <c r="AK964" s="3"/>
      <c r="AL964" s="3"/>
      <c r="AN964" s="3"/>
      <c r="AQ964" s="3"/>
    </row>
    <row r="965" spans="1:43">
      <c r="A965" t="str">
        <f>IF(C965="","","Allievo "&amp;COUNTIF($C$2:C965,C965))</f>
        <v/>
      </c>
      <c r="H965" s="3"/>
      <c r="N965" s="3"/>
      <c r="O965" s="3"/>
      <c r="P965" s="3"/>
      <c r="Q965" s="3"/>
      <c r="R965" s="3"/>
      <c r="S965" s="3"/>
      <c r="T965" s="3"/>
      <c r="V965" s="3"/>
      <c r="W965" s="3"/>
      <c r="X965" s="3"/>
      <c r="Z965" s="3"/>
      <c r="AA965" s="3"/>
      <c r="AB965" s="3"/>
      <c r="AC965" s="3"/>
      <c r="AD965" s="3"/>
      <c r="AF965" s="3"/>
      <c r="AG965" s="3"/>
      <c r="AH965" s="3"/>
      <c r="AJ965" s="3"/>
      <c r="AK965" s="3"/>
      <c r="AL965" s="3"/>
      <c r="AN965" s="3"/>
      <c r="AQ965" s="3"/>
    </row>
    <row r="966" spans="1:43">
      <c r="A966" t="str">
        <f>IF(C966="","","Allievo "&amp;COUNTIF($C$2:C966,C966))</f>
        <v/>
      </c>
      <c r="H966" s="3"/>
      <c r="N966" s="3"/>
      <c r="O966" s="3"/>
      <c r="P966" s="3"/>
      <c r="Q966" s="3"/>
      <c r="R966" s="3"/>
      <c r="S966" s="3"/>
      <c r="T966" s="3"/>
      <c r="V966" s="3"/>
      <c r="W966" s="3"/>
      <c r="X966" s="3"/>
      <c r="Z966" s="3"/>
      <c r="AA966" s="3"/>
      <c r="AB966" s="3"/>
      <c r="AC966" s="3"/>
      <c r="AD966" s="3"/>
      <c r="AF966" s="3"/>
      <c r="AG966" s="3"/>
      <c r="AH966" s="3"/>
      <c r="AJ966" s="3"/>
      <c r="AK966" s="3"/>
      <c r="AL966" s="3"/>
      <c r="AN966" s="3"/>
      <c r="AQ966" s="3"/>
    </row>
    <row r="967" spans="1:43">
      <c r="A967" t="str">
        <f>IF(C967="","","Allievo "&amp;COUNTIF($C$2:C967,C967))</f>
        <v/>
      </c>
      <c r="H967" s="3"/>
      <c r="N967" s="3"/>
      <c r="O967" s="3"/>
      <c r="P967" s="3"/>
      <c r="Q967" s="3"/>
      <c r="R967" s="3"/>
      <c r="S967" s="3"/>
      <c r="T967" s="3"/>
      <c r="V967" s="3"/>
      <c r="W967" s="3"/>
      <c r="X967" s="3"/>
      <c r="Z967" s="3"/>
      <c r="AA967" s="3"/>
      <c r="AB967" s="3"/>
      <c r="AC967" s="3"/>
      <c r="AD967" s="3"/>
      <c r="AF967" s="3"/>
      <c r="AG967" s="3"/>
      <c r="AH967" s="3"/>
      <c r="AJ967" s="3"/>
      <c r="AK967" s="3"/>
      <c r="AL967" s="3"/>
      <c r="AN967" s="3"/>
      <c r="AQ967" s="3"/>
    </row>
    <row r="968" spans="1:43">
      <c r="A968" t="str">
        <f>IF(C968="","","Allievo "&amp;COUNTIF($C$2:C968,C968))</f>
        <v/>
      </c>
      <c r="H968" s="3"/>
      <c r="N968" s="3"/>
      <c r="O968" s="3"/>
      <c r="P968" s="3"/>
      <c r="Q968" s="3"/>
      <c r="R968" s="3"/>
      <c r="S968" s="3"/>
      <c r="T968" s="3"/>
      <c r="V968" s="3"/>
      <c r="W968" s="3"/>
      <c r="X968" s="3"/>
      <c r="Z968" s="3"/>
      <c r="AA968" s="3"/>
      <c r="AB968" s="3"/>
      <c r="AC968" s="3"/>
      <c r="AD968" s="3"/>
      <c r="AF968" s="3"/>
      <c r="AG968" s="3"/>
      <c r="AH968" s="3"/>
      <c r="AJ968" s="3"/>
      <c r="AK968" s="3"/>
      <c r="AL968" s="3"/>
      <c r="AN968" s="3"/>
      <c r="AQ968" s="3"/>
    </row>
    <row r="969" spans="1:43">
      <c r="A969" t="str">
        <f>IF(C969="","","Allievo "&amp;COUNTIF($C$2:C969,C969))</f>
        <v/>
      </c>
      <c r="H969" s="3"/>
      <c r="N969" s="3"/>
      <c r="O969" s="3"/>
      <c r="P969" s="3"/>
      <c r="Q969" s="3"/>
      <c r="R969" s="3"/>
      <c r="S969" s="3"/>
      <c r="T969" s="3"/>
      <c r="V969" s="3"/>
      <c r="W969" s="3"/>
      <c r="X969" s="3"/>
      <c r="Z969" s="3"/>
      <c r="AA969" s="3"/>
      <c r="AB969" s="3"/>
      <c r="AC969" s="3"/>
      <c r="AD969" s="3"/>
      <c r="AF969" s="3"/>
      <c r="AG969" s="3"/>
      <c r="AH969" s="3"/>
      <c r="AJ969" s="3"/>
      <c r="AK969" s="3"/>
      <c r="AL969" s="3"/>
      <c r="AN969" s="3"/>
      <c r="AQ969" s="3"/>
    </row>
    <row r="970" spans="1:43">
      <c r="A970" t="str">
        <f>IF(C970="","","Allievo "&amp;COUNTIF($C$2:C970,C970))</f>
        <v/>
      </c>
      <c r="H970" s="3"/>
      <c r="N970" s="3"/>
      <c r="O970" s="3"/>
      <c r="P970" s="3"/>
      <c r="Q970" s="3"/>
      <c r="R970" s="3"/>
      <c r="S970" s="3"/>
      <c r="T970" s="3"/>
      <c r="V970" s="3"/>
      <c r="W970" s="3"/>
      <c r="X970" s="3"/>
      <c r="Z970" s="3"/>
      <c r="AA970" s="3"/>
      <c r="AB970" s="3"/>
      <c r="AC970" s="3"/>
      <c r="AD970" s="3"/>
      <c r="AF970" s="3"/>
      <c r="AG970" s="3"/>
      <c r="AH970" s="3"/>
      <c r="AJ970" s="3"/>
      <c r="AK970" s="3"/>
      <c r="AL970" s="3"/>
      <c r="AN970" s="3"/>
      <c r="AQ970" s="3"/>
    </row>
    <row r="971" spans="1:43">
      <c r="A971" t="str">
        <f>IF(C971="","","Allievo "&amp;COUNTIF($C$2:C971,C971))</f>
        <v/>
      </c>
      <c r="H971" s="3"/>
      <c r="N971" s="3"/>
      <c r="O971" s="3"/>
      <c r="P971" s="3"/>
      <c r="Q971" s="3"/>
      <c r="R971" s="3"/>
      <c r="S971" s="3"/>
      <c r="T971" s="3"/>
      <c r="V971" s="3"/>
      <c r="W971" s="3"/>
      <c r="X971" s="3"/>
      <c r="Z971" s="3"/>
      <c r="AA971" s="3"/>
      <c r="AB971" s="3"/>
      <c r="AC971" s="3"/>
      <c r="AD971" s="3"/>
      <c r="AF971" s="3"/>
      <c r="AG971" s="3"/>
      <c r="AH971" s="3"/>
      <c r="AJ971" s="3"/>
      <c r="AK971" s="3"/>
      <c r="AL971" s="3"/>
      <c r="AN971" s="3"/>
      <c r="AQ971" s="3"/>
    </row>
    <row r="972" spans="1:43">
      <c r="A972" t="str">
        <f>IF(C972="","","Allievo "&amp;COUNTIF($C$2:C972,C972))</f>
        <v/>
      </c>
      <c r="H972" s="3"/>
      <c r="N972" s="3"/>
      <c r="O972" s="3"/>
      <c r="P972" s="3"/>
      <c r="Q972" s="3"/>
      <c r="R972" s="3"/>
      <c r="S972" s="3"/>
      <c r="T972" s="3"/>
      <c r="V972" s="3"/>
      <c r="W972" s="3"/>
      <c r="X972" s="3"/>
      <c r="Z972" s="3"/>
      <c r="AA972" s="3"/>
      <c r="AB972" s="3"/>
      <c r="AC972" s="3"/>
      <c r="AD972" s="3"/>
      <c r="AF972" s="3"/>
      <c r="AG972" s="3"/>
      <c r="AH972" s="3"/>
      <c r="AJ972" s="3"/>
      <c r="AK972" s="3"/>
      <c r="AL972" s="3"/>
      <c r="AN972" s="3"/>
      <c r="AQ972" s="3"/>
    </row>
    <row r="973" spans="1:43">
      <c r="A973" t="str">
        <f>IF(C973="","","Allievo "&amp;COUNTIF($C$2:C973,C973))</f>
        <v/>
      </c>
      <c r="H973" s="3"/>
      <c r="N973" s="3"/>
      <c r="O973" s="3"/>
      <c r="P973" s="3"/>
      <c r="Q973" s="3"/>
      <c r="R973" s="3"/>
      <c r="S973" s="3"/>
      <c r="T973" s="3"/>
      <c r="V973" s="3"/>
      <c r="W973" s="3"/>
      <c r="X973" s="3"/>
      <c r="Z973" s="3"/>
      <c r="AA973" s="3"/>
      <c r="AB973" s="3"/>
      <c r="AC973" s="3"/>
      <c r="AD973" s="3"/>
      <c r="AF973" s="3"/>
      <c r="AG973" s="3"/>
      <c r="AH973" s="3"/>
      <c r="AJ973" s="3"/>
      <c r="AK973" s="3"/>
      <c r="AL973" s="3"/>
      <c r="AN973" s="3"/>
      <c r="AQ973" s="3"/>
    </row>
    <row r="974" spans="1:43">
      <c r="A974" t="str">
        <f>IF(C974="","","Allievo "&amp;COUNTIF($C$2:C974,C974))</f>
        <v/>
      </c>
      <c r="H974" s="3"/>
      <c r="N974" s="3"/>
      <c r="O974" s="3"/>
      <c r="P974" s="3"/>
      <c r="Q974" s="3"/>
      <c r="R974" s="3"/>
      <c r="S974" s="3"/>
      <c r="T974" s="3"/>
      <c r="V974" s="3"/>
      <c r="W974" s="3"/>
      <c r="X974" s="3"/>
      <c r="Z974" s="3"/>
      <c r="AA974" s="3"/>
      <c r="AB974" s="3"/>
      <c r="AC974" s="3"/>
      <c r="AD974" s="3"/>
      <c r="AF974" s="3"/>
      <c r="AG974" s="3"/>
      <c r="AH974" s="3"/>
      <c r="AJ974" s="3"/>
      <c r="AK974" s="3"/>
      <c r="AL974" s="3"/>
      <c r="AN974" s="3"/>
      <c r="AQ974" s="3"/>
    </row>
    <row r="975" spans="1:43">
      <c r="A975" t="str">
        <f>IF(C975="","","Allievo "&amp;COUNTIF($C$2:C975,C975))</f>
        <v/>
      </c>
      <c r="H975" s="3"/>
      <c r="N975" s="3"/>
      <c r="O975" s="3"/>
      <c r="P975" s="3"/>
      <c r="Q975" s="3"/>
      <c r="R975" s="3"/>
      <c r="S975" s="3"/>
      <c r="T975" s="3"/>
      <c r="V975" s="3"/>
      <c r="W975" s="3"/>
      <c r="X975" s="3"/>
      <c r="Z975" s="3"/>
      <c r="AA975" s="3"/>
      <c r="AB975" s="3"/>
      <c r="AC975" s="3"/>
      <c r="AD975" s="3"/>
      <c r="AF975" s="3"/>
      <c r="AG975" s="3"/>
      <c r="AH975" s="3"/>
      <c r="AJ975" s="3"/>
      <c r="AK975" s="3"/>
      <c r="AL975" s="3"/>
      <c r="AN975" s="3"/>
      <c r="AQ975" s="3"/>
    </row>
    <row r="976" spans="1:43">
      <c r="A976" t="str">
        <f>IF(C976="","","Allievo "&amp;COUNTIF($C$2:C976,C976))</f>
        <v/>
      </c>
      <c r="H976" s="3"/>
      <c r="N976" s="3"/>
      <c r="O976" s="3"/>
      <c r="P976" s="3"/>
      <c r="Q976" s="3"/>
      <c r="R976" s="3"/>
      <c r="S976" s="3"/>
      <c r="T976" s="3"/>
      <c r="V976" s="3"/>
      <c r="W976" s="3"/>
      <c r="X976" s="3"/>
      <c r="Z976" s="3"/>
      <c r="AA976" s="3"/>
      <c r="AB976" s="3"/>
      <c r="AC976" s="3"/>
      <c r="AD976" s="3"/>
      <c r="AF976" s="3"/>
      <c r="AG976" s="3"/>
      <c r="AH976" s="3"/>
      <c r="AJ976" s="3"/>
      <c r="AK976" s="3"/>
      <c r="AL976" s="3"/>
      <c r="AN976" s="3"/>
      <c r="AQ976" s="3"/>
    </row>
    <row r="977" spans="1:43">
      <c r="A977" t="str">
        <f>IF(C977="","","Allievo "&amp;COUNTIF($C$2:C977,C977))</f>
        <v/>
      </c>
      <c r="H977" s="3"/>
      <c r="N977" s="3"/>
      <c r="O977" s="3"/>
      <c r="P977" s="3"/>
      <c r="Q977" s="3"/>
      <c r="R977" s="3"/>
      <c r="S977" s="3"/>
      <c r="T977" s="3"/>
      <c r="V977" s="3"/>
      <c r="W977" s="3"/>
      <c r="X977" s="3"/>
      <c r="Z977" s="3"/>
      <c r="AA977" s="3"/>
      <c r="AB977" s="3"/>
      <c r="AC977" s="3"/>
      <c r="AD977" s="3"/>
      <c r="AF977" s="3"/>
      <c r="AG977" s="3"/>
      <c r="AH977" s="3"/>
      <c r="AJ977" s="3"/>
      <c r="AK977" s="3"/>
      <c r="AL977" s="3"/>
      <c r="AN977" s="3"/>
      <c r="AQ977" s="3"/>
    </row>
    <row r="978" spans="1:43">
      <c r="A978" t="str">
        <f>IF(C978="","","Allievo "&amp;COUNTIF($C$2:C978,C978))</f>
        <v/>
      </c>
      <c r="H978" s="3"/>
      <c r="N978" s="3"/>
      <c r="O978" s="3"/>
      <c r="P978" s="3"/>
      <c r="Q978" s="3"/>
      <c r="R978" s="3"/>
      <c r="S978" s="3"/>
      <c r="T978" s="3"/>
      <c r="V978" s="3"/>
      <c r="W978" s="3"/>
      <c r="X978" s="3"/>
      <c r="Z978" s="3"/>
      <c r="AA978" s="3"/>
      <c r="AB978" s="3"/>
      <c r="AC978" s="3"/>
      <c r="AD978" s="3"/>
      <c r="AF978" s="3"/>
      <c r="AG978" s="3"/>
      <c r="AH978" s="3"/>
      <c r="AJ978" s="3"/>
      <c r="AK978" s="3"/>
      <c r="AL978" s="3"/>
      <c r="AN978" s="3"/>
      <c r="AQ978" s="3"/>
    </row>
    <row r="979" spans="1:43">
      <c r="A979" t="str">
        <f>IF(C979="","","Allievo "&amp;COUNTIF($C$2:C979,C979))</f>
        <v/>
      </c>
      <c r="H979" s="3"/>
      <c r="N979" s="3"/>
      <c r="O979" s="3"/>
      <c r="P979" s="3"/>
      <c r="Q979" s="3"/>
      <c r="R979" s="3"/>
      <c r="S979" s="3"/>
      <c r="T979" s="3"/>
      <c r="V979" s="3"/>
      <c r="W979" s="3"/>
      <c r="X979" s="3"/>
      <c r="Z979" s="3"/>
      <c r="AA979" s="3"/>
      <c r="AB979" s="3"/>
      <c r="AC979" s="3"/>
      <c r="AD979" s="3"/>
      <c r="AF979" s="3"/>
      <c r="AG979" s="3"/>
      <c r="AH979" s="3"/>
      <c r="AJ979" s="3"/>
      <c r="AK979" s="3"/>
      <c r="AL979" s="3"/>
      <c r="AN979" s="3"/>
      <c r="AQ979" s="3"/>
    </row>
    <row r="980" spans="1:43">
      <c r="A980" t="str">
        <f>IF(C980="","","Allievo "&amp;COUNTIF($C$2:C980,C980))</f>
        <v/>
      </c>
      <c r="H980" s="3"/>
      <c r="N980" s="3"/>
      <c r="O980" s="3"/>
      <c r="P980" s="3"/>
      <c r="Q980" s="3"/>
      <c r="R980" s="3"/>
      <c r="S980" s="3"/>
      <c r="T980" s="3"/>
      <c r="V980" s="3"/>
      <c r="W980" s="3"/>
      <c r="X980" s="3"/>
      <c r="Z980" s="3"/>
      <c r="AA980" s="3"/>
      <c r="AB980" s="3"/>
      <c r="AC980" s="3"/>
      <c r="AD980" s="3"/>
      <c r="AF980" s="3"/>
      <c r="AG980" s="3"/>
      <c r="AH980" s="3"/>
      <c r="AJ980" s="3"/>
      <c r="AK980" s="3"/>
      <c r="AL980" s="3"/>
      <c r="AN980" s="3"/>
      <c r="AQ980" s="3"/>
    </row>
    <row r="981" spans="1:43">
      <c r="A981" t="str">
        <f>IF(C981="","","Allievo "&amp;COUNTIF($C$2:C981,C981))</f>
        <v/>
      </c>
      <c r="H981" s="3"/>
      <c r="N981" s="3"/>
      <c r="O981" s="3"/>
      <c r="P981" s="3"/>
      <c r="Q981" s="3"/>
      <c r="R981" s="3"/>
      <c r="S981" s="3"/>
      <c r="T981" s="3"/>
      <c r="V981" s="3"/>
      <c r="W981" s="3"/>
      <c r="X981" s="3"/>
      <c r="Z981" s="3"/>
      <c r="AA981" s="3"/>
      <c r="AB981" s="3"/>
      <c r="AC981" s="3"/>
      <c r="AD981" s="3"/>
      <c r="AF981" s="3"/>
      <c r="AG981" s="3"/>
      <c r="AH981" s="3"/>
      <c r="AJ981" s="3"/>
      <c r="AK981" s="3"/>
      <c r="AL981" s="3"/>
      <c r="AN981" s="3"/>
      <c r="AQ981" s="3"/>
    </row>
    <row r="982" spans="1:43">
      <c r="A982" t="str">
        <f>IF(C982="","","Allievo "&amp;COUNTIF($C$2:C982,C982))</f>
        <v/>
      </c>
      <c r="H982" s="3"/>
      <c r="N982" s="3"/>
      <c r="O982" s="3"/>
      <c r="P982" s="3"/>
      <c r="Q982" s="3"/>
      <c r="R982" s="3"/>
      <c r="S982" s="3"/>
      <c r="T982" s="3"/>
      <c r="V982" s="3"/>
      <c r="W982" s="3"/>
      <c r="X982" s="3"/>
      <c r="Z982" s="3"/>
      <c r="AA982" s="3"/>
      <c r="AB982" s="3"/>
      <c r="AC982" s="3"/>
      <c r="AD982" s="3"/>
      <c r="AF982" s="3"/>
      <c r="AG982" s="3"/>
      <c r="AH982" s="3"/>
      <c r="AJ982" s="3"/>
      <c r="AK982" s="3"/>
      <c r="AL982" s="3"/>
      <c r="AN982" s="3"/>
      <c r="AQ982" s="3"/>
    </row>
    <row r="983" spans="1:43">
      <c r="A983" t="str">
        <f>IF(C983="","","Allievo "&amp;COUNTIF($C$2:C983,C983))</f>
        <v/>
      </c>
      <c r="H983" s="3"/>
      <c r="N983" s="3"/>
      <c r="O983" s="3"/>
      <c r="P983" s="3"/>
      <c r="Q983" s="3"/>
      <c r="R983" s="3"/>
      <c r="S983" s="3"/>
      <c r="T983" s="3"/>
      <c r="V983" s="3"/>
      <c r="W983" s="3"/>
      <c r="X983" s="3"/>
      <c r="Z983" s="3"/>
      <c r="AA983" s="3"/>
      <c r="AB983" s="3"/>
      <c r="AC983" s="3"/>
      <c r="AD983" s="3"/>
      <c r="AF983" s="3"/>
      <c r="AG983" s="3"/>
      <c r="AH983" s="3"/>
      <c r="AJ983" s="3"/>
      <c r="AK983" s="3"/>
      <c r="AL983" s="3"/>
      <c r="AN983" s="3"/>
      <c r="AQ983" s="3"/>
    </row>
    <row r="984" spans="1:43">
      <c r="A984" t="str">
        <f>IF(C984="","","Allievo "&amp;COUNTIF($C$2:C984,C984))</f>
        <v/>
      </c>
      <c r="H984" s="3"/>
      <c r="N984" s="3"/>
      <c r="O984" s="3"/>
      <c r="P984" s="3"/>
      <c r="Q984" s="3"/>
      <c r="R984" s="3"/>
      <c r="S984" s="3"/>
      <c r="T984" s="3"/>
      <c r="V984" s="3"/>
      <c r="W984" s="3"/>
      <c r="X984" s="3"/>
      <c r="Z984" s="3"/>
      <c r="AA984" s="3"/>
      <c r="AB984" s="3"/>
      <c r="AC984" s="3"/>
      <c r="AD984" s="3"/>
      <c r="AF984" s="3"/>
      <c r="AG984" s="3"/>
      <c r="AH984" s="3"/>
      <c r="AJ984" s="3"/>
      <c r="AK984" s="3"/>
      <c r="AL984" s="3"/>
      <c r="AN984" s="3"/>
      <c r="AQ984" s="3"/>
    </row>
    <row r="985" spans="1:43">
      <c r="A985" t="str">
        <f>IF(C985="","","Allievo "&amp;COUNTIF($C$2:C985,C985))</f>
        <v/>
      </c>
      <c r="H985" s="3"/>
      <c r="N985" s="3"/>
      <c r="O985" s="3"/>
      <c r="P985" s="3"/>
      <c r="Q985" s="3"/>
      <c r="R985" s="3"/>
      <c r="S985" s="3"/>
      <c r="T985" s="3"/>
      <c r="V985" s="3"/>
      <c r="W985" s="3"/>
      <c r="X985" s="3"/>
      <c r="Z985" s="3"/>
      <c r="AA985" s="3"/>
      <c r="AB985" s="3"/>
      <c r="AC985" s="3"/>
      <c r="AD985" s="3"/>
      <c r="AF985" s="3"/>
      <c r="AG985" s="3"/>
      <c r="AH985" s="3"/>
      <c r="AJ985" s="3"/>
      <c r="AK985" s="3"/>
      <c r="AL985" s="3"/>
      <c r="AN985" s="3"/>
      <c r="AQ985" s="3"/>
    </row>
    <row r="986" spans="1:43">
      <c r="A986" t="str">
        <f>IF(C986="","","Allievo "&amp;COUNTIF($C$2:C986,C986))</f>
        <v/>
      </c>
      <c r="H986" s="3"/>
      <c r="N986" s="3"/>
      <c r="O986" s="3"/>
      <c r="P986" s="3"/>
      <c r="Q986" s="3"/>
      <c r="R986" s="3"/>
      <c r="S986" s="3"/>
      <c r="T986" s="3"/>
      <c r="V986" s="3"/>
      <c r="W986" s="3"/>
      <c r="X986" s="3"/>
      <c r="Z986" s="3"/>
      <c r="AA986" s="3"/>
      <c r="AB986" s="3"/>
      <c r="AC986" s="3"/>
      <c r="AD986" s="3"/>
      <c r="AF986" s="3"/>
      <c r="AG986" s="3"/>
      <c r="AH986" s="3"/>
      <c r="AJ986" s="3"/>
      <c r="AK986" s="3"/>
      <c r="AL986" s="3"/>
      <c r="AN986" s="3"/>
      <c r="AQ986" s="3"/>
    </row>
    <row r="987" spans="1:43">
      <c r="A987" t="str">
        <f>IF(C987="","","Allievo "&amp;COUNTIF($C$2:C987,C987))</f>
        <v/>
      </c>
      <c r="H987" s="3"/>
      <c r="N987" s="3"/>
      <c r="O987" s="3"/>
      <c r="P987" s="3"/>
      <c r="Q987" s="3"/>
      <c r="R987" s="3"/>
      <c r="S987" s="3"/>
      <c r="T987" s="3"/>
      <c r="V987" s="3"/>
      <c r="W987" s="3"/>
      <c r="X987" s="3"/>
      <c r="Z987" s="3"/>
      <c r="AA987" s="3"/>
      <c r="AB987" s="3"/>
      <c r="AC987" s="3"/>
      <c r="AD987" s="3"/>
      <c r="AF987" s="3"/>
      <c r="AG987" s="3"/>
      <c r="AH987" s="3"/>
      <c r="AJ987" s="3"/>
      <c r="AK987" s="3"/>
      <c r="AL987" s="3"/>
      <c r="AN987" s="3"/>
      <c r="AQ987" s="3"/>
    </row>
    <row r="988" spans="1:43">
      <c r="A988" t="str">
        <f>IF(C988="","","Allievo "&amp;COUNTIF($C$2:C988,C988))</f>
        <v/>
      </c>
      <c r="H988" s="3"/>
      <c r="N988" s="3"/>
      <c r="O988" s="3"/>
      <c r="P988" s="3"/>
      <c r="Q988" s="3"/>
      <c r="R988" s="3"/>
      <c r="S988" s="3"/>
      <c r="T988" s="3"/>
      <c r="V988" s="3"/>
      <c r="W988" s="3"/>
      <c r="X988" s="3"/>
      <c r="Z988" s="3"/>
      <c r="AA988" s="3"/>
      <c r="AB988" s="3"/>
      <c r="AC988" s="3"/>
      <c r="AD988" s="3"/>
      <c r="AF988" s="3"/>
      <c r="AG988" s="3"/>
      <c r="AH988" s="3"/>
      <c r="AJ988" s="3"/>
      <c r="AK988" s="3"/>
      <c r="AL988" s="3"/>
      <c r="AN988" s="3"/>
      <c r="AQ988" s="3"/>
    </row>
    <row r="989" spans="1:43">
      <c r="A989" t="str">
        <f>IF(C989="","","Allievo "&amp;COUNTIF($C$2:C989,C989))</f>
        <v/>
      </c>
      <c r="H989" s="3"/>
      <c r="N989" s="3"/>
      <c r="O989" s="3"/>
      <c r="P989" s="3"/>
      <c r="Q989" s="3"/>
      <c r="R989" s="3"/>
      <c r="S989" s="3"/>
      <c r="T989" s="3"/>
      <c r="V989" s="3"/>
      <c r="W989" s="3"/>
      <c r="X989" s="3"/>
      <c r="Z989" s="3"/>
      <c r="AA989" s="3"/>
      <c r="AB989" s="3"/>
      <c r="AC989" s="3"/>
      <c r="AD989" s="3"/>
      <c r="AF989" s="3"/>
      <c r="AG989" s="3"/>
      <c r="AH989" s="3"/>
      <c r="AJ989" s="3"/>
      <c r="AK989" s="3"/>
      <c r="AL989" s="3"/>
      <c r="AN989" s="3"/>
      <c r="AQ989" s="3"/>
    </row>
    <row r="990" spans="1:43">
      <c r="A990" t="str">
        <f>IF(C990="","","Allievo "&amp;COUNTIF($C$2:C990,C990))</f>
        <v/>
      </c>
      <c r="H990" s="3"/>
      <c r="N990" s="3"/>
      <c r="O990" s="3"/>
      <c r="P990" s="3"/>
      <c r="Q990" s="3"/>
      <c r="R990" s="3"/>
      <c r="S990" s="3"/>
      <c r="T990" s="3"/>
      <c r="V990" s="3"/>
      <c r="W990" s="3"/>
      <c r="X990" s="3"/>
      <c r="Z990" s="3"/>
      <c r="AA990" s="3"/>
      <c r="AB990" s="3"/>
      <c r="AC990" s="3"/>
      <c r="AD990" s="3"/>
      <c r="AF990" s="3"/>
      <c r="AG990" s="3"/>
      <c r="AH990" s="3"/>
      <c r="AJ990" s="3"/>
      <c r="AK990" s="3"/>
      <c r="AL990" s="3"/>
      <c r="AN990" s="3"/>
      <c r="AQ990" s="3"/>
    </row>
    <row r="991" spans="1:43">
      <c r="A991" t="str">
        <f>IF(C991="","","Allievo "&amp;COUNTIF($C$2:C991,C991))</f>
        <v/>
      </c>
      <c r="H991" s="3"/>
      <c r="N991" s="3"/>
      <c r="O991" s="3"/>
      <c r="P991" s="3"/>
      <c r="Q991" s="3"/>
      <c r="R991" s="3"/>
      <c r="S991" s="3"/>
      <c r="T991" s="3"/>
      <c r="V991" s="3"/>
      <c r="W991" s="3"/>
      <c r="X991" s="3"/>
      <c r="Z991" s="3"/>
      <c r="AA991" s="3"/>
      <c r="AB991" s="3"/>
      <c r="AC991" s="3"/>
      <c r="AD991" s="3"/>
      <c r="AF991" s="3"/>
      <c r="AG991" s="3"/>
      <c r="AH991" s="3"/>
      <c r="AJ991" s="3"/>
      <c r="AK991" s="3"/>
      <c r="AL991" s="3"/>
      <c r="AN991" s="3"/>
      <c r="AQ991" s="3"/>
    </row>
    <row r="992" spans="1:43">
      <c r="A992" t="str">
        <f>IF(C992="","","Allievo "&amp;COUNTIF($C$2:C992,C992))</f>
        <v/>
      </c>
      <c r="H992" s="3"/>
      <c r="N992" s="3"/>
      <c r="O992" s="3"/>
      <c r="P992" s="3"/>
      <c r="Q992" s="3"/>
      <c r="R992" s="3"/>
      <c r="S992" s="3"/>
      <c r="T992" s="3"/>
      <c r="V992" s="3"/>
      <c r="W992" s="3"/>
      <c r="X992" s="3"/>
      <c r="Z992" s="3"/>
      <c r="AA992" s="3"/>
      <c r="AB992" s="3"/>
      <c r="AC992" s="3"/>
      <c r="AD992" s="3"/>
      <c r="AF992" s="3"/>
      <c r="AG992" s="3"/>
      <c r="AH992" s="3"/>
      <c r="AJ992" s="3"/>
      <c r="AK992" s="3"/>
      <c r="AL992" s="3"/>
      <c r="AN992" s="3"/>
      <c r="AQ992" s="3"/>
    </row>
    <row r="993" spans="1:43">
      <c r="A993" t="str">
        <f>IF(C993="","","Allievo "&amp;COUNTIF($C$2:C993,C993))</f>
        <v/>
      </c>
      <c r="H993" s="3"/>
      <c r="N993" s="3"/>
      <c r="O993" s="3"/>
      <c r="P993" s="3"/>
      <c r="Q993" s="3"/>
      <c r="R993" s="3"/>
      <c r="S993" s="3"/>
      <c r="T993" s="3"/>
      <c r="V993" s="3"/>
      <c r="W993" s="3"/>
      <c r="X993" s="3"/>
      <c r="Z993" s="3"/>
      <c r="AA993" s="3"/>
      <c r="AB993" s="3"/>
      <c r="AC993" s="3"/>
      <c r="AD993" s="3"/>
      <c r="AF993" s="3"/>
      <c r="AG993" s="3"/>
      <c r="AH993" s="3"/>
      <c r="AJ993" s="3"/>
      <c r="AK993" s="3"/>
      <c r="AL993" s="3"/>
      <c r="AN993" s="3"/>
      <c r="AQ993" s="3"/>
    </row>
    <row r="994" spans="1:43">
      <c r="A994" t="str">
        <f>IF(C994="","","Allievo "&amp;COUNTIF($C$2:C994,C994))</f>
        <v/>
      </c>
      <c r="H994" s="3"/>
      <c r="N994" s="3"/>
      <c r="O994" s="3"/>
      <c r="P994" s="3"/>
      <c r="Q994" s="3"/>
      <c r="R994" s="3"/>
      <c r="S994" s="3"/>
      <c r="T994" s="3"/>
      <c r="V994" s="3"/>
      <c r="W994" s="3"/>
      <c r="X994" s="3"/>
      <c r="Z994" s="3"/>
      <c r="AA994" s="3"/>
      <c r="AB994" s="3"/>
      <c r="AC994" s="3"/>
      <c r="AD994" s="3"/>
      <c r="AF994" s="3"/>
      <c r="AG994" s="3"/>
      <c r="AH994" s="3"/>
      <c r="AJ994" s="3"/>
      <c r="AK994" s="3"/>
      <c r="AL994" s="3"/>
      <c r="AN994" s="3"/>
      <c r="AQ994" s="3"/>
    </row>
    <row r="995" spans="1:43">
      <c r="A995" t="str">
        <f>IF(C995="","","Allievo "&amp;COUNTIF($C$2:C995,C995))</f>
        <v/>
      </c>
      <c r="H995" s="3"/>
      <c r="N995" s="3"/>
      <c r="O995" s="3"/>
      <c r="P995" s="3"/>
      <c r="Q995" s="3"/>
      <c r="R995" s="3"/>
      <c r="S995" s="3"/>
      <c r="T995" s="3"/>
      <c r="V995" s="3"/>
      <c r="W995" s="3"/>
      <c r="X995" s="3"/>
      <c r="Z995" s="3"/>
      <c r="AA995" s="3"/>
      <c r="AB995" s="3"/>
      <c r="AC995" s="3"/>
      <c r="AD995" s="3"/>
      <c r="AF995" s="3"/>
      <c r="AG995" s="3"/>
      <c r="AH995" s="3"/>
      <c r="AJ995" s="3"/>
      <c r="AK995" s="3"/>
      <c r="AL995" s="3"/>
      <c r="AN995" s="3"/>
      <c r="AQ995" s="3"/>
    </row>
    <row r="996" spans="1:43">
      <c r="A996" t="str">
        <f>IF(C996="","","Allievo "&amp;COUNTIF($C$2:C996,C996))</f>
        <v/>
      </c>
      <c r="H996" s="3"/>
      <c r="N996" s="3"/>
      <c r="O996" s="3"/>
      <c r="P996" s="3"/>
      <c r="Q996" s="3"/>
      <c r="R996" s="3"/>
      <c r="S996" s="3"/>
      <c r="T996" s="3"/>
      <c r="V996" s="3"/>
      <c r="W996" s="3"/>
      <c r="X996" s="3"/>
      <c r="Z996" s="3"/>
      <c r="AA996" s="3"/>
      <c r="AB996" s="3"/>
      <c r="AC996" s="3"/>
      <c r="AD996" s="3"/>
      <c r="AF996" s="3"/>
      <c r="AG996" s="3"/>
      <c r="AH996" s="3"/>
      <c r="AJ996" s="3"/>
      <c r="AK996" s="3"/>
      <c r="AL996" s="3"/>
      <c r="AN996" s="3"/>
      <c r="AQ996" s="3"/>
    </row>
    <row r="997" spans="1:43">
      <c r="A997" t="str">
        <f>IF(C997="","","Allievo "&amp;COUNTIF($C$2:C997,C997))</f>
        <v/>
      </c>
      <c r="H997" s="3"/>
      <c r="N997" s="3"/>
      <c r="O997" s="3"/>
      <c r="P997" s="3"/>
      <c r="Q997" s="3"/>
      <c r="R997" s="3"/>
      <c r="S997" s="3"/>
      <c r="T997" s="3"/>
      <c r="V997" s="3"/>
      <c r="W997" s="3"/>
      <c r="X997" s="3"/>
      <c r="Z997" s="3"/>
      <c r="AA997" s="3"/>
      <c r="AB997" s="3"/>
      <c r="AC997" s="3"/>
      <c r="AD997" s="3"/>
      <c r="AF997" s="3"/>
      <c r="AG997" s="3"/>
      <c r="AH997" s="3"/>
      <c r="AJ997" s="3"/>
      <c r="AK997" s="3"/>
      <c r="AL997" s="3"/>
      <c r="AN997" s="3"/>
      <c r="AQ997" s="3"/>
    </row>
    <row r="998" spans="1:43">
      <c r="A998" t="str">
        <f>IF(C998="","","Allievo "&amp;COUNTIF($C$2:C998,C998))</f>
        <v/>
      </c>
      <c r="H998" s="3"/>
      <c r="N998" s="3"/>
      <c r="O998" s="3"/>
      <c r="P998" s="3"/>
      <c r="Q998" s="3"/>
      <c r="R998" s="3"/>
      <c r="S998" s="3"/>
      <c r="T998" s="3"/>
      <c r="V998" s="3"/>
      <c r="W998" s="3"/>
      <c r="X998" s="3"/>
      <c r="Z998" s="3"/>
      <c r="AA998" s="3"/>
      <c r="AB998" s="3"/>
      <c r="AC998" s="3"/>
      <c r="AD998" s="3"/>
      <c r="AF998" s="3"/>
      <c r="AG998" s="3"/>
      <c r="AH998" s="3"/>
      <c r="AJ998" s="3"/>
      <c r="AK998" s="3"/>
      <c r="AL998" s="3"/>
      <c r="AN998" s="3"/>
      <c r="AQ998" s="3"/>
    </row>
    <row r="999" spans="1:43">
      <c r="A999" t="str">
        <f>IF(C999="","","Allievo "&amp;COUNTIF($C$2:C999,C999))</f>
        <v/>
      </c>
      <c r="H999" s="3"/>
      <c r="N999" s="3"/>
      <c r="O999" s="3"/>
      <c r="P999" s="3"/>
      <c r="Q999" s="3"/>
      <c r="R999" s="3"/>
      <c r="S999" s="3"/>
      <c r="T999" s="3"/>
      <c r="V999" s="3"/>
      <c r="W999" s="3"/>
      <c r="X999" s="3"/>
      <c r="Z999" s="3"/>
      <c r="AA999" s="3"/>
      <c r="AB999" s="3"/>
      <c r="AC999" s="3"/>
      <c r="AD999" s="3"/>
      <c r="AF999" s="3"/>
      <c r="AG999" s="3"/>
      <c r="AH999" s="3"/>
      <c r="AJ999" s="3"/>
      <c r="AK999" s="3"/>
      <c r="AL999" s="3"/>
      <c r="AN999" s="3"/>
      <c r="AQ999" s="3"/>
    </row>
    <row r="1000" spans="1:43">
      <c r="A1000" t="str">
        <f>IF(C1000="","","Allievo "&amp;COUNTIF($C$2:C1000,C1000))</f>
        <v/>
      </c>
      <c r="H1000" s="3"/>
      <c r="N1000" s="3"/>
      <c r="O1000" s="3"/>
      <c r="P1000" s="3"/>
      <c r="Q1000" s="3"/>
      <c r="R1000" s="3"/>
      <c r="S1000" s="3"/>
      <c r="T1000" s="3"/>
      <c r="V1000" s="3"/>
      <c r="W1000" s="3"/>
      <c r="X1000" s="3"/>
      <c r="Z1000" s="3"/>
      <c r="AA1000" s="3"/>
      <c r="AB1000" s="3"/>
      <c r="AC1000" s="3"/>
      <c r="AD1000" s="3"/>
      <c r="AF1000" s="3"/>
      <c r="AG1000" s="3"/>
      <c r="AH1000" s="3"/>
      <c r="AJ1000" s="3"/>
      <c r="AK1000" s="3"/>
      <c r="AL1000" s="3"/>
      <c r="AN1000" s="3"/>
      <c r="AQ1000" s="3"/>
    </row>
    <row r="1001" spans="1:43">
      <c r="A1001" t="str">
        <f>IF(C1001="","","Allievo "&amp;COUNTIF($C$2:C1001,C1001))</f>
        <v/>
      </c>
      <c r="H1001" s="3"/>
      <c r="N1001" s="3"/>
      <c r="O1001" s="3"/>
      <c r="P1001" s="3"/>
      <c r="Q1001" s="3"/>
      <c r="R1001" s="3"/>
      <c r="S1001" s="3"/>
      <c r="T1001" s="3"/>
      <c r="V1001" s="3"/>
      <c r="W1001" s="3"/>
      <c r="X1001" s="3"/>
      <c r="Z1001" s="3"/>
      <c r="AA1001" s="3"/>
      <c r="AB1001" s="3"/>
      <c r="AC1001" s="3"/>
      <c r="AD1001" s="3"/>
      <c r="AF1001" s="3"/>
      <c r="AG1001" s="3"/>
      <c r="AH1001" s="3"/>
      <c r="AJ1001" s="3"/>
      <c r="AK1001" s="3"/>
      <c r="AL1001" s="3"/>
      <c r="AN1001" s="3"/>
      <c r="AQ1001" s="3"/>
    </row>
    <row r="1002" spans="1:43">
      <c r="A1002" t="str">
        <f>IF(C1002="","","Allievo "&amp;COUNTIF($C$2:C1002,C1002))</f>
        <v/>
      </c>
      <c r="H1002" s="3"/>
      <c r="N1002" s="3"/>
      <c r="O1002" s="3"/>
      <c r="P1002" s="3"/>
      <c r="Q1002" s="3"/>
      <c r="R1002" s="3"/>
      <c r="S1002" s="3"/>
      <c r="T1002" s="3"/>
      <c r="V1002" s="3"/>
      <c r="W1002" s="3"/>
      <c r="X1002" s="3"/>
      <c r="Z1002" s="3"/>
      <c r="AA1002" s="3"/>
      <c r="AB1002" s="3"/>
      <c r="AC1002" s="3"/>
      <c r="AD1002" s="3"/>
      <c r="AF1002" s="3"/>
      <c r="AG1002" s="3"/>
      <c r="AH1002" s="3"/>
      <c r="AJ1002" s="3"/>
      <c r="AK1002" s="3"/>
      <c r="AL1002" s="3"/>
      <c r="AN1002" s="3"/>
      <c r="AQ1002" s="3"/>
    </row>
    <row r="1003" spans="1:43">
      <c r="A1003" t="str">
        <f>IF(C1003="","","Allievo "&amp;COUNTIF($C$2:C1003,C1003))</f>
        <v/>
      </c>
      <c r="H1003" s="3"/>
      <c r="N1003" s="3"/>
      <c r="O1003" s="3"/>
      <c r="P1003" s="3"/>
      <c r="Q1003" s="3"/>
      <c r="R1003" s="3"/>
      <c r="S1003" s="3"/>
      <c r="T1003" s="3"/>
      <c r="V1003" s="3"/>
      <c r="W1003" s="3"/>
      <c r="X1003" s="3"/>
      <c r="Z1003" s="3"/>
      <c r="AA1003" s="3"/>
      <c r="AB1003" s="3"/>
      <c r="AC1003" s="3"/>
      <c r="AD1003" s="3"/>
      <c r="AF1003" s="3"/>
      <c r="AG1003" s="3"/>
      <c r="AH1003" s="3"/>
      <c r="AJ1003" s="3"/>
      <c r="AK1003" s="3"/>
      <c r="AL1003" s="3"/>
      <c r="AN1003" s="3"/>
      <c r="AQ1003" s="3"/>
    </row>
    <row r="1004" spans="1:43">
      <c r="A1004" t="str">
        <f>IF(C1004="","","Allievo "&amp;COUNTIF($C$2:C1004,C1004))</f>
        <v/>
      </c>
      <c r="H1004" s="3"/>
      <c r="N1004" s="3"/>
      <c r="O1004" s="3"/>
      <c r="P1004" s="3"/>
      <c r="Q1004" s="3"/>
      <c r="R1004" s="3"/>
      <c r="S1004" s="3"/>
      <c r="T1004" s="3"/>
      <c r="V1004" s="3"/>
      <c r="W1004" s="3"/>
      <c r="X1004" s="3"/>
      <c r="Z1004" s="3"/>
      <c r="AA1004" s="3"/>
      <c r="AB1004" s="3"/>
      <c r="AC1004" s="3"/>
      <c r="AD1004" s="3"/>
      <c r="AF1004" s="3"/>
      <c r="AG1004" s="3"/>
      <c r="AH1004" s="3"/>
      <c r="AJ1004" s="3"/>
      <c r="AK1004" s="3"/>
      <c r="AL1004" s="3"/>
      <c r="AN1004" s="3"/>
      <c r="AQ1004" s="3"/>
    </row>
    <row r="1005" spans="1:43">
      <c r="A1005" t="str">
        <f>IF(C1005="","","Allievo "&amp;COUNTIF($C$2:C1005,C1005))</f>
        <v/>
      </c>
      <c r="H1005" s="3"/>
      <c r="N1005" s="3"/>
      <c r="O1005" s="3"/>
      <c r="P1005" s="3"/>
      <c r="Q1005" s="3"/>
      <c r="R1005" s="3"/>
      <c r="S1005" s="3"/>
      <c r="T1005" s="3"/>
      <c r="V1005" s="3"/>
      <c r="W1005" s="3"/>
      <c r="X1005" s="3"/>
      <c r="Z1005" s="3"/>
      <c r="AA1005" s="3"/>
      <c r="AB1005" s="3"/>
      <c r="AC1005" s="3"/>
      <c r="AD1005" s="3"/>
      <c r="AF1005" s="3"/>
      <c r="AG1005" s="3"/>
      <c r="AH1005" s="3"/>
      <c r="AJ1005" s="3"/>
      <c r="AK1005" s="3"/>
      <c r="AL1005" s="3"/>
      <c r="AN1005" s="3"/>
      <c r="AQ1005" s="3"/>
    </row>
    <row r="1006" spans="1:43">
      <c r="A1006" t="str">
        <f>IF(C1006="","","Allievo "&amp;COUNTIF($C$2:C1006,C1006))</f>
        <v/>
      </c>
      <c r="H1006" s="3"/>
      <c r="N1006" s="3"/>
      <c r="O1006" s="3"/>
      <c r="P1006" s="3"/>
      <c r="Q1006" s="3"/>
      <c r="R1006" s="3"/>
      <c r="S1006" s="3"/>
      <c r="T1006" s="3"/>
      <c r="V1006" s="3"/>
      <c r="W1006" s="3"/>
      <c r="X1006" s="3"/>
      <c r="Z1006" s="3"/>
      <c r="AA1006" s="3"/>
      <c r="AB1006" s="3"/>
      <c r="AC1006" s="3"/>
      <c r="AD1006" s="3"/>
      <c r="AF1006" s="3"/>
      <c r="AG1006" s="3"/>
      <c r="AH1006" s="3"/>
      <c r="AJ1006" s="3"/>
      <c r="AK1006" s="3"/>
      <c r="AL1006" s="3"/>
      <c r="AN1006" s="3"/>
      <c r="AQ1006" s="3"/>
    </row>
    <row r="1007" spans="1:43">
      <c r="A1007" t="str">
        <f>IF(C1007="","","Allievo "&amp;COUNTIF($C$2:C1007,C1007))</f>
        <v/>
      </c>
      <c r="H1007" s="3"/>
      <c r="N1007" s="3"/>
      <c r="O1007" s="3"/>
      <c r="P1007" s="3"/>
      <c r="Q1007" s="3"/>
      <c r="R1007" s="3"/>
      <c r="S1007" s="3"/>
      <c r="T1007" s="3"/>
      <c r="V1007" s="3"/>
      <c r="W1007" s="3"/>
      <c r="X1007" s="3"/>
      <c r="Z1007" s="3"/>
      <c r="AA1007" s="3"/>
      <c r="AB1007" s="3"/>
      <c r="AC1007" s="3"/>
      <c r="AD1007" s="3"/>
      <c r="AF1007" s="3"/>
      <c r="AG1007" s="3"/>
      <c r="AH1007" s="3"/>
      <c r="AJ1007" s="3"/>
      <c r="AK1007" s="3"/>
      <c r="AL1007" s="3"/>
      <c r="AN1007" s="3"/>
      <c r="AQ1007" s="3"/>
    </row>
    <row r="1008" spans="1:43">
      <c r="A1008" t="str">
        <f>IF(C1008="","","Allievo "&amp;COUNTIF($C$2:C1008,C1008))</f>
        <v/>
      </c>
      <c r="H1008" s="3"/>
      <c r="N1008" s="3"/>
      <c r="O1008" s="3"/>
      <c r="P1008" s="3"/>
      <c r="Q1008" s="3"/>
      <c r="R1008" s="3"/>
      <c r="S1008" s="3"/>
      <c r="T1008" s="3"/>
      <c r="V1008" s="3"/>
      <c r="W1008" s="3"/>
      <c r="X1008" s="3"/>
      <c r="Z1008" s="3"/>
      <c r="AA1008" s="3"/>
      <c r="AB1008" s="3"/>
      <c r="AC1008" s="3"/>
      <c r="AD1008" s="3"/>
      <c r="AF1008" s="3"/>
      <c r="AG1008" s="3"/>
      <c r="AH1008" s="3"/>
      <c r="AJ1008" s="3"/>
      <c r="AK1008" s="3"/>
      <c r="AL1008" s="3"/>
      <c r="AN1008" s="3"/>
      <c r="AQ1008" s="3"/>
    </row>
    <row r="1009" spans="1:43">
      <c r="A1009" t="str">
        <f>IF(C1009="","","Allievo "&amp;COUNTIF($C$2:C1009,C1009))</f>
        <v/>
      </c>
      <c r="H1009" s="3"/>
      <c r="N1009" s="3"/>
      <c r="O1009" s="3"/>
      <c r="P1009" s="3"/>
      <c r="Q1009" s="3"/>
      <c r="R1009" s="3"/>
      <c r="S1009" s="3"/>
      <c r="T1009" s="3"/>
      <c r="V1009" s="3"/>
      <c r="W1009" s="3"/>
      <c r="X1009" s="3"/>
      <c r="Z1009" s="3"/>
      <c r="AA1009" s="3"/>
      <c r="AB1009" s="3"/>
      <c r="AC1009" s="3"/>
      <c r="AD1009" s="3"/>
      <c r="AF1009" s="3"/>
      <c r="AG1009" s="3"/>
      <c r="AH1009" s="3"/>
      <c r="AJ1009" s="3"/>
      <c r="AK1009" s="3"/>
      <c r="AL1009" s="3"/>
      <c r="AN1009" s="3"/>
      <c r="AQ1009" s="3"/>
    </row>
    <row r="1010" spans="1:43">
      <c r="A1010" t="str">
        <f>IF(C1010="","","Allievo "&amp;COUNTIF($C$2:C1010,C1010))</f>
        <v/>
      </c>
      <c r="H1010" s="3"/>
      <c r="N1010" s="3"/>
      <c r="O1010" s="3"/>
      <c r="P1010" s="3"/>
      <c r="Q1010" s="3"/>
      <c r="R1010" s="3"/>
      <c r="S1010" s="3"/>
      <c r="T1010" s="3"/>
      <c r="V1010" s="3"/>
      <c r="W1010" s="3"/>
      <c r="X1010" s="3"/>
      <c r="Z1010" s="3"/>
      <c r="AA1010" s="3"/>
      <c r="AB1010" s="3"/>
      <c r="AC1010" s="3"/>
      <c r="AD1010" s="3"/>
      <c r="AF1010" s="3"/>
      <c r="AG1010" s="3"/>
      <c r="AH1010" s="3"/>
      <c r="AJ1010" s="3"/>
      <c r="AK1010" s="3"/>
      <c r="AL1010" s="3"/>
      <c r="AN1010" s="3"/>
      <c r="AQ1010" s="3"/>
    </row>
    <row r="1011" spans="1:43">
      <c r="A1011" t="str">
        <f>IF(C1011="","","Allievo "&amp;COUNTIF($C$2:C1011,C1011))</f>
        <v/>
      </c>
      <c r="H1011" s="3"/>
      <c r="N1011" s="3"/>
      <c r="O1011" s="3"/>
      <c r="P1011" s="3"/>
      <c r="Q1011" s="3"/>
      <c r="R1011" s="3"/>
      <c r="S1011" s="3"/>
      <c r="T1011" s="3"/>
      <c r="V1011" s="3"/>
      <c r="W1011" s="3"/>
      <c r="X1011" s="3"/>
      <c r="Z1011" s="3"/>
      <c r="AA1011" s="3"/>
      <c r="AB1011" s="3"/>
      <c r="AC1011" s="3"/>
      <c r="AD1011" s="3"/>
      <c r="AF1011" s="3"/>
      <c r="AG1011" s="3"/>
      <c r="AH1011" s="3"/>
      <c r="AJ1011" s="3"/>
      <c r="AK1011" s="3"/>
      <c r="AL1011" s="3"/>
      <c r="AN1011" s="3"/>
      <c r="AQ1011" s="3"/>
    </row>
    <row r="1012" spans="1:43">
      <c r="A1012" t="str">
        <f>IF(C1012="","","Allievo "&amp;COUNTIF($C$2:C1012,C1012))</f>
        <v/>
      </c>
      <c r="H1012" s="3"/>
      <c r="N1012" s="3"/>
      <c r="O1012" s="3"/>
      <c r="P1012" s="3"/>
      <c r="Q1012" s="3"/>
      <c r="R1012" s="3"/>
      <c r="S1012" s="3"/>
      <c r="T1012" s="3"/>
      <c r="V1012" s="3"/>
      <c r="W1012" s="3"/>
      <c r="X1012" s="3"/>
      <c r="Z1012" s="3"/>
      <c r="AA1012" s="3"/>
      <c r="AB1012" s="3"/>
      <c r="AC1012" s="3"/>
      <c r="AD1012" s="3"/>
      <c r="AF1012" s="3"/>
      <c r="AG1012" s="3"/>
      <c r="AH1012" s="3"/>
      <c r="AJ1012" s="3"/>
      <c r="AK1012" s="3"/>
      <c r="AL1012" s="3"/>
      <c r="AN1012" s="3"/>
      <c r="AQ1012" s="3"/>
    </row>
    <row r="1013" spans="1:43">
      <c r="A1013" t="str">
        <f>IF(C1013="","","Allievo "&amp;COUNTIF($C$2:C1013,C1013))</f>
        <v/>
      </c>
      <c r="H1013" s="3"/>
      <c r="N1013" s="3"/>
      <c r="O1013" s="3"/>
      <c r="P1013" s="3"/>
      <c r="Q1013" s="3"/>
      <c r="R1013" s="3"/>
      <c r="S1013" s="3"/>
      <c r="T1013" s="3"/>
      <c r="V1013" s="3"/>
      <c r="W1013" s="3"/>
      <c r="X1013" s="3"/>
      <c r="Z1013" s="3"/>
      <c r="AA1013" s="3"/>
      <c r="AB1013" s="3"/>
      <c r="AC1013" s="3"/>
      <c r="AD1013" s="3"/>
      <c r="AF1013" s="3"/>
      <c r="AG1013" s="3"/>
      <c r="AH1013" s="3"/>
      <c r="AJ1013" s="3"/>
      <c r="AK1013" s="3"/>
      <c r="AL1013" s="3"/>
      <c r="AN1013" s="3"/>
      <c r="AQ1013" s="3"/>
    </row>
    <row r="1014" spans="1:43">
      <c r="A1014" t="str">
        <f>IF(C1014="","","Allievo "&amp;COUNTIF($C$2:C1014,C1014))</f>
        <v/>
      </c>
      <c r="H1014" s="3"/>
      <c r="N1014" s="3"/>
      <c r="O1014" s="3"/>
      <c r="P1014" s="3"/>
      <c r="Q1014" s="3"/>
      <c r="R1014" s="3"/>
      <c r="S1014" s="3"/>
      <c r="T1014" s="3"/>
      <c r="V1014" s="3"/>
      <c r="W1014" s="3"/>
      <c r="X1014" s="3"/>
      <c r="Z1014" s="3"/>
      <c r="AA1014" s="3"/>
      <c r="AB1014" s="3"/>
      <c r="AC1014" s="3"/>
      <c r="AD1014" s="3"/>
      <c r="AF1014" s="3"/>
      <c r="AG1014" s="3"/>
      <c r="AH1014" s="3"/>
      <c r="AJ1014" s="3"/>
      <c r="AK1014" s="3"/>
      <c r="AL1014" s="3"/>
      <c r="AN1014" s="3"/>
      <c r="AQ1014" s="3"/>
    </row>
    <row r="1015" spans="1:43">
      <c r="A1015" t="str">
        <f>IF(C1015="","","Allievo "&amp;COUNTIF($C$2:C1015,C1015))</f>
        <v/>
      </c>
      <c r="H1015" s="3"/>
      <c r="N1015" s="3"/>
      <c r="O1015" s="3"/>
      <c r="P1015" s="3"/>
      <c r="Q1015" s="3"/>
      <c r="R1015" s="3"/>
      <c r="S1015" s="3"/>
      <c r="T1015" s="3"/>
      <c r="V1015" s="3"/>
      <c r="W1015" s="3"/>
      <c r="X1015" s="3"/>
      <c r="Z1015" s="3"/>
      <c r="AA1015" s="3"/>
      <c r="AB1015" s="3"/>
      <c r="AC1015" s="3"/>
      <c r="AD1015" s="3"/>
      <c r="AF1015" s="3"/>
      <c r="AG1015" s="3"/>
      <c r="AH1015" s="3"/>
      <c r="AJ1015" s="3"/>
      <c r="AK1015" s="3"/>
      <c r="AL1015" s="3"/>
      <c r="AN1015" s="3"/>
      <c r="AQ1015" s="3"/>
    </row>
    <row r="1016" spans="1:43">
      <c r="A1016" t="str">
        <f>IF(C1016="","","Allievo "&amp;COUNTIF($C$2:C1016,C1016))</f>
        <v/>
      </c>
      <c r="H1016" s="3"/>
      <c r="N1016" s="3"/>
      <c r="O1016" s="3"/>
      <c r="P1016" s="3"/>
      <c r="Q1016" s="3"/>
      <c r="R1016" s="3"/>
      <c r="S1016" s="3"/>
      <c r="T1016" s="3"/>
      <c r="V1016" s="3"/>
      <c r="W1016" s="3"/>
      <c r="X1016" s="3"/>
      <c r="Z1016" s="3"/>
      <c r="AA1016" s="3"/>
      <c r="AB1016" s="3"/>
      <c r="AC1016" s="3"/>
      <c r="AD1016" s="3"/>
      <c r="AF1016" s="3"/>
      <c r="AG1016" s="3"/>
      <c r="AH1016" s="3"/>
      <c r="AJ1016" s="3"/>
      <c r="AK1016" s="3"/>
      <c r="AL1016" s="3"/>
      <c r="AN1016" s="3"/>
      <c r="AQ1016" s="3"/>
    </row>
    <row r="1017" spans="1:43">
      <c r="A1017" t="str">
        <f>IF(C1017="","","Allievo "&amp;COUNTIF($C$2:C1017,C1017))</f>
        <v/>
      </c>
      <c r="H1017" s="3"/>
      <c r="N1017" s="3"/>
      <c r="O1017" s="3"/>
      <c r="P1017" s="3"/>
      <c r="Q1017" s="3"/>
      <c r="R1017" s="3"/>
      <c r="S1017" s="3"/>
      <c r="T1017" s="3"/>
      <c r="V1017" s="3"/>
      <c r="W1017" s="3"/>
      <c r="X1017" s="3"/>
      <c r="Z1017" s="3"/>
      <c r="AA1017" s="3"/>
      <c r="AB1017" s="3"/>
      <c r="AC1017" s="3"/>
      <c r="AD1017" s="3"/>
      <c r="AF1017" s="3"/>
      <c r="AG1017" s="3"/>
      <c r="AH1017" s="3"/>
      <c r="AJ1017" s="3"/>
      <c r="AK1017" s="3"/>
      <c r="AL1017" s="3"/>
      <c r="AN1017" s="3"/>
      <c r="AQ1017" s="3"/>
    </row>
    <row r="1018" spans="1:43">
      <c r="A1018" t="str">
        <f>IF(C1018="","","Allievo "&amp;COUNTIF($C$2:C1018,C1018))</f>
        <v/>
      </c>
      <c r="H1018" s="3"/>
      <c r="N1018" s="3"/>
      <c r="O1018" s="3"/>
      <c r="P1018" s="3"/>
      <c r="Q1018" s="3"/>
      <c r="R1018" s="3"/>
      <c r="S1018" s="3"/>
      <c r="T1018" s="3"/>
      <c r="V1018" s="3"/>
      <c r="W1018" s="3"/>
      <c r="X1018" s="3"/>
      <c r="Z1018" s="3"/>
      <c r="AA1018" s="3"/>
      <c r="AB1018" s="3"/>
      <c r="AC1018" s="3"/>
      <c r="AD1018" s="3"/>
      <c r="AF1018" s="3"/>
      <c r="AG1018" s="3"/>
      <c r="AH1018" s="3"/>
      <c r="AJ1018" s="3"/>
      <c r="AK1018" s="3"/>
      <c r="AL1018" s="3"/>
      <c r="AN1018" s="3"/>
      <c r="AQ1018" s="3"/>
    </row>
    <row r="1019" spans="1:43">
      <c r="A1019" t="str">
        <f>IF(C1019="","","Allievo "&amp;COUNTIF($C$2:C1019,C1019))</f>
        <v/>
      </c>
      <c r="H1019" s="3"/>
      <c r="N1019" s="3"/>
      <c r="O1019" s="3"/>
      <c r="P1019" s="3"/>
      <c r="Q1019" s="3"/>
      <c r="R1019" s="3"/>
      <c r="S1019" s="3"/>
      <c r="T1019" s="3"/>
      <c r="V1019" s="3"/>
      <c r="W1019" s="3"/>
      <c r="X1019" s="3"/>
      <c r="Z1019" s="3"/>
      <c r="AA1019" s="3"/>
      <c r="AB1019" s="3"/>
      <c r="AC1019" s="3"/>
      <c r="AD1019" s="3"/>
      <c r="AF1019" s="3"/>
      <c r="AG1019" s="3"/>
      <c r="AH1019" s="3"/>
      <c r="AJ1019" s="3"/>
      <c r="AK1019" s="3"/>
      <c r="AL1019" s="3"/>
      <c r="AN1019" s="3"/>
      <c r="AQ1019" s="3"/>
    </row>
    <row r="1020" spans="1:43">
      <c r="A1020" t="str">
        <f>IF(C1020="","","Allievo "&amp;COUNTIF($C$2:C1020,C1020))</f>
        <v/>
      </c>
      <c r="H1020" s="3"/>
      <c r="N1020" s="3"/>
      <c r="O1020" s="3"/>
      <c r="P1020" s="3"/>
      <c r="Q1020" s="3"/>
      <c r="R1020" s="3"/>
      <c r="S1020" s="3"/>
      <c r="T1020" s="3"/>
      <c r="V1020" s="3"/>
      <c r="W1020" s="3"/>
      <c r="X1020" s="3"/>
      <c r="Z1020" s="3"/>
      <c r="AA1020" s="3"/>
      <c r="AB1020" s="3"/>
      <c r="AC1020" s="3"/>
      <c r="AD1020" s="3"/>
      <c r="AF1020" s="3"/>
      <c r="AG1020" s="3"/>
      <c r="AH1020" s="3"/>
      <c r="AJ1020" s="3"/>
      <c r="AK1020" s="3"/>
      <c r="AL1020" s="3"/>
      <c r="AN1020" s="3"/>
      <c r="AQ1020" s="3"/>
    </row>
    <row r="1021" spans="1:43">
      <c r="A1021" t="str">
        <f>IF(C1021="","","Allievo "&amp;COUNTIF($C$2:C1021,C1021))</f>
        <v/>
      </c>
      <c r="H1021" s="3"/>
      <c r="N1021" s="3"/>
      <c r="O1021" s="3"/>
      <c r="P1021" s="3"/>
      <c r="Q1021" s="3"/>
      <c r="R1021" s="3"/>
      <c r="S1021" s="3"/>
      <c r="T1021" s="3"/>
      <c r="V1021" s="3"/>
      <c r="W1021" s="3"/>
      <c r="X1021" s="3"/>
      <c r="Z1021" s="3"/>
      <c r="AA1021" s="3"/>
      <c r="AB1021" s="3"/>
      <c r="AC1021" s="3"/>
      <c r="AD1021" s="3"/>
      <c r="AF1021" s="3"/>
      <c r="AG1021" s="3"/>
      <c r="AH1021" s="3"/>
      <c r="AJ1021" s="3"/>
      <c r="AK1021" s="3"/>
      <c r="AL1021" s="3"/>
      <c r="AN1021" s="3"/>
      <c r="AQ1021" s="3"/>
    </row>
    <row r="1022" spans="1:43">
      <c r="A1022" t="str">
        <f>IF(C1022="","","Allievo "&amp;COUNTIF($C$2:C1022,C1022))</f>
        <v/>
      </c>
      <c r="H1022" s="3"/>
      <c r="N1022" s="3"/>
      <c r="O1022" s="3"/>
      <c r="P1022" s="3"/>
      <c r="Q1022" s="3"/>
      <c r="R1022" s="3"/>
      <c r="S1022" s="3"/>
      <c r="T1022" s="3"/>
      <c r="V1022" s="3"/>
      <c r="W1022" s="3"/>
      <c r="X1022" s="3"/>
      <c r="Z1022" s="3"/>
      <c r="AA1022" s="3"/>
      <c r="AB1022" s="3"/>
      <c r="AC1022" s="3"/>
      <c r="AD1022" s="3"/>
      <c r="AF1022" s="3"/>
      <c r="AG1022" s="3"/>
      <c r="AH1022" s="3"/>
      <c r="AJ1022" s="3"/>
      <c r="AK1022" s="3"/>
      <c r="AL1022" s="3"/>
      <c r="AN1022" s="3"/>
      <c r="AQ1022" s="3"/>
    </row>
    <row r="1023" spans="1:43">
      <c r="A1023" t="str">
        <f>IF(C1023="","","Allievo "&amp;COUNTIF($C$2:C1023,C1023))</f>
        <v/>
      </c>
      <c r="H1023" s="3"/>
      <c r="N1023" s="3"/>
      <c r="O1023" s="3"/>
      <c r="P1023" s="3"/>
      <c r="Q1023" s="3"/>
      <c r="R1023" s="3"/>
      <c r="S1023" s="3"/>
      <c r="T1023" s="3"/>
      <c r="V1023" s="3"/>
      <c r="W1023" s="3"/>
      <c r="X1023" s="3"/>
      <c r="Z1023" s="3"/>
      <c r="AA1023" s="3"/>
      <c r="AB1023" s="3"/>
      <c r="AC1023" s="3"/>
      <c r="AD1023" s="3"/>
      <c r="AF1023" s="3"/>
      <c r="AG1023" s="3"/>
      <c r="AH1023" s="3"/>
      <c r="AJ1023" s="3"/>
      <c r="AK1023" s="3"/>
      <c r="AL1023" s="3"/>
      <c r="AN1023" s="3"/>
      <c r="AQ1023" s="3"/>
    </row>
    <row r="1024" spans="1:43">
      <c r="A1024" t="str">
        <f>IF(C1024="","","Allievo "&amp;COUNTIF($C$2:C1024,C1024))</f>
        <v/>
      </c>
      <c r="H1024" s="3"/>
      <c r="N1024" s="3"/>
      <c r="O1024" s="3"/>
      <c r="P1024" s="3"/>
      <c r="Q1024" s="3"/>
      <c r="R1024" s="3"/>
      <c r="S1024" s="3"/>
      <c r="T1024" s="3"/>
      <c r="V1024" s="3"/>
      <c r="W1024" s="3"/>
      <c r="X1024" s="3"/>
      <c r="Z1024" s="3"/>
      <c r="AA1024" s="3"/>
      <c r="AB1024" s="3"/>
      <c r="AC1024" s="3"/>
      <c r="AD1024" s="3"/>
      <c r="AF1024" s="3"/>
      <c r="AG1024" s="3"/>
      <c r="AH1024" s="3"/>
      <c r="AJ1024" s="3"/>
      <c r="AK1024" s="3"/>
      <c r="AL1024" s="3"/>
      <c r="AN1024" s="3"/>
      <c r="AQ1024" s="3"/>
    </row>
    <row r="1025" spans="1:43">
      <c r="A1025" t="str">
        <f>IF(C1025="","","Allievo "&amp;COUNTIF($C$2:C1025,C1025))</f>
        <v/>
      </c>
      <c r="H1025" s="3"/>
      <c r="N1025" s="3"/>
      <c r="O1025" s="3"/>
      <c r="P1025" s="3"/>
      <c r="Q1025" s="3"/>
      <c r="R1025" s="3"/>
      <c r="S1025" s="3"/>
      <c r="T1025" s="3"/>
      <c r="V1025" s="3"/>
      <c r="W1025" s="3"/>
      <c r="X1025" s="3"/>
      <c r="Z1025" s="3"/>
      <c r="AA1025" s="3"/>
      <c r="AB1025" s="3"/>
      <c r="AC1025" s="3"/>
      <c r="AD1025" s="3"/>
      <c r="AF1025" s="3"/>
      <c r="AG1025" s="3"/>
      <c r="AH1025" s="3"/>
      <c r="AJ1025" s="3"/>
      <c r="AK1025" s="3"/>
      <c r="AL1025" s="3"/>
      <c r="AN1025" s="3"/>
      <c r="AQ1025" s="3"/>
    </row>
    <row r="1026" spans="1:43">
      <c r="A1026" t="str">
        <f>IF(C1026="","","Allievo "&amp;COUNTIF($C$2:C1026,C1026))</f>
        <v/>
      </c>
      <c r="H1026" s="3"/>
      <c r="N1026" s="3"/>
      <c r="O1026" s="3"/>
      <c r="P1026" s="3"/>
      <c r="Q1026" s="3"/>
      <c r="R1026" s="3"/>
      <c r="S1026" s="3"/>
      <c r="T1026" s="3"/>
      <c r="V1026" s="3"/>
      <c r="W1026" s="3"/>
      <c r="X1026" s="3"/>
      <c r="Z1026" s="3"/>
      <c r="AA1026" s="3"/>
      <c r="AB1026" s="3"/>
      <c r="AC1026" s="3"/>
      <c r="AD1026" s="3"/>
      <c r="AF1026" s="3"/>
      <c r="AG1026" s="3"/>
      <c r="AH1026" s="3"/>
      <c r="AJ1026" s="3"/>
      <c r="AK1026" s="3"/>
      <c r="AL1026" s="3"/>
      <c r="AN1026" s="3"/>
      <c r="AQ1026" s="3"/>
    </row>
    <row r="1027" spans="1:43">
      <c r="A1027" t="str">
        <f>IF(C1027="","","Allievo "&amp;COUNTIF($C$2:C1027,C1027))</f>
        <v/>
      </c>
      <c r="H1027" s="3"/>
      <c r="N1027" s="3"/>
      <c r="O1027" s="3"/>
      <c r="P1027" s="3"/>
      <c r="Q1027" s="3"/>
      <c r="R1027" s="3"/>
      <c r="S1027" s="3"/>
      <c r="T1027" s="3"/>
      <c r="V1027" s="3"/>
      <c r="W1027" s="3"/>
      <c r="X1027" s="3"/>
      <c r="Z1027" s="3"/>
      <c r="AA1027" s="3"/>
      <c r="AB1027" s="3"/>
      <c r="AC1027" s="3"/>
      <c r="AD1027" s="3"/>
      <c r="AF1027" s="3"/>
      <c r="AG1027" s="3"/>
      <c r="AH1027" s="3"/>
      <c r="AJ1027" s="3"/>
      <c r="AK1027" s="3"/>
      <c r="AL1027" s="3"/>
      <c r="AN1027" s="3"/>
      <c r="AQ1027" s="3"/>
    </row>
    <row r="1028" spans="1:43">
      <c r="A1028" t="str">
        <f>IF(C1028="","","Allievo "&amp;COUNTIF($C$2:C1028,C1028))</f>
        <v/>
      </c>
      <c r="H1028" s="3"/>
      <c r="N1028" s="3"/>
      <c r="O1028" s="3"/>
      <c r="P1028" s="3"/>
      <c r="Q1028" s="3"/>
      <c r="R1028" s="3"/>
      <c r="S1028" s="3"/>
      <c r="T1028" s="3"/>
      <c r="V1028" s="3"/>
      <c r="W1028" s="3"/>
      <c r="X1028" s="3"/>
      <c r="Z1028" s="3"/>
      <c r="AA1028" s="3"/>
      <c r="AB1028" s="3"/>
      <c r="AC1028" s="3"/>
      <c r="AD1028" s="3"/>
      <c r="AF1028" s="3"/>
      <c r="AG1028" s="3"/>
      <c r="AH1028" s="3"/>
      <c r="AJ1028" s="3"/>
      <c r="AK1028" s="3"/>
      <c r="AL1028" s="3"/>
      <c r="AN1028" s="3"/>
      <c r="AQ1028" s="3"/>
    </row>
    <row r="1029" spans="1:43">
      <c r="A1029" t="str">
        <f>IF(C1029="","","Allievo "&amp;COUNTIF($C$2:C1029,C1029))</f>
        <v/>
      </c>
      <c r="H1029" s="3"/>
      <c r="N1029" s="3"/>
      <c r="O1029" s="3"/>
      <c r="P1029" s="3"/>
      <c r="Q1029" s="3"/>
      <c r="R1029" s="3"/>
      <c r="S1029" s="3"/>
      <c r="T1029" s="3"/>
      <c r="V1029" s="3"/>
      <c r="W1029" s="3"/>
      <c r="X1029" s="3"/>
      <c r="Z1029" s="3"/>
      <c r="AA1029" s="3"/>
      <c r="AB1029" s="3"/>
      <c r="AC1029" s="3"/>
      <c r="AD1029" s="3"/>
      <c r="AF1029" s="3"/>
      <c r="AG1029" s="3"/>
      <c r="AH1029" s="3"/>
      <c r="AJ1029" s="3"/>
      <c r="AK1029" s="3"/>
      <c r="AL1029" s="3"/>
      <c r="AN1029" s="3"/>
      <c r="AQ1029" s="3"/>
    </row>
    <row r="1030" spans="1:43">
      <c r="A1030" t="str">
        <f>IF(C1030="","","Allievo "&amp;COUNTIF($C$2:C1030,C1030))</f>
        <v/>
      </c>
      <c r="H1030" s="3"/>
      <c r="N1030" s="3"/>
      <c r="O1030" s="3"/>
      <c r="P1030" s="3"/>
      <c r="Q1030" s="3"/>
      <c r="R1030" s="3"/>
      <c r="S1030" s="3"/>
      <c r="T1030" s="3"/>
      <c r="V1030" s="3"/>
      <c r="W1030" s="3"/>
      <c r="X1030" s="3"/>
      <c r="Z1030" s="3"/>
      <c r="AA1030" s="3"/>
      <c r="AB1030" s="3"/>
      <c r="AC1030" s="3"/>
      <c r="AD1030" s="3"/>
      <c r="AF1030" s="3"/>
      <c r="AG1030" s="3"/>
      <c r="AH1030" s="3"/>
      <c r="AJ1030" s="3"/>
      <c r="AK1030" s="3"/>
      <c r="AL1030" s="3"/>
      <c r="AN1030" s="3"/>
      <c r="AQ1030" s="3"/>
    </row>
    <row r="1031" spans="1:43">
      <c r="A1031" t="str">
        <f>IF(C1031="","","Allievo "&amp;COUNTIF($C$2:C1031,C1031))</f>
        <v/>
      </c>
      <c r="H1031" s="3"/>
      <c r="N1031" s="3"/>
      <c r="O1031" s="3"/>
      <c r="P1031" s="3"/>
      <c r="Q1031" s="3"/>
      <c r="R1031" s="3"/>
      <c r="S1031" s="3"/>
      <c r="T1031" s="3"/>
      <c r="V1031" s="3"/>
      <c r="W1031" s="3"/>
      <c r="X1031" s="3"/>
      <c r="Z1031" s="3"/>
      <c r="AA1031" s="3"/>
      <c r="AB1031" s="3"/>
      <c r="AC1031" s="3"/>
      <c r="AD1031" s="3"/>
      <c r="AF1031" s="3"/>
      <c r="AG1031" s="3"/>
      <c r="AH1031" s="3"/>
      <c r="AJ1031" s="3"/>
      <c r="AK1031" s="3"/>
      <c r="AL1031" s="3"/>
      <c r="AN1031" s="3"/>
      <c r="AQ1031" s="3"/>
    </row>
    <row r="1032" spans="1:43">
      <c r="A1032" t="str">
        <f>IF(C1032="","","Allievo "&amp;COUNTIF($C$2:C1032,C1032))</f>
        <v/>
      </c>
      <c r="H1032" s="3"/>
      <c r="N1032" s="3"/>
      <c r="O1032" s="3"/>
      <c r="P1032" s="3"/>
      <c r="Q1032" s="3"/>
      <c r="R1032" s="3"/>
      <c r="S1032" s="3"/>
      <c r="T1032" s="3"/>
      <c r="V1032" s="3"/>
      <c r="W1032" s="3"/>
      <c r="X1032" s="3"/>
      <c r="Z1032" s="3"/>
      <c r="AA1032" s="3"/>
      <c r="AB1032" s="3"/>
      <c r="AC1032" s="3"/>
      <c r="AD1032" s="3"/>
      <c r="AF1032" s="3"/>
      <c r="AG1032" s="3"/>
      <c r="AH1032" s="3"/>
      <c r="AJ1032" s="3"/>
      <c r="AK1032" s="3"/>
      <c r="AL1032" s="3"/>
      <c r="AN1032" s="3"/>
      <c r="AQ1032" s="3"/>
    </row>
    <row r="1033" spans="1:43">
      <c r="A1033" t="str">
        <f>IF(C1033="","","Allievo "&amp;COUNTIF($C$2:C1033,C1033))</f>
        <v/>
      </c>
      <c r="H1033" s="3"/>
      <c r="N1033" s="3"/>
      <c r="O1033" s="3"/>
      <c r="P1033" s="3"/>
      <c r="Q1033" s="3"/>
      <c r="R1033" s="3"/>
      <c r="S1033" s="3"/>
      <c r="T1033" s="3"/>
      <c r="V1033" s="3"/>
      <c r="W1033" s="3"/>
      <c r="X1033" s="3"/>
      <c r="Z1033" s="3"/>
      <c r="AA1033" s="3"/>
      <c r="AB1033" s="3"/>
      <c r="AC1033" s="3"/>
      <c r="AD1033" s="3"/>
      <c r="AF1033" s="3"/>
      <c r="AG1033" s="3"/>
      <c r="AH1033" s="3"/>
      <c r="AJ1033" s="3"/>
      <c r="AK1033" s="3"/>
      <c r="AL1033" s="3"/>
      <c r="AN1033" s="3"/>
      <c r="AQ1033" s="3"/>
    </row>
    <row r="1034" spans="1:43">
      <c r="A1034" t="str">
        <f>IF(C1034="","","Allievo "&amp;COUNTIF($C$2:C1034,C1034))</f>
        <v/>
      </c>
      <c r="H1034" s="3"/>
      <c r="N1034" s="3"/>
      <c r="O1034" s="3"/>
      <c r="P1034" s="3"/>
      <c r="Q1034" s="3"/>
      <c r="R1034" s="3"/>
      <c r="S1034" s="3"/>
      <c r="T1034" s="3"/>
      <c r="V1034" s="3"/>
      <c r="W1034" s="3"/>
      <c r="X1034" s="3"/>
      <c r="Z1034" s="3"/>
      <c r="AA1034" s="3"/>
      <c r="AB1034" s="3"/>
      <c r="AC1034" s="3"/>
      <c r="AD1034" s="3"/>
      <c r="AF1034" s="3"/>
      <c r="AG1034" s="3"/>
      <c r="AH1034" s="3"/>
      <c r="AJ1034" s="3"/>
      <c r="AK1034" s="3"/>
      <c r="AL1034" s="3"/>
      <c r="AN1034" s="3"/>
      <c r="AQ1034" s="3"/>
    </row>
    <row r="1035" spans="1:43">
      <c r="A1035" t="str">
        <f>IF(C1035="","","Allievo "&amp;COUNTIF($C$2:C1035,C1035))</f>
        <v/>
      </c>
      <c r="H1035" s="3"/>
      <c r="N1035" s="3"/>
      <c r="O1035" s="3"/>
      <c r="P1035" s="3"/>
      <c r="Q1035" s="3"/>
      <c r="R1035" s="3"/>
      <c r="S1035" s="3"/>
      <c r="T1035" s="3"/>
      <c r="V1035" s="3"/>
      <c r="W1035" s="3"/>
      <c r="X1035" s="3"/>
      <c r="Z1035" s="3"/>
      <c r="AA1035" s="3"/>
      <c r="AB1035" s="3"/>
      <c r="AC1035" s="3"/>
      <c r="AD1035" s="3"/>
      <c r="AF1035" s="3"/>
      <c r="AG1035" s="3"/>
      <c r="AH1035" s="3"/>
      <c r="AJ1035" s="3"/>
      <c r="AK1035" s="3"/>
      <c r="AL1035" s="3"/>
      <c r="AN1035" s="3"/>
      <c r="AQ1035" s="3"/>
    </row>
    <row r="1036" spans="1:43">
      <c r="A1036" t="str">
        <f>IF(C1036="","","Allievo "&amp;COUNTIF($C$2:C1036,C1036))</f>
        <v/>
      </c>
      <c r="H1036" s="3"/>
      <c r="N1036" s="3"/>
      <c r="O1036" s="3"/>
      <c r="P1036" s="3"/>
      <c r="Q1036" s="3"/>
      <c r="R1036" s="3"/>
      <c r="S1036" s="3"/>
      <c r="T1036" s="3"/>
      <c r="V1036" s="3"/>
      <c r="W1036" s="3"/>
      <c r="X1036" s="3"/>
      <c r="Z1036" s="3"/>
      <c r="AA1036" s="3"/>
      <c r="AB1036" s="3"/>
      <c r="AC1036" s="3"/>
      <c r="AD1036" s="3"/>
      <c r="AF1036" s="3"/>
      <c r="AG1036" s="3"/>
      <c r="AH1036" s="3"/>
      <c r="AJ1036" s="3"/>
      <c r="AK1036" s="3"/>
      <c r="AL1036" s="3"/>
      <c r="AN1036" s="3"/>
      <c r="AQ1036" s="3"/>
    </row>
    <row r="1037" spans="1:43">
      <c r="A1037" t="str">
        <f>IF(C1037="","","Allievo "&amp;COUNTIF($C$2:C1037,C1037))</f>
        <v/>
      </c>
      <c r="H1037" s="3"/>
      <c r="N1037" s="3"/>
      <c r="O1037" s="3"/>
      <c r="P1037" s="3"/>
      <c r="Q1037" s="3"/>
      <c r="R1037" s="3"/>
      <c r="S1037" s="3"/>
      <c r="T1037" s="3"/>
      <c r="V1037" s="3"/>
      <c r="W1037" s="3"/>
      <c r="X1037" s="3"/>
      <c r="Z1037" s="3"/>
      <c r="AA1037" s="3"/>
      <c r="AB1037" s="3"/>
      <c r="AC1037" s="3"/>
      <c r="AD1037" s="3"/>
      <c r="AF1037" s="3"/>
      <c r="AG1037" s="3"/>
      <c r="AH1037" s="3"/>
      <c r="AJ1037" s="3"/>
      <c r="AK1037" s="3"/>
      <c r="AL1037" s="3"/>
      <c r="AN1037" s="3"/>
      <c r="AQ1037" s="3"/>
    </row>
    <row r="1038" spans="1:43">
      <c r="A1038" t="str">
        <f>IF(C1038="","","Allievo "&amp;COUNTIF($C$2:C1038,C1038))</f>
        <v/>
      </c>
      <c r="H1038" s="3"/>
      <c r="N1038" s="3"/>
      <c r="O1038" s="3"/>
      <c r="P1038" s="3"/>
      <c r="Q1038" s="3"/>
      <c r="R1038" s="3"/>
      <c r="S1038" s="3"/>
      <c r="T1038" s="3"/>
      <c r="V1038" s="3"/>
      <c r="W1038" s="3"/>
      <c r="X1038" s="3"/>
      <c r="Z1038" s="3"/>
      <c r="AA1038" s="3"/>
      <c r="AB1038" s="3"/>
      <c r="AC1038" s="3"/>
      <c r="AD1038" s="3"/>
      <c r="AF1038" s="3"/>
      <c r="AG1038" s="3"/>
      <c r="AH1038" s="3"/>
      <c r="AJ1038" s="3"/>
      <c r="AK1038" s="3"/>
      <c r="AL1038" s="3"/>
      <c r="AN1038" s="3"/>
      <c r="AQ1038" s="3"/>
    </row>
    <row r="1039" spans="1:43">
      <c r="A1039" t="str">
        <f>IF(C1039="","","Allievo "&amp;COUNTIF($C$2:C1039,C1039))</f>
        <v/>
      </c>
      <c r="H1039" s="3"/>
      <c r="N1039" s="3"/>
      <c r="O1039" s="3"/>
      <c r="P1039" s="3"/>
      <c r="Q1039" s="3"/>
      <c r="R1039" s="3"/>
      <c r="S1039" s="3"/>
      <c r="T1039" s="3"/>
      <c r="V1039" s="3"/>
      <c r="W1039" s="3"/>
      <c r="X1039" s="3"/>
      <c r="Z1039" s="3"/>
      <c r="AA1039" s="3"/>
      <c r="AB1039" s="3"/>
      <c r="AC1039" s="3"/>
      <c r="AD1039" s="3"/>
      <c r="AF1039" s="3"/>
      <c r="AG1039" s="3"/>
      <c r="AH1039" s="3"/>
      <c r="AJ1039" s="3"/>
      <c r="AK1039" s="3"/>
      <c r="AL1039" s="3"/>
      <c r="AN1039" s="3"/>
      <c r="AQ1039" s="3"/>
    </row>
    <row r="1040" spans="1:43">
      <c r="A1040" t="str">
        <f>IF(C1040="","","Allievo "&amp;COUNTIF($C$2:C1040,C1040))</f>
        <v/>
      </c>
      <c r="H1040" s="3"/>
      <c r="N1040" s="3"/>
      <c r="O1040" s="3"/>
      <c r="P1040" s="3"/>
      <c r="Q1040" s="3"/>
      <c r="R1040" s="3"/>
      <c r="S1040" s="3"/>
      <c r="T1040" s="3"/>
      <c r="V1040" s="3"/>
      <c r="W1040" s="3"/>
      <c r="X1040" s="3"/>
      <c r="Z1040" s="3"/>
      <c r="AA1040" s="3"/>
      <c r="AB1040" s="3"/>
      <c r="AC1040" s="3"/>
      <c r="AD1040" s="3"/>
      <c r="AF1040" s="3"/>
      <c r="AG1040" s="3"/>
      <c r="AH1040" s="3"/>
      <c r="AJ1040" s="3"/>
      <c r="AK1040" s="3"/>
      <c r="AL1040" s="3"/>
      <c r="AN1040" s="3"/>
      <c r="AQ1040" s="3"/>
    </row>
    <row r="1041" spans="1:43">
      <c r="A1041" t="str">
        <f>IF(C1041="","","Allievo "&amp;COUNTIF($C$2:C1041,C1041))</f>
        <v/>
      </c>
      <c r="H1041" s="3"/>
      <c r="N1041" s="3"/>
      <c r="O1041" s="3"/>
      <c r="P1041" s="3"/>
      <c r="Q1041" s="3"/>
      <c r="R1041" s="3"/>
      <c r="S1041" s="3"/>
      <c r="T1041" s="3"/>
      <c r="V1041" s="3"/>
      <c r="W1041" s="3"/>
      <c r="X1041" s="3"/>
      <c r="Z1041" s="3"/>
      <c r="AA1041" s="3"/>
      <c r="AB1041" s="3"/>
      <c r="AC1041" s="3"/>
      <c r="AD1041" s="3"/>
      <c r="AF1041" s="3"/>
      <c r="AG1041" s="3"/>
      <c r="AH1041" s="3"/>
      <c r="AJ1041" s="3"/>
      <c r="AK1041" s="3"/>
      <c r="AL1041" s="3"/>
      <c r="AN1041" s="3"/>
      <c r="AQ1041" s="3"/>
    </row>
    <row r="1042" spans="1:43">
      <c r="A1042" t="str">
        <f>IF(C1042="","","Allievo "&amp;COUNTIF($C$2:C1042,C1042))</f>
        <v/>
      </c>
      <c r="H1042" s="3"/>
      <c r="N1042" s="3"/>
      <c r="O1042" s="3"/>
      <c r="P1042" s="3"/>
      <c r="Q1042" s="3"/>
      <c r="R1042" s="3"/>
      <c r="S1042" s="3"/>
      <c r="T1042" s="3"/>
      <c r="V1042" s="3"/>
      <c r="W1042" s="3"/>
      <c r="X1042" s="3"/>
      <c r="Z1042" s="3"/>
      <c r="AA1042" s="3"/>
      <c r="AB1042" s="3"/>
      <c r="AC1042" s="3"/>
      <c r="AD1042" s="3"/>
      <c r="AF1042" s="3"/>
      <c r="AG1042" s="3"/>
      <c r="AH1042" s="3"/>
      <c r="AJ1042" s="3"/>
      <c r="AK1042" s="3"/>
      <c r="AL1042" s="3"/>
      <c r="AN1042" s="3"/>
      <c r="AQ1042" s="3"/>
    </row>
    <row r="1043" spans="1:43">
      <c r="A1043" t="str">
        <f>IF(C1043="","","Allievo "&amp;COUNTIF($C$2:C1043,C1043))</f>
        <v/>
      </c>
      <c r="H1043" s="3"/>
      <c r="N1043" s="3"/>
      <c r="O1043" s="3"/>
      <c r="P1043" s="3"/>
      <c r="Q1043" s="3"/>
      <c r="R1043" s="3"/>
      <c r="S1043" s="3"/>
      <c r="T1043" s="3"/>
      <c r="V1043" s="3"/>
      <c r="W1043" s="3"/>
      <c r="X1043" s="3"/>
      <c r="Z1043" s="3"/>
      <c r="AA1043" s="3"/>
      <c r="AB1043" s="3"/>
      <c r="AC1043" s="3"/>
      <c r="AD1043" s="3"/>
      <c r="AF1043" s="3"/>
      <c r="AG1043" s="3"/>
      <c r="AH1043" s="3"/>
      <c r="AJ1043" s="3"/>
      <c r="AK1043" s="3"/>
      <c r="AL1043" s="3"/>
      <c r="AN1043" s="3"/>
      <c r="AQ1043" s="3"/>
    </row>
    <row r="1044" spans="1:43">
      <c r="A1044" t="str">
        <f>IF(C1044="","","Allievo "&amp;COUNTIF($C$2:C1044,C1044))</f>
        <v/>
      </c>
      <c r="H1044" s="3"/>
      <c r="N1044" s="3"/>
      <c r="O1044" s="3"/>
      <c r="P1044" s="3"/>
      <c r="Q1044" s="3"/>
      <c r="R1044" s="3"/>
      <c r="S1044" s="3"/>
      <c r="T1044" s="3"/>
      <c r="V1044" s="3"/>
      <c r="W1044" s="3"/>
      <c r="X1044" s="3"/>
      <c r="Z1044" s="3"/>
      <c r="AA1044" s="3"/>
      <c r="AB1044" s="3"/>
      <c r="AC1044" s="3"/>
      <c r="AD1044" s="3"/>
      <c r="AF1044" s="3"/>
      <c r="AG1044" s="3"/>
      <c r="AH1044" s="3"/>
      <c r="AJ1044" s="3"/>
      <c r="AK1044" s="3"/>
      <c r="AL1044" s="3"/>
      <c r="AN1044" s="3"/>
      <c r="AQ1044" s="3"/>
    </row>
    <row r="1045" spans="1:43">
      <c r="A1045" t="str">
        <f>IF(C1045="","","Allievo "&amp;COUNTIF($C$2:C1045,C1045))</f>
        <v/>
      </c>
      <c r="H1045" s="3"/>
      <c r="N1045" s="3"/>
      <c r="O1045" s="3"/>
      <c r="P1045" s="3"/>
      <c r="Q1045" s="3"/>
      <c r="R1045" s="3"/>
      <c r="S1045" s="3"/>
      <c r="T1045" s="3"/>
      <c r="V1045" s="3"/>
      <c r="W1045" s="3"/>
      <c r="X1045" s="3"/>
      <c r="Z1045" s="3"/>
      <c r="AA1045" s="3"/>
      <c r="AB1045" s="3"/>
      <c r="AC1045" s="3"/>
      <c r="AD1045" s="3"/>
      <c r="AF1045" s="3"/>
      <c r="AG1045" s="3"/>
      <c r="AH1045" s="3"/>
      <c r="AJ1045" s="3"/>
      <c r="AK1045" s="3"/>
      <c r="AL1045" s="3"/>
      <c r="AN1045" s="3"/>
      <c r="AQ1045" s="3"/>
    </row>
    <row r="1046" spans="1:43">
      <c r="A1046" t="str">
        <f>IF(C1046="","","Allievo "&amp;COUNTIF($C$2:C1046,C1046))</f>
        <v/>
      </c>
      <c r="H1046" s="3"/>
      <c r="N1046" s="3"/>
      <c r="O1046" s="3"/>
      <c r="P1046" s="3"/>
      <c r="Q1046" s="3"/>
      <c r="R1046" s="3"/>
      <c r="S1046" s="3"/>
      <c r="T1046" s="3"/>
      <c r="V1046" s="3"/>
      <c r="W1046" s="3"/>
      <c r="X1046" s="3"/>
      <c r="Z1046" s="3"/>
      <c r="AA1046" s="3"/>
      <c r="AB1046" s="3"/>
      <c r="AC1046" s="3"/>
      <c r="AD1046" s="3"/>
      <c r="AF1046" s="3"/>
      <c r="AG1046" s="3"/>
      <c r="AH1046" s="3"/>
      <c r="AJ1046" s="3"/>
      <c r="AK1046" s="3"/>
      <c r="AL1046" s="3"/>
      <c r="AN1046" s="3"/>
      <c r="AQ1046" s="3"/>
    </row>
    <row r="1047" spans="1:43">
      <c r="A1047" t="str">
        <f>IF(C1047="","","Allievo "&amp;COUNTIF($C$2:C1047,C1047))</f>
        <v/>
      </c>
      <c r="H1047" s="3"/>
      <c r="N1047" s="3"/>
      <c r="O1047" s="3"/>
      <c r="P1047" s="3"/>
      <c r="Q1047" s="3"/>
      <c r="R1047" s="3"/>
      <c r="S1047" s="3"/>
      <c r="T1047" s="3"/>
      <c r="V1047" s="3"/>
      <c r="W1047" s="3"/>
      <c r="X1047" s="3"/>
      <c r="Z1047" s="3"/>
      <c r="AA1047" s="3"/>
      <c r="AB1047" s="3"/>
      <c r="AC1047" s="3"/>
      <c r="AD1047" s="3"/>
      <c r="AF1047" s="3"/>
      <c r="AG1047" s="3"/>
      <c r="AH1047" s="3"/>
      <c r="AJ1047" s="3"/>
      <c r="AK1047" s="3"/>
      <c r="AL1047" s="3"/>
      <c r="AN1047" s="3"/>
      <c r="AQ1047" s="3"/>
    </row>
    <row r="1048" spans="1:43">
      <c r="A1048" t="str">
        <f>IF(C1048="","","Allievo "&amp;COUNTIF($C$2:C1048,C1048))</f>
        <v/>
      </c>
      <c r="H1048" s="3"/>
      <c r="N1048" s="3"/>
      <c r="O1048" s="3"/>
      <c r="P1048" s="3"/>
      <c r="Q1048" s="3"/>
      <c r="R1048" s="3"/>
      <c r="S1048" s="3"/>
      <c r="T1048" s="3"/>
      <c r="V1048" s="3"/>
      <c r="W1048" s="3"/>
      <c r="X1048" s="3"/>
      <c r="Z1048" s="3"/>
      <c r="AA1048" s="3"/>
      <c r="AB1048" s="3"/>
      <c r="AC1048" s="3"/>
      <c r="AD1048" s="3"/>
      <c r="AF1048" s="3"/>
      <c r="AG1048" s="3"/>
      <c r="AH1048" s="3"/>
      <c r="AJ1048" s="3"/>
      <c r="AK1048" s="3"/>
      <c r="AL1048" s="3"/>
      <c r="AN1048" s="3"/>
      <c r="AQ1048" s="3"/>
    </row>
    <row r="1049" spans="1:43">
      <c r="A1049" t="str">
        <f>IF(C1049="","","Allievo "&amp;COUNTIF($C$2:C1049,C1049))</f>
        <v/>
      </c>
      <c r="H1049" s="3"/>
      <c r="N1049" s="3"/>
      <c r="O1049" s="3"/>
      <c r="P1049" s="3"/>
      <c r="Q1049" s="3"/>
      <c r="R1049" s="3"/>
      <c r="S1049" s="3"/>
      <c r="T1049" s="3"/>
      <c r="V1049" s="3"/>
      <c r="W1049" s="3"/>
      <c r="X1049" s="3"/>
      <c r="Z1049" s="3"/>
      <c r="AA1049" s="3"/>
      <c r="AB1049" s="3"/>
      <c r="AC1049" s="3"/>
      <c r="AD1049" s="3"/>
      <c r="AF1049" s="3"/>
      <c r="AG1049" s="3"/>
      <c r="AH1049" s="3"/>
      <c r="AJ1049" s="3"/>
      <c r="AK1049" s="3"/>
      <c r="AL1049" s="3"/>
      <c r="AN1049" s="3"/>
      <c r="AQ1049" s="3"/>
    </row>
    <row r="1050" spans="1:43">
      <c r="A1050" t="str">
        <f>IF(C1050="","","Allievo "&amp;COUNTIF($C$2:C1050,C1050))</f>
        <v/>
      </c>
      <c r="H1050" s="3"/>
      <c r="N1050" s="3"/>
      <c r="O1050" s="3"/>
      <c r="P1050" s="3"/>
      <c r="Q1050" s="3"/>
      <c r="R1050" s="3"/>
      <c r="S1050" s="3"/>
      <c r="T1050" s="3"/>
      <c r="V1050" s="3"/>
      <c r="W1050" s="3"/>
      <c r="X1050" s="3"/>
      <c r="Z1050" s="3"/>
      <c r="AA1050" s="3"/>
      <c r="AB1050" s="3"/>
      <c r="AC1050" s="3"/>
      <c r="AD1050" s="3"/>
      <c r="AF1050" s="3"/>
      <c r="AG1050" s="3"/>
      <c r="AH1050" s="3"/>
      <c r="AJ1050" s="3"/>
      <c r="AK1050" s="3"/>
      <c r="AL1050" s="3"/>
      <c r="AN1050" s="3"/>
      <c r="AQ1050" s="3"/>
    </row>
    <row r="1051" spans="1:43">
      <c r="A1051" t="str">
        <f>IF(C1051="","","Allievo "&amp;COUNTIF($C$2:C1051,C1051))</f>
        <v/>
      </c>
      <c r="H1051" s="3"/>
      <c r="N1051" s="3"/>
      <c r="O1051" s="3"/>
      <c r="P1051" s="3"/>
      <c r="Q1051" s="3"/>
      <c r="R1051" s="3"/>
      <c r="S1051" s="3"/>
      <c r="T1051" s="3"/>
      <c r="V1051" s="3"/>
      <c r="W1051" s="3"/>
      <c r="X1051" s="3"/>
      <c r="Z1051" s="3"/>
      <c r="AA1051" s="3"/>
      <c r="AB1051" s="3"/>
      <c r="AC1051" s="3"/>
      <c r="AD1051" s="3"/>
      <c r="AF1051" s="3"/>
      <c r="AG1051" s="3"/>
      <c r="AH1051" s="3"/>
      <c r="AJ1051" s="3"/>
      <c r="AK1051" s="3"/>
      <c r="AL1051" s="3"/>
      <c r="AN1051" s="3"/>
      <c r="AQ1051" s="3"/>
    </row>
    <row r="1052" spans="1:43">
      <c r="A1052" t="str">
        <f>IF(C1052="","","Allievo "&amp;COUNTIF($C$2:C1052,C1052))</f>
        <v/>
      </c>
      <c r="H1052" s="3"/>
      <c r="N1052" s="3"/>
      <c r="O1052" s="3"/>
      <c r="P1052" s="3"/>
      <c r="Q1052" s="3"/>
      <c r="R1052" s="3"/>
      <c r="S1052" s="3"/>
      <c r="T1052" s="3"/>
      <c r="V1052" s="3"/>
      <c r="W1052" s="3"/>
      <c r="X1052" s="3"/>
      <c r="Z1052" s="3"/>
      <c r="AA1052" s="3"/>
      <c r="AB1052" s="3"/>
      <c r="AC1052" s="3"/>
      <c r="AD1052" s="3"/>
      <c r="AF1052" s="3"/>
      <c r="AG1052" s="3"/>
      <c r="AH1052" s="3"/>
      <c r="AJ1052" s="3"/>
      <c r="AK1052" s="3"/>
      <c r="AL1052" s="3"/>
      <c r="AN1052" s="3"/>
      <c r="AQ1052" s="3"/>
    </row>
    <row r="1053" spans="1:43">
      <c r="A1053" t="str">
        <f>IF(C1053="","","Allievo "&amp;COUNTIF($C$2:C1053,C1053))</f>
        <v/>
      </c>
      <c r="H1053" s="3"/>
      <c r="N1053" s="3"/>
      <c r="O1053" s="3"/>
      <c r="P1053" s="3"/>
      <c r="Q1053" s="3"/>
      <c r="R1053" s="3"/>
      <c r="S1053" s="3"/>
      <c r="T1053" s="3"/>
      <c r="V1053" s="3"/>
      <c r="W1053" s="3"/>
      <c r="X1053" s="3"/>
      <c r="Z1053" s="3"/>
      <c r="AA1053" s="3"/>
      <c r="AB1053" s="3"/>
      <c r="AC1053" s="3"/>
      <c r="AD1053" s="3"/>
      <c r="AF1053" s="3"/>
      <c r="AG1053" s="3"/>
      <c r="AH1053" s="3"/>
      <c r="AJ1053" s="3"/>
      <c r="AK1053" s="3"/>
      <c r="AL1053" s="3"/>
      <c r="AN1053" s="3"/>
      <c r="AQ1053" s="3"/>
    </row>
    <row r="1054" spans="1:43">
      <c r="A1054" t="str">
        <f>IF(C1054="","","Allievo "&amp;COUNTIF($C$2:C1054,C1054))</f>
        <v/>
      </c>
      <c r="H1054" s="3"/>
      <c r="N1054" s="3"/>
      <c r="O1054" s="3"/>
      <c r="P1054" s="3"/>
      <c r="Q1054" s="3"/>
      <c r="R1054" s="3"/>
      <c r="S1054" s="3"/>
      <c r="T1054" s="3"/>
      <c r="V1054" s="3"/>
      <c r="W1054" s="3"/>
      <c r="X1054" s="3"/>
      <c r="Z1054" s="3"/>
      <c r="AA1054" s="3"/>
      <c r="AB1054" s="3"/>
      <c r="AC1054" s="3"/>
      <c r="AD1054" s="3"/>
      <c r="AF1054" s="3"/>
      <c r="AG1054" s="3"/>
      <c r="AH1054" s="3"/>
      <c r="AJ1054" s="3"/>
      <c r="AK1054" s="3"/>
      <c r="AL1054" s="3"/>
      <c r="AN1054" s="3"/>
      <c r="AQ1054" s="3"/>
    </row>
    <row r="1055" spans="1:43">
      <c r="A1055" t="str">
        <f>IF(C1055="","","Allievo "&amp;COUNTIF($C$2:C1055,C1055))</f>
        <v/>
      </c>
      <c r="H1055" s="3"/>
      <c r="N1055" s="3"/>
      <c r="O1055" s="3"/>
      <c r="P1055" s="3"/>
      <c r="Q1055" s="3"/>
      <c r="R1055" s="3"/>
      <c r="S1055" s="3"/>
      <c r="T1055" s="3"/>
      <c r="V1055" s="3"/>
      <c r="W1055" s="3"/>
      <c r="X1055" s="3"/>
      <c r="Z1055" s="3"/>
      <c r="AA1055" s="3"/>
      <c r="AB1055" s="3"/>
      <c r="AC1055" s="3"/>
      <c r="AD1055" s="3"/>
      <c r="AF1055" s="3"/>
      <c r="AG1055" s="3"/>
      <c r="AH1055" s="3"/>
      <c r="AJ1055" s="3"/>
      <c r="AK1055" s="3"/>
      <c r="AL1055" s="3"/>
      <c r="AN1055" s="3"/>
      <c r="AQ1055" s="3"/>
    </row>
    <row r="1056" spans="1:43">
      <c r="A1056" t="str">
        <f>IF(C1056="","","Allievo "&amp;COUNTIF($C$2:C1056,C1056))</f>
        <v/>
      </c>
      <c r="H1056" s="3"/>
      <c r="N1056" s="3"/>
      <c r="O1056" s="3"/>
      <c r="P1056" s="3"/>
      <c r="Q1056" s="3"/>
      <c r="R1056" s="3"/>
      <c r="S1056" s="3"/>
      <c r="T1056" s="3"/>
      <c r="V1056" s="3"/>
      <c r="W1056" s="3"/>
      <c r="X1056" s="3"/>
      <c r="Z1056" s="3"/>
      <c r="AA1056" s="3"/>
      <c r="AB1056" s="3"/>
      <c r="AC1056" s="3"/>
      <c r="AD1056" s="3"/>
      <c r="AF1056" s="3"/>
      <c r="AG1056" s="3"/>
      <c r="AH1056" s="3"/>
      <c r="AJ1056" s="3"/>
      <c r="AK1056" s="3"/>
      <c r="AL1056" s="3"/>
      <c r="AN1056" s="3"/>
      <c r="AQ1056" s="3"/>
    </row>
    <row r="1057" spans="1:43">
      <c r="A1057" t="str">
        <f>IF(C1057="","","Allievo "&amp;COUNTIF($C$2:C1057,C1057))</f>
        <v/>
      </c>
      <c r="H1057" s="3"/>
      <c r="N1057" s="3"/>
      <c r="O1057" s="3"/>
      <c r="P1057" s="3"/>
      <c r="Q1057" s="3"/>
      <c r="R1057" s="3"/>
      <c r="S1057" s="3"/>
      <c r="T1057" s="3"/>
      <c r="V1057" s="3"/>
      <c r="W1057" s="3"/>
      <c r="X1057" s="3"/>
      <c r="Z1057" s="3"/>
      <c r="AA1057" s="3"/>
      <c r="AB1057" s="3"/>
      <c r="AC1057" s="3"/>
      <c r="AD1057" s="3"/>
      <c r="AF1057" s="3"/>
      <c r="AG1057" s="3"/>
      <c r="AH1057" s="3"/>
      <c r="AJ1057" s="3"/>
      <c r="AK1057" s="3"/>
      <c r="AL1057" s="3"/>
      <c r="AN1057" s="3"/>
      <c r="AQ1057" s="3"/>
    </row>
    <row r="1058" spans="1:43">
      <c r="A1058" t="str">
        <f>IF(C1058="","","Allievo "&amp;COUNTIF($C$2:C1058,C1058))</f>
        <v/>
      </c>
      <c r="H1058" s="3"/>
      <c r="N1058" s="3"/>
      <c r="O1058" s="3"/>
      <c r="P1058" s="3"/>
      <c r="Q1058" s="3"/>
      <c r="R1058" s="3"/>
      <c r="S1058" s="3"/>
      <c r="T1058" s="3"/>
      <c r="V1058" s="3"/>
      <c r="W1058" s="3"/>
      <c r="X1058" s="3"/>
      <c r="Z1058" s="3"/>
      <c r="AA1058" s="3"/>
      <c r="AB1058" s="3"/>
      <c r="AC1058" s="3"/>
      <c r="AD1058" s="3"/>
      <c r="AF1058" s="3"/>
      <c r="AG1058" s="3"/>
      <c r="AH1058" s="3"/>
      <c r="AJ1058" s="3"/>
      <c r="AK1058" s="3"/>
      <c r="AL1058" s="3"/>
      <c r="AN1058" s="3"/>
      <c r="AQ1058" s="3"/>
    </row>
    <row r="1059" spans="1:43">
      <c r="A1059" t="str">
        <f>IF(C1059="","","Allievo "&amp;COUNTIF($C$2:C1059,C1059))</f>
        <v/>
      </c>
      <c r="H1059" s="3"/>
      <c r="N1059" s="3"/>
      <c r="O1059" s="3"/>
      <c r="P1059" s="3"/>
      <c r="Q1059" s="3"/>
      <c r="R1059" s="3"/>
      <c r="S1059" s="3"/>
      <c r="T1059" s="3"/>
      <c r="V1059" s="3"/>
      <c r="W1059" s="3"/>
      <c r="X1059" s="3"/>
      <c r="Z1059" s="3"/>
      <c r="AA1059" s="3"/>
      <c r="AB1059" s="3"/>
      <c r="AC1059" s="3"/>
      <c r="AD1059" s="3"/>
      <c r="AF1059" s="3"/>
      <c r="AG1059" s="3"/>
      <c r="AH1059" s="3"/>
      <c r="AJ1059" s="3"/>
      <c r="AK1059" s="3"/>
      <c r="AL1059" s="3"/>
      <c r="AN1059" s="3"/>
      <c r="AQ1059" s="3"/>
    </row>
    <row r="1060" spans="1:43">
      <c r="A1060" t="str">
        <f>IF(C1060="","","Allievo "&amp;COUNTIF($C$2:C1060,C1060))</f>
        <v/>
      </c>
      <c r="H1060" s="3"/>
      <c r="N1060" s="3"/>
      <c r="O1060" s="3"/>
      <c r="P1060" s="3"/>
      <c r="Q1060" s="3"/>
      <c r="R1060" s="3"/>
      <c r="S1060" s="3"/>
      <c r="T1060" s="3"/>
      <c r="V1060" s="3"/>
      <c r="W1060" s="3"/>
      <c r="X1060" s="3"/>
      <c r="Z1060" s="3"/>
      <c r="AA1060" s="3"/>
      <c r="AB1060" s="3"/>
      <c r="AC1060" s="3"/>
      <c r="AD1060" s="3"/>
      <c r="AF1060" s="3"/>
      <c r="AG1060" s="3"/>
      <c r="AH1060" s="3"/>
      <c r="AJ1060" s="3"/>
      <c r="AK1060" s="3"/>
      <c r="AL1060" s="3"/>
      <c r="AN1060" s="3"/>
      <c r="AQ1060" s="3"/>
    </row>
    <row r="1061" spans="1:43">
      <c r="A1061" t="str">
        <f>IF(C1061="","","Allievo "&amp;COUNTIF($C$2:C1061,C1061))</f>
        <v/>
      </c>
      <c r="H1061" s="3"/>
      <c r="N1061" s="3"/>
      <c r="O1061" s="3"/>
      <c r="P1061" s="3"/>
      <c r="Q1061" s="3"/>
      <c r="R1061" s="3"/>
      <c r="S1061" s="3"/>
      <c r="T1061" s="3"/>
      <c r="V1061" s="3"/>
      <c r="W1061" s="3"/>
      <c r="X1061" s="3"/>
      <c r="Z1061" s="3"/>
      <c r="AA1061" s="3"/>
      <c r="AB1061" s="3"/>
      <c r="AC1061" s="3"/>
      <c r="AD1061" s="3"/>
      <c r="AF1061" s="3"/>
      <c r="AG1061" s="3"/>
      <c r="AH1061" s="3"/>
      <c r="AJ1061" s="3"/>
      <c r="AK1061" s="3"/>
      <c r="AL1061" s="3"/>
      <c r="AN1061" s="3"/>
      <c r="AQ1061" s="3"/>
    </row>
    <row r="1062" spans="1:43">
      <c r="A1062" t="str">
        <f>IF(C1062="","","Allievo "&amp;COUNTIF($C$2:C1062,C1062))</f>
        <v/>
      </c>
      <c r="H1062" s="3"/>
      <c r="N1062" s="3"/>
      <c r="O1062" s="3"/>
      <c r="P1062" s="3"/>
      <c r="Q1062" s="3"/>
      <c r="R1062" s="3"/>
      <c r="S1062" s="3"/>
      <c r="T1062" s="3"/>
      <c r="V1062" s="3"/>
      <c r="W1062" s="3"/>
      <c r="X1062" s="3"/>
      <c r="Z1062" s="3"/>
      <c r="AA1062" s="3"/>
      <c r="AB1062" s="3"/>
      <c r="AC1062" s="3"/>
      <c r="AD1062" s="3"/>
      <c r="AF1062" s="3"/>
      <c r="AG1062" s="3"/>
      <c r="AH1062" s="3"/>
      <c r="AJ1062" s="3"/>
      <c r="AK1062" s="3"/>
      <c r="AL1062" s="3"/>
      <c r="AN1062" s="3"/>
      <c r="AQ1062" s="3"/>
    </row>
    <row r="1063" spans="1:43">
      <c r="A1063" t="str">
        <f>IF(C1063="","","Allievo "&amp;COUNTIF($C$2:C1063,C1063))</f>
        <v/>
      </c>
      <c r="H1063" s="3"/>
      <c r="N1063" s="3"/>
      <c r="O1063" s="3"/>
      <c r="P1063" s="3"/>
      <c r="Q1063" s="3"/>
      <c r="R1063" s="3"/>
      <c r="S1063" s="3"/>
      <c r="T1063" s="3"/>
      <c r="V1063" s="3"/>
      <c r="W1063" s="3"/>
      <c r="X1063" s="3"/>
      <c r="Z1063" s="3"/>
      <c r="AA1063" s="3"/>
      <c r="AB1063" s="3"/>
      <c r="AC1063" s="3"/>
      <c r="AD1063" s="3"/>
      <c r="AF1063" s="3"/>
      <c r="AG1063" s="3"/>
      <c r="AH1063" s="3"/>
      <c r="AJ1063" s="3"/>
      <c r="AK1063" s="3"/>
      <c r="AL1063" s="3"/>
      <c r="AN1063" s="3"/>
      <c r="AQ1063" s="3"/>
    </row>
    <row r="1064" spans="1:43">
      <c r="A1064" t="str">
        <f>IF(C1064="","","Allievo "&amp;COUNTIF($C$2:C1064,C1064))</f>
        <v/>
      </c>
      <c r="H1064" s="3"/>
      <c r="N1064" s="3"/>
      <c r="O1064" s="3"/>
      <c r="P1064" s="3"/>
      <c r="Q1064" s="3"/>
      <c r="R1064" s="3"/>
      <c r="S1064" s="3"/>
      <c r="T1064" s="3"/>
      <c r="V1064" s="3"/>
      <c r="W1064" s="3"/>
      <c r="X1064" s="3"/>
      <c r="Z1064" s="3"/>
      <c r="AA1064" s="3"/>
      <c r="AB1064" s="3"/>
      <c r="AC1064" s="3"/>
      <c r="AD1064" s="3"/>
      <c r="AF1064" s="3"/>
      <c r="AG1064" s="3"/>
      <c r="AH1064" s="3"/>
      <c r="AJ1064" s="3"/>
      <c r="AK1064" s="3"/>
      <c r="AL1064" s="3"/>
      <c r="AN1064" s="3"/>
      <c r="AQ1064" s="3"/>
    </row>
    <row r="1065" spans="1:43">
      <c r="A1065" t="str">
        <f>IF(C1065="","","Allievo "&amp;COUNTIF($C$2:C1065,C1065))</f>
        <v/>
      </c>
      <c r="H1065" s="3"/>
      <c r="N1065" s="3"/>
      <c r="O1065" s="3"/>
      <c r="P1065" s="3"/>
      <c r="Q1065" s="3"/>
      <c r="R1065" s="3"/>
      <c r="S1065" s="3"/>
      <c r="T1065" s="3"/>
      <c r="V1065" s="3"/>
      <c r="W1065" s="3"/>
      <c r="X1065" s="3"/>
      <c r="Z1065" s="3"/>
      <c r="AA1065" s="3"/>
      <c r="AB1065" s="3"/>
      <c r="AC1065" s="3"/>
      <c r="AD1065" s="3"/>
      <c r="AF1065" s="3"/>
      <c r="AG1065" s="3"/>
      <c r="AH1065" s="3"/>
      <c r="AJ1065" s="3"/>
      <c r="AK1065" s="3"/>
      <c r="AL1065" s="3"/>
      <c r="AN1065" s="3"/>
      <c r="AQ1065" s="3"/>
    </row>
    <row r="1066" spans="1:43">
      <c r="A1066" t="str">
        <f>IF(C1066="","","Allievo "&amp;COUNTIF($C$2:C1066,C1066))</f>
        <v/>
      </c>
      <c r="H1066" s="3"/>
      <c r="N1066" s="3"/>
      <c r="O1066" s="3"/>
      <c r="P1066" s="3"/>
      <c r="Q1066" s="3"/>
      <c r="R1066" s="3"/>
      <c r="S1066" s="3"/>
      <c r="T1066" s="3"/>
      <c r="V1066" s="3"/>
      <c r="W1066" s="3"/>
      <c r="X1066" s="3"/>
      <c r="Z1066" s="3"/>
      <c r="AA1066" s="3"/>
      <c r="AB1066" s="3"/>
      <c r="AC1066" s="3"/>
      <c r="AD1066" s="3"/>
      <c r="AF1066" s="3"/>
      <c r="AG1066" s="3"/>
      <c r="AH1066" s="3"/>
      <c r="AJ1066" s="3"/>
      <c r="AK1066" s="3"/>
      <c r="AL1066" s="3"/>
      <c r="AN1066" s="3"/>
      <c r="AQ1066" s="3"/>
    </row>
    <row r="1067" spans="1:43">
      <c r="A1067" t="str">
        <f>IF(C1067="","","Allievo "&amp;COUNTIF($C$2:C1067,C1067))</f>
        <v/>
      </c>
      <c r="H1067" s="3"/>
      <c r="N1067" s="3"/>
      <c r="O1067" s="3"/>
      <c r="P1067" s="3"/>
      <c r="Q1067" s="3"/>
      <c r="R1067" s="3"/>
      <c r="S1067" s="3"/>
      <c r="T1067" s="3"/>
      <c r="V1067" s="3"/>
      <c r="W1067" s="3"/>
      <c r="X1067" s="3"/>
      <c r="Z1067" s="3"/>
      <c r="AA1067" s="3"/>
      <c r="AB1067" s="3"/>
      <c r="AC1067" s="3"/>
      <c r="AD1067" s="3"/>
      <c r="AF1067" s="3"/>
      <c r="AG1067" s="3"/>
      <c r="AH1067" s="3"/>
      <c r="AJ1067" s="3"/>
      <c r="AK1067" s="3"/>
      <c r="AL1067" s="3"/>
      <c r="AN1067" s="3"/>
      <c r="AQ1067" s="3"/>
    </row>
    <row r="1068" spans="1:43">
      <c r="A1068" t="str">
        <f>IF(C1068="","","Allievo "&amp;COUNTIF($C$2:C1068,C1068))</f>
        <v/>
      </c>
      <c r="H1068" s="3"/>
      <c r="N1068" s="3"/>
      <c r="O1068" s="3"/>
      <c r="P1068" s="3"/>
      <c r="Q1068" s="3"/>
      <c r="R1068" s="3"/>
      <c r="S1068" s="3"/>
      <c r="T1068" s="3"/>
      <c r="V1068" s="3"/>
      <c r="W1068" s="3"/>
      <c r="X1068" s="3"/>
      <c r="Z1068" s="3"/>
      <c r="AA1068" s="3"/>
      <c r="AB1068" s="3"/>
      <c r="AC1068" s="3"/>
      <c r="AD1068" s="3"/>
      <c r="AF1068" s="3"/>
      <c r="AG1068" s="3"/>
      <c r="AH1068" s="3"/>
      <c r="AJ1068" s="3"/>
      <c r="AK1068" s="3"/>
      <c r="AL1068" s="3"/>
      <c r="AN1068" s="3"/>
      <c r="AQ1068" s="3"/>
    </row>
    <row r="1069" spans="1:43">
      <c r="A1069" t="str">
        <f>IF(C1069="","","Allievo "&amp;COUNTIF($C$2:C1069,C1069))</f>
        <v/>
      </c>
      <c r="H1069" s="3"/>
      <c r="N1069" s="3"/>
      <c r="O1069" s="3"/>
      <c r="P1069" s="3"/>
      <c r="Q1069" s="3"/>
      <c r="R1069" s="3"/>
      <c r="S1069" s="3"/>
      <c r="T1069" s="3"/>
      <c r="V1069" s="3"/>
      <c r="W1069" s="3"/>
      <c r="X1069" s="3"/>
      <c r="Z1069" s="3"/>
      <c r="AA1069" s="3"/>
      <c r="AB1069" s="3"/>
      <c r="AC1069" s="3"/>
      <c r="AD1069" s="3"/>
      <c r="AF1069" s="3"/>
      <c r="AG1069" s="3"/>
      <c r="AH1069" s="3"/>
      <c r="AJ1069" s="3"/>
      <c r="AK1069" s="3"/>
      <c r="AL1069" s="3"/>
      <c r="AN1069" s="3"/>
      <c r="AQ1069" s="3"/>
    </row>
    <row r="1070" spans="1:43">
      <c r="A1070" t="str">
        <f>IF(C1070="","","Allievo "&amp;COUNTIF($C$2:C1070,C1070))</f>
        <v/>
      </c>
      <c r="H1070" s="3"/>
      <c r="N1070" s="3"/>
      <c r="O1070" s="3"/>
      <c r="P1070" s="3"/>
      <c r="Q1070" s="3"/>
      <c r="R1070" s="3"/>
      <c r="S1070" s="3"/>
      <c r="T1070" s="3"/>
      <c r="V1070" s="3"/>
      <c r="W1070" s="3"/>
      <c r="X1070" s="3"/>
      <c r="Z1070" s="3"/>
      <c r="AA1070" s="3"/>
      <c r="AB1070" s="3"/>
      <c r="AC1070" s="3"/>
      <c r="AD1070" s="3"/>
      <c r="AF1070" s="3"/>
      <c r="AG1070" s="3"/>
      <c r="AH1070" s="3"/>
      <c r="AJ1070" s="3"/>
      <c r="AK1070" s="3"/>
      <c r="AL1070" s="3"/>
      <c r="AN1070" s="3"/>
      <c r="AQ1070" s="3"/>
    </row>
    <row r="1071" spans="1:43">
      <c r="A1071" t="str">
        <f>IF(C1071="","","Allievo "&amp;COUNTIF($C$2:C1071,C1071))</f>
        <v/>
      </c>
      <c r="H1071" s="3"/>
      <c r="N1071" s="3"/>
      <c r="O1071" s="3"/>
      <c r="P1071" s="3"/>
      <c r="Q1071" s="3"/>
      <c r="R1071" s="3"/>
      <c r="S1071" s="3"/>
      <c r="T1071" s="3"/>
      <c r="V1071" s="3"/>
      <c r="W1071" s="3"/>
      <c r="X1071" s="3"/>
      <c r="Z1071" s="3"/>
      <c r="AA1071" s="3"/>
      <c r="AB1071" s="3"/>
      <c r="AC1071" s="3"/>
      <c r="AD1071" s="3"/>
      <c r="AF1071" s="3"/>
      <c r="AG1071" s="3"/>
      <c r="AH1071" s="3"/>
      <c r="AJ1071" s="3"/>
      <c r="AK1071" s="3"/>
      <c r="AL1071" s="3"/>
      <c r="AN1071" s="3"/>
      <c r="AQ1071" s="3"/>
    </row>
    <row r="1072" spans="1:43">
      <c r="A1072" t="str">
        <f>IF(C1072="","","Allievo "&amp;COUNTIF($C$2:C1072,C1072))</f>
        <v/>
      </c>
      <c r="H1072" s="3"/>
      <c r="N1072" s="3"/>
      <c r="O1072" s="3"/>
      <c r="P1072" s="3"/>
      <c r="Q1072" s="3"/>
      <c r="R1072" s="3"/>
      <c r="S1072" s="3"/>
      <c r="T1072" s="3"/>
      <c r="V1072" s="3"/>
      <c r="W1072" s="3"/>
      <c r="X1072" s="3"/>
      <c r="Z1072" s="3"/>
      <c r="AA1072" s="3"/>
      <c r="AB1072" s="3"/>
      <c r="AC1072" s="3"/>
      <c r="AD1072" s="3"/>
      <c r="AF1072" s="3"/>
      <c r="AG1072" s="3"/>
      <c r="AH1072" s="3"/>
      <c r="AJ1072" s="3"/>
      <c r="AK1072" s="3"/>
      <c r="AL1072" s="3"/>
      <c r="AN1072" s="3"/>
      <c r="AQ1072" s="3"/>
    </row>
    <row r="1073" spans="1:43">
      <c r="A1073" t="str">
        <f>IF(C1073="","","Allievo "&amp;COUNTIF($C$2:C1073,C1073))</f>
        <v/>
      </c>
      <c r="H1073" s="3"/>
      <c r="N1073" s="3"/>
      <c r="O1073" s="3"/>
      <c r="P1073" s="3"/>
      <c r="Q1073" s="3"/>
      <c r="R1073" s="3"/>
      <c r="S1073" s="3"/>
      <c r="T1073" s="3"/>
      <c r="V1073" s="3"/>
      <c r="W1073" s="3"/>
      <c r="X1073" s="3"/>
      <c r="Z1073" s="3"/>
      <c r="AA1073" s="3"/>
      <c r="AB1073" s="3"/>
      <c r="AC1073" s="3"/>
      <c r="AD1073" s="3"/>
      <c r="AF1073" s="3"/>
      <c r="AG1073" s="3"/>
      <c r="AH1073" s="3"/>
      <c r="AJ1073" s="3"/>
      <c r="AK1073" s="3"/>
      <c r="AL1073" s="3"/>
      <c r="AN1073" s="3"/>
      <c r="AQ1073" s="3"/>
    </row>
    <row r="1074" spans="1:43">
      <c r="A1074" t="str">
        <f>IF(C1074="","","Allievo "&amp;COUNTIF($C$2:C1074,C1074))</f>
        <v/>
      </c>
      <c r="H1074" s="3"/>
      <c r="N1074" s="3"/>
      <c r="O1074" s="3"/>
      <c r="P1074" s="3"/>
      <c r="Q1074" s="3"/>
      <c r="R1074" s="3"/>
      <c r="S1074" s="3"/>
      <c r="T1074" s="3"/>
      <c r="V1074" s="3"/>
      <c r="W1074" s="3"/>
      <c r="X1074" s="3"/>
      <c r="Z1074" s="3"/>
      <c r="AA1074" s="3"/>
      <c r="AB1074" s="3"/>
      <c r="AC1074" s="3"/>
      <c r="AD1074" s="3"/>
      <c r="AF1074" s="3"/>
      <c r="AG1074" s="3"/>
      <c r="AH1074" s="3"/>
      <c r="AJ1074" s="3"/>
      <c r="AK1074" s="3"/>
      <c r="AL1074" s="3"/>
      <c r="AN1074" s="3"/>
      <c r="AQ1074" s="3"/>
    </row>
    <row r="1075" spans="1:43">
      <c r="A1075" t="str">
        <f>IF(C1075="","","Allievo "&amp;COUNTIF($C$2:C1075,C1075))</f>
        <v/>
      </c>
      <c r="H1075" s="3"/>
      <c r="N1075" s="3"/>
      <c r="O1075" s="3"/>
      <c r="P1075" s="3"/>
      <c r="Q1075" s="3"/>
      <c r="R1075" s="3"/>
      <c r="S1075" s="3"/>
      <c r="T1075" s="3"/>
      <c r="V1075" s="3"/>
      <c r="W1075" s="3"/>
      <c r="X1075" s="3"/>
      <c r="Z1075" s="3"/>
      <c r="AA1075" s="3"/>
      <c r="AB1075" s="3"/>
      <c r="AC1075" s="3"/>
      <c r="AD1075" s="3"/>
      <c r="AF1075" s="3"/>
      <c r="AG1075" s="3"/>
      <c r="AH1075" s="3"/>
      <c r="AJ1075" s="3"/>
      <c r="AK1075" s="3"/>
      <c r="AL1075" s="3"/>
      <c r="AN1075" s="3"/>
      <c r="AQ1075" s="3"/>
    </row>
    <row r="1076" spans="1:43">
      <c r="A1076" t="str">
        <f>IF(C1076="","","Allievo "&amp;COUNTIF($C$2:C1076,C1076))</f>
        <v/>
      </c>
      <c r="H1076" s="3"/>
      <c r="N1076" s="3"/>
      <c r="O1076" s="3"/>
      <c r="P1076" s="3"/>
      <c r="Q1076" s="3"/>
      <c r="R1076" s="3"/>
      <c r="S1076" s="3"/>
      <c r="T1076" s="3"/>
      <c r="V1076" s="3"/>
      <c r="W1076" s="3"/>
      <c r="X1076" s="3"/>
      <c r="Z1076" s="3"/>
      <c r="AA1076" s="3"/>
      <c r="AB1076" s="3"/>
      <c r="AC1076" s="3"/>
      <c r="AD1076" s="3"/>
      <c r="AF1076" s="3"/>
      <c r="AG1076" s="3"/>
      <c r="AH1076" s="3"/>
      <c r="AJ1076" s="3"/>
      <c r="AK1076" s="3"/>
      <c r="AL1076" s="3"/>
      <c r="AN1076" s="3"/>
      <c r="AQ1076" s="3"/>
    </row>
    <row r="1077" spans="1:43">
      <c r="A1077" t="str">
        <f>IF(C1077="","","Allievo "&amp;COUNTIF($C$2:C1077,C1077))</f>
        <v/>
      </c>
      <c r="H1077" s="3"/>
      <c r="N1077" s="3"/>
      <c r="O1077" s="3"/>
      <c r="P1077" s="3"/>
      <c r="Q1077" s="3"/>
      <c r="R1077" s="3"/>
      <c r="S1077" s="3"/>
      <c r="T1077" s="3"/>
      <c r="V1077" s="3"/>
      <c r="W1077" s="3"/>
      <c r="X1077" s="3"/>
      <c r="Z1077" s="3"/>
      <c r="AA1077" s="3"/>
      <c r="AB1077" s="3"/>
      <c r="AC1077" s="3"/>
      <c r="AD1077" s="3"/>
      <c r="AF1077" s="3"/>
      <c r="AG1077" s="3"/>
      <c r="AH1077" s="3"/>
      <c r="AJ1077" s="3"/>
      <c r="AK1077" s="3"/>
      <c r="AL1077" s="3"/>
      <c r="AN1077" s="3"/>
      <c r="AQ1077" s="3"/>
    </row>
    <row r="1078" spans="1:43">
      <c r="A1078" t="str">
        <f>IF(C1078="","","Allievo "&amp;COUNTIF($C$2:C1078,C1078))</f>
        <v/>
      </c>
      <c r="H1078" s="3"/>
      <c r="N1078" s="3"/>
      <c r="O1078" s="3"/>
      <c r="P1078" s="3"/>
      <c r="Q1078" s="3"/>
      <c r="R1078" s="3"/>
      <c r="S1078" s="3"/>
      <c r="T1078" s="3"/>
      <c r="V1078" s="3"/>
      <c r="W1078" s="3"/>
      <c r="X1078" s="3"/>
      <c r="Z1078" s="3"/>
      <c r="AA1078" s="3"/>
      <c r="AB1078" s="3"/>
      <c r="AC1078" s="3"/>
      <c r="AD1078" s="3"/>
      <c r="AF1078" s="3"/>
      <c r="AG1078" s="3"/>
      <c r="AH1078" s="3"/>
      <c r="AJ1078" s="3"/>
      <c r="AK1078" s="3"/>
      <c r="AL1078" s="3"/>
      <c r="AN1078" s="3"/>
      <c r="AQ1078" s="3"/>
    </row>
    <row r="1079" spans="1:43">
      <c r="A1079" t="str">
        <f>IF(C1079="","","Allievo "&amp;COUNTIF($C$2:C1079,C1079))</f>
        <v/>
      </c>
      <c r="H1079" s="3"/>
      <c r="N1079" s="3"/>
      <c r="O1079" s="3"/>
      <c r="P1079" s="3"/>
      <c r="Q1079" s="3"/>
      <c r="R1079" s="3"/>
      <c r="S1079" s="3"/>
      <c r="T1079" s="3"/>
      <c r="V1079" s="3"/>
      <c r="W1079" s="3"/>
      <c r="X1079" s="3"/>
      <c r="Z1079" s="3"/>
      <c r="AA1079" s="3"/>
      <c r="AB1079" s="3"/>
      <c r="AC1079" s="3"/>
      <c r="AD1079" s="3"/>
      <c r="AF1079" s="3"/>
      <c r="AG1079" s="3"/>
      <c r="AH1079" s="3"/>
      <c r="AJ1079" s="3"/>
      <c r="AK1079" s="3"/>
      <c r="AL1079" s="3"/>
      <c r="AN1079" s="3"/>
      <c r="AQ1079" s="3"/>
    </row>
    <row r="1080" spans="1:43">
      <c r="A1080" t="str">
        <f>IF(C1080="","","Allievo "&amp;COUNTIF($C$2:C1080,C1080))</f>
        <v/>
      </c>
      <c r="H1080" s="3"/>
      <c r="N1080" s="3"/>
      <c r="O1080" s="3"/>
      <c r="P1080" s="3"/>
      <c r="Q1080" s="3"/>
      <c r="R1080" s="3"/>
      <c r="S1080" s="3"/>
      <c r="T1080" s="3"/>
      <c r="V1080" s="3"/>
      <c r="W1080" s="3"/>
      <c r="X1080" s="3"/>
      <c r="Z1080" s="3"/>
      <c r="AA1080" s="3"/>
      <c r="AB1080" s="3"/>
      <c r="AC1080" s="3"/>
      <c r="AD1080" s="3"/>
      <c r="AF1080" s="3"/>
      <c r="AG1080" s="3"/>
      <c r="AH1080" s="3"/>
      <c r="AJ1080" s="3"/>
      <c r="AK1080" s="3"/>
      <c r="AL1080" s="3"/>
      <c r="AN1080" s="3"/>
      <c r="AQ1080" s="3"/>
    </row>
    <row r="1081" spans="1:43">
      <c r="A1081" t="str">
        <f>IF(C1081="","","Allievo "&amp;COUNTIF($C$2:C1081,C1081))</f>
        <v/>
      </c>
      <c r="H1081" s="3"/>
      <c r="N1081" s="3"/>
      <c r="O1081" s="3"/>
      <c r="P1081" s="3"/>
      <c r="Q1081" s="3"/>
      <c r="R1081" s="3"/>
      <c r="S1081" s="3"/>
      <c r="T1081" s="3"/>
      <c r="V1081" s="3"/>
      <c r="W1081" s="3"/>
      <c r="X1081" s="3"/>
      <c r="Z1081" s="3"/>
      <c r="AA1081" s="3"/>
      <c r="AB1081" s="3"/>
      <c r="AC1081" s="3"/>
      <c r="AD1081" s="3"/>
      <c r="AF1081" s="3"/>
      <c r="AG1081" s="3"/>
      <c r="AH1081" s="3"/>
      <c r="AJ1081" s="3"/>
      <c r="AK1081" s="3"/>
      <c r="AL1081" s="3"/>
      <c r="AN1081" s="3"/>
      <c r="AQ1081" s="3"/>
    </row>
    <row r="1082" spans="1:43">
      <c r="A1082" t="str">
        <f>IF(C1082="","","Allievo "&amp;COUNTIF($C$2:C1082,C1082))</f>
        <v/>
      </c>
      <c r="H1082" s="3"/>
      <c r="N1082" s="3"/>
      <c r="O1082" s="3"/>
      <c r="P1082" s="3"/>
      <c r="Q1082" s="3"/>
      <c r="R1082" s="3"/>
      <c r="S1082" s="3"/>
      <c r="T1082" s="3"/>
      <c r="V1082" s="3"/>
      <c r="W1082" s="3"/>
      <c r="X1082" s="3"/>
      <c r="Z1082" s="3"/>
      <c r="AA1082" s="3"/>
      <c r="AB1082" s="3"/>
      <c r="AC1082" s="3"/>
      <c r="AD1082" s="3"/>
      <c r="AF1082" s="3"/>
      <c r="AG1082" s="3"/>
      <c r="AH1082" s="3"/>
      <c r="AJ1082" s="3"/>
      <c r="AK1082" s="3"/>
      <c r="AL1082" s="3"/>
      <c r="AN1082" s="3"/>
      <c r="AQ1082" s="3"/>
    </row>
    <row r="1083" spans="1:43">
      <c r="A1083" t="str">
        <f>IF(C1083="","","Allievo "&amp;COUNTIF($C$2:C1083,C1083))</f>
        <v/>
      </c>
      <c r="H1083" s="3"/>
      <c r="N1083" s="3"/>
      <c r="O1083" s="3"/>
      <c r="P1083" s="3"/>
      <c r="Q1083" s="3"/>
      <c r="R1083" s="3"/>
      <c r="S1083" s="3"/>
      <c r="T1083" s="3"/>
      <c r="V1083" s="3"/>
      <c r="W1083" s="3"/>
      <c r="X1083" s="3"/>
      <c r="Z1083" s="3"/>
      <c r="AA1083" s="3"/>
      <c r="AB1083" s="3"/>
      <c r="AC1083" s="3"/>
      <c r="AD1083" s="3"/>
      <c r="AF1083" s="3"/>
      <c r="AG1083" s="3"/>
      <c r="AH1083" s="3"/>
      <c r="AJ1083" s="3"/>
      <c r="AK1083" s="3"/>
      <c r="AL1083" s="3"/>
      <c r="AN1083" s="3"/>
      <c r="AQ1083" s="3"/>
    </row>
    <row r="1084" spans="1:43">
      <c r="A1084" t="str">
        <f>IF(C1084="","","Allievo "&amp;COUNTIF($C$2:C1084,C1084))</f>
        <v/>
      </c>
      <c r="H1084" s="3"/>
      <c r="N1084" s="3"/>
      <c r="O1084" s="3"/>
      <c r="P1084" s="3"/>
      <c r="Q1084" s="3"/>
      <c r="R1084" s="3"/>
      <c r="S1084" s="3"/>
      <c r="T1084" s="3"/>
      <c r="V1084" s="3"/>
      <c r="W1084" s="3"/>
      <c r="X1084" s="3"/>
      <c r="Z1084" s="3"/>
      <c r="AA1084" s="3"/>
      <c r="AB1084" s="3"/>
      <c r="AC1084" s="3"/>
      <c r="AD1084" s="3"/>
      <c r="AF1084" s="3"/>
      <c r="AG1084" s="3"/>
      <c r="AH1084" s="3"/>
      <c r="AJ1084" s="3"/>
      <c r="AK1084" s="3"/>
      <c r="AL1084" s="3"/>
      <c r="AN1084" s="3"/>
      <c r="AQ1084" s="3"/>
    </row>
    <row r="1085" spans="1:43">
      <c r="A1085" t="str">
        <f>IF(C1085="","","Allievo "&amp;COUNTIF($C$2:C1085,C1085))</f>
        <v/>
      </c>
      <c r="H1085" s="3"/>
      <c r="N1085" s="3"/>
      <c r="O1085" s="3"/>
      <c r="P1085" s="3"/>
      <c r="Q1085" s="3"/>
      <c r="R1085" s="3"/>
      <c r="S1085" s="3"/>
      <c r="T1085" s="3"/>
      <c r="V1085" s="3"/>
      <c r="W1085" s="3"/>
      <c r="X1085" s="3"/>
      <c r="Z1085" s="3"/>
      <c r="AA1085" s="3"/>
      <c r="AB1085" s="3"/>
      <c r="AC1085" s="3"/>
      <c r="AD1085" s="3"/>
      <c r="AF1085" s="3"/>
      <c r="AG1085" s="3"/>
      <c r="AH1085" s="3"/>
      <c r="AJ1085" s="3"/>
      <c r="AK1085" s="3"/>
      <c r="AL1085" s="3"/>
      <c r="AN1085" s="3"/>
      <c r="AQ1085" s="3"/>
    </row>
    <row r="1086" spans="1:43">
      <c r="A1086" t="str">
        <f>IF(C1086="","","Allievo "&amp;COUNTIF($C$2:C1086,C1086))</f>
        <v/>
      </c>
      <c r="H1086" s="3"/>
      <c r="N1086" s="3"/>
      <c r="O1086" s="3"/>
      <c r="P1086" s="3"/>
      <c r="Q1086" s="3"/>
      <c r="R1086" s="3"/>
      <c r="S1086" s="3"/>
      <c r="T1086" s="3"/>
      <c r="V1086" s="3"/>
      <c r="W1086" s="3"/>
      <c r="X1086" s="3"/>
      <c r="Z1086" s="3"/>
      <c r="AA1086" s="3"/>
      <c r="AB1086" s="3"/>
      <c r="AC1086" s="3"/>
      <c r="AD1086" s="3"/>
      <c r="AF1086" s="3"/>
      <c r="AG1086" s="3"/>
      <c r="AH1086" s="3"/>
      <c r="AJ1086" s="3"/>
      <c r="AK1086" s="3"/>
      <c r="AL1086" s="3"/>
      <c r="AN1086" s="3"/>
      <c r="AQ1086" s="3"/>
    </row>
    <row r="1087" spans="1:43">
      <c r="A1087" t="str">
        <f>IF(C1087="","","Allievo "&amp;COUNTIF($C$2:C1087,C1087))</f>
        <v/>
      </c>
      <c r="H1087" s="3"/>
      <c r="N1087" s="3"/>
      <c r="O1087" s="3"/>
      <c r="P1087" s="3"/>
      <c r="Q1087" s="3"/>
      <c r="R1087" s="3"/>
      <c r="S1087" s="3"/>
      <c r="T1087" s="3"/>
      <c r="V1087" s="3"/>
      <c r="W1087" s="3"/>
      <c r="X1087" s="3"/>
      <c r="Z1087" s="3"/>
      <c r="AA1087" s="3"/>
      <c r="AB1087" s="3"/>
      <c r="AC1087" s="3"/>
      <c r="AD1087" s="3"/>
      <c r="AF1087" s="3"/>
      <c r="AG1087" s="3"/>
      <c r="AH1087" s="3"/>
      <c r="AJ1087" s="3"/>
      <c r="AK1087" s="3"/>
      <c r="AL1087" s="3"/>
      <c r="AN1087" s="3"/>
      <c r="AQ1087" s="3"/>
    </row>
    <row r="1088" spans="1:43">
      <c r="A1088" t="str">
        <f>IF(C1088="","","Allievo "&amp;COUNTIF($C$2:C1088,C1088))</f>
        <v/>
      </c>
      <c r="H1088" s="3"/>
      <c r="N1088" s="3"/>
      <c r="O1088" s="3"/>
      <c r="P1088" s="3"/>
      <c r="Q1088" s="3"/>
      <c r="R1088" s="3"/>
      <c r="S1088" s="3"/>
      <c r="T1088" s="3"/>
      <c r="V1088" s="3"/>
      <c r="W1088" s="3"/>
      <c r="X1088" s="3"/>
      <c r="Z1088" s="3"/>
      <c r="AA1088" s="3"/>
      <c r="AB1088" s="3"/>
      <c r="AC1088" s="3"/>
      <c r="AD1088" s="3"/>
      <c r="AF1088" s="3"/>
      <c r="AG1088" s="3"/>
      <c r="AH1088" s="3"/>
      <c r="AJ1088" s="3"/>
      <c r="AK1088" s="3"/>
      <c r="AL1088" s="3"/>
      <c r="AN1088" s="3"/>
      <c r="AQ1088" s="3"/>
    </row>
    <row r="1089" spans="1:43">
      <c r="A1089" t="str">
        <f>IF(C1089="","","Allievo "&amp;COUNTIF($C$2:C1089,C1089))</f>
        <v/>
      </c>
      <c r="H1089" s="3"/>
      <c r="N1089" s="3"/>
      <c r="O1089" s="3"/>
      <c r="P1089" s="3"/>
      <c r="Q1089" s="3"/>
      <c r="R1089" s="3"/>
      <c r="S1089" s="3"/>
      <c r="T1089" s="3"/>
      <c r="V1089" s="3"/>
      <c r="W1089" s="3"/>
      <c r="X1089" s="3"/>
      <c r="Z1089" s="3"/>
      <c r="AA1089" s="3"/>
      <c r="AB1089" s="3"/>
      <c r="AC1089" s="3"/>
      <c r="AD1089" s="3"/>
      <c r="AF1089" s="3"/>
      <c r="AG1089" s="3"/>
      <c r="AH1089" s="3"/>
      <c r="AJ1089" s="3"/>
      <c r="AK1089" s="3"/>
      <c r="AL1089" s="3"/>
      <c r="AN1089" s="3"/>
      <c r="AQ1089" s="3"/>
    </row>
    <row r="1090" spans="1:43">
      <c r="A1090" t="str">
        <f>IF(C1090="","","Allievo "&amp;COUNTIF($C$2:C1090,C1090))</f>
        <v/>
      </c>
      <c r="H1090" s="3"/>
      <c r="N1090" s="3"/>
      <c r="O1090" s="3"/>
      <c r="P1090" s="3"/>
      <c r="Q1090" s="3"/>
      <c r="R1090" s="3"/>
      <c r="S1090" s="3"/>
      <c r="T1090" s="3"/>
      <c r="V1090" s="3"/>
      <c r="W1090" s="3"/>
      <c r="X1090" s="3"/>
      <c r="Z1090" s="3"/>
      <c r="AA1090" s="3"/>
      <c r="AB1090" s="3"/>
      <c r="AC1090" s="3"/>
      <c r="AD1090" s="3"/>
      <c r="AF1090" s="3"/>
      <c r="AG1090" s="3"/>
      <c r="AH1090" s="3"/>
      <c r="AJ1090" s="3"/>
      <c r="AK1090" s="3"/>
      <c r="AL1090" s="3"/>
      <c r="AN1090" s="3"/>
      <c r="AQ1090" s="3"/>
    </row>
    <row r="1091" spans="1:43">
      <c r="A1091" t="str">
        <f>IF(C1091="","","Allievo "&amp;COUNTIF($C$2:C1091,C1091))</f>
        <v/>
      </c>
      <c r="H1091" s="3"/>
      <c r="N1091" s="3"/>
      <c r="O1091" s="3"/>
      <c r="P1091" s="3"/>
      <c r="Q1091" s="3"/>
      <c r="R1091" s="3"/>
      <c r="S1091" s="3"/>
      <c r="T1091" s="3"/>
      <c r="V1091" s="3"/>
      <c r="W1091" s="3"/>
      <c r="X1091" s="3"/>
      <c r="Z1091" s="3"/>
      <c r="AA1091" s="3"/>
      <c r="AB1091" s="3"/>
      <c r="AC1091" s="3"/>
      <c r="AD1091" s="3"/>
      <c r="AF1091" s="3"/>
      <c r="AG1091" s="3"/>
      <c r="AH1091" s="3"/>
      <c r="AJ1091" s="3"/>
      <c r="AK1091" s="3"/>
      <c r="AL1091" s="3"/>
      <c r="AN1091" s="3"/>
      <c r="AQ1091" s="3"/>
    </row>
    <row r="1092" spans="1:43">
      <c r="A1092" t="str">
        <f>IF(C1092="","","Allievo "&amp;COUNTIF($C$2:C1092,C1092))</f>
        <v/>
      </c>
      <c r="H1092" s="3"/>
      <c r="N1092" s="3"/>
      <c r="O1092" s="3"/>
      <c r="P1092" s="3"/>
      <c r="Q1092" s="3"/>
      <c r="R1092" s="3"/>
      <c r="S1092" s="3"/>
      <c r="T1092" s="3"/>
      <c r="V1092" s="3"/>
      <c r="W1092" s="3"/>
      <c r="X1092" s="3"/>
      <c r="Z1092" s="3"/>
      <c r="AA1092" s="3"/>
      <c r="AB1092" s="3"/>
      <c r="AC1092" s="3"/>
      <c r="AD1092" s="3"/>
      <c r="AF1092" s="3"/>
      <c r="AG1092" s="3"/>
      <c r="AH1092" s="3"/>
      <c r="AJ1092" s="3"/>
      <c r="AK1092" s="3"/>
      <c r="AL1092" s="3"/>
      <c r="AN1092" s="3"/>
      <c r="AQ1092" s="3"/>
    </row>
    <row r="1093" spans="1:43">
      <c r="A1093" t="str">
        <f>IF(C1093="","","Allievo "&amp;COUNTIF($C$2:C1093,C1093))</f>
        <v/>
      </c>
      <c r="H1093" s="3"/>
      <c r="N1093" s="3"/>
      <c r="O1093" s="3"/>
      <c r="P1093" s="3"/>
      <c r="Q1093" s="3"/>
      <c r="R1093" s="3"/>
      <c r="S1093" s="3"/>
      <c r="T1093" s="3"/>
      <c r="V1093" s="3"/>
      <c r="W1093" s="3"/>
      <c r="X1093" s="3"/>
      <c r="Z1093" s="3"/>
      <c r="AA1093" s="3"/>
      <c r="AB1093" s="3"/>
      <c r="AC1093" s="3"/>
      <c r="AD1093" s="3"/>
      <c r="AF1093" s="3"/>
      <c r="AG1093" s="3"/>
      <c r="AH1093" s="3"/>
      <c r="AJ1093" s="3"/>
      <c r="AK1093" s="3"/>
      <c r="AL1093" s="3"/>
      <c r="AN1093" s="3"/>
      <c r="AQ1093" s="3"/>
    </row>
    <row r="1094" spans="1:43">
      <c r="A1094" t="str">
        <f>IF(C1094="","","Allievo "&amp;COUNTIF($C$2:C1094,C1094))</f>
        <v/>
      </c>
      <c r="H1094" s="3"/>
      <c r="N1094" s="3"/>
      <c r="O1094" s="3"/>
      <c r="P1094" s="3"/>
      <c r="Q1094" s="3"/>
      <c r="R1094" s="3"/>
      <c r="S1094" s="3"/>
      <c r="T1094" s="3"/>
      <c r="V1094" s="3"/>
      <c r="W1094" s="3"/>
      <c r="X1094" s="3"/>
      <c r="Z1094" s="3"/>
      <c r="AA1094" s="3"/>
      <c r="AB1094" s="3"/>
      <c r="AC1094" s="3"/>
      <c r="AD1094" s="3"/>
      <c r="AF1094" s="3"/>
      <c r="AG1094" s="3"/>
      <c r="AH1094" s="3"/>
      <c r="AJ1094" s="3"/>
      <c r="AK1094" s="3"/>
      <c r="AL1094" s="3"/>
      <c r="AN1094" s="3"/>
      <c r="AQ1094" s="3"/>
    </row>
    <row r="1095" spans="1:43">
      <c r="A1095" t="str">
        <f>IF(C1095="","","Allievo "&amp;COUNTIF($C$2:C1095,C1095))</f>
        <v/>
      </c>
      <c r="H1095" s="3"/>
      <c r="N1095" s="3"/>
      <c r="O1095" s="3"/>
      <c r="P1095" s="3"/>
      <c r="Q1095" s="3"/>
      <c r="R1095" s="3"/>
      <c r="S1095" s="3"/>
      <c r="T1095" s="3"/>
      <c r="V1095" s="3"/>
      <c r="W1095" s="3"/>
      <c r="X1095" s="3"/>
      <c r="Z1095" s="3"/>
      <c r="AA1095" s="3"/>
      <c r="AB1095" s="3"/>
      <c r="AC1095" s="3"/>
      <c r="AD1095" s="3"/>
      <c r="AF1095" s="3"/>
      <c r="AG1095" s="3"/>
      <c r="AH1095" s="3"/>
      <c r="AJ1095" s="3"/>
      <c r="AK1095" s="3"/>
      <c r="AL1095" s="3"/>
      <c r="AN1095" s="3"/>
      <c r="AQ1095" s="3"/>
    </row>
    <row r="1096" spans="1:43">
      <c r="A1096" t="str">
        <f>IF(C1096="","","Allievo "&amp;COUNTIF($C$2:C1096,C1096))</f>
        <v/>
      </c>
      <c r="H1096" s="3"/>
      <c r="N1096" s="3"/>
      <c r="O1096" s="3"/>
      <c r="P1096" s="3"/>
      <c r="Q1096" s="3"/>
      <c r="R1096" s="3"/>
      <c r="S1096" s="3"/>
      <c r="T1096" s="3"/>
      <c r="V1096" s="3"/>
      <c r="W1096" s="3"/>
      <c r="X1096" s="3"/>
      <c r="Z1096" s="3"/>
      <c r="AA1096" s="3"/>
      <c r="AB1096" s="3"/>
      <c r="AC1096" s="3"/>
      <c r="AD1096" s="3"/>
      <c r="AF1096" s="3"/>
      <c r="AG1096" s="3"/>
      <c r="AH1096" s="3"/>
      <c r="AJ1096" s="3"/>
      <c r="AK1096" s="3"/>
      <c r="AL1096" s="3"/>
      <c r="AN1096" s="3"/>
      <c r="AQ1096" s="3"/>
    </row>
    <row r="1097" spans="1:43">
      <c r="A1097" t="str">
        <f>IF(C1097="","","Allievo "&amp;COUNTIF($C$2:C1097,C1097))</f>
        <v/>
      </c>
      <c r="H1097" s="3"/>
      <c r="N1097" s="3"/>
      <c r="O1097" s="3"/>
      <c r="P1097" s="3"/>
      <c r="Q1097" s="3"/>
      <c r="R1097" s="3"/>
      <c r="S1097" s="3"/>
      <c r="T1097" s="3"/>
      <c r="V1097" s="3"/>
      <c r="W1097" s="3"/>
      <c r="X1097" s="3"/>
      <c r="Z1097" s="3"/>
      <c r="AA1097" s="3"/>
      <c r="AB1097" s="3"/>
      <c r="AC1097" s="3"/>
      <c r="AD1097" s="3"/>
      <c r="AF1097" s="3"/>
      <c r="AG1097" s="3"/>
      <c r="AH1097" s="3"/>
      <c r="AJ1097" s="3"/>
      <c r="AK1097" s="3"/>
      <c r="AL1097" s="3"/>
      <c r="AN1097" s="3"/>
      <c r="AQ1097" s="3"/>
    </row>
    <row r="1098" spans="1:43">
      <c r="A1098" t="str">
        <f>IF(C1098="","","Allievo "&amp;COUNTIF($C$2:C1098,C1098))</f>
        <v/>
      </c>
      <c r="H1098" s="3"/>
      <c r="N1098" s="3"/>
      <c r="O1098" s="3"/>
      <c r="P1098" s="3"/>
      <c r="Q1098" s="3"/>
      <c r="R1098" s="3"/>
      <c r="S1098" s="3"/>
      <c r="T1098" s="3"/>
      <c r="V1098" s="3"/>
      <c r="W1098" s="3"/>
      <c r="X1098" s="3"/>
      <c r="Z1098" s="3"/>
      <c r="AA1098" s="3"/>
      <c r="AB1098" s="3"/>
      <c r="AC1098" s="3"/>
      <c r="AD1098" s="3"/>
      <c r="AF1098" s="3"/>
      <c r="AG1098" s="3"/>
      <c r="AH1098" s="3"/>
      <c r="AJ1098" s="3"/>
      <c r="AK1098" s="3"/>
      <c r="AL1098" s="3"/>
      <c r="AN1098" s="3"/>
      <c r="AQ1098" s="3"/>
    </row>
    <row r="1099" spans="1:43">
      <c r="A1099" t="str">
        <f>IF(C1099="","","Allievo "&amp;COUNTIF($C$2:C1099,C1099))</f>
        <v/>
      </c>
      <c r="H1099" s="3"/>
      <c r="N1099" s="3"/>
      <c r="O1099" s="3"/>
      <c r="P1099" s="3"/>
      <c r="Q1099" s="3"/>
      <c r="R1099" s="3"/>
      <c r="S1099" s="3"/>
      <c r="T1099" s="3"/>
      <c r="V1099" s="3"/>
      <c r="W1099" s="3"/>
      <c r="X1099" s="3"/>
      <c r="Z1099" s="3"/>
      <c r="AA1099" s="3"/>
      <c r="AB1099" s="3"/>
      <c r="AC1099" s="3"/>
      <c r="AD1099" s="3"/>
      <c r="AF1099" s="3"/>
      <c r="AG1099" s="3"/>
      <c r="AH1099" s="3"/>
      <c r="AJ1099" s="3"/>
      <c r="AK1099" s="3"/>
      <c r="AL1099" s="3"/>
      <c r="AN1099" s="3"/>
      <c r="AQ1099" s="3"/>
    </row>
    <row r="1100" spans="1:43">
      <c r="A1100" t="str">
        <f>IF(C1100="","","Allievo "&amp;COUNTIF($C$2:C1100,C1100))</f>
        <v/>
      </c>
      <c r="H1100" s="3"/>
      <c r="N1100" s="3"/>
      <c r="O1100" s="3"/>
      <c r="P1100" s="3"/>
      <c r="Q1100" s="3"/>
      <c r="R1100" s="3"/>
      <c r="S1100" s="3"/>
      <c r="T1100" s="3"/>
      <c r="V1100" s="3"/>
      <c r="W1100" s="3"/>
      <c r="X1100" s="3"/>
      <c r="Z1100" s="3"/>
      <c r="AA1100" s="3"/>
      <c r="AB1100" s="3"/>
      <c r="AC1100" s="3"/>
      <c r="AD1100" s="3"/>
      <c r="AF1100" s="3"/>
      <c r="AG1100" s="3"/>
      <c r="AH1100" s="3"/>
      <c r="AJ1100" s="3"/>
      <c r="AK1100" s="3"/>
      <c r="AL1100" s="3"/>
      <c r="AN1100" s="3"/>
      <c r="AQ1100" s="3"/>
    </row>
    <row r="1101" spans="1:43">
      <c r="A1101" t="str">
        <f>IF(C1101="","","Allievo "&amp;COUNTIF($C$2:C1101,C1101))</f>
        <v/>
      </c>
      <c r="H1101" s="3"/>
      <c r="N1101" s="3"/>
      <c r="O1101" s="3"/>
      <c r="P1101" s="3"/>
      <c r="Q1101" s="3"/>
      <c r="R1101" s="3"/>
      <c r="S1101" s="3"/>
      <c r="T1101" s="3"/>
      <c r="V1101" s="3"/>
      <c r="W1101" s="3"/>
      <c r="X1101" s="3"/>
      <c r="Z1101" s="3"/>
      <c r="AA1101" s="3"/>
      <c r="AB1101" s="3"/>
      <c r="AC1101" s="3"/>
      <c r="AD1101" s="3"/>
      <c r="AF1101" s="3"/>
      <c r="AG1101" s="3"/>
      <c r="AH1101" s="3"/>
      <c r="AJ1101" s="3"/>
      <c r="AK1101" s="3"/>
      <c r="AL1101" s="3"/>
      <c r="AN1101" s="3"/>
      <c r="AQ1101" s="3"/>
    </row>
    <row r="1102" spans="1:43">
      <c r="A1102" t="str">
        <f>IF(C1102="","","Allievo "&amp;COUNTIF($C$2:C1102,C1102))</f>
        <v/>
      </c>
      <c r="H1102" s="3"/>
      <c r="N1102" s="3"/>
      <c r="O1102" s="3"/>
      <c r="P1102" s="3"/>
      <c r="Q1102" s="3"/>
      <c r="R1102" s="3"/>
      <c r="S1102" s="3"/>
      <c r="T1102" s="3"/>
      <c r="V1102" s="3"/>
      <c r="W1102" s="3"/>
      <c r="X1102" s="3"/>
      <c r="Z1102" s="3"/>
      <c r="AA1102" s="3"/>
      <c r="AB1102" s="3"/>
      <c r="AC1102" s="3"/>
      <c r="AD1102" s="3"/>
      <c r="AF1102" s="3"/>
      <c r="AG1102" s="3"/>
      <c r="AH1102" s="3"/>
      <c r="AJ1102" s="3"/>
      <c r="AK1102" s="3"/>
      <c r="AL1102" s="3"/>
      <c r="AN1102" s="3"/>
      <c r="AQ1102" s="3"/>
    </row>
    <row r="1103" spans="1:43">
      <c r="A1103" t="str">
        <f>IF(C1103="","","Allievo "&amp;COUNTIF($C$2:C1103,C1103))</f>
        <v/>
      </c>
      <c r="H1103" s="3"/>
      <c r="N1103" s="3"/>
      <c r="O1103" s="3"/>
      <c r="P1103" s="3"/>
      <c r="Q1103" s="3"/>
      <c r="R1103" s="3"/>
      <c r="S1103" s="3"/>
      <c r="T1103" s="3"/>
      <c r="V1103" s="3"/>
      <c r="W1103" s="3"/>
      <c r="X1103" s="3"/>
      <c r="Z1103" s="3"/>
      <c r="AA1103" s="3"/>
      <c r="AB1103" s="3"/>
      <c r="AC1103" s="3"/>
      <c r="AD1103" s="3"/>
      <c r="AF1103" s="3"/>
      <c r="AG1103" s="3"/>
      <c r="AH1103" s="3"/>
      <c r="AJ1103" s="3"/>
      <c r="AK1103" s="3"/>
      <c r="AL1103" s="3"/>
      <c r="AN1103" s="3"/>
      <c r="AQ1103" s="3"/>
    </row>
    <row r="1104" spans="1:43">
      <c r="A1104" t="str">
        <f>IF(C1104="","","Allievo "&amp;COUNTIF($C$2:C1104,C1104))</f>
        <v/>
      </c>
      <c r="H1104" s="3"/>
      <c r="N1104" s="3"/>
      <c r="O1104" s="3"/>
      <c r="P1104" s="3"/>
      <c r="Q1104" s="3"/>
      <c r="R1104" s="3"/>
      <c r="S1104" s="3"/>
      <c r="T1104" s="3"/>
      <c r="V1104" s="3"/>
      <c r="W1104" s="3"/>
      <c r="X1104" s="3"/>
      <c r="Z1104" s="3"/>
      <c r="AA1104" s="3"/>
      <c r="AB1104" s="3"/>
      <c r="AC1104" s="3"/>
      <c r="AD1104" s="3"/>
      <c r="AF1104" s="3"/>
      <c r="AG1104" s="3"/>
      <c r="AH1104" s="3"/>
      <c r="AJ1104" s="3"/>
      <c r="AK1104" s="3"/>
      <c r="AL1104" s="3"/>
      <c r="AN1104" s="3"/>
      <c r="AQ1104" s="3"/>
    </row>
    <row r="1105" spans="1:43">
      <c r="A1105" t="str">
        <f>IF(C1105="","","Allievo "&amp;COUNTIF($C$2:C1105,C1105))</f>
        <v/>
      </c>
      <c r="H1105" s="3"/>
      <c r="N1105" s="3"/>
      <c r="O1105" s="3"/>
      <c r="P1105" s="3"/>
      <c r="Q1105" s="3"/>
      <c r="R1105" s="3"/>
      <c r="S1105" s="3"/>
      <c r="T1105" s="3"/>
      <c r="V1105" s="3"/>
      <c r="W1105" s="3"/>
      <c r="X1105" s="3"/>
      <c r="Z1105" s="3"/>
      <c r="AA1105" s="3"/>
      <c r="AB1105" s="3"/>
      <c r="AC1105" s="3"/>
      <c r="AD1105" s="3"/>
      <c r="AF1105" s="3"/>
      <c r="AG1105" s="3"/>
      <c r="AH1105" s="3"/>
      <c r="AJ1105" s="3"/>
      <c r="AK1105" s="3"/>
      <c r="AL1105" s="3"/>
      <c r="AN1105" s="3"/>
      <c r="AQ1105" s="3"/>
    </row>
    <row r="1106" spans="1:43">
      <c r="A1106" t="str">
        <f>IF(C1106="","","Allievo "&amp;COUNTIF($C$2:C1106,C1106))</f>
        <v/>
      </c>
      <c r="H1106" s="3"/>
      <c r="N1106" s="3"/>
      <c r="O1106" s="3"/>
      <c r="P1106" s="3"/>
      <c r="Q1106" s="3"/>
      <c r="R1106" s="3"/>
      <c r="S1106" s="3"/>
      <c r="T1106" s="3"/>
      <c r="V1106" s="3"/>
      <c r="W1106" s="3"/>
      <c r="X1106" s="3"/>
      <c r="Z1106" s="3"/>
      <c r="AA1106" s="3"/>
      <c r="AB1106" s="3"/>
      <c r="AC1106" s="3"/>
      <c r="AD1106" s="3"/>
      <c r="AF1106" s="3"/>
      <c r="AG1106" s="3"/>
      <c r="AH1106" s="3"/>
      <c r="AJ1106" s="3"/>
      <c r="AK1106" s="3"/>
      <c r="AL1106" s="3"/>
      <c r="AN1106" s="3"/>
      <c r="AQ1106" s="3"/>
    </row>
    <row r="1107" spans="1:43">
      <c r="A1107" t="str">
        <f>IF(C1107="","","Allievo "&amp;COUNTIF($C$2:C1107,C1107))</f>
        <v/>
      </c>
      <c r="H1107" s="3"/>
      <c r="N1107" s="3"/>
      <c r="O1107" s="3"/>
      <c r="P1107" s="3"/>
      <c r="Q1107" s="3"/>
      <c r="R1107" s="3"/>
      <c r="S1107" s="3"/>
      <c r="T1107" s="3"/>
      <c r="V1107" s="3"/>
      <c r="W1107" s="3"/>
      <c r="X1107" s="3"/>
      <c r="Z1107" s="3"/>
      <c r="AA1107" s="3"/>
      <c r="AB1107" s="3"/>
      <c r="AC1107" s="3"/>
      <c r="AD1107" s="3"/>
      <c r="AF1107" s="3"/>
      <c r="AG1107" s="3"/>
      <c r="AH1107" s="3"/>
      <c r="AJ1107" s="3"/>
      <c r="AK1107" s="3"/>
      <c r="AL1107" s="3"/>
      <c r="AN1107" s="3"/>
      <c r="AQ1107" s="3"/>
    </row>
    <row r="1108" spans="1:43">
      <c r="A1108" t="str">
        <f>IF(C1108="","","Allievo "&amp;COUNTIF($C$2:C1108,C1108))</f>
        <v/>
      </c>
      <c r="H1108" s="3"/>
      <c r="N1108" s="3"/>
      <c r="O1108" s="3"/>
      <c r="P1108" s="3"/>
      <c r="Q1108" s="3"/>
      <c r="R1108" s="3"/>
      <c r="S1108" s="3"/>
      <c r="T1108" s="3"/>
      <c r="V1108" s="3"/>
      <c r="W1108" s="3"/>
      <c r="X1108" s="3"/>
      <c r="Z1108" s="3"/>
      <c r="AA1108" s="3"/>
      <c r="AB1108" s="3"/>
      <c r="AC1108" s="3"/>
      <c r="AD1108" s="3"/>
      <c r="AF1108" s="3"/>
      <c r="AG1108" s="3"/>
      <c r="AH1108" s="3"/>
      <c r="AJ1108" s="3"/>
      <c r="AK1108" s="3"/>
      <c r="AL1108" s="3"/>
      <c r="AN1108" s="3"/>
      <c r="AQ1108" s="3"/>
    </row>
    <row r="1109" spans="1:43">
      <c r="A1109" t="str">
        <f>IF(C1109="","","Allievo "&amp;COUNTIF($C$2:C1109,C1109))</f>
        <v/>
      </c>
      <c r="H1109" s="3"/>
      <c r="N1109" s="3"/>
      <c r="O1109" s="3"/>
      <c r="P1109" s="3"/>
      <c r="Q1109" s="3"/>
      <c r="R1109" s="3"/>
      <c r="S1109" s="3"/>
      <c r="T1109" s="3"/>
      <c r="V1109" s="3"/>
      <c r="W1109" s="3"/>
      <c r="X1109" s="3"/>
      <c r="Z1109" s="3"/>
      <c r="AA1109" s="3"/>
      <c r="AB1109" s="3"/>
      <c r="AC1109" s="3"/>
      <c r="AD1109" s="3"/>
      <c r="AF1109" s="3"/>
      <c r="AG1109" s="3"/>
      <c r="AH1109" s="3"/>
      <c r="AJ1109" s="3"/>
      <c r="AK1109" s="3"/>
      <c r="AL1109" s="3"/>
      <c r="AN1109" s="3"/>
      <c r="AQ1109" s="3"/>
    </row>
    <row r="1110" spans="1:43">
      <c r="A1110" t="str">
        <f>IF(C1110="","","Allievo "&amp;COUNTIF($C$2:C1110,C1110))</f>
        <v/>
      </c>
      <c r="H1110" s="3"/>
      <c r="N1110" s="3"/>
      <c r="O1110" s="3"/>
      <c r="P1110" s="3"/>
      <c r="Q1110" s="3"/>
      <c r="R1110" s="3"/>
      <c r="S1110" s="3"/>
      <c r="T1110" s="3"/>
      <c r="V1110" s="3"/>
      <c r="W1110" s="3"/>
      <c r="X1110" s="3"/>
      <c r="Z1110" s="3"/>
      <c r="AA1110" s="3"/>
      <c r="AB1110" s="3"/>
      <c r="AC1110" s="3"/>
      <c r="AD1110" s="3"/>
      <c r="AF1110" s="3"/>
      <c r="AG1110" s="3"/>
      <c r="AH1110" s="3"/>
      <c r="AJ1110" s="3"/>
      <c r="AK1110" s="3"/>
      <c r="AL1110" s="3"/>
      <c r="AN1110" s="3"/>
      <c r="AQ1110" s="3"/>
    </row>
    <row r="1111" spans="1:43">
      <c r="A1111" t="str">
        <f>IF(C1111="","","Allievo "&amp;COUNTIF($C$2:C1111,C1111))</f>
        <v/>
      </c>
      <c r="H1111" s="3"/>
      <c r="N1111" s="3"/>
      <c r="O1111" s="3"/>
      <c r="P1111" s="3"/>
      <c r="Q1111" s="3"/>
      <c r="R1111" s="3"/>
      <c r="S1111" s="3"/>
      <c r="T1111" s="3"/>
      <c r="V1111" s="3"/>
      <c r="W1111" s="3"/>
      <c r="X1111" s="3"/>
      <c r="Z1111" s="3"/>
      <c r="AA1111" s="3"/>
      <c r="AB1111" s="3"/>
      <c r="AC1111" s="3"/>
      <c r="AD1111" s="3"/>
      <c r="AF1111" s="3"/>
      <c r="AG1111" s="3"/>
      <c r="AH1111" s="3"/>
      <c r="AJ1111" s="3"/>
      <c r="AK1111" s="3"/>
      <c r="AL1111" s="3"/>
      <c r="AN1111" s="3"/>
      <c r="AQ1111" s="3"/>
    </row>
    <row r="1112" spans="1:43">
      <c r="A1112" t="str">
        <f>IF(C1112="","","Allievo "&amp;COUNTIF($C$2:C1112,C1112))</f>
        <v/>
      </c>
      <c r="H1112" s="3"/>
      <c r="N1112" s="3"/>
      <c r="O1112" s="3"/>
      <c r="P1112" s="3"/>
      <c r="Q1112" s="3"/>
      <c r="R1112" s="3"/>
      <c r="S1112" s="3"/>
      <c r="T1112" s="3"/>
      <c r="V1112" s="3"/>
      <c r="W1112" s="3"/>
      <c r="X1112" s="3"/>
      <c r="Z1112" s="3"/>
      <c r="AA1112" s="3"/>
      <c r="AB1112" s="3"/>
      <c r="AC1112" s="3"/>
      <c r="AD1112" s="3"/>
      <c r="AF1112" s="3"/>
      <c r="AG1112" s="3"/>
      <c r="AH1112" s="3"/>
      <c r="AJ1112" s="3"/>
      <c r="AK1112" s="3"/>
      <c r="AL1112" s="3"/>
      <c r="AN1112" s="3"/>
      <c r="AQ1112" s="3"/>
    </row>
    <row r="1113" spans="1:43">
      <c r="A1113" t="str">
        <f>IF(C1113="","","Allievo "&amp;COUNTIF($C$2:C1113,C1113))</f>
        <v/>
      </c>
      <c r="H1113" s="3"/>
      <c r="N1113" s="3"/>
      <c r="O1113" s="3"/>
      <c r="P1113" s="3"/>
      <c r="Q1113" s="3"/>
      <c r="R1113" s="3"/>
      <c r="S1113" s="3"/>
      <c r="T1113" s="3"/>
      <c r="V1113" s="3"/>
      <c r="W1113" s="3"/>
      <c r="X1113" s="3"/>
      <c r="Z1113" s="3"/>
      <c r="AA1113" s="3"/>
      <c r="AB1113" s="3"/>
      <c r="AC1113" s="3"/>
      <c r="AD1113" s="3"/>
      <c r="AF1113" s="3"/>
      <c r="AG1113" s="3"/>
      <c r="AH1113" s="3"/>
      <c r="AJ1113" s="3"/>
      <c r="AK1113" s="3"/>
      <c r="AL1113" s="3"/>
      <c r="AN1113" s="3"/>
      <c r="AQ1113" s="3"/>
    </row>
    <row r="1114" spans="1:43">
      <c r="A1114" t="str">
        <f>IF(C1114="","","Allievo "&amp;COUNTIF($C$2:C1114,C1114))</f>
        <v/>
      </c>
      <c r="H1114" s="3"/>
      <c r="N1114" s="3"/>
      <c r="O1114" s="3"/>
      <c r="P1114" s="3"/>
      <c r="Q1114" s="3"/>
      <c r="R1114" s="3"/>
      <c r="S1114" s="3"/>
      <c r="T1114" s="3"/>
      <c r="V1114" s="3"/>
      <c r="W1114" s="3"/>
      <c r="X1114" s="3"/>
      <c r="Z1114" s="3"/>
      <c r="AA1114" s="3"/>
      <c r="AB1114" s="3"/>
      <c r="AC1114" s="3"/>
      <c r="AD1114" s="3"/>
      <c r="AF1114" s="3"/>
      <c r="AG1114" s="3"/>
      <c r="AH1114" s="3"/>
      <c r="AJ1114" s="3"/>
      <c r="AK1114" s="3"/>
      <c r="AL1114" s="3"/>
      <c r="AN1114" s="3"/>
      <c r="AQ1114" s="3"/>
    </row>
    <row r="1115" spans="1:43">
      <c r="A1115" t="str">
        <f>IF(C1115="","","Allievo "&amp;COUNTIF($C$2:C1115,C1115))</f>
        <v/>
      </c>
      <c r="H1115" s="3"/>
      <c r="N1115" s="3"/>
      <c r="O1115" s="3"/>
      <c r="P1115" s="3"/>
      <c r="Q1115" s="3"/>
      <c r="R1115" s="3"/>
      <c r="S1115" s="3"/>
      <c r="T1115" s="3"/>
      <c r="V1115" s="3"/>
      <c r="W1115" s="3"/>
      <c r="X1115" s="3"/>
      <c r="Z1115" s="3"/>
      <c r="AA1115" s="3"/>
      <c r="AB1115" s="3"/>
      <c r="AC1115" s="3"/>
      <c r="AD1115" s="3"/>
      <c r="AF1115" s="3"/>
      <c r="AG1115" s="3"/>
      <c r="AH1115" s="3"/>
      <c r="AJ1115" s="3"/>
      <c r="AK1115" s="3"/>
      <c r="AL1115" s="3"/>
      <c r="AN1115" s="3"/>
      <c r="AQ1115" s="3"/>
    </row>
    <row r="1116" spans="1:43">
      <c r="A1116" t="str">
        <f>IF(C1116="","","Allievo "&amp;COUNTIF($C$2:C1116,C1116))</f>
        <v/>
      </c>
      <c r="H1116" s="3"/>
      <c r="N1116" s="3"/>
      <c r="O1116" s="3"/>
      <c r="P1116" s="3"/>
      <c r="Q1116" s="3"/>
      <c r="R1116" s="3"/>
      <c r="S1116" s="3"/>
      <c r="T1116" s="3"/>
      <c r="V1116" s="3"/>
      <c r="W1116" s="3"/>
      <c r="X1116" s="3"/>
      <c r="Z1116" s="3"/>
      <c r="AA1116" s="3"/>
      <c r="AB1116" s="3"/>
      <c r="AC1116" s="3"/>
      <c r="AD1116" s="3"/>
      <c r="AF1116" s="3"/>
      <c r="AG1116" s="3"/>
      <c r="AH1116" s="3"/>
      <c r="AJ1116" s="3"/>
      <c r="AK1116" s="3"/>
      <c r="AL1116" s="3"/>
      <c r="AN1116" s="3"/>
      <c r="AQ1116" s="3"/>
    </row>
    <row r="1117" spans="1:43">
      <c r="A1117" t="str">
        <f>IF(C1117="","","Allievo "&amp;COUNTIF($C$2:C1117,C1117))</f>
        <v/>
      </c>
      <c r="H1117" s="3"/>
      <c r="N1117" s="3"/>
      <c r="O1117" s="3"/>
      <c r="P1117" s="3"/>
      <c r="Q1117" s="3"/>
      <c r="R1117" s="3"/>
      <c r="S1117" s="3"/>
      <c r="T1117" s="3"/>
      <c r="V1117" s="3"/>
      <c r="W1117" s="3"/>
      <c r="X1117" s="3"/>
      <c r="Z1117" s="3"/>
      <c r="AA1117" s="3"/>
      <c r="AB1117" s="3"/>
      <c r="AC1117" s="3"/>
      <c r="AD1117" s="3"/>
      <c r="AF1117" s="3"/>
      <c r="AG1117" s="3"/>
      <c r="AH1117" s="3"/>
      <c r="AJ1117" s="3"/>
      <c r="AK1117" s="3"/>
      <c r="AL1117" s="3"/>
      <c r="AN1117" s="3"/>
      <c r="AQ1117" s="3"/>
    </row>
    <row r="1118" spans="1:43">
      <c r="A1118" t="str">
        <f>IF(C1118="","","Allievo "&amp;COUNTIF($C$2:C1118,C1118))</f>
        <v/>
      </c>
      <c r="H1118" s="3"/>
      <c r="N1118" s="3"/>
      <c r="O1118" s="3"/>
      <c r="P1118" s="3"/>
      <c r="Q1118" s="3"/>
      <c r="R1118" s="3"/>
      <c r="S1118" s="3"/>
      <c r="T1118" s="3"/>
      <c r="V1118" s="3"/>
      <c r="W1118" s="3"/>
      <c r="X1118" s="3"/>
      <c r="Z1118" s="3"/>
      <c r="AA1118" s="3"/>
      <c r="AB1118" s="3"/>
      <c r="AC1118" s="3"/>
      <c r="AD1118" s="3"/>
      <c r="AF1118" s="3"/>
      <c r="AG1118" s="3"/>
      <c r="AH1118" s="3"/>
      <c r="AJ1118" s="3"/>
      <c r="AK1118" s="3"/>
      <c r="AL1118" s="3"/>
      <c r="AN1118" s="3"/>
      <c r="AQ1118" s="3"/>
    </row>
    <row r="1119" spans="1:43">
      <c r="A1119" t="str">
        <f>IF(C1119="","","Allievo "&amp;COUNTIF($C$2:C1119,C1119))</f>
        <v/>
      </c>
      <c r="H1119" s="3"/>
      <c r="N1119" s="3"/>
      <c r="O1119" s="3"/>
      <c r="P1119" s="3"/>
      <c r="Q1119" s="3"/>
      <c r="R1119" s="3"/>
      <c r="S1119" s="3"/>
      <c r="T1119" s="3"/>
      <c r="V1119" s="3"/>
      <c r="W1119" s="3"/>
      <c r="X1119" s="3"/>
      <c r="Z1119" s="3"/>
      <c r="AA1119" s="3"/>
      <c r="AB1119" s="3"/>
      <c r="AC1119" s="3"/>
      <c r="AD1119" s="3"/>
      <c r="AF1119" s="3"/>
      <c r="AG1119" s="3"/>
      <c r="AH1119" s="3"/>
      <c r="AJ1119" s="3"/>
      <c r="AK1119" s="3"/>
      <c r="AL1119" s="3"/>
      <c r="AN1119" s="3"/>
      <c r="AQ1119" s="3"/>
    </row>
    <row r="1120" spans="1:43">
      <c r="A1120" t="str">
        <f>IF(C1120="","","Allievo "&amp;COUNTIF($C$2:C1120,C1120))</f>
        <v/>
      </c>
      <c r="H1120" s="3"/>
      <c r="N1120" s="3"/>
      <c r="O1120" s="3"/>
      <c r="P1120" s="3"/>
      <c r="Q1120" s="3"/>
      <c r="R1120" s="3"/>
      <c r="S1120" s="3"/>
      <c r="T1120" s="3"/>
      <c r="V1120" s="3"/>
      <c r="W1120" s="3"/>
      <c r="X1120" s="3"/>
      <c r="Z1120" s="3"/>
      <c r="AA1120" s="3"/>
      <c r="AB1120" s="3"/>
      <c r="AC1120" s="3"/>
      <c r="AD1120" s="3"/>
      <c r="AF1120" s="3"/>
      <c r="AG1120" s="3"/>
      <c r="AH1120" s="3"/>
      <c r="AJ1120" s="3"/>
      <c r="AK1120" s="3"/>
      <c r="AL1120" s="3"/>
      <c r="AN1120" s="3"/>
      <c r="AQ1120" s="3"/>
    </row>
    <row r="1121" spans="1:43">
      <c r="A1121" t="str">
        <f>IF(C1121="","","Allievo "&amp;COUNTIF($C$2:C1121,C1121))</f>
        <v/>
      </c>
      <c r="H1121" s="3"/>
      <c r="N1121" s="3"/>
      <c r="O1121" s="3"/>
      <c r="P1121" s="3"/>
      <c r="Q1121" s="3"/>
      <c r="R1121" s="3"/>
      <c r="S1121" s="3"/>
      <c r="T1121" s="3"/>
      <c r="V1121" s="3"/>
      <c r="W1121" s="3"/>
      <c r="X1121" s="3"/>
      <c r="Z1121" s="3"/>
      <c r="AA1121" s="3"/>
      <c r="AB1121" s="3"/>
      <c r="AC1121" s="3"/>
      <c r="AD1121" s="3"/>
      <c r="AF1121" s="3"/>
      <c r="AG1121" s="3"/>
      <c r="AH1121" s="3"/>
      <c r="AJ1121" s="3"/>
      <c r="AK1121" s="3"/>
      <c r="AL1121" s="3"/>
      <c r="AN1121" s="3"/>
      <c r="AQ1121" s="3"/>
    </row>
    <row r="1122" spans="1:43">
      <c r="A1122" t="str">
        <f>IF(C1122="","","Allievo "&amp;COUNTIF($C$2:C1122,C1122))</f>
        <v/>
      </c>
      <c r="H1122" s="3"/>
      <c r="N1122" s="3"/>
      <c r="O1122" s="3"/>
      <c r="P1122" s="3"/>
      <c r="Q1122" s="3"/>
      <c r="R1122" s="3"/>
      <c r="S1122" s="3"/>
      <c r="T1122" s="3"/>
      <c r="V1122" s="3"/>
      <c r="W1122" s="3"/>
      <c r="X1122" s="3"/>
      <c r="Z1122" s="3"/>
      <c r="AA1122" s="3"/>
      <c r="AB1122" s="3"/>
      <c r="AC1122" s="3"/>
      <c r="AD1122" s="3"/>
      <c r="AF1122" s="3"/>
      <c r="AG1122" s="3"/>
      <c r="AH1122" s="3"/>
      <c r="AJ1122" s="3"/>
      <c r="AK1122" s="3"/>
      <c r="AL1122" s="3"/>
      <c r="AN1122" s="3"/>
      <c r="AQ1122" s="3"/>
    </row>
    <row r="1123" spans="1:43">
      <c r="A1123" t="str">
        <f>IF(C1123="","","Allievo "&amp;COUNTIF($C$2:C1123,C1123))</f>
        <v/>
      </c>
      <c r="H1123" s="3"/>
      <c r="N1123" s="3"/>
      <c r="O1123" s="3"/>
      <c r="P1123" s="3"/>
      <c r="Q1123" s="3"/>
      <c r="R1123" s="3"/>
      <c r="S1123" s="3"/>
      <c r="T1123" s="3"/>
      <c r="V1123" s="3"/>
      <c r="W1123" s="3"/>
      <c r="X1123" s="3"/>
      <c r="Z1123" s="3"/>
      <c r="AA1123" s="3"/>
      <c r="AB1123" s="3"/>
      <c r="AC1123" s="3"/>
      <c r="AD1123" s="3"/>
      <c r="AF1123" s="3"/>
      <c r="AG1123" s="3"/>
      <c r="AH1123" s="3"/>
      <c r="AJ1123" s="3"/>
      <c r="AK1123" s="3"/>
      <c r="AL1123" s="3"/>
      <c r="AN1123" s="3"/>
      <c r="AQ1123" s="3"/>
    </row>
    <row r="1124" spans="1:43">
      <c r="A1124" t="str">
        <f>IF(C1124="","","Allievo "&amp;COUNTIF($C$2:C1124,C1124))</f>
        <v/>
      </c>
      <c r="H1124" s="3"/>
      <c r="N1124" s="3"/>
      <c r="O1124" s="3"/>
      <c r="P1124" s="3"/>
      <c r="Q1124" s="3"/>
      <c r="R1124" s="3"/>
      <c r="S1124" s="3"/>
      <c r="T1124" s="3"/>
      <c r="V1124" s="3"/>
      <c r="W1124" s="3"/>
      <c r="X1124" s="3"/>
      <c r="Z1124" s="3"/>
      <c r="AA1124" s="3"/>
      <c r="AB1124" s="3"/>
      <c r="AC1124" s="3"/>
      <c r="AD1124" s="3"/>
      <c r="AF1124" s="3"/>
      <c r="AG1124" s="3"/>
      <c r="AH1124" s="3"/>
      <c r="AJ1124" s="3"/>
      <c r="AK1124" s="3"/>
      <c r="AL1124" s="3"/>
      <c r="AN1124" s="3"/>
      <c r="AQ1124" s="3"/>
    </row>
    <row r="1125" spans="1:43">
      <c r="A1125" t="str">
        <f>IF(C1125="","","Allievo "&amp;COUNTIF($C$2:C1125,C1125))</f>
        <v/>
      </c>
      <c r="H1125" s="3"/>
      <c r="N1125" s="3"/>
      <c r="O1125" s="3"/>
      <c r="P1125" s="3"/>
      <c r="Q1125" s="3"/>
      <c r="R1125" s="3"/>
      <c r="S1125" s="3"/>
      <c r="T1125" s="3"/>
      <c r="V1125" s="3"/>
      <c r="W1125" s="3"/>
      <c r="X1125" s="3"/>
      <c r="Z1125" s="3"/>
      <c r="AA1125" s="3"/>
      <c r="AB1125" s="3"/>
      <c r="AC1125" s="3"/>
      <c r="AD1125" s="3"/>
      <c r="AF1125" s="3"/>
      <c r="AG1125" s="3"/>
      <c r="AH1125" s="3"/>
      <c r="AJ1125" s="3"/>
      <c r="AK1125" s="3"/>
      <c r="AL1125" s="3"/>
      <c r="AN1125" s="3"/>
      <c r="AQ1125" s="3"/>
    </row>
    <row r="1126" spans="1:43">
      <c r="A1126" t="str">
        <f>IF(C1126="","","Allievo "&amp;COUNTIF($C$2:C1126,C1126))</f>
        <v/>
      </c>
      <c r="H1126" s="3"/>
      <c r="N1126" s="3"/>
      <c r="O1126" s="3"/>
      <c r="P1126" s="3"/>
      <c r="Q1126" s="3"/>
      <c r="R1126" s="3"/>
      <c r="S1126" s="3"/>
      <c r="T1126" s="3"/>
      <c r="V1126" s="3"/>
      <c r="W1126" s="3"/>
      <c r="X1126" s="3"/>
      <c r="Z1126" s="3"/>
      <c r="AA1126" s="3"/>
      <c r="AB1126" s="3"/>
      <c r="AC1126" s="3"/>
      <c r="AD1126" s="3"/>
      <c r="AF1126" s="3"/>
      <c r="AG1126" s="3"/>
      <c r="AH1126" s="3"/>
      <c r="AJ1126" s="3"/>
      <c r="AK1126" s="3"/>
      <c r="AL1126" s="3"/>
      <c r="AN1126" s="3"/>
      <c r="AQ1126" s="3"/>
    </row>
    <row r="1127" spans="1:43">
      <c r="A1127" t="str">
        <f>IF(C1127="","","Allievo "&amp;COUNTIF($C$2:C1127,C1127))</f>
        <v/>
      </c>
      <c r="H1127" s="3"/>
      <c r="N1127" s="3"/>
      <c r="O1127" s="3"/>
      <c r="P1127" s="3"/>
      <c r="Q1127" s="3"/>
      <c r="R1127" s="3"/>
      <c r="S1127" s="3"/>
      <c r="T1127" s="3"/>
      <c r="V1127" s="3"/>
      <c r="W1127" s="3"/>
      <c r="X1127" s="3"/>
      <c r="Z1127" s="3"/>
      <c r="AA1127" s="3"/>
      <c r="AB1127" s="3"/>
      <c r="AC1127" s="3"/>
      <c r="AD1127" s="3"/>
      <c r="AF1127" s="3"/>
      <c r="AG1127" s="3"/>
      <c r="AH1127" s="3"/>
      <c r="AJ1127" s="3"/>
      <c r="AK1127" s="3"/>
      <c r="AL1127" s="3"/>
      <c r="AN1127" s="3"/>
      <c r="AQ1127" s="3"/>
    </row>
    <row r="1128" spans="1:43">
      <c r="A1128" t="str">
        <f>IF(C1128="","","Allievo "&amp;COUNTIF($C$2:C1128,C1128))</f>
        <v/>
      </c>
      <c r="H1128" s="3"/>
      <c r="N1128" s="3"/>
      <c r="O1128" s="3"/>
      <c r="P1128" s="3"/>
      <c r="Q1128" s="3"/>
      <c r="R1128" s="3"/>
      <c r="S1128" s="3"/>
      <c r="T1128" s="3"/>
      <c r="V1128" s="3"/>
      <c r="W1128" s="3"/>
      <c r="X1128" s="3"/>
      <c r="Z1128" s="3"/>
      <c r="AA1128" s="3"/>
      <c r="AB1128" s="3"/>
      <c r="AC1128" s="3"/>
      <c r="AD1128" s="3"/>
      <c r="AF1128" s="3"/>
      <c r="AG1128" s="3"/>
      <c r="AH1128" s="3"/>
      <c r="AJ1128" s="3"/>
      <c r="AK1128" s="3"/>
      <c r="AL1128" s="3"/>
      <c r="AN1128" s="3"/>
      <c r="AQ1128" s="3"/>
    </row>
    <row r="1129" spans="1:43">
      <c r="A1129" t="str">
        <f>IF(C1129="","","Allievo "&amp;COUNTIF($C$2:C1129,C1129))</f>
        <v/>
      </c>
      <c r="H1129" s="3"/>
      <c r="N1129" s="3"/>
      <c r="O1129" s="3"/>
      <c r="P1129" s="3"/>
      <c r="Q1129" s="3"/>
      <c r="R1129" s="3"/>
      <c r="S1129" s="3"/>
      <c r="T1129" s="3"/>
      <c r="V1129" s="3"/>
      <c r="W1129" s="3"/>
      <c r="X1129" s="3"/>
      <c r="Z1129" s="3"/>
      <c r="AA1129" s="3"/>
      <c r="AB1129" s="3"/>
      <c r="AC1129" s="3"/>
      <c r="AD1129" s="3"/>
      <c r="AF1129" s="3"/>
      <c r="AG1129" s="3"/>
      <c r="AH1129" s="3"/>
      <c r="AJ1129" s="3"/>
      <c r="AK1129" s="3"/>
      <c r="AL1129" s="3"/>
      <c r="AN1129" s="3"/>
      <c r="AQ1129" s="3"/>
    </row>
    <row r="1130" spans="1:43">
      <c r="A1130" t="str">
        <f>IF(C1130="","","Allievo "&amp;COUNTIF($C$2:C1130,C1130))</f>
        <v/>
      </c>
      <c r="H1130" s="3"/>
      <c r="N1130" s="3"/>
      <c r="O1130" s="3"/>
      <c r="P1130" s="3"/>
      <c r="Q1130" s="3"/>
      <c r="R1130" s="3"/>
      <c r="S1130" s="3"/>
      <c r="T1130" s="3"/>
      <c r="V1130" s="3"/>
      <c r="W1130" s="3"/>
      <c r="X1130" s="3"/>
      <c r="Z1130" s="3"/>
      <c r="AA1130" s="3"/>
      <c r="AB1130" s="3"/>
      <c r="AC1130" s="3"/>
      <c r="AD1130" s="3"/>
      <c r="AF1130" s="3"/>
      <c r="AG1130" s="3"/>
      <c r="AH1130" s="3"/>
      <c r="AJ1130" s="3"/>
      <c r="AK1130" s="3"/>
      <c r="AL1130" s="3"/>
      <c r="AN1130" s="3"/>
      <c r="AQ1130" s="3"/>
    </row>
    <row r="1131" spans="1:43">
      <c r="A1131" t="str">
        <f>IF(C1131="","","Allievo "&amp;COUNTIF($C$2:C1131,C1131))</f>
        <v/>
      </c>
      <c r="H1131" s="3"/>
      <c r="N1131" s="3"/>
      <c r="O1131" s="3"/>
      <c r="P1131" s="3"/>
      <c r="Q1131" s="3"/>
      <c r="R1131" s="3"/>
      <c r="S1131" s="3"/>
      <c r="T1131" s="3"/>
      <c r="V1131" s="3"/>
      <c r="W1131" s="3"/>
      <c r="X1131" s="3"/>
      <c r="Z1131" s="3"/>
      <c r="AA1131" s="3"/>
      <c r="AB1131" s="3"/>
      <c r="AC1131" s="3"/>
      <c r="AD1131" s="3"/>
      <c r="AF1131" s="3"/>
      <c r="AG1131" s="3"/>
      <c r="AH1131" s="3"/>
      <c r="AJ1131" s="3"/>
      <c r="AK1131" s="3"/>
      <c r="AL1131" s="3"/>
      <c r="AN1131" s="3"/>
      <c r="AQ1131" s="3"/>
    </row>
    <row r="1132" spans="1:43">
      <c r="A1132" t="str">
        <f>IF(C1132="","","Allievo "&amp;COUNTIF($C$2:C1132,C1132))</f>
        <v/>
      </c>
      <c r="H1132" s="3"/>
      <c r="N1132" s="3"/>
      <c r="O1132" s="3"/>
      <c r="P1132" s="3"/>
      <c r="Q1132" s="3"/>
      <c r="R1132" s="3"/>
      <c r="S1132" s="3"/>
      <c r="T1132" s="3"/>
      <c r="V1132" s="3"/>
      <c r="W1132" s="3"/>
      <c r="X1132" s="3"/>
      <c r="Z1132" s="3"/>
      <c r="AA1132" s="3"/>
      <c r="AB1132" s="3"/>
      <c r="AC1132" s="3"/>
      <c r="AD1132" s="3"/>
      <c r="AF1132" s="3"/>
      <c r="AG1132" s="3"/>
      <c r="AH1132" s="3"/>
      <c r="AJ1132" s="3"/>
      <c r="AK1132" s="3"/>
      <c r="AL1132" s="3"/>
      <c r="AN1132" s="3"/>
      <c r="AQ1132" s="3"/>
    </row>
    <row r="1133" spans="1:43">
      <c r="A1133" t="str">
        <f>IF(C1133="","","Allievo "&amp;COUNTIF($C$2:C1133,C1133))</f>
        <v/>
      </c>
      <c r="H1133" s="3"/>
      <c r="N1133" s="3"/>
      <c r="O1133" s="3"/>
      <c r="P1133" s="3"/>
      <c r="Q1133" s="3"/>
      <c r="R1133" s="3"/>
      <c r="S1133" s="3"/>
      <c r="T1133" s="3"/>
      <c r="V1133" s="3"/>
      <c r="W1133" s="3"/>
      <c r="X1133" s="3"/>
      <c r="Z1133" s="3"/>
      <c r="AA1133" s="3"/>
      <c r="AB1133" s="3"/>
      <c r="AC1133" s="3"/>
      <c r="AD1133" s="3"/>
      <c r="AF1133" s="3"/>
      <c r="AG1133" s="3"/>
      <c r="AH1133" s="3"/>
      <c r="AJ1133" s="3"/>
      <c r="AK1133" s="3"/>
      <c r="AL1133" s="3"/>
      <c r="AN1133" s="3"/>
      <c r="AQ1133" s="3"/>
    </row>
    <row r="1134" spans="1:43">
      <c r="A1134" t="str">
        <f>IF(C1134="","","Allievo "&amp;COUNTIF($C$2:C1134,C1134))</f>
        <v/>
      </c>
      <c r="H1134" s="3"/>
      <c r="N1134" s="3"/>
      <c r="O1134" s="3"/>
      <c r="P1134" s="3"/>
      <c r="Q1134" s="3"/>
      <c r="R1134" s="3"/>
      <c r="S1134" s="3"/>
      <c r="T1134" s="3"/>
      <c r="V1134" s="3"/>
      <c r="W1134" s="3"/>
      <c r="X1134" s="3"/>
      <c r="Z1134" s="3"/>
      <c r="AA1134" s="3"/>
      <c r="AB1134" s="3"/>
      <c r="AC1134" s="3"/>
      <c r="AD1134" s="3"/>
      <c r="AF1134" s="3"/>
      <c r="AG1134" s="3"/>
      <c r="AH1134" s="3"/>
      <c r="AJ1134" s="3"/>
      <c r="AK1134" s="3"/>
      <c r="AL1134" s="3"/>
      <c r="AN1134" s="3"/>
      <c r="AQ1134" s="3"/>
    </row>
    <row r="1135" spans="1:43">
      <c r="A1135" t="str">
        <f>IF(C1135="","","Allievo "&amp;COUNTIF($C$2:C1135,C1135))</f>
        <v/>
      </c>
      <c r="H1135" s="3"/>
      <c r="N1135" s="3"/>
      <c r="O1135" s="3"/>
      <c r="P1135" s="3"/>
      <c r="Q1135" s="3"/>
      <c r="R1135" s="3"/>
      <c r="S1135" s="3"/>
      <c r="T1135" s="3"/>
      <c r="V1135" s="3"/>
      <c r="W1135" s="3"/>
      <c r="X1135" s="3"/>
      <c r="Z1135" s="3"/>
      <c r="AA1135" s="3"/>
      <c r="AB1135" s="3"/>
      <c r="AC1135" s="3"/>
      <c r="AD1135" s="3"/>
      <c r="AF1135" s="3"/>
      <c r="AG1135" s="3"/>
      <c r="AH1135" s="3"/>
      <c r="AJ1135" s="3"/>
      <c r="AK1135" s="3"/>
      <c r="AL1135" s="3"/>
      <c r="AN1135" s="3"/>
      <c r="AQ1135" s="3"/>
    </row>
    <row r="1136" spans="1:43">
      <c r="A1136" t="str">
        <f>IF(C1136="","","Allievo "&amp;COUNTIF($C$2:C1136,C1136))</f>
        <v/>
      </c>
      <c r="H1136" s="3"/>
      <c r="N1136" s="3"/>
      <c r="O1136" s="3"/>
      <c r="P1136" s="3"/>
      <c r="Q1136" s="3"/>
      <c r="R1136" s="3"/>
      <c r="S1136" s="3"/>
      <c r="T1136" s="3"/>
      <c r="V1136" s="3"/>
      <c r="W1136" s="3"/>
      <c r="X1136" s="3"/>
      <c r="Z1136" s="3"/>
      <c r="AA1136" s="3"/>
      <c r="AB1136" s="3"/>
      <c r="AC1136" s="3"/>
      <c r="AD1136" s="3"/>
      <c r="AF1136" s="3"/>
      <c r="AG1136" s="3"/>
      <c r="AH1136" s="3"/>
      <c r="AJ1136" s="3"/>
      <c r="AK1136" s="3"/>
      <c r="AL1136" s="3"/>
      <c r="AN1136" s="3"/>
      <c r="AQ1136" s="3"/>
    </row>
    <row r="1137" spans="1:43">
      <c r="A1137" t="str">
        <f>IF(C1137="","","Allievo "&amp;COUNTIF($C$2:C1137,C1137))</f>
        <v/>
      </c>
      <c r="H1137" s="3"/>
      <c r="N1137" s="3"/>
      <c r="O1137" s="3"/>
      <c r="P1137" s="3"/>
      <c r="Q1137" s="3"/>
      <c r="R1137" s="3"/>
      <c r="S1137" s="3"/>
      <c r="T1137" s="3"/>
      <c r="V1137" s="3"/>
      <c r="W1137" s="3"/>
      <c r="X1137" s="3"/>
      <c r="Z1137" s="3"/>
      <c r="AA1137" s="3"/>
      <c r="AB1137" s="3"/>
      <c r="AC1137" s="3"/>
      <c r="AD1137" s="3"/>
      <c r="AF1137" s="3"/>
      <c r="AG1137" s="3"/>
      <c r="AH1137" s="3"/>
      <c r="AJ1137" s="3"/>
      <c r="AK1137" s="3"/>
      <c r="AL1137" s="3"/>
      <c r="AN1137" s="3"/>
      <c r="AQ1137" s="3"/>
    </row>
    <row r="1138" spans="1:43">
      <c r="A1138" t="str">
        <f>IF(C1138="","","Allievo "&amp;COUNTIF($C$2:C1138,C1138))</f>
        <v/>
      </c>
      <c r="H1138" s="3"/>
      <c r="N1138" s="3"/>
      <c r="O1138" s="3"/>
      <c r="P1138" s="3"/>
      <c r="Q1138" s="3"/>
      <c r="R1138" s="3"/>
      <c r="S1138" s="3"/>
      <c r="T1138" s="3"/>
      <c r="V1138" s="3"/>
      <c r="W1138" s="3"/>
      <c r="X1138" s="3"/>
      <c r="Z1138" s="3"/>
      <c r="AA1138" s="3"/>
      <c r="AB1138" s="3"/>
      <c r="AC1138" s="3"/>
      <c r="AD1138" s="3"/>
      <c r="AF1138" s="3"/>
      <c r="AG1138" s="3"/>
      <c r="AH1138" s="3"/>
      <c r="AJ1138" s="3"/>
      <c r="AK1138" s="3"/>
      <c r="AL1138" s="3"/>
      <c r="AN1138" s="3"/>
      <c r="AQ1138" s="3"/>
    </row>
    <row r="1139" spans="1:43">
      <c r="A1139" t="str">
        <f>IF(C1139="","","Allievo "&amp;COUNTIF($C$2:C1139,C1139))</f>
        <v/>
      </c>
      <c r="H1139" s="3"/>
      <c r="N1139" s="3"/>
      <c r="O1139" s="3"/>
      <c r="P1139" s="3"/>
      <c r="Q1139" s="3"/>
      <c r="R1139" s="3"/>
      <c r="S1139" s="3"/>
      <c r="T1139" s="3"/>
      <c r="V1139" s="3"/>
      <c r="W1139" s="3"/>
      <c r="X1139" s="3"/>
      <c r="Z1139" s="3"/>
      <c r="AA1139" s="3"/>
      <c r="AB1139" s="3"/>
      <c r="AC1139" s="3"/>
      <c r="AD1139" s="3"/>
      <c r="AF1139" s="3"/>
      <c r="AG1139" s="3"/>
      <c r="AH1139" s="3"/>
      <c r="AJ1139" s="3"/>
      <c r="AK1139" s="3"/>
      <c r="AL1139" s="3"/>
      <c r="AN1139" s="3"/>
      <c r="AQ1139" s="3"/>
    </row>
    <row r="1140" spans="1:43">
      <c r="A1140" t="str">
        <f>IF(C1140="","","Allievo "&amp;COUNTIF($C$2:C1140,C1140))</f>
        <v/>
      </c>
      <c r="H1140" s="3"/>
      <c r="N1140" s="3"/>
      <c r="O1140" s="3"/>
      <c r="P1140" s="3"/>
      <c r="Q1140" s="3"/>
      <c r="R1140" s="3"/>
      <c r="S1140" s="3"/>
      <c r="T1140" s="3"/>
      <c r="V1140" s="3"/>
      <c r="W1140" s="3"/>
      <c r="X1140" s="3"/>
      <c r="Z1140" s="3"/>
      <c r="AA1140" s="3"/>
      <c r="AB1140" s="3"/>
      <c r="AC1140" s="3"/>
      <c r="AD1140" s="3"/>
      <c r="AF1140" s="3"/>
      <c r="AG1140" s="3"/>
      <c r="AH1140" s="3"/>
      <c r="AJ1140" s="3"/>
      <c r="AK1140" s="3"/>
      <c r="AL1140" s="3"/>
      <c r="AN1140" s="3"/>
      <c r="AQ1140" s="3"/>
    </row>
    <row r="1141" spans="1:43">
      <c r="A1141" t="str">
        <f>IF(C1141="","","Allievo "&amp;COUNTIF($C$2:C1141,C1141))</f>
        <v/>
      </c>
      <c r="H1141" s="3"/>
      <c r="N1141" s="3"/>
      <c r="O1141" s="3"/>
      <c r="P1141" s="3"/>
      <c r="Q1141" s="3"/>
      <c r="R1141" s="3"/>
      <c r="S1141" s="3"/>
      <c r="T1141" s="3"/>
      <c r="V1141" s="3"/>
      <c r="W1141" s="3"/>
      <c r="X1141" s="3"/>
      <c r="Z1141" s="3"/>
      <c r="AA1141" s="3"/>
      <c r="AB1141" s="3"/>
      <c r="AC1141" s="3"/>
      <c r="AD1141" s="3"/>
      <c r="AF1141" s="3"/>
      <c r="AG1141" s="3"/>
      <c r="AH1141" s="3"/>
      <c r="AJ1141" s="3"/>
      <c r="AK1141" s="3"/>
      <c r="AL1141" s="3"/>
      <c r="AN1141" s="3"/>
      <c r="AQ1141" s="3"/>
    </row>
    <row r="1142" spans="1:43">
      <c r="A1142" t="str">
        <f>IF(C1142="","","Allievo "&amp;COUNTIF($C$2:C1142,C1142))</f>
        <v/>
      </c>
      <c r="H1142" s="3"/>
      <c r="N1142" s="3"/>
      <c r="O1142" s="3"/>
      <c r="P1142" s="3"/>
      <c r="Q1142" s="3"/>
      <c r="R1142" s="3"/>
      <c r="S1142" s="3"/>
      <c r="T1142" s="3"/>
      <c r="V1142" s="3"/>
      <c r="W1142" s="3"/>
      <c r="X1142" s="3"/>
      <c r="Z1142" s="3"/>
      <c r="AA1142" s="3"/>
      <c r="AB1142" s="3"/>
      <c r="AC1142" s="3"/>
      <c r="AD1142" s="3"/>
      <c r="AF1142" s="3"/>
      <c r="AG1142" s="3"/>
      <c r="AH1142" s="3"/>
      <c r="AJ1142" s="3"/>
      <c r="AK1142" s="3"/>
      <c r="AL1142" s="3"/>
      <c r="AN1142" s="3"/>
      <c r="AQ1142" s="3"/>
    </row>
    <row r="1143" spans="1:43">
      <c r="A1143" t="str">
        <f>IF(C1143="","","Allievo "&amp;COUNTIF($C$2:C1143,C1143))</f>
        <v/>
      </c>
      <c r="H1143" s="3"/>
      <c r="N1143" s="3"/>
      <c r="O1143" s="3"/>
      <c r="P1143" s="3"/>
      <c r="Q1143" s="3"/>
      <c r="R1143" s="3"/>
      <c r="S1143" s="3"/>
      <c r="T1143" s="3"/>
      <c r="V1143" s="3"/>
      <c r="W1143" s="3"/>
      <c r="X1143" s="3"/>
      <c r="Z1143" s="3"/>
      <c r="AA1143" s="3"/>
      <c r="AB1143" s="3"/>
      <c r="AC1143" s="3"/>
      <c r="AD1143" s="3"/>
      <c r="AF1143" s="3"/>
      <c r="AG1143" s="3"/>
      <c r="AH1143" s="3"/>
      <c r="AJ1143" s="3"/>
      <c r="AK1143" s="3"/>
      <c r="AL1143" s="3"/>
      <c r="AN1143" s="3"/>
      <c r="AQ1143" s="3"/>
    </row>
    <row r="1144" spans="1:43">
      <c r="A1144" t="str">
        <f>IF(C1144="","","Allievo "&amp;COUNTIF($C$2:C1144,C1144))</f>
        <v/>
      </c>
      <c r="H1144" s="3"/>
      <c r="N1144" s="3"/>
      <c r="O1144" s="3"/>
      <c r="P1144" s="3"/>
      <c r="Q1144" s="3"/>
      <c r="R1144" s="3"/>
      <c r="S1144" s="3"/>
      <c r="T1144" s="3"/>
      <c r="V1144" s="3"/>
      <c r="W1144" s="3"/>
      <c r="X1144" s="3"/>
      <c r="Z1144" s="3"/>
      <c r="AA1144" s="3"/>
      <c r="AB1144" s="3"/>
      <c r="AC1144" s="3"/>
      <c r="AD1144" s="3"/>
      <c r="AF1144" s="3"/>
      <c r="AG1144" s="3"/>
      <c r="AH1144" s="3"/>
      <c r="AJ1144" s="3"/>
      <c r="AK1144" s="3"/>
      <c r="AL1144" s="3"/>
      <c r="AN1144" s="3"/>
      <c r="AQ1144" s="3"/>
    </row>
    <row r="1145" spans="1:43">
      <c r="A1145" t="str">
        <f>IF(C1145="","","Allievo "&amp;COUNTIF($C$2:C1145,C1145))</f>
        <v/>
      </c>
      <c r="H1145" s="3"/>
      <c r="N1145" s="3"/>
      <c r="O1145" s="3"/>
      <c r="P1145" s="3"/>
      <c r="Q1145" s="3"/>
      <c r="R1145" s="3"/>
      <c r="S1145" s="3"/>
      <c r="T1145" s="3"/>
      <c r="V1145" s="3"/>
      <c r="W1145" s="3"/>
      <c r="X1145" s="3"/>
      <c r="Z1145" s="3"/>
      <c r="AA1145" s="3"/>
      <c r="AB1145" s="3"/>
      <c r="AC1145" s="3"/>
      <c r="AD1145" s="3"/>
      <c r="AF1145" s="3"/>
      <c r="AG1145" s="3"/>
      <c r="AH1145" s="3"/>
      <c r="AJ1145" s="3"/>
      <c r="AK1145" s="3"/>
      <c r="AL1145" s="3"/>
      <c r="AN1145" s="3"/>
      <c r="AQ1145" s="3"/>
    </row>
    <row r="1146" spans="1:43">
      <c r="A1146" t="str">
        <f>IF(C1146="","","Allievo "&amp;COUNTIF($C$2:C1146,C1146))</f>
        <v/>
      </c>
      <c r="H1146" s="3"/>
      <c r="N1146" s="3"/>
      <c r="O1146" s="3"/>
      <c r="P1146" s="3"/>
      <c r="Q1146" s="3"/>
      <c r="R1146" s="3"/>
      <c r="S1146" s="3"/>
      <c r="T1146" s="3"/>
      <c r="V1146" s="3"/>
      <c r="W1146" s="3"/>
      <c r="X1146" s="3"/>
      <c r="Z1146" s="3"/>
      <c r="AA1146" s="3"/>
      <c r="AB1146" s="3"/>
      <c r="AC1146" s="3"/>
      <c r="AD1146" s="3"/>
      <c r="AF1146" s="3"/>
      <c r="AG1146" s="3"/>
      <c r="AH1146" s="3"/>
      <c r="AJ1146" s="3"/>
      <c r="AK1146" s="3"/>
      <c r="AL1146" s="3"/>
      <c r="AN1146" s="3"/>
      <c r="AQ1146" s="3"/>
    </row>
    <row r="1147" spans="1:43">
      <c r="A1147" t="str">
        <f>IF(C1147="","","Allievo "&amp;COUNTIF($C$2:C1147,C1147))</f>
        <v/>
      </c>
      <c r="H1147" s="3"/>
      <c r="N1147" s="3"/>
      <c r="O1147" s="3"/>
      <c r="P1147" s="3"/>
      <c r="Q1147" s="3"/>
      <c r="R1147" s="3"/>
      <c r="S1147" s="3"/>
      <c r="T1147" s="3"/>
      <c r="V1147" s="3"/>
      <c r="W1147" s="3"/>
      <c r="X1147" s="3"/>
      <c r="Z1147" s="3"/>
      <c r="AA1147" s="3"/>
      <c r="AB1147" s="3"/>
      <c r="AC1147" s="3"/>
      <c r="AD1147" s="3"/>
      <c r="AF1147" s="3"/>
      <c r="AG1147" s="3"/>
      <c r="AH1147" s="3"/>
      <c r="AJ1147" s="3"/>
      <c r="AK1147" s="3"/>
      <c r="AL1147" s="3"/>
      <c r="AN1147" s="3"/>
      <c r="AQ1147" s="3"/>
    </row>
    <row r="1148" spans="1:43">
      <c r="A1148" t="str">
        <f>IF(C1148="","","Allievo "&amp;COUNTIF($C$2:C1148,C1148))</f>
        <v/>
      </c>
      <c r="H1148" s="3"/>
      <c r="N1148" s="3"/>
      <c r="O1148" s="3"/>
      <c r="P1148" s="3"/>
      <c r="Q1148" s="3"/>
      <c r="R1148" s="3"/>
      <c r="S1148" s="3"/>
      <c r="T1148" s="3"/>
      <c r="V1148" s="3"/>
      <c r="W1148" s="3"/>
      <c r="X1148" s="3"/>
      <c r="Z1148" s="3"/>
      <c r="AA1148" s="3"/>
      <c r="AB1148" s="3"/>
      <c r="AC1148" s="3"/>
      <c r="AD1148" s="3"/>
      <c r="AF1148" s="3"/>
      <c r="AG1148" s="3"/>
      <c r="AH1148" s="3"/>
      <c r="AJ1148" s="3"/>
      <c r="AK1148" s="3"/>
      <c r="AL1148" s="3"/>
      <c r="AN1148" s="3"/>
      <c r="AQ1148" s="3"/>
    </row>
    <row r="1149" spans="1:43">
      <c r="A1149" t="str">
        <f>IF(C1149="","","Allievo "&amp;COUNTIF($C$2:C1149,C1149))</f>
        <v/>
      </c>
      <c r="H1149" s="3"/>
      <c r="N1149" s="3"/>
      <c r="O1149" s="3"/>
      <c r="P1149" s="3"/>
      <c r="Q1149" s="3"/>
      <c r="R1149" s="3"/>
      <c r="S1149" s="3"/>
      <c r="T1149" s="3"/>
      <c r="V1149" s="3"/>
      <c r="W1149" s="3"/>
      <c r="X1149" s="3"/>
      <c r="Z1149" s="3"/>
      <c r="AA1149" s="3"/>
      <c r="AB1149" s="3"/>
      <c r="AC1149" s="3"/>
      <c r="AD1149" s="3"/>
      <c r="AF1149" s="3"/>
      <c r="AG1149" s="3"/>
      <c r="AH1149" s="3"/>
      <c r="AJ1149" s="3"/>
      <c r="AK1149" s="3"/>
      <c r="AL1149" s="3"/>
      <c r="AN1149" s="3"/>
      <c r="AQ1149" s="3"/>
    </row>
    <row r="1150" spans="1:43">
      <c r="A1150" t="str">
        <f>IF(C1150="","","Allievo "&amp;COUNTIF($C$2:C1150,C1150))</f>
        <v/>
      </c>
      <c r="H1150" s="3"/>
      <c r="N1150" s="3"/>
      <c r="O1150" s="3"/>
      <c r="P1150" s="3"/>
      <c r="Q1150" s="3"/>
      <c r="R1150" s="3"/>
      <c r="S1150" s="3"/>
      <c r="T1150" s="3"/>
      <c r="V1150" s="3"/>
      <c r="W1150" s="3"/>
      <c r="X1150" s="3"/>
      <c r="Z1150" s="3"/>
      <c r="AA1150" s="3"/>
      <c r="AB1150" s="3"/>
      <c r="AC1150" s="3"/>
      <c r="AD1150" s="3"/>
      <c r="AF1150" s="3"/>
      <c r="AG1150" s="3"/>
      <c r="AH1150" s="3"/>
      <c r="AJ1150" s="3"/>
      <c r="AK1150" s="3"/>
      <c r="AL1150" s="3"/>
      <c r="AN1150" s="3"/>
      <c r="AQ1150" s="3"/>
    </row>
    <row r="1151" spans="1:43">
      <c r="A1151" t="str">
        <f>IF(C1151="","","Allievo "&amp;COUNTIF($C$2:C1151,C1151))</f>
        <v/>
      </c>
      <c r="H1151" s="3"/>
      <c r="N1151" s="3"/>
      <c r="O1151" s="3"/>
      <c r="P1151" s="3"/>
      <c r="Q1151" s="3"/>
      <c r="R1151" s="3"/>
      <c r="S1151" s="3"/>
      <c r="T1151" s="3"/>
      <c r="V1151" s="3"/>
      <c r="W1151" s="3"/>
      <c r="X1151" s="3"/>
      <c r="Z1151" s="3"/>
      <c r="AA1151" s="3"/>
      <c r="AB1151" s="3"/>
      <c r="AC1151" s="3"/>
      <c r="AD1151" s="3"/>
      <c r="AF1151" s="3"/>
      <c r="AG1151" s="3"/>
      <c r="AH1151" s="3"/>
      <c r="AJ1151" s="3"/>
      <c r="AK1151" s="3"/>
      <c r="AL1151" s="3"/>
      <c r="AN1151" s="3"/>
      <c r="AQ1151" s="3"/>
    </row>
    <row r="1152" spans="1:43">
      <c r="A1152" t="str">
        <f>IF(C1152="","","Allievo "&amp;COUNTIF($C$2:C1152,C1152))</f>
        <v/>
      </c>
      <c r="H1152" s="3"/>
      <c r="N1152" s="3"/>
      <c r="O1152" s="3"/>
      <c r="P1152" s="3"/>
      <c r="Q1152" s="3"/>
      <c r="R1152" s="3"/>
      <c r="S1152" s="3"/>
      <c r="T1152" s="3"/>
      <c r="V1152" s="3"/>
      <c r="W1152" s="3"/>
      <c r="X1152" s="3"/>
      <c r="Z1152" s="3"/>
      <c r="AA1152" s="3"/>
      <c r="AB1152" s="3"/>
      <c r="AC1152" s="3"/>
      <c r="AD1152" s="3"/>
      <c r="AF1152" s="3"/>
      <c r="AG1152" s="3"/>
      <c r="AH1152" s="3"/>
      <c r="AJ1152" s="3"/>
      <c r="AK1152" s="3"/>
      <c r="AL1152" s="3"/>
      <c r="AN1152" s="3"/>
      <c r="AQ1152" s="3"/>
    </row>
    <row r="1153" spans="1:43">
      <c r="A1153" t="str">
        <f>IF(C1153="","","Allievo "&amp;COUNTIF($C$2:C1153,C1153))</f>
        <v/>
      </c>
      <c r="H1153" s="3"/>
      <c r="N1153" s="3"/>
      <c r="O1153" s="3"/>
      <c r="P1153" s="3"/>
      <c r="Q1153" s="3"/>
      <c r="R1153" s="3"/>
      <c r="S1153" s="3"/>
      <c r="T1153" s="3"/>
      <c r="V1153" s="3"/>
      <c r="W1153" s="3"/>
      <c r="X1153" s="3"/>
      <c r="Z1153" s="3"/>
      <c r="AA1153" s="3"/>
      <c r="AB1153" s="3"/>
      <c r="AC1153" s="3"/>
      <c r="AD1153" s="3"/>
      <c r="AF1153" s="3"/>
      <c r="AG1153" s="3"/>
      <c r="AH1153" s="3"/>
      <c r="AJ1153" s="3"/>
      <c r="AK1153" s="3"/>
      <c r="AL1153" s="3"/>
      <c r="AN1153" s="3"/>
      <c r="AQ1153" s="3"/>
    </row>
    <row r="1154" spans="1:43">
      <c r="A1154" t="str">
        <f>IF(C1154="","","Allievo "&amp;COUNTIF($C$2:C1154,C1154))</f>
        <v/>
      </c>
      <c r="H1154" s="3"/>
      <c r="N1154" s="3"/>
      <c r="O1154" s="3"/>
      <c r="P1154" s="3"/>
      <c r="Q1154" s="3"/>
      <c r="R1154" s="3"/>
      <c r="S1154" s="3"/>
      <c r="T1154" s="3"/>
      <c r="V1154" s="3"/>
      <c r="W1154" s="3"/>
      <c r="X1154" s="3"/>
      <c r="Z1154" s="3"/>
      <c r="AA1154" s="3"/>
      <c r="AB1154" s="3"/>
      <c r="AC1154" s="3"/>
      <c r="AD1154" s="3"/>
      <c r="AF1154" s="3"/>
      <c r="AG1154" s="3"/>
      <c r="AH1154" s="3"/>
      <c r="AJ1154" s="3"/>
      <c r="AK1154" s="3"/>
      <c r="AL1154" s="3"/>
      <c r="AN1154" s="3"/>
      <c r="AQ1154" s="3"/>
    </row>
    <row r="1155" spans="1:43">
      <c r="A1155" t="str">
        <f>IF(C1155="","","Allievo "&amp;COUNTIF($C$2:C1155,C1155))</f>
        <v/>
      </c>
      <c r="H1155" s="3"/>
      <c r="N1155" s="3"/>
      <c r="O1155" s="3"/>
      <c r="P1155" s="3"/>
      <c r="Q1155" s="3"/>
      <c r="R1155" s="3"/>
      <c r="S1155" s="3"/>
      <c r="T1155" s="3"/>
      <c r="V1155" s="3"/>
      <c r="W1155" s="3"/>
      <c r="X1155" s="3"/>
      <c r="Z1155" s="3"/>
      <c r="AA1155" s="3"/>
      <c r="AB1155" s="3"/>
      <c r="AC1155" s="3"/>
      <c r="AD1155" s="3"/>
      <c r="AF1155" s="3"/>
      <c r="AG1155" s="3"/>
      <c r="AH1155" s="3"/>
      <c r="AJ1155" s="3"/>
      <c r="AK1155" s="3"/>
      <c r="AL1155" s="3"/>
      <c r="AN1155" s="3"/>
      <c r="AQ1155" s="3"/>
    </row>
    <row r="1156" spans="1:43">
      <c r="A1156" t="str">
        <f>IF(C1156="","","Allievo "&amp;COUNTIF($C$2:C1156,C1156))</f>
        <v/>
      </c>
      <c r="H1156" s="3"/>
      <c r="N1156" s="3"/>
      <c r="O1156" s="3"/>
      <c r="P1156" s="3"/>
      <c r="Q1156" s="3"/>
      <c r="R1156" s="3"/>
      <c r="S1156" s="3"/>
      <c r="T1156" s="3"/>
      <c r="V1156" s="3"/>
      <c r="W1156" s="3"/>
      <c r="X1156" s="3"/>
      <c r="Z1156" s="3"/>
      <c r="AA1156" s="3"/>
      <c r="AB1156" s="3"/>
      <c r="AC1156" s="3"/>
      <c r="AD1156" s="3"/>
      <c r="AF1156" s="3"/>
      <c r="AG1156" s="3"/>
      <c r="AH1156" s="3"/>
      <c r="AJ1156" s="3"/>
      <c r="AK1156" s="3"/>
      <c r="AL1156" s="3"/>
      <c r="AN1156" s="3"/>
      <c r="AQ1156" s="3"/>
    </row>
    <row r="1157" spans="1:43">
      <c r="A1157" t="str">
        <f>IF(C1157="","","Allievo "&amp;COUNTIF($C$2:C1157,C1157))</f>
        <v/>
      </c>
      <c r="H1157" s="3"/>
      <c r="N1157" s="3"/>
      <c r="O1157" s="3"/>
      <c r="P1157" s="3"/>
      <c r="Q1157" s="3"/>
      <c r="R1157" s="3"/>
      <c r="S1157" s="3"/>
      <c r="T1157" s="3"/>
      <c r="V1157" s="3"/>
      <c r="W1157" s="3"/>
      <c r="X1157" s="3"/>
      <c r="Z1157" s="3"/>
      <c r="AA1157" s="3"/>
      <c r="AB1157" s="3"/>
      <c r="AC1157" s="3"/>
      <c r="AD1157" s="3"/>
      <c r="AF1157" s="3"/>
      <c r="AG1157" s="3"/>
      <c r="AH1157" s="3"/>
      <c r="AJ1157" s="3"/>
      <c r="AK1157" s="3"/>
      <c r="AL1157" s="3"/>
      <c r="AN1157" s="3"/>
      <c r="AQ1157" s="3"/>
    </row>
    <row r="1158" spans="1:43">
      <c r="A1158" t="str">
        <f>IF(C1158="","","Allievo "&amp;COUNTIF($C$2:C1158,C1158))</f>
        <v/>
      </c>
      <c r="H1158" s="3"/>
      <c r="N1158" s="3"/>
      <c r="O1158" s="3"/>
      <c r="P1158" s="3"/>
      <c r="Q1158" s="3"/>
      <c r="R1158" s="3"/>
      <c r="S1158" s="3"/>
      <c r="T1158" s="3"/>
      <c r="V1158" s="3"/>
      <c r="W1158" s="3"/>
      <c r="X1158" s="3"/>
      <c r="Z1158" s="3"/>
      <c r="AA1158" s="3"/>
      <c r="AB1158" s="3"/>
      <c r="AC1158" s="3"/>
      <c r="AD1158" s="3"/>
      <c r="AF1158" s="3"/>
      <c r="AG1158" s="3"/>
      <c r="AH1158" s="3"/>
      <c r="AJ1158" s="3"/>
      <c r="AK1158" s="3"/>
      <c r="AL1158" s="3"/>
      <c r="AN1158" s="3"/>
      <c r="AQ1158" s="3"/>
    </row>
    <row r="1159" spans="1:43">
      <c r="A1159" t="str">
        <f>IF(C1159="","","Allievo "&amp;COUNTIF($C$2:C1159,C1159))</f>
        <v/>
      </c>
      <c r="H1159" s="3"/>
      <c r="N1159" s="3"/>
      <c r="O1159" s="3"/>
      <c r="P1159" s="3"/>
      <c r="Q1159" s="3"/>
      <c r="R1159" s="3"/>
      <c r="S1159" s="3"/>
      <c r="T1159" s="3"/>
      <c r="V1159" s="3"/>
      <c r="W1159" s="3"/>
      <c r="X1159" s="3"/>
      <c r="Z1159" s="3"/>
      <c r="AA1159" s="3"/>
      <c r="AB1159" s="3"/>
      <c r="AC1159" s="3"/>
      <c r="AD1159" s="3"/>
      <c r="AF1159" s="3"/>
      <c r="AG1159" s="3"/>
      <c r="AH1159" s="3"/>
      <c r="AJ1159" s="3"/>
      <c r="AK1159" s="3"/>
      <c r="AL1159" s="3"/>
      <c r="AN1159" s="3"/>
      <c r="AQ1159" s="3"/>
    </row>
    <row r="1160" spans="1:43">
      <c r="A1160" t="str">
        <f>IF(C1160="","","Allievo "&amp;COUNTIF($C$2:C1160,C1160))</f>
        <v/>
      </c>
      <c r="H1160" s="3"/>
      <c r="N1160" s="3"/>
      <c r="O1160" s="3"/>
      <c r="P1160" s="3"/>
      <c r="Q1160" s="3"/>
      <c r="R1160" s="3"/>
      <c r="S1160" s="3"/>
      <c r="T1160" s="3"/>
      <c r="V1160" s="3"/>
      <c r="W1160" s="3"/>
      <c r="X1160" s="3"/>
      <c r="Z1160" s="3"/>
      <c r="AA1160" s="3"/>
      <c r="AB1160" s="3"/>
      <c r="AC1160" s="3"/>
      <c r="AD1160" s="3"/>
      <c r="AF1160" s="3"/>
      <c r="AG1160" s="3"/>
      <c r="AH1160" s="3"/>
      <c r="AJ1160" s="3"/>
      <c r="AK1160" s="3"/>
      <c r="AL1160" s="3"/>
      <c r="AN1160" s="3"/>
      <c r="AQ1160" s="3"/>
    </row>
    <row r="1161" spans="1:43">
      <c r="A1161" t="str">
        <f>IF(C1161="","","Allievo "&amp;COUNTIF($C$2:C1161,C1161))</f>
        <v/>
      </c>
      <c r="H1161" s="3"/>
      <c r="N1161" s="3"/>
      <c r="O1161" s="3"/>
      <c r="P1161" s="3"/>
      <c r="Q1161" s="3"/>
      <c r="R1161" s="3"/>
      <c r="S1161" s="3"/>
      <c r="T1161" s="3"/>
      <c r="V1161" s="3"/>
      <c r="W1161" s="3"/>
      <c r="X1161" s="3"/>
      <c r="Z1161" s="3"/>
      <c r="AA1161" s="3"/>
      <c r="AB1161" s="3"/>
      <c r="AC1161" s="3"/>
      <c r="AD1161" s="3"/>
      <c r="AF1161" s="3"/>
      <c r="AG1161" s="3"/>
      <c r="AH1161" s="3"/>
      <c r="AJ1161" s="3"/>
      <c r="AK1161" s="3"/>
      <c r="AL1161" s="3"/>
      <c r="AN1161" s="3"/>
      <c r="AQ1161" s="3"/>
    </row>
    <row r="1162" spans="1:43">
      <c r="A1162" t="str">
        <f>IF(C1162="","","Allievo "&amp;COUNTIF($C$2:C1162,C1162))</f>
        <v/>
      </c>
      <c r="H1162" s="3"/>
      <c r="N1162" s="3"/>
      <c r="O1162" s="3"/>
      <c r="P1162" s="3"/>
      <c r="Q1162" s="3"/>
      <c r="R1162" s="3"/>
      <c r="S1162" s="3"/>
      <c r="T1162" s="3"/>
      <c r="V1162" s="3"/>
      <c r="W1162" s="3"/>
      <c r="X1162" s="3"/>
      <c r="Z1162" s="3"/>
      <c r="AA1162" s="3"/>
      <c r="AB1162" s="3"/>
      <c r="AC1162" s="3"/>
      <c r="AD1162" s="3"/>
      <c r="AF1162" s="3"/>
      <c r="AG1162" s="3"/>
      <c r="AH1162" s="3"/>
      <c r="AJ1162" s="3"/>
      <c r="AK1162" s="3"/>
      <c r="AL1162" s="3"/>
      <c r="AN1162" s="3"/>
      <c r="AQ1162" s="3"/>
    </row>
    <row r="1163" spans="1:43">
      <c r="A1163" t="str">
        <f>IF(C1163="","","Allievo "&amp;COUNTIF($C$2:C1163,C1163))</f>
        <v/>
      </c>
      <c r="H1163" s="3"/>
      <c r="N1163" s="3"/>
      <c r="O1163" s="3"/>
      <c r="P1163" s="3"/>
      <c r="Q1163" s="3"/>
      <c r="R1163" s="3"/>
      <c r="S1163" s="3"/>
      <c r="T1163" s="3"/>
      <c r="V1163" s="3"/>
      <c r="W1163" s="3"/>
      <c r="X1163" s="3"/>
      <c r="Z1163" s="3"/>
      <c r="AA1163" s="3"/>
      <c r="AB1163" s="3"/>
      <c r="AC1163" s="3"/>
      <c r="AD1163" s="3"/>
      <c r="AF1163" s="3"/>
      <c r="AG1163" s="3"/>
      <c r="AH1163" s="3"/>
      <c r="AJ1163" s="3"/>
      <c r="AK1163" s="3"/>
      <c r="AL1163" s="3"/>
      <c r="AN1163" s="3"/>
      <c r="AQ1163" s="3"/>
    </row>
    <row r="1164" spans="1:43">
      <c r="A1164" t="str">
        <f>IF(C1164="","","Allievo "&amp;COUNTIF($C$2:C1164,C1164))</f>
        <v/>
      </c>
      <c r="H1164" s="3"/>
      <c r="N1164" s="3"/>
      <c r="O1164" s="3"/>
      <c r="P1164" s="3"/>
      <c r="Q1164" s="3"/>
      <c r="R1164" s="3"/>
      <c r="S1164" s="3"/>
      <c r="T1164" s="3"/>
      <c r="V1164" s="3"/>
      <c r="W1164" s="3"/>
      <c r="X1164" s="3"/>
      <c r="Z1164" s="3"/>
      <c r="AA1164" s="3"/>
      <c r="AB1164" s="3"/>
      <c r="AC1164" s="3"/>
      <c r="AD1164" s="3"/>
      <c r="AF1164" s="3"/>
      <c r="AG1164" s="3"/>
      <c r="AH1164" s="3"/>
      <c r="AJ1164" s="3"/>
      <c r="AK1164" s="3"/>
      <c r="AL1164" s="3"/>
      <c r="AN1164" s="3"/>
      <c r="AQ1164" s="3"/>
    </row>
    <row r="1165" spans="1:43">
      <c r="A1165" t="str">
        <f>IF(C1165="","","Allievo "&amp;COUNTIF($C$2:C1165,C1165))</f>
        <v/>
      </c>
      <c r="H1165" s="3"/>
      <c r="N1165" s="3"/>
      <c r="O1165" s="3"/>
      <c r="P1165" s="3"/>
      <c r="Q1165" s="3"/>
      <c r="R1165" s="3"/>
      <c r="S1165" s="3"/>
      <c r="T1165" s="3"/>
      <c r="V1165" s="3"/>
      <c r="W1165" s="3"/>
      <c r="X1165" s="3"/>
      <c r="Z1165" s="3"/>
      <c r="AA1165" s="3"/>
      <c r="AB1165" s="3"/>
      <c r="AC1165" s="3"/>
      <c r="AD1165" s="3"/>
      <c r="AF1165" s="3"/>
      <c r="AG1165" s="3"/>
      <c r="AH1165" s="3"/>
      <c r="AJ1165" s="3"/>
      <c r="AK1165" s="3"/>
      <c r="AL1165" s="3"/>
      <c r="AN1165" s="3"/>
      <c r="AQ1165" s="3"/>
    </row>
    <row r="1166" spans="1:43">
      <c r="A1166" t="str">
        <f>IF(C1166="","","Allievo "&amp;COUNTIF($C$2:C1166,C1166))</f>
        <v/>
      </c>
      <c r="H1166" s="3"/>
      <c r="N1166" s="3"/>
      <c r="O1166" s="3"/>
      <c r="P1166" s="3"/>
      <c r="Q1166" s="3"/>
      <c r="R1166" s="3"/>
      <c r="S1166" s="3"/>
      <c r="T1166" s="3"/>
      <c r="V1166" s="3"/>
      <c r="W1166" s="3"/>
      <c r="X1166" s="3"/>
      <c r="Z1166" s="3"/>
      <c r="AA1166" s="3"/>
      <c r="AB1166" s="3"/>
      <c r="AC1166" s="3"/>
      <c r="AD1166" s="3"/>
      <c r="AF1166" s="3"/>
      <c r="AG1166" s="3"/>
      <c r="AH1166" s="3"/>
      <c r="AJ1166" s="3"/>
      <c r="AK1166" s="3"/>
      <c r="AL1166" s="3"/>
      <c r="AN1166" s="3"/>
      <c r="AQ1166" s="3"/>
    </row>
    <row r="1167" spans="1:43">
      <c r="A1167" t="str">
        <f>IF(C1167="","","Allievo "&amp;COUNTIF($C$2:C1167,C1167))</f>
        <v/>
      </c>
      <c r="H1167" s="3"/>
      <c r="N1167" s="3"/>
      <c r="O1167" s="3"/>
      <c r="P1167" s="3"/>
      <c r="Q1167" s="3"/>
      <c r="R1167" s="3"/>
      <c r="S1167" s="3"/>
      <c r="T1167" s="3"/>
      <c r="V1167" s="3"/>
      <c r="W1167" s="3"/>
      <c r="X1167" s="3"/>
      <c r="Z1167" s="3"/>
      <c r="AA1167" s="3"/>
      <c r="AB1167" s="3"/>
      <c r="AC1167" s="3"/>
      <c r="AD1167" s="3"/>
      <c r="AF1167" s="3"/>
      <c r="AG1167" s="3"/>
      <c r="AH1167" s="3"/>
      <c r="AJ1167" s="3"/>
      <c r="AK1167" s="3"/>
      <c r="AL1167" s="3"/>
      <c r="AN1167" s="3"/>
      <c r="AQ1167" s="3"/>
    </row>
    <row r="1168" spans="1:43">
      <c r="A1168" t="str">
        <f>IF(C1168="","","Allievo "&amp;COUNTIF($C$2:C1168,C1168))</f>
        <v/>
      </c>
      <c r="H1168" s="3"/>
      <c r="N1168" s="3"/>
      <c r="O1168" s="3"/>
      <c r="P1168" s="3"/>
      <c r="Q1168" s="3"/>
      <c r="R1168" s="3"/>
      <c r="S1168" s="3"/>
      <c r="T1168" s="3"/>
      <c r="V1168" s="3"/>
      <c r="W1168" s="3"/>
      <c r="X1168" s="3"/>
      <c r="Z1168" s="3"/>
      <c r="AA1168" s="3"/>
      <c r="AB1168" s="3"/>
      <c r="AC1168" s="3"/>
      <c r="AD1168" s="3"/>
      <c r="AF1168" s="3"/>
      <c r="AG1168" s="3"/>
      <c r="AH1168" s="3"/>
      <c r="AJ1168" s="3"/>
      <c r="AK1168" s="3"/>
      <c r="AL1168" s="3"/>
      <c r="AN1168" s="3"/>
      <c r="AQ1168" s="3"/>
    </row>
    <row r="1169" spans="1:43">
      <c r="A1169" t="str">
        <f>IF(C1169="","","Allievo "&amp;COUNTIF($C$2:C1169,C1169))</f>
        <v/>
      </c>
      <c r="H1169" s="3"/>
      <c r="N1169" s="3"/>
      <c r="O1169" s="3"/>
      <c r="P1169" s="3"/>
      <c r="Q1169" s="3"/>
      <c r="R1169" s="3"/>
      <c r="S1169" s="3"/>
      <c r="T1169" s="3"/>
      <c r="V1169" s="3"/>
      <c r="W1169" s="3"/>
      <c r="X1169" s="3"/>
      <c r="Z1169" s="3"/>
      <c r="AA1169" s="3"/>
      <c r="AB1169" s="3"/>
      <c r="AC1169" s="3"/>
      <c r="AD1169" s="3"/>
      <c r="AF1169" s="3"/>
      <c r="AG1169" s="3"/>
      <c r="AH1169" s="3"/>
      <c r="AJ1169" s="3"/>
      <c r="AK1169" s="3"/>
      <c r="AL1169" s="3"/>
      <c r="AN1169" s="3"/>
      <c r="AQ1169" s="3"/>
    </row>
    <row r="1170" spans="1:43">
      <c r="A1170" t="str">
        <f>IF(C1170="","","Allievo "&amp;COUNTIF($C$2:C1170,C1170))</f>
        <v/>
      </c>
      <c r="H1170" s="3"/>
      <c r="N1170" s="3"/>
      <c r="O1170" s="3"/>
      <c r="P1170" s="3"/>
      <c r="Q1170" s="3"/>
      <c r="R1170" s="3"/>
      <c r="S1170" s="3"/>
      <c r="T1170" s="3"/>
      <c r="V1170" s="3"/>
      <c r="W1170" s="3"/>
      <c r="X1170" s="3"/>
      <c r="Z1170" s="3"/>
      <c r="AA1170" s="3"/>
      <c r="AB1170" s="3"/>
      <c r="AC1170" s="3"/>
      <c r="AD1170" s="3"/>
      <c r="AF1170" s="3"/>
      <c r="AG1170" s="3"/>
      <c r="AH1170" s="3"/>
      <c r="AJ1170" s="3"/>
      <c r="AK1170" s="3"/>
      <c r="AL1170" s="3"/>
      <c r="AN1170" s="3"/>
      <c r="AQ1170" s="3"/>
    </row>
    <row r="1171" spans="1:43">
      <c r="A1171" t="str">
        <f>IF(C1171="","","Allievo "&amp;COUNTIF($C$2:C1171,C1171))</f>
        <v/>
      </c>
      <c r="H1171" s="3"/>
      <c r="N1171" s="3"/>
      <c r="O1171" s="3"/>
      <c r="P1171" s="3"/>
      <c r="Q1171" s="3"/>
      <c r="R1171" s="3"/>
      <c r="S1171" s="3"/>
      <c r="T1171" s="3"/>
      <c r="V1171" s="3"/>
      <c r="W1171" s="3"/>
      <c r="X1171" s="3"/>
      <c r="Z1171" s="3"/>
      <c r="AA1171" s="3"/>
      <c r="AB1171" s="3"/>
      <c r="AC1171" s="3"/>
      <c r="AD1171" s="3"/>
      <c r="AF1171" s="3"/>
      <c r="AG1171" s="3"/>
      <c r="AH1171" s="3"/>
      <c r="AJ1171" s="3"/>
      <c r="AK1171" s="3"/>
      <c r="AL1171" s="3"/>
      <c r="AN1171" s="3"/>
      <c r="AQ1171" s="3"/>
    </row>
    <row r="1172" spans="1:43">
      <c r="A1172" t="str">
        <f>IF(C1172="","","Allievo "&amp;COUNTIF($C$2:C1172,C1172))</f>
        <v/>
      </c>
      <c r="H1172" s="3"/>
      <c r="N1172" s="3"/>
      <c r="O1172" s="3"/>
      <c r="P1172" s="3"/>
      <c r="Q1172" s="3"/>
      <c r="R1172" s="3"/>
      <c r="S1172" s="3"/>
      <c r="T1172" s="3"/>
      <c r="V1172" s="3"/>
      <c r="W1172" s="3"/>
      <c r="X1172" s="3"/>
      <c r="Z1172" s="3"/>
      <c r="AA1172" s="3"/>
      <c r="AB1172" s="3"/>
      <c r="AC1172" s="3"/>
      <c r="AD1172" s="3"/>
      <c r="AF1172" s="3"/>
      <c r="AG1172" s="3"/>
      <c r="AH1172" s="3"/>
      <c r="AJ1172" s="3"/>
      <c r="AK1172" s="3"/>
      <c r="AL1172" s="3"/>
      <c r="AN1172" s="3"/>
      <c r="AQ1172" s="3"/>
    </row>
    <row r="1173" spans="1:43">
      <c r="A1173" t="str">
        <f>IF(C1173="","","Allievo "&amp;COUNTIF($C$2:C1173,C1173))</f>
        <v/>
      </c>
      <c r="H1173" s="3"/>
      <c r="N1173" s="3"/>
      <c r="O1173" s="3"/>
      <c r="P1173" s="3"/>
      <c r="Q1173" s="3"/>
      <c r="R1173" s="3"/>
      <c r="S1173" s="3"/>
      <c r="T1173" s="3"/>
      <c r="V1173" s="3"/>
      <c r="W1173" s="3"/>
      <c r="X1173" s="3"/>
      <c r="Z1173" s="3"/>
      <c r="AA1173" s="3"/>
      <c r="AB1173" s="3"/>
      <c r="AC1173" s="3"/>
      <c r="AD1173" s="3"/>
      <c r="AF1173" s="3"/>
      <c r="AG1173" s="3"/>
      <c r="AH1173" s="3"/>
      <c r="AJ1173" s="3"/>
      <c r="AK1173" s="3"/>
      <c r="AL1173" s="3"/>
      <c r="AN1173" s="3"/>
      <c r="AQ1173" s="3"/>
    </row>
    <row r="1174" spans="1:43">
      <c r="A1174" t="str">
        <f>IF(C1174="","","Allievo "&amp;COUNTIF($C$2:C1174,C1174))</f>
        <v/>
      </c>
      <c r="H1174" s="3"/>
      <c r="N1174" s="3"/>
      <c r="O1174" s="3"/>
      <c r="P1174" s="3"/>
      <c r="Q1174" s="3"/>
      <c r="R1174" s="3"/>
      <c r="S1174" s="3"/>
      <c r="T1174" s="3"/>
      <c r="V1174" s="3"/>
      <c r="W1174" s="3"/>
      <c r="X1174" s="3"/>
      <c r="Z1174" s="3"/>
      <c r="AA1174" s="3"/>
      <c r="AB1174" s="3"/>
      <c r="AC1174" s="3"/>
      <c r="AD1174" s="3"/>
      <c r="AF1174" s="3"/>
      <c r="AG1174" s="3"/>
      <c r="AH1174" s="3"/>
      <c r="AJ1174" s="3"/>
      <c r="AK1174" s="3"/>
      <c r="AL1174" s="3"/>
      <c r="AN1174" s="3"/>
      <c r="AQ1174" s="3"/>
    </row>
    <row r="1175" spans="1:43">
      <c r="A1175" t="str">
        <f>IF(C1175="","","Allievo "&amp;COUNTIF($C$2:C1175,C1175))</f>
        <v/>
      </c>
      <c r="H1175" s="3"/>
      <c r="N1175" s="3"/>
      <c r="O1175" s="3"/>
      <c r="P1175" s="3"/>
      <c r="Q1175" s="3"/>
      <c r="R1175" s="3"/>
      <c r="S1175" s="3"/>
      <c r="T1175" s="3"/>
      <c r="V1175" s="3"/>
      <c r="W1175" s="3"/>
      <c r="X1175" s="3"/>
      <c r="Z1175" s="3"/>
      <c r="AA1175" s="3"/>
      <c r="AB1175" s="3"/>
      <c r="AC1175" s="3"/>
      <c r="AD1175" s="3"/>
      <c r="AF1175" s="3"/>
      <c r="AG1175" s="3"/>
      <c r="AH1175" s="3"/>
      <c r="AJ1175" s="3"/>
      <c r="AK1175" s="3"/>
      <c r="AL1175" s="3"/>
      <c r="AN1175" s="3"/>
      <c r="AQ1175" s="3"/>
    </row>
    <row r="1176" spans="1:43">
      <c r="A1176" t="str">
        <f>IF(C1176="","","Allievo "&amp;COUNTIF($C$2:C1176,C1176))</f>
        <v/>
      </c>
      <c r="H1176" s="3"/>
      <c r="N1176" s="3"/>
      <c r="O1176" s="3"/>
      <c r="P1176" s="3"/>
      <c r="Q1176" s="3"/>
      <c r="R1176" s="3"/>
      <c r="S1176" s="3"/>
      <c r="T1176" s="3"/>
      <c r="V1176" s="3"/>
      <c r="W1176" s="3"/>
      <c r="X1176" s="3"/>
      <c r="Z1176" s="3"/>
      <c r="AA1176" s="3"/>
      <c r="AB1176" s="3"/>
      <c r="AC1176" s="3"/>
      <c r="AD1176" s="3"/>
      <c r="AF1176" s="3"/>
      <c r="AG1176" s="3"/>
      <c r="AH1176" s="3"/>
      <c r="AJ1176" s="3"/>
      <c r="AK1176" s="3"/>
      <c r="AL1176" s="3"/>
      <c r="AN1176" s="3"/>
      <c r="AQ1176" s="3"/>
    </row>
    <row r="1177" spans="1:43">
      <c r="A1177" t="str">
        <f>IF(C1177="","","Allievo "&amp;COUNTIF($C$2:C1177,C1177))</f>
        <v/>
      </c>
      <c r="H1177" s="3"/>
      <c r="N1177" s="3"/>
      <c r="O1177" s="3"/>
      <c r="P1177" s="3"/>
      <c r="Q1177" s="3"/>
      <c r="R1177" s="3"/>
      <c r="S1177" s="3"/>
      <c r="T1177" s="3"/>
      <c r="V1177" s="3"/>
      <c r="W1177" s="3"/>
      <c r="X1177" s="3"/>
      <c r="Z1177" s="3"/>
      <c r="AA1177" s="3"/>
      <c r="AB1177" s="3"/>
      <c r="AC1177" s="3"/>
      <c r="AD1177" s="3"/>
      <c r="AF1177" s="3"/>
      <c r="AG1177" s="3"/>
      <c r="AH1177" s="3"/>
      <c r="AJ1177" s="3"/>
      <c r="AK1177" s="3"/>
      <c r="AL1177" s="3"/>
      <c r="AN1177" s="3"/>
      <c r="AQ1177" s="3"/>
    </row>
    <row r="1178" spans="1:43">
      <c r="A1178" t="str">
        <f>IF(C1178="","","Allievo "&amp;COUNTIF($C$2:C1178,C1178))</f>
        <v/>
      </c>
      <c r="H1178" s="3"/>
      <c r="N1178" s="3"/>
      <c r="O1178" s="3"/>
      <c r="P1178" s="3"/>
      <c r="Q1178" s="3"/>
      <c r="R1178" s="3"/>
      <c r="S1178" s="3"/>
      <c r="T1178" s="3"/>
      <c r="V1178" s="3"/>
      <c r="W1178" s="3"/>
      <c r="X1178" s="3"/>
      <c r="Z1178" s="3"/>
      <c r="AA1178" s="3"/>
      <c r="AB1178" s="3"/>
      <c r="AC1178" s="3"/>
      <c r="AD1178" s="3"/>
      <c r="AF1178" s="3"/>
      <c r="AG1178" s="3"/>
      <c r="AH1178" s="3"/>
      <c r="AJ1178" s="3"/>
      <c r="AK1178" s="3"/>
      <c r="AL1178" s="3"/>
      <c r="AN1178" s="3"/>
      <c r="AQ1178" s="3"/>
    </row>
    <row r="1179" spans="1:43">
      <c r="A1179" t="str">
        <f>IF(C1179="","","Allievo "&amp;COUNTIF($C$2:C1179,C1179))</f>
        <v/>
      </c>
      <c r="H1179" s="3"/>
      <c r="N1179" s="3"/>
      <c r="O1179" s="3"/>
      <c r="P1179" s="3"/>
      <c r="Q1179" s="3"/>
      <c r="R1179" s="3"/>
      <c r="S1179" s="3"/>
      <c r="T1179" s="3"/>
      <c r="V1179" s="3"/>
      <c r="W1179" s="3"/>
      <c r="X1179" s="3"/>
      <c r="Z1179" s="3"/>
      <c r="AA1179" s="3"/>
      <c r="AB1179" s="3"/>
      <c r="AC1179" s="3"/>
      <c r="AD1179" s="3"/>
      <c r="AF1179" s="3"/>
      <c r="AG1179" s="3"/>
      <c r="AH1179" s="3"/>
      <c r="AJ1179" s="3"/>
      <c r="AK1179" s="3"/>
      <c r="AL1179" s="3"/>
      <c r="AN1179" s="3"/>
      <c r="AQ1179" s="3"/>
    </row>
    <row r="1180" spans="1:43">
      <c r="A1180" t="str">
        <f>IF(C1180="","","Allievo "&amp;COUNTIF($C$2:C1180,C1180))</f>
        <v/>
      </c>
      <c r="H1180" s="3"/>
      <c r="N1180" s="3"/>
      <c r="O1180" s="3"/>
      <c r="P1180" s="3"/>
      <c r="Q1180" s="3"/>
      <c r="R1180" s="3"/>
      <c r="S1180" s="3"/>
      <c r="T1180" s="3"/>
      <c r="V1180" s="3"/>
      <c r="W1180" s="3"/>
      <c r="X1180" s="3"/>
      <c r="Z1180" s="3"/>
      <c r="AA1180" s="3"/>
      <c r="AB1180" s="3"/>
      <c r="AC1180" s="3"/>
      <c r="AD1180" s="3"/>
      <c r="AF1180" s="3"/>
      <c r="AG1180" s="3"/>
      <c r="AH1180" s="3"/>
      <c r="AJ1180" s="3"/>
      <c r="AK1180" s="3"/>
      <c r="AL1180" s="3"/>
      <c r="AN1180" s="3"/>
      <c r="AQ1180" s="3"/>
    </row>
    <row r="1181" spans="1:43">
      <c r="A1181" t="str">
        <f>IF(C1181="","","Allievo "&amp;COUNTIF($C$2:C1181,C1181))</f>
        <v/>
      </c>
      <c r="H1181" s="3"/>
      <c r="N1181" s="3"/>
      <c r="O1181" s="3"/>
      <c r="P1181" s="3"/>
      <c r="Q1181" s="3"/>
      <c r="R1181" s="3"/>
      <c r="S1181" s="3"/>
      <c r="T1181" s="3"/>
      <c r="V1181" s="3"/>
      <c r="W1181" s="3"/>
      <c r="X1181" s="3"/>
      <c r="Z1181" s="3"/>
      <c r="AA1181" s="3"/>
      <c r="AB1181" s="3"/>
      <c r="AC1181" s="3"/>
      <c r="AD1181" s="3"/>
      <c r="AF1181" s="3"/>
      <c r="AG1181" s="3"/>
      <c r="AH1181" s="3"/>
      <c r="AJ1181" s="3"/>
      <c r="AK1181" s="3"/>
      <c r="AL1181" s="3"/>
      <c r="AN1181" s="3"/>
      <c r="AQ1181" s="3"/>
    </row>
    <row r="1182" spans="1:43">
      <c r="A1182" t="str">
        <f>IF(C1182="","","Allievo "&amp;COUNTIF($C$2:C1182,C1182))</f>
        <v/>
      </c>
      <c r="H1182" s="3"/>
      <c r="N1182" s="3"/>
      <c r="O1182" s="3"/>
      <c r="P1182" s="3"/>
      <c r="Q1182" s="3"/>
      <c r="R1182" s="3"/>
      <c r="S1182" s="3"/>
      <c r="T1182" s="3"/>
      <c r="V1182" s="3"/>
      <c r="W1182" s="3"/>
      <c r="X1182" s="3"/>
      <c r="Z1182" s="3"/>
      <c r="AA1182" s="3"/>
      <c r="AB1182" s="3"/>
      <c r="AC1182" s="3"/>
      <c r="AD1182" s="3"/>
      <c r="AF1182" s="3"/>
      <c r="AG1182" s="3"/>
      <c r="AH1182" s="3"/>
      <c r="AJ1182" s="3"/>
      <c r="AK1182" s="3"/>
      <c r="AL1182" s="3"/>
      <c r="AN1182" s="3"/>
      <c r="AQ1182" s="3"/>
    </row>
    <row r="1183" spans="1:43">
      <c r="A1183" t="str">
        <f>IF(C1183="","","Allievo "&amp;COUNTIF($C$2:C1183,C1183))</f>
        <v/>
      </c>
      <c r="H1183" s="3"/>
      <c r="N1183" s="3"/>
      <c r="O1183" s="3"/>
      <c r="P1183" s="3"/>
      <c r="Q1183" s="3"/>
      <c r="R1183" s="3"/>
      <c r="S1183" s="3"/>
      <c r="T1183" s="3"/>
      <c r="V1183" s="3"/>
      <c r="W1183" s="3"/>
      <c r="X1183" s="3"/>
      <c r="Z1183" s="3"/>
      <c r="AA1183" s="3"/>
      <c r="AB1183" s="3"/>
      <c r="AC1183" s="3"/>
      <c r="AD1183" s="3"/>
      <c r="AF1183" s="3"/>
      <c r="AG1183" s="3"/>
      <c r="AH1183" s="3"/>
      <c r="AJ1183" s="3"/>
      <c r="AK1183" s="3"/>
      <c r="AL1183" s="3"/>
      <c r="AN1183" s="3"/>
      <c r="AQ1183" s="3"/>
    </row>
    <row r="1184" spans="1:43">
      <c r="A1184" t="str">
        <f>IF(C1184="","","Allievo "&amp;COUNTIF($C$2:C1184,C1184))</f>
        <v/>
      </c>
      <c r="H1184" s="3"/>
      <c r="N1184" s="3"/>
      <c r="O1184" s="3"/>
      <c r="P1184" s="3"/>
      <c r="Q1184" s="3"/>
      <c r="R1184" s="3"/>
      <c r="S1184" s="3"/>
      <c r="T1184" s="3"/>
      <c r="V1184" s="3"/>
      <c r="W1184" s="3"/>
      <c r="X1184" s="3"/>
      <c r="Z1184" s="3"/>
      <c r="AA1184" s="3"/>
      <c r="AB1184" s="3"/>
      <c r="AC1184" s="3"/>
      <c r="AD1184" s="3"/>
      <c r="AF1184" s="3"/>
      <c r="AG1184" s="3"/>
      <c r="AH1184" s="3"/>
      <c r="AJ1184" s="3"/>
      <c r="AK1184" s="3"/>
      <c r="AL1184" s="3"/>
      <c r="AN1184" s="3"/>
      <c r="AQ1184" s="3"/>
    </row>
    <row r="1185" spans="1:43">
      <c r="A1185" t="str">
        <f>IF(C1185="","","Allievo "&amp;COUNTIF($C$2:C1185,C1185))</f>
        <v/>
      </c>
      <c r="H1185" s="3"/>
      <c r="N1185" s="3"/>
      <c r="O1185" s="3"/>
      <c r="P1185" s="3"/>
      <c r="Q1185" s="3"/>
      <c r="R1185" s="3"/>
      <c r="S1185" s="3"/>
      <c r="T1185" s="3"/>
      <c r="V1185" s="3"/>
      <c r="W1185" s="3"/>
      <c r="X1185" s="3"/>
      <c r="Z1185" s="3"/>
      <c r="AA1185" s="3"/>
      <c r="AB1185" s="3"/>
      <c r="AC1185" s="3"/>
      <c r="AD1185" s="3"/>
      <c r="AF1185" s="3"/>
      <c r="AG1185" s="3"/>
      <c r="AH1185" s="3"/>
      <c r="AJ1185" s="3"/>
      <c r="AK1185" s="3"/>
      <c r="AL1185" s="3"/>
      <c r="AN1185" s="3"/>
      <c r="AQ1185" s="3"/>
    </row>
    <row r="1186" spans="1:43">
      <c r="A1186" t="str">
        <f>IF(C1186="","","Allievo "&amp;COUNTIF($C$2:C1186,C1186))</f>
        <v/>
      </c>
      <c r="H1186" s="3"/>
      <c r="N1186" s="3"/>
      <c r="O1186" s="3"/>
      <c r="P1186" s="3"/>
      <c r="Q1186" s="3"/>
      <c r="R1186" s="3"/>
      <c r="S1186" s="3"/>
      <c r="T1186" s="3"/>
      <c r="V1186" s="3"/>
      <c r="W1186" s="3"/>
      <c r="X1186" s="3"/>
      <c r="Z1186" s="3"/>
      <c r="AA1186" s="3"/>
      <c r="AB1186" s="3"/>
      <c r="AC1186" s="3"/>
      <c r="AD1186" s="3"/>
      <c r="AF1186" s="3"/>
      <c r="AG1186" s="3"/>
      <c r="AH1186" s="3"/>
      <c r="AJ1186" s="3"/>
      <c r="AK1186" s="3"/>
      <c r="AL1186" s="3"/>
      <c r="AN1186" s="3"/>
      <c r="AQ1186" s="3"/>
    </row>
    <row r="1187" spans="1:43">
      <c r="A1187" t="str">
        <f>IF(C1187="","","Allievo "&amp;COUNTIF($C$2:C1187,C1187))</f>
        <v/>
      </c>
      <c r="H1187" s="3"/>
      <c r="N1187" s="3"/>
      <c r="O1187" s="3"/>
      <c r="P1187" s="3"/>
      <c r="Q1187" s="3"/>
      <c r="R1187" s="3"/>
      <c r="S1187" s="3"/>
      <c r="T1187" s="3"/>
      <c r="V1187" s="3"/>
      <c r="W1187" s="3"/>
      <c r="X1187" s="3"/>
      <c r="Z1187" s="3"/>
      <c r="AA1187" s="3"/>
      <c r="AB1187" s="3"/>
      <c r="AC1187" s="3"/>
      <c r="AD1187" s="3"/>
      <c r="AF1187" s="3"/>
      <c r="AG1187" s="3"/>
      <c r="AH1187" s="3"/>
      <c r="AJ1187" s="3"/>
      <c r="AK1187" s="3"/>
      <c r="AL1187" s="3"/>
      <c r="AN1187" s="3"/>
      <c r="AQ1187" s="3"/>
    </row>
    <row r="1188" spans="1:43">
      <c r="A1188" t="str">
        <f>IF(C1188="","","Allievo "&amp;COUNTIF($C$2:C1188,C1188))</f>
        <v/>
      </c>
      <c r="H1188" s="3"/>
      <c r="N1188" s="3"/>
      <c r="O1188" s="3"/>
      <c r="P1188" s="3"/>
      <c r="Q1188" s="3"/>
      <c r="R1188" s="3"/>
      <c r="S1188" s="3"/>
      <c r="T1188" s="3"/>
      <c r="V1188" s="3"/>
      <c r="W1188" s="3"/>
      <c r="X1188" s="3"/>
      <c r="Z1188" s="3"/>
      <c r="AA1188" s="3"/>
      <c r="AB1188" s="3"/>
      <c r="AC1188" s="3"/>
      <c r="AD1188" s="3"/>
      <c r="AF1188" s="3"/>
      <c r="AG1188" s="3"/>
      <c r="AH1188" s="3"/>
      <c r="AJ1188" s="3"/>
      <c r="AK1188" s="3"/>
      <c r="AL1188" s="3"/>
      <c r="AN1188" s="3"/>
      <c r="AQ1188" s="3"/>
    </row>
    <row r="1189" spans="1:43">
      <c r="A1189" t="str">
        <f>IF(C1189="","","Allievo "&amp;COUNTIF($C$2:C1189,C1189))</f>
        <v/>
      </c>
      <c r="H1189" s="3"/>
      <c r="N1189" s="3"/>
      <c r="O1189" s="3"/>
      <c r="P1189" s="3"/>
      <c r="Q1189" s="3"/>
      <c r="R1189" s="3"/>
      <c r="S1189" s="3"/>
      <c r="T1189" s="3"/>
      <c r="V1189" s="3"/>
      <c r="W1189" s="3"/>
      <c r="X1189" s="3"/>
      <c r="Z1189" s="3"/>
      <c r="AA1189" s="3"/>
      <c r="AB1189" s="3"/>
      <c r="AC1189" s="3"/>
      <c r="AD1189" s="3"/>
      <c r="AF1189" s="3"/>
      <c r="AG1189" s="3"/>
      <c r="AH1189" s="3"/>
      <c r="AJ1189" s="3"/>
      <c r="AK1189" s="3"/>
      <c r="AL1189" s="3"/>
      <c r="AN1189" s="3"/>
      <c r="AQ1189" s="3"/>
    </row>
    <row r="1190" spans="1:43">
      <c r="A1190" t="str">
        <f>IF(C1190="","","Allievo "&amp;COUNTIF($C$2:C1190,C1190))</f>
        <v/>
      </c>
      <c r="H1190" s="3"/>
      <c r="N1190" s="3"/>
      <c r="O1190" s="3"/>
      <c r="P1190" s="3"/>
      <c r="Q1190" s="3"/>
      <c r="R1190" s="3"/>
      <c r="S1190" s="3"/>
      <c r="T1190" s="3"/>
      <c r="V1190" s="3"/>
      <c r="W1190" s="3"/>
      <c r="X1190" s="3"/>
      <c r="Z1190" s="3"/>
      <c r="AA1190" s="3"/>
      <c r="AB1190" s="3"/>
      <c r="AC1190" s="3"/>
      <c r="AD1190" s="3"/>
      <c r="AF1190" s="3"/>
      <c r="AG1190" s="3"/>
      <c r="AH1190" s="3"/>
      <c r="AJ1190" s="3"/>
      <c r="AK1190" s="3"/>
      <c r="AL1190" s="3"/>
      <c r="AN1190" s="3"/>
      <c r="AQ1190" s="3"/>
    </row>
    <row r="1191" spans="1:43">
      <c r="A1191" t="str">
        <f>IF(C1191="","","Allievo "&amp;COUNTIF($C$2:C1191,C1191))</f>
        <v/>
      </c>
      <c r="H1191" s="3"/>
      <c r="N1191" s="3"/>
      <c r="O1191" s="3"/>
      <c r="P1191" s="3"/>
      <c r="Q1191" s="3"/>
      <c r="R1191" s="3"/>
      <c r="S1191" s="3"/>
      <c r="T1191" s="3"/>
      <c r="V1191" s="3"/>
      <c r="W1191" s="3"/>
      <c r="X1191" s="3"/>
      <c r="Z1191" s="3"/>
      <c r="AA1191" s="3"/>
      <c r="AB1191" s="3"/>
      <c r="AC1191" s="3"/>
      <c r="AD1191" s="3"/>
      <c r="AF1191" s="3"/>
      <c r="AG1191" s="3"/>
      <c r="AH1191" s="3"/>
      <c r="AJ1191" s="3"/>
      <c r="AK1191" s="3"/>
      <c r="AL1191" s="3"/>
      <c r="AN1191" s="3"/>
      <c r="AQ1191" s="3"/>
    </row>
    <row r="1192" spans="1:43">
      <c r="A1192" t="str">
        <f>IF(C1192="","","Allievo "&amp;COUNTIF($C$2:C1192,C1192))</f>
        <v/>
      </c>
      <c r="H1192" s="3"/>
      <c r="N1192" s="3"/>
      <c r="O1192" s="3"/>
      <c r="P1192" s="3"/>
      <c r="Q1192" s="3"/>
      <c r="R1192" s="3"/>
      <c r="S1192" s="3"/>
      <c r="T1192" s="3"/>
      <c r="V1192" s="3"/>
      <c r="W1192" s="3"/>
      <c r="X1192" s="3"/>
      <c r="Z1192" s="3"/>
      <c r="AA1192" s="3"/>
      <c r="AB1192" s="3"/>
      <c r="AC1192" s="3"/>
      <c r="AD1192" s="3"/>
      <c r="AF1192" s="3"/>
      <c r="AG1192" s="3"/>
      <c r="AH1192" s="3"/>
      <c r="AJ1192" s="3"/>
      <c r="AK1192" s="3"/>
      <c r="AL1192" s="3"/>
      <c r="AN1192" s="3"/>
      <c r="AQ1192" s="3"/>
    </row>
    <row r="1193" spans="1:43">
      <c r="A1193" t="str">
        <f>IF(C1193="","","Allievo "&amp;COUNTIF($C$2:C1193,C1193))</f>
        <v/>
      </c>
      <c r="H1193" s="3"/>
      <c r="N1193" s="3"/>
      <c r="O1193" s="3"/>
      <c r="P1193" s="3"/>
      <c r="Q1193" s="3"/>
      <c r="R1193" s="3"/>
      <c r="S1193" s="3"/>
      <c r="T1193" s="3"/>
      <c r="V1193" s="3"/>
      <c r="W1193" s="3"/>
      <c r="X1193" s="3"/>
      <c r="Z1193" s="3"/>
      <c r="AA1193" s="3"/>
      <c r="AB1193" s="3"/>
      <c r="AC1193" s="3"/>
      <c r="AD1193" s="3"/>
      <c r="AF1193" s="3"/>
      <c r="AG1193" s="3"/>
      <c r="AH1193" s="3"/>
      <c r="AJ1193" s="3"/>
      <c r="AK1193" s="3"/>
      <c r="AL1193" s="3"/>
      <c r="AN1193" s="3"/>
      <c r="AQ1193" s="3"/>
    </row>
    <row r="1194" spans="1:43">
      <c r="A1194" t="str">
        <f>IF(C1194="","","Allievo "&amp;COUNTIF($C$2:C1194,C1194))</f>
        <v/>
      </c>
      <c r="H1194" s="3"/>
      <c r="N1194" s="3"/>
      <c r="O1194" s="3"/>
      <c r="P1194" s="3"/>
      <c r="Q1194" s="3"/>
      <c r="R1194" s="3"/>
      <c r="S1194" s="3"/>
      <c r="T1194" s="3"/>
      <c r="V1194" s="3"/>
      <c r="W1194" s="3"/>
      <c r="X1194" s="3"/>
      <c r="Z1194" s="3"/>
      <c r="AA1194" s="3"/>
      <c r="AB1194" s="3"/>
      <c r="AC1194" s="3"/>
      <c r="AD1194" s="3"/>
      <c r="AF1194" s="3"/>
      <c r="AG1194" s="3"/>
      <c r="AH1194" s="3"/>
      <c r="AJ1194" s="3"/>
      <c r="AK1194" s="3"/>
      <c r="AL1194" s="3"/>
      <c r="AN1194" s="3"/>
      <c r="AQ1194" s="3"/>
    </row>
    <row r="1195" spans="1:43">
      <c r="A1195" t="str">
        <f>IF(C1195="","","Allievo "&amp;COUNTIF($C$2:C1195,C1195))</f>
        <v/>
      </c>
      <c r="H1195" s="3"/>
      <c r="N1195" s="3"/>
      <c r="O1195" s="3"/>
      <c r="P1195" s="3"/>
      <c r="Q1195" s="3"/>
      <c r="R1195" s="3"/>
      <c r="S1195" s="3"/>
      <c r="T1195" s="3"/>
      <c r="V1195" s="3"/>
      <c r="W1195" s="3"/>
      <c r="X1195" s="3"/>
      <c r="Z1195" s="3"/>
      <c r="AA1195" s="3"/>
      <c r="AB1195" s="3"/>
      <c r="AC1195" s="3"/>
      <c r="AD1195" s="3"/>
      <c r="AF1195" s="3"/>
      <c r="AG1195" s="3"/>
      <c r="AH1195" s="3"/>
      <c r="AJ1195" s="3"/>
      <c r="AK1195" s="3"/>
      <c r="AL1195" s="3"/>
      <c r="AN1195" s="3"/>
      <c r="AQ1195" s="3"/>
    </row>
    <row r="1196" spans="1:43">
      <c r="A1196" t="str">
        <f>IF(C1196="","","Allievo "&amp;COUNTIF($C$2:C1196,C1196))</f>
        <v/>
      </c>
      <c r="H1196" s="3"/>
      <c r="N1196" s="3"/>
      <c r="O1196" s="3"/>
      <c r="P1196" s="3"/>
      <c r="Q1196" s="3"/>
      <c r="R1196" s="3"/>
      <c r="S1196" s="3"/>
      <c r="T1196" s="3"/>
      <c r="V1196" s="3"/>
      <c r="W1196" s="3"/>
      <c r="X1196" s="3"/>
      <c r="Z1196" s="3"/>
      <c r="AA1196" s="3"/>
      <c r="AB1196" s="3"/>
      <c r="AC1196" s="3"/>
      <c r="AD1196" s="3"/>
      <c r="AF1196" s="3"/>
      <c r="AG1196" s="3"/>
      <c r="AH1196" s="3"/>
      <c r="AJ1196" s="3"/>
      <c r="AK1196" s="3"/>
      <c r="AL1196" s="3"/>
      <c r="AN1196" s="3"/>
      <c r="AQ1196" s="3"/>
    </row>
    <row r="1197" spans="1:43">
      <c r="A1197" t="str">
        <f>IF(C1197="","","Allievo "&amp;COUNTIF($C$2:C1197,C1197))</f>
        <v/>
      </c>
      <c r="H1197" s="3"/>
      <c r="N1197" s="3"/>
      <c r="O1197" s="3"/>
      <c r="P1197" s="3"/>
      <c r="Q1197" s="3"/>
      <c r="R1197" s="3"/>
      <c r="S1197" s="3"/>
      <c r="T1197" s="3"/>
      <c r="V1197" s="3"/>
      <c r="W1197" s="3"/>
      <c r="X1197" s="3"/>
      <c r="Z1197" s="3"/>
      <c r="AA1197" s="3"/>
      <c r="AB1197" s="3"/>
      <c r="AC1197" s="3"/>
      <c r="AD1197" s="3"/>
      <c r="AF1197" s="3"/>
      <c r="AG1197" s="3"/>
      <c r="AH1197" s="3"/>
      <c r="AJ1197" s="3"/>
      <c r="AK1197" s="3"/>
      <c r="AL1197" s="3"/>
      <c r="AN1197" s="3"/>
      <c r="AQ1197" s="3"/>
    </row>
    <row r="1198" spans="1:43">
      <c r="A1198" t="str">
        <f>IF(C1198="","","Allievo "&amp;COUNTIF($C$2:C1198,C1198))</f>
        <v/>
      </c>
      <c r="H1198" s="3"/>
      <c r="N1198" s="3"/>
      <c r="O1198" s="3"/>
      <c r="P1198" s="3"/>
      <c r="Q1198" s="3"/>
      <c r="R1198" s="3"/>
      <c r="S1198" s="3"/>
      <c r="T1198" s="3"/>
      <c r="V1198" s="3"/>
      <c r="W1198" s="3"/>
      <c r="X1198" s="3"/>
      <c r="Z1198" s="3"/>
      <c r="AA1198" s="3"/>
      <c r="AB1198" s="3"/>
      <c r="AC1198" s="3"/>
      <c r="AD1198" s="3"/>
      <c r="AF1198" s="3"/>
      <c r="AG1198" s="3"/>
      <c r="AH1198" s="3"/>
      <c r="AJ1198" s="3"/>
      <c r="AK1198" s="3"/>
      <c r="AL1198" s="3"/>
      <c r="AN1198" s="3"/>
      <c r="AQ1198" s="3"/>
    </row>
    <row r="1199" spans="1:43">
      <c r="A1199" t="str">
        <f>IF(C1199="","","Allievo "&amp;COUNTIF($C$2:C1199,C1199))</f>
        <v/>
      </c>
      <c r="H1199" s="3"/>
      <c r="N1199" s="3"/>
      <c r="O1199" s="3"/>
      <c r="P1199" s="3"/>
      <c r="Q1199" s="3"/>
      <c r="R1199" s="3"/>
      <c r="S1199" s="3"/>
      <c r="T1199" s="3"/>
      <c r="V1199" s="3"/>
      <c r="W1199" s="3"/>
      <c r="X1199" s="3"/>
      <c r="Z1199" s="3"/>
      <c r="AA1199" s="3"/>
      <c r="AB1199" s="3"/>
      <c r="AC1199" s="3"/>
      <c r="AD1199" s="3"/>
      <c r="AF1199" s="3"/>
      <c r="AG1199" s="3"/>
      <c r="AH1199" s="3"/>
      <c r="AJ1199" s="3"/>
      <c r="AK1199" s="3"/>
      <c r="AL1199" s="3"/>
      <c r="AN1199" s="3"/>
      <c r="AQ1199" s="3"/>
    </row>
    <row r="1200" spans="1:43">
      <c r="A1200" t="str">
        <f>IF(C1200="","","Allievo "&amp;COUNTIF($C$2:C1200,C1200))</f>
        <v/>
      </c>
      <c r="H1200" s="3"/>
      <c r="N1200" s="3"/>
      <c r="O1200" s="3"/>
      <c r="P1200" s="3"/>
      <c r="Q1200" s="3"/>
      <c r="R1200" s="3"/>
      <c r="S1200" s="3"/>
      <c r="T1200" s="3"/>
      <c r="V1200" s="3"/>
      <c r="W1200" s="3"/>
      <c r="X1200" s="3"/>
      <c r="Z1200" s="3"/>
      <c r="AA1200" s="3"/>
      <c r="AB1200" s="3"/>
      <c r="AC1200" s="3"/>
      <c r="AD1200" s="3"/>
      <c r="AF1200" s="3"/>
      <c r="AG1200" s="3"/>
      <c r="AH1200" s="3"/>
      <c r="AJ1200" s="3"/>
      <c r="AK1200" s="3"/>
      <c r="AL1200" s="3"/>
      <c r="AN1200" s="3"/>
      <c r="AQ1200" s="3"/>
    </row>
    <row r="1201" spans="1:43">
      <c r="A1201" t="str">
        <f>IF(C1201="","","Allievo "&amp;COUNTIF($C$2:C1201,C1201))</f>
        <v/>
      </c>
      <c r="H1201" s="3"/>
      <c r="N1201" s="3"/>
      <c r="O1201" s="3"/>
      <c r="P1201" s="3"/>
      <c r="Q1201" s="3"/>
      <c r="R1201" s="3"/>
      <c r="S1201" s="3"/>
      <c r="T1201" s="3"/>
      <c r="V1201" s="3"/>
      <c r="W1201" s="3"/>
      <c r="X1201" s="3"/>
      <c r="Z1201" s="3"/>
      <c r="AA1201" s="3"/>
      <c r="AB1201" s="3"/>
      <c r="AC1201" s="3"/>
      <c r="AD1201" s="3"/>
      <c r="AF1201" s="3"/>
      <c r="AG1201" s="3"/>
      <c r="AH1201" s="3"/>
      <c r="AJ1201" s="3"/>
      <c r="AK1201" s="3"/>
      <c r="AL1201" s="3"/>
      <c r="AN1201" s="3"/>
      <c r="AQ1201" s="3"/>
    </row>
    <row r="1202" spans="1:43">
      <c r="A1202" t="str">
        <f>IF(C1202="","","Allievo "&amp;COUNTIF($C$2:C1202,C1202))</f>
        <v/>
      </c>
      <c r="H1202" s="3"/>
      <c r="N1202" s="3"/>
      <c r="O1202" s="3"/>
      <c r="P1202" s="3"/>
      <c r="Q1202" s="3"/>
      <c r="R1202" s="3"/>
      <c r="S1202" s="3"/>
      <c r="T1202" s="3"/>
      <c r="V1202" s="3"/>
      <c r="W1202" s="3"/>
      <c r="X1202" s="3"/>
      <c r="Z1202" s="3"/>
      <c r="AA1202" s="3"/>
      <c r="AB1202" s="3"/>
      <c r="AC1202" s="3"/>
      <c r="AD1202" s="3"/>
      <c r="AF1202" s="3"/>
      <c r="AG1202" s="3"/>
      <c r="AH1202" s="3"/>
      <c r="AJ1202" s="3"/>
      <c r="AK1202" s="3"/>
      <c r="AL1202" s="3"/>
      <c r="AN1202" s="3"/>
      <c r="AQ1202" s="3"/>
    </row>
    <row r="1203" spans="1:43">
      <c r="A1203" t="str">
        <f>IF(C1203="","","Allievo "&amp;COUNTIF($C$2:C1203,C1203))</f>
        <v/>
      </c>
      <c r="H1203" s="3"/>
      <c r="N1203" s="3"/>
      <c r="O1203" s="3"/>
      <c r="P1203" s="3"/>
      <c r="Q1203" s="3"/>
      <c r="R1203" s="3"/>
      <c r="S1203" s="3"/>
      <c r="T1203" s="3"/>
      <c r="V1203" s="3"/>
      <c r="W1203" s="3"/>
      <c r="X1203" s="3"/>
      <c r="Z1203" s="3"/>
      <c r="AA1203" s="3"/>
      <c r="AB1203" s="3"/>
      <c r="AC1203" s="3"/>
      <c r="AD1203" s="3"/>
      <c r="AF1203" s="3"/>
      <c r="AG1203" s="3"/>
      <c r="AH1203" s="3"/>
      <c r="AJ1203" s="3"/>
      <c r="AK1203" s="3"/>
      <c r="AL1203" s="3"/>
      <c r="AN1203" s="3"/>
      <c r="AQ1203" s="3"/>
    </row>
    <row r="1204" spans="1:43">
      <c r="A1204" t="str">
        <f>IF(C1204="","","Allievo "&amp;COUNTIF($C$2:C1204,C1204))</f>
        <v/>
      </c>
      <c r="H1204" s="3"/>
      <c r="N1204" s="3"/>
      <c r="O1204" s="3"/>
      <c r="P1204" s="3"/>
      <c r="Q1204" s="3"/>
      <c r="R1204" s="3"/>
      <c r="S1204" s="3"/>
      <c r="T1204" s="3"/>
      <c r="V1204" s="3"/>
      <c r="W1204" s="3"/>
      <c r="X1204" s="3"/>
      <c r="Z1204" s="3"/>
      <c r="AA1204" s="3"/>
      <c r="AB1204" s="3"/>
      <c r="AC1204" s="3"/>
      <c r="AD1204" s="3"/>
      <c r="AF1204" s="3"/>
      <c r="AG1204" s="3"/>
      <c r="AH1204" s="3"/>
      <c r="AJ1204" s="3"/>
      <c r="AK1204" s="3"/>
      <c r="AL1204" s="3"/>
      <c r="AN1204" s="3"/>
      <c r="AQ1204" s="3"/>
    </row>
    <row r="1205" spans="1:43">
      <c r="A1205" t="str">
        <f>IF(C1205="","","Allievo "&amp;COUNTIF($C$2:C1205,C1205))</f>
        <v/>
      </c>
      <c r="H1205" s="3"/>
      <c r="N1205" s="3"/>
      <c r="O1205" s="3"/>
      <c r="P1205" s="3"/>
      <c r="Q1205" s="3"/>
      <c r="R1205" s="3"/>
      <c r="S1205" s="3"/>
      <c r="T1205" s="3"/>
      <c r="V1205" s="3"/>
      <c r="W1205" s="3"/>
      <c r="X1205" s="3"/>
      <c r="Z1205" s="3"/>
      <c r="AA1205" s="3"/>
      <c r="AB1205" s="3"/>
      <c r="AC1205" s="3"/>
      <c r="AD1205" s="3"/>
      <c r="AF1205" s="3"/>
      <c r="AG1205" s="3"/>
      <c r="AH1205" s="3"/>
      <c r="AJ1205" s="3"/>
      <c r="AK1205" s="3"/>
      <c r="AL1205" s="3"/>
      <c r="AN1205" s="3"/>
      <c r="AQ1205" s="3"/>
    </row>
    <row r="1206" spans="1:43">
      <c r="A1206" t="str">
        <f>IF(C1206="","","Allievo "&amp;COUNTIF($C$2:C1206,C1206))</f>
        <v/>
      </c>
      <c r="H1206" s="3"/>
      <c r="N1206" s="3"/>
      <c r="O1206" s="3"/>
      <c r="P1206" s="3"/>
      <c r="Q1206" s="3"/>
      <c r="R1206" s="3"/>
      <c r="S1206" s="3"/>
      <c r="T1206" s="3"/>
      <c r="V1206" s="3"/>
      <c r="W1206" s="3"/>
      <c r="X1206" s="3"/>
      <c r="Z1206" s="3"/>
      <c r="AA1206" s="3"/>
      <c r="AB1206" s="3"/>
      <c r="AC1206" s="3"/>
      <c r="AD1206" s="3"/>
      <c r="AF1206" s="3"/>
      <c r="AG1206" s="3"/>
      <c r="AH1206" s="3"/>
      <c r="AJ1206" s="3"/>
      <c r="AK1206" s="3"/>
      <c r="AL1206" s="3"/>
      <c r="AN1206" s="3"/>
      <c r="AQ1206" s="3"/>
    </row>
    <row r="1207" spans="1:43">
      <c r="A1207" t="str">
        <f>IF(C1207="","","Allievo "&amp;COUNTIF($C$2:C1207,C1207))</f>
        <v/>
      </c>
      <c r="H1207" s="3"/>
      <c r="N1207" s="3"/>
      <c r="O1207" s="3"/>
      <c r="P1207" s="3"/>
      <c r="Q1207" s="3"/>
      <c r="R1207" s="3"/>
      <c r="S1207" s="3"/>
      <c r="T1207" s="3"/>
      <c r="V1207" s="3"/>
      <c r="W1207" s="3"/>
      <c r="X1207" s="3"/>
      <c r="Z1207" s="3"/>
      <c r="AA1207" s="3"/>
      <c r="AB1207" s="3"/>
      <c r="AC1207" s="3"/>
      <c r="AD1207" s="3"/>
      <c r="AF1207" s="3"/>
      <c r="AG1207" s="3"/>
      <c r="AH1207" s="3"/>
      <c r="AJ1207" s="3"/>
      <c r="AK1207" s="3"/>
      <c r="AL1207" s="3"/>
      <c r="AN1207" s="3"/>
      <c r="AQ1207" s="3"/>
    </row>
    <row r="1208" spans="1:43">
      <c r="A1208" t="str">
        <f>IF(C1208="","","Allievo "&amp;COUNTIF($C$2:C1208,C1208))</f>
        <v/>
      </c>
      <c r="H1208" s="3"/>
      <c r="N1208" s="3"/>
      <c r="O1208" s="3"/>
      <c r="P1208" s="3"/>
      <c r="Q1208" s="3"/>
      <c r="R1208" s="3"/>
      <c r="S1208" s="3"/>
      <c r="T1208" s="3"/>
      <c r="V1208" s="3"/>
      <c r="W1208" s="3"/>
      <c r="X1208" s="3"/>
      <c r="Z1208" s="3"/>
      <c r="AA1208" s="3"/>
      <c r="AB1208" s="3"/>
      <c r="AC1208" s="3"/>
      <c r="AD1208" s="3"/>
      <c r="AF1208" s="3"/>
      <c r="AG1208" s="3"/>
      <c r="AH1208" s="3"/>
      <c r="AJ1208" s="3"/>
      <c r="AK1208" s="3"/>
      <c r="AL1208" s="3"/>
      <c r="AN1208" s="3"/>
      <c r="AQ1208" s="3"/>
    </row>
    <row r="1209" spans="1:43">
      <c r="A1209" t="str">
        <f>IF(C1209="","","Allievo "&amp;COUNTIF($C$2:C1209,C1209))</f>
        <v/>
      </c>
      <c r="H1209" s="3"/>
      <c r="N1209" s="3"/>
      <c r="O1209" s="3"/>
      <c r="P1209" s="3"/>
      <c r="Q1209" s="3"/>
      <c r="R1209" s="3"/>
      <c r="S1209" s="3"/>
      <c r="T1209" s="3"/>
      <c r="V1209" s="3"/>
      <c r="W1209" s="3"/>
      <c r="X1209" s="3"/>
      <c r="Z1209" s="3"/>
      <c r="AA1209" s="3"/>
      <c r="AB1209" s="3"/>
      <c r="AC1209" s="3"/>
      <c r="AD1209" s="3"/>
      <c r="AF1209" s="3"/>
      <c r="AG1209" s="3"/>
      <c r="AH1209" s="3"/>
      <c r="AJ1209" s="3"/>
      <c r="AK1209" s="3"/>
      <c r="AL1209" s="3"/>
      <c r="AN1209" s="3"/>
      <c r="AQ1209" s="3"/>
    </row>
    <row r="1210" spans="1:43">
      <c r="A1210" t="str">
        <f>IF(C1210="","","Allievo "&amp;COUNTIF($C$2:C1210,C1210))</f>
        <v/>
      </c>
      <c r="H1210" s="3"/>
      <c r="N1210" s="3"/>
      <c r="O1210" s="3"/>
      <c r="P1210" s="3"/>
      <c r="Q1210" s="3"/>
      <c r="R1210" s="3"/>
      <c r="S1210" s="3"/>
      <c r="T1210" s="3"/>
      <c r="V1210" s="3"/>
      <c r="W1210" s="3"/>
      <c r="X1210" s="3"/>
      <c r="Z1210" s="3"/>
      <c r="AA1210" s="3"/>
      <c r="AB1210" s="3"/>
      <c r="AC1210" s="3"/>
      <c r="AD1210" s="3"/>
      <c r="AF1210" s="3"/>
      <c r="AG1210" s="3"/>
      <c r="AH1210" s="3"/>
      <c r="AJ1210" s="3"/>
      <c r="AK1210" s="3"/>
      <c r="AL1210" s="3"/>
      <c r="AN1210" s="3"/>
      <c r="AQ1210" s="3"/>
    </row>
    <row r="1211" spans="1:43">
      <c r="A1211" t="str">
        <f>IF(C1211="","","Allievo "&amp;COUNTIF($C$2:C1211,C1211))</f>
        <v/>
      </c>
      <c r="H1211" s="3"/>
      <c r="N1211" s="3"/>
      <c r="O1211" s="3"/>
      <c r="P1211" s="3"/>
      <c r="Q1211" s="3"/>
      <c r="R1211" s="3"/>
      <c r="S1211" s="3"/>
      <c r="T1211" s="3"/>
      <c r="V1211" s="3"/>
      <c r="W1211" s="3"/>
      <c r="X1211" s="3"/>
      <c r="Z1211" s="3"/>
      <c r="AA1211" s="3"/>
      <c r="AB1211" s="3"/>
      <c r="AC1211" s="3"/>
      <c r="AD1211" s="3"/>
      <c r="AF1211" s="3"/>
      <c r="AG1211" s="3"/>
      <c r="AH1211" s="3"/>
      <c r="AJ1211" s="3"/>
      <c r="AK1211" s="3"/>
      <c r="AL1211" s="3"/>
      <c r="AN1211" s="3"/>
      <c r="AQ1211" s="3"/>
    </row>
    <row r="1212" spans="1:43">
      <c r="A1212" t="str">
        <f>IF(C1212="","","Allievo "&amp;COUNTIF($C$2:C1212,C1212))</f>
        <v/>
      </c>
      <c r="H1212" s="3"/>
      <c r="N1212" s="3"/>
      <c r="O1212" s="3"/>
      <c r="P1212" s="3"/>
      <c r="Q1212" s="3"/>
      <c r="R1212" s="3"/>
      <c r="S1212" s="3"/>
      <c r="T1212" s="3"/>
      <c r="V1212" s="3"/>
      <c r="W1212" s="3"/>
      <c r="X1212" s="3"/>
      <c r="Z1212" s="3"/>
      <c r="AA1212" s="3"/>
      <c r="AB1212" s="3"/>
      <c r="AC1212" s="3"/>
      <c r="AD1212" s="3"/>
      <c r="AF1212" s="3"/>
      <c r="AG1212" s="3"/>
      <c r="AH1212" s="3"/>
      <c r="AJ1212" s="3"/>
      <c r="AK1212" s="3"/>
      <c r="AL1212" s="3"/>
      <c r="AN1212" s="3"/>
      <c r="AQ1212" s="3"/>
    </row>
    <row r="1213" spans="1:43">
      <c r="A1213" t="str">
        <f>IF(C1213="","","Allievo "&amp;COUNTIF($C$2:C1213,C1213))</f>
        <v/>
      </c>
      <c r="H1213" s="3"/>
      <c r="N1213" s="3"/>
      <c r="O1213" s="3"/>
      <c r="P1213" s="3"/>
      <c r="Q1213" s="3"/>
      <c r="R1213" s="3"/>
      <c r="S1213" s="3"/>
      <c r="T1213" s="3"/>
      <c r="V1213" s="3"/>
      <c r="W1213" s="3"/>
      <c r="X1213" s="3"/>
      <c r="Z1213" s="3"/>
      <c r="AA1213" s="3"/>
      <c r="AB1213" s="3"/>
      <c r="AC1213" s="3"/>
      <c r="AD1213" s="3"/>
      <c r="AF1213" s="3"/>
      <c r="AG1213" s="3"/>
      <c r="AH1213" s="3"/>
      <c r="AJ1213" s="3"/>
      <c r="AK1213" s="3"/>
      <c r="AL1213" s="3"/>
      <c r="AN1213" s="3"/>
      <c r="AQ1213" s="3"/>
    </row>
    <row r="1214" spans="1:43">
      <c r="A1214" t="str">
        <f>IF(C1214="","","Allievo "&amp;COUNTIF($C$2:C1214,C1214))</f>
        <v/>
      </c>
      <c r="H1214" s="3"/>
      <c r="N1214" s="3"/>
      <c r="O1214" s="3"/>
      <c r="P1214" s="3"/>
      <c r="Q1214" s="3"/>
      <c r="R1214" s="3"/>
      <c r="S1214" s="3"/>
      <c r="T1214" s="3"/>
      <c r="V1214" s="3"/>
      <c r="W1214" s="3"/>
      <c r="X1214" s="3"/>
      <c r="Z1214" s="3"/>
      <c r="AA1214" s="3"/>
      <c r="AB1214" s="3"/>
      <c r="AC1214" s="3"/>
      <c r="AD1214" s="3"/>
      <c r="AF1214" s="3"/>
      <c r="AG1214" s="3"/>
      <c r="AH1214" s="3"/>
      <c r="AJ1214" s="3"/>
      <c r="AK1214" s="3"/>
      <c r="AL1214" s="3"/>
      <c r="AN1214" s="3"/>
      <c r="AQ1214" s="3"/>
    </row>
    <row r="1215" spans="1:43">
      <c r="A1215" t="str">
        <f>IF(C1215="","","Allievo "&amp;COUNTIF($C$2:C1215,C1215))</f>
        <v/>
      </c>
      <c r="H1215" s="3"/>
      <c r="N1215" s="3"/>
      <c r="O1215" s="3"/>
      <c r="P1215" s="3"/>
      <c r="Q1215" s="3"/>
      <c r="R1215" s="3"/>
      <c r="S1215" s="3"/>
      <c r="T1215" s="3"/>
      <c r="V1215" s="3"/>
      <c r="W1215" s="3"/>
      <c r="X1215" s="3"/>
      <c r="Z1215" s="3"/>
      <c r="AA1215" s="3"/>
      <c r="AB1215" s="3"/>
      <c r="AC1215" s="3"/>
      <c r="AD1215" s="3"/>
      <c r="AF1215" s="3"/>
      <c r="AG1215" s="3"/>
      <c r="AH1215" s="3"/>
      <c r="AJ1215" s="3"/>
      <c r="AK1215" s="3"/>
      <c r="AL1215" s="3"/>
      <c r="AN1215" s="3"/>
      <c r="AQ1215" s="3"/>
    </row>
    <row r="1216" spans="1:43">
      <c r="A1216" t="str">
        <f>IF(C1216="","","Allievo "&amp;COUNTIF($C$2:C1216,C1216))</f>
        <v/>
      </c>
      <c r="H1216" s="3"/>
      <c r="N1216" s="3"/>
      <c r="O1216" s="3"/>
      <c r="P1216" s="3"/>
      <c r="Q1216" s="3"/>
      <c r="R1216" s="3"/>
      <c r="S1216" s="3"/>
      <c r="T1216" s="3"/>
      <c r="V1216" s="3"/>
      <c r="W1216" s="3"/>
      <c r="X1216" s="3"/>
      <c r="Z1216" s="3"/>
      <c r="AA1216" s="3"/>
      <c r="AB1216" s="3"/>
      <c r="AC1216" s="3"/>
      <c r="AD1216" s="3"/>
      <c r="AF1216" s="3"/>
      <c r="AG1216" s="3"/>
      <c r="AH1216" s="3"/>
      <c r="AJ1216" s="3"/>
      <c r="AK1216" s="3"/>
      <c r="AL1216" s="3"/>
      <c r="AN1216" s="3"/>
      <c r="AQ1216" s="3"/>
    </row>
    <row r="1217" spans="1:43">
      <c r="A1217" t="str">
        <f>IF(C1217="","","Allievo "&amp;COUNTIF($C$2:C1217,C1217))</f>
        <v/>
      </c>
      <c r="H1217" s="3"/>
      <c r="N1217" s="3"/>
      <c r="O1217" s="3"/>
      <c r="P1217" s="3"/>
      <c r="Q1217" s="3"/>
      <c r="R1217" s="3"/>
      <c r="S1217" s="3"/>
      <c r="T1217" s="3"/>
      <c r="V1217" s="3"/>
      <c r="W1217" s="3"/>
      <c r="X1217" s="3"/>
      <c r="Z1217" s="3"/>
      <c r="AA1217" s="3"/>
      <c r="AB1217" s="3"/>
      <c r="AC1217" s="3"/>
      <c r="AD1217" s="3"/>
      <c r="AF1217" s="3"/>
      <c r="AG1217" s="3"/>
      <c r="AH1217" s="3"/>
      <c r="AJ1217" s="3"/>
      <c r="AK1217" s="3"/>
      <c r="AL1217" s="3"/>
      <c r="AN1217" s="3"/>
      <c r="AQ1217" s="3"/>
    </row>
    <row r="1218" spans="1:43">
      <c r="A1218" t="str">
        <f>IF(C1218="","","Allievo "&amp;COUNTIF($C$2:C1218,C1218))</f>
        <v/>
      </c>
      <c r="H1218" s="3"/>
      <c r="N1218" s="3"/>
      <c r="O1218" s="3"/>
      <c r="P1218" s="3"/>
      <c r="Q1218" s="3"/>
      <c r="R1218" s="3"/>
      <c r="S1218" s="3"/>
      <c r="T1218" s="3"/>
      <c r="V1218" s="3"/>
      <c r="W1218" s="3"/>
      <c r="X1218" s="3"/>
      <c r="Z1218" s="3"/>
      <c r="AA1218" s="3"/>
      <c r="AB1218" s="3"/>
      <c r="AC1218" s="3"/>
      <c r="AD1218" s="3"/>
      <c r="AF1218" s="3"/>
      <c r="AG1218" s="3"/>
      <c r="AH1218" s="3"/>
      <c r="AJ1218" s="3"/>
      <c r="AK1218" s="3"/>
      <c r="AL1218" s="3"/>
      <c r="AN1218" s="3"/>
      <c r="AQ1218" s="3"/>
    </row>
    <row r="1219" spans="1:43">
      <c r="A1219" t="str">
        <f>IF(C1219="","","Allievo "&amp;COUNTIF($C$2:C1219,C1219))</f>
        <v/>
      </c>
      <c r="H1219" s="3"/>
      <c r="N1219" s="3"/>
      <c r="O1219" s="3"/>
      <c r="P1219" s="3"/>
      <c r="Q1219" s="3"/>
      <c r="R1219" s="3"/>
      <c r="S1219" s="3"/>
      <c r="T1219" s="3"/>
      <c r="V1219" s="3"/>
      <c r="W1219" s="3"/>
      <c r="X1219" s="3"/>
      <c r="Z1219" s="3"/>
      <c r="AA1219" s="3"/>
      <c r="AB1219" s="3"/>
      <c r="AC1219" s="3"/>
      <c r="AD1219" s="3"/>
      <c r="AF1219" s="3"/>
      <c r="AG1219" s="3"/>
      <c r="AH1219" s="3"/>
      <c r="AJ1219" s="3"/>
      <c r="AK1219" s="3"/>
      <c r="AL1219" s="3"/>
      <c r="AN1219" s="3"/>
      <c r="AQ1219" s="3"/>
    </row>
    <row r="1220" spans="1:43">
      <c r="A1220" t="str">
        <f>IF(C1220="","","Allievo "&amp;COUNTIF($C$2:C1220,C1220))</f>
        <v/>
      </c>
      <c r="H1220" s="3"/>
      <c r="N1220" s="3"/>
      <c r="O1220" s="3"/>
      <c r="P1220" s="3"/>
      <c r="Q1220" s="3"/>
      <c r="R1220" s="3"/>
      <c r="S1220" s="3"/>
      <c r="T1220" s="3"/>
      <c r="V1220" s="3"/>
      <c r="W1220" s="3"/>
      <c r="X1220" s="3"/>
      <c r="Z1220" s="3"/>
      <c r="AA1220" s="3"/>
      <c r="AB1220" s="3"/>
      <c r="AC1220" s="3"/>
      <c r="AD1220" s="3"/>
      <c r="AF1220" s="3"/>
      <c r="AG1220" s="3"/>
      <c r="AH1220" s="3"/>
      <c r="AJ1220" s="3"/>
      <c r="AK1220" s="3"/>
      <c r="AL1220" s="3"/>
      <c r="AN1220" s="3"/>
      <c r="AQ1220" s="3"/>
    </row>
    <row r="1221" spans="1:43">
      <c r="A1221" t="str">
        <f>IF(C1221="","","Allievo "&amp;COUNTIF($C$2:C1221,C1221))</f>
        <v/>
      </c>
      <c r="H1221" s="3"/>
      <c r="N1221" s="3"/>
      <c r="O1221" s="3"/>
      <c r="P1221" s="3"/>
      <c r="Q1221" s="3"/>
      <c r="R1221" s="3"/>
      <c r="S1221" s="3"/>
      <c r="T1221" s="3"/>
      <c r="V1221" s="3"/>
      <c r="W1221" s="3"/>
      <c r="X1221" s="3"/>
      <c r="Z1221" s="3"/>
      <c r="AA1221" s="3"/>
      <c r="AB1221" s="3"/>
      <c r="AC1221" s="3"/>
      <c r="AD1221" s="3"/>
      <c r="AF1221" s="3"/>
      <c r="AG1221" s="3"/>
      <c r="AH1221" s="3"/>
      <c r="AJ1221" s="3"/>
      <c r="AK1221" s="3"/>
      <c r="AL1221" s="3"/>
      <c r="AN1221" s="3"/>
      <c r="AQ1221" s="3"/>
    </row>
    <row r="1222" spans="1:43">
      <c r="A1222" t="str">
        <f>IF(C1222="","","Allievo "&amp;COUNTIF($C$2:C1222,C1222))</f>
        <v/>
      </c>
      <c r="H1222" s="3"/>
      <c r="N1222" s="3"/>
      <c r="O1222" s="3"/>
      <c r="P1222" s="3"/>
      <c r="Q1222" s="3"/>
      <c r="R1222" s="3"/>
      <c r="S1222" s="3"/>
      <c r="T1222" s="3"/>
      <c r="V1222" s="3"/>
      <c r="W1222" s="3"/>
      <c r="X1222" s="3"/>
      <c r="Z1222" s="3"/>
      <c r="AA1222" s="3"/>
      <c r="AB1222" s="3"/>
      <c r="AC1222" s="3"/>
      <c r="AD1222" s="3"/>
      <c r="AF1222" s="3"/>
      <c r="AG1222" s="3"/>
      <c r="AH1222" s="3"/>
      <c r="AJ1222" s="3"/>
      <c r="AK1222" s="3"/>
      <c r="AL1222" s="3"/>
      <c r="AN1222" s="3"/>
      <c r="AQ1222" s="3"/>
    </row>
    <row r="1223" spans="1:43">
      <c r="A1223" t="str">
        <f>IF(C1223="","","Allievo "&amp;COUNTIF($C$2:C1223,C1223))</f>
        <v/>
      </c>
      <c r="H1223" s="3"/>
      <c r="N1223" s="3"/>
      <c r="O1223" s="3"/>
      <c r="P1223" s="3"/>
      <c r="Q1223" s="3"/>
      <c r="R1223" s="3"/>
      <c r="S1223" s="3"/>
      <c r="T1223" s="3"/>
      <c r="V1223" s="3"/>
      <c r="W1223" s="3"/>
      <c r="X1223" s="3"/>
      <c r="Z1223" s="3"/>
      <c r="AA1223" s="3"/>
      <c r="AB1223" s="3"/>
      <c r="AC1223" s="3"/>
      <c r="AD1223" s="3"/>
      <c r="AF1223" s="3"/>
      <c r="AG1223" s="3"/>
      <c r="AH1223" s="3"/>
      <c r="AJ1223" s="3"/>
      <c r="AK1223" s="3"/>
      <c r="AL1223" s="3"/>
      <c r="AN1223" s="3"/>
      <c r="AQ1223" s="3"/>
    </row>
    <row r="1224" spans="1:43">
      <c r="A1224" t="str">
        <f>IF(C1224="","","Allievo "&amp;COUNTIF($C$2:C1224,C1224))</f>
        <v/>
      </c>
      <c r="H1224" s="3"/>
      <c r="N1224" s="3"/>
      <c r="O1224" s="3"/>
      <c r="P1224" s="3"/>
      <c r="Q1224" s="3"/>
      <c r="R1224" s="3"/>
      <c r="S1224" s="3"/>
      <c r="T1224" s="3"/>
      <c r="V1224" s="3"/>
      <c r="W1224" s="3"/>
      <c r="X1224" s="3"/>
      <c r="Z1224" s="3"/>
      <c r="AA1224" s="3"/>
      <c r="AB1224" s="3"/>
      <c r="AC1224" s="3"/>
      <c r="AD1224" s="3"/>
      <c r="AF1224" s="3"/>
      <c r="AG1224" s="3"/>
      <c r="AH1224" s="3"/>
      <c r="AJ1224" s="3"/>
      <c r="AK1224" s="3"/>
      <c r="AL1224" s="3"/>
      <c r="AN1224" s="3"/>
      <c r="AQ1224" s="3"/>
    </row>
    <row r="1225" spans="1:43">
      <c r="A1225" t="str">
        <f>IF(C1225="","","Allievo "&amp;COUNTIF($C$2:C1225,C1225))</f>
        <v/>
      </c>
      <c r="H1225" s="3"/>
      <c r="N1225" s="3"/>
      <c r="O1225" s="3"/>
      <c r="P1225" s="3"/>
      <c r="Q1225" s="3"/>
      <c r="R1225" s="3"/>
      <c r="S1225" s="3"/>
      <c r="T1225" s="3"/>
      <c r="V1225" s="3"/>
      <c r="W1225" s="3"/>
      <c r="X1225" s="3"/>
      <c r="Z1225" s="3"/>
      <c r="AA1225" s="3"/>
      <c r="AB1225" s="3"/>
      <c r="AC1225" s="3"/>
      <c r="AD1225" s="3"/>
      <c r="AF1225" s="3"/>
      <c r="AG1225" s="3"/>
      <c r="AH1225" s="3"/>
      <c r="AJ1225" s="3"/>
      <c r="AK1225" s="3"/>
      <c r="AL1225" s="3"/>
      <c r="AN1225" s="3"/>
      <c r="AQ1225" s="3"/>
    </row>
    <row r="1226" spans="1:43">
      <c r="A1226" t="str">
        <f>IF(C1226="","","Allievo "&amp;COUNTIF($C$2:C1226,C1226))</f>
        <v/>
      </c>
      <c r="H1226" s="3"/>
      <c r="N1226" s="3"/>
      <c r="O1226" s="3"/>
      <c r="P1226" s="3"/>
      <c r="Q1226" s="3"/>
      <c r="R1226" s="3"/>
      <c r="S1226" s="3"/>
      <c r="T1226" s="3"/>
      <c r="V1226" s="3"/>
      <c r="W1226" s="3"/>
      <c r="X1226" s="3"/>
      <c r="Z1226" s="3"/>
      <c r="AA1226" s="3"/>
      <c r="AB1226" s="3"/>
      <c r="AC1226" s="3"/>
      <c r="AD1226" s="3"/>
      <c r="AF1226" s="3"/>
      <c r="AG1226" s="3"/>
      <c r="AH1226" s="3"/>
      <c r="AJ1226" s="3"/>
      <c r="AK1226" s="3"/>
      <c r="AL1226" s="3"/>
      <c r="AN1226" s="3"/>
      <c r="AQ1226" s="3"/>
    </row>
    <row r="1227" spans="1:43">
      <c r="A1227" t="str">
        <f>IF(C1227="","","Allievo "&amp;COUNTIF($C$2:C1227,C1227))</f>
        <v/>
      </c>
      <c r="H1227" s="3"/>
      <c r="N1227" s="3"/>
      <c r="O1227" s="3"/>
      <c r="P1227" s="3"/>
      <c r="Q1227" s="3"/>
      <c r="R1227" s="3"/>
      <c r="S1227" s="3"/>
      <c r="T1227" s="3"/>
      <c r="V1227" s="3"/>
      <c r="W1227" s="3"/>
      <c r="X1227" s="3"/>
      <c r="Z1227" s="3"/>
      <c r="AA1227" s="3"/>
      <c r="AB1227" s="3"/>
      <c r="AC1227" s="3"/>
      <c r="AD1227" s="3"/>
      <c r="AF1227" s="3"/>
      <c r="AG1227" s="3"/>
      <c r="AH1227" s="3"/>
      <c r="AJ1227" s="3"/>
      <c r="AK1227" s="3"/>
      <c r="AL1227" s="3"/>
      <c r="AN1227" s="3"/>
      <c r="AQ1227" s="3"/>
    </row>
    <row r="1228" spans="1:43">
      <c r="A1228" t="str">
        <f>IF(C1228="","","Allievo "&amp;COUNTIF($C$2:C1228,C1228))</f>
        <v/>
      </c>
      <c r="H1228" s="3"/>
      <c r="N1228" s="3"/>
      <c r="O1228" s="3"/>
      <c r="P1228" s="3"/>
      <c r="Q1228" s="3"/>
      <c r="R1228" s="3"/>
      <c r="S1228" s="3"/>
      <c r="T1228" s="3"/>
      <c r="V1228" s="3"/>
      <c r="W1228" s="3"/>
      <c r="X1228" s="3"/>
      <c r="Z1228" s="3"/>
      <c r="AA1228" s="3"/>
      <c r="AB1228" s="3"/>
      <c r="AC1228" s="3"/>
      <c r="AD1228" s="3"/>
      <c r="AF1228" s="3"/>
      <c r="AG1228" s="3"/>
      <c r="AH1228" s="3"/>
      <c r="AJ1228" s="3"/>
      <c r="AK1228" s="3"/>
      <c r="AL1228" s="3"/>
      <c r="AN1228" s="3"/>
      <c r="AQ1228" s="3"/>
    </row>
    <row r="1229" spans="1:43">
      <c r="A1229" t="str">
        <f>IF(C1229="","","Allievo "&amp;COUNTIF($C$2:C1229,C1229))</f>
        <v/>
      </c>
      <c r="H1229" s="3"/>
      <c r="N1229" s="3"/>
      <c r="O1229" s="3"/>
      <c r="P1229" s="3"/>
      <c r="Q1229" s="3"/>
      <c r="R1229" s="3"/>
      <c r="S1229" s="3"/>
      <c r="T1229" s="3"/>
      <c r="V1229" s="3"/>
      <c r="W1229" s="3"/>
      <c r="X1229" s="3"/>
      <c r="Z1229" s="3"/>
      <c r="AA1229" s="3"/>
      <c r="AB1229" s="3"/>
      <c r="AC1229" s="3"/>
      <c r="AD1229" s="3"/>
      <c r="AF1229" s="3"/>
      <c r="AG1229" s="3"/>
      <c r="AH1229" s="3"/>
      <c r="AJ1229" s="3"/>
      <c r="AK1229" s="3"/>
      <c r="AL1229" s="3"/>
      <c r="AN1229" s="3"/>
      <c r="AQ1229" s="3"/>
    </row>
    <row r="1230" spans="1:43">
      <c r="A1230" t="str">
        <f>IF(C1230="","","Allievo "&amp;COUNTIF($C$2:C1230,C1230))</f>
        <v/>
      </c>
      <c r="H1230" s="3"/>
      <c r="N1230" s="3"/>
      <c r="O1230" s="3"/>
      <c r="P1230" s="3"/>
      <c r="Q1230" s="3"/>
      <c r="R1230" s="3"/>
      <c r="S1230" s="3"/>
      <c r="T1230" s="3"/>
      <c r="V1230" s="3"/>
      <c r="W1230" s="3"/>
      <c r="X1230" s="3"/>
      <c r="Z1230" s="3"/>
      <c r="AA1230" s="3"/>
      <c r="AB1230" s="3"/>
      <c r="AC1230" s="3"/>
      <c r="AD1230" s="3"/>
      <c r="AF1230" s="3"/>
      <c r="AG1230" s="3"/>
      <c r="AH1230" s="3"/>
      <c r="AJ1230" s="3"/>
      <c r="AK1230" s="3"/>
      <c r="AL1230" s="3"/>
      <c r="AN1230" s="3"/>
      <c r="AQ1230" s="3"/>
    </row>
    <row r="1231" spans="1:43">
      <c r="A1231" t="str">
        <f>IF(C1231="","","Allievo "&amp;COUNTIF($C$2:C1231,C1231))</f>
        <v/>
      </c>
      <c r="H1231" s="3"/>
      <c r="N1231" s="3"/>
      <c r="O1231" s="3"/>
      <c r="P1231" s="3"/>
      <c r="Q1231" s="3"/>
      <c r="R1231" s="3"/>
      <c r="S1231" s="3"/>
      <c r="T1231" s="3"/>
      <c r="V1231" s="3"/>
      <c r="W1231" s="3"/>
      <c r="X1231" s="3"/>
      <c r="Z1231" s="3"/>
      <c r="AA1231" s="3"/>
      <c r="AB1231" s="3"/>
      <c r="AC1231" s="3"/>
      <c r="AD1231" s="3"/>
      <c r="AF1231" s="3"/>
      <c r="AG1231" s="3"/>
      <c r="AH1231" s="3"/>
      <c r="AJ1231" s="3"/>
      <c r="AK1231" s="3"/>
      <c r="AL1231" s="3"/>
      <c r="AN1231" s="3"/>
      <c r="AQ1231" s="3"/>
    </row>
    <row r="1232" spans="1:43">
      <c r="A1232" t="str">
        <f>IF(C1232="","","Allievo "&amp;COUNTIF($C$2:C1232,C1232))</f>
        <v/>
      </c>
      <c r="H1232" s="3"/>
      <c r="N1232" s="3"/>
      <c r="O1232" s="3"/>
      <c r="P1232" s="3"/>
      <c r="Q1232" s="3"/>
      <c r="R1232" s="3"/>
      <c r="S1232" s="3"/>
      <c r="T1232" s="3"/>
      <c r="V1232" s="3"/>
      <c r="W1232" s="3"/>
      <c r="X1232" s="3"/>
      <c r="Z1232" s="3"/>
      <c r="AA1232" s="3"/>
      <c r="AB1232" s="3"/>
      <c r="AC1232" s="3"/>
      <c r="AD1232" s="3"/>
      <c r="AF1232" s="3"/>
      <c r="AG1232" s="3"/>
      <c r="AH1232" s="3"/>
      <c r="AJ1232" s="3"/>
      <c r="AK1232" s="3"/>
      <c r="AL1232" s="3"/>
      <c r="AN1232" s="3"/>
      <c r="AQ1232" s="3"/>
    </row>
    <row r="1233" spans="1:43">
      <c r="A1233" t="str">
        <f>IF(C1233="","","Allievo "&amp;COUNTIF($C$2:C1233,C1233))</f>
        <v/>
      </c>
      <c r="H1233" s="3"/>
      <c r="N1233" s="3"/>
      <c r="O1233" s="3"/>
      <c r="P1233" s="3"/>
      <c r="Q1233" s="3"/>
      <c r="R1233" s="3"/>
      <c r="S1233" s="3"/>
      <c r="T1233" s="3"/>
      <c r="V1233" s="3"/>
      <c r="W1233" s="3"/>
      <c r="X1233" s="3"/>
      <c r="Z1233" s="3"/>
      <c r="AA1233" s="3"/>
      <c r="AB1233" s="3"/>
      <c r="AC1233" s="3"/>
      <c r="AD1233" s="3"/>
      <c r="AF1233" s="3"/>
      <c r="AG1233" s="3"/>
      <c r="AH1233" s="3"/>
      <c r="AJ1233" s="3"/>
      <c r="AK1233" s="3"/>
      <c r="AL1233" s="3"/>
      <c r="AN1233" s="3"/>
      <c r="AQ1233" s="3"/>
    </row>
    <row r="1234" spans="1:43">
      <c r="A1234" t="str">
        <f>IF(C1234="","","Allievo "&amp;COUNTIF($C$2:C1234,C1234))</f>
        <v/>
      </c>
      <c r="H1234" s="3"/>
      <c r="N1234" s="3"/>
      <c r="O1234" s="3"/>
      <c r="P1234" s="3"/>
      <c r="Q1234" s="3"/>
      <c r="R1234" s="3"/>
      <c r="S1234" s="3"/>
      <c r="T1234" s="3"/>
      <c r="V1234" s="3"/>
      <c r="W1234" s="3"/>
      <c r="X1234" s="3"/>
      <c r="Z1234" s="3"/>
      <c r="AA1234" s="3"/>
      <c r="AB1234" s="3"/>
      <c r="AC1234" s="3"/>
      <c r="AD1234" s="3"/>
      <c r="AF1234" s="3"/>
      <c r="AG1234" s="3"/>
      <c r="AH1234" s="3"/>
      <c r="AJ1234" s="3"/>
      <c r="AK1234" s="3"/>
      <c r="AL1234" s="3"/>
      <c r="AN1234" s="3"/>
      <c r="AQ1234" s="3"/>
    </row>
    <row r="1235" spans="1:43">
      <c r="A1235" t="str">
        <f>IF(C1235="","","Allievo "&amp;COUNTIF($C$2:C1235,C1235))</f>
        <v/>
      </c>
      <c r="H1235" s="3"/>
      <c r="N1235" s="3"/>
      <c r="O1235" s="3"/>
      <c r="P1235" s="3"/>
      <c r="Q1235" s="3"/>
      <c r="R1235" s="3"/>
      <c r="S1235" s="3"/>
      <c r="T1235" s="3"/>
      <c r="V1235" s="3"/>
      <c r="W1235" s="3"/>
      <c r="X1235" s="3"/>
      <c r="Z1235" s="3"/>
      <c r="AA1235" s="3"/>
      <c r="AB1235" s="3"/>
      <c r="AC1235" s="3"/>
      <c r="AD1235" s="3"/>
      <c r="AF1235" s="3"/>
      <c r="AG1235" s="3"/>
      <c r="AH1235" s="3"/>
      <c r="AJ1235" s="3"/>
      <c r="AK1235" s="3"/>
      <c r="AL1235" s="3"/>
      <c r="AN1235" s="3"/>
      <c r="AQ1235" s="3"/>
    </row>
    <row r="1236" spans="1:43">
      <c r="A1236" t="str">
        <f>IF(C1236="","","Allievo "&amp;COUNTIF($C$2:C1236,C1236))</f>
        <v/>
      </c>
      <c r="H1236" s="3"/>
      <c r="N1236" s="3"/>
      <c r="O1236" s="3"/>
      <c r="P1236" s="3"/>
      <c r="Q1236" s="3"/>
      <c r="R1236" s="3"/>
      <c r="S1236" s="3"/>
      <c r="T1236" s="3"/>
      <c r="V1236" s="3"/>
      <c r="W1236" s="3"/>
      <c r="X1236" s="3"/>
      <c r="Z1236" s="3"/>
      <c r="AA1236" s="3"/>
      <c r="AB1236" s="3"/>
      <c r="AC1236" s="3"/>
      <c r="AD1236" s="3"/>
      <c r="AF1236" s="3"/>
      <c r="AG1236" s="3"/>
      <c r="AH1236" s="3"/>
      <c r="AJ1236" s="3"/>
      <c r="AK1236" s="3"/>
      <c r="AL1236" s="3"/>
      <c r="AN1236" s="3"/>
      <c r="AQ1236" s="3"/>
    </row>
    <row r="1237" spans="1:43">
      <c r="A1237" t="str">
        <f>IF(C1237="","","Allievo "&amp;COUNTIF($C$2:C1237,C1237))</f>
        <v/>
      </c>
      <c r="H1237" s="3"/>
      <c r="N1237" s="3"/>
      <c r="O1237" s="3"/>
      <c r="P1237" s="3"/>
      <c r="Q1237" s="3"/>
      <c r="R1237" s="3"/>
      <c r="S1237" s="3"/>
      <c r="T1237" s="3"/>
      <c r="V1237" s="3"/>
      <c r="W1237" s="3"/>
      <c r="X1237" s="3"/>
      <c r="Z1237" s="3"/>
      <c r="AA1237" s="3"/>
      <c r="AB1237" s="3"/>
      <c r="AC1237" s="3"/>
      <c r="AD1237" s="3"/>
      <c r="AF1237" s="3"/>
      <c r="AG1237" s="3"/>
      <c r="AH1237" s="3"/>
      <c r="AJ1237" s="3"/>
      <c r="AK1237" s="3"/>
      <c r="AL1237" s="3"/>
      <c r="AN1237" s="3"/>
      <c r="AQ1237" s="3"/>
    </row>
    <row r="1238" spans="1:43">
      <c r="A1238" t="str">
        <f>IF(C1238="","","Allievo "&amp;COUNTIF($C$2:C1238,C1238))</f>
        <v/>
      </c>
      <c r="H1238" s="3"/>
      <c r="N1238" s="3"/>
      <c r="O1238" s="3"/>
      <c r="P1238" s="3"/>
      <c r="Q1238" s="3"/>
      <c r="R1238" s="3"/>
      <c r="S1238" s="3"/>
      <c r="T1238" s="3"/>
      <c r="V1238" s="3"/>
      <c r="W1238" s="3"/>
      <c r="X1238" s="3"/>
      <c r="Z1238" s="3"/>
      <c r="AA1238" s="3"/>
      <c r="AB1238" s="3"/>
      <c r="AC1238" s="3"/>
      <c r="AD1238" s="3"/>
      <c r="AF1238" s="3"/>
      <c r="AG1238" s="3"/>
      <c r="AH1238" s="3"/>
      <c r="AJ1238" s="3"/>
      <c r="AK1238" s="3"/>
      <c r="AL1238" s="3"/>
      <c r="AN1238" s="3"/>
      <c r="AQ1238" s="3"/>
    </row>
    <row r="1239" spans="1:43">
      <c r="A1239" t="str">
        <f>IF(C1239="","","Allievo "&amp;COUNTIF($C$2:C1239,C1239))</f>
        <v/>
      </c>
      <c r="H1239" s="3"/>
      <c r="N1239" s="3"/>
      <c r="O1239" s="3"/>
      <c r="P1239" s="3"/>
      <c r="Q1239" s="3"/>
      <c r="R1239" s="3"/>
      <c r="S1239" s="3"/>
      <c r="T1239" s="3"/>
      <c r="V1239" s="3"/>
      <c r="W1239" s="3"/>
      <c r="X1239" s="3"/>
      <c r="Z1239" s="3"/>
      <c r="AA1239" s="3"/>
      <c r="AB1239" s="3"/>
      <c r="AC1239" s="3"/>
      <c r="AD1239" s="3"/>
      <c r="AF1239" s="3"/>
      <c r="AG1239" s="3"/>
      <c r="AH1239" s="3"/>
      <c r="AJ1239" s="3"/>
      <c r="AK1239" s="3"/>
      <c r="AL1239" s="3"/>
      <c r="AN1239" s="3"/>
      <c r="AQ1239" s="3"/>
    </row>
    <row r="1240" spans="1:43">
      <c r="A1240" t="str">
        <f>IF(C1240="","","Allievo "&amp;COUNTIF($C$2:C1240,C1240))</f>
        <v/>
      </c>
      <c r="H1240" s="3"/>
      <c r="N1240" s="3"/>
      <c r="O1240" s="3"/>
      <c r="P1240" s="3"/>
      <c r="Q1240" s="3"/>
      <c r="R1240" s="3"/>
      <c r="S1240" s="3"/>
      <c r="T1240" s="3"/>
      <c r="V1240" s="3"/>
      <c r="W1240" s="3"/>
      <c r="X1240" s="3"/>
      <c r="Z1240" s="3"/>
      <c r="AA1240" s="3"/>
      <c r="AB1240" s="3"/>
      <c r="AC1240" s="3"/>
      <c r="AD1240" s="3"/>
      <c r="AF1240" s="3"/>
      <c r="AG1240" s="3"/>
      <c r="AH1240" s="3"/>
      <c r="AJ1240" s="3"/>
      <c r="AK1240" s="3"/>
      <c r="AL1240" s="3"/>
      <c r="AN1240" s="3"/>
      <c r="AQ1240" s="3"/>
    </row>
    <row r="1241" spans="1:43">
      <c r="A1241" t="str">
        <f>IF(C1241="","","Allievo "&amp;COUNTIF($C$2:C1241,C1241))</f>
        <v/>
      </c>
      <c r="H1241" s="3"/>
      <c r="N1241" s="3"/>
      <c r="O1241" s="3"/>
      <c r="P1241" s="3"/>
      <c r="Q1241" s="3"/>
      <c r="R1241" s="3"/>
      <c r="S1241" s="3"/>
      <c r="T1241" s="3"/>
      <c r="V1241" s="3"/>
      <c r="W1241" s="3"/>
      <c r="X1241" s="3"/>
      <c r="Z1241" s="3"/>
      <c r="AA1241" s="3"/>
      <c r="AB1241" s="3"/>
      <c r="AC1241" s="3"/>
      <c r="AD1241" s="3"/>
      <c r="AF1241" s="3"/>
      <c r="AG1241" s="3"/>
      <c r="AH1241" s="3"/>
      <c r="AJ1241" s="3"/>
      <c r="AK1241" s="3"/>
      <c r="AL1241" s="3"/>
      <c r="AN1241" s="3"/>
      <c r="AQ1241" s="3"/>
    </row>
    <row r="1242" spans="1:43">
      <c r="A1242" t="str">
        <f>IF(C1242="","","Allievo "&amp;COUNTIF($C$2:C1242,C1242))</f>
        <v/>
      </c>
      <c r="H1242" s="3"/>
      <c r="N1242" s="3"/>
      <c r="O1242" s="3"/>
      <c r="P1242" s="3"/>
      <c r="Q1242" s="3"/>
      <c r="R1242" s="3"/>
      <c r="S1242" s="3"/>
      <c r="T1242" s="3"/>
      <c r="V1242" s="3"/>
      <c r="W1242" s="3"/>
      <c r="X1242" s="3"/>
      <c r="Z1242" s="3"/>
      <c r="AA1242" s="3"/>
      <c r="AB1242" s="3"/>
      <c r="AC1242" s="3"/>
      <c r="AD1242" s="3"/>
      <c r="AF1242" s="3"/>
      <c r="AG1242" s="3"/>
      <c r="AH1242" s="3"/>
      <c r="AJ1242" s="3"/>
      <c r="AK1242" s="3"/>
      <c r="AL1242" s="3"/>
      <c r="AN1242" s="3"/>
      <c r="AQ1242" s="3"/>
    </row>
    <row r="1243" spans="1:43">
      <c r="A1243" t="str">
        <f>IF(C1243="","","Allievo "&amp;COUNTIF($C$2:C1243,C1243))</f>
        <v/>
      </c>
      <c r="H1243" s="3"/>
      <c r="N1243" s="3"/>
      <c r="O1243" s="3"/>
      <c r="P1243" s="3"/>
      <c r="Q1243" s="3"/>
      <c r="R1243" s="3"/>
      <c r="S1243" s="3"/>
      <c r="T1243" s="3"/>
      <c r="V1243" s="3"/>
      <c r="W1243" s="3"/>
      <c r="X1243" s="3"/>
      <c r="Z1243" s="3"/>
      <c r="AA1243" s="3"/>
      <c r="AB1243" s="3"/>
      <c r="AC1243" s="3"/>
      <c r="AD1243" s="3"/>
      <c r="AF1243" s="3"/>
      <c r="AG1243" s="3"/>
      <c r="AH1243" s="3"/>
      <c r="AJ1243" s="3"/>
      <c r="AK1243" s="3"/>
      <c r="AL1243" s="3"/>
      <c r="AN1243" s="3"/>
      <c r="AQ1243" s="3"/>
    </row>
    <row r="1244" spans="1:43">
      <c r="A1244" t="str">
        <f>IF(C1244="","","Allievo "&amp;COUNTIF($C$2:C1244,C1244))</f>
        <v/>
      </c>
      <c r="H1244" s="3"/>
      <c r="N1244" s="3"/>
      <c r="O1244" s="3"/>
      <c r="P1244" s="3"/>
      <c r="Q1244" s="3"/>
      <c r="R1244" s="3"/>
      <c r="S1244" s="3"/>
      <c r="T1244" s="3"/>
      <c r="V1244" s="3"/>
      <c r="W1244" s="3"/>
      <c r="X1244" s="3"/>
      <c r="Z1244" s="3"/>
      <c r="AA1244" s="3"/>
      <c r="AB1244" s="3"/>
      <c r="AC1244" s="3"/>
      <c r="AD1244" s="3"/>
      <c r="AF1244" s="3"/>
      <c r="AG1244" s="3"/>
      <c r="AH1244" s="3"/>
      <c r="AJ1244" s="3"/>
      <c r="AK1244" s="3"/>
      <c r="AL1244" s="3"/>
      <c r="AN1244" s="3"/>
      <c r="AQ1244" s="3"/>
    </row>
    <row r="1245" spans="1:43">
      <c r="A1245" t="str">
        <f>IF(C1245="","","Allievo "&amp;COUNTIF($C$2:C1245,C1245))</f>
        <v/>
      </c>
      <c r="H1245" s="3"/>
      <c r="N1245" s="3"/>
      <c r="O1245" s="3"/>
      <c r="P1245" s="3"/>
      <c r="Q1245" s="3"/>
      <c r="R1245" s="3"/>
      <c r="S1245" s="3"/>
      <c r="T1245" s="3"/>
      <c r="V1245" s="3"/>
      <c r="W1245" s="3"/>
      <c r="X1245" s="3"/>
      <c r="Z1245" s="3"/>
      <c r="AA1245" s="3"/>
      <c r="AB1245" s="3"/>
      <c r="AC1245" s="3"/>
      <c r="AD1245" s="3"/>
      <c r="AF1245" s="3"/>
      <c r="AG1245" s="3"/>
      <c r="AH1245" s="3"/>
      <c r="AJ1245" s="3"/>
      <c r="AK1245" s="3"/>
      <c r="AL1245" s="3"/>
      <c r="AN1245" s="3"/>
      <c r="AQ1245" s="3"/>
    </row>
    <row r="1246" spans="1:43">
      <c r="A1246" t="str">
        <f>IF(C1246="","","Allievo "&amp;COUNTIF($C$2:C1246,C1246))</f>
        <v/>
      </c>
      <c r="H1246" s="3"/>
      <c r="N1246" s="3"/>
      <c r="O1246" s="3"/>
      <c r="P1246" s="3"/>
      <c r="Q1246" s="3"/>
      <c r="R1246" s="3"/>
      <c r="S1246" s="3"/>
      <c r="T1246" s="3"/>
      <c r="V1246" s="3"/>
      <c r="W1246" s="3"/>
      <c r="X1246" s="3"/>
      <c r="Z1246" s="3"/>
      <c r="AA1246" s="3"/>
      <c r="AB1246" s="3"/>
      <c r="AC1246" s="3"/>
      <c r="AD1246" s="3"/>
      <c r="AF1246" s="3"/>
      <c r="AG1246" s="3"/>
      <c r="AH1246" s="3"/>
      <c r="AJ1246" s="3"/>
      <c r="AK1246" s="3"/>
      <c r="AL1246" s="3"/>
      <c r="AN1246" s="3"/>
      <c r="AQ1246" s="3"/>
    </row>
    <row r="1247" spans="1:43">
      <c r="A1247" t="str">
        <f>IF(C1247="","","Allievo "&amp;COUNTIF($C$2:C1247,C1247))</f>
        <v/>
      </c>
      <c r="H1247" s="3"/>
      <c r="N1247" s="3"/>
      <c r="O1247" s="3"/>
      <c r="P1247" s="3"/>
      <c r="Q1247" s="3"/>
      <c r="R1247" s="3"/>
      <c r="S1247" s="3"/>
      <c r="T1247" s="3"/>
      <c r="V1247" s="3"/>
      <c r="W1247" s="3"/>
      <c r="X1247" s="3"/>
      <c r="Z1247" s="3"/>
      <c r="AA1247" s="3"/>
      <c r="AB1247" s="3"/>
      <c r="AC1247" s="3"/>
      <c r="AD1247" s="3"/>
      <c r="AF1247" s="3"/>
      <c r="AG1247" s="3"/>
      <c r="AH1247" s="3"/>
      <c r="AJ1247" s="3"/>
      <c r="AK1247" s="3"/>
      <c r="AL1247" s="3"/>
      <c r="AN1247" s="3"/>
      <c r="AQ1247" s="3"/>
    </row>
    <row r="1248" spans="1:43">
      <c r="A1248" t="str">
        <f>IF(C1248="","","Allievo "&amp;COUNTIF($C$2:C1248,C1248))</f>
        <v/>
      </c>
      <c r="H1248" s="3"/>
      <c r="N1248" s="3"/>
      <c r="O1248" s="3"/>
      <c r="P1248" s="3"/>
      <c r="Q1248" s="3"/>
      <c r="R1248" s="3"/>
      <c r="S1248" s="3"/>
      <c r="T1248" s="3"/>
      <c r="V1248" s="3"/>
      <c r="W1248" s="3"/>
      <c r="X1248" s="3"/>
      <c r="Z1248" s="3"/>
      <c r="AA1248" s="3"/>
      <c r="AB1248" s="3"/>
      <c r="AC1248" s="3"/>
      <c r="AD1248" s="3"/>
      <c r="AF1248" s="3"/>
      <c r="AG1248" s="3"/>
      <c r="AH1248" s="3"/>
      <c r="AJ1248" s="3"/>
      <c r="AK1248" s="3"/>
      <c r="AL1248" s="3"/>
      <c r="AN1248" s="3"/>
      <c r="AQ1248" s="3"/>
    </row>
    <row r="1249" spans="1:43">
      <c r="A1249" t="str">
        <f>IF(C1249="","","Allievo "&amp;COUNTIF($C$2:C1249,C1249))</f>
        <v/>
      </c>
      <c r="H1249" s="3"/>
      <c r="N1249" s="3"/>
      <c r="O1249" s="3"/>
      <c r="P1249" s="3"/>
      <c r="Q1249" s="3"/>
      <c r="R1249" s="3"/>
      <c r="S1249" s="3"/>
      <c r="T1249" s="3"/>
      <c r="V1249" s="3"/>
      <c r="W1249" s="3"/>
      <c r="X1249" s="3"/>
      <c r="Z1249" s="3"/>
      <c r="AA1249" s="3"/>
      <c r="AB1249" s="3"/>
      <c r="AC1249" s="3"/>
      <c r="AD1249" s="3"/>
      <c r="AF1249" s="3"/>
      <c r="AG1249" s="3"/>
      <c r="AH1249" s="3"/>
      <c r="AJ1249" s="3"/>
      <c r="AK1249" s="3"/>
      <c r="AL1249" s="3"/>
      <c r="AN1249" s="3"/>
      <c r="AQ1249" s="3"/>
    </row>
    <row r="1250" spans="1:43">
      <c r="A1250" t="str">
        <f>IF(C1250="","","Allievo "&amp;COUNTIF($C$2:C1250,C1250))</f>
        <v/>
      </c>
      <c r="H1250" s="3"/>
      <c r="N1250" s="3"/>
      <c r="O1250" s="3"/>
      <c r="P1250" s="3"/>
      <c r="Q1250" s="3"/>
      <c r="R1250" s="3"/>
      <c r="S1250" s="3"/>
      <c r="T1250" s="3"/>
      <c r="V1250" s="3"/>
      <c r="W1250" s="3"/>
      <c r="X1250" s="3"/>
      <c r="Z1250" s="3"/>
      <c r="AA1250" s="3"/>
      <c r="AB1250" s="3"/>
      <c r="AC1250" s="3"/>
      <c r="AD1250" s="3"/>
      <c r="AF1250" s="3"/>
      <c r="AG1250" s="3"/>
      <c r="AH1250" s="3"/>
      <c r="AJ1250" s="3"/>
      <c r="AK1250" s="3"/>
      <c r="AL1250" s="3"/>
      <c r="AN1250" s="3"/>
      <c r="AQ1250" s="3"/>
    </row>
    <row r="1251" spans="1:43">
      <c r="A1251" t="str">
        <f>IF(C1251="","","Allievo "&amp;COUNTIF($C$2:C1251,C1251))</f>
        <v/>
      </c>
      <c r="H1251" s="3"/>
      <c r="N1251" s="3"/>
      <c r="O1251" s="3"/>
      <c r="P1251" s="3"/>
      <c r="Q1251" s="3"/>
      <c r="R1251" s="3"/>
      <c r="S1251" s="3"/>
      <c r="T1251" s="3"/>
      <c r="V1251" s="3"/>
      <c r="W1251" s="3"/>
      <c r="X1251" s="3"/>
      <c r="Z1251" s="3"/>
      <c r="AA1251" s="3"/>
      <c r="AB1251" s="3"/>
      <c r="AC1251" s="3"/>
      <c r="AD1251" s="3"/>
      <c r="AF1251" s="3"/>
      <c r="AG1251" s="3"/>
      <c r="AH1251" s="3"/>
      <c r="AJ1251" s="3"/>
      <c r="AK1251" s="3"/>
      <c r="AL1251" s="3"/>
      <c r="AN1251" s="3"/>
      <c r="AQ1251" s="3"/>
    </row>
    <row r="1252" spans="1:43">
      <c r="A1252" t="str">
        <f>IF(C1252="","","Allievo "&amp;COUNTIF($C$2:C1252,C1252))</f>
        <v/>
      </c>
      <c r="H1252" s="3"/>
      <c r="N1252" s="3"/>
      <c r="O1252" s="3"/>
      <c r="P1252" s="3"/>
      <c r="Q1252" s="3"/>
      <c r="R1252" s="3"/>
      <c r="S1252" s="3"/>
      <c r="T1252" s="3"/>
      <c r="V1252" s="3"/>
      <c r="W1252" s="3"/>
      <c r="X1252" s="3"/>
      <c r="Z1252" s="3"/>
      <c r="AA1252" s="3"/>
      <c r="AB1252" s="3"/>
      <c r="AC1252" s="3"/>
      <c r="AD1252" s="3"/>
      <c r="AF1252" s="3"/>
      <c r="AG1252" s="3"/>
      <c r="AH1252" s="3"/>
      <c r="AJ1252" s="3"/>
      <c r="AK1252" s="3"/>
      <c r="AL1252" s="3"/>
      <c r="AN1252" s="3"/>
      <c r="AQ1252" s="3"/>
    </row>
    <row r="1253" spans="1:43">
      <c r="A1253" t="str">
        <f>IF(C1253="","","Allievo "&amp;COUNTIF($C$2:C1253,C1253))</f>
        <v/>
      </c>
      <c r="H1253" s="3"/>
      <c r="N1253" s="3"/>
      <c r="O1253" s="3"/>
      <c r="P1253" s="3"/>
      <c r="Q1253" s="3"/>
      <c r="R1253" s="3"/>
      <c r="S1253" s="3"/>
      <c r="T1253" s="3"/>
      <c r="V1253" s="3"/>
      <c r="W1253" s="3"/>
      <c r="X1253" s="3"/>
      <c r="Z1253" s="3"/>
      <c r="AA1253" s="3"/>
      <c r="AB1253" s="3"/>
      <c r="AC1253" s="3"/>
      <c r="AD1253" s="3"/>
      <c r="AF1253" s="3"/>
      <c r="AG1253" s="3"/>
      <c r="AH1253" s="3"/>
      <c r="AJ1253" s="3"/>
      <c r="AK1253" s="3"/>
      <c r="AL1253" s="3"/>
      <c r="AN1253" s="3"/>
      <c r="AQ1253" s="3"/>
    </row>
    <row r="1254" spans="1:43">
      <c r="A1254" t="str">
        <f>IF(C1254="","","Allievo "&amp;COUNTIF($C$2:C1254,C1254))</f>
        <v/>
      </c>
      <c r="H1254" s="3"/>
      <c r="N1254" s="3"/>
      <c r="O1254" s="3"/>
      <c r="P1254" s="3"/>
      <c r="Q1254" s="3"/>
      <c r="R1254" s="3"/>
      <c r="S1254" s="3"/>
      <c r="T1254" s="3"/>
      <c r="V1254" s="3"/>
      <c r="W1254" s="3"/>
      <c r="X1254" s="3"/>
      <c r="Z1254" s="3"/>
      <c r="AA1254" s="3"/>
      <c r="AB1254" s="3"/>
      <c r="AC1254" s="3"/>
      <c r="AD1254" s="3"/>
      <c r="AF1254" s="3"/>
      <c r="AG1254" s="3"/>
      <c r="AH1254" s="3"/>
      <c r="AJ1254" s="3"/>
      <c r="AK1254" s="3"/>
      <c r="AL1254" s="3"/>
      <c r="AN1254" s="3"/>
      <c r="AQ1254" s="3"/>
    </row>
    <row r="1255" spans="1:43">
      <c r="A1255" t="str">
        <f>IF(C1255="","","Allievo "&amp;COUNTIF($C$2:C1255,C1255))</f>
        <v/>
      </c>
      <c r="H1255" s="3"/>
      <c r="N1255" s="3"/>
      <c r="O1255" s="3"/>
      <c r="P1255" s="3"/>
      <c r="Q1255" s="3"/>
      <c r="R1255" s="3"/>
      <c r="S1255" s="3"/>
      <c r="T1255" s="3"/>
      <c r="V1255" s="3"/>
      <c r="W1255" s="3"/>
      <c r="X1255" s="3"/>
      <c r="Z1255" s="3"/>
      <c r="AA1255" s="3"/>
      <c r="AB1255" s="3"/>
      <c r="AC1255" s="3"/>
      <c r="AD1255" s="3"/>
      <c r="AF1255" s="3"/>
      <c r="AG1255" s="3"/>
      <c r="AH1255" s="3"/>
      <c r="AJ1255" s="3"/>
      <c r="AK1255" s="3"/>
      <c r="AL1255" s="3"/>
      <c r="AN1255" s="3"/>
      <c r="AQ1255" s="3"/>
    </row>
    <row r="1256" spans="1:43">
      <c r="A1256" t="str">
        <f>IF(C1256="","","Allievo "&amp;COUNTIF($C$2:C1256,C1256))</f>
        <v/>
      </c>
      <c r="H1256" s="3"/>
      <c r="N1256" s="3"/>
      <c r="O1256" s="3"/>
      <c r="P1256" s="3"/>
      <c r="Q1256" s="3"/>
      <c r="R1256" s="3"/>
      <c r="S1256" s="3"/>
      <c r="T1256" s="3"/>
      <c r="V1256" s="3"/>
      <c r="W1256" s="3"/>
      <c r="X1256" s="3"/>
      <c r="Z1256" s="3"/>
      <c r="AA1256" s="3"/>
      <c r="AB1256" s="3"/>
      <c r="AC1256" s="3"/>
      <c r="AD1256" s="3"/>
      <c r="AF1256" s="3"/>
      <c r="AG1256" s="3"/>
      <c r="AH1256" s="3"/>
      <c r="AJ1256" s="3"/>
      <c r="AK1256" s="3"/>
      <c r="AL1256" s="3"/>
      <c r="AN1256" s="3"/>
      <c r="AQ1256" s="3"/>
    </row>
    <row r="1257" spans="1:43">
      <c r="A1257" t="str">
        <f>IF(C1257="","","Allievo "&amp;COUNTIF($C$2:C1257,C1257))</f>
        <v/>
      </c>
      <c r="H1257" s="3"/>
      <c r="N1257" s="3"/>
      <c r="O1257" s="3"/>
      <c r="P1257" s="3"/>
      <c r="Q1257" s="3"/>
      <c r="R1257" s="3"/>
      <c r="S1257" s="3"/>
      <c r="T1257" s="3"/>
      <c r="V1257" s="3"/>
      <c r="W1257" s="3"/>
      <c r="X1257" s="3"/>
      <c r="Z1257" s="3"/>
      <c r="AA1257" s="3"/>
      <c r="AB1257" s="3"/>
      <c r="AC1257" s="3"/>
      <c r="AD1257" s="3"/>
      <c r="AF1257" s="3"/>
      <c r="AG1257" s="3"/>
      <c r="AH1257" s="3"/>
      <c r="AJ1257" s="3"/>
      <c r="AK1257" s="3"/>
      <c r="AL1257" s="3"/>
      <c r="AN1257" s="3"/>
      <c r="AQ1257" s="3"/>
    </row>
    <row r="1258" spans="1:43">
      <c r="A1258" t="str">
        <f>IF(C1258="","","Allievo "&amp;COUNTIF($C$2:C1258,C1258))</f>
        <v/>
      </c>
      <c r="H1258" s="3"/>
      <c r="N1258" s="3"/>
      <c r="O1258" s="3"/>
      <c r="P1258" s="3"/>
      <c r="Q1258" s="3"/>
      <c r="R1258" s="3"/>
      <c r="S1258" s="3"/>
      <c r="T1258" s="3"/>
      <c r="V1258" s="3"/>
      <c r="W1258" s="3"/>
      <c r="X1258" s="3"/>
      <c r="Z1258" s="3"/>
      <c r="AA1258" s="3"/>
      <c r="AB1258" s="3"/>
      <c r="AC1258" s="3"/>
      <c r="AD1258" s="3"/>
      <c r="AF1258" s="3"/>
      <c r="AG1258" s="3"/>
      <c r="AH1258" s="3"/>
      <c r="AJ1258" s="3"/>
      <c r="AK1258" s="3"/>
      <c r="AL1258" s="3"/>
      <c r="AN1258" s="3"/>
      <c r="AQ1258" s="3"/>
    </row>
    <row r="1259" spans="1:43">
      <c r="A1259" t="str">
        <f>IF(C1259="","","Allievo "&amp;COUNTIF($C$2:C1259,C1259))</f>
        <v/>
      </c>
      <c r="H1259" s="3"/>
      <c r="N1259" s="3"/>
      <c r="O1259" s="3"/>
      <c r="P1259" s="3"/>
      <c r="Q1259" s="3"/>
      <c r="R1259" s="3"/>
      <c r="S1259" s="3"/>
      <c r="T1259" s="3"/>
      <c r="V1259" s="3"/>
      <c r="W1259" s="3"/>
      <c r="X1259" s="3"/>
      <c r="Z1259" s="3"/>
      <c r="AA1259" s="3"/>
      <c r="AB1259" s="3"/>
      <c r="AC1259" s="3"/>
      <c r="AD1259" s="3"/>
      <c r="AF1259" s="3"/>
      <c r="AG1259" s="3"/>
      <c r="AH1259" s="3"/>
      <c r="AJ1259" s="3"/>
      <c r="AK1259" s="3"/>
      <c r="AL1259" s="3"/>
      <c r="AN1259" s="3"/>
      <c r="AQ1259" s="3"/>
    </row>
    <row r="1260" spans="1:43">
      <c r="A1260" t="str">
        <f>IF(C1260="","","Allievo "&amp;COUNTIF($C$2:C1260,C1260))</f>
        <v/>
      </c>
      <c r="H1260" s="3"/>
      <c r="N1260" s="3"/>
      <c r="O1260" s="3"/>
      <c r="P1260" s="3"/>
      <c r="Q1260" s="3"/>
      <c r="R1260" s="3"/>
      <c r="S1260" s="3"/>
      <c r="T1260" s="3"/>
      <c r="V1260" s="3"/>
      <c r="W1260" s="3"/>
      <c r="X1260" s="3"/>
      <c r="Z1260" s="3"/>
      <c r="AA1260" s="3"/>
      <c r="AB1260" s="3"/>
      <c r="AC1260" s="3"/>
      <c r="AD1260" s="3"/>
      <c r="AF1260" s="3"/>
      <c r="AG1260" s="3"/>
      <c r="AH1260" s="3"/>
      <c r="AJ1260" s="3"/>
      <c r="AK1260" s="3"/>
      <c r="AL1260" s="3"/>
      <c r="AN1260" s="3"/>
      <c r="AQ1260" s="3"/>
    </row>
    <row r="1261" spans="1:43">
      <c r="A1261" t="str">
        <f>IF(C1261="","","Allievo "&amp;COUNTIF($C$2:C1261,C1261))</f>
        <v/>
      </c>
      <c r="H1261" s="3"/>
      <c r="N1261" s="3"/>
      <c r="O1261" s="3"/>
      <c r="P1261" s="3"/>
      <c r="Q1261" s="3"/>
      <c r="R1261" s="3"/>
      <c r="S1261" s="3"/>
      <c r="T1261" s="3"/>
      <c r="V1261" s="3"/>
      <c r="W1261" s="3"/>
      <c r="X1261" s="3"/>
      <c r="Z1261" s="3"/>
      <c r="AA1261" s="3"/>
      <c r="AB1261" s="3"/>
      <c r="AC1261" s="3"/>
      <c r="AD1261" s="3"/>
      <c r="AF1261" s="3"/>
      <c r="AG1261" s="3"/>
      <c r="AH1261" s="3"/>
      <c r="AJ1261" s="3"/>
      <c r="AK1261" s="3"/>
      <c r="AL1261" s="3"/>
      <c r="AN1261" s="3"/>
      <c r="AQ1261" s="3"/>
    </row>
    <row r="1262" spans="1:43">
      <c r="A1262" t="str">
        <f>IF(C1262="","","Allievo "&amp;COUNTIF($C$2:C1262,C1262))</f>
        <v/>
      </c>
      <c r="H1262" s="3"/>
      <c r="N1262" s="3"/>
      <c r="O1262" s="3"/>
      <c r="P1262" s="3"/>
      <c r="Q1262" s="3"/>
      <c r="R1262" s="3"/>
      <c r="S1262" s="3"/>
      <c r="T1262" s="3"/>
      <c r="V1262" s="3"/>
      <c r="W1262" s="3"/>
      <c r="X1262" s="3"/>
      <c r="Z1262" s="3"/>
      <c r="AA1262" s="3"/>
      <c r="AB1262" s="3"/>
      <c r="AC1262" s="3"/>
      <c r="AD1262" s="3"/>
      <c r="AF1262" s="3"/>
      <c r="AG1262" s="3"/>
      <c r="AH1262" s="3"/>
      <c r="AJ1262" s="3"/>
      <c r="AK1262" s="3"/>
      <c r="AL1262" s="3"/>
      <c r="AN1262" s="3"/>
      <c r="AQ1262" s="3"/>
    </row>
    <row r="1263" spans="1:43">
      <c r="A1263" t="str">
        <f>IF(C1263="","","Allievo "&amp;COUNTIF($C$2:C1263,C1263))</f>
        <v/>
      </c>
      <c r="H1263" s="3"/>
      <c r="N1263" s="3"/>
      <c r="O1263" s="3"/>
      <c r="P1263" s="3"/>
      <c r="Q1263" s="3"/>
      <c r="R1263" s="3"/>
      <c r="S1263" s="3"/>
      <c r="T1263" s="3"/>
      <c r="V1263" s="3"/>
      <c r="W1263" s="3"/>
      <c r="X1263" s="3"/>
      <c r="Z1263" s="3"/>
      <c r="AA1263" s="3"/>
      <c r="AB1263" s="3"/>
      <c r="AC1263" s="3"/>
      <c r="AD1263" s="3"/>
      <c r="AF1263" s="3"/>
      <c r="AG1263" s="3"/>
      <c r="AH1263" s="3"/>
      <c r="AJ1263" s="3"/>
      <c r="AK1263" s="3"/>
      <c r="AL1263" s="3"/>
      <c r="AN1263" s="3"/>
      <c r="AQ1263" s="3"/>
    </row>
    <row r="1264" spans="1:43">
      <c r="A1264" t="str">
        <f>IF(C1264="","","Allievo "&amp;COUNTIF($C$2:C1264,C1264))</f>
        <v/>
      </c>
      <c r="H1264" s="3"/>
      <c r="N1264" s="3"/>
      <c r="O1264" s="3"/>
      <c r="P1264" s="3"/>
      <c r="Q1264" s="3"/>
      <c r="R1264" s="3"/>
      <c r="S1264" s="3"/>
      <c r="T1264" s="3"/>
      <c r="V1264" s="3"/>
      <c r="W1264" s="3"/>
      <c r="X1264" s="3"/>
      <c r="Z1264" s="3"/>
      <c r="AA1264" s="3"/>
      <c r="AB1264" s="3"/>
      <c r="AC1264" s="3"/>
      <c r="AD1264" s="3"/>
      <c r="AF1264" s="3"/>
      <c r="AG1264" s="3"/>
      <c r="AH1264" s="3"/>
      <c r="AJ1264" s="3"/>
      <c r="AK1264" s="3"/>
      <c r="AL1264" s="3"/>
      <c r="AN1264" s="3"/>
      <c r="AQ1264" s="3"/>
    </row>
    <row r="1265" spans="1:43">
      <c r="A1265" t="str">
        <f>IF(C1265="","","Allievo "&amp;COUNTIF($C$2:C1265,C1265))</f>
        <v/>
      </c>
      <c r="H1265" s="3"/>
      <c r="N1265" s="3"/>
      <c r="O1265" s="3"/>
      <c r="P1265" s="3"/>
      <c r="Q1265" s="3"/>
      <c r="R1265" s="3"/>
      <c r="S1265" s="3"/>
      <c r="T1265" s="3"/>
      <c r="V1265" s="3"/>
      <c r="W1265" s="3"/>
      <c r="X1265" s="3"/>
      <c r="Z1265" s="3"/>
      <c r="AA1265" s="3"/>
      <c r="AB1265" s="3"/>
      <c r="AC1265" s="3"/>
      <c r="AD1265" s="3"/>
      <c r="AF1265" s="3"/>
      <c r="AG1265" s="3"/>
      <c r="AH1265" s="3"/>
      <c r="AJ1265" s="3"/>
      <c r="AK1265" s="3"/>
      <c r="AL1265" s="3"/>
      <c r="AN1265" s="3"/>
      <c r="AQ1265" s="3"/>
    </row>
    <row r="1266" spans="1:43">
      <c r="A1266" t="str">
        <f>IF(C1266="","","Allievo "&amp;COUNTIF($C$2:C1266,C1266))</f>
        <v/>
      </c>
      <c r="H1266" s="3"/>
      <c r="N1266" s="3"/>
      <c r="O1266" s="3"/>
      <c r="P1266" s="3"/>
      <c r="Q1266" s="3"/>
      <c r="R1266" s="3"/>
      <c r="S1266" s="3"/>
      <c r="T1266" s="3"/>
      <c r="V1266" s="3"/>
      <c r="W1266" s="3"/>
      <c r="X1266" s="3"/>
      <c r="Z1266" s="3"/>
      <c r="AA1266" s="3"/>
      <c r="AB1266" s="3"/>
      <c r="AC1266" s="3"/>
      <c r="AD1266" s="3"/>
      <c r="AF1266" s="3"/>
      <c r="AG1266" s="3"/>
      <c r="AH1266" s="3"/>
      <c r="AJ1266" s="3"/>
      <c r="AK1266" s="3"/>
      <c r="AL1266" s="3"/>
      <c r="AN1266" s="3"/>
      <c r="AQ1266" s="3"/>
    </row>
    <row r="1267" spans="1:43">
      <c r="A1267" t="str">
        <f>IF(C1267="","","Allievo "&amp;COUNTIF($C$2:C1267,C1267))</f>
        <v/>
      </c>
      <c r="H1267" s="3"/>
      <c r="N1267" s="3"/>
      <c r="O1267" s="3"/>
      <c r="P1267" s="3"/>
      <c r="Q1267" s="3"/>
      <c r="R1267" s="3"/>
      <c r="S1267" s="3"/>
      <c r="T1267" s="3"/>
      <c r="V1267" s="3"/>
      <c r="W1267" s="3"/>
      <c r="X1267" s="3"/>
      <c r="Z1267" s="3"/>
      <c r="AA1267" s="3"/>
      <c r="AB1267" s="3"/>
      <c r="AC1267" s="3"/>
      <c r="AD1267" s="3"/>
      <c r="AF1267" s="3"/>
      <c r="AG1267" s="3"/>
      <c r="AH1267" s="3"/>
      <c r="AJ1267" s="3"/>
      <c r="AK1267" s="3"/>
      <c r="AL1267" s="3"/>
      <c r="AN1267" s="3"/>
      <c r="AQ1267" s="3"/>
    </row>
    <row r="1268" spans="1:43">
      <c r="A1268" t="str">
        <f>IF(C1268="","","Allievo "&amp;COUNTIF($C$2:C1268,C1268))</f>
        <v/>
      </c>
      <c r="H1268" s="3"/>
      <c r="N1268" s="3"/>
      <c r="O1268" s="3"/>
      <c r="P1268" s="3"/>
      <c r="Q1268" s="3"/>
      <c r="R1268" s="3"/>
      <c r="S1268" s="3"/>
      <c r="T1268" s="3"/>
      <c r="V1268" s="3"/>
      <c r="W1268" s="3"/>
      <c r="X1268" s="3"/>
      <c r="Z1268" s="3"/>
      <c r="AA1268" s="3"/>
      <c r="AB1268" s="3"/>
      <c r="AC1268" s="3"/>
      <c r="AD1268" s="3"/>
      <c r="AF1268" s="3"/>
      <c r="AG1268" s="3"/>
      <c r="AH1268" s="3"/>
      <c r="AJ1268" s="3"/>
      <c r="AK1268" s="3"/>
      <c r="AL1268" s="3"/>
      <c r="AN1268" s="3"/>
      <c r="AQ1268" s="3"/>
    </row>
    <row r="1269" spans="1:43">
      <c r="A1269" t="str">
        <f>IF(C1269="","","Allievo "&amp;COUNTIF($C$2:C1269,C1269))</f>
        <v/>
      </c>
      <c r="H1269" s="3"/>
      <c r="N1269" s="3"/>
      <c r="O1269" s="3"/>
      <c r="P1269" s="3"/>
      <c r="Q1269" s="3"/>
      <c r="R1269" s="3"/>
      <c r="S1269" s="3"/>
      <c r="T1269" s="3"/>
      <c r="V1269" s="3"/>
      <c r="W1269" s="3"/>
      <c r="X1269" s="3"/>
      <c r="Z1269" s="3"/>
      <c r="AA1269" s="3"/>
      <c r="AB1269" s="3"/>
      <c r="AC1269" s="3"/>
      <c r="AD1269" s="3"/>
      <c r="AF1269" s="3"/>
      <c r="AG1269" s="3"/>
      <c r="AH1269" s="3"/>
      <c r="AJ1269" s="3"/>
      <c r="AK1269" s="3"/>
      <c r="AL1269" s="3"/>
      <c r="AN1269" s="3"/>
      <c r="AQ1269" s="3"/>
    </row>
    <row r="1270" spans="1:43">
      <c r="A1270" t="str">
        <f>IF(C1270="","","Allievo "&amp;COUNTIF($C$2:C1270,C1270))</f>
        <v/>
      </c>
      <c r="H1270" s="3"/>
      <c r="N1270" s="3"/>
      <c r="O1270" s="3"/>
      <c r="P1270" s="3"/>
      <c r="Q1270" s="3"/>
      <c r="R1270" s="3"/>
      <c r="S1270" s="3"/>
      <c r="T1270" s="3"/>
      <c r="V1270" s="3"/>
      <c r="W1270" s="3"/>
      <c r="X1270" s="3"/>
      <c r="Z1270" s="3"/>
      <c r="AA1270" s="3"/>
      <c r="AB1270" s="3"/>
      <c r="AC1270" s="3"/>
      <c r="AD1270" s="3"/>
      <c r="AF1270" s="3"/>
      <c r="AG1270" s="3"/>
      <c r="AH1270" s="3"/>
      <c r="AJ1270" s="3"/>
      <c r="AK1270" s="3"/>
      <c r="AL1270" s="3"/>
      <c r="AN1270" s="3"/>
      <c r="AQ1270" s="3"/>
    </row>
    <row r="1271" spans="1:43">
      <c r="A1271" t="str">
        <f>IF(C1271="","","Allievo "&amp;COUNTIF($C$2:C1271,C1271))</f>
        <v/>
      </c>
      <c r="H1271" s="3"/>
      <c r="N1271" s="3"/>
      <c r="O1271" s="3"/>
      <c r="P1271" s="3"/>
      <c r="Q1271" s="3"/>
      <c r="R1271" s="3"/>
      <c r="S1271" s="3"/>
      <c r="T1271" s="3"/>
      <c r="V1271" s="3"/>
      <c r="W1271" s="3"/>
      <c r="X1271" s="3"/>
      <c r="Z1271" s="3"/>
      <c r="AA1271" s="3"/>
      <c r="AB1271" s="3"/>
      <c r="AC1271" s="3"/>
      <c r="AD1271" s="3"/>
      <c r="AF1271" s="3"/>
      <c r="AG1271" s="3"/>
      <c r="AH1271" s="3"/>
      <c r="AJ1271" s="3"/>
      <c r="AK1271" s="3"/>
      <c r="AL1271" s="3"/>
      <c r="AN1271" s="3"/>
      <c r="AQ1271" s="3"/>
    </row>
    <row r="1272" spans="1:43">
      <c r="A1272" t="str">
        <f>IF(C1272="","","Allievo "&amp;COUNTIF($C$2:C1272,C1272))</f>
        <v/>
      </c>
      <c r="H1272" s="3"/>
      <c r="N1272" s="3"/>
      <c r="O1272" s="3"/>
      <c r="P1272" s="3"/>
      <c r="Q1272" s="3"/>
      <c r="R1272" s="3"/>
      <c r="S1272" s="3"/>
      <c r="T1272" s="3"/>
      <c r="V1272" s="3"/>
      <c r="W1272" s="3"/>
      <c r="X1272" s="3"/>
      <c r="Z1272" s="3"/>
      <c r="AA1272" s="3"/>
      <c r="AB1272" s="3"/>
      <c r="AC1272" s="3"/>
      <c r="AD1272" s="3"/>
      <c r="AF1272" s="3"/>
      <c r="AG1272" s="3"/>
      <c r="AH1272" s="3"/>
      <c r="AJ1272" s="3"/>
      <c r="AK1272" s="3"/>
      <c r="AL1272" s="3"/>
      <c r="AN1272" s="3"/>
      <c r="AQ1272" s="3"/>
    </row>
    <row r="1273" spans="1:43">
      <c r="A1273" t="str">
        <f>IF(C1273="","","Allievo "&amp;COUNTIF($C$2:C1273,C1273))</f>
        <v/>
      </c>
      <c r="H1273" s="3"/>
      <c r="N1273" s="3"/>
      <c r="O1273" s="3"/>
      <c r="P1273" s="3"/>
      <c r="Q1273" s="3"/>
      <c r="R1273" s="3"/>
      <c r="S1273" s="3"/>
      <c r="T1273" s="3"/>
      <c r="V1273" s="3"/>
      <c r="W1273" s="3"/>
      <c r="X1273" s="3"/>
      <c r="Z1273" s="3"/>
      <c r="AA1273" s="3"/>
      <c r="AB1273" s="3"/>
      <c r="AC1273" s="3"/>
      <c r="AD1273" s="3"/>
      <c r="AF1273" s="3"/>
      <c r="AG1273" s="3"/>
      <c r="AH1273" s="3"/>
      <c r="AJ1273" s="3"/>
      <c r="AK1273" s="3"/>
      <c r="AL1273" s="3"/>
      <c r="AN1273" s="3"/>
      <c r="AQ1273" s="3"/>
    </row>
    <row r="1274" spans="1:43">
      <c r="A1274" t="str">
        <f>IF(C1274="","","Allievo "&amp;COUNTIF($C$2:C1274,C1274))</f>
        <v/>
      </c>
      <c r="H1274" s="3"/>
      <c r="N1274" s="3"/>
      <c r="O1274" s="3"/>
      <c r="P1274" s="3"/>
      <c r="Q1274" s="3"/>
      <c r="R1274" s="3"/>
      <c r="S1274" s="3"/>
      <c r="T1274" s="3"/>
      <c r="V1274" s="3"/>
      <c r="W1274" s="3"/>
      <c r="X1274" s="3"/>
      <c r="Z1274" s="3"/>
      <c r="AA1274" s="3"/>
      <c r="AB1274" s="3"/>
      <c r="AC1274" s="3"/>
      <c r="AD1274" s="3"/>
      <c r="AF1274" s="3"/>
      <c r="AG1274" s="3"/>
      <c r="AH1274" s="3"/>
      <c r="AJ1274" s="3"/>
      <c r="AK1274" s="3"/>
      <c r="AL1274" s="3"/>
      <c r="AN1274" s="3"/>
      <c r="AQ1274" s="3"/>
    </row>
    <row r="1275" spans="1:43">
      <c r="A1275" t="str">
        <f>IF(C1275="","","Allievo "&amp;COUNTIF($C$2:C1275,C1275))</f>
        <v/>
      </c>
      <c r="H1275" s="3"/>
      <c r="N1275" s="3"/>
      <c r="O1275" s="3"/>
      <c r="P1275" s="3"/>
      <c r="Q1275" s="3"/>
      <c r="R1275" s="3"/>
      <c r="S1275" s="3"/>
      <c r="T1275" s="3"/>
      <c r="V1275" s="3"/>
      <c r="W1275" s="3"/>
      <c r="X1275" s="3"/>
      <c r="Z1275" s="3"/>
      <c r="AA1275" s="3"/>
      <c r="AB1275" s="3"/>
      <c r="AC1275" s="3"/>
      <c r="AD1275" s="3"/>
      <c r="AF1275" s="3"/>
      <c r="AG1275" s="3"/>
      <c r="AH1275" s="3"/>
      <c r="AJ1275" s="3"/>
      <c r="AK1275" s="3"/>
      <c r="AL1275" s="3"/>
      <c r="AN1275" s="3"/>
      <c r="AQ1275" s="3"/>
    </row>
    <row r="1276" spans="1:43">
      <c r="A1276" t="str">
        <f>IF(C1276="","","Allievo "&amp;COUNTIF($C$2:C1276,C1276))</f>
        <v/>
      </c>
      <c r="H1276" s="3"/>
      <c r="N1276" s="3"/>
      <c r="O1276" s="3"/>
      <c r="P1276" s="3"/>
      <c r="Q1276" s="3"/>
      <c r="R1276" s="3"/>
      <c r="S1276" s="3"/>
      <c r="T1276" s="3"/>
      <c r="V1276" s="3"/>
      <c r="W1276" s="3"/>
      <c r="X1276" s="3"/>
      <c r="Z1276" s="3"/>
      <c r="AA1276" s="3"/>
      <c r="AB1276" s="3"/>
      <c r="AC1276" s="3"/>
      <c r="AD1276" s="3"/>
      <c r="AF1276" s="3"/>
      <c r="AG1276" s="3"/>
      <c r="AH1276" s="3"/>
      <c r="AJ1276" s="3"/>
      <c r="AK1276" s="3"/>
      <c r="AL1276" s="3"/>
      <c r="AN1276" s="3"/>
      <c r="AQ1276" s="3"/>
    </row>
    <row r="1277" spans="1:43">
      <c r="A1277" t="str">
        <f>IF(C1277="","","Allievo "&amp;COUNTIF($C$2:C1277,C1277))</f>
        <v/>
      </c>
      <c r="H1277" s="3"/>
      <c r="N1277" s="3"/>
      <c r="O1277" s="3"/>
      <c r="P1277" s="3"/>
      <c r="Q1277" s="3"/>
      <c r="R1277" s="3"/>
      <c r="S1277" s="3"/>
      <c r="T1277" s="3"/>
      <c r="V1277" s="3"/>
      <c r="W1277" s="3"/>
      <c r="X1277" s="3"/>
      <c r="Z1277" s="3"/>
      <c r="AA1277" s="3"/>
      <c r="AB1277" s="3"/>
      <c r="AC1277" s="3"/>
      <c r="AD1277" s="3"/>
      <c r="AF1277" s="3"/>
      <c r="AG1277" s="3"/>
      <c r="AH1277" s="3"/>
      <c r="AJ1277" s="3"/>
      <c r="AK1277" s="3"/>
      <c r="AL1277" s="3"/>
      <c r="AN1277" s="3"/>
      <c r="AQ1277" s="3"/>
    </row>
    <row r="1278" spans="1:43">
      <c r="A1278" t="str">
        <f>IF(C1278="","","Allievo "&amp;COUNTIF($C$2:C1278,C1278))</f>
        <v/>
      </c>
      <c r="H1278" s="3"/>
      <c r="N1278" s="3"/>
      <c r="O1278" s="3"/>
      <c r="P1278" s="3"/>
      <c r="Q1278" s="3"/>
      <c r="R1278" s="3"/>
      <c r="S1278" s="3"/>
      <c r="T1278" s="3"/>
      <c r="V1278" s="3"/>
      <c r="W1278" s="3"/>
      <c r="X1278" s="3"/>
      <c r="Z1278" s="3"/>
      <c r="AA1278" s="3"/>
      <c r="AB1278" s="3"/>
      <c r="AC1278" s="3"/>
      <c r="AD1278" s="3"/>
      <c r="AF1278" s="3"/>
      <c r="AG1278" s="3"/>
      <c r="AH1278" s="3"/>
      <c r="AJ1278" s="3"/>
      <c r="AK1278" s="3"/>
      <c r="AL1278" s="3"/>
      <c r="AN1278" s="3"/>
      <c r="AQ1278" s="3"/>
    </row>
    <row r="1279" spans="1:43">
      <c r="A1279" t="str">
        <f>IF(C1279="","","Allievo "&amp;COUNTIF($C$2:C1279,C1279))</f>
        <v/>
      </c>
      <c r="H1279" s="3"/>
      <c r="N1279" s="3"/>
      <c r="O1279" s="3"/>
      <c r="P1279" s="3"/>
      <c r="Q1279" s="3"/>
      <c r="R1279" s="3"/>
      <c r="S1279" s="3"/>
      <c r="T1279" s="3"/>
      <c r="V1279" s="3"/>
      <c r="W1279" s="3"/>
      <c r="X1279" s="3"/>
      <c r="Z1279" s="3"/>
      <c r="AA1279" s="3"/>
      <c r="AB1279" s="3"/>
      <c r="AC1279" s="3"/>
      <c r="AD1279" s="3"/>
      <c r="AF1279" s="3"/>
      <c r="AG1279" s="3"/>
      <c r="AH1279" s="3"/>
      <c r="AJ1279" s="3"/>
      <c r="AK1279" s="3"/>
      <c r="AL1279" s="3"/>
      <c r="AN1279" s="3"/>
      <c r="AQ1279" s="3"/>
    </row>
    <row r="1280" spans="1:43">
      <c r="A1280" t="str">
        <f>IF(C1280="","","Allievo "&amp;COUNTIF($C$2:C1280,C1280))</f>
        <v/>
      </c>
      <c r="H1280" s="3"/>
      <c r="N1280" s="3"/>
      <c r="O1280" s="3"/>
      <c r="P1280" s="3"/>
      <c r="Q1280" s="3"/>
      <c r="R1280" s="3"/>
      <c r="S1280" s="3"/>
      <c r="T1280" s="3"/>
      <c r="V1280" s="3"/>
      <c r="W1280" s="3"/>
      <c r="X1280" s="3"/>
      <c r="Z1280" s="3"/>
      <c r="AA1280" s="3"/>
      <c r="AB1280" s="3"/>
      <c r="AC1280" s="3"/>
      <c r="AD1280" s="3"/>
      <c r="AF1280" s="3"/>
      <c r="AG1280" s="3"/>
      <c r="AH1280" s="3"/>
      <c r="AJ1280" s="3"/>
      <c r="AK1280" s="3"/>
      <c r="AL1280" s="3"/>
      <c r="AN1280" s="3"/>
      <c r="AQ1280" s="3"/>
    </row>
    <row r="1281" spans="1:43">
      <c r="A1281" t="str">
        <f>IF(C1281="","","Allievo "&amp;COUNTIF($C$2:C1281,C1281))</f>
        <v/>
      </c>
      <c r="H1281" s="3"/>
      <c r="N1281" s="3"/>
      <c r="O1281" s="3"/>
      <c r="P1281" s="3"/>
      <c r="Q1281" s="3"/>
      <c r="R1281" s="3"/>
      <c r="S1281" s="3"/>
      <c r="T1281" s="3"/>
      <c r="V1281" s="3"/>
      <c r="W1281" s="3"/>
      <c r="X1281" s="3"/>
      <c r="Z1281" s="3"/>
      <c r="AA1281" s="3"/>
      <c r="AB1281" s="3"/>
      <c r="AC1281" s="3"/>
      <c r="AD1281" s="3"/>
      <c r="AF1281" s="3"/>
      <c r="AG1281" s="3"/>
      <c r="AH1281" s="3"/>
      <c r="AJ1281" s="3"/>
      <c r="AK1281" s="3"/>
      <c r="AL1281" s="3"/>
      <c r="AN1281" s="3"/>
      <c r="AQ1281" s="3"/>
    </row>
    <row r="1282" spans="1:43">
      <c r="A1282" t="str">
        <f>IF(C1282="","","Allievo "&amp;COUNTIF($C$2:C1282,C1282))</f>
        <v/>
      </c>
      <c r="H1282" s="3"/>
      <c r="N1282" s="3"/>
      <c r="O1282" s="3"/>
      <c r="P1282" s="3"/>
      <c r="Q1282" s="3"/>
      <c r="R1282" s="3"/>
      <c r="S1282" s="3"/>
      <c r="T1282" s="3"/>
      <c r="V1282" s="3"/>
      <c r="W1282" s="3"/>
      <c r="X1282" s="3"/>
      <c r="Z1282" s="3"/>
      <c r="AA1282" s="3"/>
      <c r="AB1282" s="3"/>
      <c r="AC1282" s="3"/>
      <c r="AD1282" s="3"/>
      <c r="AF1282" s="3"/>
      <c r="AG1282" s="3"/>
      <c r="AH1282" s="3"/>
      <c r="AJ1282" s="3"/>
      <c r="AK1282" s="3"/>
      <c r="AL1282" s="3"/>
      <c r="AN1282" s="3"/>
      <c r="AQ1282" s="3"/>
    </row>
    <row r="1283" spans="1:43">
      <c r="A1283" t="str">
        <f>IF(C1283="","","Allievo "&amp;COUNTIF($C$2:C1283,C1283))</f>
        <v/>
      </c>
      <c r="H1283" s="3"/>
      <c r="N1283" s="3"/>
      <c r="O1283" s="3"/>
      <c r="P1283" s="3"/>
      <c r="Q1283" s="3"/>
      <c r="R1283" s="3"/>
      <c r="S1283" s="3"/>
      <c r="T1283" s="3"/>
      <c r="V1283" s="3"/>
      <c r="W1283" s="3"/>
      <c r="X1283" s="3"/>
      <c r="Z1283" s="3"/>
      <c r="AA1283" s="3"/>
      <c r="AB1283" s="3"/>
      <c r="AC1283" s="3"/>
      <c r="AD1283" s="3"/>
      <c r="AF1283" s="3"/>
      <c r="AG1283" s="3"/>
      <c r="AH1283" s="3"/>
      <c r="AJ1283" s="3"/>
      <c r="AK1283" s="3"/>
      <c r="AL1283" s="3"/>
      <c r="AN1283" s="3"/>
      <c r="AQ1283" s="3"/>
    </row>
    <row r="1284" spans="1:43">
      <c r="A1284" t="str">
        <f>IF(C1284="","","Allievo "&amp;COUNTIF($C$2:C1284,C1284))</f>
        <v/>
      </c>
      <c r="H1284" s="3"/>
      <c r="N1284" s="3"/>
      <c r="O1284" s="3"/>
      <c r="P1284" s="3"/>
      <c r="Q1284" s="3"/>
      <c r="R1284" s="3"/>
      <c r="S1284" s="3"/>
      <c r="T1284" s="3"/>
      <c r="V1284" s="3"/>
      <c r="W1284" s="3"/>
      <c r="X1284" s="3"/>
      <c r="Z1284" s="3"/>
      <c r="AA1284" s="3"/>
      <c r="AB1284" s="3"/>
      <c r="AC1284" s="3"/>
      <c r="AD1284" s="3"/>
      <c r="AF1284" s="3"/>
      <c r="AG1284" s="3"/>
      <c r="AH1284" s="3"/>
      <c r="AJ1284" s="3"/>
      <c r="AK1284" s="3"/>
      <c r="AL1284" s="3"/>
      <c r="AN1284" s="3"/>
      <c r="AQ1284" s="3"/>
    </row>
    <row r="1285" spans="1:43">
      <c r="A1285" t="str">
        <f>IF(C1285="","","Allievo "&amp;COUNTIF($C$2:C1285,C1285))</f>
        <v/>
      </c>
      <c r="H1285" s="3"/>
      <c r="N1285" s="3"/>
      <c r="O1285" s="3"/>
      <c r="P1285" s="3"/>
      <c r="Q1285" s="3"/>
      <c r="R1285" s="3"/>
      <c r="S1285" s="3"/>
      <c r="T1285" s="3"/>
      <c r="V1285" s="3"/>
      <c r="W1285" s="3"/>
      <c r="X1285" s="3"/>
      <c r="Z1285" s="3"/>
      <c r="AA1285" s="3"/>
      <c r="AB1285" s="3"/>
      <c r="AC1285" s="3"/>
      <c r="AD1285" s="3"/>
      <c r="AF1285" s="3"/>
      <c r="AG1285" s="3"/>
      <c r="AH1285" s="3"/>
      <c r="AJ1285" s="3"/>
      <c r="AK1285" s="3"/>
      <c r="AL1285" s="3"/>
      <c r="AN1285" s="3"/>
      <c r="AQ1285" s="3"/>
    </row>
    <row r="1286" spans="1:43">
      <c r="A1286" t="str">
        <f>IF(C1286="","","Allievo "&amp;COUNTIF($C$2:C1286,C1286))</f>
        <v/>
      </c>
      <c r="H1286" s="3"/>
      <c r="N1286" s="3"/>
      <c r="O1286" s="3"/>
      <c r="P1286" s="3"/>
      <c r="Q1286" s="3"/>
      <c r="R1286" s="3"/>
      <c r="S1286" s="3"/>
      <c r="T1286" s="3"/>
      <c r="V1286" s="3"/>
      <c r="W1286" s="3"/>
      <c r="X1286" s="3"/>
      <c r="Z1286" s="3"/>
      <c r="AA1286" s="3"/>
      <c r="AB1286" s="3"/>
      <c r="AC1286" s="3"/>
      <c r="AD1286" s="3"/>
      <c r="AF1286" s="3"/>
      <c r="AG1286" s="3"/>
      <c r="AH1286" s="3"/>
      <c r="AJ1286" s="3"/>
      <c r="AK1286" s="3"/>
      <c r="AL1286" s="3"/>
      <c r="AN1286" s="3"/>
      <c r="AQ1286" s="3"/>
    </row>
    <row r="1287" spans="1:43">
      <c r="A1287" t="str">
        <f>IF(C1287="","","Allievo "&amp;COUNTIF($C$2:C1287,C1287))</f>
        <v/>
      </c>
      <c r="H1287" s="3"/>
      <c r="N1287" s="3"/>
      <c r="O1287" s="3"/>
      <c r="P1287" s="3"/>
      <c r="Q1287" s="3"/>
      <c r="R1287" s="3"/>
      <c r="S1287" s="3"/>
      <c r="T1287" s="3"/>
      <c r="V1287" s="3"/>
      <c r="W1287" s="3"/>
      <c r="X1287" s="3"/>
      <c r="Z1287" s="3"/>
      <c r="AA1287" s="3"/>
      <c r="AB1287" s="3"/>
      <c r="AC1287" s="3"/>
      <c r="AD1287" s="3"/>
      <c r="AF1287" s="3"/>
      <c r="AG1287" s="3"/>
      <c r="AH1287" s="3"/>
      <c r="AJ1287" s="3"/>
      <c r="AK1287" s="3"/>
      <c r="AL1287" s="3"/>
      <c r="AN1287" s="3"/>
      <c r="AQ1287" s="3"/>
    </row>
    <row r="1288" spans="1:43">
      <c r="A1288" t="str">
        <f>IF(C1288="","","Allievo "&amp;COUNTIF($C$2:C1288,C1288))</f>
        <v/>
      </c>
      <c r="H1288" s="3"/>
      <c r="N1288" s="3"/>
      <c r="O1288" s="3"/>
      <c r="P1288" s="3"/>
      <c r="Q1288" s="3"/>
      <c r="R1288" s="3"/>
      <c r="S1288" s="3"/>
      <c r="T1288" s="3"/>
      <c r="V1288" s="3"/>
      <c r="W1288" s="3"/>
      <c r="X1288" s="3"/>
      <c r="Z1288" s="3"/>
      <c r="AA1288" s="3"/>
      <c r="AB1288" s="3"/>
      <c r="AC1288" s="3"/>
      <c r="AD1288" s="3"/>
      <c r="AF1288" s="3"/>
      <c r="AG1288" s="3"/>
      <c r="AH1288" s="3"/>
      <c r="AJ1288" s="3"/>
      <c r="AK1288" s="3"/>
      <c r="AL1288" s="3"/>
      <c r="AN1288" s="3"/>
      <c r="AQ1288" s="3"/>
    </row>
    <row r="1289" spans="1:43">
      <c r="A1289" t="str">
        <f>IF(C1289="","","Allievo "&amp;COUNTIF($C$2:C1289,C1289))</f>
        <v/>
      </c>
      <c r="H1289" s="3"/>
      <c r="N1289" s="3"/>
      <c r="O1289" s="3"/>
      <c r="P1289" s="3"/>
      <c r="Q1289" s="3"/>
      <c r="R1289" s="3"/>
      <c r="S1289" s="3"/>
      <c r="T1289" s="3"/>
      <c r="V1289" s="3"/>
      <c r="W1289" s="3"/>
      <c r="X1289" s="3"/>
      <c r="Z1289" s="3"/>
      <c r="AA1289" s="3"/>
      <c r="AB1289" s="3"/>
      <c r="AC1289" s="3"/>
      <c r="AD1289" s="3"/>
      <c r="AF1289" s="3"/>
      <c r="AG1289" s="3"/>
      <c r="AH1289" s="3"/>
      <c r="AJ1289" s="3"/>
      <c r="AK1289" s="3"/>
      <c r="AL1289" s="3"/>
      <c r="AN1289" s="3"/>
      <c r="AQ1289" s="3"/>
    </row>
    <row r="1290" spans="1:43">
      <c r="A1290" t="str">
        <f>IF(C1290="","","Allievo "&amp;COUNTIF($C$2:C1290,C1290))</f>
        <v/>
      </c>
      <c r="H1290" s="3"/>
      <c r="N1290" s="3"/>
      <c r="O1290" s="3"/>
      <c r="P1290" s="3"/>
      <c r="Q1290" s="3"/>
      <c r="R1290" s="3"/>
      <c r="S1290" s="3"/>
      <c r="T1290" s="3"/>
      <c r="V1290" s="3"/>
      <c r="W1290" s="3"/>
      <c r="X1290" s="3"/>
      <c r="Z1290" s="3"/>
      <c r="AA1290" s="3"/>
      <c r="AB1290" s="3"/>
      <c r="AC1290" s="3"/>
      <c r="AD1290" s="3"/>
      <c r="AF1290" s="3"/>
      <c r="AG1290" s="3"/>
      <c r="AH1290" s="3"/>
      <c r="AJ1290" s="3"/>
      <c r="AK1290" s="3"/>
      <c r="AL1290" s="3"/>
      <c r="AN1290" s="3"/>
      <c r="AQ1290" s="3"/>
    </row>
    <row r="1291" spans="1:43">
      <c r="A1291" t="str">
        <f>IF(C1291="","","Allievo "&amp;COUNTIF($C$2:C1291,C1291))</f>
        <v/>
      </c>
      <c r="H1291" s="3"/>
      <c r="N1291" s="3"/>
      <c r="O1291" s="3"/>
      <c r="P1291" s="3"/>
      <c r="Q1291" s="3"/>
      <c r="R1291" s="3"/>
      <c r="S1291" s="3"/>
      <c r="T1291" s="3"/>
      <c r="V1291" s="3"/>
      <c r="W1291" s="3"/>
      <c r="X1291" s="3"/>
      <c r="Z1291" s="3"/>
      <c r="AA1291" s="3"/>
      <c r="AB1291" s="3"/>
      <c r="AC1291" s="3"/>
      <c r="AD1291" s="3"/>
      <c r="AF1291" s="3"/>
      <c r="AG1291" s="3"/>
      <c r="AH1291" s="3"/>
      <c r="AJ1291" s="3"/>
      <c r="AK1291" s="3"/>
      <c r="AL1291" s="3"/>
      <c r="AN1291" s="3"/>
      <c r="AQ1291" s="3"/>
    </row>
    <row r="1292" spans="1:43">
      <c r="A1292" t="str">
        <f>IF(C1292="","","Allievo "&amp;COUNTIF($C$2:C1292,C1292))</f>
        <v/>
      </c>
      <c r="H1292" s="3"/>
      <c r="N1292" s="3"/>
      <c r="O1292" s="3"/>
      <c r="P1292" s="3"/>
      <c r="Q1292" s="3"/>
      <c r="R1292" s="3"/>
      <c r="S1292" s="3"/>
      <c r="T1292" s="3"/>
      <c r="V1292" s="3"/>
      <c r="W1292" s="3"/>
      <c r="X1292" s="3"/>
      <c r="Z1292" s="3"/>
      <c r="AA1292" s="3"/>
      <c r="AB1292" s="3"/>
      <c r="AC1292" s="3"/>
      <c r="AD1292" s="3"/>
      <c r="AF1292" s="3"/>
      <c r="AG1292" s="3"/>
      <c r="AH1292" s="3"/>
      <c r="AJ1292" s="3"/>
      <c r="AK1292" s="3"/>
      <c r="AL1292" s="3"/>
      <c r="AN1292" s="3"/>
      <c r="AQ1292" s="3"/>
    </row>
    <row r="1293" spans="1:43">
      <c r="A1293" t="str">
        <f>IF(C1293="","","Allievo "&amp;COUNTIF($C$2:C1293,C1293))</f>
        <v/>
      </c>
      <c r="H1293" s="3"/>
      <c r="N1293" s="3"/>
      <c r="O1293" s="3"/>
      <c r="P1293" s="3"/>
      <c r="Q1293" s="3"/>
      <c r="R1293" s="3"/>
      <c r="S1293" s="3"/>
      <c r="T1293" s="3"/>
      <c r="V1293" s="3"/>
      <c r="W1293" s="3"/>
      <c r="X1293" s="3"/>
      <c r="Z1293" s="3"/>
      <c r="AA1293" s="3"/>
      <c r="AB1293" s="3"/>
      <c r="AC1293" s="3"/>
      <c r="AD1293" s="3"/>
      <c r="AF1293" s="3"/>
      <c r="AG1293" s="3"/>
      <c r="AH1293" s="3"/>
      <c r="AJ1293" s="3"/>
      <c r="AK1293" s="3"/>
      <c r="AL1293" s="3"/>
      <c r="AN1293" s="3"/>
      <c r="AQ1293" s="3"/>
    </row>
    <row r="1294" spans="1:43">
      <c r="A1294" t="str">
        <f>IF(C1294="","","Allievo "&amp;COUNTIF($C$2:C1294,C1294))</f>
        <v/>
      </c>
      <c r="H1294" s="3"/>
      <c r="N1294" s="3"/>
      <c r="O1294" s="3"/>
      <c r="P1294" s="3"/>
      <c r="Q1294" s="3"/>
      <c r="R1294" s="3"/>
      <c r="S1294" s="3"/>
      <c r="T1294" s="3"/>
      <c r="V1294" s="3"/>
      <c r="W1294" s="3"/>
      <c r="X1294" s="3"/>
      <c r="Z1294" s="3"/>
      <c r="AA1294" s="3"/>
      <c r="AB1294" s="3"/>
      <c r="AC1294" s="3"/>
      <c r="AD1294" s="3"/>
      <c r="AF1294" s="3"/>
      <c r="AG1294" s="3"/>
      <c r="AH1294" s="3"/>
      <c r="AJ1294" s="3"/>
      <c r="AK1294" s="3"/>
      <c r="AL1294" s="3"/>
      <c r="AN1294" s="3"/>
      <c r="AQ1294" s="3"/>
    </row>
    <row r="1295" spans="1:43">
      <c r="A1295" t="str">
        <f>IF(C1295="","","Allievo "&amp;COUNTIF($C$2:C1295,C1295))</f>
        <v/>
      </c>
      <c r="H1295" s="3"/>
      <c r="N1295" s="3"/>
      <c r="O1295" s="3"/>
      <c r="P1295" s="3"/>
      <c r="Q1295" s="3"/>
      <c r="R1295" s="3"/>
      <c r="S1295" s="3"/>
      <c r="T1295" s="3"/>
      <c r="V1295" s="3"/>
      <c r="W1295" s="3"/>
      <c r="X1295" s="3"/>
      <c r="Z1295" s="3"/>
      <c r="AA1295" s="3"/>
      <c r="AB1295" s="3"/>
      <c r="AC1295" s="3"/>
      <c r="AD1295" s="3"/>
      <c r="AF1295" s="3"/>
      <c r="AG1295" s="3"/>
      <c r="AH1295" s="3"/>
      <c r="AJ1295" s="3"/>
      <c r="AK1295" s="3"/>
      <c r="AL1295" s="3"/>
      <c r="AN1295" s="3"/>
      <c r="AQ1295" s="3"/>
    </row>
    <row r="1296" spans="1:43">
      <c r="A1296" t="str">
        <f>IF(C1296="","","Allievo "&amp;COUNTIF($C$2:C1296,C1296))</f>
        <v/>
      </c>
      <c r="H1296" s="3"/>
      <c r="N1296" s="3"/>
      <c r="O1296" s="3"/>
      <c r="P1296" s="3"/>
      <c r="Q1296" s="3"/>
      <c r="R1296" s="3"/>
      <c r="S1296" s="3"/>
      <c r="T1296" s="3"/>
      <c r="V1296" s="3"/>
      <c r="W1296" s="3"/>
      <c r="X1296" s="3"/>
      <c r="Z1296" s="3"/>
      <c r="AA1296" s="3"/>
      <c r="AB1296" s="3"/>
      <c r="AC1296" s="3"/>
      <c r="AD1296" s="3"/>
      <c r="AF1296" s="3"/>
      <c r="AG1296" s="3"/>
      <c r="AH1296" s="3"/>
      <c r="AJ1296" s="3"/>
      <c r="AK1296" s="3"/>
      <c r="AL1296" s="3"/>
      <c r="AN1296" s="3"/>
      <c r="AQ1296" s="3"/>
    </row>
    <row r="1297" spans="1:43">
      <c r="A1297" t="str">
        <f>IF(C1297="","","Allievo "&amp;COUNTIF($C$2:C1297,C1297))</f>
        <v/>
      </c>
      <c r="H1297" s="3"/>
      <c r="N1297" s="3"/>
      <c r="O1297" s="3"/>
      <c r="P1297" s="3"/>
      <c r="Q1297" s="3"/>
      <c r="R1297" s="3"/>
      <c r="S1297" s="3"/>
      <c r="T1297" s="3"/>
      <c r="V1297" s="3"/>
      <c r="W1297" s="3"/>
      <c r="X1297" s="3"/>
      <c r="Z1297" s="3"/>
      <c r="AA1297" s="3"/>
      <c r="AB1297" s="3"/>
      <c r="AC1297" s="3"/>
      <c r="AD1297" s="3"/>
      <c r="AF1297" s="3"/>
      <c r="AG1297" s="3"/>
      <c r="AH1297" s="3"/>
      <c r="AJ1297" s="3"/>
      <c r="AK1297" s="3"/>
      <c r="AL1297" s="3"/>
      <c r="AN1297" s="3"/>
      <c r="AQ1297" s="3"/>
    </row>
    <row r="1298" spans="1:43">
      <c r="A1298" t="str">
        <f>IF(C1298="","","Allievo "&amp;COUNTIF($C$2:C1298,C1298))</f>
        <v/>
      </c>
      <c r="H1298" s="3"/>
      <c r="N1298" s="3"/>
      <c r="O1298" s="3"/>
      <c r="P1298" s="3"/>
      <c r="Q1298" s="3"/>
      <c r="R1298" s="3"/>
      <c r="S1298" s="3"/>
      <c r="T1298" s="3"/>
      <c r="V1298" s="3"/>
      <c r="W1298" s="3"/>
      <c r="X1298" s="3"/>
      <c r="Z1298" s="3"/>
      <c r="AA1298" s="3"/>
      <c r="AB1298" s="3"/>
      <c r="AC1298" s="3"/>
      <c r="AD1298" s="3"/>
      <c r="AF1298" s="3"/>
      <c r="AG1298" s="3"/>
      <c r="AH1298" s="3"/>
      <c r="AJ1298" s="3"/>
      <c r="AK1298" s="3"/>
      <c r="AL1298" s="3"/>
      <c r="AN1298" s="3"/>
      <c r="AQ1298" s="3"/>
    </row>
    <row r="1299" spans="1:43">
      <c r="A1299" t="str">
        <f>IF(C1299="","","Allievo "&amp;COUNTIF($C$2:C1299,C1299))</f>
        <v/>
      </c>
      <c r="H1299" s="3"/>
      <c r="N1299" s="3"/>
      <c r="O1299" s="3"/>
      <c r="P1299" s="3"/>
      <c r="Q1299" s="3"/>
      <c r="R1299" s="3"/>
      <c r="S1299" s="3"/>
      <c r="T1299" s="3"/>
      <c r="V1299" s="3"/>
      <c r="W1299" s="3"/>
      <c r="X1299" s="3"/>
      <c r="Z1299" s="3"/>
      <c r="AA1299" s="3"/>
      <c r="AB1299" s="3"/>
      <c r="AC1299" s="3"/>
      <c r="AD1299" s="3"/>
      <c r="AF1299" s="3"/>
      <c r="AG1299" s="3"/>
      <c r="AH1299" s="3"/>
      <c r="AJ1299" s="3"/>
      <c r="AK1299" s="3"/>
      <c r="AL1299" s="3"/>
      <c r="AN1299" s="3"/>
      <c r="AQ1299" s="3"/>
    </row>
    <row r="1300" spans="1:43">
      <c r="A1300" t="str">
        <f>IF(C1300="","","Allievo "&amp;COUNTIF($C$2:C1300,C1300))</f>
        <v/>
      </c>
      <c r="H1300" s="3"/>
      <c r="N1300" s="3"/>
      <c r="O1300" s="3"/>
      <c r="P1300" s="3"/>
      <c r="Q1300" s="3"/>
      <c r="R1300" s="3"/>
      <c r="S1300" s="3"/>
      <c r="T1300" s="3"/>
      <c r="V1300" s="3"/>
      <c r="W1300" s="3"/>
      <c r="X1300" s="3"/>
      <c r="Z1300" s="3"/>
      <c r="AA1300" s="3"/>
      <c r="AB1300" s="3"/>
      <c r="AC1300" s="3"/>
      <c r="AD1300" s="3"/>
      <c r="AF1300" s="3"/>
      <c r="AG1300" s="3"/>
      <c r="AH1300" s="3"/>
      <c r="AJ1300" s="3"/>
      <c r="AK1300" s="3"/>
      <c r="AL1300" s="3"/>
      <c r="AN1300" s="3"/>
      <c r="AQ1300" s="3"/>
    </row>
    <row r="1301" spans="1:43">
      <c r="A1301" t="str">
        <f>IF(C1301="","","Allievo "&amp;COUNTIF($C$2:C1301,C1301))</f>
        <v/>
      </c>
      <c r="H1301" s="3"/>
      <c r="N1301" s="3"/>
      <c r="O1301" s="3"/>
      <c r="P1301" s="3"/>
      <c r="Q1301" s="3"/>
      <c r="R1301" s="3"/>
      <c r="S1301" s="3"/>
      <c r="T1301" s="3"/>
      <c r="V1301" s="3"/>
      <c r="W1301" s="3"/>
      <c r="X1301" s="3"/>
      <c r="Z1301" s="3"/>
      <c r="AA1301" s="3"/>
      <c r="AB1301" s="3"/>
      <c r="AC1301" s="3"/>
      <c r="AD1301" s="3"/>
      <c r="AF1301" s="3"/>
      <c r="AG1301" s="3"/>
      <c r="AH1301" s="3"/>
      <c r="AJ1301" s="3"/>
      <c r="AK1301" s="3"/>
      <c r="AL1301" s="3"/>
      <c r="AN1301" s="3"/>
      <c r="AQ1301" s="3"/>
    </row>
    <row r="1302" spans="1:43">
      <c r="A1302" t="str">
        <f>IF(C1302="","","Allievo "&amp;COUNTIF($C$2:C1302,C1302))</f>
        <v/>
      </c>
      <c r="H1302" s="3"/>
      <c r="N1302" s="3"/>
      <c r="O1302" s="3"/>
      <c r="P1302" s="3"/>
      <c r="Q1302" s="3"/>
      <c r="R1302" s="3"/>
      <c r="S1302" s="3"/>
      <c r="T1302" s="3"/>
      <c r="V1302" s="3"/>
      <c r="W1302" s="3"/>
      <c r="X1302" s="3"/>
      <c r="Z1302" s="3"/>
      <c r="AA1302" s="3"/>
      <c r="AB1302" s="3"/>
      <c r="AC1302" s="3"/>
      <c r="AD1302" s="3"/>
      <c r="AF1302" s="3"/>
      <c r="AG1302" s="3"/>
      <c r="AH1302" s="3"/>
      <c r="AJ1302" s="3"/>
      <c r="AK1302" s="3"/>
      <c r="AL1302" s="3"/>
      <c r="AN1302" s="3"/>
      <c r="AQ1302" s="3"/>
    </row>
    <row r="1303" spans="1:43">
      <c r="A1303" t="str">
        <f>IF(C1303="","","Allievo "&amp;COUNTIF($C$2:C1303,C1303))</f>
        <v/>
      </c>
      <c r="H1303" s="3"/>
      <c r="N1303" s="3"/>
      <c r="O1303" s="3"/>
      <c r="P1303" s="3"/>
      <c r="Q1303" s="3"/>
      <c r="R1303" s="3"/>
      <c r="S1303" s="3"/>
      <c r="T1303" s="3"/>
      <c r="V1303" s="3"/>
      <c r="W1303" s="3"/>
      <c r="X1303" s="3"/>
      <c r="Z1303" s="3"/>
      <c r="AA1303" s="3"/>
      <c r="AB1303" s="3"/>
      <c r="AC1303" s="3"/>
      <c r="AD1303" s="3"/>
      <c r="AF1303" s="3"/>
      <c r="AG1303" s="3"/>
      <c r="AH1303" s="3"/>
      <c r="AJ1303" s="3"/>
      <c r="AK1303" s="3"/>
      <c r="AL1303" s="3"/>
      <c r="AN1303" s="3"/>
      <c r="AQ1303" s="3"/>
    </row>
    <row r="1304" spans="1:43">
      <c r="A1304" t="str">
        <f>IF(C1304="","","Allievo "&amp;COUNTIF($C$2:C1304,C1304))</f>
        <v/>
      </c>
      <c r="H1304" s="3"/>
      <c r="N1304" s="3"/>
      <c r="O1304" s="3"/>
      <c r="P1304" s="3"/>
      <c r="Q1304" s="3"/>
      <c r="R1304" s="3"/>
      <c r="S1304" s="3"/>
      <c r="T1304" s="3"/>
      <c r="V1304" s="3"/>
      <c r="W1304" s="3"/>
      <c r="X1304" s="3"/>
      <c r="Z1304" s="3"/>
      <c r="AA1304" s="3"/>
      <c r="AB1304" s="3"/>
      <c r="AC1304" s="3"/>
      <c r="AD1304" s="3"/>
      <c r="AF1304" s="3"/>
      <c r="AG1304" s="3"/>
      <c r="AH1304" s="3"/>
      <c r="AJ1304" s="3"/>
      <c r="AK1304" s="3"/>
      <c r="AL1304" s="3"/>
      <c r="AN1304" s="3"/>
      <c r="AQ1304" s="3"/>
    </row>
    <row r="1305" spans="1:43">
      <c r="A1305" t="str">
        <f>IF(C1305="","","Allievo "&amp;COUNTIF($C$2:C1305,C1305))</f>
        <v/>
      </c>
      <c r="H1305" s="3"/>
      <c r="N1305" s="3"/>
      <c r="O1305" s="3"/>
      <c r="P1305" s="3"/>
      <c r="Q1305" s="3"/>
      <c r="R1305" s="3"/>
      <c r="S1305" s="3"/>
      <c r="T1305" s="3"/>
      <c r="V1305" s="3"/>
      <c r="W1305" s="3"/>
      <c r="X1305" s="3"/>
      <c r="Z1305" s="3"/>
      <c r="AA1305" s="3"/>
      <c r="AB1305" s="3"/>
      <c r="AC1305" s="3"/>
      <c r="AD1305" s="3"/>
      <c r="AF1305" s="3"/>
      <c r="AG1305" s="3"/>
      <c r="AH1305" s="3"/>
      <c r="AJ1305" s="3"/>
      <c r="AK1305" s="3"/>
      <c r="AL1305" s="3"/>
      <c r="AN1305" s="3"/>
      <c r="AQ1305" s="3"/>
    </row>
    <row r="1306" spans="1:43">
      <c r="A1306" t="str">
        <f>IF(C1306="","","Allievo "&amp;COUNTIF($C$2:C1306,C1306))</f>
        <v/>
      </c>
      <c r="H1306" s="3"/>
      <c r="N1306" s="3"/>
      <c r="O1306" s="3"/>
      <c r="P1306" s="3"/>
      <c r="Q1306" s="3"/>
      <c r="R1306" s="3"/>
      <c r="S1306" s="3"/>
      <c r="T1306" s="3"/>
      <c r="V1306" s="3"/>
      <c r="W1306" s="3"/>
      <c r="X1306" s="3"/>
      <c r="Z1306" s="3"/>
      <c r="AA1306" s="3"/>
      <c r="AB1306" s="3"/>
      <c r="AC1306" s="3"/>
      <c r="AD1306" s="3"/>
      <c r="AF1306" s="3"/>
      <c r="AG1306" s="3"/>
      <c r="AH1306" s="3"/>
      <c r="AJ1306" s="3"/>
      <c r="AK1306" s="3"/>
      <c r="AL1306" s="3"/>
      <c r="AN1306" s="3"/>
      <c r="AQ1306" s="3"/>
    </row>
    <row r="1307" spans="1:43">
      <c r="A1307" t="str">
        <f>IF(C1307="","","Allievo "&amp;COUNTIF($C$2:C1307,C1307))</f>
        <v/>
      </c>
      <c r="H1307" s="3"/>
      <c r="N1307" s="3"/>
      <c r="O1307" s="3"/>
      <c r="P1307" s="3"/>
      <c r="Q1307" s="3"/>
      <c r="R1307" s="3"/>
      <c r="S1307" s="3"/>
      <c r="T1307" s="3"/>
      <c r="V1307" s="3"/>
      <c r="W1307" s="3"/>
      <c r="X1307" s="3"/>
      <c r="Z1307" s="3"/>
      <c r="AA1307" s="3"/>
      <c r="AB1307" s="3"/>
      <c r="AC1307" s="3"/>
      <c r="AD1307" s="3"/>
      <c r="AF1307" s="3"/>
      <c r="AG1307" s="3"/>
      <c r="AH1307" s="3"/>
      <c r="AJ1307" s="3"/>
      <c r="AK1307" s="3"/>
      <c r="AL1307" s="3"/>
      <c r="AN1307" s="3"/>
      <c r="AQ1307" s="3"/>
    </row>
    <row r="1308" spans="1:43">
      <c r="A1308" t="str">
        <f>IF(C1308="","","Allievo "&amp;COUNTIF($C$2:C1308,C1308))</f>
        <v/>
      </c>
      <c r="H1308" s="3"/>
      <c r="N1308" s="3"/>
      <c r="O1308" s="3"/>
      <c r="P1308" s="3"/>
      <c r="Q1308" s="3"/>
      <c r="R1308" s="3"/>
      <c r="S1308" s="3"/>
      <c r="T1308" s="3"/>
      <c r="V1308" s="3"/>
      <c r="W1308" s="3"/>
      <c r="X1308" s="3"/>
      <c r="Z1308" s="3"/>
      <c r="AA1308" s="3"/>
      <c r="AB1308" s="3"/>
      <c r="AC1308" s="3"/>
      <c r="AD1308" s="3"/>
      <c r="AF1308" s="3"/>
      <c r="AG1308" s="3"/>
      <c r="AH1308" s="3"/>
      <c r="AJ1308" s="3"/>
      <c r="AK1308" s="3"/>
      <c r="AL1308" s="3"/>
      <c r="AN1308" s="3"/>
      <c r="AQ1308" s="3"/>
    </row>
    <row r="1309" spans="1:43">
      <c r="A1309" t="str">
        <f>IF(C1309="","","Allievo "&amp;COUNTIF($C$2:C1309,C1309))</f>
        <v/>
      </c>
      <c r="H1309" s="3"/>
      <c r="N1309" s="3"/>
      <c r="O1309" s="3"/>
      <c r="P1309" s="3"/>
      <c r="Q1309" s="3"/>
      <c r="R1309" s="3"/>
      <c r="S1309" s="3"/>
      <c r="T1309" s="3"/>
      <c r="V1309" s="3"/>
      <c r="W1309" s="3"/>
      <c r="X1309" s="3"/>
      <c r="Z1309" s="3"/>
      <c r="AA1309" s="3"/>
      <c r="AB1309" s="3"/>
      <c r="AC1309" s="3"/>
      <c r="AD1309" s="3"/>
      <c r="AF1309" s="3"/>
      <c r="AG1309" s="3"/>
      <c r="AH1309" s="3"/>
      <c r="AJ1309" s="3"/>
      <c r="AK1309" s="3"/>
      <c r="AL1309" s="3"/>
      <c r="AN1309" s="3"/>
      <c r="AQ1309" s="3"/>
    </row>
    <row r="1310" spans="1:43">
      <c r="A1310" t="str">
        <f>IF(C1310="","","Allievo "&amp;COUNTIF($C$2:C1310,C1310))</f>
        <v/>
      </c>
      <c r="H1310" s="3"/>
      <c r="N1310" s="3"/>
      <c r="O1310" s="3"/>
      <c r="P1310" s="3"/>
      <c r="Q1310" s="3"/>
      <c r="R1310" s="3"/>
      <c r="S1310" s="3"/>
      <c r="T1310" s="3"/>
      <c r="V1310" s="3"/>
      <c r="W1310" s="3"/>
      <c r="X1310" s="3"/>
      <c r="Z1310" s="3"/>
      <c r="AA1310" s="3"/>
      <c r="AB1310" s="3"/>
      <c r="AC1310" s="3"/>
      <c r="AD1310" s="3"/>
      <c r="AF1310" s="3"/>
      <c r="AG1310" s="3"/>
      <c r="AH1310" s="3"/>
      <c r="AJ1310" s="3"/>
      <c r="AK1310" s="3"/>
      <c r="AL1310" s="3"/>
      <c r="AN1310" s="3"/>
      <c r="AQ1310" s="3"/>
    </row>
    <row r="1311" spans="1:43">
      <c r="A1311" t="str">
        <f>IF(C1311="","","Allievo "&amp;COUNTIF($C$2:C1311,C1311))</f>
        <v/>
      </c>
      <c r="H1311" s="3"/>
      <c r="N1311" s="3"/>
      <c r="O1311" s="3"/>
      <c r="P1311" s="3"/>
      <c r="Q1311" s="3"/>
      <c r="R1311" s="3"/>
      <c r="S1311" s="3"/>
      <c r="T1311" s="3"/>
      <c r="V1311" s="3"/>
      <c r="W1311" s="3"/>
      <c r="X1311" s="3"/>
      <c r="Z1311" s="3"/>
      <c r="AA1311" s="3"/>
      <c r="AB1311" s="3"/>
      <c r="AC1311" s="3"/>
      <c r="AD1311" s="3"/>
      <c r="AF1311" s="3"/>
      <c r="AG1311" s="3"/>
      <c r="AH1311" s="3"/>
      <c r="AJ1311" s="3"/>
      <c r="AK1311" s="3"/>
      <c r="AL1311" s="3"/>
      <c r="AN1311" s="3"/>
      <c r="AQ1311" s="3"/>
    </row>
    <row r="1312" spans="1:43">
      <c r="A1312" t="str">
        <f>IF(C1312="","","Allievo "&amp;COUNTIF($C$2:C1312,C1312))</f>
        <v/>
      </c>
      <c r="H1312" s="3"/>
      <c r="N1312" s="3"/>
      <c r="O1312" s="3"/>
      <c r="P1312" s="3"/>
      <c r="Q1312" s="3"/>
      <c r="R1312" s="3"/>
      <c r="S1312" s="3"/>
      <c r="T1312" s="3"/>
      <c r="V1312" s="3"/>
      <c r="W1312" s="3"/>
      <c r="X1312" s="3"/>
      <c r="Z1312" s="3"/>
      <c r="AA1312" s="3"/>
      <c r="AB1312" s="3"/>
      <c r="AC1312" s="3"/>
      <c r="AD1312" s="3"/>
      <c r="AF1312" s="3"/>
      <c r="AG1312" s="3"/>
      <c r="AH1312" s="3"/>
      <c r="AJ1312" s="3"/>
      <c r="AK1312" s="3"/>
      <c r="AL1312" s="3"/>
      <c r="AN1312" s="3"/>
      <c r="AQ1312" s="3"/>
    </row>
    <row r="1313" spans="1:43">
      <c r="A1313" t="str">
        <f>IF(C1313="","","Allievo "&amp;COUNTIF($C$2:C1313,C1313))</f>
        <v/>
      </c>
      <c r="H1313" s="3"/>
      <c r="N1313" s="3"/>
      <c r="O1313" s="3"/>
      <c r="P1313" s="3"/>
      <c r="Q1313" s="3"/>
      <c r="R1313" s="3"/>
      <c r="S1313" s="3"/>
      <c r="T1313" s="3"/>
      <c r="V1313" s="3"/>
      <c r="W1313" s="3"/>
      <c r="X1313" s="3"/>
      <c r="Z1313" s="3"/>
      <c r="AA1313" s="3"/>
      <c r="AB1313" s="3"/>
      <c r="AC1313" s="3"/>
      <c r="AD1313" s="3"/>
      <c r="AF1313" s="3"/>
      <c r="AG1313" s="3"/>
      <c r="AH1313" s="3"/>
      <c r="AJ1313" s="3"/>
      <c r="AK1313" s="3"/>
      <c r="AL1313" s="3"/>
      <c r="AN1313" s="3"/>
      <c r="AQ1313" s="3"/>
    </row>
    <row r="1314" spans="1:43">
      <c r="A1314" t="str">
        <f>IF(C1314="","","Allievo "&amp;COUNTIF($C$2:C1314,C1314))</f>
        <v/>
      </c>
      <c r="H1314" s="3"/>
      <c r="N1314" s="3"/>
      <c r="O1314" s="3"/>
      <c r="P1314" s="3"/>
      <c r="Q1314" s="3"/>
      <c r="R1314" s="3"/>
      <c r="S1314" s="3"/>
      <c r="T1314" s="3"/>
      <c r="V1314" s="3"/>
      <c r="W1314" s="3"/>
      <c r="X1314" s="3"/>
      <c r="Z1314" s="3"/>
      <c r="AA1314" s="3"/>
      <c r="AB1314" s="3"/>
      <c r="AC1314" s="3"/>
      <c r="AD1314" s="3"/>
      <c r="AF1314" s="3"/>
      <c r="AG1314" s="3"/>
      <c r="AH1314" s="3"/>
      <c r="AJ1314" s="3"/>
      <c r="AK1314" s="3"/>
      <c r="AL1314" s="3"/>
      <c r="AN1314" s="3"/>
      <c r="AQ1314" s="3"/>
    </row>
    <row r="1315" spans="1:43">
      <c r="A1315" t="str">
        <f>IF(C1315="","","Allievo "&amp;COUNTIF($C$2:C1315,C1315))</f>
        <v/>
      </c>
      <c r="H1315" s="3"/>
      <c r="N1315" s="3"/>
      <c r="O1315" s="3"/>
      <c r="P1315" s="3"/>
      <c r="Q1315" s="3"/>
      <c r="R1315" s="3"/>
      <c r="S1315" s="3"/>
      <c r="T1315" s="3"/>
      <c r="V1315" s="3"/>
      <c r="W1315" s="3"/>
      <c r="X1315" s="3"/>
      <c r="Z1315" s="3"/>
      <c r="AA1315" s="3"/>
      <c r="AB1315" s="3"/>
      <c r="AC1315" s="3"/>
      <c r="AD1315" s="3"/>
      <c r="AF1315" s="3"/>
      <c r="AG1315" s="3"/>
      <c r="AH1315" s="3"/>
      <c r="AJ1315" s="3"/>
      <c r="AK1315" s="3"/>
      <c r="AL1315" s="3"/>
      <c r="AN1315" s="3"/>
      <c r="AQ1315" s="3"/>
    </row>
    <row r="1316" spans="1:43">
      <c r="A1316" t="str">
        <f>IF(C1316="","","Allievo "&amp;COUNTIF($C$2:C1316,C1316))</f>
        <v/>
      </c>
      <c r="H1316" s="3"/>
      <c r="N1316" s="3"/>
      <c r="O1316" s="3"/>
      <c r="P1316" s="3"/>
      <c r="Q1316" s="3"/>
      <c r="R1316" s="3"/>
      <c r="S1316" s="3"/>
      <c r="T1316" s="3"/>
      <c r="V1316" s="3"/>
      <c r="W1316" s="3"/>
      <c r="X1316" s="3"/>
      <c r="Z1316" s="3"/>
      <c r="AA1316" s="3"/>
      <c r="AB1316" s="3"/>
      <c r="AC1316" s="3"/>
      <c r="AD1316" s="3"/>
      <c r="AF1316" s="3"/>
      <c r="AG1316" s="3"/>
      <c r="AH1316" s="3"/>
      <c r="AJ1316" s="3"/>
      <c r="AK1316" s="3"/>
      <c r="AL1316" s="3"/>
      <c r="AN1316" s="3"/>
      <c r="AQ1316" s="3"/>
    </row>
    <row r="1317" spans="1:43">
      <c r="A1317" t="str">
        <f>IF(C1317="","","Allievo "&amp;COUNTIF($C$2:C1317,C1317))</f>
        <v/>
      </c>
      <c r="H1317" s="3"/>
      <c r="N1317" s="3"/>
      <c r="O1317" s="3"/>
      <c r="P1317" s="3"/>
      <c r="Q1317" s="3"/>
      <c r="R1317" s="3"/>
      <c r="S1317" s="3"/>
      <c r="T1317" s="3"/>
      <c r="V1317" s="3"/>
      <c r="W1317" s="3"/>
      <c r="X1317" s="3"/>
      <c r="Z1317" s="3"/>
      <c r="AA1317" s="3"/>
      <c r="AB1317" s="3"/>
      <c r="AC1317" s="3"/>
      <c r="AD1317" s="3"/>
      <c r="AF1317" s="3"/>
      <c r="AG1317" s="3"/>
      <c r="AH1317" s="3"/>
      <c r="AJ1317" s="3"/>
      <c r="AK1317" s="3"/>
      <c r="AL1317" s="3"/>
      <c r="AN1317" s="3"/>
      <c r="AQ1317" s="3"/>
    </row>
    <row r="1318" spans="1:43">
      <c r="A1318" t="str">
        <f>IF(C1318="","","Allievo "&amp;COUNTIF($C$2:C1318,C1318))</f>
        <v/>
      </c>
      <c r="H1318" s="3"/>
      <c r="N1318" s="3"/>
      <c r="O1318" s="3"/>
      <c r="P1318" s="3"/>
      <c r="Q1318" s="3"/>
      <c r="R1318" s="3"/>
      <c r="S1318" s="3"/>
      <c r="T1318" s="3"/>
      <c r="V1318" s="3"/>
      <c r="W1318" s="3"/>
      <c r="X1318" s="3"/>
      <c r="Z1318" s="3"/>
      <c r="AA1318" s="3"/>
      <c r="AB1318" s="3"/>
      <c r="AC1318" s="3"/>
      <c r="AD1318" s="3"/>
      <c r="AF1318" s="3"/>
      <c r="AG1318" s="3"/>
      <c r="AH1318" s="3"/>
      <c r="AJ1318" s="3"/>
      <c r="AK1318" s="3"/>
      <c r="AL1318" s="3"/>
      <c r="AN1318" s="3"/>
      <c r="AQ1318" s="3"/>
    </row>
    <row r="1319" spans="1:43">
      <c r="A1319" t="str">
        <f>IF(C1319="","","Allievo "&amp;COUNTIF($C$2:C1319,C1319))</f>
        <v/>
      </c>
      <c r="H1319" s="3"/>
      <c r="N1319" s="3"/>
      <c r="O1319" s="3"/>
      <c r="P1319" s="3"/>
      <c r="Q1319" s="3"/>
      <c r="R1319" s="3"/>
      <c r="S1319" s="3"/>
      <c r="T1319" s="3"/>
      <c r="V1319" s="3"/>
      <c r="W1319" s="3"/>
      <c r="X1319" s="3"/>
      <c r="Z1319" s="3"/>
      <c r="AA1319" s="3"/>
      <c r="AB1319" s="3"/>
      <c r="AC1319" s="3"/>
      <c r="AD1319" s="3"/>
      <c r="AF1319" s="3"/>
      <c r="AG1319" s="3"/>
      <c r="AH1319" s="3"/>
      <c r="AJ1319" s="3"/>
      <c r="AK1319" s="3"/>
      <c r="AL1319" s="3"/>
      <c r="AN1319" s="3"/>
      <c r="AQ1319" s="3"/>
    </row>
    <row r="1320" spans="1:43">
      <c r="A1320" t="str">
        <f>IF(C1320="","","Allievo "&amp;COUNTIF($C$2:C1320,C1320))</f>
        <v/>
      </c>
      <c r="H1320" s="3"/>
      <c r="N1320" s="3"/>
      <c r="O1320" s="3"/>
      <c r="P1320" s="3"/>
      <c r="Q1320" s="3"/>
      <c r="R1320" s="3"/>
      <c r="S1320" s="3"/>
      <c r="T1320" s="3"/>
      <c r="V1320" s="3"/>
      <c r="W1320" s="3"/>
      <c r="X1320" s="3"/>
      <c r="Z1320" s="3"/>
      <c r="AA1320" s="3"/>
      <c r="AB1320" s="3"/>
      <c r="AC1320" s="3"/>
      <c r="AD1320" s="3"/>
      <c r="AF1320" s="3"/>
      <c r="AG1320" s="3"/>
      <c r="AH1320" s="3"/>
      <c r="AJ1320" s="3"/>
      <c r="AK1320" s="3"/>
      <c r="AL1320" s="3"/>
      <c r="AN1320" s="3"/>
      <c r="AQ1320" s="3"/>
    </row>
    <row r="1321" spans="1:43">
      <c r="A1321" t="str">
        <f>IF(C1321="","","Allievo "&amp;COUNTIF($C$2:C1321,C1321))</f>
        <v/>
      </c>
      <c r="H1321" s="3"/>
      <c r="N1321" s="3"/>
      <c r="O1321" s="3"/>
      <c r="P1321" s="3"/>
      <c r="Q1321" s="3"/>
      <c r="R1321" s="3"/>
      <c r="S1321" s="3"/>
      <c r="T1321" s="3"/>
      <c r="V1321" s="3"/>
      <c r="W1321" s="3"/>
      <c r="X1321" s="3"/>
      <c r="Z1321" s="3"/>
      <c r="AA1321" s="3"/>
      <c r="AB1321" s="3"/>
      <c r="AC1321" s="3"/>
      <c r="AD1321" s="3"/>
      <c r="AF1321" s="3"/>
      <c r="AG1321" s="3"/>
      <c r="AH1321" s="3"/>
      <c r="AJ1321" s="3"/>
      <c r="AK1321" s="3"/>
      <c r="AL1321" s="3"/>
      <c r="AN1321" s="3"/>
      <c r="AQ1321" s="3"/>
    </row>
    <row r="1322" spans="1:43">
      <c r="A1322" t="str">
        <f>IF(C1322="","","Allievo "&amp;COUNTIF($C$2:C1322,C1322))</f>
        <v/>
      </c>
      <c r="H1322" s="3"/>
      <c r="N1322" s="3"/>
      <c r="O1322" s="3"/>
      <c r="P1322" s="3"/>
      <c r="Q1322" s="3"/>
      <c r="R1322" s="3"/>
      <c r="S1322" s="3"/>
      <c r="T1322" s="3"/>
      <c r="V1322" s="3"/>
      <c r="W1322" s="3"/>
      <c r="X1322" s="3"/>
      <c r="Z1322" s="3"/>
      <c r="AA1322" s="3"/>
      <c r="AB1322" s="3"/>
      <c r="AC1322" s="3"/>
      <c r="AD1322" s="3"/>
      <c r="AF1322" s="3"/>
      <c r="AG1322" s="3"/>
      <c r="AH1322" s="3"/>
      <c r="AJ1322" s="3"/>
      <c r="AK1322" s="3"/>
      <c r="AL1322" s="3"/>
      <c r="AN1322" s="3"/>
      <c r="AQ1322" s="3"/>
    </row>
    <row r="1323" spans="1:43">
      <c r="A1323" t="str">
        <f>IF(C1323="","","Allievo "&amp;COUNTIF($C$2:C1323,C1323))</f>
        <v/>
      </c>
      <c r="H1323" s="3"/>
      <c r="N1323" s="3"/>
      <c r="O1323" s="3"/>
      <c r="P1323" s="3"/>
      <c r="Q1323" s="3"/>
      <c r="R1323" s="3"/>
      <c r="S1323" s="3"/>
      <c r="T1323" s="3"/>
      <c r="V1323" s="3"/>
      <c r="W1323" s="3"/>
      <c r="X1323" s="3"/>
      <c r="Z1323" s="3"/>
      <c r="AA1323" s="3"/>
      <c r="AB1323" s="3"/>
      <c r="AC1323" s="3"/>
      <c r="AD1323" s="3"/>
      <c r="AF1323" s="3"/>
      <c r="AG1323" s="3"/>
      <c r="AH1323" s="3"/>
      <c r="AJ1323" s="3"/>
      <c r="AK1323" s="3"/>
      <c r="AL1323" s="3"/>
      <c r="AN1323" s="3"/>
      <c r="AQ1323" s="3"/>
    </row>
    <row r="1324" spans="1:43">
      <c r="A1324" t="str">
        <f>IF(C1324="","","Allievo "&amp;COUNTIF($C$2:C1324,C1324))</f>
        <v/>
      </c>
      <c r="H1324" s="3"/>
      <c r="N1324" s="3"/>
      <c r="O1324" s="3"/>
      <c r="P1324" s="3"/>
      <c r="Q1324" s="3"/>
      <c r="R1324" s="3"/>
      <c r="S1324" s="3"/>
      <c r="T1324" s="3"/>
      <c r="V1324" s="3"/>
      <c r="W1324" s="3"/>
      <c r="X1324" s="3"/>
      <c r="Z1324" s="3"/>
      <c r="AA1324" s="3"/>
      <c r="AB1324" s="3"/>
      <c r="AC1324" s="3"/>
      <c r="AD1324" s="3"/>
      <c r="AF1324" s="3"/>
      <c r="AG1324" s="3"/>
      <c r="AH1324" s="3"/>
      <c r="AJ1324" s="3"/>
      <c r="AK1324" s="3"/>
      <c r="AL1324" s="3"/>
      <c r="AN1324" s="3"/>
      <c r="AQ1324" s="3"/>
    </row>
    <row r="1325" spans="1:43">
      <c r="A1325" t="str">
        <f>IF(C1325="","","Allievo "&amp;COUNTIF($C$2:C1325,C1325))</f>
        <v/>
      </c>
      <c r="H1325" s="3"/>
      <c r="N1325" s="3"/>
      <c r="O1325" s="3"/>
      <c r="P1325" s="3"/>
      <c r="Q1325" s="3"/>
      <c r="R1325" s="3"/>
      <c r="S1325" s="3"/>
      <c r="T1325" s="3"/>
      <c r="V1325" s="3"/>
      <c r="W1325" s="3"/>
      <c r="X1325" s="3"/>
      <c r="Z1325" s="3"/>
      <c r="AA1325" s="3"/>
      <c r="AB1325" s="3"/>
      <c r="AC1325" s="3"/>
      <c r="AD1325" s="3"/>
      <c r="AF1325" s="3"/>
      <c r="AG1325" s="3"/>
      <c r="AH1325" s="3"/>
      <c r="AJ1325" s="3"/>
      <c r="AK1325" s="3"/>
      <c r="AL1325" s="3"/>
      <c r="AN1325" s="3"/>
      <c r="AQ1325" s="3"/>
    </row>
    <row r="1326" spans="1:43">
      <c r="A1326" t="str">
        <f>IF(C1326="","","Allievo "&amp;COUNTIF($C$2:C1326,C1326))</f>
        <v/>
      </c>
      <c r="H1326" s="3"/>
      <c r="N1326" s="3"/>
      <c r="O1326" s="3"/>
      <c r="P1326" s="3"/>
      <c r="Q1326" s="3"/>
      <c r="R1326" s="3"/>
      <c r="S1326" s="3"/>
      <c r="T1326" s="3"/>
      <c r="V1326" s="3"/>
      <c r="W1326" s="3"/>
      <c r="X1326" s="3"/>
      <c r="Z1326" s="3"/>
      <c r="AA1326" s="3"/>
      <c r="AB1326" s="3"/>
      <c r="AC1326" s="3"/>
      <c r="AD1326" s="3"/>
      <c r="AF1326" s="3"/>
      <c r="AG1326" s="3"/>
      <c r="AH1326" s="3"/>
      <c r="AJ1326" s="3"/>
      <c r="AK1326" s="3"/>
      <c r="AL1326" s="3"/>
      <c r="AN1326" s="3"/>
      <c r="AQ1326" s="3"/>
    </row>
    <row r="1327" spans="1:43">
      <c r="A1327" t="str">
        <f>IF(C1327="","","Allievo "&amp;COUNTIF($C$2:C1327,C1327))</f>
        <v/>
      </c>
      <c r="H1327" s="3"/>
      <c r="N1327" s="3"/>
      <c r="O1327" s="3"/>
      <c r="P1327" s="3"/>
      <c r="Q1327" s="3"/>
      <c r="R1327" s="3"/>
      <c r="S1327" s="3"/>
      <c r="T1327" s="3"/>
      <c r="V1327" s="3"/>
      <c r="W1327" s="3"/>
      <c r="X1327" s="3"/>
      <c r="Z1327" s="3"/>
      <c r="AA1327" s="3"/>
      <c r="AB1327" s="3"/>
      <c r="AC1327" s="3"/>
      <c r="AD1327" s="3"/>
      <c r="AF1327" s="3"/>
      <c r="AG1327" s="3"/>
      <c r="AH1327" s="3"/>
      <c r="AJ1327" s="3"/>
      <c r="AK1327" s="3"/>
      <c r="AL1327" s="3"/>
      <c r="AN1327" s="3"/>
      <c r="AQ1327" s="3"/>
    </row>
    <row r="1328" spans="1:43">
      <c r="A1328" t="str">
        <f>IF(C1328="","","Allievo "&amp;COUNTIF($C$2:C1328,C1328))</f>
        <v/>
      </c>
      <c r="H1328" s="3"/>
      <c r="N1328" s="3"/>
      <c r="O1328" s="3"/>
      <c r="P1328" s="3"/>
      <c r="Q1328" s="3"/>
      <c r="R1328" s="3"/>
      <c r="S1328" s="3"/>
      <c r="T1328" s="3"/>
      <c r="V1328" s="3"/>
      <c r="W1328" s="3"/>
      <c r="X1328" s="3"/>
      <c r="Z1328" s="3"/>
      <c r="AA1328" s="3"/>
      <c r="AB1328" s="3"/>
      <c r="AC1328" s="3"/>
      <c r="AD1328" s="3"/>
      <c r="AF1328" s="3"/>
      <c r="AG1328" s="3"/>
      <c r="AH1328" s="3"/>
      <c r="AJ1328" s="3"/>
      <c r="AK1328" s="3"/>
      <c r="AL1328" s="3"/>
      <c r="AN1328" s="3"/>
      <c r="AQ1328" s="3"/>
    </row>
    <row r="1329" spans="1:43">
      <c r="A1329" t="str">
        <f>IF(C1329="","","Allievo "&amp;COUNTIF($C$2:C1329,C1329))</f>
        <v/>
      </c>
      <c r="H1329" s="3"/>
      <c r="N1329" s="3"/>
      <c r="O1329" s="3"/>
      <c r="P1329" s="3"/>
      <c r="Q1329" s="3"/>
      <c r="R1329" s="3"/>
      <c r="S1329" s="3"/>
      <c r="T1329" s="3"/>
      <c r="V1329" s="3"/>
      <c r="W1329" s="3"/>
      <c r="X1329" s="3"/>
      <c r="Z1329" s="3"/>
      <c r="AA1329" s="3"/>
      <c r="AB1329" s="3"/>
      <c r="AC1329" s="3"/>
      <c r="AD1329" s="3"/>
      <c r="AF1329" s="3"/>
      <c r="AG1329" s="3"/>
      <c r="AH1329" s="3"/>
      <c r="AJ1329" s="3"/>
      <c r="AK1329" s="3"/>
      <c r="AL1329" s="3"/>
      <c r="AN1329" s="3"/>
      <c r="AQ1329" s="3"/>
    </row>
    <row r="1330" spans="1:43">
      <c r="A1330" t="str">
        <f>IF(C1330="","","Allievo "&amp;COUNTIF($C$2:C1330,C1330))</f>
        <v/>
      </c>
      <c r="H1330" s="3"/>
      <c r="N1330" s="3"/>
      <c r="O1330" s="3"/>
      <c r="P1330" s="3"/>
      <c r="Q1330" s="3"/>
      <c r="R1330" s="3"/>
      <c r="S1330" s="3"/>
      <c r="T1330" s="3"/>
      <c r="V1330" s="3"/>
      <c r="W1330" s="3"/>
      <c r="X1330" s="3"/>
      <c r="Z1330" s="3"/>
      <c r="AA1330" s="3"/>
      <c r="AB1330" s="3"/>
      <c r="AC1330" s="3"/>
      <c r="AD1330" s="3"/>
      <c r="AF1330" s="3"/>
      <c r="AG1330" s="3"/>
      <c r="AH1330" s="3"/>
      <c r="AJ1330" s="3"/>
      <c r="AK1330" s="3"/>
      <c r="AL1330" s="3"/>
      <c r="AN1330" s="3"/>
      <c r="AQ1330" s="3"/>
    </row>
    <row r="1331" spans="1:43">
      <c r="A1331" t="str">
        <f>IF(C1331="","","Allievo "&amp;COUNTIF($C$2:C1331,C1331))</f>
        <v/>
      </c>
      <c r="H1331" s="3"/>
      <c r="N1331" s="3"/>
      <c r="O1331" s="3"/>
      <c r="P1331" s="3"/>
      <c r="Q1331" s="3"/>
      <c r="R1331" s="3"/>
      <c r="S1331" s="3"/>
      <c r="T1331" s="3"/>
      <c r="V1331" s="3"/>
      <c r="W1331" s="3"/>
      <c r="X1331" s="3"/>
      <c r="Z1331" s="3"/>
      <c r="AA1331" s="3"/>
      <c r="AB1331" s="3"/>
      <c r="AC1331" s="3"/>
      <c r="AD1331" s="3"/>
      <c r="AF1331" s="3"/>
      <c r="AG1331" s="3"/>
      <c r="AH1331" s="3"/>
      <c r="AJ1331" s="3"/>
      <c r="AK1331" s="3"/>
      <c r="AL1331" s="3"/>
      <c r="AN1331" s="3"/>
      <c r="AQ1331" s="3"/>
    </row>
    <row r="1332" spans="1:43">
      <c r="A1332" t="str">
        <f>IF(C1332="","","Allievo "&amp;COUNTIF($C$2:C1332,C1332))</f>
        <v/>
      </c>
      <c r="H1332" s="3"/>
      <c r="N1332" s="3"/>
      <c r="O1332" s="3"/>
      <c r="P1332" s="3"/>
      <c r="Q1332" s="3"/>
      <c r="R1332" s="3"/>
      <c r="S1332" s="3"/>
      <c r="T1332" s="3"/>
      <c r="V1332" s="3"/>
      <c r="W1332" s="3"/>
      <c r="X1332" s="3"/>
      <c r="Z1332" s="3"/>
      <c r="AA1332" s="3"/>
      <c r="AB1332" s="3"/>
      <c r="AC1332" s="3"/>
      <c r="AD1332" s="3"/>
      <c r="AF1332" s="3"/>
      <c r="AG1332" s="3"/>
      <c r="AH1332" s="3"/>
      <c r="AJ1332" s="3"/>
      <c r="AK1332" s="3"/>
      <c r="AL1332" s="3"/>
      <c r="AN1332" s="3"/>
      <c r="AQ1332" s="3"/>
    </row>
    <row r="1333" spans="1:43">
      <c r="A1333" t="str">
        <f>IF(C1333="","","Allievo "&amp;COUNTIF($C$2:C1333,C1333))</f>
        <v/>
      </c>
      <c r="H1333" s="3"/>
      <c r="N1333" s="3"/>
      <c r="O1333" s="3"/>
      <c r="P1333" s="3"/>
      <c r="Q1333" s="3"/>
      <c r="R1333" s="3"/>
      <c r="S1333" s="3"/>
      <c r="T1333" s="3"/>
      <c r="V1333" s="3"/>
      <c r="W1333" s="3"/>
      <c r="X1333" s="3"/>
      <c r="Z1333" s="3"/>
      <c r="AA1333" s="3"/>
      <c r="AB1333" s="3"/>
      <c r="AC1333" s="3"/>
      <c r="AD1333" s="3"/>
      <c r="AF1333" s="3"/>
      <c r="AG1333" s="3"/>
      <c r="AH1333" s="3"/>
      <c r="AJ1333" s="3"/>
      <c r="AK1333" s="3"/>
      <c r="AL1333" s="3"/>
      <c r="AN1333" s="3"/>
      <c r="AQ1333" s="3"/>
    </row>
    <row r="1334" spans="1:43">
      <c r="A1334" t="str">
        <f>IF(C1334="","","Allievo "&amp;COUNTIF($C$2:C1334,C1334))</f>
        <v/>
      </c>
      <c r="H1334" s="3"/>
      <c r="N1334" s="3"/>
      <c r="O1334" s="3"/>
      <c r="P1334" s="3"/>
      <c r="Q1334" s="3"/>
      <c r="R1334" s="3"/>
      <c r="S1334" s="3"/>
      <c r="T1334" s="3"/>
      <c r="V1334" s="3"/>
      <c r="W1334" s="3"/>
      <c r="X1334" s="3"/>
      <c r="Z1334" s="3"/>
      <c r="AA1334" s="3"/>
      <c r="AB1334" s="3"/>
      <c r="AC1334" s="3"/>
      <c r="AD1334" s="3"/>
      <c r="AF1334" s="3"/>
      <c r="AG1334" s="3"/>
      <c r="AH1334" s="3"/>
      <c r="AJ1334" s="3"/>
      <c r="AK1334" s="3"/>
      <c r="AL1334" s="3"/>
      <c r="AN1334" s="3"/>
      <c r="AQ1334" s="3"/>
    </row>
    <row r="1335" spans="1:43">
      <c r="A1335" t="str">
        <f>IF(C1335="","","Allievo "&amp;COUNTIF($C$2:C1335,C1335))</f>
        <v/>
      </c>
      <c r="H1335" s="3"/>
      <c r="N1335" s="3"/>
      <c r="O1335" s="3"/>
      <c r="P1335" s="3"/>
      <c r="Q1335" s="3"/>
      <c r="R1335" s="3"/>
      <c r="S1335" s="3"/>
      <c r="T1335" s="3"/>
      <c r="V1335" s="3"/>
      <c r="W1335" s="3"/>
      <c r="X1335" s="3"/>
      <c r="Z1335" s="3"/>
      <c r="AA1335" s="3"/>
      <c r="AB1335" s="3"/>
      <c r="AC1335" s="3"/>
      <c r="AD1335" s="3"/>
      <c r="AF1335" s="3"/>
      <c r="AG1335" s="3"/>
      <c r="AH1335" s="3"/>
      <c r="AJ1335" s="3"/>
      <c r="AK1335" s="3"/>
      <c r="AL1335" s="3"/>
      <c r="AN1335" s="3"/>
      <c r="AQ1335" s="3"/>
    </row>
    <row r="1336" spans="1:43">
      <c r="A1336" t="str">
        <f>IF(C1336="","","Allievo "&amp;COUNTIF($C$2:C1336,C1336))</f>
        <v/>
      </c>
      <c r="H1336" s="3"/>
      <c r="N1336" s="3"/>
      <c r="O1336" s="3"/>
      <c r="P1336" s="3"/>
      <c r="Q1336" s="3"/>
      <c r="R1336" s="3"/>
      <c r="S1336" s="3"/>
      <c r="T1336" s="3"/>
      <c r="V1336" s="3"/>
      <c r="W1336" s="3"/>
      <c r="X1336" s="3"/>
      <c r="Z1336" s="3"/>
      <c r="AA1336" s="3"/>
      <c r="AB1336" s="3"/>
      <c r="AC1336" s="3"/>
      <c r="AD1336" s="3"/>
      <c r="AF1336" s="3"/>
      <c r="AG1336" s="3"/>
      <c r="AH1336" s="3"/>
      <c r="AJ1336" s="3"/>
      <c r="AK1336" s="3"/>
      <c r="AL1336" s="3"/>
      <c r="AN1336" s="3"/>
      <c r="AQ1336" s="3"/>
    </row>
    <row r="1337" spans="1:43">
      <c r="A1337" t="str">
        <f>IF(C1337="","","Allievo "&amp;COUNTIF($C$2:C1337,C1337))</f>
        <v/>
      </c>
      <c r="H1337" s="3"/>
      <c r="N1337" s="3"/>
      <c r="O1337" s="3"/>
      <c r="P1337" s="3"/>
      <c r="Q1337" s="3"/>
      <c r="R1337" s="3"/>
      <c r="S1337" s="3"/>
      <c r="T1337" s="3"/>
      <c r="V1337" s="3"/>
      <c r="W1337" s="3"/>
      <c r="X1337" s="3"/>
      <c r="Z1337" s="3"/>
      <c r="AA1337" s="3"/>
      <c r="AB1337" s="3"/>
      <c r="AC1337" s="3"/>
      <c r="AD1337" s="3"/>
      <c r="AF1337" s="3"/>
      <c r="AG1337" s="3"/>
      <c r="AH1337" s="3"/>
      <c r="AJ1337" s="3"/>
      <c r="AK1337" s="3"/>
      <c r="AL1337" s="3"/>
      <c r="AN1337" s="3"/>
      <c r="AQ1337" s="3"/>
    </row>
    <row r="1338" spans="1:43">
      <c r="A1338" t="str">
        <f>IF(C1338="","","Allievo "&amp;COUNTIF($C$2:C1338,C1338))</f>
        <v/>
      </c>
      <c r="H1338" s="3"/>
      <c r="N1338" s="3"/>
      <c r="O1338" s="3"/>
      <c r="P1338" s="3"/>
      <c r="Q1338" s="3"/>
      <c r="R1338" s="3"/>
      <c r="S1338" s="3"/>
      <c r="T1338" s="3"/>
      <c r="V1338" s="3"/>
      <c r="W1338" s="3"/>
      <c r="X1338" s="3"/>
      <c r="Z1338" s="3"/>
      <c r="AA1338" s="3"/>
      <c r="AB1338" s="3"/>
      <c r="AC1338" s="3"/>
      <c r="AD1338" s="3"/>
      <c r="AF1338" s="3"/>
      <c r="AG1338" s="3"/>
      <c r="AH1338" s="3"/>
      <c r="AJ1338" s="3"/>
      <c r="AK1338" s="3"/>
      <c r="AL1338" s="3"/>
      <c r="AN1338" s="3"/>
      <c r="AQ1338" s="3"/>
    </row>
    <row r="1339" spans="1:43">
      <c r="A1339" t="str">
        <f>IF(C1339="","","Allievo "&amp;COUNTIF($C$2:C1339,C1339))</f>
        <v/>
      </c>
      <c r="H1339" s="3"/>
      <c r="N1339" s="3"/>
      <c r="O1339" s="3"/>
      <c r="P1339" s="3"/>
      <c r="Q1339" s="3"/>
      <c r="R1339" s="3"/>
      <c r="S1339" s="3"/>
      <c r="T1339" s="3"/>
      <c r="V1339" s="3"/>
      <c r="W1339" s="3"/>
      <c r="X1339" s="3"/>
      <c r="Z1339" s="3"/>
      <c r="AA1339" s="3"/>
      <c r="AB1339" s="3"/>
      <c r="AC1339" s="3"/>
      <c r="AD1339" s="3"/>
      <c r="AF1339" s="3"/>
      <c r="AG1339" s="3"/>
      <c r="AH1339" s="3"/>
      <c r="AJ1339" s="3"/>
      <c r="AK1339" s="3"/>
      <c r="AL1339" s="3"/>
      <c r="AN1339" s="3"/>
      <c r="AQ1339" s="3"/>
    </row>
    <row r="1340" spans="1:43">
      <c r="A1340" t="str">
        <f>IF(C1340="","","Allievo "&amp;COUNTIF($C$2:C1340,C1340))</f>
        <v/>
      </c>
      <c r="H1340" s="3"/>
      <c r="N1340" s="3"/>
      <c r="O1340" s="3"/>
      <c r="P1340" s="3"/>
      <c r="Q1340" s="3"/>
      <c r="R1340" s="3"/>
      <c r="S1340" s="3"/>
      <c r="T1340" s="3"/>
      <c r="V1340" s="3"/>
      <c r="W1340" s="3"/>
      <c r="X1340" s="3"/>
      <c r="Z1340" s="3"/>
      <c r="AA1340" s="3"/>
      <c r="AB1340" s="3"/>
      <c r="AC1340" s="3"/>
      <c r="AD1340" s="3"/>
      <c r="AF1340" s="3"/>
      <c r="AG1340" s="3"/>
      <c r="AH1340" s="3"/>
      <c r="AJ1340" s="3"/>
      <c r="AK1340" s="3"/>
      <c r="AL1340" s="3"/>
      <c r="AN1340" s="3"/>
      <c r="AQ1340" s="3"/>
    </row>
    <row r="1341" spans="1:43">
      <c r="A1341" t="str">
        <f>IF(C1341="","","Allievo "&amp;COUNTIF($C$2:C1341,C1341))</f>
        <v/>
      </c>
      <c r="H1341" s="3"/>
      <c r="N1341" s="3"/>
      <c r="O1341" s="3"/>
      <c r="P1341" s="3"/>
      <c r="Q1341" s="3"/>
      <c r="R1341" s="3"/>
      <c r="S1341" s="3"/>
      <c r="T1341" s="3"/>
      <c r="V1341" s="3"/>
      <c r="W1341" s="3"/>
      <c r="X1341" s="3"/>
      <c r="Z1341" s="3"/>
      <c r="AA1341" s="3"/>
      <c r="AB1341" s="3"/>
      <c r="AC1341" s="3"/>
      <c r="AD1341" s="3"/>
      <c r="AF1341" s="3"/>
      <c r="AG1341" s="3"/>
      <c r="AH1341" s="3"/>
      <c r="AJ1341" s="3"/>
      <c r="AK1341" s="3"/>
      <c r="AL1341" s="3"/>
      <c r="AN1341" s="3"/>
      <c r="AQ1341" s="3"/>
    </row>
    <row r="1342" spans="1:43">
      <c r="A1342" t="str">
        <f>IF(C1342="","","Allievo "&amp;COUNTIF($C$2:C1342,C1342))</f>
        <v/>
      </c>
      <c r="H1342" s="3"/>
      <c r="N1342" s="3"/>
      <c r="O1342" s="3"/>
      <c r="P1342" s="3"/>
      <c r="Q1342" s="3"/>
      <c r="R1342" s="3"/>
      <c r="S1342" s="3"/>
      <c r="T1342" s="3"/>
      <c r="V1342" s="3"/>
      <c r="W1342" s="3"/>
      <c r="X1342" s="3"/>
      <c r="Z1342" s="3"/>
      <c r="AA1342" s="3"/>
      <c r="AB1342" s="3"/>
      <c r="AC1342" s="3"/>
      <c r="AD1342" s="3"/>
      <c r="AF1342" s="3"/>
      <c r="AG1342" s="3"/>
      <c r="AH1342" s="3"/>
      <c r="AJ1342" s="3"/>
      <c r="AK1342" s="3"/>
      <c r="AL1342" s="3"/>
      <c r="AN1342" s="3"/>
      <c r="AQ1342" s="3"/>
    </row>
    <row r="1343" spans="1:43">
      <c r="A1343" t="str">
        <f>IF(C1343="","","Allievo "&amp;COUNTIF($C$2:C1343,C1343))</f>
        <v/>
      </c>
      <c r="H1343" s="3"/>
      <c r="N1343" s="3"/>
      <c r="O1343" s="3"/>
      <c r="P1343" s="3"/>
      <c r="Q1343" s="3"/>
      <c r="R1343" s="3"/>
      <c r="S1343" s="3"/>
      <c r="T1343" s="3"/>
      <c r="V1343" s="3"/>
      <c r="W1343" s="3"/>
      <c r="X1343" s="3"/>
      <c r="Z1343" s="3"/>
      <c r="AA1343" s="3"/>
      <c r="AB1343" s="3"/>
      <c r="AC1343" s="3"/>
      <c r="AD1343" s="3"/>
      <c r="AF1343" s="3"/>
      <c r="AG1343" s="3"/>
      <c r="AH1343" s="3"/>
      <c r="AJ1343" s="3"/>
      <c r="AK1343" s="3"/>
      <c r="AL1343" s="3"/>
      <c r="AN1343" s="3"/>
      <c r="AQ1343" s="3"/>
    </row>
    <row r="1344" spans="1:43">
      <c r="A1344" t="str">
        <f>IF(C1344="","","Allievo "&amp;COUNTIF($C$2:C1344,C1344))</f>
        <v/>
      </c>
      <c r="H1344" s="3"/>
      <c r="N1344" s="3"/>
      <c r="O1344" s="3"/>
      <c r="P1344" s="3"/>
      <c r="Q1344" s="3"/>
      <c r="R1344" s="3"/>
      <c r="S1344" s="3"/>
      <c r="T1344" s="3"/>
      <c r="V1344" s="3"/>
      <c r="W1344" s="3"/>
      <c r="X1344" s="3"/>
      <c r="Z1344" s="3"/>
      <c r="AA1344" s="3"/>
      <c r="AB1344" s="3"/>
      <c r="AC1344" s="3"/>
      <c r="AD1344" s="3"/>
      <c r="AF1344" s="3"/>
      <c r="AG1344" s="3"/>
      <c r="AH1344" s="3"/>
      <c r="AJ1344" s="3"/>
      <c r="AK1344" s="3"/>
      <c r="AL1344" s="3"/>
      <c r="AN1344" s="3"/>
      <c r="AQ1344" s="3"/>
    </row>
    <row r="1345" spans="1:43">
      <c r="A1345" t="str">
        <f>IF(C1345="","","Allievo "&amp;COUNTIF($C$2:C1345,C1345))</f>
        <v/>
      </c>
      <c r="H1345" s="3"/>
      <c r="N1345" s="3"/>
      <c r="O1345" s="3"/>
      <c r="P1345" s="3"/>
      <c r="Q1345" s="3"/>
      <c r="R1345" s="3"/>
      <c r="S1345" s="3"/>
      <c r="T1345" s="3"/>
      <c r="V1345" s="3"/>
      <c r="W1345" s="3"/>
      <c r="X1345" s="3"/>
      <c r="Z1345" s="3"/>
      <c r="AA1345" s="3"/>
      <c r="AB1345" s="3"/>
      <c r="AC1345" s="3"/>
      <c r="AD1345" s="3"/>
      <c r="AF1345" s="3"/>
      <c r="AG1345" s="3"/>
      <c r="AH1345" s="3"/>
      <c r="AJ1345" s="3"/>
      <c r="AK1345" s="3"/>
      <c r="AL1345" s="3"/>
      <c r="AN1345" s="3"/>
      <c r="AQ1345" s="3"/>
    </row>
    <row r="1346" spans="1:43">
      <c r="A1346" t="str">
        <f>IF(C1346="","","Allievo "&amp;COUNTIF($C$2:C1346,C1346))</f>
        <v/>
      </c>
      <c r="H1346" s="3"/>
      <c r="N1346" s="3"/>
      <c r="O1346" s="3"/>
      <c r="P1346" s="3"/>
      <c r="Q1346" s="3"/>
      <c r="R1346" s="3"/>
      <c r="S1346" s="3"/>
      <c r="T1346" s="3"/>
      <c r="V1346" s="3"/>
      <c r="W1346" s="3"/>
      <c r="X1346" s="3"/>
      <c r="Z1346" s="3"/>
      <c r="AA1346" s="3"/>
      <c r="AB1346" s="3"/>
      <c r="AC1346" s="3"/>
      <c r="AD1346" s="3"/>
      <c r="AF1346" s="3"/>
      <c r="AG1346" s="3"/>
      <c r="AH1346" s="3"/>
      <c r="AJ1346" s="3"/>
      <c r="AK1346" s="3"/>
      <c r="AL1346" s="3"/>
      <c r="AN1346" s="3"/>
      <c r="AQ1346" s="3"/>
    </row>
    <row r="1347" spans="1:43">
      <c r="A1347" t="str">
        <f>IF(C1347="","","Allievo "&amp;COUNTIF($C$2:C1347,C1347))</f>
        <v/>
      </c>
      <c r="H1347" s="3"/>
      <c r="N1347" s="3"/>
      <c r="O1347" s="3"/>
      <c r="P1347" s="3"/>
      <c r="Q1347" s="3"/>
      <c r="R1347" s="3"/>
      <c r="S1347" s="3"/>
      <c r="T1347" s="3"/>
      <c r="V1347" s="3"/>
      <c r="W1347" s="3"/>
      <c r="X1347" s="3"/>
      <c r="Z1347" s="3"/>
      <c r="AA1347" s="3"/>
      <c r="AB1347" s="3"/>
      <c r="AC1347" s="3"/>
      <c r="AD1347" s="3"/>
      <c r="AF1347" s="3"/>
      <c r="AG1347" s="3"/>
      <c r="AH1347" s="3"/>
      <c r="AJ1347" s="3"/>
      <c r="AK1347" s="3"/>
      <c r="AL1347" s="3"/>
      <c r="AN1347" s="3"/>
      <c r="AQ1347" s="3"/>
    </row>
    <row r="1348" spans="1:43">
      <c r="A1348" t="str">
        <f>IF(C1348="","","Allievo "&amp;COUNTIF($C$2:C1348,C1348))</f>
        <v/>
      </c>
      <c r="H1348" s="3"/>
      <c r="N1348" s="3"/>
      <c r="O1348" s="3"/>
      <c r="P1348" s="3"/>
      <c r="Q1348" s="3"/>
      <c r="R1348" s="3"/>
      <c r="S1348" s="3"/>
      <c r="T1348" s="3"/>
      <c r="V1348" s="3"/>
      <c r="W1348" s="3"/>
      <c r="X1348" s="3"/>
      <c r="Z1348" s="3"/>
      <c r="AA1348" s="3"/>
      <c r="AB1348" s="3"/>
      <c r="AC1348" s="3"/>
      <c r="AD1348" s="3"/>
      <c r="AF1348" s="3"/>
      <c r="AG1348" s="3"/>
      <c r="AH1348" s="3"/>
      <c r="AJ1348" s="3"/>
      <c r="AK1348" s="3"/>
      <c r="AL1348" s="3"/>
      <c r="AN1348" s="3"/>
      <c r="AQ1348" s="3"/>
    </row>
    <row r="1349" spans="1:43">
      <c r="A1349" t="str">
        <f>IF(C1349="","","Allievo "&amp;COUNTIF($C$2:C1349,C1349))</f>
        <v/>
      </c>
      <c r="H1349" s="3"/>
      <c r="N1349" s="3"/>
      <c r="O1349" s="3"/>
      <c r="P1349" s="3"/>
      <c r="Q1349" s="3"/>
      <c r="R1349" s="3"/>
      <c r="S1349" s="3"/>
      <c r="T1349" s="3"/>
      <c r="V1349" s="3"/>
      <c r="W1349" s="3"/>
      <c r="X1349" s="3"/>
      <c r="Z1349" s="3"/>
      <c r="AA1349" s="3"/>
      <c r="AB1349" s="3"/>
      <c r="AC1349" s="3"/>
      <c r="AD1349" s="3"/>
      <c r="AF1349" s="3"/>
      <c r="AG1349" s="3"/>
      <c r="AH1349" s="3"/>
      <c r="AJ1349" s="3"/>
      <c r="AK1349" s="3"/>
      <c r="AL1349" s="3"/>
      <c r="AN1349" s="3"/>
      <c r="AQ1349" s="3"/>
    </row>
    <row r="1350" spans="1:43">
      <c r="A1350" t="str">
        <f>IF(C1350="","","Allievo "&amp;COUNTIF($C$2:C1350,C1350))</f>
        <v/>
      </c>
      <c r="H1350" s="3"/>
      <c r="N1350" s="3"/>
      <c r="O1350" s="3"/>
      <c r="P1350" s="3"/>
      <c r="Q1350" s="3"/>
      <c r="R1350" s="3"/>
      <c r="S1350" s="3"/>
      <c r="T1350" s="3"/>
      <c r="V1350" s="3"/>
      <c r="W1350" s="3"/>
      <c r="X1350" s="3"/>
      <c r="Z1350" s="3"/>
      <c r="AA1350" s="3"/>
      <c r="AB1350" s="3"/>
      <c r="AC1350" s="3"/>
      <c r="AD1350" s="3"/>
      <c r="AF1350" s="3"/>
      <c r="AG1350" s="3"/>
      <c r="AH1350" s="3"/>
      <c r="AJ1350" s="3"/>
      <c r="AK1350" s="3"/>
      <c r="AL1350" s="3"/>
      <c r="AN1350" s="3"/>
      <c r="AQ1350" s="3"/>
    </row>
    <row r="1351" spans="1:43">
      <c r="A1351" t="str">
        <f>IF(C1351="","","Allievo "&amp;COUNTIF($C$2:C1351,C1351))</f>
        <v/>
      </c>
      <c r="H1351" s="3"/>
      <c r="N1351" s="3"/>
      <c r="O1351" s="3"/>
      <c r="P1351" s="3"/>
      <c r="Q1351" s="3"/>
      <c r="R1351" s="3"/>
      <c r="S1351" s="3"/>
      <c r="T1351" s="3"/>
      <c r="V1351" s="3"/>
      <c r="W1351" s="3"/>
      <c r="X1351" s="3"/>
      <c r="Z1351" s="3"/>
      <c r="AA1351" s="3"/>
      <c r="AB1351" s="3"/>
      <c r="AC1351" s="3"/>
      <c r="AD1351" s="3"/>
      <c r="AF1351" s="3"/>
      <c r="AG1351" s="3"/>
      <c r="AH1351" s="3"/>
      <c r="AJ1351" s="3"/>
      <c r="AK1351" s="3"/>
      <c r="AL1351" s="3"/>
      <c r="AN1351" s="3"/>
      <c r="AQ1351" s="3"/>
    </row>
    <row r="1352" spans="1:43">
      <c r="A1352" t="str">
        <f>IF(C1352="","","Allievo "&amp;COUNTIF($C$2:C1352,C1352))</f>
        <v/>
      </c>
      <c r="H1352" s="3"/>
      <c r="N1352" s="3"/>
      <c r="O1352" s="3"/>
      <c r="P1352" s="3"/>
      <c r="Q1352" s="3"/>
      <c r="R1352" s="3"/>
      <c r="S1352" s="3"/>
      <c r="T1352" s="3"/>
      <c r="V1352" s="3"/>
      <c r="W1352" s="3"/>
      <c r="X1352" s="3"/>
      <c r="Z1352" s="3"/>
      <c r="AA1352" s="3"/>
      <c r="AB1352" s="3"/>
      <c r="AC1352" s="3"/>
      <c r="AD1352" s="3"/>
      <c r="AF1352" s="3"/>
      <c r="AG1352" s="3"/>
      <c r="AH1352" s="3"/>
      <c r="AJ1352" s="3"/>
      <c r="AK1352" s="3"/>
      <c r="AL1352" s="3"/>
      <c r="AN1352" s="3"/>
      <c r="AQ1352" s="3"/>
    </row>
    <row r="1353" spans="1:43">
      <c r="A1353" t="str">
        <f>IF(C1353="","","Allievo "&amp;COUNTIF($C$2:C1353,C1353))</f>
        <v/>
      </c>
      <c r="H1353" s="3"/>
      <c r="N1353" s="3"/>
      <c r="O1353" s="3"/>
      <c r="P1353" s="3"/>
      <c r="Q1353" s="3"/>
      <c r="R1353" s="3"/>
      <c r="S1353" s="3"/>
      <c r="T1353" s="3"/>
      <c r="V1353" s="3"/>
      <c r="W1353" s="3"/>
      <c r="X1353" s="3"/>
      <c r="Z1353" s="3"/>
      <c r="AA1353" s="3"/>
      <c r="AB1353" s="3"/>
      <c r="AC1353" s="3"/>
      <c r="AD1353" s="3"/>
      <c r="AF1353" s="3"/>
      <c r="AG1353" s="3"/>
      <c r="AH1353" s="3"/>
      <c r="AJ1353" s="3"/>
      <c r="AK1353" s="3"/>
      <c r="AL1353" s="3"/>
      <c r="AN1353" s="3"/>
      <c r="AQ1353" s="3"/>
    </row>
    <row r="1354" spans="1:43">
      <c r="A1354" t="str">
        <f>IF(C1354="","","Allievo "&amp;COUNTIF($C$2:C1354,C1354))</f>
        <v/>
      </c>
      <c r="H1354" s="3"/>
      <c r="N1354" s="3"/>
      <c r="O1354" s="3"/>
      <c r="P1354" s="3"/>
      <c r="Q1354" s="3"/>
      <c r="R1354" s="3"/>
      <c r="S1354" s="3"/>
      <c r="T1354" s="3"/>
      <c r="V1354" s="3"/>
      <c r="W1354" s="3"/>
      <c r="X1354" s="3"/>
      <c r="Z1354" s="3"/>
      <c r="AA1354" s="3"/>
      <c r="AB1354" s="3"/>
      <c r="AC1354" s="3"/>
      <c r="AD1354" s="3"/>
      <c r="AF1354" s="3"/>
      <c r="AG1354" s="3"/>
      <c r="AH1354" s="3"/>
      <c r="AJ1354" s="3"/>
      <c r="AK1354" s="3"/>
      <c r="AL1354" s="3"/>
      <c r="AN1354" s="3"/>
      <c r="AQ1354" s="3"/>
    </row>
    <row r="1355" spans="1:43">
      <c r="A1355" t="str">
        <f>IF(C1355="","","Allievo "&amp;COUNTIF($C$2:C1355,C1355))</f>
        <v/>
      </c>
      <c r="H1355" s="3"/>
      <c r="N1355" s="3"/>
      <c r="O1355" s="3"/>
      <c r="P1355" s="3"/>
      <c r="Q1355" s="3"/>
      <c r="R1355" s="3"/>
      <c r="S1355" s="3"/>
      <c r="T1355" s="3"/>
      <c r="V1355" s="3"/>
      <c r="W1355" s="3"/>
      <c r="X1355" s="3"/>
      <c r="Z1355" s="3"/>
      <c r="AA1355" s="3"/>
      <c r="AB1355" s="3"/>
      <c r="AC1355" s="3"/>
      <c r="AD1355" s="3"/>
      <c r="AF1355" s="3"/>
      <c r="AG1355" s="3"/>
      <c r="AH1355" s="3"/>
      <c r="AJ1355" s="3"/>
      <c r="AK1355" s="3"/>
      <c r="AL1355" s="3"/>
      <c r="AN1355" s="3"/>
      <c r="AQ1355" s="3"/>
    </row>
    <row r="1356" spans="1:43">
      <c r="A1356" t="str">
        <f>IF(C1356="","","Allievo "&amp;COUNTIF($C$2:C1356,C1356))</f>
        <v/>
      </c>
      <c r="H1356" s="3"/>
      <c r="N1356" s="3"/>
      <c r="O1356" s="3"/>
      <c r="P1356" s="3"/>
      <c r="Q1356" s="3"/>
      <c r="R1356" s="3"/>
      <c r="S1356" s="3"/>
      <c r="T1356" s="3"/>
      <c r="V1356" s="3"/>
      <c r="W1356" s="3"/>
      <c r="X1356" s="3"/>
      <c r="Z1356" s="3"/>
      <c r="AA1356" s="3"/>
      <c r="AB1356" s="3"/>
      <c r="AC1356" s="3"/>
      <c r="AD1356" s="3"/>
      <c r="AF1356" s="3"/>
      <c r="AG1356" s="3"/>
      <c r="AH1356" s="3"/>
      <c r="AJ1356" s="3"/>
      <c r="AK1356" s="3"/>
      <c r="AL1356" s="3"/>
      <c r="AN1356" s="3"/>
      <c r="AQ1356" s="3"/>
    </row>
    <row r="1357" spans="1:43">
      <c r="A1357" t="str">
        <f>IF(C1357="","","Allievo "&amp;COUNTIF($C$2:C1357,C1357))</f>
        <v/>
      </c>
      <c r="H1357" s="3"/>
      <c r="N1357" s="3"/>
      <c r="O1357" s="3"/>
      <c r="P1357" s="3"/>
      <c r="Q1357" s="3"/>
      <c r="R1357" s="3"/>
      <c r="S1357" s="3"/>
      <c r="T1357" s="3"/>
      <c r="V1357" s="3"/>
      <c r="W1357" s="3"/>
      <c r="X1357" s="3"/>
      <c r="Z1357" s="3"/>
      <c r="AA1357" s="3"/>
      <c r="AB1357" s="3"/>
      <c r="AC1357" s="3"/>
      <c r="AD1357" s="3"/>
      <c r="AF1357" s="3"/>
      <c r="AG1357" s="3"/>
      <c r="AH1357" s="3"/>
      <c r="AJ1357" s="3"/>
      <c r="AK1357" s="3"/>
      <c r="AL1357" s="3"/>
      <c r="AN1357" s="3"/>
      <c r="AQ1357" s="3"/>
    </row>
    <row r="1358" spans="1:43">
      <c r="A1358" t="str">
        <f>IF(C1358="","","Allievo "&amp;COUNTIF($C$2:C1358,C1358))</f>
        <v/>
      </c>
      <c r="H1358" s="3"/>
      <c r="N1358" s="3"/>
      <c r="O1358" s="3"/>
      <c r="P1358" s="3"/>
      <c r="Q1358" s="3"/>
      <c r="R1358" s="3"/>
      <c r="S1358" s="3"/>
      <c r="T1358" s="3"/>
      <c r="V1358" s="3"/>
      <c r="W1358" s="3"/>
      <c r="X1358" s="3"/>
      <c r="Z1358" s="3"/>
      <c r="AA1358" s="3"/>
      <c r="AB1358" s="3"/>
      <c r="AC1358" s="3"/>
      <c r="AD1358" s="3"/>
      <c r="AF1358" s="3"/>
      <c r="AG1358" s="3"/>
      <c r="AH1358" s="3"/>
      <c r="AJ1358" s="3"/>
      <c r="AK1358" s="3"/>
      <c r="AL1358" s="3"/>
      <c r="AN1358" s="3"/>
      <c r="AQ1358" s="3"/>
    </row>
    <row r="1359" spans="1:43">
      <c r="A1359" t="str">
        <f>IF(C1359="","","Allievo "&amp;COUNTIF($C$2:C1359,C1359))</f>
        <v/>
      </c>
      <c r="H1359" s="3"/>
      <c r="N1359" s="3"/>
      <c r="O1359" s="3"/>
      <c r="P1359" s="3"/>
      <c r="Q1359" s="3"/>
      <c r="R1359" s="3"/>
      <c r="S1359" s="3"/>
      <c r="T1359" s="3"/>
      <c r="V1359" s="3"/>
      <c r="W1359" s="3"/>
      <c r="X1359" s="3"/>
      <c r="Z1359" s="3"/>
      <c r="AA1359" s="3"/>
      <c r="AB1359" s="3"/>
      <c r="AC1359" s="3"/>
      <c r="AD1359" s="3"/>
      <c r="AF1359" s="3"/>
      <c r="AG1359" s="3"/>
      <c r="AH1359" s="3"/>
      <c r="AJ1359" s="3"/>
      <c r="AK1359" s="3"/>
      <c r="AL1359" s="3"/>
      <c r="AN1359" s="3"/>
      <c r="AQ1359" s="3"/>
    </row>
    <row r="1360" spans="1:43">
      <c r="A1360" t="str">
        <f>IF(C1360="","","Allievo "&amp;COUNTIF($C$2:C1360,C1360))</f>
        <v/>
      </c>
      <c r="H1360" s="3"/>
      <c r="N1360" s="3"/>
      <c r="O1360" s="3"/>
      <c r="P1360" s="3"/>
      <c r="Q1360" s="3"/>
      <c r="R1360" s="3"/>
      <c r="S1360" s="3"/>
      <c r="T1360" s="3"/>
      <c r="V1360" s="3"/>
      <c r="W1360" s="3"/>
      <c r="X1360" s="3"/>
      <c r="Z1360" s="3"/>
      <c r="AA1360" s="3"/>
      <c r="AB1360" s="3"/>
      <c r="AC1360" s="3"/>
      <c r="AD1360" s="3"/>
      <c r="AF1360" s="3"/>
      <c r="AG1360" s="3"/>
      <c r="AH1360" s="3"/>
      <c r="AJ1360" s="3"/>
      <c r="AK1360" s="3"/>
      <c r="AL1360" s="3"/>
      <c r="AN1360" s="3"/>
      <c r="AQ1360" s="3"/>
    </row>
    <row r="1361" spans="1:43">
      <c r="A1361" t="str">
        <f>IF(C1361="","","Allievo "&amp;COUNTIF($C$2:C1361,C1361))</f>
        <v/>
      </c>
      <c r="H1361" s="3"/>
      <c r="N1361" s="3"/>
      <c r="O1361" s="3"/>
      <c r="P1361" s="3"/>
      <c r="Q1361" s="3"/>
      <c r="R1361" s="3"/>
      <c r="S1361" s="3"/>
      <c r="T1361" s="3"/>
      <c r="V1361" s="3"/>
      <c r="W1361" s="3"/>
      <c r="X1361" s="3"/>
      <c r="Z1361" s="3"/>
      <c r="AA1361" s="3"/>
      <c r="AB1361" s="3"/>
      <c r="AC1361" s="3"/>
      <c r="AD1361" s="3"/>
      <c r="AF1361" s="3"/>
      <c r="AG1361" s="3"/>
      <c r="AH1361" s="3"/>
      <c r="AJ1361" s="3"/>
      <c r="AK1361" s="3"/>
      <c r="AL1361" s="3"/>
      <c r="AN1361" s="3"/>
      <c r="AQ1361" s="3"/>
    </row>
    <row r="1362" spans="1:43">
      <c r="A1362" t="str">
        <f>IF(C1362="","","Allievo "&amp;COUNTIF($C$2:C1362,C1362))</f>
        <v/>
      </c>
      <c r="H1362" s="3"/>
      <c r="N1362" s="3"/>
      <c r="O1362" s="3"/>
      <c r="P1362" s="3"/>
      <c r="Q1362" s="3"/>
      <c r="R1362" s="3"/>
      <c r="S1362" s="3"/>
      <c r="T1362" s="3"/>
      <c r="V1362" s="3"/>
      <c r="W1362" s="3"/>
      <c r="X1362" s="3"/>
      <c r="Z1362" s="3"/>
      <c r="AA1362" s="3"/>
      <c r="AB1362" s="3"/>
      <c r="AC1362" s="3"/>
      <c r="AD1362" s="3"/>
      <c r="AF1362" s="3"/>
      <c r="AG1362" s="3"/>
      <c r="AH1362" s="3"/>
      <c r="AJ1362" s="3"/>
      <c r="AK1362" s="3"/>
      <c r="AL1362" s="3"/>
      <c r="AN1362" s="3"/>
      <c r="AQ1362" s="3"/>
    </row>
    <row r="1363" spans="1:43">
      <c r="A1363" t="str">
        <f>IF(C1363="","","Allievo "&amp;COUNTIF($C$2:C1363,C1363))</f>
        <v/>
      </c>
      <c r="H1363" s="3"/>
      <c r="N1363" s="3"/>
      <c r="O1363" s="3"/>
      <c r="P1363" s="3"/>
      <c r="Q1363" s="3"/>
      <c r="R1363" s="3"/>
      <c r="S1363" s="3"/>
      <c r="T1363" s="3"/>
      <c r="V1363" s="3"/>
      <c r="W1363" s="3"/>
      <c r="X1363" s="3"/>
      <c r="Z1363" s="3"/>
      <c r="AA1363" s="3"/>
      <c r="AB1363" s="3"/>
      <c r="AC1363" s="3"/>
      <c r="AD1363" s="3"/>
      <c r="AF1363" s="3"/>
      <c r="AG1363" s="3"/>
      <c r="AH1363" s="3"/>
      <c r="AJ1363" s="3"/>
      <c r="AK1363" s="3"/>
      <c r="AL1363" s="3"/>
      <c r="AN1363" s="3"/>
      <c r="AQ1363" s="3"/>
    </row>
    <row r="1364" spans="1:43">
      <c r="A1364" t="str">
        <f>IF(C1364="","","Allievo "&amp;COUNTIF($C$2:C1364,C1364))</f>
        <v/>
      </c>
      <c r="H1364" s="3"/>
      <c r="N1364" s="3"/>
      <c r="O1364" s="3"/>
      <c r="P1364" s="3"/>
      <c r="Q1364" s="3"/>
      <c r="R1364" s="3"/>
      <c r="S1364" s="3"/>
      <c r="T1364" s="3"/>
      <c r="V1364" s="3"/>
      <c r="W1364" s="3"/>
      <c r="X1364" s="3"/>
      <c r="Z1364" s="3"/>
      <c r="AA1364" s="3"/>
      <c r="AB1364" s="3"/>
      <c r="AC1364" s="3"/>
      <c r="AD1364" s="3"/>
      <c r="AF1364" s="3"/>
      <c r="AG1364" s="3"/>
      <c r="AH1364" s="3"/>
      <c r="AJ1364" s="3"/>
      <c r="AK1364" s="3"/>
      <c r="AL1364" s="3"/>
      <c r="AN1364" s="3"/>
      <c r="AQ1364" s="3"/>
    </row>
    <row r="1365" spans="1:43">
      <c r="A1365" t="str">
        <f>IF(C1365="","","Allievo "&amp;COUNTIF($C$2:C1365,C1365))</f>
        <v/>
      </c>
      <c r="H1365" s="3"/>
      <c r="N1365" s="3"/>
      <c r="O1365" s="3"/>
      <c r="P1365" s="3"/>
      <c r="Q1365" s="3"/>
      <c r="R1365" s="3"/>
      <c r="S1365" s="3"/>
      <c r="T1365" s="3"/>
      <c r="V1365" s="3"/>
      <c r="W1365" s="3"/>
      <c r="X1365" s="3"/>
      <c r="Z1365" s="3"/>
      <c r="AA1365" s="3"/>
      <c r="AB1365" s="3"/>
      <c r="AC1365" s="3"/>
      <c r="AD1365" s="3"/>
      <c r="AF1365" s="3"/>
      <c r="AG1365" s="3"/>
      <c r="AH1365" s="3"/>
      <c r="AJ1365" s="3"/>
      <c r="AK1365" s="3"/>
      <c r="AL1365" s="3"/>
      <c r="AN1365" s="3"/>
      <c r="AQ1365" s="3"/>
    </row>
    <row r="1366" spans="1:43">
      <c r="A1366" t="str">
        <f>IF(C1366="","","Allievo "&amp;COUNTIF($C$2:C1366,C1366))</f>
        <v/>
      </c>
      <c r="H1366" s="3"/>
      <c r="N1366" s="3"/>
      <c r="O1366" s="3"/>
      <c r="P1366" s="3"/>
      <c r="Q1366" s="3"/>
      <c r="R1366" s="3"/>
      <c r="S1366" s="3"/>
      <c r="T1366" s="3"/>
      <c r="V1366" s="3"/>
      <c r="W1366" s="3"/>
      <c r="X1366" s="3"/>
      <c r="Z1366" s="3"/>
      <c r="AA1366" s="3"/>
      <c r="AB1366" s="3"/>
      <c r="AC1366" s="3"/>
      <c r="AD1366" s="3"/>
      <c r="AF1366" s="3"/>
      <c r="AG1366" s="3"/>
      <c r="AH1366" s="3"/>
      <c r="AJ1366" s="3"/>
      <c r="AK1366" s="3"/>
      <c r="AL1366" s="3"/>
      <c r="AN1366" s="3"/>
      <c r="AQ1366" s="3"/>
    </row>
    <row r="1367" spans="1:43">
      <c r="A1367" t="str">
        <f>IF(C1367="","","Allievo "&amp;COUNTIF($C$2:C1367,C1367))</f>
        <v/>
      </c>
      <c r="H1367" s="3"/>
      <c r="N1367" s="3"/>
      <c r="O1367" s="3"/>
      <c r="P1367" s="3"/>
      <c r="Q1367" s="3"/>
      <c r="R1367" s="3"/>
      <c r="S1367" s="3"/>
      <c r="T1367" s="3"/>
      <c r="V1367" s="3"/>
      <c r="W1367" s="3"/>
      <c r="X1367" s="3"/>
      <c r="Z1367" s="3"/>
      <c r="AA1367" s="3"/>
      <c r="AB1367" s="3"/>
      <c r="AC1367" s="3"/>
      <c r="AD1367" s="3"/>
      <c r="AF1367" s="3"/>
      <c r="AG1367" s="3"/>
      <c r="AH1367" s="3"/>
      <c r="AJ1367" s="3"/>
      <c r="AK1367" s="3"/>
      <c r="AL1367" s="3"/>
      <c r="AN1367" s="3"/>
      <c r="AQ1367" s="3"/>
    </row>
    <row r="1368" spans="1:43">
      <c r="A1368" t="str">
        <f>IF(C1368="","","Allievo "&amp;COUNTIF($C$2:C1368,C1368))</f>
        <v/>
      </c>
      <c r="H1368" s="3"/>
      <c r="N1368" s="3"/>
      <c r="O1368" s="3"/>
      <c r="P1368" s="3"/>
      <c r="Q1368" s="3"/>
      <c r="R1368" s="3"/>
      <c r="S1368" s="3"/>
      <c r="T1368" s="3"/>
      <c r="V1368" s="3"/>
      <c r="W1368" s="3"/>
      <c r="X1368" s="3"/>
      <c r="Z1368" s="3"/>
      <c r="AA1368" s="3"/>
      <c r="AB1368" s="3"/>
      <c r="AC1368" s="3"/>
      <c r="AD1368" s="3"/>
      <c r="AF1368" s="3"/>
      <c r="AG1368" s="3"/>
      <c r="AH1368" s="3"/>
      <c r="AJ1368" s="3"/>
      <c r="AK1368" s="3"/>
      <c r="AL1368" s="3"/>
      <c r="AN1368" s="3"/>
      <c r="AQ1368" s="3"/>
    </row>
    <row r="1369" spans="1:43">
      <c r="A1369" t="str">
        <f>IF(C1369="","","Allievo "&amp;COUNTIF($C$2:C1369,C1369))</f>
        <v/>
      </c>
      <c r="H1369" s="3"/>
      <c r="N1369" s="3"/>
      <c r="O1369" s="3"/>
      <c r="P1369" s="3"/>
      <c r="Q1369" s="3"/>
      <c r="R1369" s="3"/>
      <c r="S1369" s="3"/>
      <c r="T1369" s="3"/>
      <c r="V1369" s="3"/>
      <c r="W1369" s="3"/>
      <c r="X1369" s="3"/>
      <c r="Z1369" s="3"/>
      <c r="AA1369" s="3"/>
      <c r="AB1369" s="3"/>
      <c r="AC1369" s="3"/>
      <c r="AD1369" s="3"/>
      <c r="AF1369" s="3"/>
      <c r="AG1369" s="3"/>
      <c r="AH1369" s="3"/>
      <c r="AJ1369" s="3"/>
      <c r="AK1369" s="3"/>
      <c r="AL1369" s="3"/>
      <c r="AN1369" s="3"/>
      <c r="AQ1369" s="3"/>
    </row>
    <row r="1370" spans="1:43">
      <c r="A1370" t="str">
        <f>IF(C1370="","","Allievo "&amp;COUNTIF($C$2:C1370,C1370))</f>
        <v/>
      </c>
      <c r="H1370" s="3"/>
      <c r="N1370" s="3"/>
      <c r="O1370" s="3"/>
      <c r="P1370" s="3"/>
      <c r="Q1370" s="3"/>
      <c r="R1370" s="3"/>
      <c r="S1370" s="3"/>
      <c r="T1370" s="3"/>
      <c r="V1370" s="3"/>
      <c r="W1370" s="3"/>
      <c r="X1370" s="3"/>
      <c r="Z1370" s="3"/>
      <c r="AA1370" s="3"/>
      <c r="AB1370" s="3"/>
      <c r="AC1370" s="3"/>
      <c r="AD1370" s="3"/>
      <c r="AF1370" s="3"/>
      <c r="AG1370" s="3"/>
      <c r="AH1370" s="3"/>
      <c r="AJ1370" s="3"/>
      <c r="AK1370" s="3"/>
      <c r="AL1370" s="3"/>
      <c r="AN1370" s="3"/>
      <c r="AQ1370" s="3"/>
    </row>
    <row r="1371" spans="1:43">
      <c r="A1371" t="str">
        <f>IF(C1371="","","Allievo "&amp;COUNTIF($C$2:C1371,C1371))</f>
        <v/>
      </c>
      <c r="H1371" s="3"/>
      <c r="N1371" s="3"/>
      <c r="O1371" s="3"/>
      <c r="P1371" s="3"/>
      <c r="Q1371" s="3"/>
      <c r="R1371" s="3"/>
      <c r="S1371" s="3"/>
      <c r="T1371" s="3"/>
      <c r="V1371" s="3"/>
      <c r="W1371" s="3"/>
      <c r="X1371" s="3"/>
      <c r="Z1371" s="3"/>
      <c r="AA1371" s="3"/>
      <c r="AB1371" s="3"/>
      <c r="AC1371" s="3"/>
      <c r="AD1371" s="3"/>
      <c r="AF1371" s="3"/>
      <c r="AG1371" s="3"/>
      <c r="AH1371" s="3"/>
      <c r="AJ1371" s="3"/>
      <c r="AK1371" s="3"/>
      <c r="AL1371" s="3"/>
      <c r="AN1371" s="3"/>
      <c r="AQ1371" s="3"/>
    </row>
    <row r="1372" spans="1:43">
      <c r="A1372" t="str">
        <f>IF(C1372="","","Allievo "&amp;COUNTIF($C$2:C1372,C1372))</f>
        <v/>
      </c>
      <c r="H1372" s="3"/>
      <c r="N1372" s="3"/>
      <c r="O1372" s="3"/>
      <c r="P1372" s="3"/>
      <c r="Q1372" s="3"/>
      <c r="R1372" s="3"/>
      <c r="S1372" s="3"/>
      <c r="T1372" s="3"/>
      <c r="V1372" s="3"/>
      <c r="W1372" s="3"/>
      <c r="X1372" s="3"/>
      <c r="Z1372" s="3"/>
      <c r="AA1372" s="3"/>
      <c r="AB1372" s="3"/>
      <c r="AC1372" s="3"/>
      <c r="AD1372" s="3"/>
      <c r="AF1372" s="3"/>
      <c r="AG1372" s="3"/>
      <c r="AH1372" s="3"/>
      <c r="AJ1372" s="3"/>
      <c r="AK1372" s="3"/>
      <c r="AL1372" s="3"/>
      <c r="AN1372" s="3"/>
      <c r="AQ1372" s="3"/>
    </row>
    <row r="1373" spans="1:43">
      <c r="A1373" t="str">
        <f>IF(C1373="","","Allievo "&amp;COUNTIF($C$2:C1373,C1373))</f>
        <v/>
      </c>
      <c r="H1373" s="3"/>
      <c r="N1373" s="3"/>
      <c r="O1373" s="3"/>
      <c r="P1373" s="3"/>
      <c r="Q1373" s="3"/>
      <c r="R1373" s="3"/>
      <c r="S1373" s="3"/>
      <c r="T1373" s="3"/>
      <c r="V1373" s="3"/>
      <c r="W1373" s="3"/>
      <c r="X1373" s="3"/>
      <c r="Z1373" s="3"/>
      <c r="AA1373" s="3"/>
      <c r="AB1373" s="3"/>
      <c r="AC1373" s="3"/>
      <c r="AD1373" s="3"/>
      <c r="AF1373" s="3"/>
      <c r="AG1373" s="3"/>
      <c r="AH1373" s="3"/>
      <c r="AJ1373" s="3"/>
      <c r="AK1373" s="3"/>
      <c r="AL1373" s="3"/>
      <c r="AN1373" s="3"/>
      <c r="AQ1373" s="3"/>
    </row>
    <row r="1374" spans="1:43">
      <c r="A1374" t="str">
        <f>IF(C1374="","","Allievo "&amp;COUNTIF($C$2:C1374,C1374))</f>
        <v/>
      </c>
      <c r="H1374" s="3"/>
      <c r="N1374" s="3"/>
      <c r="O1374" s="3"/>
      <c r="P1374" s="3"/>
      <c r="Q1374" s="3"/>
      <c r="R1374" s="3"/>
      <c r="S1374" s="3"/>
      <c r="T1374" s="3"/>
      <c r="V1374" s="3"/>
      <c r="W1374" s="3"/>
      <c r="X1374" s="3"/>
      <c r="Z1374" s="3"/>
      <c r="AA1374" s="3"/>
      <c r="AB1374" s="3"/>
      <c r="AC1374" s="3"/>
      <c r="AD1374" s="3"/>
      <c r="AF1374" s="3"/>
      <c r="AG1374" s="3"/>
      <c r="AH1374" s="3"/>
      <c r="AJ1374" s="3"/>
      <c r="AK1374" s="3"/>
      <c r="AL1374" s="3"/>
      <c r="AN1374" s="3"/>
      <c r="AQ1374" s="3"/>
    </row>
    <row r="1375" spans="1:43">
      <c r="A1375" t="str">
        <f>IF(C1375="","","Allievo "&amp;COUNTIF($C$2:C1375,C1375))</f>
        <v/>
      </c>
      <c r="H1375" s="3"/>
      <c r="N1375" s="3"/>
      <c r="O1375" s="3"/>
      <c r="P1375" s="3"/>
      <c r="Q1375" s="3"/>
      <c r="R1375" s="3"/>
      <c r="S1375" s="3"/>
      <c r="T1375" s="3"/>
      <c r="V1375" s="3"/>
      <c r="W1375" s="3"/>
      <c r="X1375" s="3"/>
      <c r="Z1375" s="3"/>
      <c r="AA1375" s="3"/>
      <c r="AB1375" s="3"/>
      <c r="AC1375" s="3"/>
      <c r="AD1375" s="3"/>
      <c r="AF1375" s="3"/>
      <c r="AG1375" s="3"/>
      <c r="AH1375" s="3"/>
      <c r="AJ1375" s="3"/>
      <c r="AK1375" s="3"/>
      <c r="AL1375" s="3"/>
      <c r="AN1375" s="3"/>
      <c r="AQ1375" s="3"/>
    </row>
    <row r="1376" spans="1:43">
      <c r="A1376" t="str">
        <f>IF(C1376="","","Allievo "&amp;COUNTIF($C$2:C1376,C1376))</f>
        <v/>
      </c>
      <c r="H1376" s="3"/>
      <c r="N1376" s="3"/>
      <c r="O1376" s="3"/>
      <c r="P1376" s="3"/>
      <c r="Q1376" s="3"/>
      <c r="R1376" s="3"/>
      <c r="S1376" s="3"/>
      <c r="T1376" s="3"/>
      <c r="V1376" s="3"/>
      <c r="W1376" s="3"/>
      <c r="X1376" s="3"/>
      <c r="Z1376" s="3"/>
      <c r="AA1376" s="3"/>
      <c r="AB1376" s="3"/>
      <c r="AC1376" s="3"/>
      <c r="AD1376" s="3"/>
      <c r="AF1376" s="3"/>
      <c r="AG1376" s="3"/>
      <c r="AH1376" s="3"/>
      <c r="AJ1376" s="3"/>
      <c r="AK1376" s="3"/>
      <c r="AL1376" s="3"/>
      <c r="AN1376" s="3"/>
      <c r="AQ1376" s="3"/>
    </row>
    <row r="1377" spans="1:43">
      <c r="A1377" t="str">
        <f>IF(C1377="","","Allievo "&amp;COUNTIF($C$2:C1377,C1377))</f>
        <v/>
      </c>
      <c r="H1377" s="3"/>
      <c r="N1377" s="3"/>
      <c r="O1377" s="3"/>
      <c r="P1377" s="3"/>
      <c r="Q1377" s="3"/>
      <c r="R1377" s="3"/>
      <c r="S1377" s="3"/>
      <c r="T1377" s="3"/>
      <c r="V1377" s="3"/>
      <c r="W1377" s="3"/>
      <c r="X1377" s="3"/>
      <c r="Z1377" s="3"/>
      <c r="AA1377" s="3"/>
      <c r="AB1377" s="3"/>
      <c r="AC1377" s="3"/>
      <c r="AD1377" s="3"/>
      <c r="AF1377" s="3"/>
      <c r="AG1377" s="3"/>
      <c r="AH1377" s="3"/>
      <c r="AJ1377" s="3"/>
      <c r="AK1377" s="3"/>
      <c r="AL1377" s="3"/>
      <c r="AN1377" s="3"/>
      <c r="AQ1377" s="3"/>
    </row>
    <row r="1378" spans="1:43">
      <c r="A1378" t="str">
        <f>IF(C1378="","","Allievo "&amp;COUNTIF($C$2:C1378,C1378))</f>
        <v/>
      </c>
      <c r="H1378" s="3"/>
      <c r="N1378" s="3"/>
      <c r="O1378" s="3"/>
      <c r="P1378" s="3"/>
      <c r="Q1378" s="3"/>
      <c r="R1378" s="3"/>
      <c r="S1378" s="3"/>
      <c r="T1378" s="3"/>
      <c r="V1378" s="3"/>
      <c r="W1378" s="3"/>
      <c r="X1378" s="3"/>
      <c r="Z1378" s="3"/>
      <c r="AA1378" s="3"/>
      <c r="AB1378" s="3"/>
      <c r="AC1378" s="3"/>
      <c r="AD1378" s="3"/>
      <c r="AF1378" s="3"/>
      <c r="AG1378" s="3"/>
      <c r="AH1378" s="3"/>
      <c r="AJ1378" s="3"/>
      <c r="AK1378" s="3"/>
      <c r="AL1378" s="3"/>
      <c r="AN1378" s="3"/>
      <c r="AQ1378" s="3"/>
    </row>
    <row r="1379" spans="1:43">
      <c r="A1379" t="str">
        <f>IF(C1379="","","Allievo "&amp;COUNTIF($C$2:C1379,C1379))</f>
        <v/>
      </c>
      <c r="H1379" s="3"/>
      <c r="N1379" s="3"/>
      <c r="O1379" s="3"/>
      <c r="P1379" s="3"/>
      <c r="Q1379" s="3"/>
      <c r="R1379" s="3"/>
      <c r="S1379" s="3"/>
      <c r="T1379" s="3"/>
      <c r="V1379" s="3"/>
      <c r="W1379" s="3"/>
      <c r="X1379" s="3"/>
      <c r="Z1379" s="3"/>
      <c r="AA1379" s="3"/>
      <c r="AB1379" s="3"/>
      <c r="AC1379" s="3"/>
      <c r="AD1379" s="3"/>
      <c r="AF1379" s="3"/>
      <c r="AG1379" s="3"/>
      <c r="AH1379" s="3"/>
      <c r="AJ1379" s="3"/>
      <c r="AK1379" s="3"/>
      <c r="AL1379" s="3"/>
      <c r="AN1379" s="3"/>
      <c r="AQ1379" s="3"/>
    </row>
    <row r="1380" spans="1:43">
      <c r="A1380" t="str">
        <f>IF(C1380="","","Allievo "&amp;COUNTIF($C$2:C1380,C1380))</f>
        <v/>
      </c>
      <c r="H1380" s="3"/>
      <c r="N1380" s="3"/>
      <c r="O1380" s="3"/>
      <c r="P1380" s="3"/>
      <c r="Q1380" s="3"/>
      <c r="R1380" s="3"/>
      <c r="S1380" s="3"/>
      <c r="T1380" s="3"/>
      <c r="V1380" s="3"/>
      <c r="W1380" s="3"/>
      <c r="X1380" s="3"/>
      <c r="Z1380" s="3"/>
      <c r="AA1380" s="3"/>
      <c r="AB1380" s="3"/>
      <c r="AC1380" s="3"/>
      <c r="AD1380" s="3"/>
      <c r="AF1380" s="3"/>
      <c r="AG1380" s="3"/>
      <c r="AH1380" s="3"/>
      <c r="AJ1380" s="3"/>
      <c r="AK1380" s="3"/>
      <c r="AL1380" s="3"/>
      <c r="AN1380" s="3"/>
      <c r="AQ1380" s="3"/>
    </row>
    <row r="1381" spans="1:43">
      <c r="A1381" t="str">
        <f>IF(C1381="","","Allievo "&amp;COUNTIF($C$2:C1381,C1381))</f>
        <v/>
      </c>
      <c r="H1381" s="3"/>
      <c r="N1381" s="3"/>
      <c r="O1381" s="3"/>
      <c r="P1381" s="3"/>
      <c r="Q1381" s="3"/>
      <c r="R1381" s="3"/>
      <c r="S1381" s="3"/>
      <c r="T1381" s="3"/>
      <c r="V1381" s="3"/>
      <c r="W1381" s="3"/>
      <c r="X1381" s="3"/>
      <c r="Z1381" s="3"/>
      <c r="AA1381" s="3"/>
      <c r="AB1381" s="3"/>
      <c r="AC1381" s="3"/>
      <c r="AD1381" s="3"/>
      <c r="AF1381" s="3"/>
      <c r="AG1381" s="3"/>
      <c r="AH1381" s="3"/>
      <c r="AJ1381" s="3"/>
      <c r="AK1381" s="3"/>
      <c r="AL1381" s="3"/>
      <c r="AN1381" s="3"/>
      <c r="AQ1381" s="3"/>
    </row>
    <row r="1382" spans="1:43">
      <c r="A1382" t="str">
        <f>IF(C1382="","","Allievo "&amp;COUNTIF($C$2:C1382,C1382))</f>
        <v/>
      </c>
      <c r="H1382" s="3"/>
      <c r="N1382" s="3"/>
      <c r="O1382" s="3"/>
      <c r="P1382" s="3"/>
      <c r="Q1382" s="3"/>
      <c r="R1382" s="3"/>
      <c r="S1382" s="3"/>
      <c r="T1382" s="3"/>
      <c r="V1382" s="3"/>
      <c r="W1382" s="3"/>
      <c r="X1382" s="3"/>
      <c r="Z1382" s="3"/>
      <c r="AA1382" s="3"/>
      <c r="AB1382" s="3"/>
      <c r="AC1382" s="3"/>
      <c r="AD1382" s="3"/>
      <c r="AF1382" s="3"/>
      <c r="AG1382" s="3"/>
      <c r="AH1382" s="3"/>
      <c r="AJ1382" s="3"/>
      <c r="AK1382" s="3"/>
      <c r="AL1382" s="3"/>
      <c r="AN1382" s="3"/>
      <c r="AQ1382" s="3"/>
    </row>
    <row r="1383" spans="1:43">
      <c r="A1383" t="str">
        <f>IF(C1383="","","Allievo "&amp;COUNTIF($C$2:C1383,C1383))</f>
        <v/>
      </c>
      <c r="H1383" s="3"/>
      <c r="N1383" s="3"/>
      <c r="O1383" s="3"/>
      <c r="P1383" s="3"/>
      <c r="Q1383" s="3"/>
      <c r="R1383" s="3"/>
      <c r="S1383" s="3"/>
      <c r="T1383" s="3"/>
      <c r="V1383" s="3"/>
      <c r="W1383" s="3"/>
      <c r="X1383" s="3"/>
      <c r="Z1383" s="3"/>
      <c r="AA1383" s="3"/>
      <c r="AB1383" s="3"/>
      <c r="AC1383" s="3"/>
      <c r="AD1383" s="3"/>
      <c r="AF1383" s="3"/>
      <c r="AG1383" s="3"/>
      <c r="AH1383" s="3"/>
      <c r="AJ1383" s="3"/>
      <c r="AK1383" s="3"/>
      <c r="AL1383" s="3"/>
      <c r="AN1383" s="3"/>
      <c r="AQ1383" s="3"/>
    </row>
    <row r="1384" spans="1:43">
      <c r="A1384" t="str">
        <f>IF(C1384="","","Allievo "&amp;COUNTIF($C$2:C1384,C1384))</f>
        <v/>
      </c>
      <c r="H1384" s="3"/>
      <c r="N1384" s="3"/>
      <c r="O1384" s="3"/>
      <c r="P1384" s="3"/>
      <c r="Q1384" s="3"/>
      <c r="R1384" s="3"/>
      <c r="S1384" s="3"/>
      <c r="T1384" s="3"/>
      <c r="V1384" s="3"/>
      <c r="W1384" s="3"/>
      <c r="X1384" s="3"/>
      <c r="Z1384" s="3"/>
      <c r="AA1384" s="3"/>
      <c r="AB1384" s="3"/>
      <c r="AC1384" s="3"/>
      <c r="AD1384" s="3"/>
      <c r="AF1384" s="3"/>
      <c r="AG1384" s="3"/>
      <c r="AH1384" s="3"/>
      <c r="AJ1384" s="3"/>
      <c r="AK1384" s="3"/>
      <c r="AL1384" s="3"/>
      <c r="AN1384" s="3"/>
      <c r="AQ1384" s="3"/>
    </row>
    <row r="1385" spans="1:43">
      <c r="A1385" t="str">
        <f>IF(C1385="","","Allievo "&amp;COUNTIF($C$2:C1385,C1385))</f>
        <v/>
      </c>
      <c r="H1385" s="3"/>
      <c r="N1385" s="3"/>
      <c r="O1385" s="3"/>
      <c r="P1385" s="3"/>
      <c r="Q1385" s="3"/>
      <c r="R1385" s="3"/>
      <c r="S1385" s="3"/>
      <c r="T1385" s="3"/>
      <c r="V1385" s="3"/>
      <c r="W1385" s="3"/>
      <c r="X1385" s="3"/>
      <c r="Z1385" s="3"/>
      <c r="AA1385" s="3"/>
      <c r="AB1385" s="3"/>
      <c r="AC1385" s="3"/>
      <c r="AD1385" s="3"/>
      <c r="AF1385" s="3"/>
      <c r="AG1385" s="3"/>
      <c r="AH1385" s="3"/>
      <c r="AJ1385" s="3"/>
      <c r="AK1385" s="3"/>
      <c r="AL1385" s="3"/>
      <c r="AN1385" s="3"/>
      <c r="AQ1385" s="3"/>
    </row>
    <row r="1386" spans="1:43">
      <c r="A1386" t="str">
        <f>IF(C1386="","","Allievo "&amp;COUNTIF($C$2:C1386,C1386))</f>
        <v/>
      </c>
      <c r="H1386" s="3"/>
      <c r="N1386" s="3"/>
      <c r="O1386" s="3"/>
      <c r="P1386" s="3"/>
      <c r="Q1386" s="3"/>
      <c r="R1386" s="3"/>
      <c r="S1386" s="3"/>
      <c r="T1386" s="3"/>
      <c r="V1386" s="3"/>
      <c r="W1386" s="3"/>
      <c r="X1386" s="3"/>
      <c r="Z1386" s="3"/>
      <c r="AA1386" s="3"/>
      <c r="AB1386" s="3"/>
      <c r="AC1386" s="3"/>
      <c r="AD1386" s="3"/>
      <c r="AF1386" s="3"/>
      <c r="AG1386" s="3"/>
      <c r="AH1386" s="3"/>
      <c r="AJ1386" s="3"/>
      <c r="AK1386" s="3"/>
      <c r="AL1386" s="3"/>
      <c r="AN1386" s="3"/>
      <c r="AQ1386" s="3"/>
    </row>
    <row r="1387" spans="1:43">
      <c r="A1387" t="str">
        <f>IF(C1387="","","Allievo "&amp;COUNTIF($C$2:C1387,C1387))</f>
        <v/>
      </c>
      <c r="H1387" s="3"/>
      <c r="N1387" s="3"/>
      <c r="O1387" s="3"/>
      <c r="P1387" s="3"/>
      <c r="Q1387" s="3"/>
      <c r="R1387" s="3"/>
      <c r="S1387" s="3"/>
      <c r="T1387" s="3"/>
      <c r="V1387" s="3"/>
      <c r="W1387" s="3"/>
      <c r="X1387" s="3"/>
      <c r="Z1387" s="3"/>
      <c r="AA1387" s="3"/>
      <c r="AB1387" s="3"/>
      <c r="AC1387" s="3"/>
      <c r="AD1387" s="3"/>
      <c r="AF1387" s="3"/>
      <c r="AG1387" s="3"/>
      <c r="AH1387" s="3"/>
      <c r="AJ1387" s="3"/>
      <c r="AK1387" s="3"/>
      <c r="AL1387" s="3"/>
      <c r="AN1387" s="3"/>
      <c r="AQ1387" s="3"/>
    </row>
    <row r="1388" spans="1:43">
      <c r="A1388" t="str">
        <f>IF(C1388="","","Allievo "&amp;COUNTIF($C$2:C1388,C1388))</f>
        <v/>
      </c>
      <c r="H1388" s="3"/>
      <c r="N1388" s="3"/>
      <c r="O1388" s="3"/>
      <c r="P1388" s="3"/>
      <c r="Q1388" s="3"/>
      <c r="R1388" s="3"/>
      <c r="S1388" s="3"/>
      <c r="T1388" s="3"/>
      <c r="V1388" s="3"/>
      <c r="W1388" s="3"/>
      <c r="X1388" s="3"/>
      <c r="Z1388" s="3"/>
      <c r="AA1388" s="3"/>
      <c r="AB1388" s="3"/>
      <c r="AC1388" s="3"/>
      <c r="AD1388" s="3"/>
      <c r="AF1388" s="3"/>
      <c r="AG1388" s="3"/>
      <c r="AH1388" s="3"/>
      <c r="AJ1388" s="3"/>
      <c r="AK1388" s="3"/>
      <c r="AL1388" s="3"/>
      <c r="AN1388" s="3"/>
      <c r="AQ1388" s="3"/>
    </row>
    <row r="1389" spans="1:43">
      <c r="A1389" t="str">
        <f>IF(C1389="","","Allievo "&amp;COUNTIF($C$2:C1389,C1389))</f>
        <v/>
      </c>
      <c r="H1389" s="3"/>
      <c r="N1389" s="3"/>
      <c r="O1389" s="3"/>
      <c r="P1389" s="3"/>
      <c r="Q1389" s="3"/>
      <c r="R1389" s="3"/>
      <c r="S1389" s="3"/>
      <c r="T1389" s="3"/>
      <c r="V1389" s="3"/>
      <c r="W1389" s="3"/>
      <c r="X1389" s="3"/>
      <c r="Z1389" s="3"/>
      <c r="AA1389" s="3"/>
      <c r="AB1389" s="3"/>
      <c r="AC1389" s="3"/>
      <c r="AD1389" s="3"/>
      <c r="AF1389" s="3"/>
      <c r="AG1389" s="3"/>
      <c r="AH1389" s="3"/>
      <c r="AJ1389" s="3"/>
      <c r="AK1389" s="3"/>
      <c r="AL1389" s="3"/>
      <c r="AN1389" s="3"/>
      <c r="AQ1389" s="3"/>
    </row>
    <row r="1390" spans="1:43">
      <c r="A1390" t="str">
        <f>IF(C1390="","","Allievo "&amp;COUNTIF($C$2:C1390,C1390))</f>
        <v/>
      </c>
      <c r="H1390" s="3"/>
      <c r="N1390" s="3"/>
      <c r="O1390" s="3"/>
      <c r="P1390" s="3"/>
      <c r="Q1390" s="3"/>
      <c r="R1390" s="3"/>
      <c r="S1390" s="3"/>
      <c r="T1390" s="3"/>
      <c r="V1390" s="3"/>
      <c r="W1390" s="3"/>
      <c r="X1390" s="3"/>
      <c r="Z1390" s="3"/>
      <c r="AA1390" s="3"/>
      <c r="AB1390" s="3"/>
      <c r="AC1390" s="3"/>
      <c r="AD1390" s="3"/>
      <c r="AF1390" s="3"/>
      <c r="AG1390" s="3"/>
      <c r="AH1390" s="3"/>
      <c r="AJ1390" s="3"/>
      <c r="AK1390" s="3"/>
      <c r="AL1390" s="3"/>
      <c r="AN1390" s="3"/>
      <c r="AQ1390" s="3"/>
    </row>
    <row r="1391" spans="1:43">
      <c r="A1391" t="str">
        <f>IF(C1391="","","Allievo "&amp;COUNTIF($C$2:C1391,C1391))</f>
        <v/>
      </c>
      <c r="H1391" s="3"/>
      <c r="N1391" s="3"/>
      <c r="O1391" s="3"/>
      <c r="P1391" s="3"/>
      <c r="Q1391" s="3"/>
      <c r="R1391" s="3"/>
      <c r="S1391" s="3"/>
      <c r="T1391" s="3"/>
      <c r="V1391" s="3"/>
      <c r="W1391" s="3"/>
      <c r="X1391" s="3"/>
      <c r="Z1391" s="3"/>
      <c r="AA1391" s="3"/>
      <c r="AB1391" s="3"/>
      <c r="AC1391" s="3"/>
      <c r="AD1391" s="3"/>
      <c r="AF1391" s="3"/>
      <c r="AG1391" s="3"/>
      <c r="AH1391" s="3"/>
      <c r="AJ1391" s="3"/>
      <c r="AK1391" s="3"/>
      <c r="AL1391" s="3"/>
      <c r="AN1391" s="3"/>
      <c r="AQ1391" s="3"/>
    </row>
    <row r="1392" spans="1:43">
      <c r="A1392" t="str">
        <f>IF(C1392="","","Allievo "&amp;COUNTIF($C$2:C1392,C1392))</f>
        <v/>
      </c>
      <c r="H1392" s="3"/>
      <c r="N1392" s="3"/>
      <c r="O1392" s="3"/>
      <c r="P1392" s="3"/>
      <c r="Q1392" s="3"/>
      <c r="R1392" s="3"/>
      <c r="S1392" s="3"/>
      <c r="T1392" s="3"/>
      <c r="V1392" s="3"/>
      <c r="W1392" s="3"/>
      <c r="X1392" s="3"/>
      <c r="Z1392" s="3"/>
      <c r="AA1392" s="3"/>
      <c r="AB1392" s="3"/>
      <c r="AC1392" s="3"/>
      <c r="AD1392" s="3"/>
      <c r="AF1392" s="3"/>
      <c r="AG1392" s="3"/>
      <c r="AH1392" s="3"/>
      <c r="AJ1392" s="3"/>
      <c r="AK1392" s="3"/>
      <c r="AL1392" s="3"/>
      <c r="AN1392" s="3"/>
      <c r="AQ1392" s="3"/>
    </row>
    <row r="1393" spans="1:43">
      <c r="A1393" t="str">
        <f>IF(C1393="","","Allievo "&amp;COUNTIF($C$2:C1393,C1393))</f>
        <v/>
      </c>
      <c r="H1393" s="3"/>
      <c r="N1393" s="3"/>
      <c r="O1393" s="3"/>
      <c r="P1393" s="3"/>
      <c r="Q1393" s="3"/>
      <c r="R1393" s="3"/>
      <c r="S1393" s="3"/>
      <c r="T1393" s="3"/>
      <c r="V1393" s="3"/>
      <c r="W1393" s="3"/>
      <c r="X1393" s="3"/>
      <c r="Z1393" s="3"/>
      <c r="AA1393" s="3"/>
      <c r="AB1393" s="3"/>
      <c r="AC1393" s="3"/>
      <c r="AD1393" s="3"/>
      <c r="AF1393" s="3"/>
      <c r="AG1393" s="3"/>
      <c r="AH1393" s="3"/>
      <c r="AJ1393" s="3"/>
      <c r="AK1393" s="3"/>
      <c r="AL1393" s="3"/>
      <c r="AN1393" s="3"/>
      <c r="AQ1393" s="3"/>
    </row>
    <row r="1394" spans="1:43">
      <c r="A1394" t="str">
        <f>IF(C1394="","","Allievo "&amp;COUNTIF($C$2:C1394,C1394))</f>
        <v/>
      </c>
      <c r="H1394" s="3"/>
      <c r="N1394" s="3"/>
      <c r="O1394" s="3"/>
      <c r="P1394" s="3"/>
      <c r="Q1394" s="3"/>
      <c r="R1394" s="3"/>
      <c r="S1394" s="3"/>
      <c r="T1394" s="3"/>
      <c r="V1394" s="3"/>
      <c r="W1394" s="3"/>
      <c r="X1394" s="3"/>
      <c r="Z1394" s="3"/>
      <c r="AA1394" s="3"/>
      <c r="AB1394" s="3"/>
      <c r="AC1394" s="3"/>
      <c r="AD1394" s="3"/>
      <c r="AF1394" s="3"/>
      <c r="AG1394" s="3"/>
      <c r="AH1394" s="3"/>
      <c r="AJ1394" s="3"/>
      <c r="AK1394" s="3"/>
      <c r="AL1394" s="3"/>
      <c r="AN1394" s="3"/>
      <c r="AQ1394" s="3"/>
    </row>
    <row r="1395" spans="1:43">
      <c r="A1395" t="str">
        <f>IF(C1395="","","Allievo "&amp;COUNTIF($C$2:C1395,C1395))</f>
        <v/>
      </c>
      <c r="H1395" s="3"/>
      <c r="N1395" s="3"/>
      <c r="O1395" s="3"/>
      <c r="P1395" s="3"/>
      <c r="Q1395" s="3"/>
      <c r="R1395" s="3"/>
      <c r="S1395" s="3"/>
      <c r="T1395" s="3"/>
      <c r="V1395" s="3"/>
      <c r="W1395" s="3"/>
      <c r="X1395" s="3"/>
      <c r="Z1395" s="3"/>
      <c r="AA1395" s="3"/>
      <c r="AB1395" s="3"/>
      <c r="AC1395" s="3"/>
      <c r="AD1395" s="3"/>
      <c r="AF1395" s="3"/>
      <c r="AG1395" s="3"/>
      <c r="AH1395" s="3"/>
      <c r="AJ1395" s="3"/>
      <c r="AK1395" s="3"/>
      <c r="AL1395" s="3"/>
      <c r="AN1395" s="3"/>
      <c r="AQ1395" s="3"/>
    </row>
    <row r="1396" spans="1:43">
      <c r="A1396" t="str">
        <f>IF(C1396="","","Allievo "&amp;COUNTIF($C$2:C1396,C1396))</f>
        <v/>
      </c>
      <c r="H1396" s="3"/>
      <c r="N1396" s="3"/>
      <c r="O1396" s="3"/>
      <c r="P1396" s="3"/>
      <c r="Q1396" s="3"/>
      <c r="R1396" s="3"/>
      <c r="S1396" s="3"/>
      <c r="T1396" s="3"/>
      <c r="V1396" s="3"/>
      <c r="W1396" s="3"/>
      <c r="X1396" s="3"/>
      <c r="Z1396" s="3"/>
      <c r="AA1396" s="3"/>
      <c r="AB1396" s="3"/>
      <c r="AC1396" s="3"/>
      <c r="AD1396" s="3"/>
      <c r="AF1396" s="3"/>
      <c r="AG1396" s="3"/>
      <c r="AH1396" s="3"/>
      <c r="AJ1396" s="3"/>
      <c r="AK1396" s="3"/>
      <c r="AL1396" s="3"/>
      <c r="AN1396" s="3"/>
      <c r="AQ1396" s="3"/>
    </row>
    <row r="1397" spans="1:43">
      <c r="A1397" t="str">
        <f>IF(C1397="","","Allievo "&amp;COUNTIF($C$2:C1397,C1397))</f>
        <v/>
      </c>
      <c r="H1397" s="3"/>
      <c r="N1397" s="3"/>
      <c r="O1397" s="3"/>
      <c r="P1397" s="3"/>
      <c r="Q1397" s="3"/>
      <c r="R1397" s="3"/>
      <c r="S1397" s="3"/>
      <c r="T1397" s="3"/>
      <c r="V1397" s="3"/>
      <c r="W1397" s="3"/>
      <c r="X1397" s="3"/>
      <c r="Z1397" s="3"/>
      <c r="AA1397" s="3"/>
      <c r="AB1397" s="3"/>
      <c r="AC1397" s="3"/>
      <c r="AD1397" s="3"/>
      <c r="AF1397" s="3"/>
      <c r="AG1397" s="3"/>
      <c r="AH1397" s="3"/>
      <c r="AJ1397" s="3"/>
      <c r="AK1397" s="3"/>
      <c r="AL1397" s="3"/>
      <c r="AN1397" s="3"/>
      <c r="AQ1397" s="3"/>
    </row>
    <row r="1398" spans="1:43">
      <c r="A1398" t="str">
        <f>IF(C1398="","","Allievo "&amp;COUNTIF($C$2:C1398,C1398))</f>
        <v/>
      </c>
      <c r="H1398" s="3"/>
      <c r="N1398" s="3"/>
      <c r="O1398" s="3"/>
      <c r="P1398" s="3"/>
      <c r="Q1398" s="3"/>
      <c r="R1398" s="3"/>
      <c r="S1398" s="3"/>
      <c r="T1398" s="3"/>
      <c r="V1398" s="3"/>
      <c r="W1398" s="3"/>
      <c r="X1398" s="3"/>
      <c r="Z1398" s="3"/>
      <c r="AA1398" s="3"/>
      <c r="AB1398" s="3"/>
      <c r="AC1398" s="3"/>
      <c r="AD1398" s="3"/>
      <c r="AF1398" s="3"/>
      <c r="AG1398" s="3"/>
      <c r="AH1398" s="3"/>
      <c r="AJ1398" s="3"/>
      <c r="AK1398" s="3"/>
      <c r="AL1398" s="3"/>
      <c r="AN1398" s="3"/>
      <c r="AQ1398" s="3"/>
    </row>
    <row r="1399" spans="1:43">
      <c r="A1399" t="str">
        <f>IF(C1399="","","Allievo "&amp;COUNTIF($C$2:C1399,C1399))</f>
        <v/>
      </c>
      <c r="H1399" s="3"/>
      <c r="N1399" s="3"/>
      <c r="O1399" s="3"/>
      <c r="P1399" s="3"/>
      <c r="Q1399" s="3"/>
      <c r="R1399" s="3"/>
      <c r="S1399" s="3"/>
      <c r="T1399" s="3"/>
      <c r="V1399" s="3"/>
      <c r="W1399" s="3"/>
      <c r="X1399" s="3"/>
      <c r="Z1399" s="3"/>
      <c r="AA1399" s="3"/>
      <c r="AB1399" s="3"/>
      <c r="AC1399" s="3"/>
      <c r="AD1399" s="3"/>
      <c r="AF1399" s="3"/>
      <c r="AG1399" s="3"/>
      <c r="AH1399" s="3"/>
      <c r="AJ1399" s="3"/>
      <c r="AK1399" s="3"/>
      <c r="AL1399" s="3"/>
      <c r="AN1399" s="3"/>
      <c r="AQ1399" s="3"/>
    </row>
    <row r="1400" spans="1:43">
      <c r="A1400" t="str">
        <f>IF(C1400="","","Allievo "&amp;COUNTIF($C$2:C1400,C1400))</f>
        <v/>
      </c>
      <c r="H1400" s="3"/>
      <c r="N1400" s="3"/>
      <c r="O1400" s="3"/>
      <c r="P1400" s="3"/>
      <c r="Q1400" s="3"/>
      <c r="R1400" s="3"/>
      <c r="S1400" s="3"/>
      <c r="T1400" s="3"/>
      <c r="V1400" s="3"/>
      <c r="W1400" s="3"/>
      <c r="X1400" s="3"/>
      <c r="Z1400" s="3"/>
      <c r="AA1400" s="3"/>
      <c r="AB1400" s="3"/>
      <c r="AC1400" s="3"/>
      <c r="AD1400" s="3"/>
      <c r="AF1400" s="3"/>
      <c r="AG1400" s="3"/>
      <c r="AH1400" s="3"/>
      <c r="AJ1400" s="3"/>
      <c r="AK1400" s="3"/>
      <c r="AL1400" s="3"/>
      <c r="AN1400" s="3"/>
      <c r="AQ1400" s="3"/>
    </row>
    <row r="1401" spans="1:43">
      <c r="A1401" t="str">
        <f>IF(C1401="","","Allievo "&amp;COUNTIF($C$2:C1401,C1401))</f>
        <v/>
      </c>
      <c r="H1401" s="3"/>
      <c r="N1401" s="3"/>
      <c r="O1401" s="3"/>
      <c r="P1401" s="3"/>
      <c r="Q1401" s="3"/>
      <c r="R1401" s="3"/>
      <c r="S1401" s="3"/>
      <c r="T1401" s="3"/>
      <c r="V1401" s="3"/>
      <c r="W1401" s="3"/>
      <c r="X1401" s="3"/>
      <c r="Z1401" s="3"/>
      <c r="AA1401" s="3"/>
      <c r="AB1401" s="3"/>
      <c r="AC1401" s="3"/>
      <c r="AD1401" s="3"/>
      <c r="AF1401" s="3"/>
      <c r="AG1401" s="3"/>
      <c r="AH1401" s="3"/>
      <c r="AJ1401" s="3"/>
      <c r="AK1401" s="3"/>
      <c r="AL1401" s="3"/>
      <c r="AN1401" s="3"/>
      <c r="AQ1401" s="3"/>
    </row>
    <row r="1402" spans="1:43">
      <c r="A1402" t="str">
        <f>IF(C1402="","","Allievo "&amp;COUNTIF($C$2:C1402,C1402))</f>
        <v/>
      </c>
      <c r="H1402" s="3"/>
      <c r="N1402" s="3"/>
      <c r="O1402" s="3"/>
      <c r="P1402" s="3"/>
      <c r="Q1402" s="3"/>
      <c r="R1402" s="3"/>
      <c r="S1402" s="3"/>
      <c r="T1402" s="3"/>
      <c r="V1402" s="3"/>
      <c r="W1402" s="3"/>
      <c r="X1402" s="3"/>
      <c r="Z1402" s="3"/>
      <c r="AA1402" s="3"/>
      <c r="AB1402" s="3"/>
      <c r="AC1402" s="3"/>
      <c r="AD1402" s="3"/>
      <c r="AF1402" s="3"/>
      <c r="AG1402" s="3"/>
      <c r="AH1402" s="3"/>
      <c r="AJ1402" s="3"/>
      <c r="AK1402" s="3"/>
      <c r="AL1402" s="3"/>
      <c r="AN1402" s="3"/>
      <c r="AQ1402" s="3"/>
    </row>
    <row r="1403" spans="1:43">
      <c r="A1403" t="str">
        <f>IF(C1403="","","Allievo "&amp;COUNTIF($C$2:C1403,C1403))</f>
        <v/>
      </c>
      <c r="H1403" s="3"/>
      <c r="N1403" s="3"/>
      <c r="O1403" s="3"/>
      <c r="P1403" s="3"/>
      <c r="Q1403" s="3"/>
      <c r="R1403" s="3"/>
      <c r="S1403" s="3"/>
      <c r="T1403" s="3"/>
      <c r="V1403" s="3"/>
      <c r="W1403" s="3"/>
      <c r="X1403" s="3"/>
      <c r="Z1403" s="3"/>
      <c r="AA1403" s="3"/>
      <c r="AB1403" s="3"/>
      <c r="AC1403" s="3"/>
      <c r="AD1403" s="3"/>
      <c r="AF1403" s="3"/>
      <c r="AG1403" s="3"/>
      <c r="AH1403" s="3"/>
      <c r="AJ1403" s="3"/>
      <c r="AK1403" s="3"/>
      <c r="AL1403" s="3"/>
      <c r="AN1403" s="3"/>
      <c r="AQ1403" s="3"/>
    </row>
    <row r="1404" spans="1:43">
      <c r="A1404" t="str">
        <f>IF(C1404="","","Allievo "&amp;COUNTIF($C$2:C1404,C1404))</f>
        <v/>
      </c>
      <c r="H1404" s="3"/>
      <c r="N1404" s="3"/>
      <c r="O1404" s="3"/>
      <c r="P1404" s="3"/>
      <c r="Q1404" s="3"/>
      <c r="R1404" s="3"/>
      <c r="S1404" s="3"/>
      <c r="T1404" s="3"/>
      <c r="V1404" s="3"/>
      <c r="W1404" s="3"/>
      <c r="X1404" s="3"/>
      <c r="Z1404" s="3"/>
      <c r="AA1404" s="3"/>
      <c r="AB1404" s="3"/>
      <c r="AC1404" s="3"/>
      <c r="AD1404" s="3"/>
      <c r="AF1404" s="3"/>
      <c r="AG1404" s="3"/>
      <c r="AH1404" s="3"/>
      <c r="AJ1404" s="3"/>
      <c r="AK1404" s="3"/>
      <c r="AL1404" s="3"/>
      <c r="AN1404" s="3"/>
      <c r="AQ1404" s="3"/>
    </row>
    <row r="1405" spans="1:43">
      <c r="A1405" t="str">
        <f>IF(C1405="","","Allievo "&amp;COUNTIF($C$2:C1405,C1405))</f>
        <v/>
      </c>
      <c r="H1405" s="3"/>
      <c r="N1405" s="3"/>
      <c r="O1405" s="3"/>
      <c r="P1405" s="3"/>
      <c r="Q1405" s="3"/>
      <c r="R1405" s="3"/>
      <c r="S1405" s="3"/>
      <c r="T1405" s="3"/>
      <c r="V1405" s="3"/>
      <c r="W1405" s="3"/>
      <c r="X1405" s="3"/>
      <c r="Z1405" s="3"/>
      <c r="AA1405" s="3"/>
      <c r="AB1405" s="3"/>
      <c r="AC1405" s="3"/>
      <c r="AD1405" s="3"/>
      <c r="AF1405" s="3"/>
      <c r="AG1405" s="3"/>
      <c r="AH1405" s="3"/>
      <c r="AJ1405" s="3"/>
      <c r="AK1405" s="3"/>
      <c r="AL1405" s="3"/>
      <c r="AN1405" s="3"/>
      <c r="AQ1405" s="3"/>
    </row>
    <row r="1406" spans="1:43">
      <c r="A1406" t="str">
        <f>IF(C1406="","","Allievo "&amp;COUNTIF($C$2:C1406,C1406))</f>
        <v/>
      </c>
      <c r="H1406" s="3"/>
      <c r="N1406" s="3"/>
      <c r="O1406" s="3"/>
      <c r="P1406" s="3"/>
      <c r="Q1406" s="3"/>
      <c r="R1406" s="3"/>
      <c r="S1406" s="3"/>
      <c r="T1406" s="3"/>
      <c r="V1406" s="3"/>
      <c r="W1406" s="3"/>
      <c r="X1406" s="3"/>
      <c r="Z1406" s="3"/>
      <c r="AA1406" s="3"/>
      <c r="AB1406" s="3"/>
      <c r="AC1406" s="3"/>
      <c r="AD1406" s="3"/>
      <c r="AF1406" s="3"/>
      <c r="AG1406" s="3"/>
      <c r="AH1406" s="3"/>
      <c r="AJ1406" s="3"/>
      <c r="AK1406" s="3"/>
      <c r="AL1406" s="3"/>
      <c r="AN1406" s="3"/>
      <c r="AQ1406" s="3"/>
    </row>
    <row r="1407" spans="1:43">
      <c r="A1407" t="str">
        <f>IF(C1407="","","Allievo "&amp;COUNTIF($C$2:C1407,C1407))</f>
        <v/>
      </c>
      <c r="H1407" s="3"/>
      <c r="N1407" s="3"/>
      <c r="O1407" s="3"/>
      <c r="P1407" s="3"/>
      <c r="Q1407" s="3"/>
      <c r="R1407" s="3"/>
      <c r="S1407" s="3"/>
      <c r="T1407" s="3"/>
      <c r="V1407" s="3"/>
      <c r="W1407" s="3"/>
      <c r="X1407" s="3"/>
      <c r="Z1407" s="3"/>
      <c r="AA1407" s="3"/>
      <c r="AB1407" s="3"/>
      <c r="AC1407" s="3"/>
      <c r="AD1407" s="3"/>
      <c r="AF1407" s="3"/>
      <c r="AG1407" s="3"/>
      <c r="AH1407" s="3"/>
      <c r="AJ1407" s="3"/>
      <c r="AK1407" s="3"/>
      <c r="AL1407" s="3"/>
      <c r="AN1407" s="3"/>
      <c r="AQ1407" s="3"/>
    </row>
    <row r="1408" spans="1:43">
      <c r="A1408" t="str">
        <f>IF(C1408="","","Allievo "&amp;COUNTIF($C$2:C1408,C1408))</f>
        <v/>
      </c>
      <c r="H1408" s="3"/>
      <c r="N1408" s="3"/>
      <c r="O1408" s="3"/>
      <c r="P1408" s="3"/>
      <c r="Q1408" s="3"/>
      <c r="R1408" s="3"/>
      <c r="S1408" s="3"/>
      <c r="T1408" s="3"/>
      <c r="V1408" s="3"/>
      <c r="W1408" s="3"/>
      <c r="X1408" s="3"/>
      <c r="Z1408" s="3"/>
      <c r="AA1408" s="3"/>
      <c r="AB1408" s="3"/>
      <c r="AC1408" s="3"/>
      <c r="AD1408" s="3"/>
      <c r="AF1408" s="3"/>
      <c r="AG1408" s="3"/>
      <c r="AH1408" s="3"/>
      <c r="AJ1408" s="3"/>
      <c r="AK1408" s="3"/>
      <c r="AL1408" s="3"/>
      <c r="AN1408" s="3"/>
      <c r="AQ1408" s="3"/>
    </row>
    <row r="1409" spans="1:43">
      <c r="A1409" t="str">
        <f>IF(C1409="","","Allievo "&amp;COUNTIF($C$2:C1409,C1409))</f>
        <v/>
      </c>
      <c r="H1409" s="3"/>
      <c r="N1409" s="3"/>
      <c r="O1409" s="3"/>
      <c r="P1409" s="3"/>
      <c r="Q1409" s="3"/>
      <c r="R1409" s="3"/>
      <c r="S1409" s="3"/>
      <c r="T1409" s="3"/>
      <c r="V1409" s="3"/>
      <c r="W1409" s="3"/>
      <c r="X1409" s="3"/>
      <c r="Z1409" s="3"/>
      <c r="AA1409" s="3"/>
      <c r="AB1409" s="3"/>
      <c r="AC1409" s="3"/>
      <c r="AD1409" s="3"/>
      <c r="AF1409" s="3"/>
      <c r="AG1409" s="3"/>
      <c r="AH1409" s="3"/>
      <c r="AJ1409" s="3"/>
      <c r="AK1409" s="3"/>
      <c r="AL1409" s="3"/>
      <c r="AN1409" s="3"/>
      <c r="AQ1409" s="3"/>
    </row>
    <row r="1410" spans="1:43">
      <c r="A1410" t="str">
        <f>IF(C1410="","","Allievo "&amp;COUNTIF($C$2:C1410,C1410))</f>
        <v/>
      </c>
      <c r="H1410" s="3"/>
      <c r="N1410" s="3"/>
      <c r="O1410" s="3"/>
      <c r="P1410" s="3"/>
      <c r="Q1410" s="3"/>
      <c r="R1410" s="3"/>
      <c r="S1410" s="3"/>
      <c r="T1410" s="3"/>
      <c r="V1410" s="3"/>
      <c r="W1410" s="3"/>
      <c r="X1410" s="3"/>
      <c r="Z1410" s="3"/>
      <c r="AA1410" s="3"/>
      <c r="AB1410" s="3"/>
      <c r="AC1410" s="3"/>
      <c r="AD1410" s="3"/>
      <c r="AF1410" s="3"/>
      <c r="AG1410" s="3"/>
      <c r="AH1410" s="3"/>
      <c r="AJ1410" s="3"/>
      <c r="AK1410" s="3"/>
      <c r="AL1410" s="3"/>
      <c r="AN1410" s="3"/>
      <c r="AQ1410" s="3"/>
    </row>
    <row r="1411" spans="1:43">
      <c r="A1411" t="str">
        <f>IF(C1411="","","Allievo "&amp;COUNTIF($C$2:C1411,C1411))</f>
        <v/>
      </c>
      <c r="H1411" s="3"/>
      <c r="N1411" s="3"/>
      <c r="O1411" s="3"/>
      <c r="P1411" s="3"/>
      <c r="Q1411" s="3"/>
      <c r="R1411" s="3"/>
      <c r="S1411" s="3"/>
      <c r="T1411" s="3"/>
      <c r="V1411" s="3"/>
      <c r="W1411" s="3"/>
      <c r="X1411" s="3"/>
      <c r="Z1411" s="3"/>
      <c r="AA1411" s="3"/>
      <c r="AB1411" s="3"/>
      <c r="AC1411" s="3"/>
      <c r="AD1411" s="3"/>
      <c r="AF1411" s="3"/>
      <c r="AG1411" s="3"/>
      <c r="AH1411" s="3"/>
      <c r="AJ1411" s="3"/>
      <c r="AK1411" s="3"/>
      <c r="AL1411" s="3"/>
      <c r="AN1411" s="3"/>
      <c r="AQ1411" s="3"/>
    </row>
    <row r="1412" spans="1:43">
      <c r="A1412" t="str">
        <f>IF(C1412="","","Allievo "&amp;COUNTIF($C$2:C1412,C1412))</f>
        <v/>
      </c>
      <c r="H1412" s="3"/>
      <c r="N1412" s="3"/>
      <c r="O1412" s="3"/>
      <c r="P1412" s="3"/>
      <c r="Q1412" s="3"/>
      <c r="R1412" s="3"/>
      <c r="S1412" s="3"/>
      <c r="T1412" s="3"/>
      <c r="V1412" s="3"/>
      <c r="W1412" s="3"/>
      <c r="X1412" s="3"/>
      <c r="Z1412" s="3"/>
      <c r="AA1412" s="3"/>
      <c r="AB1412" s="3"/>
      <c r="AC1412" s="3"/>
      <c r="AD1412" s="3"/>
      <c r="AF1412" s="3"/>
      <c r="AG1412" s="3"/>
      <c r="AH1412" s="3"/>
      <c r="AJ1412" s="3"/>
      <c r="AK1412" s="3"/>
      <c r="AL1412" s="3"/>
      <c r="AN1412" s="3"/>
      <c r="AQ1412" s="3"/>
    </row>
    <row r="1413" spans="1:43">
      <c r="A1413" t="str">
        <f>IF(C1413="","","Allievo "&amp;COUNTIF($C$2:C1413,C1413))</f>
        <v/>
      </c>
      <c r="H1413" s="3"/>
      <c r="N1413" s="3"/>
      <c r="O1413" s="3"/>
      <c r="P1413" s="3"/>
      <c r="Q1413" s="3"/>
      <c r="R1413" s="3"/>
      <c r="S1413" s="3"/>
      <c r="T1413" s="3"/>
      <c r="V1413" s="3"/>
      <c r="W1413" s="3"/>
      <c r="X1413" s="3"/>
      <c r="Z1413" s="3"/>
      <c r="AA1413" s="3"/>
      <c r="AB1413" s="3"/>
      <c r="AC1413" s="3"/>
      <c r="AD1413" s="3"/>
      <c r="AF1413" s="3"/>
      <c r="AG1413" s="3"/>
      <c r="AH1413" s="3"/>
      <c r="AJ1413" s="3"/>
      <c r="AK1413" s="3"/>
      <c r="AL1413" s="3"/>
      <c r="AN1413" s="3"/>
      <c r="AQ1413" s="3"/>
    </row>
    <row r="1414" spans="1:43">
      <c r="A1414" t="str">
        <f>IF(C1414="","","Allievo "&amp;COUNTIF($C$2:C1414,C1414))</f>
        <v/>
      </c>
      <c r="H1414" s="3"/>
      <c r="N1414" s="3"/>
      <c r="O1414" s="3"/>
      <c r="P1414" s="3"/>
      <c r="Q1414" s="3"/>
      <c r="R1414" s="3"/>
      <c r="S1414" s="3"/>
      <c r="T1414" s="3"/>
      <c r="V1414" s="3"/>
      <c r="W1414" s="3"/>
      <c r="X1414" s="3"/>
      <c r="Z1414" s="3"/>
      <c r="AA1414" s="3"/>
      <c r="AB1414" s="3"/>
      <c r="AC1414" s="3"/>
      <c r="AD1414" s="3"/>
      <c r="AF1414" s="3"/>
      <c r="AG1414" s="3"/>
      <c r="AH1414" s="3"/>
      <c r="AJ1414" s="3"/>
      <c r="AK1414" s="3"/>
      <c r="AL1414" s="3"/>
      <c r="AN1414" s="3"/>
      <c r="AQ1414" s="3"/>
    </row>
    <row r="1415" spans="1:43">
      <c r="A1415" t="str">
        <f>IF(C1415="","","Allievo "&amp;COUNTIF($C$2:C1415,C1415))</f>
        <v/>
      </c>
      <c r="H1415" s="3"/>
      <c r="N1415" s="3"/>
      <c r="O1415" s="3"/>
      <c r="P1415" s="3"/>
      <c r="Q1415" s="3"/>
      <c r="R1415" s="3"/>
      <c r="S1415" s="3"/>
      <c r="T1415" s="3"/>
      <c r="V1415" s="3"/>
      <c r="W1415" s="3"/>
      <c r="X1415" s="3"/>
      <c r="Z1415" s="3"/>
      <c r="AA1415" s="3"/>
      <c r="AB1415" s="3"/>
      <c r="AC1415" s="3"/>
      <c r="AD1415" s="3"/>
      <c r="AF1415" s="3"/>
      <c r="AG1415" s="3"/>
      <c r="AH1415" s="3"/>
      <c r="AJ1415" s="3"/>
      <c r="AK1415" s="3"/>
      <c r="AL1415" s="3"/>
      <c r="AN1415" s="3"/>
      <c r="AQ1415" s="3"/>
    </row>
    <row r="1416" spans="1:43">
      <c r="A1416" t="str">
        <f>IF(C1416="","","Allievo "&amp;COUNTIF($C$2:C1416,C1416))</f>
        <v/>
      </c>
      <c r="H1416" s="3"/>
      <c r="N1416" s="3"/>
      <c r="O1416" s="3"/>
      <c r="P1416" s="3"/>
      <c r="Q1416" s="3"/>
      <c r="R1416" s="3"/>
      <c r="S1416" s="3"/>
      <c r="T1416" s="3"/>
      <c r="V1416" s="3"/>
      <c r="W1416" s="3"/>
      <c r="X1416" s="3"/>
      <c r="Z1416" s="3"/>
      <c r="AA1416" s="3"/>
      <c r="AB1416" s="3"/>
      <c r="AC1416" s="3"/>
      <c r="AD1416" s="3"/>
      <c r="AF1416" s="3"/>
      <c r="AG1416" s="3"/>
      <c r="AH1416" s="3"/>
      <c r="AJ1416" s="3"/>
      <c r="AK1416" s="3"/>
      <c r="AL1416" s="3"/>
      <c r="AN1416" s="3"/>
      <c r="AQ1416" s="3"/>
    </row>
    <row r="1417" spans="1:43">
      <c r="A1417" t="str">
        <f>IF(C1417="","","Allievo "&amp;COUNTIF($C$2:C1417,C1417))</f>
        <v/>
      </c>
      <c r="H1417" s="3"/>
      <c r="N1417" s="3"/>
      <c r="O1417" s="3"/>
      <c r="P1417" s="3"/>
      <c r="Q1417" s="3"/>
      <c r="R1417" s="3"/>
      <c r="S1417" s="3"/>
      <c r="T1417" s="3"/>
      <c r="V1417" s="3"/>
      <c r="W1417" s="3"/>
      <c r="X1417" s="3"/>
      <c r="Z1417" s="3"/>
      <c r="AA1417" s="3"/>
      <c r="AB1417" s="3"/>
      <c r="AC1417" s="3"/>
      <c r="AD1417" s="3"/>
      <c r="AF1417" s="3"/>
      <c r="AG1417" s="3"/>
      <c r="AH1417" s="3"/>
      <c r="AJ1417" s="3"/>
      <c r="AK1417" s="3"/>
      <c r="AL1417" s="3"/>
      <c r="AN1417" s="3"/>
      <c r="AQ1417" s="3"/>
    </row>
    <row r="1418" spans="1:43">
      <c r="A1418" t="str">
        <f>IF(C1418="","","Allievo "&amp;COUNTIF($C$2:C1418,C1418))</f>
        <v/>
      </c>
      <c r="H1418" s="3"/>
      <c r="N1418" s="3"/>
      <c r="O1418" s="3"/>
      <c r="P1418" s="3"/>
      <c r="Q1418" s="3"/>
      <c r="R1418" s="3"/>
      <c r="S1418" s="3"/>
      <c r="T1418" s="3"/>
      <c r="V1418" s="3"/>
      <c r="W1418" s="3"/>
      <c r="X1418" s="3"/>
      <c r="Z1418" s="3"/>
      <c r="AA1418" s="3"/>
      <c r="AB1418" s="3"/>
      <c r="AC1418" s="3"/>
      <c r="AD1418" s="3"/>
      <c r="AF1418" s="3"/>
      <c r="AG1418" s="3"/>
      <c r="AH1418" s="3"/>
      <c r="AJ1418" s="3"/>
      <c r="AK1418" s="3"/>
      <c r="AL1418" s="3"/>
      <c r="AN1418" s="3"/>
      <c r="AQ1418" s="3"/>
    </row>
    <row r="1419" spans="1:43">
      <c r="A1419" t="str">
        <f>IF(C1419="","","Allievo "&amp;COUNTIF($C$2:C1419,C1419))</f>
        <v/>
      </c>
      <c r="H1419" s="3"/>
      <c r="N1419" s="3"/>
      <c r="O1419" s="3"/>
      <c r="P1419" s="3"/>
      <c r="Q1419" s="3"/>
      <c r="R1419" s="3"/>
      <c r="S1419" s="3"/>
      <c r="T1419" s="3"/>
      <c r="V1419" s="3"/>
      <c r="W1419" s="3"/>
      <c r="X1419" s="3"/>
      <c r="Z1419" s="3"/>
      <c r="AA1419" s="3"/>
      <c r="AB1419" s="3"/>
      <c r="AC1419" s="3"/>
      <c r="AD1419" s="3"/>
      <c r="AF1419" s="3"/>
      <c r="AG1419" s="3"/>
      <c r="AH1419" s="3"/>
      <c r="AJ1419" s="3"/>
      <c r="AK1419" s="3"/>
      <c r="AL1419" s="3"/>
      <c r="AN1419" s="3"/>
      <c r="AQ1419" s="3"/>
    </row>
    <row r="1420" spans="1:43">
      <c r="A1420" t="str">
        <f>IF(C1420="","","Allievo "&amp;COUNTIF($C$2:C1420,C1420))</f>
        <v/>
      </c>
      <c r="H1420" s="3"/>
      <c r="N1420" s="3"/>
      <c r="O1420" s="3"/>
      <c r="P1420" s="3"/>
      <c r="Q1420" s="3"/>
      <c r="R1420" s="3"/>
      <c r="S1420" s="3"/>
      <c r="T1420" s="3"/>
      <c r="V1420" s="3"/>
      <c r="W1420" s="3"/>
      <c r="X1420" s="3"/>
      <c r="Z1420" s="3"/>
      <c r="AA1420" s="3"/>
      <c r="AB1420" s="3"/>
      <c r="AC1420" s="3"/>
      <c r="AD1420" s="3"/>
      <c r="AF1420" s="3"/>
      <c r="AG1420" s="3"/>
      <c r="AH1420" s="3"/>
      <c r="AJ1420" s="3"/>
      <c r="AK1420" s="3"/>
      <c r="AL1420" s="3"/>
      <c r="AN1420" s="3"/>
      <c r="AQ1420" s="3"/>
    </row>
    <row r="1421" spans="1:43">
      <c r="A1421" t="str">
        <f>IF(C1421="","","Allievo "&amp;COUNTIF($C$2:C1421,C1421))</f>
        <v/>
      </c>
      <c r="H1421" s="3"/>
      <c r="N1421" s="3"/>
      <c r="O1421" s="3"/>
      <c r="P1421" s="3"/>
      <c r="Q1421" s="3"/>
      <c r="R1421" s="3"/>
      <c r="S1421" s="3"/>
      <c r="T1421" s="3"/>
      <c r="V1421" s="3"/>
      <c r="W1421" s="3"/>
      <c r="X1421" s="3"/>
      <c r="Z1421" s="3"/>
      <c r="AA1421" s="3"/>
      <c r="AB1421" s="3"/>
      <c r="AC1421" s="3"/>
      <c r="AD1421" s="3"/>
      <c r="AF1421" s="3"/>
      <c r="AG1421" s="3"/>
      <c r="AH1421" s="3"/>
      <c r="AJ1421" s="3"/>
      <c r="AK1421" s="3"/>
      <c r="AL1421" s="3"/>
      <c r="AN1421" s="3"/>
      <c r="AQ1421" s="3"/>
    </row>
    <row r="1422" spans="1:43">
      <c r="A1422" t="str">
        <f>IF(C1422="","","Allievo "&amp;COUNTIF($C$2:C1422,C1422))</f>
        <v/>
      </c>
      <c r="H1422" s="3"/>
      <c r="N1422" s="3"/>
      <c r="O1422" s="3"/>
      <c r="P1422" s="3"/>
      <c r="Q1422" s="3"/>
      <c r="R1422" s="3"/>
      <c r="S1422" s="3"/>
      <c r="T1422" s="3"/>
      <c r="V1422" s="3"/>
      <c r="W1422" s="3"/>
      <c r="X1422" s="3"/>
      <c r="Z1422" s="3"/>
      <c r="AA1422" s="3"/>
      <c r="AB1422" s="3"/>
      <c r="AC1422" s="3"/>
      <c r="AD1422" s="3"/>
      <c r="AF1422" s="3"/>
      <c r="AG1422" s="3"/>
      <c r="AH1422" s="3"/>
      <c r="AJ1422" s="3"/>
      <c r="AK1422" s="3"/>
      <c r="AL1422" s="3"/>
      <c r="AN1422" s="3"/>
      <c r="AQ1422" s="3"/>
    </row>
    <row r="1423" spans="1:43">
      <c r="A1423" t="str">
        <f>IF(C1423="","","Allievo "&amp;COUNTIF($C$2:C1423,C1423))</f>
        <v/>
      </c>
      <c r="H1423" s="3"/>
      <c r="N1423" s="3"/>
      <c r="O1423" s="3"/>
      <c r="P1423" s="3"/>
      <c r="Q1423" s="3"/>
      <c r="R1423" s="3"/>
      <c r="S1423" s="3"/>
      <c r="T1423" s="3"/>
      <c r="V1423" s="3"/>
      <c r="W1423" s="3"/>
      <c r="X1423" s="3"/>
      <c r="Z1423" s="3"/>
      <c r="AA1423" s="3"/>
      <c r="AB1423" s="3"/>
      <c r="AC1423" s="3"/>
      <c r="AD1423" s="3"/>
      <c r="AF1423" s="3"/>
      <c r="AG1423" s="3"/>
      <c r="AH1423" s="3"/>
      <c r="AJ1423" s="3"/>
      <c r="AK1423" s="3"/>
      <c r="AL1423" s="3"/>
      <c r="AN1423" s="3"/>
      <c r="AQ1423" s="3"/>
    </row>
    <row r="1424" spans="1:43">
      <c r="A1424" t="str">
        <f>IF(C1424="","","Allievo "&amp;COUNTIF($C$2:C1424,C1424))</f>
        <v/>
      </c>
      <c r="H1424" s="3"/>
      <c r="N1424" s="3"/>
      <c r="O1424" s="3"/>
      <c r="P1424" s="3"/>
      <c r="Q1424" s="3"/>
      <c r="R1424" s="3"/>
      <c r="S1424" s="3"/>
      <c r="T1424" s="3"/>
      <c r="V1424" s="3"/>
      <c r="W1424" s="3"/>
      <c r="X1424" s="3"/>
      <c r="Z1424" s="3"/>
      <c r="AA1424" s="3"/>
      <c r="AB1424" s="3"/>
      <c r="AC1424" s="3"/>
      <c r="AD1424" s="3"/>
      <c r="AF1424" s="3"/>
      <c r="AG1424" s="3"/>
      <c r="AH1424" s="3"/>
      <c r="AJ1424" s="3"/>
      <c r="AK1424" s="3"/>
      <c r="AL1424" s="3"/>
      <c r="AN1424" s="3"/>
      <c r="AQ1424" s="3"/>
    </row>
    <row r="1425" spans="1:43">
      <c r="A1425" t="str">
        <f>IF(C1425="","","Allievo "&amp;COUNTIF($C$2:C1425,C1425))</f>
        <v/>
      </c>
      <c r="H1425" s="3"/>
      <c r="N1425" s="3"/>
      <c r="O1425" s="3"/>
      <c r="P1425" s="3"/>
      <c r="Q1425" s="3"/>
      <c r="R1425" s="3"/>
      <c r="S1425" s="3"/>
      <c r="T1425" s="3"/>
      <c r="V1425" s="3"/>
      <c r="W1425" s="3"/>
      <c r="X1425" s="3"/>
      <c r="Z1425" s="3"/>
      <c r="AA1425" s="3"/>
      <c r="AB1425" s="3"/>
      <c r="AC1425" s="3"/>
      <c r="AD1425" s="3"/>
      <c r="AF1425" s="3"/>
      <c r="AG1425" s="3"/>
      <c r="AH1425" s="3"/>
      <c r="AJ1425" s="3"/>
      <c r="AK1425" s="3"/>
      <c r="AL1425" s="3"/>
      <c r="AN1425" s="3"/>
      <c r="AQ1425" s="3"/>
    </row>
    <row r="1426" spans="1:43">
      <c r="A1426" t="str">
        <f>IF(C1426="","","Allievo "&amp;COUNTIF($C$2:C1426,C1426))</f>
        <v/>
      </c>
      <c r="H1426" s="3"/>
      <c r="N1426" s="3"/>
      <c r="O1426" s="3"/>
      <c r="P1426" s="3"/>
      <c r="Q1426" s="3"/>
      <c r="R1426" s="3"/>
      <c r="S1426" s="3"/>
      <c r="T1426" s="3"/>
      <c r="V1426" s="3"/>
      <c r="W1426" s="3"/>
      <c r="X1426" s="3"/>
      <c r="Z1426" s="3"/>
      <c r="AA1426" s="3"/>
      <c r="AB1426" s="3"/>
      <c r="AC1426" s="3"/>
      <c r="AD1426" s="3"/>
      <c r="AF1426" s="3"/>
      <c r="AG1426" s="3"/>
      <c r="AH1426" s="3"/>
      <c r="AJ1426" s="3"/>
      <c r="AK1426" s="3"/>
      <c r="AL1426" s="3"/>
      <c r="AN1426" s="3"/>
      <c r="AQ1426" s="3"/>
    </row>
    <row r="1427" spans="1:43">
      <c r="A1427" t="str">
        <f>IF(C1427="","","Allievo "&amp;COUNTIF($C$2:C1427,C1427))</f>
        <v/>
      </c>
      <c r="H1427" s="3"/>
      <c r="N1427" s="3"/>
      <c r="O1427" s="3"/>
      <c r="P1427" s="3"/>
      <c r="Q1427" s="3"/>
      <c r="R1427" s="3"/>
      <c r="S1427" s="3"/>
      <c r="T1427" s="3"/>
      <c r="V1427" s="3"/>
      <c r="W1427" s="3"/>
      <c r="X1427" s="3"/>
      <c r="Z1427" s="3"/>
      <c r="AA1427" s="3"/>
      <c r="AB1427" s="3"/>
      <c r="AC1427" s="3"/>
      <c r="AD1427" s="3"/>
      <c r="AF1427" s="3"/>
      <c r="AG1427" s="3"/>
      <c r="AH1427" s="3"/>
      <c r="AJ1427" s="3"/>
      <c r="AK1427" s="3"/>
      <c r="AL1427" s="3"/>
      <c r="AN1427" s="3"/>
      <c r="AQ1427" s="3"/>
    </row>
    <row r="1428" spans="1:43">
      <c r="A1428" t="str">
        <f>IF(C1428="","","Allievo "&amp;COUNTIF($C$2:C1428,C1428))</f>
        <v/>
      </c>
      <c r="H1428" s="3"/>
      <c r="N1428" s="3"/>
      <c r="O1428" s="3"/>
      <c r="P1428" s="3"/>
      <c r="Q1428" s="3"/>
      <c r="R1428" s="3"/>
      <c r="S1428" s="3"/>
      <c r="T1428" s="3"/>
      <c r="V1428" s="3"/>
      <c r="W1428" s="3"/>
      <c r="X1428" s="3"/>
      <c r="Z1428" s="3"/>
      <c r="AA1428" s="3"/>
      <c r="AB1428" s="3"/>
      <c r="AC1428" s="3"/>
      <c r="AD1428" s="3"/>
      <c r="AF1428" s="3"/>
      <c r="AG1428" s="3"/>
      <c r="AH1428" s="3"/>
      <c r="AJ1428" s="3"/>
      <c r="AK1428" s="3"/>
      <c r="AL1428" s="3"/>
      <c r="AN1428" s="3"/>
      <c r="AQ1428" s="3"/>
    </row>
    <row r="1429" spans="1:43">
      <c r="A1429" t="str">
        <f>IF(C1429="","","Allievo "&amp;COUNTIF($C$2:C1429,C1429))</f>
        <v/>
      </c>
      <c r="H1429" s="3"/>
      <c r="N1429" s="3"/>
      <c r="O1429" s="3"/>
      <c r="P1429" s="3"/>
      <c r="Q1429" s="3"/>
      <c r="R1429" s="3"/>
      <c r="S1429" s="3"/>
      <c r="T1429" s="3"/>
      <c r="V1429" s="3"/>
      <c r="W1429" s="3"/>
      <c r="X1429" s="3"/>
      <c r="Z1429" s="3"/>
      <c r="AA1429" s="3"/>
      <c r="AB1429" s="3"/>
      <c r="AC1429" s="3"/>
      <c r="AD1429" s="3"/>
      <c r="AF1429" s="3"/>
      <c r="AG1429" s="3"/>
      <c r="AH1429" s="3"/>
      <c r="AJ1429" s="3"/>
      <c r="AK1429" s="3"/>
      <c r="AL1429" s="3"/>
      <c r="AN1429" s="3"/>
      <c r="AQ1429" s="3"/>
    </row>
    <row r="1430" spans="1:43">
      <c r="A1430" t="str">
        <f>IF(C1430="","","Allievo "&amp;COUNTIF($C$2:C1430,C1430))</f>
        <v/>
      </c>
      <c r="H1430" s="3"/>
      <c r="N1430" s="3"/>
      <c r="O1430" s="3"/>
      <c r="P1430" s="3"/>
      <c r="Q1430" s="3"/>
      <c r="R1430" s="3"/>
      <c r="S1430" s="3"/>
      <c r="T1430" s="3"/>
      <c r="V1430" s="3"/>
      <c r="W1430" s="3"/>
      <c r="X1430" s="3"/>
      <c r="Z1430" s="3"/>
      <c r="AA1430" s="3"/>
      <c r="AB1430" s="3"/>
      <c r="AC1430" s="3"/>
      <c r="AD1430" s="3"/>
      <c r="AF1430" s="3"/>
      <c r="AG1430" s="3"/>
      <c r="AH1430" s="3"/>
      <c r="AJ1430" s="3"/>
      <c r="AK1430" s="3"/>
      <c r="AL1430" s="3"/>
      <c r="AN1430" s="3"/>
      <c r="AQ1430" s="3"/>
    </row>
    <row r="1431" spans="1:43">
      <c r="A1431" t="str">
        <f>IF(C1431="","","Allievo "&amp;COUNTIF($C$2:C1431,C1431))</f>
        <v/>
      </c>
      <c r="H1431" s="3"/>
      <c r="N1431" s="3"/>
      <c r="O1431" s="3"/>
      <c r="P1431" s="3"/>
      <c r="Q1431" s="3"/>
      <c r="R1431" s="3"/>
      <c r="S1431" s="3"/>
      <c r="T1431" s="3"/>
      <c r="V1431" s="3"/>
      <c r="W1431" s="3"/>
      <c r="X1431" s="3"/>
      <c r="Z1431" s="3"/>
      <c r="AA1431" s="3"/>
      <c r="AB1431" s="3"/>
      <c r="AC1431" s="3"/>
      <c r="AD1431" s="3"/>
      <c r="AF1431" s="3"/>
      <c r="AG1431" s="3"/>
      <c r="AH1431" s="3"/>
      <c r="AJ1431" s="3"/>
      <c r="AK1431" s="3"/>
      <c r="AL1431" s="3"/>
      <c r="AN1431" s="3"/>
      <c r="AQ1431" s="3"/>
    </row>
    <row r="1432" spans="1:43">
      <c r="A1432" t="str">
        <f>IF(C1432="","","Allievo "&amp;COUNTIF($C$2:C1432,C1432))</f>
        <v/>
      </c>
      <c r="H1432" s="3"/>
      <c r="N1432" s="3"/>
      <c r="O1432" s="3"/>
      <c r="P1432" s="3"/>
      <c r="Q1432" s="3"/>
      <c r="R1432" s="3"/>
      <c r="S1432" s="3"/>
      <c r="T1432" s="3"/>
      <c r="V1432" s="3"/>
      <c r="W1432" s="3"/>
      <c r="X1432" s="3"/>
      <c r="Z1432" s="3"/>
      <c r="AA1432" s="3"/>
      <c r="AB1432" s="3"/>
      <c r="AC1432" s="3"/>
      <c r="AD1432" s="3"/>
      <c r="AF1432" s="3"/>
      <c r="AG1432" s="3"/>
      <c r="AH1432" s="3"/>
      <c r="AJ1432" s="3"/>
      <c r="AK1432" s="3"/>
      <c r="AL1432" s="3"/>
      <c r="AN1432" s="3"/>
      <c r="AQ1432" s="3"/>
    </row>
    <row r="1433" spans="1:43">
      <c r="A1433" t="str">
        <f>IF(C1433="","","Allievo "&amp;COUNTIF($C$2:C1433,C1433))</f>
        <v/>
      </c>
      <c r="H1433" s="3"/>
      <c r="N1433" s="3"/>
      <c r="O1433" s="3"/>
      <c r="P1433" s="3"/>
      <c r="Q1433" s="3"/>
      <c r="R1433" s="3"/>
      <c r="S1433" s="3"/>
      <c r="T1433" s="3"/>
      <c r="V1433" s="3"/>
      <c r="W1433" s="3"/>
      <c r="X1433" s="3"/>
      <c r="Z1433" s="3"/>
      <c r="AA1433" s="3"/>
      <c r="AB1433" s="3"/>
      <c r="AC1433" s="3"/>
      <c r="AD1433" s="3"/>
      <c r="AF1433" s="3"/>
      <c r="AG1433" s="3"/>
      <c r="AH1433" s="3"/>
      <c r="AJ1433" s="3"/>
      <c r="AK1433" s="3"/>
      <c r="AL1433" s="3"/>
      <c r="AN1433" s="3"/>
      <c r="AQ1433" s="3"/>
    </row>
    <row r="1434" spans="1:43">
      <c r="A1434" t="str">
        <f>IF(C1434="","","Allievo "&amp;COUNTIF($C$2:C1434,C1434))</f>
        <v/>
      </c>
      <c r="H1434" s="3"/>
      <c r="N1434" s="3"/>
      <c r="O1434" s="3"/>
      <c r="P1434" s="3"/>
      <c r="Q1434" s="3"/>
      <c r="R1434" s="3"/>
      <c r="S1434" s="3"/>
      <c r="T1434" s="3"/>
      <c r="V1434" s="3"/>
      <c r="W1434" s="3"/>
      <c r="X1434" s="3"/>
      <c r="Z1434" s="3"/>
      <c r="AA1434" s="3"/>
      <c r="AB1434" s="3"/>
      <c r="AC1434" s="3"/>
      <c r="AD1434" s="3"/>
      <c r="AF1434" s="3"/>
      <c r="AG1434" s="3"/>
      <c r="AH1434" s="3"/>
      <c r="AJ1434" s="3"/>
      <c r="AK1434" s="3"/>
      <c r="AL1434" s="3"/>
      <c r="AN1434" s="3"/>
      <c r="AQ1434" s="3"/>
    </row>
    <row r="1435" spans="1:43">
      <c r="A1435" t="str">
        <f>IF(C1435="","","Allievo "&amp;COUNTIF($C$2:C1435,C1435))</f>
        <v/>
      </c>
      <c r="H1435" s="3"/>
      <c r="N1435" s="3"/>
      <c r="O1435" s="3"/>
      <c r="P1435" s="3"/>
      <c r="Q1435" s="3"/>
      <c r="R1435" s="3"/>
      <c r="S1435" s="3"/>
      <c r="T1435" s="3"/>
      <c r="V1435" s="3"/>
      <c r="W1435" s="3"/>
      <c r="X1435" s="3"/>
      <c r="Z1435" s="3"/>
      <c r="AA1435" s="3"/>
      <c r="AB1435" s="3"/>
      <c r="AC1435" s="3"/>
      <c r="AD1435" s="3"/>
      <c r="AF1435" s="3"/>
      <c r="AG1435" s="3"/>
      <c r="AH1435" s="3"/>
      <c r="AJ1435" s="3"/>
      <c r="AK1435" s="3"/>
      <c r="AL1435" s="3"/>
      <c r="AN1435" s="3"/>
      <c r="AQ1435" s="3"/>
    </row>
    <row r="1436" spans="1:43">
      <c r="A1436" t="str">
        <f>IF(C1436="","","Allievo "&amp;COUNTIF($C$2:C1436,C1436))</f>
        <v/>
      </c>
      <c r="H1436" s="3"/>
      <c r="N1436" s="3"/>
      <c r="O1436" s="3"/>
      <c r="P1436" s="3"/>
      <c r="Q1436" s="3"/>
      <c r="R1436" s="3"/>
      <c r="S1436" s="3"/>
      <c r="T1436" s="3"/>
      <c r="V1436" s="3"/>
      <c r="W1436" s="3"/>
      <c r="X1436" s="3"/>
      <c r="Z1436" s="3"/>
      <c r="AA1436" s="3"/>
      <c r="AB1436" s="3"/>
      <c r="AC1436" s="3"/>
      <c r="AD1436" s="3"/>
      <c r="AF1436" s="3"/>
      <c r="AG1436" s="3"/>
      <c r="AH1436" s="3"/>
      <c r="AJ1436" s="3"/>
      <c r="AK1436" s="3"/>
      <c r="AL1436" s="3"/>
      <c r="AN1436" s="3"/>
      <c r="AQ1436" s="3"/>
    </row>
    <row r="1437" spans="1:43">
      <c r="A1437" t="str">
        <f>IF(C1437="","","Allievo "&amp;COUNTIF($C$2:C1437,C1437))</f>
        <v/>
      </c>
      <c r="H1437" s="3"/>
      <c r="N1437" s="3"/>
      <c r="O1437" s="3"/>
      <c r="P1437" s="3"/>
      <c r="Q1437" s="3"/>
      <c r="R1437" s="3"/>
      <c r="S1437" s="3"/>
      <c r="T1437" s="3"/>
      <c r="V1437" s="3"/>
      <c r="W1437" s="3"/>
      <c r="X1437" s="3"/>
      <c r="Z1437" s="3"/>
      <c r="AA1437" s="3"/>
      <c r="AB1437" s="3"/>
      <c r="AC1437" s="3"/>
      <c r="AD1437" s="3"/>
      <c r="AF1437" s="3"/>
      <c r="AG1437" s="3"/>
      <c r="AH1437" s="3"/>
      <c r="AJ1437" s="3"/>
      <c r="AK1437" s="3"/>
      <c r="AL1437" s="3"/>
      <c r="AN1437" s="3"/>
      <c r="AQ1437" s="3"/>
    </row>
    <row r="1438" spans="1:43">
      <c r="A1438" t="str">
        <f>IF(C1438="","","Allievo "&amp;COUNTIF($C$2:C1438,C1438))</f>
        <v/>
      </c>
      <c r="H1438" s="3"/>
      <c r="N1438" s="3"/>
      <c r="O1438" s="3"/>
      <c r="P1438" s="3"/>
      <c r="Q1438" s="3"/>
      <c r="R1438" s="3"/>
      <c r="S1438" s="3"/>
      <c r="T1438" s="3"/>
      <c r="V1438" s="3"/>
      <c r="W1438" s="3"/>
      <c r="X1438" s="3"/>
      <c r="Z1438" s="3"/>
      <c r="AA1438" s="3"/>
      <c r="AB1438" s="3"/>
      <c r="AC1438" s="3"/>
      <c r="AD1438" s="3"/>
      <c r="AF1438" s="3"/>
      <c r="AG1438" s="3"/>
      <c r="AH1438" s="3"/>
      <c r="AJ1438" s="3"/>
      <c r="AK1438" s="3"/>
      <c r="AL1438" s="3"/>
      <c r="AN1438" s="3"/>
      <c r="AQ1438" s="3"/>
    </row>
    <row r="1439" spans="1:43">
      <c r="A1439" t="str">
        <f>IF(C1439="","","Allievo "&amp;COUNTIF($C$2:C1439,C1439))</f>
        <v/>
      </c>
      <c r="H1439" s="3"/>
      <c r="N1439" s="3"/>
      <c r="O1439" s="3"/>
      <c r="P1439" s="3"/>
      <c r="Q1439" s="3"/>
      <c r="R1439" s="3"/>
      <c r="S1439" s="3"/>
      <c r="T1439" s="3"/>
      <c r="V1439" s="3"/>
      <c r="W1439" s="3"/>
      <c r="X1439" s="3"/>
      <c r="Z1439" s="3"/>
      <c r="AA1439" s="3"/>
      <c r="AB1439" s="3"/>
      <c r="AC1439" s="3"/>
      <c r="AD1439" s="3"/>
      <c r="AF1439" s="3"/>
      <c r="AG1439" s="3"/>
      <c r="AH1439" s="3"/>
      <c r="AJ1439" s="3"/>
      <c r="AK1439" s="3"/>
      <c r="AL1439" s="3"/>
      <c r="AN1439" s="3"/>
      <c r="AQ1439" s="3"/>
    </row>
    <row r="1440" spans="1:43">
      <c r="A1440" t="str">
        <f>IF(C1440="","","Allievo "&amp;COUNTIF($C$2:C1440,C1440))</f>
        <v/>
      </c>
      <c r="H1440" s="3"/>
      <c r="N1440" s="3"/>
      <c r="O1440" s="3"/>
      <c r="P1440" s="3"/>
      <c r="Q1440" s="3"/>
      <c r="R1440" s="3"/>
      <c r="S1440" s="3"/>
      <c r="T1440" s="3"/>
      <c r="V1440" s="3"/>
      <c r="W1440" s="3"/>
      <c r="X1440" s="3"/>
      <c r="Z1440" s="3"/>
      <c r="AA1440" s="3"/>
      <c r="AB1440" s="3"/>
      <c r="AC1440" s="3"/>
      <c r="AD1440" s="3"/>
      <c r="AF1440" s="3"/>
      <c r="AG1440" s="3"/>
      <c r="AH1440" s="3"/>
      <c r="AJ1440" s="3"/>
      <c r="AK1440" s="3"/>
      <c r="AL1440" s="3"/>
      <c r="AN1440" s="3"/>
      <c r="AQ1440" s="3"/>
    </row>
    <row r="1441" spans="1:43">
      <c r="A1441" t="str">
        <f>IF(C1441="","","Allievo "&amp;COUNTIF($C$2:C1441,C1441))</f>
        <v/>
      </c>
      <c r="H1441" s="3"/>
      <c r="N1441" s="3"/>
      <c r="O1441" s="3"/>
      <c r="P1441" s="3"/>
      <c r="Q1441" s="3"/>
      <c r="R1441" s="3"/>
      <c r="S1441" s="3"/>
      <c r="T1441" s="3"/>
      <c r="V1441" s="3"/>
      <c r="W1441" s="3"/>
      <c r="X1441" s="3"/>
      <c r="Z1441" s="3"/>
      <c r="AA1441" s="3"/>
      <c r="AB1441" s="3"/>
      <c r="AC1441" s="3"/>
      <c r="AD1441" s="3"/>
      <c r="AF1441" s="3"/>
      <c r="AG1441" s="3"/>
      <c r="AH1441" s="3"/>
      <c r="AJ1441" s="3"/>
      <c r="AK1441" s="3"/>
      <c r="AL1441" s="3"/>
      <c r="AN1441" s="3"/>
      <c r="AQ1441" s="3"/>
    </row>
    <row r="1442" spans="1:43">
      <c r="A1442" t="str">
        <f>IF(C1442="","","Allievo "&amp;COUNTIF($C$2:C1442,C1442))</f>
        <v/>
      </c>
      <c r="H1442" s="3"/>
      <c r="N1442" s="3"/>
      <c r="O1442" s="3"/>
      <c r="P1442" s="3"/>
      <c r="Q1442" s="3"/>
      <c r="R1442" s="3"/>
      <c r="S1442" s="3"/>
      <c r="T1442" s="3"/>
      <c r="V1442" s="3"/>
      <c r="W1442" s="3"/>
      <c r="X1442" s="3"/>
      <c r="Z1442" s="3"/>
      <c r="AA1442" s="3"/>
      <c r="AB1442" s="3"/>
      <c r="AC1442" s="3"/>
      <c r="AD1442" s="3"/>
      <c r="AF1442" s="3"/>
      <c r="AG1442" s="3"/>
      <c r="AH1442" s="3"/>
      <c r="AJ1442" s="3"/>
      <c r="AK1442" s="3"/>
      <c r="AL1442" s="3"/>
      <c r="AN1442" s="3"/>
      <c r="AQ1442" s="3"/>
    </row>
    <row r="1443" spans="1:43">
      <c r="A1443" t="str">
        <f>IF(C1443="","","Allievo "&amp;COUNTIF($C$2:C1443,C1443))</f>
        <v/>
      </c>
      <c r="H1443" s="3"/>
      <c r="N1443" s="3"/>
      <c r="O1443" s="3"/>
      <c r="P1443" s="3"/>
      <c r="Q1443" s="3"/>
      <c r="R1443" s="3"/>
      <c r="S1443" s="3"/>
      <c r="T1443" s="3"/>
      <c r="V1443" s="3"/>
      <c r="W1443" s="3"/>
      <c r="X1443" s="3"/>
      <c r="Z1443" s="3"/>
      <c r="AA1443" s="3"/>
      <c r="AB1443" s="3"/>
      <c r="AC1443" s="3"/>
      <c r="AD1443" s="3"/>
      <c r="AF1443" s="3"/>
      <c r="AG1443" s="3"/>
      <c r="AH1443" s="3"/>
      <c r="AJ1443" s="3"/>
      <c r="AK1443" s="3"/>
      <c r="AL1443" s="3"/>
      <c r="AN1443" s="3"/>
      <c r="AQ1443" s="3"/>
    </row>
    <row r="1444" spans="1:43">
      <c r="A1444" t="str">
        <f>IF(C1444="","","Allievo "&amp;COUNTIF($C$2:C1444,C1444))</f>
        <v/>
      </c>
      <c r="H1444" s="3"/>
      <c r="N1444" s="3"/>
      <c r="O1444" s="3"/>
      <c r="P1444" s="3"/>
      <c r="Q1444" s="3"/>
      <c r="R1444" s="3"/>
      <c r="S1444" s="3"/>
      <c r="T1444" s="3"/>
      <c r="V1444" s="3"/>
      <c r="W1444" s="3"/>
      <c r="X1444" s="3"/>
      <c r="Z1444" s="3"/>
      <c r="AA1444" s="3"/>
      <c r="AB1444" s="3"/>
      <c r="AC1444" s="3"/>
      <c r="AD1444" s="3"/>
      <c r="AF1444" s="3"/>
      <c r="AG1444" s="3"/>
      <c r="AH1444" s="3"/>
      <c r="AJ1444" s="3"/>
      <c r="AK1444" s="3"/>
      <c r="AL1444" s="3"/>
      <c r="AN1444" s="3"/>
      <c r="AQ1444" s="3"/>
    </row>
    <row r="1445" spans="1:43">
      <c r="A1445" t="str">
        <f>IF(C1445="","","Allievo "&amp;COUNTIF($C$2:C1445,C1445))</f>
        <v/>
      </c>
      <c r="H1445" s="3"/>
      <c r="N1445" s="3"/>
      <c r="O1445" s="3"/>
      <c r="P1445" s="3"/>
      <c r="Q1445" s="3"/>
      <c r="R1445" s="3"/>
      <c r="S1445" s="3"/>
      <c r="T1445" s="3"/>
      <c r="V1445" s="3"/>
      <c r="W1445" s="3"/>
      <c r="X1445" s="3"/>
      <c r="Z1445" s="3"/>
      <c r="AA1445" s="3"/>
      <c r="AB1445" s="3"/>
      <c r="AC1445" s="3"/>
      <c r="AD1445" s="3"/>
      <c r="AF1445" s="3"/>
      <c r="AG1445" s="3"/>
      <c r="AH1445" s="3"/>
      <c r="AJ1445" s="3"/>
      <c r="AK1445" s="3"/>
      <c r="AL1445" s="3"/>
      <c r="AN1445" s="3"/>
      <c r="AQ1445" s="3"/>
    </row>
    <row r="1446" spans="1:43">
      <c r="A1446" t="str">
        <f>IF(C1446="","","Allievo "&amp;COUNTIF($C$2:C1446,C1446))</f>
        <v/>
      </c>
      <c r="H1446" s="3"/>
      <c r="N1446" s="3"/>
      <c r="O1446" s="3"/>
      <c r="P1446" s="3"/>
      <c r="Q1446" s="3"/>
      <c r="R1446" s="3"/>
      <c r="S1446" s="3"/>
      <c r="T1446" s="3"/>
      <c r="V1446" s="3"/>
      <c r="W1446" s="3"/>
      <c r="X1446" s="3"/>
      <c r="Z1446" s="3"/>
      <c r="AA1446" s="3"/>
      <c r="AB1446" s="3"/>
      <c r="AC1446" s="3"/>
      <c r="AD1446" s="3"/>
      <c r="AF1446" s="3"/>
      <c r="AG1446" s="3"/>
      <c r="AH1446" s="3"/>
      <c r="AJ1446" s="3"/>
      <c r="AK1446" s="3"/>
      <c r="AL1446" s="3"/>
      <c r="AN1446" s="3"/>
      <c r="AQ1446" s="3"/>
    </row>
    <row r="1447" spans="1:43">
      <c r="A1447" t="str">
        <f>IF(C1447="","","Allievo "&amp;COUNTIF($C$2:C1447,C1447))</f>
        <v/>
      </c>
      <c r="H1447" s="3"/>
      <c r="N1447" s="3"/>
      <c r="O1447" s="3"/>
      <c r="P1447" s="3"/>
      <c r="Q1447" s="3"/>
      <c r="R1447" s="3"/>
      <c r="S1447" s="3"/>
      <c r="T1447" s="3"/>
      <c r="V1447" s="3"/>
      <c r="W1447" s="3"/>
      <c r="X1447" s="3"/>
      <c r="Z1447" s="3"/>
      <c r="AA1447" s="3"/>
      <c r="AB1447" s="3"/>
      <c r="AC1447" s="3"/>
      <c r="AD1447" s="3"/>
      <c r="AF1447" s="3"/>
      <c r="AG1447" s="3"/>
      <c r="AH1447" s="3"/>
      <c r="AJ1447" s="3"/>
      <c r="AK1447" s="3"/>
      <c r="AL1447" s="3"/>
      <c r="AN1447" s="3"/>
      <c r="AQ1447" s="3"/>
    </row>
    <row r="1448" spans="1:43">
      <c r="A1448" t="str">
        <f>IF(C1448="","","Allievo "&amp;COUNTIF($C$2:C1448,C1448))</f>
        <v/>
      </c>
      <c r="H1448" s="3"/>
      <c r="N1448" s="3"/>
      <c r="O1448" s="3"/>
      <c r="P1448" s="3"/>
      <c r="Q1448" s="3"/>
      <c r="R1448" s="3"/>
      <c r="S1448" s="3"/>
      <c r="T1448" s="3"/>
      <c r="V1448" s="3"/>
      <c r="W1448" s="3"/>
      <c r="X1448" s="3"/>
      <c r="Z1448" s="3"/>
      <c r="AA1448" s="3"/>
      <c r="AB1448" s="3"/>
      <c r="AC1448" s="3"/>
      <c r="AD1448" s="3"/>
      <c r="AF1448" s="3"/>
      <c r="AG1448" s="3"/>
      <c r="AH1448" s="3"/>
      <c r="AJ1448" s="3"/>
      <c r="AK1448" s="3"/>
      <c r="AL1448" s="3"/>
      <c r="AN1448" s="3"/>
      <c r="AQ1448" s="3"/>
    </row>
    <row r="1449" spans="1:43">
      <c r="A1449" t="str">
        <f>IF(C1449="","","Allievo "&amp;COUNTIF($C$2:C1449,C1449))</f>
        <v/>
      </c>
      <c r="H1449" s="3"/>
      <c r="N1449" s="3"/>
      <c r="O1449" s="3"/>
      <c r="P1449" s="3"/>
      <c r="Q1449" s="3"/>
      <c r="R1449" s="3"/>
      <c r="S1449" s="3"/>
      <c r="T1449" s="3"/>
      <c r="V1449" s="3"/>
      <c r="W1449" s="3"/>
      <c r="X1449" s="3"/>
      <c r="Z1449" s="3"/>
      <c r="AA1449" s="3"/>
      <c r="AB1449" s="3"/>
      <c r="AC1449" s="3"/>
      <c r="AD1449" s="3"/>
      <c r="AF1449" s="3"/>
      <c r="AG1449" s="3"/>
      <c r="AH1449" s="3"/>
      <c r="AJ1449" s="3"/>
      <c r="AK1449" s="3"/>
      <c r="AL1449" s="3"/>
      <c r="AN1449" s="3"/>
      <c r="AQ1449" s="3"/>
    </row>
    <row r="1450" spans="1:43">
      <c r="A1450" t="str">
        <f>IF(C1450="","","Allievo "&amp;COUNTIF($C$2:C1450,C1450))</f>
        <v/>
      </c>
      <c r="H1450" s="3"/>
      <c r="N1450" s="3"/>
      <c r="O1450" s="3"/>
      <c r="P1450" s="3"/>
      <c r="Q1450" s="3"/>
      <c r="R1450" s="3"/>
      <c r="S1450" s="3"/>
      <c r="T1450" s="3"/>
      <c r="V1450" s="3"/>
      <c r="W1450" s="3"/>
      <c r="X1450" s="3"/>
      <c r="Z1450" s="3"/>
      <c r="AA1450" s="3"/>
      <c r="AB1450" s="3"/>
      <c r="AC1450" s="3"/>
      <c r="AD1450" s="3"/>
      <c r="AF1450" s="3"/>
      <c r="AG1450" s="3"/>
      <c r="AH1450" s="3"/>
      <c r="AJ1450" s="3"/>
      <c r="AK1450" s="3"/>
      <c r="AL1450" s="3"/>
      <c r="AN1450" s="3"/>
      <c r="AQ1450" s="3"/>
    </row>
    <row r="1451" spans="1:43">
      <c r="A1451" t="str">
        <f>IF(C1451="","","Allievo "&amp;COUNTIF($C$2:C1451,C1451))</f>
        <v/>
      </c>
      <c r="H1451" s="3"/>
      <c r="N1451" s="3"/>
      <c r="O1451" s="3"/>
      <c r="P1451" s="3"/>
      <c r="Q1451" s="3"/>
      <c r="R1451" s="3"/>
      <c r="S1451" s="3"/>
      <c r="T1451" s="3"/>
      <c r="V1451" s="3"/>
      <c r="W1451" s="3"/>
      <c r="X1451" s="3"/>
      <c r="Z1451" s="3"/>
      <c r="AA1451" s="3"/>
      <c r="AB1451" s="3"/>
      <c r="AC1451" s="3"/>
      <c r="AD1451" s="3"/>
      <c r="AF1451" s="3"/>
      <c r="AG1451" s="3"/>
      <c r="AH1451" s="3"/>
      <c r="AJ1451" s="3"/>
      <c r="AK1451" s="3"/>
      <c r="AL1451" s="3"/>
      <c r="AN1451" s="3"/>
      <c r="AQ1451" s="3"/>
    </row>
    <row r="1452" spans="1:43">
      <c r="A1452" t="str">
        <f>IF(C1452="","","Allievo "&amp;COUNTIF($C$2:C1452,C1452))</f>
        <v/>
      </c>
      <c r="H1452" s="3"/>
      <c r="N1452" s="3"/>
      <c r="O1452" s="3"/>
      <c r="P1452" s="3"/>
      <c r="Q1452" s="3"/>
      <c r="R1452" s="3"/>
      <c r="S1452" s="3"/>
      <c r="T1452" s="3"/>
      <c r="V1452" s="3"/>
      <c r="W1452" s="3"/>
      <c r="X1452" s="3"/>
      <c r="Z1452" s="3"/>
      <c r="AA1452" s="3"/>
      <c r="AB1452" s="3"/>
      <c r="AC1452" s="3"/>
      <c r="AD1452" s="3"/>
      <c r="AF1452" s="3"/>
      <c r="AG1452" s="3"/>
      <c r="AH1452" s="3"/>
      <c r="AJ1452" s="3"/>
      <c r="AK1452" s="3"/>
      <c r="AL1452" s="3"/>
      <c r="AN1452" s="3"/>
      <c r="AQ1452" s="3"/>
    </row>
    <row r="1453" spans="1:43">
      <c r="A1453" t="str">
        <f>IF(C1453="","","Allievo "&amp;COUNTIF($C$2:C1453,C1453))</f>
        <v/>
      </c>
      <c r="H1453" s="3"/>
      <c r="N1453" s="3"/>
      <c r="O1453" s="3"/>
      <c r="P1453" s="3"/>
      <c r="Q1453" s="3"/>
      <c r="R1453" s="3"/>
      <c r="S1453" s="3"/>
      <c r="T1453" s="3"/>
      <c r="V1453" s="3"/>
      <c r="W1453" s="3"/>
      <c r="X1453" s="3"/>
      <c r="Z1453" s="3"/>
      <c r="AA1453" s="3"/>
      <c r="AB1453" s="3"/>
      <c r="AC1453" s="3"/>
      <c r="AD1453" s="3"/>
      <c r="AF1453" s="3"/>
      <c r="AG1453" s="3"/>
      <c r="AH1453" s="3"/>
      <c r="AJ1453" s="3"/>
      <c r="AK1453" s="3"/>
      <c r="AL1453" s="3"/>
      <c r="AN1453" s="3"/>
      <c r="AQ1453" s="3"/>
    </row>
    <row r="1454" spans="1:43">
      <c r="A1454" t="str">
        <f>IF(C1454="","","Allievo "&amp;COUNTIF($C$2:C1454,C1454))</f>
        <v/>
      </c>
      <c r="H1454" s="3"/>
      <c r="N1454" s="3"/>
      <c r="O1454" s="3"/>
      <c r="P1454" s="3"/>
      <c r="Q1454" s="3"/>
      <c r="R1454" s="3"/>
      <c r="S1454" s="3"/>
      <c r="T1454" s="3"/>
      <c r="V1454" s="3"/>
      <c r="W1454" s="3"/>
      <c r="X1454" s="3"/>
      <c r="Z1454" s="3"/>
      <c r="AA1454" s="3"/>
      <c r="AB1454" s="3"/>
      <c r="AC1454" s="3"/>
      <c r="AD1454" s="3"/>
      <c r="AF1454" s="3"/>
      <c r="AG1454" s="3"/>
      <c r="AH1454" s="3"/>
      <c r="AJ1454" s="3"/>
      <c r="AK1454" s="3"/>
      <c r="AL1454" s="3"/>
      <c r="AN1454" s="3"/>
      <c r="AQ1454" s="3"/>
    </row>
    <row r="1455" spans="1:43">
      <c r="A1455" t="str">
        <f>IF(C1455="","","Allievo "&amp;COUNTIF($C$2:C1455,C1455))</f>
        <v/>
      </c>
      <c r="H1455" s="3"/>
      <c r="N1455" s="3"/>
      <c r="O1455" s="3"/>
      <c r="P1455" s="3"/>
      <c r="Q1455" s="3"/>
      <c r="R1455" s="3"/>
      <c r="S1455" s="3"/>
      <c r="T1455" s="3"/>
      <c r="V1455" s="3"/>
      <c r="W1455" s="3"/>
      <c r="X1455" s="3"/>
      <c r="Z1455" s="3"/>
      <c r="AA1455" s="3"/>
      <c r="AB1455" s="3"/>
      <c r="AC1455" s="3"/>
      <c r="AD1455" s="3"/>
      <c r="AF1455" s="3"/>
      <c r="AG1455" s="3"/>
      <c r="AH1455" s="3"/>
      <c r="AJ1455" s="3"/>
      <c r="AK1455" s="3"/>
      <c r="AL1455" s="3"/>
      <c r="AN1455" s="3"/>
      <c r="AQ1455" s="3"/>
    </row>
    <row r="1456" spans="1:43">
      <c r="A1456" t="str">
        <f>IF(C1456="","","Allievo "&amp;COUNTIF($C$2:C1456,C1456))</f>
        <v/>
      </c>
      <c r="H1456" s="3"/>
      <c r="N1456" s="3"/>
      <c r="O1456" s="3"/>
      <c r="P1456" s="3"/>
      <c r="Q1456" s="3"/>
      <c r="R1456" s="3"/>
      <c r="S1456" s="3"/>
      <c r="T1456" s="3"/>
      <c r="V1456" s="3"/>
      <c r="W1456" s="3"/>
      <c r="X1456" s="3"/>
      <c r="Z1456" s="3"/>
      <c r="AA1456" s="3"/>
      <c r="AB1456" s="3"/>
      <c r="AC1456" s="3"/>
      <c r="AD1456" s="3"/>
      <c r="AF1456" s="3"/>
      <c r="AG1456" s="3"/>
      <c r="AH1456" s="3"/>
      <c r="AJ1456" s="3"/>
      <c r="AK1456" s="3"/>
      <c r="AL1456" s="3"/>
      <c r="AN1456" s="3"/>
      <c r="AQ1456" s="3"/>
    </row>
    <row r="1457" spans="1:43">
      <c r="A1457" t="str">
        <f>IF(C1457="","","Allievo "&amp;COUNTIF($C$2:C1457,C1457))</f>
        <v/>
      </c>
      <c r="H1457" s="3"/>
      <c r="N1457" s="3"/>
      <c r="O1457" s="3"/>
      <c r="P1457" s="3"/>
      <c r="Q1457" s="3"/>
      <c r="R1457" s="3"/>
      <c r="S1457" s="3"/>
      <c r="T1457" s="3"/>
      <c r="V1457" s="3"/>
      <c r="W1457" s="3"/>
      <c r="X1457" s="3"/>
      <c r="Z1457" s="3"/>
      <c r="AA1457" s="3"/>
      <c r="AB1457" s="3"/>
      <c r="AC1457" s="3"/>
      <c r="AD1457" s="3"/>
      <c r="AF1457" s="3"/>
      <c r="AG1457" s="3"/>
      <c r="AH1457" s="3"/>
      <c r="AJ1457" s="3"/>
      <c r="AK1457" s="3"/>
      <c r="AL1457" s="3"/>
      <c r="AN1457" s="3"/>
      <c r="AQ1457" s="3"/>
    </row>
    <row r="1458" spans="1:43">
      <c r="A1458" t="str">
        <f>IF(C1458="","","Allievo "&amp;COUNTIF($C$2:C1458,C1458))</f>
        <v/>
      </c>
      <c r="H1458" s="3"/>
      <c r="N1458" s="3"/>
      <c r="O1458" s="3"/>
      <c r="P1458" s="3"/>
      <c r="Q1458" s="3"/>
      <c r="R1458" s="3"/>
      <c r="S1458" s="3"/>
      <c r="T1458" s="3"/>
      <c r="V1458" s="3"/>
      <c r="W1458" s="3"/>
      <c r="X1458" s="3"/>
      <c r="Z1458" s="3"/>
      <c r="AA1458" s="3"/>
      <c r="AB1458" s="3"/>
      <c r="AC1458" s="3"/>
      <c r="AD1458" s="3"/>
      <c r="AF1458" s="3"/>
      <c r="AG1458" s="3"/>
      <c r="AH1458" s="3"/>
      <c r="AJ1458" s="3"/>
      <c r="AK1458" s="3"/>
      <c r="AL1458" s="3"/>
      <c r="AN1458" s="3"/>
      <c r="AQ1458" s="3"/>
    </row>
    <row r="1459" spans="1:43">
      <c r="A1459" t="str">
        <f>IF(C1459="","","Allievo "&amp;COUNTIF($C$2:C1459,C1459))</f>
        <v/>
      </c>
      <c r="H1459" s="3"/>
      <c r="N1459" s="3"/>
      <c r="O1459" s="3"/>
      <c r="P1459" s="3"/>
      <c r="Q1459" s="3"/>
      <c r="R1459" s="3"/>
      <c r="S1459" s="3"/>
      <c r="T1459" s="3"/>
      <c r="V1459" s="3"/>
      <c r="W1459" s="3"/>
      <c r="X1459" s="3"/>
      <c r="Z1459" s="3"/>
      <c r="AA1459" s="3"/>
      <c r="AB1459" s="3"/>
      <c r="AC1459" s="3"/>
      <c r="AD1459" s="3"/>
      <c r="AF1459" s="3"/>
      <c r="AG1459" s="3"/>
      <c r="AH1459" s="3"/>
      <c r="AJ1459" s="3"/>
      <c r="AK1459" s="3"/>
      <c r="AL1459" s="3"/>
      <c r="AN1459" s="3"/>
      <c r="AQ1459" s="3"/>
    </row>
    <row r="1460" spans="1:43">
      <c r="A1460" t="str">
        <f>IF(C1460="","","Allievo "&amp;COUNTIF($C$2:C1460,C1460))</f>
        <v/>
      </c>
      <c r="H1460" s="3"/>
      <c r="N1460" s="3"/>
      <c r="O1460" s="3"/>
      <c r="P1460" s="3"/>
      <c r="Q1460" s="3"/>
      <c r="R1460" s="3"/>
      <c r="S1460" s="3"/>
      <c r="T1460" s="3"/>
      <c r="V1460" s="3"/>
      <c r="W1460" s="3"/>
      <c r="X1460" s="3"/>
      <c r="Z1460" s="3"/>
      <c r="AA1460" s="3"/>
      <c r="AB1460" s="3"/>
      <c r="AC1460" s="3"/>
      <c r="AD1460" s="3"/>
      <c r="AF1460" s="3"/>
      <c r="AG1460" s="3"/>
      <c r="AH1460" s="3"/>
      <c r="AJ1460" s="3"/>
      <c r="AK1460" s="3"/>
      <c r="AL1460" s="3"/>
      <c r="AN1460" s="3"/>
      <c r="AQ1460" s="3"/>
    </row>
    <row r="1461" spans="1:43">
      <c r="A1461" t="str">
        <f>IF(C1461="","","Allievo "&amp;COUNTIF($C$2:C1461,C1461))</f>
        <v/>
      </c>
      <c r="H1461" s="3"/>
      <c r="N1461" s="3"/>
      <c r="O1461" s="3"/>
      <c r="P1461" s="3"/>
      <c r="Q1461" s="3"/>
      <c r="R1461" s="3"/>
      <c r="S1461" s="3"/>
      <c r="T1461" s="3"/>
      <c r="V1461" s="3"/>
      <c r="W1461" s="3"/>
      <c r="X1461" s="3"/>
      <c r="Z1461" s="3"/>
      <c r="AA1461" s="3"/>
      <c r="AB1461" s="3"/>
      <c r="AC1461" s="3"/>
      <c r="AD1461" s="3"/>
      <c r="AF1461" s="3"/>
      <c r="AG1461" s="3"/>
      <c r="AH1461" s="3"/>
      <c r="AJ1461" s="3"/>
      <c r="AK1461" s="3"/>
      <c r="AL1461" s="3"/>
      <c r="AN1461" s="3"/>
      <c r="AQ1461" s="3"/>
    </row>
    <row r="1462" spans="1:43">
      <c r="A1462" t="str">
        <f>IF(C1462="","","Allievo "&amp;COUNTIF($C$2:C1462,C1462))</f>
        <v/>
      </c>
      <c r="H1462" s="3"/>
      <c r="N1462" s="3"/>
      <c r="O1462" s="3"/>
      <c r="P1462" s="3"/>
      <c r="Q1462" s="3"/>
      <c r="R1462" s="3"/>
      <c r="S1462" s="3"/>
      <c r="T1462" s="3"/>
      <c r="V1462" s="3"/>
      <c r="W1462" s="3"/>
      <c r="X1462" s="3"/>
      <c r="Z1462" s="3"/>
      <c r="AA1462" s="3"/>
      <c r="AB1462" s="3"/>
      <c r="AC1462" s="3"/>
      <c r="AD1462" s="3"/>
      <c r="AF1462" s="3"/>
      <c r="AG1462" s="3"/>
      <c r="AH1462" s="3"/>
      <c r="AJ1462" s="3"/>
      <c r="AK1462" s="3"/>
      <c r="AL1462" s="3"/>
      <c r="AN1462" s="3"/>
      <c r="AQ1462" s="3"/>
    </row>
    <row r="1463" spans="1:43">
      <c r="A1463" t="str">
        <f>IF(C1463="","","Allievo "&amp;COUNTIF($C$2:C1463,C1463))</f>
        <v/>
      </c>
      <c r="H1463" s="3"/>
      <c r="N1463" s="3"/>
      <c r="O1463" s="3"/>
      <c r="P1463" s="3"/>
      <c r="Q1463" s="3"/>
      <c r="R1463" s="3"/>
      <c r="S1463" s="3"/>
      <c r="T1463" s="3"/>
      <c r="V1463" s="3"/>
      <c r="W1463" s="3"/>
      <c r="X1463" s="3"/>
      <c r="Z1463" s="3"/>
      <c r="AA1463" s="3"/>
      <c r="AB1463" s="3"/>
      <c r="AC1463" s="3"/>
      <c r="AD1463" s="3"/>
      <c r="AF1463" s="3"/>
      <c r="AG1463" s="3"/>
      <c r="AH1463" s="3"/>
      <c r="AJ1463" s="3"/>
      <c r="AK1463" s="3"/>
      <c r="AL1463" s="3"/>
      <c r="AN1463" s="3"/>
      <c r="AQ1463" s="3"/>
    </row>
    <row r="1464" spans="1:43">
      <c r="A1464" t="str">
        <f>IF(C1464="","","Allievo "&amp;COUNTIF($C$2:C1464,C1464))</f>
        <v/>
      </c>
      <c r="H1464" s="3"/>
      <c r="N1464" s="3"/>
      <c r="O1464" s="3"/>
      <c r="P1464" s="3"/>
      <c r="Q1464" s="3"/>
      <c r="R1464" s="3"/>
      <c r="S1464" s="3"/>
      <c r="T1464" s="3"/>
      <c r="V1464" s="3"/>
      <c r="W1464" s="3"/>
      <c r="X1464" s="3"/>
      <c r="Z1464" s="3"/>
      <c r="AA1464" s="3"/>
      <c r="AB1464" s="3"/>
      <c r="AC1464" s="3"/>
      <c r="AD1464" s="3"/>
      <c r="AF1464" s="3"/>
      <c r="AG1464" s="3"/>
      <c r="AH1464" s="3"/>
      <c r="AJ1464" s="3"/>
      <c r="AK1464" s="3"/>
      <c r="AL1464" s="3"/>
      <c r="AN1464" s="3"/>
      <c r="AQ1464" s="3"/>
    </row>
    <row r="1465" spans="1:43">
      <c r="A1465" t="str">
        <f>IF(C1465="","","Allievo "&amp;COUNTIF($C$2:C1465,C1465))</f>
        <v/>
      </c>
      <c r="H1465" s="3"/>
      <c r="N1465" s="3"/>
      <c r="O1465" s="3"/>
      <c r="P1465" s="3"/>
      <c r="Q1465" s="3"/>
      <c r="R1465" s="3"/>
      <c r="S1465" s="3"/>
      <c r="T1465" s="3"/>
      <c r="V1465" s="3"/>
      <c r="W1465" s="3"/>
      <c r="X1465" s="3"/>
      <c r="Z1465" s="3"/>
      <c r="AA1465" s="3"/>
      <c r="AB1465" s="3"/>
      <c r="AC1465" s="3"/>
      <c r="AD1465" s="3"/>
      <c r="AF1465" s="3"/>
      <c r="AG1465" s="3"/>
      <c r="AH1465" s="3"/>
      <c r="AJ1465" s="3"/>
      <c r="AK1465" s="3"/>
      <c r="AL1465" s="3"/>
      <c r="AN1465" s="3"/>
      <c r="AQ1465" s="3"/>
    </row>
    <row r="1466" spans="1:43">
      <c r="A1466" t="str">
        <f>IF(C1466="","","Allievo "&amp;COUNTIF($C$2:C1466,C1466))</f>
        <v/>
      </c>
      <c r="H1466" s="3"/>
      <c r="N1466" s="3"/>
      <c r="O1466" s="3"/>
      <c r="P1466" s="3"/>
      <c r="Q1466" s="3"/>
      <c r="R1466" s="3"/>
      <c r="S1466" s="3"/>
      <c r="T1466" s="3"/>
      <c r="V1466" s="3"/>
      <c r="W1466" s="3"/>
      <c r="X1466" s="3"/>
      <c r="Z1466" s="3"/>
      <c r="AA1466" s="3"/>
      <c r="AB1466" s="3"/>
      <c r="AC1466" s="3"/>
      <c r="AD1466" s="3"/>
      <c r="AF1466" s="3"/>
      <c r="AG1466" s="3"/>
      <c r="AH1466" s="3"/>
      <c r="AJ1466" s="3"/>
      <c r="AK1466" s="3"/>
      <c r="AL1466" s="3"/>
      <c r="AN1466" s="3"/>
      <c r="AQ1466" s="3"/>
    </row>
    <row r="1467" spans="1:43">
      <c r="A1467" t="str">
        <f>IF(C1467="","","Allievo "&amp;COUNTIF($C$2:C1467,C1467))</f>
        <v/>
      </c>
      <c r="H1467" s="3"/>
      <c r="N1467" s="3"/>
      <c r="O1467" s="3"/>
      <c r="P1467" s="3"/>
      <c r="Q1467" s="3"/>
      <c r="R1467" s="3"/>
      <c r="S1467" s="3"/>
      <c r="T1467" s="3"/>
      <c r="V1467" s="3"/>
      <c r="W1467" s="3"/>
      <c r="X1467" s="3"/>
      <c r="Z1467" s="3"/>
      <c r="AA1467" s="3"/>
      <c r="AB1467" s="3"/>
      <c r="AC1467" s="3"/>
      <c r="AD1467" s="3"/>
      <c r="AF1467" s="3"/>
      <c r="AG1467" s="3"/>
      <c r="AH1467" s="3"/>
      <c r="AJ1467" s="3"/>
      <c r="AK1467" s="3"/>
      <c r="AL1467" s="3"/>
      <c r="AN1467" s="3"/>
      <c r="AQ1467" s="3"/>
    </row>
    <row r="1468" spans="1:43">
      <c r="A1468" t="str">
        <f>IF(C1468="","","Allievo "&amp;COUNTIF($C$2:C1468,C1468))</f>
        <v/>
      </c>
      <c r="H1468" s="3"/>
      <c r="N1468" s="3"/>
      <c r="O1468" s="3"/>
      <c r="P1468" s="3"/>
      <c r="Q1468" s="3"/>
      <c r="R1468" s="3"/>
      <c r="S1468" s="3"/>
      <c r="T1468" s="3"/>
      <c r="V1468" s="3"/>
      <c r="W1468" s="3"/>
      <c r="X1468" s="3"/>
      <c r="Z1468" s="3"/>
      <c r="AA1468" s="3"/>
      <c r="AB1468" s="3"/>
      <c r="AC1468" s="3"/>
      <c r="AD1468" s="3"/>
      <c r="AF1468" s="3"/>
      <c r="AG1468" s="3"/>
      <c r="AH1468" s="3"/>
      <c r="AJ1468" s="3"/>
      <c r="AK1468" s="3"/>
      <c r="AL1468" s="3"/>
      <c r="AN1468" s="3"/>
      <c r="AQ1468" s="3"/>
    </row>
    <row r="1469" spans="1:43">
      <c r="A1469" t="str">
        <f>IF(C1469="","","Allievo "&amp;COUNTIF($C$2:C1469,C1469))</f>
        <v/>
      </c>
      <c r="H1469" s="3"/>
      <c r="N1469" s="3"/>
      <c r="O1469" s="3"/>
      <c r="P1469" s="3"/>
      <c r="Q1469" s="3"/>
      <c r="R1469" s="3"/>
      <c r="S1469" s="3"/>
      <c r="T1469" s="3"/>
      <c r="V1469" s="3"/>
      <c r="W1469" s="3"/>
      <c r="X1469" s="3"/>
      <c r="Z1469" s="3"/>
      <c r="AA1469" s="3"/>
      <c r="AB1469" s="3"/>
      <c r="AC1469" s="3"/>
      <c r="AD1469" s="3"/>
      <c r="AF1469" s="3"/>
      <c r="AG1469" s="3"/>
      <c r="AH1469" s="3"/>
      <c r="AJ1469" s="3"/>
      <c r="AK1469" s="3"/>
      <c r="AL1469" s="3"/>
      <c r="AN1469" s="3"/>
      <c r="AQ1469" s="3"/>
    </row>
    <row r="1470" spans="1:43">
      <c r="A1470" t="str">
        <f>IF(C1470="","","Allievo "&amp;COUNTIF($C$2:C1470,C1470))</f>
        <v/>
      </c>
      <c r="H1470" s="3"/>
      <c r="N1470" s="3"/>
      <c r="O1470" s="3"/>
      <c r="P1470" s="3"/>
      <c r="Q1470" s="3"/>
      <c r="R1470" s="3"/>
      <c r="S1470" s="3"/>
      <c r="T1470" s="3"/>
      <c r="V1470" s="3"/>
      <c r="W1470" s="3"/>
      <c r="X1470" s="3"/>
      <c r="Z1470" s="3"/>
      <c r="AA1470" s="3"/>
      <c r="AB1470" s="3"/>
      <c r="AC1470" s="3"/>
      <c r="AD1470" s="3"/>
      <c r="AF1470" s="3"/>
      <c r="AG1470" s="3"/>
      <c r="AH1470" s="3"/>
      <c r="AJ1470" s="3"/>
      <c r="AK1470" s="3"/>
      <c r="AL1470" s="3"/>
      <c r="AN1470" s="3"/>
      <c r="AQ1470" s="3"/>
    </row>
    <row r="1471" spans="1:43">
      <c r="A1471" t="str">
        <f>IF(C1471="","","Allievo "&amp;COUNTIF($C$2:C1471,C1471))</f>
        <v/>
      </c>
      <c r="H1471" s="3"/>
      <c r="N1471" s="3"/>
      <c r="O1471" s="3"/>
      <c r="P1471" s="3"/>
      <c r="Q1471" s="3"/>
      <c r="R1471" s="3"/>
      <c r="S1471" s="3"/>
      <c r="T1471" s="3"/>
      <c r="V1471" s="3"/>
      <c r="W1471" s="3"/>
      <c r="X1471" s="3"/>
      <c r="Z1471" s="3"/>
      <c r="AA1471" s="3"/>
      <c r="AB1471" s="3"/>
      <c r="AC1471" s="3"/>
      <c r="AD1471" s="3"/>
      <c r="AF1471" s="3"/>
      <c r="AG1471" s="3"/>
      <c r="AH1471" s="3"/>
      <c r="AJ1471" s="3"/>
      <c r="AK1471" s="3"/>
      <c r="AL1471" s="3"/>
      <c r="AN1471" s="3"/>
      <c r="AQ1471" s="3"/>
    </row>
    <row r="1472" spans="1:43">
      <c r="A1472" t="str">
        <f>IF(C1472="","","Allievo "&amp;COUNTIF($C$2:C1472,C1472))</f>
        <v/>
      </c>
      <c r="H1472" s="3"/>
      <c r="N1472" s="3"/>
      <c r="O1472" s="3"/>
      <c r="P1472" s="3"/>
      <c r="Q1472" s="3"/>
      <c r="R1472" s="3"/>
      <c r="S1472" s="3"/>
      <c r="T1472" s="3"/>
      <c r="V1472" s="3"/>
      <c r="W1472" s="3"/>
      <c r="X1472" s="3"/>
      <c r="Z1472" s="3"/>
      <c r="AA1472" s="3"/>
      <c r="AB1472" s="3"/>
      <c r="AC1472" s="3"/>
      <c r="AD1472" s="3"/>
      <c r="AF1472" s="3"/>
      <c r="AG1472" s="3"/>
      <c r="AH1472" s="3"/>
      <c r="AJ1472" s="3"/>
      <c r="AK1472" s="3"/>
      <c r="AL1472" s="3"/>
      <c r="AN1472" s="3"/>
      <c r="AQ1472" s="3"/>
    </row>
    <row r="1473" spans="1:43">
      <c r="A1473" t="str">
        <f>IF(C1473="","","Allievo "&amp;COUNTIF($C$2:C1473,C1473))</f>
        <v/>
      </c>
      <c r="H1473" s="3"/>
      <c r="N1473" s="3"/>
      <c r="O1473" s="3"/>
      <c r="P1473" s="3"/>
      <c r="Q1473" s="3"/>
      <c r="R1473" s="3"/>
      <c r="S1473" s="3"/>
      <c r="T1473" s="3"/>
      <c r="V1473" s="3"/>
      <c r="W1473" s="3"/>
      <c r="X1473" s="3"/>
      <c r="Z1473" s="3"/>
      <c r="AA1473" s="3"/>
      <c r="AB1473" s="3"/>
      <c r="AC1473" s="3"/>
      <c r="AD1473" s="3"/>
      <c r="AF1473" s="3"/>
      <c r="AG1473" s="3"/>
      <c r="AH1473" s="3"/>
      <c r="AJ1473" s="3"/>
      <c r="AK1473" s="3"/>
      <c r="AL1473" s="3"/>
      <c r="AN1473" s="3"/>
      <c r="AQ1473" s="3"/>
    </row>
    <row r="1474" spans="1:43">
      <c r="A1474" t="str">
        <f>IF(C1474="","","Allievo "&amp;COUNTIF($C$2:C1474,C1474))</f>
        <v/>
      </c>
      <c r="H1474" s="3"/>
      <c r="N1474" s="3"/>
      <c r="O1474" s="3"/>
      <c r="P1474" s="3"/>
      <c r="Q1474" s="3"/>
      <c r="R1474" s="3"/>
      <c r="S1474" s="3"/>
      <c r="T1474" s="3"/>
      <c r="V1474" s="3"/>
      <c r="W1474" s="3"/>
      <c r="X1474" s="3"/>
      <c r="Z1474" s="3"/>
      <c r="AA1474" s="3"/>
      <c r="AB1474" s="3"/>
      <c r="AC1474" s="3"/>
      <c r="AD1474" s="3"/>
      <c r="AF1474" s="3"/>
      <c r="AG1474" s="3"/>
      <c r="AH1474" s="3"/>
      <c r="AJ1474" s="3"/>
      <c r="AK1474" s="3"/>
      <c r="AL1474" s="3"/>
      <c r="AN1474" s="3"/>
      <c r="AQ1474" s="3"/>
    </row>
    <row r="1475" spans="1:43">
      <c r="A1475" t="str">
        <f>IF(C1475="","","Allievo "&amp;COUNTIF($C$2:C1475,C1475))</f>
        <v/>
      </c>
      <c r="H1475" s="3"/>
      <c r="N1475" s="3"/>
      <c r="O1475" s="3"/>
      <c r="P1475" s="3"/>
      <c r="Q1475" s="3"/>
      <c r="R1475" s="3"/>
      <c r="S1475" s="3"/>
      <c r="T1475" s="3"/>
      <c r="V1475" s="3"/>
      <c r="W1475" s="3"/>
      <c r="X1475" s="3"/>
      <c r="Z1475" s="3"/>
      <c r="AA1475" s="3"/>
      <c r="AB1475" s="3"/>
      <c r="AC1475" s="3"/>
      <c r="AD1475" s="3"/>
      <c r="AF1475" s="3"/>
      <c r="AG1475" s="3"/>
      <c r="AH1475" s="3"/>
      <c r="AJ1475" s="3"/>
      <c r="AK1475" s="3"/>
      <c r="AL1475" s="3"/>
      <c r="AN1475" s="3"/>
      <c r="AQ1475" s="3"/>
    </row>
    <row r="1476" spans="1:43">
      <c r="A1476" t="str">
        <f>IF(C1476="","","Allievo "&amp;COUNTIF($C$2:C1476,C1476))</f>
        <v/>
      </c>
      <c r="H1476" s="3"/>
      <c r="N1476" s="3"/>
      <c r="O1476" s="3"/>
      <c r="P1476" s="3"/>
      <c r="Q1476" s="3"/>
      <c r="R1476" s="3"/>
      <c r="S1476" s="3"/>
      <c r="T1476" s="3"/>
      <c r="V1476" s="3"/>
      <c r="W1476" s="3"/>
      <c r="X1476" s="3"/>
      <c r="Z1476" s="3"/>
      <c r="AA1476" s="3"/>
      <c r="AB1476" s="3"/>
      <c r="AC1476" s="3"/>
      <c r="AD1476" s="3"/>
      <c r="AF1476" s="3"/>
      <c r="AG1476" s="3"/>
      <c r="AH1476" s="3"/>
      <c r="AJ1476" s="3"/>
      <c r="AK1476" s="3"/>
      <c r="AL1476" s="3"/>
      <c r="AN1476" s="3"/>
      <c r="AQ1476" s="3"/>
    </row>
    <row r="1477" spans="1:43">
      <c r="A1477" t="str">
        <f>IF(C1477="","","Allievo "&amp;COUNTIF($C$2:C1477,C1477))</f>
        <v/>
      </c>
      <c r="H1477" s="3"/>
      <c r="N1477" s="3"/>
      <c r="O1477" s="3"/>
      <c r="P1477" s="3"/>
      <c r="Q1477" s="3"/>
      <c r="R1477" s="3"/>
      <c r="S1477" s="3"/>
      <c r="T1477" s="3"/>
      <c r="V1477" s="3"/>
      <c r="W1477" s="3"/>
      <c r="X1477" s="3"/>
      <c r="Z1477" s="3"/>
      <c r="AA1477" s="3"/>
      <c r="AB1477" s="3"/>
      <c r="AC1477" s="3"/>
      <c r="AD1477" s="3"/>
      <c r="AF1477" s="3"/>
      <c r="AG1477" s="3"/>
      <c r="AH1477" s="3"/>
      <c r="AJ1477" s="3"/>
      <c r="AK1477" s="3"/>
      <c r="AL1477" s="3"/>
      <c r="AN1477" s="3"/>
      <c r="AQ1477" s="3"/>
    </row>
    <row r="1478" spans="1:43">
      <c r="A1478" t="str">
        <f>IF(C1478="","","Allievo "&amp;COUNTIF($C$2:C1478,C1478))</f>
        <v/>
      </c>
      <c r="H1478" s="3"/>
      <c r="N1478" s="3"/>
      <c r="O1478" s="3"/>
      <c r="P1478" s="3"/>
      <c r="Q1478" s="3"/>
      <c r="R1478" s="3"/>
      <c r="S1478" s="3"/>
      <c r="T1478" s="3"/>
      <c r="V1478" s="3"/>
      <c r="W1478" s="3"/>
      <c r="X1478" s="3"/>
      <c r="Z1478" s="3"/>
      <c r="AA1478" s="3"/>
      <c r="AB1478" s="3"/>
      <c r="AC1478" s="3"/>
      <c r="AD1478" s="3"/>
      <c r="AF1478" s="3"/>
      <c r="AG1478" s="3"/>
      <c r="AH1478" s="3"/>
      <c r="AJ1478" s="3"/>
      <c r="AK1478" s="3"/>
      <c r="AL1478" s="3"/>
      <c r="AN1478" s="3"/>
      <c r="AQ1478" s="3"/>
    </row>
    <row r="1479" spans="1:43">
      <c r="A1479" t="str">
        <f>IF(C1479="","","Allievo "&amp;COUNTIF($C$2:C1479,C1479))</f>
        <v/>
      </c>
      <c r="H1479" s="3"/>
      <c r="N1479" s="3"/>
      <c r="O1479" s="3"/>
      <c r="P1479" s="3"/>
      <c r="Q1479" s="3"/>
      <c r="R1479" s="3"/>
      <c r="S1479" s="3"/>
      <c r="T1479" s="3"/>
      <c r="V1479" s="3"/>
      <c r="W1479" s="3"/>
      <c r="X1479" s="3"/>
      <c r="Z1479" s="3"/>
      <c r="AA1479" s="3"/>
      <c r="AB1479" s="3"/>
      <c r="AC1479" s="3"/>
      <c r="AD1479" s="3"/>
      <c r="AF1479" s="3"/>
      <c r="AG1479" s="3"/>
      <c r="AH1479" s="3"/>
      <c r="AJ1479" s="3"/>
      <c r="AK1479" s="3"/>
      <c r="AL1479" s="3"/>
      <c r="AN1479" s="3"/>
      <c r="AQ1479" s="3"/>
    </row>
    <row r="1480" spans="1:43">
      <c r="A1480" t="str">
        <f>IF(C1480="","","Allievo "&amp;COUNTIF($C$2:C1480,C1480))</f>
        <v/>
      </c>
      <c r="H1480" s="3"/>
      <c r="N1480" s="3"/>
      <c r="O1480" s="3"/>
      <c r="P1480" s="3"/>
      <c r="Q1480" s="3"/>
      <c r="R1480" s="3"/>
      <c r="S1480" s="3"/>
      <c r="T1480" s="3"/>
      <c r="V1480" s="3"/>
      <c r="W1480" s="3"/>
      <c r="X1480" s="3"/>
      <c r="Z1480" s="3"/>
      <c r="AA1480" s="3"/>
      <c r="AB1480" s="3"/>
      <c r="AC1480" s="3"/>
      <c r="AD1480" s="3"/>
      <c r="AF1480" s="3"/>
      <c r="AG1480" s="3"/>
      <c r="AH1480" s="3"/>
      <c r="AJ1480" s="3"/>
      <c r="AK1480" s="3"/>
      <c r="AL1480" s="3"/>
      <c r="AN1480" s="3"/>
      <c r="AQ1480" s="3"/>
    </row>
    <row r="1481" spans="1:43">
      <c r="A1481" t="str">
        <f>IF(C1481="","","Allievo "&amp;COUNTIF($C$2:C1481,C1481))</f>
        <v/>
      </c>
      <c r="H1481" s="3"/>
      <c r="N1481" s="3"/>
      <c r="O1481" s="3"/>
      <c r="P1481" s="3"/>
      <c r="Q1481" s="3"/>
      <c r="R1481" s="3"/>
      <c r="S1481" s="3"/>
      <c r="T1481" s="3"/>
      <c r="V1481" s="3"/>
      <c r="W1481" s="3"/>
      <c r="X1481" s="3"/>
      <c r="Z1481" s="3"/>
      <c r="AA1481" s="3"/>
      <c r="AB1481" s="3"/>
      <c r="AC1481" s="3"/>
      <c r="AD1481" s="3"/>
      <c r="AF1481" s="3"/>
      <c r="AG1481" s="3"/>
      <c r="AH1481" s="3"/>
      <c r="AJ1481" s="3"/>
      <c r="AK1481" s="3"/>
      <c r="AL1481" s="3"/>
      <c r="AN1481" s="3"/>
      <c r="AQ1481" s="3"/>
    </row>
    <row r="1482" spans="1:43">
      <c r="A1482" t="str">
        <f>IF(C1482="","","Allievo "&amp;COUNTIF($C$2:C1482,C1482))</f>
        <v/>
      </c>
      <c r="H1482" s="3"/>
      <c r="N1482" s="3"/>
      <c r="O1482" s="3"/>
      <c r="P1482" s="3"/>
      <c r="Q1482" s="3"/>
      <c r="R1482" s="3"/>
      <c r="S1482" s="3"/>
      <c r="T1482" s="3"/>
      <c r="V1482" s="3"/>
      <c r="W1482" s="3"/>
      <c r="X1482" s="3"/>
      <c r="Z1482" s="3"/>
      <c r="AA1482" s="3"/>
      <c r="AB1482" s="3"/>
      <c r="AC1482" s="3"/>
      <c r="AD1482" s="3"/>
      <c r="AF1482" s="3"/>
      <c r="AG1482" s="3"/>
      <c r="AH1482" s="3"/>
      <c r="AJ1482" s="3"/>
      <c r="AK1482" s="3"/>
      <c r="AL1482" s="3"/>
      <c r="AN1482" s="3"/>
      <c r="AQ1482" s="3"/>
    </row>
    <row r="1483" spans="1:43">
      <c r="A1483" t="str">
        <f>IF(C1483="","","Allievo "&amp;COUNTIF($C$2:C1483,C1483))</f>
        <v/>
      </c>
      <c r="H1483" s="3"/>
      <c r="N1483" s="3"/>
      <c r="O1483" s="3"/>
      <c r="P1483" s="3"/>
      <c r="Q1483" s="3"/>
      <c r="R1483" s="3"/>
      <c r="S1483" s="3"/>
      <c r="T1483" s="3"/>
      <c r="V1483" s="3"/>
      <c r="W1483" s="3"/>
      <c r="X1483" s="3"/>
      <c r="Z1483" s="3"/>
      <c r="AA1483" s="3"/>
      <c r="AB1483" s="3"/>
      <c r="AC1483" s="3"/>
      <c r="AD1483" s="3"/>
      <c r="AF1483" s="3"/>
      <c r="AG1483" s="3"/>
      <c r="AH1483" s="3"/>
      <c r="AJ1483" s="3"/>
      <c r="AK1483" s="3"/>
      <c r="AL1483" s="3"/>
      <c r="AN1483" s="3"/>
      <c r="AQ1483" s="3"/>
    </row>
    <row r="1484" spans="1:43">
      <c r="A1484" t="str">
        <f>IF(C1484="","","Allievo "&amp;COUNTIF($C$2:C1484,C1484))</f>
        <v/>
      </c>
      <c r="H1484" s="3"/>
      <c r="N1484" s="3"/>
      <c r="O1484" s="3"/>
      <c r="P1484" s="3"/>
      <c r="Q1484" s="3"/>
      <c r="R1484" s="3"/>
      <c r="S1484" s="3"/>
      <c r="T1484" s="3"/>
      <c r="V1484" s="3"/>
      <c r="W1484" s="3"/>
      <c r="X1484" s="3"/>
      <c r="Z1484" s="3"/>
      <c r="AA1484" s="3"/>
      <c r="AB1484" s="3"/>
      <c r="AC1484" s="3"/>
      <c r="AD1484" s="3"/>
      <c r="AF1484" s="3"/>
      <c r="AG1484" s="3"/>
      <c r="AH1484" s="3"/>
      <c r="AJ1484" s="3"/>
      <c r="AK1484" s="3"/>
      <c r="AL1484" s="3"/>
      <c r="AN1484" s="3"/>
      <c r="AQ1484" s="3"/>
    </row>
    <row r="1485" spans="1:43">
      <c r="A1485" t="str">
        <f>IF(C1485="","","Allievo "&amp;COUNTIF($C$2:C1485,C1485))</f>
        <v/>
      </c>
      <c r="H1485" s="3"/>
      <c r="N1485" s="3"/>
      <c r="O1485" s="3"/>
      <c r="P1485" s="3"/>
      <c r="Q1485" s="3"/>
      <c r="R1485" s="3"/>
      <c r="S1485" s="3"/>
      <c r="T1485" s="3"/>
      <c r="V1485" s="3"/>
      <c r="W1485" s="3"/>
      <c r="X1485" s="3"/>
      <c r="Z1485" s="3"/>
      <c r="AA1485" s="3"/>
      <c r="AB1485" s="3"/>
      <c r="AC1485" s="3"/>
      <c r="AD1485" s="3"/>
      <c r="AF1485" s="3"/>
      <c r="AG1485" s="3"/>
      <c r="AH1485" s="3"/>
      <c r="AJ1485" s="3"/>
      <c r="AK1485" s="3"/>
      <c r="AL1485" s="3"/>
      <c r="AN1485" s="3"/>
      <c r="AQ1485" s="3"/>
    </row>
    <row r="1486" spans="1:43">
      <c r="A1486" t="str">
        <f>IF(C1486="","","Allievo "&amp;COUNTIF($C$2:C1486,C1486))</f>
        <v/>
      </c>
      <c r="H1486" s="3"/>
      <c r="N1486" s="3"/>
      <c r="O1486" s="3"/>
      <c r="P1486" s="3"/>
      <c r="Q1486" s="3"/>
      <c r="R1486" s="3"/>
      <c r="S1486" s="3"/>
      <c r="T1486" s="3"/>
      <c r="V1486" s="3"/>
      <c r="W1486" s="3"/>
      <c r="X1486" s="3"/>
      <c r="Z1486" s="3"/>
      <c r="AA1486" s="3"/>
      <c r="AB1486" s="3"/>
      <c r="AC1486" s="3"/>
      <c r="AD1486" s="3"/>
      <c r="AF1486" s="3"/>
      <c r="AG1486" s="3"/>
      <c r="AH1486" s="3"/>
      <c r="AJ1486" s="3"/>
      <c r="AK1486" s="3"/>
      <c r="AL1486" s="3"/>
      <c r="AN1486" s="3"/>
      <c r="AQ1486" s="3"/>
    </row>
    <row r="1487" spans="1:43">
      <c r="A1487" t="str">
        <f>IF(C1487="","","Allievo "&amp;COUNTIF($C$2:C1487,C1487))</f>
        <v/>
      </c>
      <c r="H1487" s="3"/>
      <c r="N1487" s="3"/>
      <c r="O1487" s="3"/>
      <c r="P1487" s="3"/>
      <c r="Q1487" s="3"/>
      <c r="R1487" s="3"/>
      <c r="S1487" s="3"/>
      <c r="T1487" s="3"/>
      <c r="V1487" s="3"/>
      <c r="W1487" s="3"/>
      <c r="X1487" s="3"/>
      <c r="Z1487" s="3"/>
      <c r="AA1487" s="3"/>
      <c r="AB1487" s="3"/>
      <c r="AC1487" s="3"/>
      <c r="AD1487" s="3"/>
      <c r="AF1487" s="3"/>
      <c r="AG1487" s="3"/>
      <c r="AH1487" s="3"/>
      <c r="AJ1487" s="3"/>
      <c r="AK1487" s="3"/>
      <c r="AL1487" s="3"/>
      <c r="AN1487" s="3"/>
      <c r="AQ1487" s="3"/>
    </row>
    <row r="1488" spans="1:43">
      <c r="A1488" t="str">
        <f>IF(C1488="","","Allievo "&amp;COUNTIF($C$2:C1488,C1488))</f>
        <v/>
      </c>
      <c r="H1488" s="3"/>
      <c r="N1488" s="3"/>
      <c r="O1488" s="3"/>
      <c r="P1488" s="3"/>
      <c r="Q1488" s="3"/>
      <c r="R1488" s="3"/>
      <c r="S1488" s="3"/>
      <c r="T1488" s="3"/>
      <c r="V1488" s="3"/>
      <c r="W1488" s="3"/>
      <c r="X1488" s="3"/>
      <c r="Z1488" s="3"/>
      <c r="AA1488" s="3"/>
      <c r="AB1488" s="3"/>
      <c r="AC1488" s="3"/>
      <c r="AD1488" s="3"/>
      <c r="AF1488" s="3"/>
      <c r="AG1488" s="3"/>
      <c r="AH1488" s="3"/>
      <c r="AJ1488" s="3"/>
      <c r="AK1488" s="3"/>
      <c r="AL1488" s="3"/>
      <c r="AN1488" s="3"/>
      <c r="AQ1488" s="3"/>
    </row>
    <row r="1489" spans="1:43">
      <c r="A1489" t="str">
        <f>IF(C1489="","","Allievo "&amp;COUNTIF($C$2:C1489,C1489))</f>
        <v/>
      </c>
      <c r="H1489" s="3"/>
      <c r="N1489" s="3"/>
      <c r="O1489" s="3"/>
      <c r="P1489" s="3"/>
      <c r="Q1489" s="3"/>
      <c r="R1489" s="3"/>
      <c r="S1489" s="3"/>
      <c r="T1489" s="3"/>
      <c r="V1489" s="3"/>
      <c r="W1489" s="3"/>
      <c r="X1489" s="3"/>
      <c r="Z1489" s="3"/>
      <c r="AA1489" s="3"/>
      <c r="AB1489" s="3"/>
      <c r="AC1489" s="3"/>
      <c r="AD1489" s="3"/>
      <c r="AF1489" s="3"/>
      <c r="AG1489" s="3"/>
      <c r="AH1489" s="3"/>
      <c r="AJ1489" s="3"/>
      <c r="AK1489" s="3"/>
      <c r="AL1489" s="3"/>
      <c r="AN1489" s="3"/>
      <c r="AQ1489" s="3"/>
    </row>
    <row r="1490" spans="1:43">
      <c r="A1490" t="str">
        <f>IF(C1490="","","Allievo "&amp;COUNTIF($C$2:C1490,C1490))</f>
        <v/>
      </c>
      <c r="H1490" s="3"/>
      <c r="N1490" s="3"/>
      <c r="O1490" s="3"/>
      <c r="P1490" s="3"/>
      <c r="Q1490" s="3"/>
      <c r="R1490" s="3"/>
      <c r="S1490" s="3"/>
      <c r="T1490" s="3"/>
      <c r="V1490" s="3"/>
      <c r="W1490" s="3"/>
      <c r="X1490" s="3"/>
      <c r="Z1490" s="3"/>
      <c r="AA1490" s="3"/>
      <c r="AB1490" s="3"/>
      <c r="AC1490" s="3"/>
      <c r="AD1490" s="3"/>
      <c r="AF1490" s="3"/>
      <c r="AG1490" s="3"/>
      <c r="AH1490" s="3"/>
      <c r="AJ1490" s="3"/>
      <c r="AK1490" s="3"/>
      <c r="AL1490" s="3"/>
      <c r="AN1490" s="3"/>
      <c r="AQ1490" s="3"/>
    </row>
    <row r="1491" spans="1:43">
      <c r="A1491" t="str">
        <f>IF(C1491="","","Allievo "&amp;COUNTIF($C$2:C1491,C1491))</f>
        <v/>
      </c>
      <c r="H1491" s="3"/>
      <c r="N1491" s="3"/>
      <c r="O1491" s="3"/>
      <c r="P1491" s="3"/>
      <c r="Q1491" s="3"/>
      <c r="R1491" s="3"/>
      <c r="S1491" s="3"/>
      <c r="T1491" s="3"/>
      <c r="V1491" s="3"/>
      <c r="W1491" s="3"/>
      <c r="X1491" s="3"/>
      <c r="Z1491" s="3"/>
      <c r="AA1491" s="3"/>
      <c r="AB1491" s="3"/>
      <c r="AC1491" s="3"/>
      <c r="AD1491" s="3"/>
      <c r="AF1491" s="3"/>
      <c r="AG1491" s="3"/>
      <c r="AH1491" s="3"/>
      <c r="AJ1491" s="3"/>
      <c r="AK1491" s="3"/>
      <c r="AL1491" s="3"/>
      <c r="AN1491" s="3"/>
      <c r="AQ1491" s="3"/>
    </row>
    <row r="1492" spans="1:43">
      <c r="A1492" t="str">
        <f>IF(C1492="","","Allievo "&amp;COUNTIF($C$2:C1492,C1492))</f>
        <v/>
      </c>
      <c r="H1492" s="3"/>
      <c r="N1492" s="3"/>
      <c r="O1492" s="3"/>
      <c r="P1492" s="3"/>
      <c r="Q1492" s="3"/>
      <c r="R1492" s="3"/>
      <c r="S1492" s="3"/>
      <c r="T1492" s="3"/>
      <c r="V1492" s="3"/>
      <c r="W1492" s="3"/>
      <c r="X1492" s="3"/>
      <c r="Z1492" s="3"/>
      <c r="AA1492" s="3"/>
      <c r="AB1492" s="3"/>
      <c r="AC1492" s="3"/>
      <c r="AD1492" s="3"/>
      <c r="AF1492" s="3"/>
      <c r="AG1492" s="3"/>
      <c r="AH1492" s="3"/>
      <c r="AJ1492" s="3"/>
      <c r="AK1492" s="3"/>
      <c r="AL1492" s="3"/>
      <c r="AN1492" s="3"/>
      <c r="AQ1492" s="3"/>
    </row>
    <row r="1493" spans="1:43">
      <c r="A1493" t="str">
        <f>IF(C1493="","","Allievo "&amp;COUNTIF($C$2:C1493,C1493))</f>
        <v/>
      </c>
      <c r="H1493" s="3"/>
      <c r="N1493" s="3"/>
      <c r="O1493" s="3"/>
      <c r="P1493" s="3"/>
      <c r="Q1493" s="3"/>
      <c r="R1493" s="3"/>
      <c r="S1493" s="3"/>
      <c r="T1493" s="3"/>
      <c r="V1493" s="3"/>
      <c r="W1493" s="3"/>
      <c r="X1493" s="3"/>
      <c r="Z1493" s="3"/>
      <c r="AA1493" s="3"/>
      <c r="AB1493" s="3"/>
      <c r="AC1493" s="3"/>
      <c r="AD1493" s="3"/>
      <c r="AF1493" s="3"/>
      <c r="AG1493" s="3"/>
      <c r="AH1493" s="3"/>
      <c r="AJ1493" s="3"/>
      <c r="AK1493" s="3"/>
      <c r="AL1493" s="3"/>
      <c r="AN1493" s="3"/>
      <c r="AQ1493" s="3"/>
    </row>
    <row r="1494" spans="1:43">
      <c r="A1494" t="str">
        <f>IF(C1494="","","Allievo "&amp;COUNTIF($C$2:C1494,C1494))</f>
        <v/>
      </c>
      <c r="H1494" s="3"/>
      <c r="N1494" s="3"/>
      <c r="O1494" s="3"/>
      <c r="P1494" s="3"/>
      <c r="Q1494" s="3"/>
      <c r="R1494" s="3"/>
      <c r="S1494" s="3"/>
      <c r="T1494" s="3"/>
      <c r="V1494" s="3"/>
      <c r="W1494" s="3"/>
      <c r="X1494" s="3"/>
      <c r="Z1494" s="3"/>
      <c r="AA1494" s="3"/>
      <c r="AB1494" s="3"/>
      <c r="AC1494" s="3"/>
      <c r="AD1494" s="3"/>
      <c r="AF1494" s="3"/>
      <c r="AG1494" s="3"/>
      <c r="AH1494" s="3"/>
      <c r="AJ1494" s="3"/>
      <c r="AK1494" s="3"/>
      <c r="AL1494" s="3"/>
      <c r="AN1494" s="3"/>
      <c r="AQ1494" s="3"/>
    </row>
    <row r="1495" spans="1:43">
      <c r="A1495" t="str">
        <f>IF(C1495="","","Allievo "&amp;COUNTIF($C$2:C1495,C1495))</f>
        <v/>
      </c>
      <c r="H1495" s="3"/>
      <c r="N1495" s="3"/>
      <c r="O1495" s="3"/>
      <c r="P1495" s="3"/>
      <c r="Q1495" s="3"/>
      <c r="R1495" s="3"/>
      <c r="S1495" s="3"/>
      <c r="T1495" s="3"/>
      <c r="V1495" s="3"/>
      <c r="W1495" s="3"/>
      <c r="X1495" s="3"/>
      <c r="Z1495" s="3"/>
      <c r="AA1495" s="3"/>
      <c r="AB1495" s="3"/>
      <c r="AC1495" s="3"/>
      <c r="AD1495" s="3"/>
      <c r="AF1495" s="3"/>
      <c r="AG1495" s="3"/>
      <c r="AH1495" s="3"/>
      <c r="AJ1495" s="3"/>
      <c r="AK1495" s="3"/>
      <c r="AL1495" s="3"/>
      <c r="AN1495" s="3"/>
      <c r="AQ1495" s="3"/>
    </row>
    <row r="1496" spans="1:43">
      <c r="A1496" t="str">
        <f>IF(C1496="","","Allievo "&amp;COUNTIF($C$2:C1496,C1496))</f>
        <v/>
      </c>
      <c r="H1496" s="3"/>
      <c r="N1496" s="3"/>
      <c r="O1496" s="3"/>
      <c r="P1496" s="3"/>
      <c r="Q1496" s="3"/>
      <c r="R1496" s="3"/>
      <c r="S1496" s="3"/>
      <c r="T1496" s="3"/>
      <c r="V1496" s="3"/>
      <c r="W1496" s="3"/>
      <c r="X1496" s="3"/>
      <c r="Z1496" s="3"/>
      <c r="AA1496" s="3"/>
      <c r="AB1496" s="3"/>
      <c r="AC1496" s="3"/>
      <c r="AD1496" s="3"/>
      <c r="AF1496" s="3"/>
      <c r="AG1496" s="3"/>
      <c r="AH1496" s="3"/>
      <c r="AJ1496" s="3"/>
      <c r="AK1496" s="3"/>
      <c r="AL1496" s="3"/>
      <c r="AN1496" s="3"/>
      <c r="AQ1496" s="3"/>
    </row>
    <row r="1497" spans="1:43">
      <c r="A1497" t="str">
        <f>IF(C1497="","","Allievo "&amp;COUNTIF($C$2:C1497,C1497))</f>
        <v/>
      </c>
      <c r="H1497" s="3"/>
      <c r="N1497" s="3"/>
      <c r="O1497" s="3"/>
      <c r="P1497" s="3"/>
      <c r="Q1497" s="3"/>
      <c r="R1497" s="3"/>
      <c r="S1497" s="3"/>
      <c r="T1497" s="3"/>
      <c r="V1497" s="3"/>
      <c r="W1497" s="3"/>
      <c r="X1497" s="3"/>
      <c r="Z1497" s="3"/>
      <c r="AA1497" s="3"/>
      <c r="AB1497" s="3"/>
      <c r="AC1497" s="3"/>
      <c r="AD1497" s="3"/>
      <c r="AF1497" s="3"/>
      <c r="AG1497" s="3"/>
      <c r="AH1497" s="3"/>
      <c r="AJ1497" s="3"/>
      <c r="AK1497" s="3"/>
      <c r="AL1497" s="3"/>
      <c r="AN1497" s="3"/>
      <c r="AQ1497" s="3"/>
    </row>
    <row r="1498" spans="1:43">
      <c r="A1498" t="str">
        <f>IF(C1498="","","Allievo "&amp;COUNTIF($C$2:C1498,C1498))</f>
        <v/>
      </c>
      <c r="H1498" s="3"/>
      <c r="N1498" s="3"/>
      <c r="O1498" s="3"/>
      <c r="P1498" s="3"/>
      <c r="Q1498" s="3"/>
      <c r="R1498" s="3"/>
      <c r="S1498" s="3"/>
      <c r="T1498" s="3"/>
      <c r="V1498" s="3"/>
      <c r="W1498" s="3"/>
      <c r="X1498" s="3"/>
      <c r="Z1498" s="3"/>
      <c r="AA1498" s="3"/>
      <c r="AB1498" s="3"/>
      <c r="AC1498" s="3"/>
      <c r="AD1498" s="3"/>
      <c r="AF1498" s="3"/>
      <c r="AG1498" s="3"/>
      <c r="AH1498" s="3"/>
      <c r="AJ1498" s="3"/>
      <c r="AK1498" s="3"/>
      <c r="AL1498" s="3"/>
      <c r="AN1498" s="3"/>
      <c r="AQ1498" s="3"/>
    </row>
    <row r="1499" spans="1:43">
      <c r="A1499" t="str">
        <f>IF(C1499="","","Allievo "&amp;COUNTIF($C$2:C1499,C1499))</f>
        <v/>
      </c>
      <c r="H1499" s="3"/>
      <c r="N1499" s="3"/>
      <c r="O1499" s="3"/>
      <c r="P1499" s="3"/>
      <c r="Q1499" s="3"/>
      <c r="R1499" s="3"/>
      <c r="S1499" s="3"/>
      <c r="T1499" s="3"/>
      <c r="V1499" s="3"/>
      <c r="W1499" s="3"/>
      <c r="X1499" s="3"/>
      <c r="Z1499" s="3"/>
      <c r="AA1499" s="3"/>
      <c r="AB1499" s="3"/>
      <c r="AC1499" s="3"/>
      <c r="AD1499" s="3"/>
      <c r="AF1499" s="3"/>
      <c r="AG1499" s="3"/>
      <c r="AH1499" s="3"/>
      <c r="AJ1499" s="3"/>
      <c r="AK1499" s="3"/>
      <c r="AL1499" s="3"/>
      <c r="AN1499" s="3"/>
      <c r="AQ1499" s="3"/>
    </row>
    <row r="1500" spans="1:43">
      <c r="A1500" t="str">
        <f>IF(C1500="","","Allievo "&amp;COUNTIF($C$2:C1500,C1500))</f>
        <v/>
      </c>
      <c r="H1500" s="3"/>
      <c r="N1500" s="3"/>
      <c r="O1500" s="3"/>
      <c r="P1500" s="3"/>
      <c r="Q1500" s="3"/>
      <c r="R1500" s="3"/>
      <c r="S1500" s="3"/>
      <c r="T1500" s="3"/>
      <c r="V1500" s="3"/>
      <c r="W1500" s="3"/>
      <c r="X1500" s="3"/>
      <c r="Z1500" s="3"/>
      <c r="AA1500" s="3"/>
      <c r="AB1500" s="3"/>
      <c r="AC1500" s="3"/>
      <c r="AD1500" s="3"/>
      <c r="AF1500" s="3"/>
      <c r="AG1500" s="3"/>
      <c r="AH1500" s="3"/>
      <c r="AJ1500" s="3"/>
      <c r="AK1500" s="3"/>
      <c r="AL1500" s="3"/>
      <c r="AN1500" s="3"/>
      <c r="AQ1500" s="3"/>
    </row>
    <row r="1501" spans="1:43">
      <c r="A1501" t="str">
        <f>IF(C1501="","","Allievo "&amp;COUNTIF($C$2:C1501,C1501))</f>
        <v/>
      </c>
      <c r="H1501" s="3"/>
      <c r="N1501" s="3"/>
      <c r="O1501" s="3"/>
      <c r="P1501" s="3"/>
      <c r="Q1501" s="3"/>
      <c r="R1501" s="3"/>
      <c r="S1501" s="3"/>
      <c r="T1501" s="3"/>
      <c r="V1501" s="3"/>
      <c r="W1501" s="3"/>
      <c r="X1501" s="3"/>
      <c r="Z1501" s="3"/>
      <c r="AA1501" s="3"/>
      <c r="AB1501" s="3"/>
      <c r="AC1501" s="3"/>
      <c r="AD1501" s="3"/>
      <c r="AF1501" s="3"/>
      <c r="AG1501" s="3"/>
      <c r="AH1501" s="3"/>
      <c r="AJ1501" s="3"/>
      <c r="AK1501" s="3"/>
      <c r="AL1501" s="3"/>
      <c r="AN1501" s="3"/>
      <c r="AQ1501" s="3"/>
    </row>
    <row r="1502" spans="1:43">
      <c r="A1502" t="str">
        <f>IF(C1502="","","Allievo "&amp;COUNTIF($C$2:C1502,C1502))</f>
        <v/>
      </c>
      <c r="H1502" s="3"/>
      <c r="N1502" s="3"/>
      <c r="O1502" s="3"/>
      <c r="P1502" s="3"/>
      <c r="Q1502" s="3"/>
      <c r="R1502" s="3"/>
      <c r="S1502" s="3"/>
      <c r="T1502" s="3"/>
      <c r="V1502" s="3"/>
      <c r="W1502" s="3"/>
      <c r="X1502" s="3"/>
      <c r="Z1502" s="3"/>
      <c r="AA1502" s="3"/>
      <c r="AB1502" s="3"/>
      <c r="AC1502" s="3"/>
      <c r="AD1502" s="3"/>
      <c r="AF1502" s="3"/>
      <c r="AG1502" s="3"/>
      <c r="AH1502" s="3"/>
      <c r="AJ1502" s="3"/>
      <c r="AK1502" s="3"/>
      <c r="AL1502" s="3"/>
      <c r="AN1502" s="3"/>
      <c r="AQ1502" s="3"/>
    </row>
    <row r="1503" spans="1:43">
      <c r="A1503" t="str">
        <f>IF(C1503="","","Allievo "&amp;COUNTIF($C$2:C1503,C1503))</f>
        <v/>
      </c>
      <c r="H1503" s="3"/>
      <c r="N1503" s="3"/>
      <c r="O1503" s="3"/>
      <c r="P1503" s="3"/>
      <c r="Q1503" s="3"/>
      <c r="R1503" s="3"/>
      <c r="S1503" s="3"/>
      <c r="T1503" s="3"/>
      <c r="V1503" s="3"/>
      <c r="W1503" s="3"/>
      <c r="X1503" s="3"/>
      <c r="Z1503" s="3"/>
      <c r="AA1503" s="3"/>
      <c r="AB1503" s="3"/>
      <c r="AC1503" s="3"/>
      <c r="AD1503" s="3"/>
      <c r="AF1503" s="3"/>
      <c r="AG1503" s="3"/>
      <c r="AH1503" s="3"/>
      <c r="AJ1503" s="3"/>
      <c r="AK1503" s="3"/>
      <c r="AL1503" s="3"/>
      <c r="AN1503" s="3"/>
      <c r="AQ1503" s="3"/>
    </row>
    <row r="1504" spans="1:43">
      <c r="A1504" t="str">
        <f>IF(C1504="","","Allievo "&amp;COUNTIF($C$2:C1504,C1504))</f>
        <v/>
      </c>
      <c r="H1504" s="3"/>
      <c r="N1504" s="3"/>
      <c r="O1504" s="3"/>
      <c r="P1504" s="3"/>
      <c r="Q1504" s="3"/>
      <c r="R1504" s="3"/>
      <c r="S1504" s="3"/>
      <c r="T1504" s="3"/>
      <c r="V1504" s="3"/>
      <c r="W1504" s="3"/>
      <c r="X1504" s="3"/>
      <c r="Z1504" s="3"/>
      <c r="AA1504" s="3"/>
      <c r="AB1504" s="3"/>
      <c r="AC1504" s="3"/>
      <c r="AD1504" s="3"/>
      <c r="AF1504" s="3"/>
      <c r="AG1504" s="3"/>
      <c r="AH1504" s="3"/>
      <c r="AJ1504" s="3"/>
      <c r="AK1504" s="3"/>
      <c r="AL1504" s="3"/>
      <c r="AN1504" s="3"/>
      <c r="AQ1504" s="3"/>
    </row>
    <row r="1505" spans="1:43">
      <c r="A1505" t="str">
        <f>IF(C1505="","","Allievo "&amp;COUNTIF($C$2:C1505,C1505))</f>
        <v/>
      </c>
      <c r="H1505" s="3"/>
      <c r="N1505" s="3"/>
      <c r="O1505" s="3"/>
      <c r="P1505" s="3"/>
      <c r="Q1505" s="3"/>
      <c r="R1505" s="3"/>
      <c r="S1505" s="3"/>
      <c r="T1505" s="3"/>
      <c r="V1505" s="3"/>
      <c r="W1505" s="3"/>
      <c r="X1505" s="3"/>
      <c r="Z1505" s="3"/>
      <c r="AA1505" s="3"/>
      <c r="AB1505" s="3"/>
      <c r="AC1505" s="3"/>
      <c r="AD1505" s="3"/>
      <c r="AF1505" s="3"/>
      <c r="AG1505" s="3"/>
      <c r="AH1505" s="3"/>
      <c r="AJ1505" s="3"/>
      <c r="AK1505" s="3"/>
      <c r="AL1505" s="3"/>
      <c r="AN1505" s="3"/>
      <c r="AQ1505" s="3"/>
    </row>
    <row r="1506" spans="1:43">
      <c r="A1506" t="str">
        <f>IF(C1506="","","Allievo "&amp;COUNTIF($C$2:C1506,C1506))</f>
        <v/>
      </c>
      <c r="H1506" s="3"/>
      <c r="N1506" s="3"/>
      <c r="O1506" s="3"/>
      <c r="P1506" s="3"/>
      <c r="Q1506" s="3"/>
      <c r="R1506" s="3"/>
      <c r="S1506" s="3"/>
      <c r="T1506" s="3"/>
      <c r="V1506" s="3"/>
      <c r="W1506" s="3"/>
      <c r="X1506" s="3"/>
      <c r="Z1506" s="3"/>
      <c r="AA1506" s="3"/>
      <c r="AB1506" s="3"/>
      <c r="AC1506" s="3"/>
      <c r="AD1506" s="3"/>
      <c r="AF1506" s="3"/>
      <c r="AG1506" s="3"/>
      <c r="AH1506" s="3"/>
      <c r="AJ1506" s="3"/>
      <c r="AK1506" s="3"/>
      <c r="AL1506" s="3"/>
      <c r="AN1506" s="3"/>
      <c r="AQ1506" s="3"/>
    </row>
    <row r="1507" spans="1:43">
      <c r="A1507" t="str">
        <f>IF(C1507="","","Allievo "&amp;COUNTIF($C$2:C1507,C1507))</f>
        <v/>
      </c>
      <c r="H1507" s="3"/>
      <c r="N1507" s="3"/>
      <c r="O1507" s="3"/>
      <c r="P1507" s="3"/>
      <c r="Q1507" s="3"/>
      <c r="R1507" s="3"/>
      <c r="S1507" s="3"/>
      <c r="T1507" s="3"/>
      <c r="V1507" s="3"/>
      <c r="W1507" s="3"/>
      <c r="X1507" s="3"/>
      <c r="Z1507" s="3"/>
      <c r="AA1507" s="3"/>
      <c r="AB1507" s="3"/>
      <c r="AC1507" s="3"/>
      <c r="AD1507" s="3"/>
      <c r="AF1507" s="3"/>
      <c r="AG1507" s="3"/>
      <c r="AH1507" s="3"/>
      <c r="AJ1507" s="3"/>
      <c r="AK1507" s="3"/>
      <c r="AL1507" s="3"/>
      <c r="AN1507" s="3"/>
      <c r="AQ1507" s="3"/>
    </row>
    <row r="1508" spans="1:43">
      <c r="A1508" t="str">
        <f>IF(C1508="","","Allievo "&amp;COUNTIF($C$2:C1508,C1508))</f>
        <v/>
      </c>
      <c r="H1508" s="3"/>
      <c r="N1508" s="3"/>
      <c r="O1508" s="3"/>
      <c r="P1508" s="3"/>
      <c r="Q1508" s="3"/>
      <c r="R1508" s="3"/>
      <c r="S1508" s="3"/>
      <c r="T1508" s="3"/>
      <c r="V1508" s="3"/>
      <c r="W1508" s="3"/>
      <c r="X1508" s="3"/>
      <c r="Z1508" s="3"/>
      <c r="AA1508" s="3"/>
      <c r="AB1508" s="3"/>
      <c r="AC1508" s="3"/>
      <c r="AD1508" s="3"/>
      <c r="AF1508" s="3"/>
      <c r="AG1508" s="3"/>
      <c r="AH1508" s="3"/>
      <c r="AJ1508" s="3"/>
      <c r="AK1508" s="3"/>
      <c r="AL1508" s="3"/>
      <c r="AN1508" s="3"/>
      <c r="AQ1508" s="3"/>
    </row>
    <row r="1509" spans="1:43">
      <c r="A1509" t="str">
        <f>IF(C1509="","","Allievo "&amp;COUNTIF($C$2:C1509,C1509))</f>
        <v/>
      </c>
      <c r="H1509" s="3"/>
      <c r="N1509" s="3"/>
      <c r="O1509" s="3"/>
      <c r="P1509" s="3"/>
      <c r="Q1509" s="3"/>
      <c r="R1509" s="3"/>
      <c r="S1509" s="3"/>
      <c r="T1509" s="3"/>
      <c r="V1509" s="3"/>
      <c r="W1509" s="3"/>
      <c r="X1509" s="3"/>
      <c r="Z1509" s="3"/>
      <c r="AA1509" s="3"/>
      <c r="AB1509" s="3"/>
      <c r="AC1509" s="3"/>
      <c r="AD1509" s="3"/>
      <c r="AF1509" s="3"/>
      <c r="AG1509" s="3"/>
      <c r="AH1509" s="3"/>
      <c r="AJ1509" s="3"/>
      <c r="AK1509" s="3"/>
      <c r="AL1509" s="3"/>
      <c r="AN1509" s="3"/>
      <c r="AQ1509" s="3"/>
    </row>
    <row r="1510" spans="1:43">
      <c r="A1510" t="str">
        <f>IF(C1510="","","Allievo "&amp;COUNTIF($C$2:C1510,C1510))</f>
        <v/>
      </c>
      <c r="H1510" s="3"/>
      <c r="N1510" s="3"/>
      <c r="O1510" s="3"/>
      <c r="P1510" s="3"/>
      <c r="Q1510" s="3"/>
      <c r="R1510" s="3"/>
      <c r="S1510" s="3"/>
      <c r="T1510" s="3"/>
      <c r="V1510" s="3"/>
      <c r="W1510" s="3"/>
      <c r="X1510" s="3"/>
      <c r="Z1510" s="3"/>
      <c r="AA1510" s="3"/>
      <c r="AB1510" s="3"/>
      <c r="AC1510" s="3"/>
      <c r="AD1510" s="3"/>
      <c r="AF1510" s="3"/>
      <c r="AG1510" s="3"/>
      <c r="AH1510" s="3"/>
      <c r="AJ1510" s="3"/>
      <c r="AK1510" s="3"/>
      <c r="AL1510" s="3"/>
      <c r="AN1510" s="3"/>
      <c r="AQ1510" s="3"/>
    </row>
    <row r="1511" spans="1:43">
      <c r="A1511" t="str">
        <f>IF(C1511="","","Allievo "&amp;COUNTIF($C$2:C1511,C1511))</f>
        <v/>
      </c>
      <c r="H1511" s="3"/>
      <c r="N1511" s="3"/>
      <c r="O1511" s="3"/>
      <c r="P1511" s="3"/>
      <c r="Q1511" s="3"/>
      <c r="R1511" s="3"/>
      <c r="S1511" s="3"/>
      <c r="T1511" s="3"/>
      <c r="V1511" s="3"/>
      <c r="W1511" s="3"/>
      <c r="X1511" s="3"/>
      <c r="Z1511" s="3"/>
      <c r="AA1511" s="3"/>
      <c r="AB1511" s="3"/>
      <c r="AC1511" s="3"/>
      <c r="AD1511" s="3"/>
      <c r="AF1511" s="3"/>
      <c r="AG1511" s="3"/>
      <c r="AH1511" s="3"/>
      <c r="AJ1511" s="3"/>
      <c r="AK1511" s="3"/>
      <c r="AL1511" s="3"/>
      <c r="AN1511" s="3"/>
      <c r="AQ1511" s="3"/>
    </row>
    <row r="1512" spans="1:43">
      <c r="A1512" t="str">
        <f>IF(C1512="","","Allievo "&amp;COUNTIF($C$2:C1512,C1512))</f>
        <v/>
      </c>
      <c r="H1512" s="3"/>
      <c r="N1512" s="3"/>
      <c r="O1512" s="3"/>
      <c r="P1512" s="3"/>
      <c r="Q1512" s="3"/>
      <c r="R1512" s="3"/>
      <c r="S1512" s="3"/>
      <c r="T1512" s="3"/>
      <c r="V1512" s="3"/>
      <c r="W1512" s="3"/>
      <c r="X1512" s="3"/>
      <c r="Z1512" s="3"/>
      <c r="AA1512" s="3"/>
      <c r="AB1512" s="3"/>
      <c r="AC1512" s="3"/>
      <c r="AD1512" s="3"/>
      <c r="AF1512" s="3"/>
      <c r="AG1512" s="3"/>
      <c r="AH1512" s="3"/>
      <c r="AJ1512" s="3"/>
      <c r="AK1512" s="3"/>
      <c r="AL1512" s="3"/>
      <c r="AN1512" s="3"/>
      <c r="AQ1512" s="3"/>
    </row>
    <row r="1513" spans="1:43">
      <c r="A1513" t="str">
        <f>IF(C1513="","","Allievo "&amp;COUNTIF($C$2:C1513,C1513))</f>
        <v/>
      </c>
      <c r="H1513" s="3"/>
      <c r="N1513" s="3"/>
      <c r="O1513" s="3"/>
      <c r="P1513" s="3"/>
      <c r="Q1513" s="3"/>
      <c r="R1513" s="3"/>
      <c r="S1513" s="3"/>
      <c r="T1513" s="3"/>
      <c r="V1513" s="3"/>
      <c r="W1513" s="3"/>
      <c r="X1513" s="3"/>
      <c r="Z1513" s="3"/>
      <c r="AA1513" s="3"/>
      <c r="AB1513" s="3"/>
      <c r="AC1513" s="3"/>
      <c r="AD1513" s="3"/>
      <c r="AF1513" s="3"/>
      <c r="AG1513" s="3"/>
      <c r="AH1513" s="3"/>
      <c r="AJ1513" s="3"/>
      <c r="AK1513" s="3"/>
      <c r="AL1513" s="3"/>
      <c r="AN1513" s="3"/>
      <c r="AQ1513" s="3"/>
    </row>
    <row r="1514" spans="1:43">
      <c r="A1514" t="str">
        <f>IF(C1514="","","Allievo "&amp;COUNTIF($C$2:C1514,C1514))</f>
        <v/>
      </c>
      <c r="H1514" s="3"/>
      <c r="N1514" s="3"/>
      <c r="O1514" s="3"/>
      <c r="P1514" s="3"/>
      <c r="Q1514" s="3"/>
      <c r="R1514" s="3"/>
      <c r="S1514" s="3"/>
      <c r="T1514" s="3"/>
      <c r="V1514" s="3"/>
      <c r="W1514" s="3"/>
      <c r="X1514" s="3"/>
      <c r="Z1514" s="3"/>
      <c r="AA1514" s="3"/>
      <c r="AB1514" s="3"/>
      <c r="AC1514" s="3"/>
      <c r="AD1514" s="3"/>
      <c r="AF1514" s="3"/>
      <c r="AG1514" s="3"/>
      <c r="AH1514" s="3"/>
      <c r="AJ1514" s="3"/>
      <c r="AK1514" s="3"/>
      <c r="AL1514" s="3"/>
      <c r="AN1514" s="3"/>
      <c r="AQ1514" s="3"/>
    </row>
    <row r="1515" spans="1:43">
      <c r="A1515" t="str">
        <f>IF(C1515="","","Allievo "&amp;COUNTIF($C$2:C1515,C1515))</f>
        <v/>
      </c>
      <c r="H1515" s="3"/>
      <c r="N1515" s="3"/>
      <c r="O1515" s="3"/>
      <c r="P1515" s="3"/>
      <c r="Q1515" s="3"/>
      <c r="R1515" s="3"/>
      <c r="S1515" s="3"/>
      <c r="T1515" s="3"/>
      <c r="V1515" s="3"/>
      <c r="W1515" s="3"/>
      <c r="X1515" s="3"/>
      <c r="Z1515" s="3"/>
      <c r="AA1515" s="3"/>
      <c r="AB1515" s="3"/>
      <c r="AC1515" s="3"/>
      <c r="AD1515" s="3"/>
      <c r="AF1515" s="3"/>
      <c r="AG1515" s="3"/>
      <c r="AH1515" s="3"/>
      <c r="AJ1515" s="3"/>
      <c r="AK1515" s="3"/>
      <c r="AL1515" s="3"/>
      <c r="AN1515" s="3"/>
      <c r="AQ1515" s="3"/>
    </row>
    <row r="1516" spans="1:43">
      <c r="A1516" t="str">
        <f>IF(C1516="","","Allievo "&amp;COUNTIF($C$2:C1516,C1516))</f>
        <v/>
      </c>
      <c r="H1516" s="3"/>
      <c r="N1516" s="3"/>
      <c r="O1516" s="3"/>
      <c r="P1516" s="3"/>
      <c r="Q1516" s="3"/>
      <c r="R1516" s="3"/>
      <c r="S1516" s="3"/>
      <c r="T1516" s="3"/>
      <c r="V1516" s="3"/>
      <c r="W1516" s="3"/>
      <c r="X1516" s="3"/>
      <c r="Z1516" s="3"/>
      <c r="AA1516" s="3"/>
      <c r="AB1516" s="3"/>
      <c r="AC1516" s="3"/>
      <c r="AD1516" s="3"/>
      <c r="AF1516" s="3"/>
      <c r="AG1516" s="3"/>
      <c r="AH1516" s="3"/>
      <c r="AJ1516" s="3"/>
      <c r="AK1516" s="3"/>
      <c r="AL1516" s="3"/>
      <c r="AN1516" s="3"/>
      <c r="AQ1516" s="3"/>
    </row>
    <row r="1517" spans="1:43">
      <c r="A1517" t="str">
        <f>IF(C1517="","","Allievo "&amp;COUNTIF($C$2:C1517,C1517))</f>
        <v/>
      </c>
      <c r="H1517" s="3"/>
      <c r="N1517" s="3"/>
      <c r="O1517" s="3"/>
      <c r="P1517" s="3"/>
      <c r="Q1517" s="3"/>
      <c r="R1517" s="3"/>
      <c r="S1517" s="3"/>
      <c r="T1517" s="3"/>
      <c r="V1517" s="3"/>
      <c r="W1517" s="3"/>
      <c r="X1517" s="3"/>
      <c r="Z1517" s="3"/>
      <c r="AA1517" s="3"/>
      <c r="AB1517" s="3"/>
      <c r="AC1517" s="3"/>
      <c r="AD1517" s="3"/>
      <c r="AF1517" s="3"/>
      <c r="AG1517" s="3"/>
      <c r="AH1517" s="3"/>
      <c r="AJ1517" s="3"/>
      <c r="AK1517" s="3"/>
      <c r="AL1517" s="3"/>
      <c r="AN1517" s="3"/>
      <c r="AQ1517" s="3"/>
    </row>
    <row r="1518" spans="1:43">
      <c r="A1518" t="str">
        <f>IF(C1518="","","Allievo "&amp;COUNTIF($C$2:C1518,C1518))</f>
        <v/>
      </c>
      <c r="H1518" s="3"/>
      <c r="N1518" s="3"/>
      <c r="O1518" s="3"/>
      <c r="P1518" s="3"/>
      <c r="Q1518" s="3"/>
      <c r="R1518" s="3"/>
      <c r="S1518" s="3"/>
      <c r="T1518" s="3"/>
      <c r="V1518" s="3"/>
      <c r="W1518" s="3"/>
      <c r="X1518" s="3"/>
      <c r="Z1518" s="3"/>
      <c r="AA1518" s="3"/>
      <c r="AB1518" s="3"/>
      <c r="AC1518" s="3"/>
      <c r="AD1518" s="3"/>
      <c r="AF1518" s="3"/>
      <c r="AG1518" s="3"/>
      <c r="AH1518" s="3"/>
      <c r="AJ1518" s="3"/>
      <c r="AK1518" s="3"/>
      <c r="AL1518" s="3"/>
      <c r="AN1518" s="3"/>
      <c r="AQ1518" s="3"/>
    </row>
    <row r="1519" spans="1:43">
      <c r="A1519" t="str">
        <f>IF(C1519="","","Allievo "&amp;COUNTIF($C$2:C1519,C1519))</f>
        <v/>
      </c>
      <c r="H1519" s="3"/>
      <c r="N1519" s="3"/>
      <c r="O1519" s="3"/>
      <c r="P1519" s="3"/>
      <c r="Q1519" s="3"/>
      <c r="R1519" s="3"/>
      <c r="S1519" s="3"/>
      <c r="T1519" s="3"/>
      <c r="V1519" s="3"/>
      <c r="W1519" s="3"/>
      <c r="X1519" s="3"/>
      <c r="Z1519" s="3"/>
      <c r="AA1519" s="3"/>
      <c r="AB1519" s="3"/>
      <c r="AC1519" s="3"/>
      <c r="AD1519" s="3"/>
      <c r="AF1519" s="3"/>
      <c r="AG1519" s="3"/>
      <c r="AH1519" s="3"/>
      <c r="AJ1519" s="3"/>
      <c r="AK1519" s="3"/>
      <c r="AL1519" s="3"/>
      <c r="AN1519" s="3"/>
      <c r="AQ1519" s="3"/>
    </row>
    <row r="1520" spans="1:43">
      <c r="A1520" t="str">
        <f>IF(C1520="","","Allievo "&amp;COUNTIF($C$2:C1520,C1520))</f>
        <v/>
      </c>
      <c r="H1520" s="3"/>
      <c r="N1520" s="3"/>
      <c r="O1520" s="3"/>
      <c r="P1520" s="3"/>
      <c r="Q1520" s="3"/>
      <c r="R1520" s="3"/>
      <c r="S1520" s="3"/>
      <c r="T1520" s="3"/>
      <c r="V1520" s="3"/>
      <c r="W1520" s="3"/>
      <c r="X1520" s="3"/>
      <c r="Z1520" s="3"/>
      <c r="AA1520" s="3"/>
      <c r="AB1520" s="3"/>
      <c r="AC1520" s="3"/>
      <c r="AD1520" s="3"/>
      <c r="AF1520" s="3"/>
      <c r="AG1520" s="3"/>
      <c r="AH1520" s="3"/>
      <c r="AJ1520" s="3"/>
      <c r="AK1520" s="3"/>
      <c r="AL1520" s="3"/>
      <c r="AN1520" s="3"/>
      <c r="AQ1520" s="3"/>
    </row>
    <row r="1521" spans="1:43">
      <c r="A1521" t="str">
        <f>IF(C1521="","","Allievo "&amp;COUNTIF($C$2:C1521,C1521))</f>
        <v/>
      </c>
      <c r="H1521" s="3"/>
      <c r="N1521" s="3"/>
      <c r="O1521" s="3"/>
      <c r="P1521" s="3"/>
      <c r="Q1521" s="3"/>
      <c r="R1521" s="3"/>
      <c r="S1521" s="3"/>
      <c r="T1521" s="3"/>
      <c r="V1521" s="3"/>
      <c r="W1521" s="3"/>
      <c r="X1521" s="3"/>
      <c r="Z1521" s="3"/>
      <c r="AA1521" s="3"/>
      <c r="AB1521" s="3"/>
      <c r="AC1521" s="3"/>
      <c r="AD1521" s="3"/>
      <c r="AF1521" s="3"/>
      <c r="AG1521" s="3"/>
      <c r="AH1521" s="3"/>
      <c r="AJ1521" s="3"/>
      <c r="AK1521" s="3"/>
      <c r="AL1521" s="3"/>
      <c r="AN1521" s="3"/>
      <c r="AQ1521" s="3"/>
    </row>
    <row r="1522" spans="1:43">
      <c r="A1522" t="str">
        <f>IF(C1522="","","Allievo "&amp;COUNTIF($C$2:C1522,C1522))</f>
        <v/>
      </c>
      <c r="H1522" s="3"/>
      <c r="N1522" s="3"/>
      <c r="O1522" s="3"/>
      <c r="P1522" s="3"/>
      <c r="Q1522" s="3"/>
      <c r="R1522" s="3"/>
      <c r="S1522" s="3"/>
      <c r="T1522" s="3"/>
      <c r="V1522" s="3"/>
      <c r="W1522" s="3"/>
      <c r="X1522" s="3"/>
      <c r="Z1522" s="3"/>
      <c r="AA1522" s="3"/>
      <c r="AB1522" s="3"/>
      <c r="AC1522" s="3"/>
      <c r="AD1522" s="3"/>
      <c r="AF1522" s="3"/>
      <c r="AG1522" s="3"/>
      <c r="AH1522" s="3"/>
      <c r="AJ1522" s="3"/>
      <c r="AK1522" s="3"/>
      <c r="AL1522" s="3"/>
      <c r="AN1522" s="3"/>
      <c r="AQ1522" s="3"/>
    </row>
    <row r="1523" spans="1:43">
      <c r="A1523" t="str">
        <f>IF(C1523="","","Allievo "&amp;COUNTIF($C$2:C1523,C1523))</f>
        <v/>
      </c>
      <c r="H1523" s="3"/>
      <c r="N1523" s="3"/>
      <c r="O1523" s="3"/>
      <c r="P1523" s="3"/>
      <c r="Q1523" s="3"/>
      <c r="R1523" s="3"/>
      <c r="S1523" s="3"/>
      <c r="T1523" s="3"/>
      <c r="V1523" s="3"/>
      <c r="W1523" s="3"/>
      <c r="X1523" s="3"/>
      <c r="Z1523" s="3"/>
      <c r="AA1523" s="3"/>
      <c r="AB1523" s="3"/>
      <c r="AC1523" s="3"/>
      <c r="AD1523" s="3"/>
      <c r="AF1523" s="3"/>
      <c r="AG1523" s="3"/>
      <c r="AH1523" s="3"/>
      <c r="AJ1523" s="3"/>
      <c r="AK1523" s="3"/>
      <c r="AL1523" s="3"/>
      <c r="AN1523" s="3"/>
      <c r="AQ1523" s="3"/>
    </row>
    <row r="1524" spans="1:43">
      <c r="A1524" t="str">
        <f>IF(C1524="","","Allievo "&amp;COUNTIF($C$2:C1524,C1524))</f>
        <v/>
      </c>
      <c r="H1524" s="3"/>
      <c r="N1524" s="3"/>
      <c r="O1524" s="3"/>
      <c r="P1524" s="3"/>
      <c r="Q1524" s="3"/>
      <c r="R1524" s="3"/>
      <c r="S1524" s="3"/>
      <c r="T1524" s="3"/>
      <c r="V1524" s="3"/>
      <c r="W1524" s="3"/>
      <c r="X1524" s="3"/>
      <c r="Z1524" s="3"/>
      <c r="AA1524" s="3"/>
      <c r="AB1524" s="3"/>
      <c r="AC1524" s="3"/>
      <c r="AD1524" s="3"/>
      <c r="AF1524" s="3"/>
      <c r="AG1524" s="3"/>
      <c r="AH1524" s="3"/>
      <c r="AJ1524" s="3"/>
      <c r="AK1524" s="3"/>
      <c r="AL1524" s="3"/>
      <c r="AN1524" s="3"/>
      <c r="AQ1524" s="3"/>
    </row>
    <row r="1525" spans="1:43">
      <c r="A1525" t="str">
        <f>IF(C1525="","","Allievo "&amp;COUNTIF($C$2:C1525,C1525))</f>
        <v/>
      </c>
      <c r="H1525" s="3"/>
      <c r="N1525" s="3"/>
      <c r="O1525" s="3"/>
      <c r="P1525" s="3"/>
      <c r="Q1525" s="3"/>
      <c r="R1525" s="3"/>
      <c r="S1525" s="3"/>
      <c r="T1525" s="3"/>
      <c r="V1525" s="3"/>
      <c r="W1525" s="3"/>
      <c r="X1525" s="3"/>
      <c r="Z1525" s="3"/>
      <c r="AA1525" s="3"/>
      <c r="AB1525" s="3"/>
      <c r="AC1525" s="3"/>
      <c r="AD1525" s="3"/>
      <c r="AF1525" s="3"/>
      <c r="AG1525" s="3"/>
      <c r="AH1525" s="3"/>
      <c r="AJ1525" s="3"/>
      <c r="AK1525" s="3"/>
      <c r="AL1525" s="3"/>
      <c r="AN1525" s="3"/>
      <c r="AQ1525" s="3"/>
    </row>
    <row r="1526" spans="1:43">
      <c r="A1526" t="str">
        <f>IF(C1526="","","Allievo "&amp;COUNTIF($C$2:C1526,C1526))</f>
        <v/>
      </c>
      <c r="H1526" s="3"/>
      <c r="N1526" s="3"/>
      <c r="O1526" s="3"/>
      <c r="P1526" s="3"/>
      <c r="Q1526" s="3"/>
      <c r="R1526" s="3"/>
      <c r="S1526" s="3"/>
      <c r="T1526" s="3"/>
      <c r="V1526" s="3"/>
      <c r="W1526" s="3"/>
      <c r="X1526" s="3"/>
      <c r="Z1526" s="3"/>
      <c r="AA1526" s="3"/>
      <c r="AB1526" s="3"/>
      <c r="AC1526" s="3"/>
      <c r="AD1526" s="3"/>
      <c r="AF1526" s="3"/>
      <c r="AG1526" s="3"/>
      <c r="AH1526" s="3"/>
      <c r="AJ1526" s="3"/>
      <c r="AK1526" s="3"/>
      <c r="AL1526" s="3"/>
      <c r="AN1526" s="3"/>
      <c r="AQ1526" s="3"/>
    </row>
    <row r="1527" spans="1:43">
      <c r="A1527" t="str">
        <f>IF(C1527="","","Allievo "&amp;COUNTIF($C$2:C1527,C1527))</f>
        <v/>
      </c>
      <c r="H1527" s="3"/>
      <c r="N1527" s="3"/>
      <c r="O1527" s="3"/>
      <c r="P1527" s="3"/>
      <c r="Q1527" s="3"/>
      <c r="R1527" s="3"/>
      <c r="S1527" s="3"/>
      <c r="T1527" s="3"/>
      <c r="V1527" s="3"/>
      <c r="W1527" s="3"/>
      <c r="X1527" s="3"/>
      <c r="Z1527" s="3"/>
      <c r="AA1527" s="3"/>
      <c r="AB1527" s="3"/>
      <c r="AC1527" s="3"/>
      <c r="AD1527" s="3"/>
      <c r="AF1527" s="3"/>
      <c r="AG1527" s="3"/>
      <c r="AH1527" s="3"/>
      <c r="AJ1527" s="3"/>
      <c r="AK1527" s="3"/>
      <c r="AL1527" s="3"/>
      <c r="AN1527" s="3"/>
      <c r="AQ1527" s="3"/>
    </row>
    <row r="1528" spans="1:43">
      <c r="A1528" t="str">
        <f>IF(C1528="","","Allievo "&amp;COUNTIF($C$2:C1528,C1528))</f>
        <v/>
      </c>
      <c r="H1528" s="3"/>
      <c r="N1528" s="3"/>
      <c r="O1528" s="3"/>
      <c r="P1528" s="3"/>
      <c r="Q1528" s="3"/>
      <c r="R1528" s="3"/>
      <c r="S1528" s="3"/>
      <c r="T1528" s="3"/>
      <c r="V1528" s="3"/>
      <c r="W1528" s="3"/>
      <c r="X1528" s="3"/>
      <c r="Z1528" s="3"/>
      <c r="AA1528" s="3"/>
      <c r="AB1528" s="3"/>
      <c r="AC1528" s="3"/>
      <c r="AD1528" s="3"/>
      <c r="AF1528" s="3"/>
      <c r="AG1528" s="3"/>
      <c r="AH1528" s="3"/>
      <c r="AJ1528" s="3"/>
      <c r="AK1528" s="3"/>
      <c r="AL1528" s="3"/>
      <c r="AN1528" s="3"/>
      <c r="AQ1528" s="3"/>
    </row>
    <row r="1529" spans="1:43">
      <c r="A1529" t="str">
        <f>IF(C1529="","","Allievo "&amp;COUNTIF($C$2:C1529,C1529))</f>
        <v/>
      </c>
      <c r="H1529" s="3"/>
      <c r="N1529" s="3"/>
      <c r="O1529" s="3"/>
      <c r="P1529" s="3"/>
      <c r="Q1529" s="3"/>
      <c r="R1529" s="3"/>
      <c r="S1529" s="3"/>
      <c r="T1529" s="3"/>
      <c r="V1529" s="3"/>
      <c r="W1529" s="3"/>
      <c r="X1529" s="3"/>
      <c r="Z1529" s="3"/>
      <c r="AA1529" s="3"/>
      <c r="AB1529" s="3"/>
      <c r="AC1529" s="3"/>
      <c r="AD1529" s="3"/>
      <c r="AF1529" s="3"/>
      <c r="AG1529" s="3"/>
      <c r="AH1529" s="3"/>
      <c r="AJ1529" s="3"/>
      <c r="AK1529" s="3"/>
      <c r="AL1529" s="3"/>
      <c r="AN1529" s="3"/>
      <c r="AQ1529" s="3"/>
    </row>
    <row r="1530" spans="1:43">
      <c r="A1530" t="str">
        <f>IF(C1530="","","Allievo "&amp;COUNTIF($C$2:C1530,C1530))</f>
        <v/>
      </c>
      <c r="H1530" s="3"/>
      <c r="N1530" s="3"/>
      <c r="O1530" s="3"/>
      <c r="P1530" s="3"/>
      <c r="Q1530" s="3"/>
      <c r="R1530" s="3"/>
      <c r="S1530" s="3"/>
      <c r="T1530" s="3"/>
      <c r="V1530" s="3"/>
      <c r="W1530" s="3"/>
      <c r="X1530" s="3"/>
      <c r="Z1530" s="3"/>
      <c r="AA1530" s="3"/>
      <c r="AB1530" s="3"/>
      <c r="AC1530" s="3"/>
      <c r="AD1530" s="3"/>
      <c r="AF1530" s="3"/>
      <c r="AG1530" s="3"/>
      <c r="AH1530" s="3"/>
      <c r="AJ1530" s="3"/>
      <c r="AK1530" s="3"/>
      <c r="AL1530" s="3"/>
      <c r="AN1530" s="3"/>
      <c r="AQ1530" s="3"/>
    </row>
    <row r="1531" spans="1:43">
      <c r="A1531" t="str">
        <f>IF(C1531="","","Allievo "&amp;COUNTIF($C$2:C1531,C1531))</f>
        <v/>
      </c>
      <c r="H1531" s="3"/>
      <c r="N1531" s="3"/>
      <c r="O1531" s="3"/>
      <c r="P1531" s="3"/>
      <c r="Q1531" s="3"/>
      <c r="R1531" s="3"/>
      <c r="S1531" s="3"/>
      <c r="T1531" s="3"/>
      <c r="V1531" s="3"/>
      <c r="W1531" s="3"/>
      <c r="X1531" s="3"/>
      <c r="Z1531" s="3"/>
      <c r="AA1531" s="3"/>
      <c r="AB1531" s="3"/>
      <c r="AC1531" s="3"/>
      <c r="AD1531" s="3"/>
      <c r="AF1531" s="3"/>
      <c r="AG1531" s="3"/>
      <c r="AH1531" s="3"/>
      <c r="AJ1531" s="3"/>
      <c r="AK1531" s="3"/>
      <c r="AL1531" s="3"/>
      <c r="AN1531" s="3"/>
      <c r="AQ1531" s="3"/>
    </row>
    <row r="1532" spans="1:43">
      <c r="A1532" t="str">
        <f>IF(C1532="","","Allievo "&amp;COUNTIF($C$2:C1532,C1532))</f>
        <v/>
      </c>
      <c r="H1532" s="3"/>
      <c r="N1532" s="3"/>
      <c r="O1532" s="3"/>
      <c r="P1532" s="3"/>
      <c r="Q1532" s="3"/>
      <c r="R1532" s="3"/>
      <c r="S1532" s="3"/>
      <c r="T1532" s="3"/>
      <c r="V1532" s="3"/>
      <c r="W1532" s="3"/>
      <c r="X1532" s="3"/>
      <c r="Z1532" s="3"/>
      <c r="AA1532" s="3"/>
      <c r="AB1532" s="3"/>
      <c r="AC1532" s="3"/>
      <c r="AD1532" s="3"/>
      <c r="AF1532" s="3"/>
      <c r="AG1532" s="3"/>
      <c r="AH1532" s="3"/>
      <c r="AJ1532" s="3"/>
      <c r="AK1532" s="3"/>
      <c r="AL1532" s="3"/>
      <c r="AN1532" s="3"/>
      <c r="AQ1532" s="3"/>
    </row>
    <row r="1533" spans="1:43">
      <c r="A1533" t="str">
        <f>IF(C1533="","","Allievo "&amp;COUNTIF($C$2:C1533,C1533))</f>
        <v/>
      </c>
      <c r="H1533" s="3"/>
      <c r="N1533" s="3"/>
      <c r="O1533" s="3"/>
      <c r="P1533" s="3"/>
      <c r="Q1533" s="3"/>
      <c r="R1533" s="3"/>
      <c r="S1533" s="3"/>
      <c r="T1533" s="3"/>
      <c r="V1533" s="3"/>
      <c r="W1533" s="3"/>
      <c r="X1533" s="3"/>
      <c r="Z1533" s="3"/>
      <c r="AA1533" s="3"/>
      <c r="AB1533" s="3"/>
      <c r="AC1533" s="3"/>
      <c r="AD1533" s="3"/>
      <c r="AF1533" s="3"/>
      <c r="AG1533" s="3"/>
      <c r="AH1533" s="3"/>
      <c r="AJ1533" s="3"/>
      <c r="AK1533" s="3"/>
      <c r="AL1533" s="3"/>
      <c r="AN1533" s="3"/>
      <c r="AQ1533" s="3"/>
    </row>
    <row r="1534" spans="1:43">
      <c r="A1534" t="str">
        <f>IF(C1534="","","Allievo "&amp;COUNTIF($C$2:C1534,C1534))</f>
        <v/>
      </c>
      <c r="H1534" s="3"/>
      <c r="N1534" s="3"/>
      <c r="O1534" s="3"/>
      <c r="P1534" s="3"/>
      <c r="Q1534" s="3"/>
      <c r="R1534" s="3"/>
      <c r="S1534" s="3"/>
      <c r="T1534" s="3"/>
      <c r="V1534" s="3"/>
      <c r="W1534" s="3"/>
      <c r="X1534" s="3"/>
      <c r="Z1534" s="3"/>
      <c r="AA1534" s="3"/>
      <c r="AB1534" s="3"/>
      <c r="AC1534" s="3"/>
      <c r="AD1534" s="3"/>
      <c r="AF1534" s="3"/>
      <c r="AG1534" s="3"/>
      <c r="AH1534" s="3"/>
      <c r="AJ1534" s="3"/>
      <c r="AK1534" s="3"/>
      <c r="AL1534" s="3"/>
      <c r="AN1534" s="3"/>
      <c r="AQ1534" s="3"/>
    </row>
    <row r="1535" spans="1:43">
      <c r="A1535" t="str">
        <f>IF(C1535="","","Allievo "&amp;COUNTIF($C$2:C1535,C1535))</f>
        <v/>
      </c>
      <c r="H1535" s="3"/>
      <c r="N1535" s="3"/>
      <c r="O1535" s="3"/>
      <c r="P1535" s="3"/>
      <c r="Q1535" s="3"/>
      <c r="R1535" s="3"/>
      <c r="S1535" s="3"/>
      <c r="T1535" s="3"/>
      <c r="V1535" s="3"/>
      <c r="W1535" s="3"/>
      <c r="X1535" s="3"/>
      <c r="Z1535" s="3"/>
      <c r="AA1535" s="3"/>
      <c r="AB1535" s="3"/>
      <c r="AC1535" s="3"/>
      <c r="AD1535" s="3"/>
      <c r="AF1535" s="3"/>
      <c r="AG1535" s="3"/>
      <c r="AH1535" s="3"/>
      <c r="AJ1535" s="3"/>
      <c r="AK1535" s="3"/>
      <c r="AL1535" s="3"/>
      <c r="AN1535" s="3"/>
      <c r="AQ1535" s="3"/>
    </row>
    <row r="1536" spans="1:43">
      <c r="A1536" t="str">
        <f>IF(C1536="","","Allievo "&amp;COUNTIF($C$2:C1536,C1536))</f>
        <v/>
      </c>
      <c r="H1536" s="3"/>
      <c r="N1536" s="3"/>
      <c r="O1536" s="3"/>
      <c r="P1536" s="3"/>
      <c r="Q1536" s="3"/>
      <c r="R1536" s="3"/>
      <c r="S1536" s="3"/>
      <c r="T1536" s="3"/>
      <c r="V1536" s="3"/>
      <c r="W1536" s="3"/>
      <c r="X1536" s="3"/>
      <c r="Z1536" s="3"/>
      <c r="AA1536" s="3"/>
      <c r="AB1536" s="3"/>
      <c r="AC1536" s="3"/>
      <c r="AD1536" s="3"/>
      <c r="AF1536" s="3"/>
      <c r="AG1536" s="3"/>
      <c r="AH1536" s="3"/>
      <c r="AJ1536" s="3"/>
      <c r="AK1536" s="3"/>
      <c r="AL1536" s="3"/>
      <c r="AN1536" s="3"/>
      <c r="AQ1536" s="3"/>
    </row>
    <row r="1537" spans="1:43">
      <c r="A1537" t="str">
        <f>IF(C1537="","","Allievo "&amp;COUNTIF($C$2:C1537,C1537))</f>
        <v/>
      </c>
      <c r="H1537" s="3"/>
      <c r="N1537" s="3"/>
      <c r="O1537" s="3"/>
      <c r="P1537" s="3"/>
      <c r="Q1537" s="3"/>
      <c r="R1537" s="3"/>
      <c r="S1537" s="3"/>
      <c r="T1537" s="3"/>
      <c r="V1537" s="3"/>
      <c r="W1537" s="3"/>
      <c r="X1537" s="3"/>
      <c r="Z1537" s="3"/>
      <c r="AA1537" s="3"/>
      <c r="AB1537" s="3"/>
      <c r="AC1537" s="3"/>
      <c r="AD1537" s="3"/>
      <c r="AF1537" s="3"/>
      <c r="AG1537" s="3"/>
      <c r="AH1537" s="3"/>
      <c r="AJ1537" s="3"/>
      <c r="AK1537" s="3"/>
      <c r="AL1537" s="3"/>
      <c r="AN1537" s="3"/>
      <c r="AQ1537" s="3"/>
    </row>
    <row r="1538" spans="1:43">
      <c r="A1538" t="str">
        <f>IF(C1538="","","Allievo "&amp;COUNTIF($C$2:C1538,C1538))</f>
        <v/>
      </c>
      <c r="H1538" s="3"/>
      <c r="N1538" s="3"/>
      <c r="O1538" s="3"/>
      <c r="P1538" s="3"/>
      <c r="Q1538" s="3"/>
      <c r="R1538" s="3"/>
      <c r="S1538" s="3"/>
      <c r="T1538" s="3"/>
      <c r="V1538" s="3"/>
      <c r="W1538" s="3"/>
      <c r="X1538" s="3"/>
      <c r="Z1538" s="3"/>
      <c r="AA1538" s="3"/>
      <c r="AB1538" s="3"/>
      <c r="AC1538" s="3"/>
      <c r="AD1538" s="3"/>
      <c r="AF1538" s="3"/>
      <c r="AG1538" s="3"/>
      <c r="AH1538" s="3"/>
      <c r="AJ1538" s="3"/>
      <c r="AK1538" s="3"/>
      <c r="AL1538" s="3"/>
      <c r="AN1538" s="3"/>
      <c r="AQ1538" s="3"/>
    </row>
    <row r="1539" spans="1:43">
      <c r="A1539" t="str">
        <f>IF(C1539="","","Allievo "&amp;COUNTIF($C$2:C1539,C1539))</f>
        <v/>
      </c>
      <c r="H1539" s="3"/>
      <c r="N1539" s="3"/>
      <c r="O1539" s="3"/>
      <c r="P1539" s="3"/>
      <c r="Q1539" s="3"/>
      <c r="R1539" s="3"/>
      <c r="S1539" s="3"/>
      <c r="T1539" s="3"/>
      <c r="V1539" s="3"/>
      <c r="W1539" s="3"/>
      <c r="X1539" s="3"/>
      <c r="Z1539" s="3"/>
      <c r="AA1539" s="3"/>
      <c r="AB1539" s="3"/>
      <c r="AC1539" s="3"/>
      <c r="AD1539" s="3"/>
      <c r="AF1539" s="3"/>
      <c r="AG1539" s="3"/>
      <c r="AH1539" s="3"/>
      <c r="AJ1539" s="3"/>
      <c r="AK1539" s="3"/>
      <c r="AL1539" s="3"/>
      <c r="AN1539" s="3"/>
      <c r="AQ1539" s="3"/>
    </row>
    <row r="1540" spans="1:43">
      <c r="A1540" t="str">
        <f>IF(C1540="","","Allievo "&amp;COUNTIF($C$2:C1540,C1540))</f>
        <v/>
      </c>
      <c r="H1540" s="3"/>
      <c r="N1540" s="3"/>
      <c r="O1540" s="3"/>
      <c r="P1540" s="3"/>
      <c r="Q1540" s="3"/>
      <c r="R1540" s="3"/>
      <c r="S1540" s="3"/>
      <c r="T1540" s="3"/>
      <c r="V1540" s="3"/>
      <c r="W1540" s="3"/>
      <c r="X1540" s="3"/>
      <c r="Z1540" s="3"/>
      <c r="AA1540" s="3"/>
      <c r="AB1540" s="3"/>
      <c r="AC1540" s="3"/>
      <c r="AD1540" s="3"/>
      <c r="AF1540" s="3"/>
      <c r="AG1540" s="3"/>
      <c r="AH1540" s="3"/>
      <c r="AJ1540" s="3"/>
      <c r="AK1540" s="3"/>
      <c r="AL1540" s="3"/>
      <c r="AN1540" s="3"/>
      <c r="AQ1540" s="3"/>
    </row>
    <row r="1541" spans="1:43">
      <c r="A1541" t="str">
        <f>IF(C1541="","","Allievo "&amp;COUNTIF($C$2:C1541,C1541))</f>
        <v/>
      </c>
      <c r="H1541" s="3"/>
      <c r="N1541" s="3"/>
      <c r="O1541" s="3"/>
      <c r="P1541" s="3"/>
      <c r="Q1541" s="3"/>
      <c r="R1541" s="3"/>
      <c r="S1541" s="3"/>
      <c r="T1541" s="3"/>
      <c r="V1541" s="3"/>
      <c r="W1541" s="3"/>
      <c r="X1541" s="3"/>
      <c r="Z1541" s="3"/>
      <c r="AA1541" s="3"/>
      <c r="AB1541" s="3"/>
      <c r="AC1541" s="3"/>
      <c r="AD1541" s="3"/>
      <c r="AF1541" s="3"/>
      <c r="AG1541" s="3"/>
      <c r="AH1541" s="3"/>
      <c r="AJ1541" s="3"/>
      <c r="AK1541" s="3"/>
      <c r="AL1541" s="3"/>
      <c r="AN1541" s="3"/>
      <c r="AQ1541" s="3"/>
    </row>
    <row r="1542" spans="1:43">
      <c r="A1542" t="str">
        <f>IF(C1542="","","Allievo "&amp;COUNTIF($C$2:C1542,C1542))</f>
        <v/>
      </c>
      <c r="H1542" s="3"/>
      <c r="N1542" s="3"/>
      <c r="O1542" s="3"/>
      <c r="P1542" s="3"/>
      <c r="Q1542" s="3"/>
      <c r="R1542" s="3"/>
      <c r="S1542" s="3"/>
      <c r="T1542" s="3"/>
      <c r="V1542" s="3"/>
      <c r="W1542" s="3"/>
      <c r="X1542" s="3"/>
      <c r="Z1542" s="3"/>
      <c r="AA1542" s="3"/>
      <c r="AB1542" s="3"/>
      <c r="AC1542" s="3"/>
      <c r="AD1542" s="3"/>
      <c r="AF1542" s="3"/>
      <c r="AG1542" s="3"/>
      <c r="AH1542" s="3"/>
      <c r="AJ1542" s="3"/>
      <c r="AK1542" s="3"/>
      <c r="AL1542" s="3"/>
      <c r="AN1542" s="3"/>
      <c r="AQ1542" s="3"/>
    </row>
    <row r="1543" spans="1:43">
      <c r="A1543" t="str">
        <f>IF(C1543="","","Allievo "&amp;COUNTIF($C$2:C1543,C1543))</f>
        <v/>
      </c>
      <c r="H1543" s="3"/>
      <c r="N1543" s="3"/>
      <c r="O1543" s="3"/>
      <c r="P1543" s="3"/>
      <c r="Q1543" s="3"/>
      <c r="R1543" s="3"/>
      <c r="S1543" s="3"/>
      <c r="T1543" s="3"/>
      <c r="V1543" s="3"/>
      <c r="W1543" s="3"/>
      <c r="X1543" s="3"/>
      <c r="Z1543" s="3"/>
      <c r="AA1543" s="3"/>
      <c r="AB1543" s="3"/>
      <c r="AC1543" s="3"/>
      <c r="AD1543" s="3"/>
      <c r="AF1543" s="3"/>
      <c r="AG1543" s="3"/>
      <c r="AH1543" s="3"/>
      <c r="AJ1543" s="3"/>
      <c r="AK1543" s="3"/>
      <c r="AL1543" s="3"/>
      <c r="AN1543" s="3"/>
      <c r="AQ1543" s="3"/>
    </row>
    <row r="1544" spans="1:43">
      <c r="A1544" t="str">
        <f>IF(C1544="","","Allievo "&amp;COUNTIF($C$2:C1544,C1544))</f>
        <v/>
      </c>
      <c r="H1544" s="3"/>
      <c r="N1544" s="3"/>
      <c r="O1544" s="3"/>
      <c r="P1544" s="3"/>
      <c r="Q1544" s="3"/>
      <c r="R1544" s="3"/>
      <c r="S1544" s="3"/>
      <c r="T1544" s="3"/>
      <c r="V1544" s="3"/>
      <c r="W1544" s="3"/>
      <c r="X1544" s="3"/>
      <c r="Z1544" s="3"/>
      <c r="AA1544" s="3"/>
      <c r="AB1544" s="3"/>
      <c r="AC1544" s="3"/>
      <c r="AD1544" s="3"/>
      <c r="AF1544" s="3"/>
      <c r="AG1544" s="3"/>
      <c r="AH1544" s="3"/>
      <c r="AJ1544" s="3"/>
      <c r="AK1544" s="3"/>
      <c r="AL1544" s="3"/>
      <c r="AN1544" s="3"/>
      <c r="AQ1544" s="3"/>
    </row>
    <row r="1545" spans="1:43">
      <c r="A1545" t="str">
        <f>IF(C1545="","","Allievo "&amp;COUNTIF($C$2:C1545,C1545))</f>
        <v/>
      </c>
      <c r="H1545" s="3"/>
      <c r="N1545" s="3"/>
      <c r="O1545" s="3"/>
      <c r="P1545" s="3"/>
      <c r="Q1545" s="3"/>
      <c r="R1545" s="3"/>
      <c r="S1545" s="3"/>
      <c r="T1545" s="3"/>
      <c r="V1545" s="3"/>
      <c r="W1545" s="3"/>
      <c r="X1545" s="3"/>
      <c r="Z1545" s="3"/>
      <c r="AA1545" s="3"/>
      <c r="AB1545" s="3"/>
      <c r="AC1545" s="3"/>
      <c r="AD1545" s="3"/>
      <c r="AF1545" s="3"/>
      <c r="AG1545" s="3"/>
      <c r="AH1545" s="3"/>
      <c r="AJ1545" s="3"/>
      <c r="AK1545" s="3"/>
      <c r="AL1545" s="3"/>
      <c r="AN1545" s="3"/>
      <c r="AQ1545" s="3"/>
    </row>
    <row r="1546" spans="1:43">
      <c r="A1546" t="str">
        <f>IF(C1546="","","Allievo "&amp;COUNTIF($C$2:C1546,C1546))</f>
        <v/>
      </c>
      <c r="H1546" s="3"/>
      <c r="N1546" s="3"/>
      <c r="O1546" s="3"/>
      <c r="P1546" s="3"/>
      <c r="Q1546" s="3"/>
      <c r="R1546" s="3"/>
      <c r="S1546" s="3"/>
      <c r="T1546" s="3"/>
      <c r="V1546" s="3"/>
      <c r="W1546" s="3"/>
      <c r="X1546" s="3"/>
      <c r="Z1546" s="3"/>
      <c r="AA1546" s="3"/>
      <c r="AB1546" s="3"/>
      <c r="AC1546" s="3"/>
      <c r="AD1546" s="3"/>
      <c r="AF1546" s="3"/>
      <c r="AG1546" s="3"/>
      <c r="AH1546" s="3"/>
      <c r="AJ1546" s="3"/>
      <c r="AK1546" s="3"/>
      <c r="AL1546" s="3"/>
      <c r="AN1546" s="3"/>
      <c r="AQ1546" s="3"/>
    </row>
    <row r="1547" spans="1:43">
      <c r="A1547" t="str">
        <f>IF(C1547="","","Allievo "&amp;COUNTIF($C$2:C1547,C1547))</f>
        <v/>
      </c>
      <c r="H1547" s="3"/>
      <c r="N1547" s="3"/>
      <c r="O1547" s="3"/>
      <c r="P1547" s="3"/>
      <c r="Q1547" s="3"/>
      <c r="R1547" s="3"/>
      <c r="S1547" s="3"/>
      <c r="T1547" s="3"/>
      <c r="V1547" s="3"/>
      <c r="W1547" s="3"/>
      <c r="X1547" s="3"/>
      <c r="Z1547" s="3"/>
      <c r="AA1547" s="3"/>
      <c r="AB1547" s="3"/>
      <c r="AC1547" s="3"/>
      <c r="AD1547" s="3"/>
      <c r="AF1547" s="3"/>
      <c r="AG1547" s="3"/>
      <c r="AH1547" s="3"/>
      <c r="AJ1547" s="3"/>
      <c r="AK1547" s="3"/>
      <c r="AL1547" s="3"/>
      <c r="AN1547" s="3"/>
      <c r="AQ1547" s="3"/>
    </row>
    <row r="1548" spans="1:43">
      <c r="A1548" t="str">
        <f>IF(C1548="","","Allievo "&amp;COUNTIF($C$2:C1548,C1548))</f>
        <v/>
      </c>
      <c r="H1548" s="3"/>
      <c r="N1548" s="3"/>
      <c r="O1548" s="3"/>
      <c r="P1548" s="3"/>
      <c r="Q1548" s="3"/>
      <c r="R1548" s="3"/>
      <c r="S1548" s="3"/>
      <c r="T1548" s="3"/>
      <c r="V1548" s="3"/>
      <c r="W1548" s="3"/>
      <c r="X1548" s="3"/>
      <c r="Z1548" s="3"/>
      <c r="AA1548" s="3"/>
      <c r="AB1548" s="3"/>
      <c r="AC1548" s="3"/>
      <c r="AD1548" s="3"/>
      <c r="AF1548" s="3"/>
      <c r="AG1548" s="3"/>
      <c r="AH1548" s="3"/>
      <c r="AJ1548" s="3"/>
      <c r="AK1548" s="3"/>
      <c r="AL1548" s="3"/>
      <c r="AN1548" s="3"/>
      <c r="AQ1548" s="3"/>
    </row>
    <row r="1549" spans="1:43">
      <c r="A1549" t="str">
        <f>IF(C1549="","","Allievo "&amp;COUNTIF($C$2:C1549,C1549))</f>
        <v/>
      </c>
      <c r="H1549" s="3"/>
      <c r="N1549" s="3"/>
      <c r="O1549" s="3"/>
      <c r="P1549" s="3"/>
      <c r="Q1549" s="3"/>
      <c r="R1549" s="3"/>
      <c r="S1549" s="3"/>
      <c r="T1549" s="3"/>
      <c r="V1549" s="3"/>
      <c r="W1549" s="3"/>
      <c r="X1549" s="3"/>
      <c r="Z1549" s="3"/>
      <c r="AA1549" s="3"/>
      <c r="AB1549" s="3"/>
      <c r="AC1549" s="3"/>
      <c r="AD1549" s="3"/>
      <c r="AF1549" s="3"/>
      <c r="AG1549" s="3"/>
      <c r="AH1549" s="3"/>
      <c r="AJ1549" s="3"/>
      <c r="AK1549" s="3"/>
      <c r="AL1549" s="3"/>
      <c r="AN1549" s="3"/>
      <c r="AQ1549" s="3"/>
    </row>
    <row r="1550" spans="1:43">
      <c r="A1550" t="str">
        <f>IF(C1550="","","Allievo "&amp;COUNTIF($C$2:C1550,C1550))</f>
        <v/>
      </c>
      <c r="H1550" s="3"/>
      <c r="N1550" s="3"/>
      <c r="O1550" s="3"/>
      <c r="P1550" s="3"/>
      <c r="Q1550" s="3"/>
      <c r="R1550" s="3"/>
      <c r="S1550" s="3"/>
      <c r="T1550" s="3"/>
      <c r="V1550" s="3"/>
      <c r="W1550" s="3"/>
      <c r="X1550" s="3"/>
      <c r="Z1550" s="3"/>
      <c r="AA1550" s="3"/>
      <c r="AB1550" s="3"/>
      <c r="AC1550" s="3"/>
      <c r="AD1550" s="3"/>
      <c r="AF1550" s="3"/>
      <c r="AG1550" s="3"/>
      <c r="AH1550" s="3"/>
      <c r="AJ1550" s="3"/>
      <c r="AK1550" s="3"/>
      <c r="AL1550" s="3"/>
      <c r="AN1550" s="3"/>
      <c r="AQ1550" s="3"/>
    </row>
    <row r="1551" spans="1:43">
      <c r="A1551" t="str">
        <f>IF(C1551="","","Allievo "&amp;COUNTIF($C$2:C1551,C1551))</f>
        <v/>
      </c>
      <c r="H1551" s="3"/>
      <c r="N1551" s="3"/>
      <c r="O1551" s="3"/>
      <c r="P1551" s="3"/>
      <c r="Q1551" s="3"/>
      <c r="R1551" s="3"/>
      <c r="S1551" s="3"/>
      <c r="T1551" s="3"/>
      <c r="V1551" s="3"/>
      <c r="W1551" s="3"/>
      <c r="X1551" s="3"/>
      <c r="Z1551" s="3"/>
      <c r="AA1551" s="3"/>
      <c r="AB1551" s="3"/>
      <c r="AC1551" s="3"/>
      <c r="AD1551" s="3"/>
      <c r="AF1551" s="3"/>
      <c r="AG1551" s="3"/>
      <c r="AH1551" s="3"/>
      <c r="AJ1551" s="3"/>
      <c r="AK1551" s="3"/>
      <c r="AL1551" s="3"/>
      <c r="AN1551" s="3"/>
      <c r="AQ1551" s="3"/>
    </row>
    <row r="1552" spans="1:43">
      <c r="A1552" t="str">
        <f>IF(C1552="","","Allievo "&amp;COUNTIF($C$2:C1552,C1552))</f>
        <v/>
      </c>
      <c r="H1552" s="3"/>
      <c r="N1552" s="3"/>
      <c r="O1552" s="3"/>
      <c r="P1552" s="3"/>
      <c r="Q1552" s="3"/>
      <c r="R1552" s="3"/>
      <c r="S1552" s="3"/>
      <c r="T1552" s="3"/>
      <c r="V1552" s="3"/>
      <c r="W1552" s="3"/>
      <c r="X1552" s="3"/>
      <c r="Z1552" s="3"/>
      <c r="AA1552" s="3"/>
      <c r="AB1552" s="3"/>
      <c r="AC1552" s="3"/>
      <c r="AD1552" s="3"/>
      <c r="AF1552" s="3"/>
      <c r="AG1552" s="3"/>
      <c r="AH1552" s="3"/>
      <c r="AJ1552" s="3"/>
      <c r="AK1552" s="3"/>
      <c r="AL1552" s="3"/>
      <c r="AN1552" s="3"/>
      <c r="AQ1552" s="3"/>
    </row>
    <row r="1553" spans="1:43">
      <c r="A1553" t="str">
        <f>IF(C1553="","","Allievo "&amp;COUNTIF($C$2:C1553,C1553))</f>
        <v/>
      </c>
      <c r="H1553" s="3"/>
      <c r="N1553" s="3"/>
      <c r="O1553" s="3"/>
      <c r="P1553" s="3"/>
      <c r="Q1553" s="3"/>
      <c r="R1553" s="3"/>
      <c r="S1553" s="3"/>
      <c r="T1553" s="3"/>
      <c r="V1553" s="3"/>
      <c r="W1553" s="3"/>
      <c r="X1553" s="3"/>
      <c r="Z1553" s="3"/>
      <c r="AA1553" s="3"/>
      <c r="AB1553" s="3"/>
      <c r="AC1553" s="3"/>
      <c r="AD1553" s="3"/>
      <c r="AF1553" s="3"/>
      <c r="AG1553" s="3"/>
      <c r="AH1553" s="3"/>
      <c r="AJ1553" s="3"/>
      <c r="AK1553" s="3"/>
      <c r="AL1553" s="3"/>
      <c r="AN1553" s="3"/>
      <c r="AQ1553" s="3"/>
    </row>
    <row r="1554" spans="1:43">
      <c r="A1554" t="str">
        <f>IF(C1554="","","Allievo "&amp;COUNTIF($C$2:C1554,C1554))</f>
        <v/>
      </c>
      <c r="H1554" s="3"/>
      <c r="N1554" s="3"/>
      <c r="O1554" s="3"/>
      <c r="P1554" s="3"/>
      <c r="Q1554" s="3"/>
      <c r="R1554" s="3"/>
      <c r="S1554" s="3"/>
      <c r="T1554" s="3"/>
      <c r="V1554" s="3"/>
      <c r="W1554" s="3"/>
      <c r="X1554" s="3"/>
      <c r="Z1554" s="3"/>
      <c r="AA1554" s="3"/>
      <c r="AB1554" s="3"/>
      <c r="AC1554" s="3"/>
      <c r="AD1554" s="3"/>
      <c r="AF1554" s="3"/>
      <c r="AG1554" s="3"/>
      <c r="AH1554" s="3"/>
      <c r="AJ1554" s="3"/>
      <c r="AK1554" s="3"/>
      <c r="AL1554" s="3"/>
      <c r="AN1554" s="3"/>
      <c r="AQ1554" s="3"/>
    </row>
    <row r="1555" spans="1:43">
      <c r="A1555" t="str">
        <f>IF(C1555="","","Allievo "&amp;COUNTIF($C$2:C1555,C1555))</f>
        <v/>
      </c>
      <c r="H1555" s="3"/>
      <c r="N1555" s="3"/>
      <c r="O1555" s="3"/>
      <c r="P1555" s="3"/>
      <c r="Q1555" s="3"/>
      <c r="R1555" s="3"/>
      <c r="S1555" s="3"/>
      <c r="T1555" s="3"/>
      <c r="V1555" s="3"/>
      <c r="W1555" s="3"/>
      <c r="X1555" s="3"/>
      <c r="Z1555" s="3"/>
      <c r="AA1555" s="3"/>
      <c r="AB1555" s="3"/>
      <c r="AC1555" s="3"/>
      <c r="AD1555" s="3"/>
      <c r="AF1555" s="3"/>
      <c r="AG1555" s="3"/>
      <c r="AH1555" s="3"/>
      <c r="AJ1555" s="3"/>
      <c r="AK1555" s="3"/>
      <c r="AL1555" s="3"/>
      <c r="AN1555" s="3"/>
      <c r="AQ1555" s="3"/>
    </row>
    <row r="1556" spans="1:43">
      <c r="A1556" t="str">
        <f>IF(C1556="","","Allievo "&amp;COUNTIF($C$2:C1556,C1556))</f>
        <v/>
      </c>
      <c r="H1556" s="3"/>
      <c r="N1556" s="3"/>
      <c r="O1556" s="3"/>
      <c r="P1556" s="3"/>
      <c r="Q1556" s="3"/>
      <c r="R1556" s="3"/>
      <c r="S1556" s="3"/>
      <c r="T1556" s="3"/>
      <c r="V1556" s="3"/>
      <c r="W1556" s="3"/>
      <c r="X1556" s="3"/>
      <c r="Z1556" s="3"/>
      <c r="AA1556" s="3"/>
      <c r="AB1556" s="3"/>
      <c r="AC1556" s="3"/>
      <c r="AD1556" s="3"/>
      <c r="AF1556" s="3"/>
      <c r="AG1556" s="3"/>
      <c r="AH1556" s="3"/>
      <c r="AJ1556" s="3"/>
      <c r="AK1556" s="3"/>
      <c r="AL1556" s="3"/>
      <c r="AN1556" s="3"/>
      <c r="AQ1556" s="3"/>
    </row>
    <row r="1557" spans="1:43">
      <c r="A1557" t="str">
        <f>IF(C1557="","","Allievo "&amp;COUNTIF($C$2:C1557,C1557))</f>
        <v/>
      </c>
      <c r="H1557" s="3"/>
      <c r="N1557" s="3"/>
      <c r="O1557" s="3"/>
      <c r="P1557" s="3"/>
      <c r="Q1557" s="3"/>
      <c r="R1557" s="3"/>
      <c r="S1557" s="3"/>
      <c r="T1557" s="3"/>
      <c r="V1557" s="3"/>
      <c r="W1557" s="3"/>
      <c r="X1557" s="3"/>
      <c r="Z1557" s="3"/>
      <c r="AA1557" s="3"/>
      <c r="AB1557" s="3"/>
      <c r="AC1557" s="3"/>
      <c r="AD1557" s="3"/>
      <c r="AF1557" s="3"/>
      <c r="AG1557" s="3"/>
      <c r="AH1557" s="3"/>
      <c r="AJ1557" s="3"/>
      <c r="AK1557" s="3"/>
      <c r="AL1557" s="3"/>
      <c r="AN1557" s="3"/>
      <c r="AQ1557" s="3"/>
    </row>
    <row r="1558" spans="1:43">
      <c r="A1558" t="str">
        <f>IF(C1558="","","Allievo "&amp;COUNTIF($C$2:C1558,C1558))</f>
        <v/>
      </c>
      <c r="H1558" s="3"/>
      <c r="N1558" s="3"/>
      <c r="O1558" s="3"/>
      <c r="P1558" s="3"/>
      <c r="Q1558" s="3"/>
      <c r="R1558" s="3"/>
      <c r="S1558" s="3"/>
      <c r="T1558" s="3"/>
      <c r="V1558" s="3"/>
      <c r="W1558" s="3"/>
      <c r="X1558" s="3"/>
      <c r="Z1558" s="3"/>
      <c r="AA1558" s="3"/>
      <c r="AB1558" s="3"/>
      <c r="AC1558" s="3"/>
      <c r="AD1558" s="3"/>
      <c r="AF1558" s="3"/>
      <c r="AG1558" s="3"/>
      <c r="AH1558" s="3"/>
      <c r="AJ1558" s="3"/>
      <c r="AK1558" s="3"/>
      <c r="AL1558" s="3"/>
      <c r="AN1558" s="3"/>
      <c r="AQ1558" s="3"/>
    </row>
    <row r="1559" spans="1:43">
      <c r="A1559" t="str">
        <f>IF(C1559="","","Allievo "&amp;COUNTIF($C$2:C1559,C1559))</f>
        <v/>
      </c>
      <c r="H1559" s="3"/>
      <c r="N1559" s="3"/>
      <c r="O1559" s="3"/>
      <c r="P1559" s="3"/>
      <c r="Q1559" s="3"/>
      <c r="R1559" s="3"/>
      <c r="S1559" s="3"/>
      <c r="T1559" s="3"/>
      <c r="V1559" s="3"/>
      <c r="W1559" s="3"/>
      <c r="X1559" s="3"/>
      <c r="Z1559" s="3"/>
      <c r="AA1559" s="3"/>
      <c r="AB1559" s="3"/>
      <c r="AC1559" s="3"/>
      <c r="AD1559" s="3"/>
      <c r="AF1559" s="3"/>
      <c r="AG1559" s="3"/>
      <c r="AH1559" s="3"/>
      <c r="AJ1559" s="3"/>
      <c r="AK1559" s="3"/>
      <c r="AL1559" s="3"/>
      <c r="AN1559" s="3"/>
      <c r="AQ1559" s="3"/>
    </row>
    <row r="1560" spans="1:43">
      <c r="A1560" t="str">
        <f>IF(C1560="","","Allievo "&amp;COUNTIF($C$2:C1560,C1560))</f>
        <v/>
      </c>
      <c r="H1560" s="3"/>
      <c r="N1560" s="3"/>
      <c r="O1560" s="3"/>
      <c r="P1560" s="3"/>
      <c r="Q1560" s="3"/>
      <c r="R1560" s="3"/>
      <c r="S1560" s="3"/>
      <c r="T1560" s="3"/>
      <c r="V1560" s="3"/>
      <c r="W1560" s="3"/>
      <c r="X1560" s="3"/>
      <c r="Z1560" s="3"/>
      <c r="AA1560" s="3"/>
      <c r="AB1560" s="3"/>
      <c r="AC1560" s="3"/>
      <c r="AD1560" s="3"/>
      <c r="AF1560" s="3"/>
      <c r="AG1560" s="3"/>
      <c r="AH1560" s="3"/>
      <c r="AJ1560" s="3"/>
      <c r="AK1560" s="3"/>
      <c r="AL1560" s="3"/>
      <c r="AN1560" s="3"/>
      <c r="AQ1560" s="3"/>
    </row>
    <row r="1561" spans="1:43">
      <c r="A1561" t="str">
        <f>IF(C1561="","","Allievo "&amp;COUNTIF($C$2:C1561,C1561))</f>
        <v/>
      </c>
      <c r="H1561" s="3"/>
      <c r="N1561" s="3"/>
      <c r="O1561" s="3"/>
      <c r="P1561" s="3"/>
      <c r="Q1561" s="3"/>
      <c r="R1561" s="3"/>
      <c r="S1561" s="3"/>
      <c r="T1561" s="3"/>
      <c r="V1561" s="3"/>
      <c r="W1561" s="3"/>
      <c r="X1561" s="3"/>
      <c r="Z1561" s="3"/>
      <c r="AA1561" s="3"/>
      <c r="AB1561" s="3"/>
      <c r="AC1561" s="3"/>
      <c r="AD1561" s="3"/>
      <c r="AF1561" s="3"/>
      <c r="AG1561" s="3"/>
      <c r="AH1561" s="3"/>
      <c r="AJ1561" s="3"/>
      <c r="AK1561" s="3"/>
      <c r="AL1561" s="3"/>
      <c r="AN1561" s="3"/>
      <c r="AQ1561" s="3"/>
    </row>
    <row r="1562" spans="1:43">
      <c r="A1562" t="str">
        <f>IF(C1562="","","Allievo "&amp;COUNTIF($C$2:C1562,C1562))</f>
        <v/>
      </c>
      <c r="H1562" s="3"/>
      <c r="N1562" s="3"/>
      <c r="O1562" s="3"/>
      <c r="P1562" s="3"/>
      <c r="Q1562" s="3"/>
      <c r="R1562" s="3"/>
      <c r="S1562" s="3"/>
      <c r="T1562" s="3"/>
      <c r="V1562" s="3"/>
      <c r="W1562" s="3"/>
      <c r="X1562" s="3"/>
      <c r="Z1562" s="3"/>
      <c r="AA1562" s="3"/>
      <c r="AB1562" s="3"/>
      <c r="AC1562" s="3"/>
      <c r="AD1562" s="3"/>
      <c r="AF1562" s="3"/>
      <c r="AG1562" s="3"/>
      <c r="AH1562" s="3"/>
      <c r="AJ1562" s="3"/>
      <c r="AK1562" s="3"/>
      <c r="AL1562" s="3"/>
      <c r="AN1562" s="3"/>
      <c r="AQ1562" s="3"/>
    </row>
    <row r="1563" spans="1:43">
      <c r="A1563" t="str">
        <f>IF(C1563="","","Allievo "&amp;COUNTIF($C$2:C1563,C1563))</f>
        <v/>
      </c>
      <c r="H1563" s="3"/>
      <c r="N1563" s="3"/>
      <c r="O1563" s="3"/>
      <c r="P1563" s="3"/>
      <c r="Q1563" s="3"/>
      <c r="R1563" s="3"/>
      <c r="S1563" s="3"/>
      <c r="T1563" s="3"/>
      <c r="V1563" s="3"/>
      <c r="W1563" s="3"/>
      <c r="X1563" s="3"/>
      <c r="Z1563" s="3"/>
      <c r="AA1563" s="3"/>
      <c r="AB1563" s="3"/>
      <c r="AC1563" s="3"/>
      <c r="AD1563" s="3"/>
      <c r="AF1563" s="3"/>
      <c r="AG1563" s="3"/>
      <c r="AH1563" s="3"/>
      <c r="AJ1563" s="3"/>
      <c r="AK1563" s="3"/>
      <c r="AL1563" s="3"/>
      <c r="AN1563" s="3"/>
      <c r="AQ1563" s="3"/>
    </row>
    <row r="1564" spans="1:43">
      <c r="A1564" t="str">
        <f>IF(C1564="","","Allievo "&amp;COUNTIF($C$2:C1564,C1564))</f>
        <v/>
      </c>
      <c r="H1564" s="3"/>
      <c r="N1564" s="3"/>
      <c r="O1564" s="3"/>
      <c r="P1564" s="3"/>
      <c r="Q1564" s="3"/>
      <c r="R1564" s="3"/>
      <c r="S1564" s="3"/>
      <c r="T1564" s="3"/>
      <c r="V1564" s="3"/>
      <c r="W1564" s="3"/>
      <c r="X1564" s="3"/>
      <c r="Z1564" s="3"/>
      <c r="AA1564" s="3"/>
      <c r="AB1564" s="3"/>
      <c r="AC1564" s="3"/>
      <c r="AD1564" s="3"/>
      <c r="AF1564" s="3"/>
      <c r="AG1564" s="3"/>
      <c r="AH1564" s="3"/>
      <c r="AJ1564" s="3"/>
      <c r="AK1564" s="3"/>
      <c r="AL1564" s="3"/>
      <c r="AN1564" s="3"/>
      <c r="AQ1564" s="3"/>
    </row>
    <row r="1565" spans="1:43">
      <c r="A1565" t="str">
        <f>IF(C1565="","","Allievo "&amp;COUNTIF($C$2:C1565,C1565))</f>
        <v/>
      </c>
      <c r="H1565" s="3"/>
      <c r="N1565" s="3"/>
      <c r="O1565" s="3"/>
      <c r="P1565" s="3"/>
      <c r="Q1565" s="3"/>
      <c r="R1565" s="3"/>
      <c r="S1565" s="3"/>
      <c r="T1565" s="3"/>
      <c r="V1565" s="3"/>
      <c r="W1565" s="3"/>
      <c r="X1565" s="3"/>
      <c r="Z1565" s="3"/>
      <c r="AA1565" s="3"/>
      <c r="AB1565" s="3"/>
      <c r="AC1565" s="3"/>
      <c r="AD1565" s="3"/>
      <c r="AF1565" s="3"/>
      <c r="AG1565" s="3"/>
      <c r="AH1565" s="3"/>
      <c r="AJ1565" s="3"/>
      <c r="AK1565" s="3"/>
      <c r="AL1565" s="3"/>
      <c r="AN1565" s="3"/>
      <c r="AQ1565" s="3"/>
    </row>
    <row r="1566" spans="1:43">
      <c r="A1566" t="str">
        <f>IF(C1566="","","Allievo "&amp;COUNTIF($C$2:C1566,C1566))</f>
        <v/>
      </c>
      <c r="H1566" s="3"/>
      <c r="N1566" s="3"/>
      <c r="O1566" s="3"/>
      <c r="P1566" s="3"/>
      <c r="Q1566" s="3"/>
      <c r="R1566" s="3"/>
      <c r="S1566" s="3"/>
      <c r="T1566" s="3"/>
      <c r="V1566" s="3"/>
      <c r="W1566" s="3"/>
      <c r="X1566" s="3"/>
      <c r="Z1566" s="3"/>
      <c r="AA1566" s="3"/>
      <c r="AB1566" s="3"/>
      <c r="AC1566" s="3"/>
      <c r="AD1566" s="3"/>
      <c r="AF1566" s="3"/>
      <c r="AG1566" s="3"/>
      <c r="AH1566" s="3"/>
      <c r="AJ1566" s="3"/>
      <c r="AK1566" s="3"/>
      <c r="AL1566" s="3"/>
      <c r="AN1566" s="3"/>
      <c r="AQ1566" s="3"/>
    </row>
    <row r="1567" spans="1:43">
      <c r="A1567" t="str">
        <f>IF(C1567="","","Allievo "&amp;COUNTIF($C$2:C1567,C1567))</f>
        <v/>
      </c>
      <c r="H1567" s="3"/>
      <c r="N1567" s="3"/>
      <c r="O1567" s="3"/>
      <c r="P1567" s="3"/>
      <c r="Q1567" s="3"/>
      <c r="R1567" s="3"/>
      <c r="S1567" s="3"/>
      <c r="T1567" s="3"/>
      <c r="V1567" s="3"/>
      <c r="W1567" s="3"/>
      <c r="X1567" s="3"/>
      <c r="Z1567" s="3"/>
      <c r="AA1567" s="3"/>
      <c r="AB1567" s="3"/>
      <c r="AC1567" s="3"/>
      <c r="AD1567" s="3"/>
      <c r="AF1567" s="3"/>
      <c r="AG1567" s="3"/>
      <c r="AH1567" s="3"/>
      <c r="AJ1567" s="3"/>
      <c r="AK1567" s="3"/>
      <c r="AL1567" s="3"/>
      <c r="AN1567" s="3"/>
      <c r="AQ1567" s="3"/>
    </row>
    <row r="1568" spans="1:43">
      <c r="A1568" t="str">
        <f>IF(C1568="","","Allievo "&amp;COUNTIF($C$2:C1568,C1568))</f>
        <v/>
      </c>
      <c r="H1568" s="3"/>
      <c r="N1568" s="3"/>
      <c r="O1568" s="3"/>
      <c r="P1568" s="3"/>
      <c r="Q1568" s="3"/>
      <c r="R1568" s="3"/>
      <c r="S1568" s="3"/>
      <c r="T1568" s="3"/>
      <c r="V1568" s="3"/>
      <c r="W1568" s="3"/>
      <c r="X1568" s="3"/>
      <c r="Z1568" s="3"/>
      <c r="AA1568" s="3"/>
      <c r="AB1568" s="3"/>
      <c r="AC1568" s="3"/>
      <c r="AD1568" s="3"/>
      <c r="AF1568" s="3"/>
      <c r="AG1568" s="3"/>
      <c r="AH1568" s="3"/>
      <c r="AJ1568" s="3"/>
      <c r="AK1568" s="3"/>
      <c r="AL1568" s="3"/>
      <c r="AN1568" s="3"/>
      <c r="AQ1568" s="3"/>
    </row>
    <row r="1569" spans="1:43">
      <c r="A1569" t="str">
        <f>IF(C1569="","","Allievo "&amp;COUNTIF($C$2:C1569,C1569))</f>
        <v/>
      </c>
      <c r="H1569" s="3"/>
      <c r="N1569" s="3"/>
      <c r="O1569" s="3"/>
      <c r="P1569" s="3"/>
      <c r="Q1569" s="3"/>
      <c r="R1569" s="3"/>
      <c r="S1569" s="3"/>
      <c r="T1569" s="3"/>
      <c r="V1569" s="3"/>
      <c r="W1569" s="3"/>
      <c r="X1569" s="3"/>
      <c r="Z1569" s="3"/>
      <c r="AA1569" s="3"/>
      <c r="AB1569" s="3"/>
      <c r="AC1569" s="3"/>
      <c r="AD1569" s="3"/>
      <c r="AF1569" s="3"/>
      <c r="AG1569" s="3"/>
      <c r="AH1569" s="3"/>
      <c r="AJ1569" s="3"/>
      <c r="AK1569" s="3"/>
      <c r="AL1569" s="3"/>
      <c r="AN1569" s="3"/>
      <c r="AQ1569" s="3"/>
    </row>
    <row r="1570" spans="1:43">
      <c r="A1570" t="str">
        <f>IF(C1570="","","Allievo "&amp;COUNTIF($C$2:C1570,C1570))</f>
        <v/>
      </c>
      <c r="H1570" s="3"/>
      <c r="N1570" s="3"/>
      <c r="O1570" s="3"/>
      <c r="P1570" s="3"/>
      <c r="Q1570" s="3"/>
      <c r="R1570" s="3"/>
      <c r="S1570" s="3"/>
      <c r="T1570" s="3"/>
      <c r="V1570" s="3"/>
      <c r="W1570" s="3"/>
      <c r="X1570" s="3"/>
      <c r="Z1570" s="3"/>
      <c r="AA1570" s="3"/>
      <c r="AB1570" s="3"/>
      <c r="AC1570" s="3"/>
      <c r="AD1570" s="3"/>
      <c r="AF1570" s="3"/>
      <c r="AG1570" s="3"/>
      <c r="AH1570" s="3"/>
      <c r="AJ1570" s="3"/>
      <c r="AK1570" s="3"/>
      <c r="AL1570" s="3"/>
      <c r="AN1570" s="3"/>
      <c r="AQ1570" s="3"/>
    </row>
    <row r="1571" spans="1:43">
      <c r="A1571" t="str">
        <f>IF(C1571="","","Allievo "&amp;COUNTIF($C$2:C1571,C1571))</f>
        <v/>
      </c>
      <c r="H1571" s="3"/>
      <c r="N1571" s="3"/>
      <c r="O1571" s="3"/>
      <c r="P1571" s="3"/>
      <c r="Q1571" s="3"/>
      <c r="R1571" s="3"/>
      <c r="S1571" s="3"/>
      <c r="T1571" s="3"/>
      <c r="V1571" s="3"/>
      <c r="W1571" s="3"/>
      <c r="X1571" s="3"/>
      <c r="Z1571" s="3"/>
      <c r="AA1571" s="3"/>
      <c r="AB1571" s="3"/>
      <c r="AC1571" s="3"/>
      <c r="AD1571" s="3"/>
      <c r="AF1571" s="3"/>
      <c r="AG1571" s="3"/>
      <c r="AH1571" s="3"/>
      <c r="AJ1571" s="3"/>
      <c r="AK1571" s="3"/>
      <c r="AL1571" s="3"/>
      <c r="AN1571" s="3"/>
      <c r="AQ1571" s="3"/>
    </row>
    <row r="1572" spans="1:43">
      <c r="A1572" t="str">
        <f>IF(C1572="","","Allievo "&amp;COUNTIF($C$2:C1572,C1572))</f>
        <v/>
      </c>
      <c r="H1572" s="3"/>
      <c r="N1572" s="3"/>
      <c r="O1572" s="3"/>
      <c r="P1572" s="3"/>
      <c r="Q1572" s="3"/>
      <c r="R1572" s="3"/>
      <c r="S1572" s="3"/>
      <c r="T1572" s="3"/>
      <c r="V1572" s="3"/>
      <c r="W1572" s="3"/>
      <c r="X1572" s="3"/>
      <c r="Z1572" s="3"/>
      <c r="AA1572" s="3"/>
      <c r="AB1572" s="3"/>
      <c r="AC1572" s="3"/>
      <c r="AD1572" s="3"/>
      <c r="AF1572" s="3"/>
      <c r="AG1572" s="3"/>
      <c r="AH1572" s="3"/>
      <c r="AJ1572" s="3"/>
      <c r="AK1572" s="3"/>
      <c r="AL1572" s="3"/>
      <c r="AN1572" s="3"/>
      <c r="AQ1572" s="3"/>
    </row>
    <row r="1573" spans="1:43">
      <c r="A1573" t="str">
        <f>IF(C1573="","","Allievo "&amp;COUNTIF($C$2:C1573,C1573))</f>
        <v/>
      </c>
      <c r="H1573" s="3"/>
      <c r="N1573" s="3"/>
      <c r="O1573" s="3"/>
      <c r="P1573" s="3"/>
      <c r="Q1573" s="3"/>
      <c r="R1573" s="3"/>
      <c r="S1573" s="3"/>
      <c r="T1573" s="3"/>
      <c r="V1573" s="3"/>
      <c r="W1573" s="3"/>
      <c r="X1573" s="3"/>
      <c r="Z1573" s="3"/>
      <c r="AA1573" s="3"/>
      <c r="AB1573" s="3"/>
      <c r="AC1573" s="3"/>
      <c r="AD1573" s="3"/>
      <c r="AF1573" s="3"/>
      <c r="AG1573" s="3"/>
      <c r="AH1573" s="3"/>
      <c r="AJ1573" s="3"/>
      <c r="AK1573" s="3"/>
      <c r="AL1573" s="3"/>
      <c r="AN1573" s="3"/>
      <c r="AQ1573" s="3"/>
    </row>
    <row r="1574" spans="1:43">
      <c r="A1574" t="str">
        <f>IF(C1574="","","Allievo "&amp;COUNTIF($C$2:C1574,C1574))</f>
        <v/>
      </c>
      <c r="H1574" s="3"/>
      <c r="N1574" s="3"/>
      <c r="O1574" s="3"/>
      <c r="P1574" s="3"/>
      <c r="Q1574" s="3"/>
      <c r="R1574" s="3"/>
      <c r="S1574" s="3"/>
      <c r="T1574" s="3"/>
      <c r="V1574" s="3"/>
      <c r="W1574" s="3"/>
      <c r="X1574" s="3"/>
      <c r="Z1574" s="3"/>
      <c r="AA1574" s="3"/>
      <c r="AB1574" s="3"/>
      <c r="AC1574" s="3"/>
      <c r="AD1574" s="3"/>
      <c r="AF1574" s="3"/>
      <c r="AG1574" s="3"/>
      <c r="AH1574" s="3"/>
      <c r="AJ1574" s="3"/>
      <c r="AK1574" s="3"/>
      <c r="AL1574" s="3"/>
      <c r="AN1574" s="3"/>
      <c r="AQ1574" s="3"/>
    </row>
    <row r="1575" spans="1:43">
      <c r="A1575" t="str">
        <f>IF(C1575="","","Allievo "&amp;COUNTIF($C$2:C1575,C1575))</f>
        <v/>
      </c>
      <c r="H1575" s="3"/>
      <c r="N1575" s="3"/>
      <c r="O1575" s="3"/>
      <c r="P1575" s="3"/>
      <c r="Q1575" s="3"/>
      <c r="R1575" s="3"/>
      <c r="S1575" s="3"/>
      <c r="T1575" s="3"/>
      <c r="V1575" s="3"/>
      <c r="W1575" s="3"/>
      <c r="X1575" s="3"/>
      <c r="Z1575" s="3"/>
      <c r="AA1575" s="3"/>
      <c r="AB1575" s="3"/>
      <c r="AC1575" s="3"/>
      <c r="AD1575" s="3"/>
      <c r="AF1575" s="3"/>
      <c r="AG1575" s="3"/>
      <c r="AH1575" s="3"/>
      <c r="AJ1575" s="3"/>
      <c r="AK1575" s="3"/>
      <c r="AL1575" s="3"/>
      <c r="AN1575" s="3"/>
      <c r="AQ1575" s="3"/>
    </row>
    <row r="1576" spans="1:43">
      <c r="A1576" t="str">
        <f>IF(C1576="","","Allievo "&amp;COUNTIF($C$2:C1576,C1576))</f>
        <v/>
      </c>
      <c r="H1576" s="3"/>
      <c r="N1576" s="3"/>
      <c r="O1576" s="3"/>
      <c r="P1576" s="3"/>
      <c r="Q1576" s="3"/>
      <c r="R1576" s="3"/>
      <c r="S1576" s="3"/>
      <c r="T1576" s="3"/>
      <c r="V1576" s="3"/>
      <c r="W1576" s="3"/>
      <c r="X1576" s="3"/>
      <c r="Z1576" s="3"/>
      <c r="AA1576" s="3"/>
      <c r="AB1576" s="3"/>
      <c r="AC1576" s="3"/>
      <c r="AD1576" s="3"/>
      <c r="AF1576" s="3"/>
      <c r="AG1576" s="3"/>
      <c r="AH1576" s="3"/>
      <c r="AJ1576" s="3"/>
      <c r="AK1576" s="3"/>
      <c r="AL1576" s="3"/>
      <c r="AN1576" s="3"/>
      <c r="AQ1576" s="3"/>
    </row>
    <row r="1577" spans="1:43">
      <c r="A1577" t="str">
        <f>IF(C1577="","","Allievo "&amp;COUNTIF($C$2:C1577,C1577))</f>
        <v/>
      </c>
      <c r="H1577" s="3"/>
      <c r="N1577" s="3"/>
      <c r="O1577" s="3"/>
      <c r="P1577" s="3"/>
      <c r="Q1577" s="3"/>
      <c r="R1577" s="3"/>
      <c r="S1577" s="3"/>
      <c r="T1577" s="3"/>
      <c r="V1577" s="3"/>
      <c r="W1577" s="3"/>
      <c r="X1577" s="3"/>
      <c r="Z1577" s="3"/>
      <c r="AA1577" s="3"/>
      <c r="AB1577" s="3"/>
      <c r="AC1577" s="3"/>
      <c r="AD1577" s="3"/>
      <c r="AF1577" s="3"/>
      <c r="AG1577" s="3"/>
      <c r="AH1577" s="3"/>
      <c r="AJ1577" s="3"/>
      <c r="AK1577" s="3"/>
      <c r="AL1577" s="3"/>
      <c r="AN1577" s="3"/>
      <c r="AQ1577" s="3"/>
    </row>
    <row r="1578" spans="1:43">
      <c r="A1578" t="str">
        <f>IF(C1578="","","Allievo "&amp;COUNTIF($C$2:C1578,C1578))</f>
        <v/>
      </c>
      <c r="H1578" s="3"/>
      <c r="N1578" s="3"/>
      <c r="O1578" s="3"/>
      <c r="P1578" s="3"/>
      <c r="Q1578" s="3"/>
      <c r="R1578" s="3"/>
      <c r="S1578" s="3"/>
      <c r="T1578" s="3"/>
      <c r="V1578" s="3"/>
      <c r="W1578" s="3"/>
      <c r="X1578" s="3"/>
      <c r="Z1578" s="3"/>
      <c r="AA1578" s="3"/>
      <c r="AB1578" s="3"/>
      <c r="AC1578" s="3"/>
      <c r="AD1578" s="3"/>
      <c r="AF1578" s="3"/>
      <c r="AG1578" s="3"/>
      <c r="AH1578" s="3"/>
      <c r="AJ1578" s="3"/>
      <c r="AK1578" s="3"/>
      <c r="AL1578" s="3"/>
      <c r="AN1578" s="3"/>
      <c r="AQ1578" s="3"/>
    </row>
    <row r="1579" spans="1:43">
      <c r="A1579" t="str">
        <f>IF(C1579="","","Allievo "&amp;COUNTIF($C$2:C1579,C1579))</f>
        <v/>
      </c>
      <c r="H1579" s="3"/>
      <c r="N1579" s="3"/>
      <c r="O1579" s="3"/>
      <c r="P1579" s="3"/>
      <c r="Q1579" s="3"/>
      <c r="R1579" s="3"/>
      <c r="S1579" s="3"/>
      <c r="T1579" s="3"/>
      <c r="V1579" s="3"/>
      <c r="W1579" s="3"/>
      <c r="X1579" s="3"/>
      <c r="Z1579" s="3"/>
      <c r="AA1579" s="3"/>
      <c r="AB1579" s="3"/>
      <c r="AC1579" s="3"/>
      <c r="AD1579" s="3"/>
      <c r="AF1579" s="3"/>
      <c r="AG1579" s="3"/>
      <c r="AH1579" s="3"/>
      <c r="AJ1579" s="3"/>
      <c r="AK1579" s="3"/>
      <c r="AL1579" s="3"/>
      <c r="AN1579" s="3"/>
      <c r="AQ1579" s="3"/>
    </row>
    <row r="1580" spans="1:43">
      <c r="A1580" t="str">
        <f>IF(C1580="","","Allievo "&amp;COUNTIF($C$2:C1580,C1580))</f>
        <v/>
      </c>
      <c r="H1580" s="3"/>
      <c r="N1580" s="3"/>
      <c r="O1580" s="3"/>
      <c r="P1580" s="3"/>
      <c r="Q1580" s="3"/>
      <c r="R1580" s="3"/>
      <c r="S1580" s="3"/>
      <c r="T1580" s="3"/>
      <c r="V1580" s="3"/>
      <c r="W1580" s="3"/>
      <c r="X1580" s="3"/>
      <c r="Z1580" s="3"/>
      <c r="AA1580" s="3"/>
      <c r="AB1580" s="3"/>
      <c r="AC1580" s="3"/>
      <c r="AD1580" s="3"/>
      <c r="AF1580" s="3"/>
      <c r="AG1580" s="3"/>
      <c r="AH1580" s="3"/>
      <c r="AJ1580" s="3"/>
      <c r="AK1580" s="3"/>
      <c r="AL1580" s="3"/>
      <c r="AN1580" s="3"/>
      <c r="AQ1580" s="3"/>
    </row>
    <row r="1581" spans="1:43">
      <c r="A1581" t="str">
        <f>IF(C1581="","","Allievo "&amp;COUNTIF($C$2:C1581,C1581))</f>
        <v/>
      </c>
      <c r="H1581" s="3"/>
      <c r="N1581" s="3"/>
      <c r="O1581" s="3"/>
      <c r="P1581" s="3"/>
      <c r="Q1581" s="3"/>
      <c r="R1581" s="3"/>
      <c r="S1581" s="3"/>
      <c r="T1581" s="3"/>
      <c r="V1581" s="3"/>
      <c r="W1581" s="3"/>
      <c r="X1581" s="3"/>
      <c r="Z1581" s="3"/>
      <c r="AA1581" s="3"/>
      <c r="AB1581" s="3"/>
      <c r="AC1581" s="3"/>
      <c r="AD1581" s="3"/>
      <c r="AF1581" s="3"/>
      <c r="AG1581" s="3"/>
      <c r="AH1581" s="3"/>
      <c r="AJ1581" s="3"/>
      <c r="AK1581" s="3"/>
      <c r="AL1581" s="3"/>
      <c r="AN1581" s="3"/>
      <c r="AQ1581" s="3"/>
    </row>
    <row r="1582" spans="1:43">
      <c r="A1582" t="str">
        <f>IF(C1582="","","Allievo "&amp;COUNTIF($C$2:C1582,C1582))</f>
        <v/>
      </c>
      <c r="H1582" s="3"/>
      <c r="N1582" s="3"/>
      <c r="O1582" s="3"/>
      <c r="P1582" s="3"/>
      <c r="Q1582" s="3"/>
      <c r="R1582" s="3"/>
      <c r="S1582" s="3"/>
      <c r="T1582" s="3"/>
      <c r="V1582" s="3"/>
      <c r="W1582" s="3"/>
      <c r="X1582" s="3"/>
      <c r="Z1582" s="3"/>
      <c r="AA1582" s="3"/>
      <c r="AB1582" s="3"/>
      <c r="AC1582" s="3"/>
      <c r="AD1582" s="3"/>
      <c r="AF1582" s="3"/>
      <c r="AG1582" s="3"/>
      <c r="AH1582" s="3"/>
      <c r="AJ1582" s="3"/>
      <c r="AK1582" s="3"/>
      <c r="AL1582" s="3"/>
      <c r="AN1582" s="3"/>
      <c r="AQ1582" s="3"/>
    </row>
    <row r="1583" spans="1:43">
      <c r="A1583" t="str">
        <f>IF(C1583="","","Allievo "&amp;COUNTIF($C$2:C1583,C1583))</f>
        <v/>
      </c>
      <c r="H1583" s="3"/>
      <c r="N1583" s="3"/>
      <c r="O1583" s="3"/>
      <c r="P1583" s="3"/>
      <c r="Q1583" s="3"/>
      <c r="R1583" s="3"/>
      <c r="S1583" s="3"/>
      <c r="T1583" s="3"/>
      <c r="V1583" s="3"/>
      <c r="W1583" s="3"/>
      <c r="X1583" s="3"/>
      <c r="Z1583" s="3"/>
      <c r="AA1583" s="3"/>
      <c r="AB1583" s="3"/>
      <c r="AC1583" s="3"/>
      <c r="AD1583" s="3"/>
      <c r="AF1583" s="3"/>
      <c r="AG1583" s="3"/>
      <c r="AH1583" s="3"/>
      <c r="AJ1583" s="3"/>
      <c r="AK1583" s="3"/>
      <c r="AL1583" s="3"/>
      <c r="AN1583" s="3"/>
      <c r="AQ1583" s="3"/>
    </row>
    <row r="1584" spans="1:43">
      <c r="A1584" t="str">
        <f>IF(C1584="","","Allievo "&amp;COUNTIF($C$2:C1584,C1584))</f>
        <v/>
      </c>
      <c r="H1584" s="3"/>
      <c r="N1584" s="3"/>
      <c r="O1584" s="3"/>
      <c r="P1584" s="3"/>
      <c r="Q1584" s="3"/>
      <c r="R1584" s="3"/>
      <c r="S1584" s="3"/>
      <c r="T1584" s="3"/>
      <c r="V1584" s="3"/>
      <c r="W1584" s="3"/>
      <c r="X1584" s="3"/>
      <c r="Z1584" s="3"/>
      <c r="AA1584" s="3"/>
      <c r="AB1584" s="3"/>
      <c r="AC1584" s="3"/>
      <c r="AD1584" s="3"/>
      <c r="AF1584" s="3"/>
      <c r="AG1584" s="3"/>
      <c r="AH1584" s="3"/>
      <c r="AJ1584" s="3"/>
      <c r="AK1584" s="3"/>
      <c r="AL1584" s="3"/>
      <c r="AN1584" s="3"/>
      <c r="AQ1584" s="3"/>
    </row>
    <row r="1585" spans="1:43">
      <c r="A1585" t="str">
        <f>IF(C1585="","","Allievo "&amp;COUNTIF($C$2:C1585,C1585))</f>
        <v/>
      </c>
      <c r="H1585" s="3"/>
      <c r="N1585" s="3"/>
      <c r="O1585" s="3"/>
      <c r="P1585" s="3"/>
      <c r="Q1585" s="3"/>
      <c r="R1585" s="3"/>
      <c r="S1585" s="3"/>
      <c r="T1585" s="3"/>
      <c r="V1585" s="3"/>
      <c r="W1585" s="3"/>
      <c r="X1585" s="3"/>
      <c r="Z1585" s="3"/>
      <c r="AA1585" s="3"/>
      <c r="AB1585" s="3"/>
      <c r="AC1585" s="3"/>
      <c r="AD1585" s="3"/>
      <c r="AF1585" s="3"/>
      <c r="AG1585" s="3"/>
      <c r="AH1585" s="3"/>
      <c r="AJ1585" s="3"/>
      <c r="AK1585" s="3"/>
      <c r="AL1585" s="3"/>
      <c r="AN1585" s="3"/>
      <c r="AQ1585" s="3"/>
    </row>
    <row r="1586" spans="1:43">
      <c r="A1586" t="str">
        <f>IF(C1586="","","Allievo "&amp;COUNTIF($C$2:C1586,C1586))</f>
        <v/>
      </c>
      <c r="H1586" s="3"/>
      <c r="N1586" s="3"/>
      <c r="O1586" s="3"/>
      <c r="P1586" s="3"/>
      <c r="Q1586" s="3"/>
      <c r="R1586" s="3"/>
      <c r="S1586" s="3"/>
      <c r="T1586" s="3"/>
      <c r="V1586" s="3"/>
      <c r="W1586" s="3"/>
      <c r="X1586" s="3"/>
      <c r="Z1586" s="3"/>
      <c r="AA1586" s="3"/>
      <c r="AB1586" s="3"/>
      <c r="AC1586" s="3"/>
      <c r="AD1586" s="3"/>
      <c r="AF1586" s="3"/>
      <c r="AG1586" s="3"/>
      <c r="AH1586" s="3"/>
      <c r="AJ1586" s="3"/>
      <c r="AK1586" s="3"/>
      <c r="AL1586" s="3"/>
      <c r="AN1586" s="3"/>
      <c r="AQ1586" s="3"/>
    </row>
    <row r="1587" spans="1:43">
      <c r="A1587" t="str">
        <f>IF(C1587="","","Allievo "&amp;COUNTIF($C$2:C1587,C1587))</f>
        <v/>
      </c>
      <c r="H1587" s="3"/>
      <c r="N1587" s="3"/>
      <c r="O1587" s="3"/>
      <c r="P1587" s="3"/>
      <c r="Q1587" s="3"/>
      <c r="R1587" s="3"/>
      <c r="S1587" s="3"/>
      <c r="T1587" s="3"/>
      <c r="V1587" s="3"/>
      <c r="W1587" s="3"/>
      <c r="X1587" s="3"/>
      <c r="Z1587" s="3"/>
      <c r="AA1587" s="3"/>
      <c r="AB1587" s="3"/>
      <c r="AC1587" s="3"/>
      <c r="AD1587" s="3"/>
      <c r="AF1587" s="3"/>
      <c r="AG1587" s="3"/>
      <c r="AH1587" s="3"/>
      <c r="AJ1587" s="3"/>
      <c r="AK1587" s="3"/>
      <c r="AL1587" s="3"/>
      <c r="AN1587" s="3"/>
      <c r="AQ1587" s="3"/>
    </row>
    <row r="1588" spans="1:43">
      <c r="A1588" t="str">
        <f>IF(C1588="","","Allievo "&amp;COUNTIF($C$2:C1588,C1588))</f>
        <v/>
      </c>
      <c r="H1588" s="3"/>
      <c r="N1588" s="3"/>
      <c r="O1588" s="3"/>
      <c r="P1588" s="3"/>
      <c r="Q1588" s="3"/>
      <c r="R1588" s="3"/>
      <c r="S1588" s="3"/>
      <c r="T1588" s="3"/>
      <c r="V1588" s="3"/>
      <c r="W1588" s="3"/>
      <c r="X1588" s="3"/>
      <c r="Z1588" s="3"/>
      <c r="AA1588" s="3"/>
      <c r="AB1588" s="3"/>
      <c r="AC1588" s="3"/>
      <c r="AD1588" s="3"/>
      <c r="AF1588" s="3"/>
      <c r="AG1588" s="3"/>
      <c r="AH1588" s="3"/>
      <c r="AJ1588" s="3"/>
      <c r="AK1588" s="3"/>
      <c r="AL1588" s="3"/>
      <c r="AN1588" s="3"/>
      <c r="AQ1588" s="3"/>
    </row>
    <row r="1589" spans="1:43">
      <c r="A1589" t="str">
        <f>IF(C1589="","","Allievo "&amp;COUNTIF($C$2:C1589,C1589))</f>
        <v/>
      </c>
      <c r="H1589" s="3"/>
      <c r="N1589" s="3"/>
      <c r="O1589" s="3"/>
      <c r="P1589" s="3"/>
      <c r="Q1589" s="3"/>
      <c r="R1589" s="3"/>
      <c r="S1589" s="3"/>
      <c r="T1589" s="3"/>
      <c r="V1589" s="3"/>
      <c r="W1589" s="3"/>
      <c r="X1589" s="3"/>
      <c r="Z1589" s="3"/>
      <c r="AA1589" s="3"/>
      <c r="AB1589" s="3"/>
      <c r="AC1589" s="3"/>
      <c r="AD1589" s="3"/>
      <c r="AF1589" s="3"/>
      <c r="AG1589" s="3"/>
      <c r="AH1589" s="3"/>
      <c r="AJ1589" s="3"/>
      <c r="AK1589" s="3"/>
      <c r="AL1589" s="3"/>
      <c r="AN1589" s="3"/>
      <c r="AQ1589" s="3"/>
    </row>
    <row r="1590" spans="1:43">
      <c r="A1590" t="str">
        <f>IF(C1590="","","Allievo "&amp;COUNTIF($C$2:C1590,C1590))</f>
        <v/>
      </c>
      <c r="H1590" s="3"/>
      <c r="N1590" s="3"/>
      <c r="O1590" s="3"/>
      <c r="P1590" s="3"/>
      <c r="Q1590" s="3"/>
      <c r="R1590" s="3"/>
      <c r="S1590" s="3"/>
      <c r="T1590" s="3"/>
      <c r="V1590" s="3"/>
      <c r="W1590" s="3"/>
      <c r="X1590" s="3"/>
      <c r="Z1590" s="3"/>
      <c r="AA1590" s="3"/>
      <c r="AB1590" s="3"/>
      <c r="AC1590" s="3"/>
      <c r="AD1590" s="3"/>
      <c r="AF1590" s="3"/>
      <c r="AG1590" s="3"/>
      <c r="AH1590" s="3"/>
      <c r="AJ1590" s="3"/>
      <c r="AK1590" s="3"/>
      <c r="AL1590" s="3"/>
      <c r="AN1590" s="3"/>
      <c r="AQ1590" s="3"/>
    </row>
    <row r="1591" spans="1:43">
      <c r="A1591" t="str">
        <f>IF(C1591="","","Allievo "&amp;COUNTIF($C$2:C1591,C1591))</f>
        <v/>
      </c>
      <c r="H1591" s="3"/>
      <c r="N1591" s="3"/>
      <c r="O1591" s="3"/>
      <c r="P1591" s="3"/>
      <c r="Q1591" s="3"/>
      <c r="R1591" s="3"/>
      <c r="S1591" s="3"/>
      <c r="T1591" s="3"/>
      <c r="V1591" s="3"/>
      <c r="W1591" s="3"/>
      <c r="X1591" s="3"/>
      <c r="Z1591" s="3"/>
      <c r="AA1591" s="3"/>
      <c r="AB1591" s="3"/>
      <c r="AC1591" s="3"/>
      <c r="AD1591" s="3"/>
      <c r="AF1591" s="3"/>
      <c r="AG1591" s="3"/>
      <c r="AH1591" s="3"/>
      <c r="AJ1591" s="3"/>
      <c r="AK1591" s="3"/>
      <c r="AL1591" s="3"/>
      <c r="AN1591" s="3"/>
      <c r="AQ1591" s="3"/>
    </row>
    <row r="1592" spans="1:43">
      <c r="A1592" t="str">
        <f>IF(C1592="","","Allievo "&amp;COUNTIF($C$2:C1592,C1592))</f>
        <v/>
      </c>
      <c r="H1592" s="3"/>
      <c r="N1592" s="3"/>
      <c r="O1592" s="3"/>
      <c r="P1592" s="3"/>
      <c r="Q1592" s="3"/>
      <c r="R1592" s="3"/>
      <c r="S1592" s="3"/>
      <c r="T1592" s="3"/>
      <c r="V1592" s="3"/>
      <c r="W1592" s="3"/>
      <c r="X1592" s="3"/>
      <c r="Z1592" s="3"/>
      <c r="AA1592" s="3"/>
      <c r="AB1592" s="3"/>
      <c r="AC1592" s="3"/>
      <c r="AD1592" s="3"/>
      <c r="AF1592" s="3"/>
      <c r="AG1592" s="3"/>
      <c r="AH1592" s="3"/>
      <c r="AJ1592" s="3"/>
      <c r="AK1592" s="3"/>
      <c r="AL1592" s="3"/>
      <c r="AN1592" s="3"/>
      <c r="AQ1592" s="3"/>
    </row>
    <row r="1593" spans="1:43">
      <c r="A1593" t="str">
        <f>IF(C1593="","","Allievo "&amp;COUNTIF($C$2:C1593,C1593))</f>
        <v/>
      </c>
      <c r="H1593" s="3"/>
      <c r="N1593" s="3"/>
      <c r="O1593" s="3"/>
      <c r="P1593" s="3"/>
      <c r="Q1593" s="3"/>
      <c r="R1593" s="3"/>
      <c r="S1593" s="3"/>
      <c r="T1593" s="3"/>
      <c r="V1593" s="3"/>
      <c r="W1593" s="3"/>
      <c r="X1593" s="3"/>
      <c r="Z1593" s="3"/>
      <c r="AA1593" s="3"/>
      <c r="AB1593" s="3"/>
      <c r="AC1593" s="3"/>
      <c r="AD1593" s="3"/>
      <c r="AF1593" s="3"/>
      <c r="AG1593" s="3"/>
      <c r="AH1593" s="3"/>
      <c r="AJ1593" s="3"/>
      <c r="AK1593" s="3"/>
      <c r="AL1593" s="3"/>
      <c r="AN1593" s="3"/>
      <c r="AQ1593" s="3"/>
    </row>
    <row r="1594" spans="1:43">
      <c r="A1594" t="str">
        <f>IF(C1594="","","Allievo "&amp;COUNTIF($C$2:C1594,C1594))</f>
        <v/>
      </c>
      <c r="H1594" s="3"/>
      <c r="N1594" s="3"/>
      <c r="O1594" s="3"/>
      <c r="P1594" s="3"/>
      <c r="Q1594" s="3"/>
      <c r="R1594" s="3"/>
      <c r="S1594" s="3"/>
      <c r="T1594" s="3"/>
      <c r="V1594" s="3"/>
      <c r="W1594" s="3"/>
      <c r="X1594" s="3"/>
      <c r="Z1594" s="3"/>
      <c r="AA1594" s="3"/>
      <c r="AB1594" s="3"/>
      <c r="AC1594" s="3"/>
      <c r="AD1594" s="3"/>
      <c r="AF1594" s="3"/>
      <c r="AG1594" s="3"/>
      <c r="AH1594" s="3"/>
      <c r="AJ1594" s="3"/>
      <c r="AK1594" s="3"/>
      <c r="AL1594" s="3"/>
      <c r="AN1594" s="3"/>
      <c r="AQ1594" s="3"/>
    </row>
    <row r="1595" spans="1:43">
      <c r="A1595" t="str">
        <f>IF(C1595="","","Allievo "&amp;COUNTIF($C$2:C1595,C1595))</f>
        <v/>
      </c>
      <c r="H1595" s="3"/>
      <c r="N1595" s="3"/>
      <c r="O1595" s="3"/>
      <c r="P1595" s="3"/>
      <c r="Q1595" s="3"/>
      <c r="R1595" s="3"/>
      <c r="S1595" s="3"/>
      <c r="T1595" s="3"/>
      <c r="V1595" s="3"/>
      <c r="W1595" s="3"/>
      <c r="X1595" s="3"/>
      <c r="Z1595" s="3"/>
      <c r="AA1595" s="3"/>
      <c r="AB1595" s="3"/>
      <c r="AC1595" s="3"/>
      <c r="AD1595" s="3"/>
      <c r="AF1595" s="3"/>
      <c r="AG1595" s="3"/>
      <c r="AH1595" s="3"/>
      <c r="AJ1595" s="3"/>
      <c r="AK1595" s="3"/>
      <c r="AL1595" s="3"/>
      <c r="AN1595" s="3"/>
      <c r="AQ1595" s="3"/>
    </row>
    <row r="1596" spans="1:43">
      <c r="A1596" t="str">
        <f>IF(C1596="","","Allievo "&amp;COUNTIF($C$2:C1596,C1596))</f>
        <v/>
      </c>
      <c r="H1596" s="3"/>
      <c r="N1596" s="3"/>
      <c r="O1596" s="3"/>
      <c r="P1596" s="3"/>
      <c r="Q1596" s="3"/>
      <c r="R1596" s="3"/>
      <c r="S1596" s="3"/>
      <c r="T1596" s="3"/>
      <c r="V1596" s="3"/>
      <c r="W1596" s="3"/>
      <c r="X1596" s="3"/>
      <c r="Z1596" s="3"/>
      <c r="AA1596" s="3"/>
      <c r="AB1596" s="3"/>
      <c r="AC1596" s="3"/>
      <c r="AD1596" s="3"/>
      <c r="AF1596" s="3"/>
      <c r="AG1596" s="3"/>
      <c r="AH1596" s="3"/>
      <c r="AJ1596" s="3"/>
      <c r="AK1596" s="3"/>
      <c r="AL1596" s="3"/>
      <c r="AN1596" s="3"/>
      <c r="AQ1596" s="3"/>
    </row>
    <row r="1597" spans="1:43">
      <c r="A1597" t="str">
        <f>IF(C1597="","","Allievo "&amp;COUNTIF($C$2:C1597,C1597))</f>
        <v/>
      </c>
      <c r="H1597" s="3"/>
      <c r="N1597" s="3"/>
      <c r="O1597" s="3"/>
      <c r="P1597" s="3"/>
      <c r="Q1597" s="3"/>
      <c r="R1597" s="3"/>
      <c r="S1597" s="3"/>
      <c r="T1597" s="3"/>
      <c r="V1597" s="3"/>
      <c r="W1597" s="3"/>
      <c r="X1597" s="3"/>
      <c r="Z1597" s="3"/>
      <c r="AA1597" s="3"/>
      <c r="AB1597" s="3"/>
      <c r="AC1597" s="3"/>
      <c r="AD1597" s="3"/>
      <c r="AF1597" s="3"/>
      <c r="AG1597" s="3"/>
      <c r="AH1597" s="3"/>
      <c r="AJ1597" s="3"/>
      <c r="AK1597" s="3"/>
      <c r="AL1597" s="3"/>
      <c r="AN1597" s="3"/>
      <c r="AQ1597" s="3"/>
    </row>
    <row r="1598" spans="1:43">
      <c r="A1598" t="str">
        <f>IF(C1598="","","Allievo "&amp;COUNTIF($C$2:C1598,C1598))</f>
        <v/>
      </c>
      <c r="H1598" s="3"/>
      <c r="N1598" s="3"/>
      <c r="O1598" s="3"/>
      <c r="P1598" s="3"/>
      <c r="Q1598" s="3"/>
      <c r="R1598" s="3"/>
      <c r="S1598" s="3"/>
      <c r="T1598" s="3"/>
      <c r="V1598" s="3"/>
      <c r="W1598" s="3"/>
      <c r="X1598" s="3"/>
      <c r="Z1598" s="3"/>
      <c r="AA1598" s="3"/>
      <c r="AB1598" s="3"/>
      <c r="AC1598" s="3"/>
      <c r="AD1598" s="3"/>
      <c r="AF1598" s="3"/>
      <c r="AG1598" s="3"/>
      <c r="AH1598" s="3"/>
      <c r="AJ1598" s="3"/>
      <c r="AK1598" s="3"/>
      <c r="AL1598" s="3"/>
      <c r="AN1598" s="3"/>
      <c r="AQ1598" s="3"/>
    </row>
    <row r="1599" spans="1:43">
      <c r="A1599" t="str">
        <f>IF(C1599="","","Allievo "&amp;COUNTIF($C$2:C1599,C1599))</f>
        <v/>
      </c>
      <c r="H1599" s="3"/>
      <c r="N1599" s="3"/>
      <c r="O1599" s="3"/>
      <c r="P1599" s="3"/>
      <c r="Q1599" s="3"/>
      <c r="R1599" s="3"/>
      <c r="S1599" s="3"/>
      <c r="T1599" s="3"/>
      <c r="V1599" s="3"/>
      <c r="W1599" s="3"/>
      <c r="X1599" s="3"/>
      <c r="Z1599" s="3"/>
      <c r="AA1599" s="3"/>
      <c r="AB1599" s="3"/>
      <c r="AC1599" s="3"/>
      <c r="AD1599" s="3"/>
      <c r="AF1599" s="3"/>
      <c r="AG1599" s="3"/>
      <c r="AH1599" s="3"/>
      <c r="AJ1599" s="3"/>
      <c r="AK1599" s="3"/>
      <c r="AL1599" s="3"/>
      <c r="AN1599" s="3"/>
      <c r="AQ1599" s="3"/>
    </row>
    <row r="1600" spans="1:43">
      <c r="A1600" t="str">
        <f>IF(C1600="","","Allievo "&amp;COUNTIF($C$2:C1600,C1600))</f>
        <v/>
      </c>
      <c r="H1600" s="3"/>
      <c r="N1600" s="3"/>
      <c r="O1600" s="3"/>
      <c r="P1600" s="3"/>
      <c r="Q1600" s="3"/>
      <c r="R1600" s="3"/>
      <c r="S1600" s="3"/>
      <c r="T1600" s="3"/>
      <c r="V1600" s="3"/>
      <c r="W1600" s="3"/>
      <c r="X1600" s="3"/>
      <c r="Z1600" s="3"/>
      <c r="AA1600" s="3"/>
      <c r="AB1600" s="3"/>
      <c r="AC1600" s="3"/>
      <c r="AD1600" s="3"/>
      <c r="AF1600" s="3"/>
      <c r="AG1600" s="3"/>
      <c r="AH1600" s="3"/>
      <c r="AJ1600" s="3"/>
      <c r="AK1600" s="3"/>
      <c r="AL1600" s="3"/>
      <c r="AN1600" s="3"/>
      <c r="AQ1600" s="3"/>
    </row>
    <row r="1601" spans="1:43">
      <c r="A1601" t="str">
        <f>IF(C1601="","","Allievo "&amp;COUNTIF($C$2:C1601,C1601))</f>
        <v/>
      </c>
      <c r="H1601" s="3"/>
      <c r="N1601" s="3"/>
      <c r="O1601" s="3"/>
      <c r="P1601" s="3"/>
      <c r="Q1601" s="3"/>
      <c r="R1601" s="3"/>
      <c r="S1601" s="3"/>
      <c r="T1601" s="3"/>
      <c r="V1601" s="3"/>
      <c r="W1601" s="3"/>
      <c r="X1601" s="3"/>
      <c r="Z1601" s="3"/>
      <c r="AA1601" s="3"/>
      <c r="AB1601" s="3"/>
      <c r="AC1601" s="3"/>
      <c r="AD1601" s="3"/>
      <c r="AF1601" s="3"/>
      <c r="AG1601" s="3"/>
      <c r="AH1601" s="3"/>
      <c r="AJ1601" s="3"/>
      <c r="AK1601" s="3"/>
      <c r="AL1601" s="3"/>
      <c r="AN1601" s="3"/>
      <c r="AQ1601" s="3"/>
    </row>
    <row r="1602" spans="1:43">
      <c r="A1602" t="str">
        <f>IF(C1602="","","Allievo "&amp;COUNTIF($C$2:C1602,C1602))</f>
        <v/>
      </c>
      <c r="H1602" s="3"/>
      <c r="N1602" s="3"/>
      <c r="O1602" s="3"/>
      <c r="P1602" s="3"/>
      <c r="Q1602" s="3"/>
      <c r="R1602" s="3"/>
      <c r="S1602" s="3"/>
      <c r="T1602" s="3"/>
      <c r="V1602" s="3"/>
      <c r="W1602" s="3"/>
      <c r="X1602" s="3"/>
      <c r="Z1602" s="3"/>
      <c r="AA1602" s="3"/>
      <c r="AB1602" s="3"/>
      <c r="AC1602" s="3"/>
      <c r="AD1602" s="3"/>
      <c r="AF1602" s="3"/>
      <c r="AG1602" s="3"/>
      <c r="AH1602" s="3"/>
      <c r="AJ1602" s="3"/>
      <c r="AK1602" s="3"/>
      <c r="AL1602" s="3"/>
      <c r="AN1602" s="3"/>
      <c r="AQ1602" s="3"/>
    </row>
    <row r="1603" spans="1:43">
      <c r="A1603" t="str">
        <f>IF(C1603="","","Allievo "&amp;COUNTIF($C$2:C1603,C1603))</f>
        <v/>
      </c>
      <c r="H1603" s="3"/>
      <c r="N1603" s="3"/>
      <c r="O1603" s="3"/>
      <c r="P1603" s="3"/>
      <c r="Q1603" s="3"/>
      <c r="R1603" s="3"/>
      <c r="S1603" s="3"/>
      <c r="T1603" s="3"/>
      <c r="V1603" s="3"/>
      <c r="W1603" s="3"/>
      <c r="X1603" s="3"/>
      <c r="Z1603" s="3"/>
      <c r="AA1603" s="3"/>
      <c r="AB1603" s="3"/>
      <c r="AC1603" s="3"/>
      <c r="AD1603" s="3"/>
      <c r="AF1603" s="3"/>
      <c r="AG1603" s="3"/>
      <c r="AH1603" s="3"/>
      <c r="AJ1603" s="3"/>
      <c r="AK1603" s="3"/>
      <c r="AL1603" s="3"/>
      <c r="AN1603" s="3"/>
      <c r="AQ1603" s="3"/>
    </row>
    <row r="1604" spans="1:43">
      <c r="A1604" t="str">
        <f>IF(C1604="","","Allievo "&amp;COUNTIF($C$2:C1604,C1604))</f>
        <v/>
      </c>
      <c r="H1604" s="3"/>
      <c r="N1604" s="3"/>
      <c r="O1604" s="3"/>
      <c r="P1604" s="3"/>
      <c r="Q1604" s="3"/>
      <c r="R1604" s="3"/>
      <c r="S1604" s="3"/>
      <c r="T1604" s="3"/>
      <c r="V1604" s="3"/>
      <c r="W1604" s="3"/>
      <c r="X1604" s="3"/>
      <c r="Z1604" s="3"/>
      <c r="AA1604" s="3"/>
      <c r="AB1604" s="3"/>
      <c r="AC1604" s="3"/>
      <c r="AD1604" s="3"/>
      <c r="AF1604" s="3"/>
      <c r="AG1604" s="3"/>
      <c r="AH1604" s="3"/>
      <c r="AJ1604" s="3"/>
      <c r="AK1604" s="3"/>
      <c r="AL1604" s="3"/>
      <c r="AN1604" s="3"/>
      <c r="AQ1604" s="3"/>
    </row>
    <row r="1605" spans="1:43">
      <c r="A1605" t="str">
        <f>IF(C1605="","","Allievo "&amp;COUNTIF($C$2:C1605,C1605))</f>
        <v/>
      </c>
      <c r="H1605" s="3"/>
      <c r="N1605" s="3"/>
      <c r="O1605" s="3"/>
      <c r="P1605" s="3"/>
      <c r="Q1605" s="3"/>
      <c r="R1605" s="3"/>
      <c r="S1605" s="3"/>
      <c r="T1605" s="3"/>
      <c r="V1605" s="3"/>
      <c r="W1605" s="3"/>
      <c r="X1605" s="3"/>
      <c r="Z1605" s="3"/>
      <c r="AA1605" s="3"/>
      <c r="AB1605" s="3"/>
      <c r="AC1605" s="3"/>
      <c r="AD1605" s="3"/>
      <c r="AF1605" s="3"/>
      <c r="AG1605" s="3"/>
      <c r="AH1605" s="3"/>
      <c r="AJ1605" s="3"/>
      <c r="AK1605" s="3"/>
      <c r="AL1605" s="3"/>
      <c r="AN1605" s="3"/>
      <c r="AQ1605" s="3"/>
    </row>
    <row r="1606" spans="1:43">
      <c r="A1606" t="str">
        <f>IF(C1606="","","Allievo "&amp;COUNTIF($C$2:C1606,C1606))</f>
        <v/>
      </c>
      <c r="H1606" s="3"/>
      <c r="N1606" s="3"/>
      <c r="O1606" s="3"/>
      <c r="P1606" s="3"/>
      <c r="Q1606" s="3"/>
      <c r="R1606" s="3"/>
      <c r="S1606" s="3"/>
      <c r="T1606" s="3"/>
      <c r="V1606" s="3"/>
      <c r="W1606" s="3"/>
      <c r="X1606" s="3"/>
      <c r="Z1606" s="3"/>
      <c r="AA1606" s="3"/>
      <c r="AB1606" s="3"/>
      <c r="AC1606" s="3"/>
      <c r="AD1606" s="3"/>
      <c r="AF1606" s="3"/>
      <c r="AG1606" s="3"/>
      <c r="AH1606" s="3"/>
      <c r="AJ1606" s="3"/>
      <c r="AK1606" s="3"/>
      <c r="AL1606" s="3"/>
      <c r="AN1606" s="3"/>
      <c r="AQ1606" s="3"/>
    </row>
    <row r="1607" spans="1:43">
      <c r="A1607" t="str">
        <f>IF(C1607="","","Allievo "&amp;COUNTIF($C$2:C1607,C1607))</f>
        <v/>
      </c>
      <c r="H1607" s="3"/>
      <c r="N1607" s="3"/>
      <c r="O1607" s="3"/>
      <c r="P1607" s="3"/>
      <c r="Q1607" s="3"/>
      <c r="R1607" s="3"/>
      <c r="S1607" s="3"/>
      <c r="T1607" s="3"/>
      <c r="V1607" s="3"/>
      <c r="W1607" s="3"/>
      <c r="X1607" s="3"/>
      <c r="Z1607" s="3"/>
      <c r="AA1607" s="3"/>
      <c r="AB1607" s="3"/>
      <c r="AC1607" s="3"/>
      <c r="AD1607" s="3"/>
      <c r="AF1607" s="3"/>
      <c r="AG1607" s="3"/>
      <c r="AH1607" s="3"/>
      <c r="AJ1607" s="3"/>
      <c r="AK1607" s="3"/>
      <c r="AL1607" s="3"/>
      <c r="AN1607" s="3"/>
      <c r="AQ1607" s="3"/>
    </row>
    <row r="1608" spans="1:43">
      <c r="A1608" t="str">
        <f>IF(C1608="","","Allievo "&amp;COUNTIF($C$2:C1608,C1608))</f>
        <v/>
      </c>
      <c r="H1608" s="3"/>
      <c r="N1608" s="3"/>
      <c r="O1608" s="3"/>
      <c r="P1608" s="3"/>
      <c r="Q1608" s="3"/>
      <c r="R1608" s="3"/>
      <c r="S1608" s="3"/>
      <c r="T1608" s="3"/>
      <c r="V1608" s="3"/>
      <c r="W1608" s="3"/>
      <c r="X1608" s="3"/>
      <c r="Z1608" s="3"/>
      <c r="AA1608" s="3"/>
      <c r="AB1608" s="3"/>
      <c r="AC1608" s="3"/>
      <c r="AD1608" s="3"/>
      <c r="AF1608" s="3"/>
      <c r="AG1608" s="3"/>
      <c r="AH1608" s="3"/>
      <c r="AJ1608" s="3"/>
      <c r="AK1608" s="3"/>
      <c r="AL1608" s="3"/>
      <c r="AN1608" s="3"/>
      <c r="AQ1608" s="3"/>
    </row>
    <row r="1609" spans="1:43">
      <c r="A1609" t="str">
        <f>IF(C1609="","","Allievo "&amp;COUNTIF($C$2:C1609,C1609))</f>
        <v/>
      </c>
      <c r="H1609" s="3"/>
      <c r="N1609" s="3"/>
      <c r="O1609" s="3"/>
      <c r="P1609" s="3"/>
      <c r="Q1609" s="3"/>
      <c r="R1609" s="3"/>
      <c r="S1609" s="3"/>
      <c r="T1609" s="3"/>
      <c r="V1609" s="3"/>
      <c r="W1609" s="3"/>
      <c r="X1609" s="3"/>
      <c r="Z1609" s="3"/>
      <c r="AA1609" s="3"/>
      <c r="AB1609" s="3"/>
      <c r="AC1609" s="3"/>
      <c r="AD1609" s="3"/>
      <c r="AF1609" s="3"/>
      <c r="AG1609" s="3"/>
      <c r="AH1609" s="3"/>
      <c r="AJ1609" s="3"/>
      <c r="AK1609" s="3"/>
      <c r="AL1609" s="3"/>
      <c r="AN1609" s="3"/>
      <c r="AQ1609" s="3"/>
    </row>
    <row r="1610" spans="1:43">
      <c r="A1610" t="str">
        <f>IF(C1610="","","Allievo "&amp;COUNTIF($C$2:C1610,C1610))</f>
        <v/>
      </c>
      <c r="H1610" s="3"/>
      <c r="N1610" s="3"/>
      <c r="O1610" s="3"/>
      <c r="P1610" s="3"/>
      <c r="Q1610" s="3"/>
      <c r="R1610" s="3"/>
      <c r="S1610" s="3"/>
      <c r="T1610" s="3"/>
      <c r="V1610" s="3"/>
      <c r="W1610" s="3"/>
      <c r="X1610" s="3"/>
      <c r="Z1610" s="3"/>
      <c r="AA1610" s="3"/>
      <c r="AB1610" s="3"/>
      <c r="AC1610" s="3"/>
      <c r="AD1610" s="3"/>
      <c r="AF1610" s="3"/>
      <c r="AG1610" s="3"/>
      <c r="AH1610" s="3"/>
      <c r="AJ1610" s="3"/>
      <c r="AK1610" s="3"/>
      <c r="AL1610" s="3"/>
      <c r="AN1610" s="3"/>
      <c r="AQ1610" s="3"/>
    </row>
    <row r="1611" spans="1:43">
      <c r="A1611" t="str">
        <f>IF(C1611="","","Allievo "&amp;COUNTIF($C$2:C1611,C1611))</f>
        <v/>
      </c>
      <c r="H1611" s="3"/>
      <c r="N1611" s="3"/>
      <c r="O1611" s="3"/>
      <c r="P1611" s="3"/>
      <c r="Q1611" s="3"/>
      <c r="R1611" s="3"/>
      <c r="S1611" s="3"/>
      <c r="T1611" s="3"/>
      <c r="V1611" s="3"/>
      <c r="W1611" s="3"/>
      <c r="X1611" s="3"/>
      <c r="Z1611" s="3"/>
      <c r="AA1611" s="3"/>
      <c r="AB1611" s="3"/>
      <c r="AC1611" s="3"/>
      <c r="AD1611" s="3"/>
      <c r="AF1611" s="3"/>
      <c r="AG1611" s="3"/>
      <c r="AH1611" s="3"/>
      <c r="AJ1611" s="3"/>
      <c r="AK1611" s="3"/>
      <c r="AL1611" s="3"/>
      <c r="AN1611" s="3"/>
      <c r="AQ1611" s="3"/>
    </row>
    <row r="1612" spans="1:43">
      <c r="A1612" t="str">
        <f>IF(C1612="","","Allievo "&amp;COUNTIF($C$2:C1612,C1612))</f>
        <v/>
      </c>
      <c r="H1612" s="3"/>
      <c r="N1612" s="3"/>
      <c r="O1612" s="3"/>
      <c r="P1612" s="3"/>
      <c r="Q1612" s="3"/>
      <c r="R1612" s="3"/>
      <c r="S1612" s="3"/>
      <c r="T1612" s="3"/>
      <c r="V1612" s="3"/>
      <c r="W1612" s="3"/>
      <c r="X1612" s="3"/>
      <c r="Z1612" s="3"/>
      <c r="AA1612" s="3"/>
      <c r="AB1612" s="3"/>
      <c r="AC1612" s="3"/>
      <c r="AD1612" s="3"/>
      <c r="AF1612" s="3"/>
      <c r="AG1612" s="3"/>
      <c r="AH1612" s="3"/>
      <c r="AJ1612" s="3"/>
      <c r="AK1612" s="3"/>
      <c r="AL1612" s="3"/>
      <c r="AN1612" s="3"/>
      <c r="AQ1612" s="3"/>
    </row>
    <row r="1613" spans="1:43">
      <c r="A1613" t="str">
        <f>IF(C1613="","","Allievo "&amp;COUNTIF($C$2:C1613,C1613))</f>
        <v/>
      </c>
      <c r="H1613" s="3"/>
      <c r="N1613" s="3"/>
      <c r="O1613" s="3"/>
      <c r="P1613" s="3"/>
      <c r="Q1613" s="3"/>
      <c r="R1613" s="3"/>
      <c r="S1613" s="3"/>
      <c r="T1613" s="3"/>
      <c r="V1613" s="3"/>
      <c r="W1613" s="3"/>
      <c r="X1613" s="3"/>
      <c r="Z1613" s="3"/>
      <c r="AA1613" s="3"/>
      <c r="AB1613" s="3"/>
      <c r="AC1613" s="3"/>
      <c r="AD1613" s="3"/>
      <c r="AF1613" s="3"/>
      <c r="AG1613" s="3"/>
      <c r="AH1613" s="3"/>
      <c r="AJ1613" s="3"/>
      <c r="AK1613" s="3"/>
      <c r="AL1613" s="3"/>
      <c r="AN1613" s="3"/>
      <c r="AQ1613" s="3"/>
    </row>
    <row r="1614" spans="1:43">
      <c r="A1614" t="str">
        <f>IF(C1614="","","Allievo "&amp;COUNTIF($C$2:C1614,C1614))</f>
        <v/>
      </c>
      <c r="H1614" s="3"/>
      <c r="N1614" s="3"/>
      <c r="O1614" s="3"/>
      <c r="P1614" s="3"/>
      <c r="Q1614" s="3"/>
      <c r="R1614" s="3"/>
      <c r="S1614" s="3"/>
      <c r="T1614" s="3"/>
      <c r="V1614" s="3"/>
      <c r="W1614" s="3"/>
      <c r="X1614" s="3"/>
      <c r="Z1614" s="3"/>
      <c r="AA1614" s="3"/>
      <c r="AB1614" s="3"/>
      <c r="AC1614" s="3"/>
      <c r="AD1614" s="3"/>
      <c r="AF1614" s="3"/>
      <c r="AG1614" s="3"/>
      <c r="AH1614" s="3"/>
      <c r="AJ1614" s="3"/>
      <c r="AK1614" s="3"/>
      <c r="AL1614" s="3"/>
      <c r="AN1614" s="3"/>
      <c r="AQ1614" s="3"/>
    </row>
    <row r="1615" spans="1:43">
      <c r="A1615" t="str">
        <f>IF(C1615="","","Allievo "&amp;COUNTIF($C$2:C1615,C1615))</f>
        <v/>
      </c>
      <c r="H1615" s="3"/>
      <c r="N1615" s="3"/>
      <c r="O1615" s="3"/>
      <c r="P1615" s="3"/>
      <c r="Q1615" s="3"/>
      <c r="R1615" s="3"/>
      <c r="S1615" s="3"/>
      <c r="T1615" s="3"/>
      <c r="V1615" s="3"/>
      <c r="W1615" s="3"/>
      <c r="X1615" s="3"/>
      <c r="Z1615" s="3"/>
      <c r="AA1615" s="3"/>
      <c r="AB1615" s="3"/>
      <c r="AC1615" s="3"/>
      <c r="AD1615" s="3"/>
      <c r="AF1615" s="3"/>
      <c r="AG1615" s="3"/>
      <c r="AH1615" s="3"/>
      <c r="AJ1615" s="3"/>
      <c r="AK1615" s="3"/>
      <c r="AL1615" s="3"/>
      <c r="AN1615" s="3"/>
      <c r="AQ1615" s="3"/>
    </row>
    <row r="1616" spans="1:43">
      <c r="A1616" t="str">
        <f>IF(C1616="","","Allievo "&amp;COUNTIF($C$2:C1616,C1616))</f>
        <v/>
      </c>
      <c r="H1616" s="3"/>
      <c r="N1616" s="3"/>
      <c r="O1616" s="3"/>
      <c r="P1616" s="3"/>
      <c r="Q1616" s="3"/>
      <c r="R1616" s="3"/>
      <c r="S1616" s="3"/>
      <c r="T1616" s="3"/>
      <c r="V1616" s="3"/>
      <c r="W1616" s="3"/>
      <c r="X1616" s="3"/>
      <c r="Z1616" s="3"/>
      <c r="AA1616" s="3"/>
      <c r="AB1616" s="3"/>
      <c r="AC1616" s="3"/>
      <c r="AD1616" s="3"/>
      <c r="AF1616" s="3"/>
      <c r="AG1616" s="3"/>
      <c r="AH1616" s="3"/>
      <c r="AJ1616" s="3"/>
      <c r="AK1616" s="3"/>
      <c r="AL1616" s="3"/>
      <c r="AN1616" s="3"/>
      <c r="AQ1616" s="3"/>
    </row>
    <row r="1617" spans="1:43">
      <c r="A1617" t="str">
        <f>IF(C1617="","","Allievo "&amp;COUNTIF($C$2:C1617,C1617))</f>
        <v/>
      </c>
      <c r="H1617" s="3"/>
      <c r="N1617" s="3"/>
      <c r="O1617" s="3"/>
      <c r="P1617" s="3"/>
      <c r="Q1617" s="3"/>
      <c r="R1617" s="3"/>
      <c r="S1617" s="3"/>
      <c r="T1617" s="3"/>
      <c r="V1617" s="3"/>
      <c r="W1617" s="3"/>
      <c r="X1617" s="3"/>
      <c r="Z1617" s="3"/>
      <c r="AA1617" s="3"/>
      <c r="AB1617" s="3"/>
      <c r="AC1617" s="3"/>
      <c r="AD1617" s="3"/>
      <c r="AF1617" s="3"/>
      <c r="AG1617" s="3"/>
      <c r="AH1617" s="3"/>
      <c r="AJ1617" s="3"/>
      <c r="AK1617" s="3"/>
      <c r="AL1617" s="3"/>
      <c r="AN1617" s="3"/>
      <c r="AQ1617" s="3"/>
    </row>
    <row r="1618" spans="1:43">
      <c r="A1618" t="str">
        <f>IF(C1618="","","Allievo "&amp;COUNTIF($C$2:C1618,C1618))</f>
        <v/>
      </c>
      <c r="H1618" s="3"/>
      <c r="N1618" s="3"/>
      <c r="O1618" s="3"/>
      <c r="P1618" s="3"/>
      <c r="Q1618" s="3"/>
      <c r="R1618" s="3"/>
      <c r="S1618" s="3"/>
      <c r="T1618" s="3"/>
      <c r="V1618" s="3"/>
      <c r="W1618" s="3"/>
      <c r="X1618" s="3"/>
      <c r="Z1618" s="3"/>
      <c r="AA1618" s="3"/>
      <c r="AB1618" s="3"/>
      <c r="AC1618" s="3"/>
      <c r="AD1618" s="3"/>
      <c r="AF1618" s="3"/>
      <c r="AG1618" s="3"/>
      <c r="AH1618" s="3"/>
      <c r="AJ1618" s="3"/>
      <c r="AK1618" s="3"/>
      <c r="AL1618" s="3"/>
      <c r="AN1618" s="3"/>
      <c r="AQ1618" s="3"/>
    </row>
    <row r="1619" spans="1:43">
      <c r="A1619" t="str">
        <f>IF(C1619="","","Allievo "&amp;COUNTIF($C$2:C1619,C1619))</f>
        <v/>
      </c>
      <c r="H1619" s="3"/>
      <c r="N1619" s="3"/>
      <c r="O1619" s="3"/>
      <c r="P1619" s="3"/>
      <c r="Q1619" s="3"/>
      <c r="R1619" s="3"/>
      <c r="S1619" s="3"/>
      <c r="T1619" s="3"/>
      <c r="V1619" s="3"/>
      <c r="W1619" s="3"/>
      <c r="X1619" s="3"/>
      <c r="Z1619" s="3"/>
      <c r="AA1619" s="3"/>
      <c r="AB1619" s="3"/>
      <c r="AC1619" s="3"/>
      <c r="AD1619" s="3"/>
      <c r="AF1619" s="3"/>
      <c r="AG1619" s="3"/>
      <c r="AH1619" s="3"/>
      <c r="AJ1619" s="3"/>
      <c r="AK1619" s="3"/>
      <c r="AL1619" s="3"/>
      <c r="AN1619" s="3"/>
      <c r="AQ1619" s="3"/>
    </row>
    <row r="1620" spans="1:43">
      <c r="A1620" t="str">
        <f>IF(C1620="","","Allievo "&amp;COUNTIF($C$2:C1620,C1620))</f>
        <v/>
      </c>
      <c r="H1620" s="3"/>
      <c r="N1620" s="3"/>
      <c r="O1620" s="3"/>
      <c r="P1620" s="3"/>
      <c r="Q1620" s="3"/>
      <c r="R1620" s="3"/>
      <c r="S1620" s="3"/>
      <c r="T1620" s="3"/>
      <c r="V1620" s="3"/>
      <c r="W1620" s="3"/>
      <c r="X1620" s="3"/>
      <c r="Z1620" s="3"/>
      <c r="AA1620" s="3"/>
      <c r="AB1620" s="3"/>
      <c r="AC1620" s="3"/>
      <c r="AD1620" s="3"/>
      <c r="AF1620" s="3"/>
      <c r="AG1620" s="3"/>
      <c r="AH1620" s="3"/>
      <c r="AJ1620" s="3"/>
      <c r="AK1620" s="3"/>
      <c r="AL1620" s="3"/>
      <c r="AN1620" s="3"/>
      <c r="AQ1620" s="3"/>
    </row>
    <row r="1621" spans="1:43">
      <c r="A1621" t="str">
        <f>IF(C1621="","","Allievo "&amp;COUNTIF($C$2:C1621,C1621))</f>
        <v/>
      </c>
      <c r="H1621" s="3"/>
      <c r="N1621" s="3"/>
      <c r="O1621" s="3"/>
      <c r="P1621" s="3"/>
      <c r="Q1621" s="3"/>
      <c r="R1621" s="3"/>
      <c r="S1621" s="3"/>
      <c r="T1621" s="3"/>
      <c r="V1621" s="3"/>
      <c r="W1621" s="3"/>
      <c r="X1621" s="3"/>
      <c r="Z1621" s="3"/>
      <c r="AA1621" s="3"/>
      <c r="AB1621" s="3"/>
      <c r="AC1621" s="3"/>
      <c r="AD1621" s="3"/>
      <c r="AF1621" s="3"/>
      <c r="AG1621" s="3"/>
      <c r="AH1621" s="3"/>
      <c r="AJ1621" s="3"/>
      <c r="AK1621" s="3"/>
      <c r="AL1621" s="3"/>
      <c r="AN1621" s="3"/>
      <c r="AQ1621" s="3"/>
    </row>
    <row r="1622" spans="1:43">
      <c r="A1622" t="str">
        <f>IF(C1622="","","Allievo "&amp;COUNTIF($C$2:C1622,C1622))</f>
        <v/>
      </c>
      <c r="H1622" s="3"/>
      <c r="N1622" s="3"/>
      <c r="O1622" s="3"/>
      <c r="P1622" s="3"/>
      <c r="Q1622" s="3"/>
      <c r="R1622" s="3"/>
      <c r="S1622" s="3"/>
      <c r="T1622" s="3"/>
      <c r="V1622" s="3"/>
      <c r="W1622" s="3"/>
      <c r="X1622" s="3"/>
      <c r="Z1622" s="3"/>
      <c r="AA1622" s="3"/>
      <c r="AB1622" s="3"/>
      <c r="AC1622" s="3"/>
      <c r="AD1622" s="3"/>
      <c r="AF1622" s="3"/>
      <c r="AG1622" s="3"/>
      <c r="AH1622" s="3"/>
      <c r="AJ1622" s="3"/>
      <c r="AK1622" s="3"/>
      <c r="AL1622" s="3"/>
      <c r="AN1622" s="3"/>
      <c r="AQ1622" s="3"/>
    </row>
    <row r="1623" spans="1:43">
      <c r="A1623" t="str">
        <f>IF(C1623="","","Allievo "&amp;COUNTIF($C$2:C1623,C1623))</f>
        <v/>
      </c>
      <c r="H1623" s="3"/>
      <c r="N1623" s="3"/>
      <c r="O1623" s="3"/>
      <c r="P1623" s="3"/>
      <c r="Q1623" s="3"/>
      <c r="R1623" s="3"/>
      <c r="S1623" s="3"/>
      <c r="T1623" s="3"/>
      <c r="V1623" s="3"/>
      <c r="W1623" s="3"/>
      <c r="X1623" s="3"/>
      <c r="Z1623" s="3"/>
      <c r="AA1623" s="3"/>
      <c r="AB1623" s="3"/>
      <c r="AC1623" s="3"/>
      <c r="AD1623" s="3"/>
      <c r="AF1623" s="3"/>
      <c r="AG1623" s="3"/>
      <c r="AH1623" s="3"/>
      <c r="AJ1623" s="3"/>
      <c r="AK1623" s="3"/>
      <c r="AL1623" s="3"/>
      <c r="AN1623" s="3"/>
      <c r="AQ1623" s="3"/>
    </row>
    <row r="1624" spans="1:43">
      <c r="A1624" t="str">
        <f>IF(C1624="","","Allievo "&amp;COUNTIF($C$2:C1624,C1624))</f>
        <v/>
      </c>
      <c r="H1624" s="3"/>
      <c r="N1624" s="3"/>
      <c r="O1624" s="3"/>
      <c r="P1624" s="3"/>
      <c r="Q1624" s="3"/>
      <c r="R1624" s="3"/>
      <c r="S1624" s="3"/>
      <c r="T1624" s="3"/>
      <c r="V1624" s="3"/>
      <c r="W1624" s="3"/>
      <c r="X1624" s="3"/>
      <c r="Z1624" s="3"/>
      <c r="AA1624" s="3"/>
      <c r="AB1624" s="3"/>
      <c r="AC1624" s="3"/>
      <c r="AD1624" s="3"/>
      <c r="AF1624" s="3"/>
      <c r="AG1624" s="3"/>
      <c r="AH1624" s="3"/>
      <c r="AJ1624" s="3"/>
      <c r="AK1624" s="3"/>
      <c r="AL1624" s="3"/>
      <c r="AN1624" s="3"/>
      <c r="AQ1624" s="3"/>
    </row>
    <row r="1625" spans="1:43">
      <c r="A1625" t="str">
        <f>IF(C1625="","","Allievo "&amp;COUNTIF($C$2:C1625,C1625))</f>
        <v/>
      </c>
      <c r="H1625" s="3"/>
      <c r="N1625" s="3"/>
      <c r="O1625" s="3"/>
      <c r="P1625" s="3"/>
      <c r="Q1625" s="3"/>
      <c r="R1625" s="3"/>
      <c r="S1625" s="3"/>
      <c r="T1625" s="3"/>
      <c r="V1625" s="3"/>
      <c r="W1625" s="3"/>
      <c r="X1625" s="3"/>
      <c r="Z1625" s="3"/>
      <c r="AA1625" s="3"/>
      <c r="AB1625" s="3"/>
      <c r="AC1625" s="3"/>
      <c r="AD1625" s="3"/>
      <c r="AF1625" s="3"/>
      <c r="AG1625" s="3"/>
      <c r="AH1625" s="3"/>
      <c r="AJ1625" s="3"/>
      <c r="AK1625" s="3"/>
      <c r="AL1625" s="3"/>
      <c r="AN1625" s="3"/>
      <c r="AQ1625" s="3"/>
    </row>
    <row r="1626" spans="1:43">
      <c r="A1626" t="str">
        <f>IF(C1626="","","Allievo "&amp;COUNTIF($C$2:C1626,C1626))</f>
        <v/>
      </c>
      <c r="H1626" s="3"/>
      <c r="N1626" s="3"/>
      <c r="O1626" s="3"/>
      <c r="P1626" s="3"/>
      <c r="Q1626" s="3"/>
      <c r="R1626" s="3"/>
      <c r="S1626" s="3"/>
      <c r="T1626" s="3"/>
      <c r="V1626" s="3"/>
      <c r="W1626" s="3"/>
      <c r="X1626" s="3"/>
      <c r="Z1626" s="3"/>
      <c r="AA1626" s="3"/>
      <c r="AB1626" s="3"/>
      <c r="AC1626" s="3"/>
      <c r="AD1626" s="3"/>
      <c r="AF1626" s="3"/>
      <c r="AG1626" s="3"/>
      <c r="AH1626" s="3"/>
      <c r="AJ1626" s="3"/>
      <c r="AK1626" s="3"/>
      <c r="AL1626" s="3"/>
      <c r="AN1626" s="3"/>
      <c r="AQ1626" s="3"/>
    </row>
    <row r="1627" spans="1:43">
      <c r="A1627" t="str">
        <f>IF(C1627="","","Allievo "&amp;COUNTIF($C$2:C1627,C1627))</f>
        <v/>
      </c>
      <c r="H1627" s="3"/>
      <c r="N1627" s="3"/>
      <c r="O1627" s="3"/>
      <c r="P1627" s="3"/>
      <c r="Q1627" s="3"/>
      <c r="R1627" s="3"/>
      <c r="S1627" s="3"/>
      <c r="T1627" s="3"/>
      <c r="V1627" s="3"/>
      <c r="W1627" s="3"/>
      <c r="X1627" s="3"/>
      <c r="Z1627" s="3"/>
      <c r="AA1627" s="3"/>
      <c r="AB1627" s="3"/>
      <c r="AC1627" s="3"/>
      <c r="AD1627" s="3"/>
      <c r="AF1627" s="3"/>
      <c r="AG1627" s="3"/>
      <c r="AH1627" s="3"/>
      <c r="AJ1627" s="3"/>
      <c r="AK1627" s="3"/>
      <c r="AL1627" s="3"/>
      <c r="AN1627" s="3"/>
      <c r="AQ1627" s="3"/>
    </row>
    <row r="1628" spans="1:43">
      <c r="A1628" t="str">
        <f>IF(C1628="","","Allievo "&amp;COUNTIF($C$2:C1628,C1628))</f>
        <v/>
      </c>
      <c r="H1628" s="3"/>
      <c r="N1628" s="3"/>
      <c r="O1628" s="3"/>
      <c r="P1628" s="3"/>
      <c r="Q1628" s="3"/>
      <c r="R1628" s="3"/>
      <c r="S1628" s="3"/>
      <c r="T1628" s="3"/>
      <c r="V1628" s="3"/>
      <c r="W1628" s="3"/>
      <c r="X1628" s="3"/>
      <c r="Z1628" s="3"/>
      <c r="AA1628" s="3"/>
      <c r="AB1628" s="3"/>
      <c r="AC1628" s="3"/>
      <c r="AD1628" s="3"/>
      <c r="AF1628" s="3"/>
      <c r="AG1628" s="3"/>
      <c r="AH1628" s="3"/>
      <c r="AJ1628" s="3"/>
      <c r="AK1628" s="3"/>
      <c r="AL1628" s="3"/>
      <c r="AN1628" s="3"/>
      <c r="AQ1628" s="3"/>
    </row>
    <row r="1629" spans="1:43">
      <c r="A1629" t="str">
        <f>IF(C1629="","","Allievo "&amp;COUNTIF($C$2:C1629,C1629))</f>
        <v/>
      </c>
      <c r="H1629" s="3"/>
      <c r="N1629" s="3"/>
      <c r="O1629" s="3"/>
      <c r="P1629" s="3"/>
      <c r="Q1629" s="3"/>
      <c r="R1629" s="3"/>
      <c r="S1629" s="3"/>
      <c r="T1629" s="3"/>
      <c r="V1629" s="3"/>
      <c r="W1629" s="3"/>
      <c r="X1629" s="3"/>
      <c r="Z1629" s="3"/>
      <c r="AA1629" s="3"/>
      <c r="AB1629" s="3"/>
      <c r="AC1629" s="3"/>
      <c r="AD1629" s="3"/>
      <c r="AF1629" s="3"/>
      <c r="AG1629" s="3"/>
      <c r="AH1629" s="3"/>
      <c r="AJ1629" s="3"/>
      <c r="AK1629" s="3"/>
      <c r="AL1629" s="3"/>
      <c r="AN1629" s="3"/>
      <c r="AQ1629" s="3"/>
    </row>
    <row r="1630" spans="1:43">
      <c r="A1630" t="str">
        <f>IF(C1630="","","Allievo "&amp;COUNTIF($C$2:C1630,C1630))</f>
        <v/>
      </c>
      <c r="H1630" s="3"/>
      <c r="N1630" s="3"/>
      <c r="O1630" s="3"/>
      <c r="P1630" s="3"/>
      <c r="Q1630" s="3"/>
      <c r="R1630" s="3"/>
      <c r="S1630" s="3"/>
      <c r="T1630" s="3"/>
      <c r="V1630" s="3"/>
      <c r="W1630" s="3"/>
      <c r="X1630" s="3"/>
      <c r="Z1630" s="3"/>
      <c r="AA1630" s="3"/>
      <c r="AB1630" s="3"/>
      <c r="AC1630" s="3"/>
      <c r="AD1630" s="3"/>
      <c r="AF1630" s="3"/>
      <c r="AG1630" s="3"/>
      <c r="AH1630" s="3"/>
      <c r="AJ1630" s="3"/>
      <c r="AK1630" s="3"/>
      <c r="AL1630" s="3"/>
      <c r="AN1630" s="3"/>
      <c r="AQ1630" s="3"/>
    </row>
    <row r="1631" spans="1:43">
      <c r="A1631" t="str">
        <f>IF(C1631="","","Allievo "&amp;COUNTIF($C$2:C1631,C1631))</f>
        <v/>
      </c>
      <c r="H1631" s="3"/>
      <c r="N1631" s="3"/>
      <c r="O1631" s="3"/>
      <c r="P1631" s="3"/>
      <c r="Q1631" s="3"/>
      <c r="R1631" s="3"/>
      <c r="S1631" s="3"/>
      <c r="T1631" s="3"/>
      <c r="V1631" s="3"/>
      <c r="W1631" s="3"/>
      <c r="X1631" s="3"/>
      <c r="Z1631" s="3"/>
      <c r="AA1631" s="3"/>
      <c r="AB1631" s="3"/>
      <c r="AC1631" s="3"/>
      <c r="AD1631" s="3"/>
      <c r="AF1631" s="3"/>
      <c r="AG1631" s="3"/>
      <c r="AH1631" s="3"/>
      <c r="AJ1631" s="3"/>
      <c r="AK1631" s="3"/>
      <c r="AL1631" s="3"/>
      <c r="AN1631" s="3"/>
      <c r="AQ1631" s="3"/>
    </row>
    <row r="1632" spans="1:43">
      <c r="A1632" t="str">
        <f>IF(C1632="","","Allievo "&amp;COUNTIF($C$2:C1632,C1632))</f>
        <v/>
      </c>
      <c r="H1632" s="3"/>
      <c r="N1632" s="3"/>
      <c r="O1632" s="3"/>
      <c r="P1632" s="3"/>
      <c r="Q1632" s="3"/>
      <c r="R1632" s="3"/>
      <c r="S1632" s="3"/>
      <c r="T1632" s="3"/>
      <c r="V1632" s="3"/>
      <c r="W1632" s="3"/>
      <c r="X1632" s="3"/>
      <c r="Z1632" s="3"/>
      <c r="AA1632" s="3"/>
      <c r="AB1632" s="3"/>
      <c r="AC1632" s="3"/>
      <c r="AD1632" s="3"/>
      <c r="AF1632" s="3"/>
      <c r="AG1632" s="3"/>
      <c r="AH1632" s="3"/>
      <c r="AJ1632" s="3"/>
      <c r="AK1632" s="3"/>
      <c r="AL1632" s="3"/>
      <c r="AN1632" s="3"/>
      <c r="AQ1632" s="3"/>
    </row>
    <row r="1633" spans="1:43">
      <c r="A1633" t="str">
        <f>IF(C1633="","","Allievo "&amp;COUNTIF($C$2:C1633,C1633))</f>
        <v/>
      </c>
      <c r="H1633" s="3"/>
      <c r="N1633" s="3"/>
      <c r="O1633" s="3"/>
      <c r="P1633" s="3"/>
      <c r="Q1633" s="3"/>
      <c r="R1633" s="3"/>
      <c r="S1633" s="3"/>
      <c r="T1633" s="3"/>
      <c r="V1633" s="3"/>
      <c r="W1633" s="3"/>
      <c r="X1633" s="3"/>
      <c r="Z1633" s="3"/>
      <c r="AA1633" s="3"/>
      <c r="AB1633" s="3"/>
      <c r="AC1633" s="3"/>
      <c r="AD1633" s="3"/>
      <c r="AF1633" s="3"/>
      <c r="AG1633" s="3"/>
      <c r="AH1633" s="3"/>
      <c r="AJ1633" s="3"/>
      <c r="AK1633" s="3"/>
      <c r="AL1633" s="3"/>
      <c r="AN1633" s="3"/>
      <c r="AQ1633" s="3"/>
    </row>
    <row r="1634" spans="1:43">
      <c r="A1634" t="str">
        <f>IF(C1634="","","Allievo "&amp;COUNTIF($C$2:C1634,C1634))</f>
        <v/>
      </c>
      <c r="H1634" s="3"/>
      <c r="N1634" s="3"/>
      <c r="O1634" s="3"/>
      <c r="P1634" s="3"/>
      <c r="Q1634" s="3"/>
      <c r="R1634" s="3"/>
      <c r="S1634" s="3"/>
      <c r="T1634" s="3"/>
      <c r="V1634" s="3"/>
      <c r="W1634" s="3"/>
      <c r="X1634" s="3"/>
      <c r="Z1634" s="3"/>
      <c r="AA1634" s="3"/>
      <c r="AB1634" s="3"/>
      <c r="AC1634" s="3"/>
      <c r="AD1634" s="3"/>
      <c r="AF1634" s="3"/>
      <c r="AG1634" s="3"/>
      <c r="AH1634" s="3"/>
      <c r="AJ1634" s="3"/>
      <c r="AK1634" s="3"/>
      <c r="AL1634" s="3"/>
      <c r="AN1634" s="3"/>
      <c r="AQ1634" s="3"/>
    </row>
    <row r="1635" spans="1:43">
      <c r="A1635" t="str">
        <f>IF(C1635="","","Allievo "&amp;COUNTIF($C$2:C1635,C1635))</f>
        <v/>
      </c>
      <c r="H1635" s="3"/>
      <c r="N1635" s="3"/>
      <c r="O1635" s="3"/>
      <c r="P1635" s="3"/>
      <c r="Q1635" s="3"/>
      <c r="R1635" s="3"/>
      <c r="S1635" s="3"/>
      <c r="T1635" s="3"/>
      <c r="V1635" s="3"/>
      <c r="W1635" s="3"/>
      <c r="X1635" s="3"/>
      <c r="Z1635" s="3"/>
      <c r="AA1635" s="3"/>
      <c r="AB1635" s="3"/>
      <c r="AC1635" s="3"/>
      <c r="AD1635" s="3"/>
      <c r="AF1635" s="3"/>
      <c r="AG1635" s="3"/>
      <c r="AH1635" s="3"/>
      <c r="AJ1635" s="3"/>
      <c r="AK1635" s="3"/>
      <c r="AL1635" s="3"/>
      <c r="AN1635" s="3"/>
      <c r="AQ1635" s="3"/>
    </row>
    <row r="1636" spans="1:43">
      <c r="A1636" t="str">
        <f>IF(C1636="","","Allievo "&amp;COUNTIF($C$2:C1636,C1636))</f>
        <v/>
      </c>
      <c r="H1636" s="3"/>
      <c r="N1636" s="3"/>
      <c r="O1636" s="3"/>
      <c r="P1636" s="3"/>
      <c r="Q1636" s="3"/>
      <c r="R1636" s="3"/>
      <c r="S1636" s="3"/>
      <c r="T1636" s="3"/>
      <c r="V1636" s="3"/>
      <c r="W1636" s="3"/>
      <c r="X1636" s="3"/>
      <c r="Z1636" s="3"/>
      <c r="AA1636" s="3"/>
      <c r="AB1636" s="3"/>
      <c r="AC1636" s="3"/>
      <c r="AD1636" s="3"/>
      <c r="AF1636" s="3"/>
      <c r="AG1636" s="3"/>
      <c r="AH1636" s="3"/>
      <c r="AJ1636" s="3"/>
      <c r="AK1636" s="3"/>
      <c r="AL1636" s="3"/>
      <c r="AN1636" s="3"/>
      <c r="AQ1636" s="3"/>
    </row>
    <row r="1637" spans="1:43">
      <c r="A1637" t="str">
        <f>IF(C1637="","","Allievo "&amp;COUNTIF($C$2:C1637,C1637))</f>
        <v/>
      </c>
      <c r="H1637" s="3"/>
      <c r="N1637" s="3"/>
      <c r="O1637" s="3"/>
      <c r="P1637" s="3"/>
      <c r="Q1637" s="3"/>
      <c r="R1637" s="3"/>
      <c r="S1637" s="3"/>
      <c r="T1637" s="3"/>
      <c r="V1637" s="3"/>
      <c r="W1637" s="3"/>
      <c r="X1637" s="3"/>
      <c r="Z1637" s="3"/>
      <c r="AA1637" s="3"/>
      <c r="AB1637" s="3"/>
      <c r="AC1637" s="3"/>
      <c r="AD1637" s="3"/>
      <c r="AF1637" s="3"/>
      <c r="AG1637" s="3"/>
      <c r="AH1637" s="3"/>
      <c r="AJ1637" s="3"/>
      <c r="AK1637" s="3"/>
      <c r="AL1637" s="3"/>
      <c r="AN1637" s="3"/>
      <c r="AQ1637" s="3"/>
    </row>
    <row r="1638" spans="1:43">
      <c r="A1638" t="str">
        <f>IF(C1638="","","Allievo "&amp;COUNTIF($C$2:C1638,C1638))</f>
        <v/>
      </c>
      <c r="H1638" s="3"/>
      <c r="N1638" s="3"/>
      <c r="O1638" s="3"/>
      <c r="P1638" s="3"/>
      <c r="Q1638" s="3"/>
      <c r="R1638" s="3"/>
      <c r="S1638" s="3"/>
      <c r="T1638" s="3"/>
      <c r="V1638" s="3"/>
      <c r="W1638" s="3"/>
      <c r="X1638" s="3"/>
      <c r="Z1638" s="3"/>
      <c r="AA1638" s="3"/>
      <c r="AB1638" s="3"/>
      <c r="AC1638" s="3"/>
      <c r="AD1638" s="3"/>
      <c r="AF1638" s="3"/>
      <c r="AG1638" s="3"/>
      <c r="AH1638" s="3"/>
      <c r="AJ1638" s="3"/>
      <c r="AK1638" s="3"/>
      <c r="AL1638" s="3"/>
      <c r="AN1638" s="3"/>
      <c r="AQ1638" s="3"/>
    </row>
    <row r="1639" spans="1:43">
      <c r="A1639" t="str">
        <f>IF(C1639="","","Allievo "&amp;COUNTIF($C$2:C1639,C1639))</f>
        <v/>
      </c>
      <c r="H1639" s="3"/>
      <c r="N1639" s="3"/>
      <c r="O1639" s="3"/>
      <c r="P1639" s="3"/>
      <c r="Q1639" s="3"/>
      <c r="R1639" s="3"/>
      <c r="S1639" s="3"/>
      <c r="T1639" s="3"/>
      <c r="V1639" s="3"/>
      <c r="W1639" s="3"/>
      <c r="X1639" s="3"/>
      <c r="Z1639" s="3"/>
      <c r="AA1639" s="3"/>
      <c r="AB1639" s="3"/>
      <c r="AC1639" s="3"/>
      <c r="AD1639" s="3"/>
      <c r="AF1639" s="3"/>
      <c r="AG1639" s="3"/>
      <c r="AH1639" s="3"/>
      <c r="AJ1639" s="3"/>
      <c r="AK1639" s="3"/>
      <c r="AL1639" s="3"/>
      <c r="AN1639" s="3"/>
      <c r="AQ1639" s="3"/>
    </row>
    <row r="1640" spans="1:43">
      <c r="A1640" t="str">
        <f>IF(C1640="","","Allievo "&amp;COUNTIF($C$2:C1640,C1640))</f>
        <v/>
      </c>
      <c r="H1640" s="3"/>
      <c r="N1640" s="3"/>
      <c r="O1640" s="3"/>
      <c r="P1640" s="3"/>
      <c r="Q1640" s="3"/>
      <c r="R1640" s="3"/>
      <c r="S1640" s="3"/>
      <c r="T1640" s="3"/>
      <c r="V1640" s="3"/>
      <c r="W1640" s="3"/>
      <c r="X1640" s="3"/>
      <c r="Z1640" s="3"/>
      <c r="AA1640" s="3"/>
      <c r="AB1640" s="3"/>
      <c r="AC1640" s="3"/>
      <c r="AD1640" s="3"/>
      <c r="AF1640" s="3"/>
      <c r="AG1640" s="3"/>
      <c r="AH1640" s="3"/>
      <c r="AJ1640" s="3"/>
      <c r="AK1640" s="3"/>
      <c r="AL1640" s="3"/>
      <c r="AN1640" s="3"/>
      <c r="AQ1640" s="3"/>
    </row>
    <row r="1641" spans="1:43">
      <c r="A1641" t="str">
        <f>IF(C1641="","","Allievo "&amp;COUNTIF($C$2:C1641,C1641))</f>
        <v/>
      </c>
      <c r="H1641" s="3"/>
      <c r="N1641" s="3"/>
      <c r="O1641" s="3"/>
      <c r="P1641" s="3"/>
      <c r="Q1641" s="3"/>
      <c r="R1641" s="3"/>
      <c r="S1641" s="3"/>
      <c r="T1641" s="3"/>
      <c r="V1641" s="3"/>
      <c r="W1641" s="3"/>
      <c r="X1641" s="3"/>
      <c r="Z1641" s="3"/>
      <c r="AA1641" s="3"/>
      <c r="AB1641" s="3"/>
      <c r="AC1641" s="3"/>
      <c r="AD1641" s="3"/>
      <c r="AF1641" s="3"/>
      <c r="AG1641" s="3"/>
      <c r="AH1641" s="3"/>
      <c r="AJ1641" s="3"/>
      <c r="AK1641" s="3"/>
      <c r="AL1641" s="3"/>
      <c r="AN1641" s="3"/>
      <c r="AQ1641" s="3"/>
    </row>
    <row r="1642" spans="1:43">
      <c r="A1642" t="str">
        <f>IF(C1642="","","Allievo "&amp;COUNTIF($C$2:C1642,C1642))</f>
        <v/>
      </c>
      <c r="H1642" s="3"/>
      <c r="N1642" s="3"/>
      <c r="O1642" s="3"/>
      <c r="P1642" s="3"/>
      <c r="Q1642" s="3"/>
      <c r="R1642" s="3"/>
      <c r="S1642" s="3"/>
      <c r="T1642" s="3"/>
      <c r="V1642" s="3"/>
      <c r="W1642" s="3"/>
      <c r="X1642" s="3"/>
      <c r="Z1642" s="3"/>
      <c r="AA1642" s="3"/>
      <c r="AB1642" s="3"/>
      <c r="AC1642" s="3"/>
      <c r="AD1642" s="3"/>
      <c r="AF1642" s="3"/>
      <c r="AG1642" s="3"/>
      <c r="AH1642" s="3"/>
      <c r="AJ1642" s="3"/>
      <c r="AK1642" s="3"/>
      <c r="AL1642" s="3"/>
      <c r="AN1642" s="3"/>
      <c r="AQ1642" s="3"/>
    </row>
    <row r="1643" spans="1:43">
      <c r="A1643" t="str">
        <f>IF(C1643="","","Allievo "&amp;COUNTIF($C$2:C1643,C1643))</f>
        <v/>
      </c>
      <c r="H1643" s="3"/>
      <c r="N1643" s="3"/>
      <c r="O1643" s="3"/>
      <c r="P1643" s="3"/>
      <c r="Q1643" s="3"/>
      <c r="R1643" s="3"/>
      <c r="S1643" s="3"/>
      <c r="T1643" s="3"/>
      <c r="V1643" s="3"/>
      <c r="W1643" s="3"/>
      <c r="X1643" s="3"/>
      <c r="Z1643" s="3"/>
      <c r="AA1643" s="3"/>
      <c r="AB1643" s="3"/>
      <c r="AC1643" s="3"/>
      <c r="AD1643" s="3"/>
      <c r="AF1643" s="3"/>
      <c r="AG1643" s="3"/>
      <c r="AH1643" s="3"/>
      <c r="AJ1643" s="3"/>
      <c r="AK1643" s="3"/>
      <c r="AL1643" s="3"/>
      <c r="AN1643" s="3"/>
      <c r="AQ1643" s="3"/>
    </row>
    <row r="1644" spans="1:43">
      <c r="A1644" t="str">
        <f>IF(C1644="","","Allievo "&amp;COUNTIF($C$2:C1644,C1644))</f>
        <v/>
      </c>
      <c r="H1644" s="3"/>
      <c r="N1644" s="3"/>
      <c r="O1644" s="3"/>
      <c r="P1644" s="3"/>
      <c r="Q1644" s="3"/>
      <c r="R1644" s="3"/>
      <c r="S1644" s="3"/>
      <c r="T1644" s="3"/>
      <c r="V1644" s="3"/>
      <c r="W1644" s="3"/>
      <c r="X1644" s="3"/>
      <c r="Z1644" s="3"/>
      <c r="AA1644" s="3"/>
      <c r="AB1644" s="3"/>
      <c r="AC1644" s="3"/>
      <c r="AD1644" s="3"/>
      <c r="AF1644" s="3"/>
      <c r="AG1644" s="3"/>
      <c r="AH1644" s="3"/>
      <c r="AJ1644" s="3"/>
      <c r="AK1644" s="3"/>
      <c r="AL1644" s="3"/>
      <c r="AN1644" s="3"/>
      <c r="AQ1644" s="3"/>
    </row>
    <row r="1645" spans="1:43">
      <c r="A1645" t="str">
        <f>IF(C1645="","","Allievo "&amp;COUNTIF($C$2:C1645,C1645))</f>
        <v/>
      </c>
      <c r="H1645" s="3"/>
      <c r="N1645" s="3"/>
      <c r="O1645" s="3"/>
      <c r="P1645" s="3"/>
      <c r="Q1645" s="3"/>
      <c r="R1645" s="3"/>
      <c r="S1645" s="3"/>
      <c r="T1645" s="3"/>
      <c r="V1645" s="3"/>
      <c r="W1645" s="3"/>
      <c r="X1645" s="3"/>
      <c r="Z1645" s="3"/>
      <c r="AA1645" s="3"/>
      <c r="AB1645" s="3"/>
      <c r="AC1645" s="3"/>
      <c r="AD1645" s="3"/>
      <c r="AF1645" s="3"/>
      <c r="AG1645" s="3"/>
      <c r="AH1645" s="3"/>
      <c r="AJ1645" s="3"/>
      <c r="AK1645" s="3"/>
      <c r="AL1645" s="3"/>
      <c r="AN1645" s="3"/>
      <c r="AQ1645" s="3"/>
    </row>
    <row r="1646" spans="1:43">
      <c r="A1646" t="str">
        <f>IF(C1646="","","Allievo "&amp;COUNTIF($C$2:C1646,C1646))</f>
        <v/>
      </c>
      <c r="H1646" s="3"/>
      <c r="N1646" s="3"/>
      <c r="O1646" s="3"/>
      <c r="P1646" s="3"/>
      <c r="Q1646" s="3"/>
      <c r="R1646" s="3"/>
      <c r="S1646" s="3"/>
      <c r="T1646" s="3"/>
      <c r="V1646" s="3"/>
      <c r="W1646" s="3"/>
      <c r="X1646" s="3"/>
      <c r="Z1646" s="3"/>
      <c r="AA1646" s="3"/>
      <c r="AB1646" s="3"/>
      <c r="AC1646" s="3"/>
      <c r="AD1646" s="3"/>
      <c r="AF1646" s="3"/>
      <c r="AG1646" s="3"/>
      <c r="AH1646" s="3"/>
      <c r="AJ1646" s="3"/>
      <c r="AK1646" s="3"/>
      <c r="AL1646" s="3"/>
      <c r="AN1646" s="3"/>
      <c r="AQ1646" s="3"/>
    </row>
    <row r="1647" spans="1:43">
      <c r="A1647" t="str">
        <f>IF(C1647="","","Allievo "&amp;COUNTIF($C$2:C1647,C1647))</f>
        <v/>
      </c>
      <c r="H1647" s="3"/>
      <c r="N1647" s="3"/>
      <c r="O1647" s="3"/>
      <c r="P1647" s="3"/>
      <c r="Q1647" s="3"/>
      <c r="R1647" s="3"/>
      <c r="S1647" s="3"/>
      <c r="T1647" s="3"/>
      <c r="V1647" s="3"/>
      <c r="W1647" s="3"/>
      <c r="X1647" s="3"/>
      <c r="Z1647" s="3"/>
      <c r="AA1647" s="3"/>
      <c r="AB1647" s="3"/>
      <c r="AC1647" s="3"/>
      <c r="AD1647" s="3"/>
      <c r="AF1647" s="3"/>
      <c r="AG1647" s="3"/>
      <c r="AH1647" s="3"/>
      <c r="AJ1647" s="3"/>
      <c r="AK1647" s="3"/>
      <c r="AL1647" s="3"/>
      <c r="AN1647" s="3"/>
      <c r="AQ1647" s="3"/>
    </row>
    <row r="1648" spans="1:43">
      <c r="A1648" t="str">
        <f>IF(C1648="","","Allievo "&amp;COUNTIF($C$2:C1648,C1648))</f>
        <v/>
      </c>
      <c r="H1648" s="3"/>
      <c r="N1648" s="3"/>
      <c r="O1648" s="3"/>
      <c r="P1648" s="3"/>
      <c r="Q1648" s="3"/>
      <c r="R1648" s="3"/>
      <c r="S1648" s="3"/>
      <c r="T1648" s="3"/>
      <c r="V1648" s="3"/>
      <c r="W1648" s="3"/>
      <c r="X1648" s="3"/>
      <c r="Z1648" s="3"/>
      <c r="AA1648" s="3"/>
      <c r="AB1648" s="3"/>
      <c r="AC1648" s="3"/>
      <c r="AD1648" s="3"/>
      <c r="AF1648" s="3"/>
      <c r="AG1648" s="3"/>
      <c r="AH1648" s="3"/>
      <c r="AJ1648" s="3"/>
      <c r="AK1648" s="3"/>
      <c r="AL1648" s="3"/>
      <c r="AN1648" s="3"/>
      <c r="AQ1648" s="3"/>
    </row>
    <row r="1649" spans="1:43">
      <c r="A1649" t="str">
        <f>IF(C1649="","","Allievo "&amp;COUNTIF($C$2:C1649,C1649))</f>
        <v/>
      </c>
      <c r="H1649" s="3"/>
      <c r="N1649" s="3"/>
      <c r="O1649" s="3"/>
      <c r="P1649" s="3"/>
      <c r="Q1649" s="3"/>
      <c r="R1649" s="3"/>
      <c r="S1649" s="3"/>
      <c r="T1649" s="3"/>
      <c r="V1649" s="3"/>
      <c r="W1649" s="3"/>
      <c r="X1649" s="3"/>
      <c r="Z1649" s="3"/>
      <c r="AA1649" s="3"/>
      <c r="AB1649" s="3"/>
      <c r="AC1649" s="3"/>
      <c r="AD1649" s="3"/>
      <c r="AF1649" s="3"/>
      <c r="AG1649" s="3"/>
      <c r="AH1649" s="3"/>
      <c r="AJ1649" s="3"/>
      <c r="AK1649" s="3"/>
      <c r="AL1649" s="3"/>
      <c r="AN1649" s="3"/>
      <c r="AQ1649" s="3"/>
    </row>
    <row r="1650" spans="1:43">
      <c r="A1650" t="str">
        <f>IF(C1650="","","Allievo "&amp;COUNTIF($C$2:C1650,C1650))</f>
        <v/>
      </c>
      <c r="H1650" s="3"/>
      <c r="N1650" s="3"/>
      <c r="O1650" s="3"/>
      <c r="P1650" s="3"/>
      <c r="Q1650" s="3"/>
      <c r="R1650" s="3"/>
      <c r="S1650" s="3"/>
      <c r="T1650" s="3"/>
      <c r="V1650" s="3"/>
      <c r="W1650" s="3"/>
      <c r="X1650" s="3"/>
      <c r="Z1650" s="3"/>
      <c r="AA1650" s="3"/>
      <c r="AB1650" s="3"/>
      <c r="AC1650" s="3"/>
      <c r="AD1650" s="3"/>
      <c r="AF1650" s="3"/>
      <c r="AG1650" s="3"/>
      <c r="AH1650" s="3"/>
      <c r="AJ1650" s="3"/>
      <c r="AK1650" s="3"/>
      <c r="AL1650" s="3"/>
      <c r="AN1650" s="3"/>
      <c r="AQ1650" s="3"/>
    </row>
    <row r="1651" spans="1:43">
      <c r="A1651" t="str">
        <f>IF(C1651="","","Allievo "&amp;COUNTIF($C$2:C1651,C1651))</f>
        <v/>
      </c>
      <c r="H1651" s="3"/>
      <c r="N1651" s="3"/>
      <c r="O1651" s="3"/>
      <c r="P1651" s="3"/>
      <c r="Q1651" s="3"/>
      <c r="R1651" s="3"/>
      <c r="S1651" s="3"/>
      <c r="T1651" s="3"/>
      <c r="V1651" s="3"/>
      <c r="W1651" s="3"/>
      <c r="X1651" s="3"/>
      <c r="Z1651" s="3"/>
      <c r="AA1651" s="3"/>
      <c r="AB1651" s="3"/>
      <c r="AC1651" s="3"/>
      <c r="AD1651" s="3"/>
      <c r="AF1651" s="3"/>
      <c r="AG1651" s="3"/>
      <c r="AH1651" s="3"/>
      <c r="AJ1651" s="3"/>
      <c r="AK1651" s="3"/>
      <c r="AL1651" s="3"/>
      <c r="AN1651" s="3"/>
      <c r="AQ1651" s="3"/>
    </row>
    <row r="1652" spans="1:43">
      <c r="A1652" t="str">
        <f>IF(C1652="","","Allievo "&amp;COUNTIF($C$2:C1652,C1652))</f>
        <v/>
      </c>
      <c r="H1652" s="3"/>
      <c r="N1652" s="3"/>
      <c r="O1652" s="3"/>
      <c r="P1652" s="3"/>
      <c r="Q1652" s="3"/>
      <c r="R1652" s="3"/>
      <c r="S1652" s="3"/>
      <c r="T1652" s="3"/>
      <c r="V1652" s="3"/>
      <c r="W1652" s="3"/>
      <c r="X1652" s="3"/>
      <c r="Z1652" s="3"/>
      <c r="AA1652" s="3"/>
      <c r="AB1652" s="3"/>
      <c r="AC1652" s="3"/>
      <c r="AD1652" s="3"/>
      <c r="AF1652" s="3"/>
      <c r="AG1652" s="3"/>
      <c r="AH1652" s="3"/>
      <c r="AJ1652" s="3"/>
      <c r="AK1652" s="3"/>
      <c r="AL1652" s="3"/>
      <c r="AN1652" s="3"/>
      <c r="AQ1652" s="3"/>
    </row>
    <row r="1653" spans="1:43">
      <c r="A1653" t="str">
        <f>IF(C1653="","","Allievo "&amp;COUNTIF($C$2:C1653,C1653))</f>
        <v/>
      </c>
      <c r="H1653" s="3"/>
      <c r="N1653" s="3"/>
      <c r="O1653" s="3"/>
      <c r="P1653" s="3"/>
      <c r="Q1653" s="3"/>
      <c r="R1653" s="3"/>
      <c r="S1653" s="3"/>
      <c r="T1653" s="3"/>
      <c r="V1653" s="3"/>
      <c r="W1653" s="3"/>
      <c r="X1653" s="3"/>
      <c r="Z1653" s="3"/>
      <c r="AA1653" s="3"/>
      <c r="AB1653" s="3"/>
      <c r="AC1653" s="3"/>
      <c r="AD1653" s="3"/>
      <c r="AF1653" s="3"/>
      <c r="AG1653" s="3"/>
      <c r="AH1653" s="3"/>
      <c r="AJ1653" s="3"/>
      <c r="AK1653" s="3"/>
      <c r="AL1653" s="3"/>
      <c r="AN1653" s="3"/>
      <c r="AQ1653" s="3"/>
    </row>
    <row r="1654" spans="1:43">
      <c r="A1654" t="str">
        <f>IF(C1654="","","Allievo "&amp;COUNTIF($C$2:C1654,C1654))</f>
        <v/>
      </c>
      <c r="H1654" s="3"/>
      <c r="N1654" s="3"/>
      <c r="O1654" s="3"/>
      <c r="P1654" s="3"/>
      <c r="Q1654" s="3"/>
      <c r="R1654" s="3"/>
      <c r="S1654" s="3"/>
      <c r="T1654" s="3"/>
      <c r="V1654" s="3"/>
      <c r="W1654" s="3"/>
      <c r="X1654" s="3"/>
      <c r="Z1654" s="3"/>
      <c r="AA1654" s="3"/>
      <c r="AB1654" s="3"/>
      <c r="AC1654" s="3"/>
      <c r="AD1654" s="3"/>
      <c r="AF1654" s="3"/>
      <c r="AG1654" s="3"/>
      <c r="AH1654" s="3"/>
      <c r="AJ1654" s="3"/>
      <c r="AK1654" s="3"/>
      <c r="AL1654" s="3"/>
      <c r="AN1654" s="3"/>
      <c r="AQ1654" s="3"/>
    </row>
    <row r="1655" spans="1:43">
      <c r="A1655" t="str">
        <f>IF(C1655="","","Allievo "&amp;COUNTIF($C$2:C1655,C1655))</f>
        <v/>
      </c>
      <c r="H1655" s="3"/>
      <c r="N1655" s="3"/>
      <c r="O1655" s="3"/>
      <c r="P1655" s="3"/>
      <c r="Q1655" s="3"/>
      <c r="R1655" s="3"/>
      <c r="S1655" s="3"/>
      <c r="T1655" s="3"/>
      <c r="V1655" s="3"/>
      <c r="W1655" s="3"/>
      <c r="X1655" s="3"/>
      <c r="Z1655" s="3"/>
      <c r="AA1655" s="3"/>
      <c r="AB1655" s="3"/>
      <c r="AC1655" s="3"/>
      <c r="AD1655" s="3"/>
      <c r="AF1655" s="3"/>
      <c r="AG1655" s="3"/>
      <c r="AH1655" s="3"/>
      <c r="AJ1655" s="3"/>
      <c r="AK1655" s="3"/>
      <c r="AL1655" s="3"/>
      <c r="AN1655" s="3"/>
      <c r="AQ1655" s="3"/>
    </row>
    <row r="1656" spans="1:43">
      <c r="A1656" t="str">
        <f>IF(C1656="","","Allievo "&amp;COUNTIF($C$2:C1656,C1656))</f>
        <v/>
      </c>
      <c r="H1656" s="3"/>
      <c r="N1656" s="3"/>
      <c r="O1656" s="3"/>
      <c r="P1656" s="3"/>
      <c r="Q1656" s="3"/>
      <c r="R1656" s="3"/>
      <c r="S1656" s="3"/>
      <c r="T1656" s="3"/>
      <c r="V1656" s="3"/>
      <c r="W1656" s="3"/>
      <c r="X1656" s="3"/>
      <c r="Z1656" s="3"/>
      <c r="AA1656" s="3"/>
      <c r="AB1656" s="3"/>
      <c r="AC1656" s="3"/>
      <c r="AD1656" s="3"/>
      <c r="AF1656" s="3"/>
      <c r="AG1656" s="3"/>
      <c r="AH1656" s="3"/>
      <c r="AJ1656" s="3"/>
      <c r="AK1656" s="3"/>
      <c r="AL1656" s="3"/>
      <c r="AN1656" s="3"/>
      <c r="AQ1656" s="3"/>
    </row>
    <row r="1657" spans="1:43">
      <c r="A1657" t="str">
        <f>IF(C1657="","","Allievo "&amp;COUNTIF($C$2:C1657,C1657))</f>
        <v/>
      </c>
      <c r="H1657" s="3"/>
      <c r="N1657" s="3"/>
      <c r="O1657" s="3"/>
      <c r="P1657" s="3"/>
      <c r="Q1657" s="3"/>
      <c r="R1657" s="3"/>
      <c r="S1657" s="3"/>
      <c r="T1657" s="3"/>
      <c r="V1657" s="3"/>
      <c r="W1657" s="3"/>
      <c r="X1657" s="3"/>
      <c r="Z1657" s="3"/>
      <c r="AA1657" s="3"/>
      <c r="AB1657" s="3"/>
      <c r="AC1657" s="3"/>
      <c r="AD1657" s="3"/>
      <c r="AF1657" s="3"/>
      <c r="AG1657" s="3"/>
      <c r="AH1657" s="3"/>
      <c r="AJ1657" s="3"/>
      <c r="AK1657" s="3"/>
      <c r="AL1657" s="3"/>
      <c r="AN1657" s="3"/>
      <c r="AQ1657" s="3"/>
    </row>
    <row r="1658" spans="1:43">
      <c r="A1658" t="str">
        <f>IF(C1658="","","Allievo "&amp;COUNTIF($C$2:C1658,C1658))</f>
        <v/>
      </c>
      <c r="H1658" s="3"/>
      <c r="N1658" s="3"/>
      <c r="O1658" s="3"/>
      <c r="P1658" s="3"/>
      <c r="Q1658" s="3"/>
      <c r="R1658" s="3"/>
      <c r="S1658" s="3"/>
      <c r="T1658" s="3"/>
      <c r="V1658" s="3"/>
      <c r="W1658" s="3"/>
      <c r="X1658" s="3"/>
      <c r="Z1658" s="3"/>
      <c r="AA1658" s="3"/>
      <c r="AB1658" s="3"/>
      <c r="AC1658" s="3"/>
      <c r="AD1658" s="3"/>
      <c r="AF1658" s="3"/>
      <c r="AG1658" s="3"/>
      <c r="AH1658" s="3"/>
      <c r="AJ1658" s="3"/>
      <c r="AK1658" s="3"/>
      <c r="AL1658" s="3"/>
      <c r="AN1658" s="3"/>
      <c r="AQ1658" s="3"/>
    </row>
    <row r="1659" spans="1:43">
      <c r="A1659" t="str">
        <f>IF(C1659="","","Allievo "&amp;COUNTIF($C$2:C1659,C1659))</f>
        <v/>
      </c>
      <c r="H1659" s="3"/>
      <c r="N1659" s="3"/>
      <c r="O1659" s="3"/>
      <c r="P1659" s="3"/>
      <c r="Q1659" s="3"/>
      <c r="R1659" s="3"/>
      <c r="S1659" s="3"/>
      <c r="T1659" s="3"/>
      <c r="V1659" s="3"/>
      <c r="W1659" s="3"/>
      <c r="X1659" s="3"/>
      <c r="Z1659" s="3"/>
      <c r="AA1659" s="3"/>
      <c r="AB1659" s="3"/>
      <c r="AC1659" s="3"/>
      <c r="AD1659" s="3"/>
      <c r="AF1659" s="3"/>
      <c r="AG1659" s="3"/>
      <c r="AH1659" s="3"/>
      <c r="AJ1659" s="3"/>
      <c r="AK1659" s="3"/>
      <c r="AL1659" s="3"/>
      <c r="AN1659" s="3"/>
      <c r="AQ1659" s="3"/>
    </row>
    <row r="1660" spans="1:43">
      <c r="A1660" t="str">
        <f>IF(C1660="","","Allievo "&amp;COUNTIF($C$2:C1660,C1660))</f>
        <v/>
      </c>
      <c r="H1660" s="3"/>
      <c r="N1660" s="3"/>
      <c r="O1660" s="3"/>
      <c r="P1660" s="3"/>
      <c r="Q1660" s="3"/>
      <c r="R1660" s="3"/>
      <c r="S1660" s="3"/>
      <c r="T1660" s="3"/>
      <c r="V1660" s="3"/>
      <c r="W1660" s="3"/>
      <c r="X1660" s="3"/>
      <c r="Z1660" s="3"/>
      <c r="AA1660" s="3"/>
      <c r="AB1660" s="3"/>
      <c r="AC1660" s="3"/>
      <c r="AD1660" s="3"/>
      <c r="AF1660" s="3"/>
      <c r="AG1660" s="3"/>
      <c r="AH1660" s="3"/>
      <c r="AJ1660" s="3"/>
      <c r="AK1660" s="3"/>
      <c r="AL1660" s="3"/>
      <c r="AN1660" s="3"/>
      <c r="AQ1660" s="3"/>
    </row>
    <row r="1661" spans="1:43">
      <c r="A1661" t="str">
        <f>IF(C1661="","","Allievo "&amp;COUNTIF($C$2:C1661,C1661))</f>
        <v/>
      </c>
      <c r="H1661" s="3"/>
      <c r="N1661" s="3"/>
      <c r="O1661" s="3"/>
      <c r="P1661" s="3"/>
      <c r="Q1661" s="3"/>
      <c r="R1661" s="3"/>
      <c r="S1661" s="3"/>
      <c r="T1661" s="3"/>
      <c r="V1661" s="3"/>
      <c r="W1661" s="3"/>
      <c r="X1661" s="3"/>
      <c r="Z1661" s="3"/>
      <c r="AA1661" s="3"/>
      <c r="AB1661" s="3"/>
      <c r="AC1661" s="3"/>
      <c r="AD1661" s="3"/>
      <c r="AF1661" s="3"/>
      <c r="AG1661" s="3"/>
      <c r="AH1661" s="3"/>
      <c r="AJ1661" s="3"/>
      <c r="AK1661" s="3"/>
      <c r="AL1661" s="3"/>
      <c r="AN1661" s="3"/>
      <c r="AQ1661" s="3"/>
    </row>
    <row r="1662" spans="1:43">
      <c r="A1662" t="str">
        <f>IF(C1662="","","Allievo "&amp;COUNTIF($C$2:C1662,C1662))</f>
        <v/>
      </c>
      <c r="H1662" s="3"/>
      <c r="N1662" s="3"/>
      <c r="O1662" s="3"/>
      <c r="P1662" s="3"/>
      <c r="Q1662" s="3"/>
      <c r="R1662" s="3"/>
      <c r="S1662" s="3"/>
      <c r="T1662" s="3"/>
      <c r="V1662" s="3"/>
      <c r="W1662" s="3"/>
      <c r="X1662" s="3"/>
      <c r="Z1662" s="3"/>
      <c r="AA1662" s="3"/>
      <c r="AB1662" s="3"/>
      <c r="AC1662" s="3"/>
      <c r="AD1662" s="3"/>
      <c r="AF1662" s="3"/>
      <c r="AG1662" s="3"/>
      <c r="AH1662" s="3"/>
      <c r="AJ1662" s="3"/>
      <c r="AK1662" s="3"/>
      <c r="AL1662" s="3"/>
      <c r="AN1662" s="3"/>
      <c r="AQ1662" s="3"/>
    </row>
    <row r="1663" spans="1:43">
      <c r="A1663" t="str">
        <f>IF(C1663="","","Allievo "&amp;COUNTIF($C$2:C1663,C1663))</f>
        <v/>
      </c>
      <c r="H1663" s="3"/>
      <c r="N1663" s="3"/>
      <c r="O1663" s="3"/>
      <c r="P1663" s="3"/>
      <c r="Q1663" s="3"/>
      <c r="R1663" s="3"/>
      <c r="S1663" s="3"/>
      <c r="T1663" s="3"/>
      <c r="V1663" s="3"/>
      <c r="W1663" s="3"/>
      <c r="X1663" s="3"/>
      <c r="Z1663" s="3"/>
      <c r="AA1663" s="3"/>
      <c r="AB1663" s="3"/>
      <c r="AC1663" s="3"/>
      <c r="AD1663" s="3"/>
      <c r="AF1663" s="3"/>
      <c r="AG1663" s="3"/>
      <c r="AH1663" s="3"/>
      <c r="AJ1663" s="3"/>
      <c r="AK1663" s="3"/>
      <c r="AL1663" s="3"/>
      <c r="AN1663" s="3"/>
      <c r="AQ1663" s="3"/>
    </row>
    <row r="1664" spans="1:43">
      <c r="A1664" t="str">
        <f>IF(C1664="","","Allievo "&amp;COUNTIF($C$2:C1664,C1664))</f>
        <v/>
      </c>
      <c r="H1664" s="3"/>
      <c r="N1664" s="3"/>
      <c r="O1664" s="3"/>
      <c r="P1664" s="3"/>
      <c r="Q1664" s="3"/>
      <c r="R1664" s="3"/>
      <c r="S1664" s="3"/>
      <c r="T1664" s="3"/>
      <c r="V1664" s="3"/>
      <c r="W1664" s="3"/>
      <c r="X1664" s="3"/>
      <c r="Z1664" s="3"/>
      <c r="AA1664" s="3"/>
      <c r="AB1664" s="3"/>
      <c r="AC1664" s="3"/>
      <c r="AD1664" s="3"/>
      <c r="AF1664" s="3"/>
      <c r="AG1664" s="3"/>
      <c r="AH1664" s="3"/>
      <c r="AJ1664" s="3"/>
      <c r="AK1664" s="3"/>
      <c r="AL1664" s="3"/>
      <c r="AN1664" s="3"/>
      <c r="AQ1664" s="3"/>
    </row>
    <row r="1665" spans="1:43">
      <c r="A1665" t="str">
        <f>IF(C1665="","","Allievo "&amp;COUNTIF($C$2:C1665,C1665))</f>
        <v/>
      </c>
      <c r="H1665" s="3"/>
      <c r="N1665" s="3"/>
      <c r="O1665" s="3"/>
      <c r="P1665" s="3"/>
      <c r="Q1665" s="3"/>
      <c r="R1665" s="3"/>
      <c r="S1665" s="3"/>
      <c r="T1665" s="3"/>
      <c r="V1665" s="3"/>
      <c r="W1665" s="3"/>
      <c r="X1665" s="3"/>
      <c r="Z1665" s="3"/>
      <c r="AA1665" s="3"/>
      <c r="AB1665" s="3"/>
      <c r="AC1665" s="3"/>
      <c r="AD1665" s="3"/>
      <c r="AF1665" s="3"/>
      <c r="AG1665" s="3"/>
      <c r="AH1665" s="3"/>
      <c r="AJ1665" s="3"/>
      <c r="AK1665" s="3"/>
      <c r="AL1665" s="3"/>
      <c r="AN1665" s="3"/>
      <c r="AQ1665" s="3"/>
    </row>
    <row r="1666" spans="1:43">
      <c r="A1666" t="str">
        <f>IF(C1666="","","Allievo "&amp;COUNTIF($C$2:C1666,C1666))</f>
        <v/>
      </c>
      <c r="H1666" s="3"/>
      <c r="N1666" s="3"/>
      <c r="O1666" s="3"/>
      <c r="P1666" s="3"/>
      <c r="Q1666" s="3"/>
      <c r="R1666" s="3"/>
      <c r="S1666" s="3"/>
      <c r="T1666" s="3"/>
      <c r="V1666" s="3"/>
      <c r="W1666" s="3"/>
      <c r="X1666" s="3"/>
      <c r="Z1666" s="3"/>
      <c r="AA1666" s="3"/>
      <c r="AB1666" s="3"/>
      <c r="AC1666" s="3"/>
      <c r="AD1666" s="3"/>
      <c r="AF1666" s="3"/>
      <c r="AG1666" s="3"/>
      <c r="AH1666" s="3"/>
      <c r="AJ1666" s="3"/>
      <c r="AK1666" s="3"/>
      <c r="AL1666" s="3"/>
      <c r="AN1666" s="3"/>
      <c r="AQ1666" s="3"/>
    </row>
    <row r="1667" spans="1:43">
      <c r="A1667" t="str">
        <f>IF(C1667="","","Allievo "&amp;COUNTIF($C$2:C1667,C1667))</f>
        <v/>
      </c>
      <c r="H1667" s="3"/>
      <c r="N1667" s="3"/>
      <c r="O1667" s="3"/>
      <c r="P1667" s="3"/>
      <c r="Q1667" s="3"/>
      <c r="R1667" s="3"/>
      <c r="S1667" s="3"/>
      <c r="T1667" s="3"/>
      <c r="V1667" s="3"/>
      <c r="W1667" s="3"/>
      <c r="X1667" s="3"/>
      <c r="Z1667" s="3"/>
      <c r="AA1667" s="3"/>
      <c r="AB1667" s="3"/>
      <c r="AC1667" s="3"/>
      <c r="AD1667" s="3"/>
      <c r="AF1667" s="3"/>
      <c r="AG1667" s="3"/>
      <c r="AH1667" s="3"/>
      <c r="AJ1667" s="3"/>
      <c r="AK1667" s="3"/>
      <c r="AL1667" s="3"/>
      <c r="AN1667" s="3"/>
      <c r="AQ1667" s="3"/>
    </row>
    <row r="1668" spans="1:43">
      <c r="A1668" t="str">
        <f>IF(C1668="","","Allievo "&amp;COUNTIF($C$2:C1668,C1668))</f>
        <v/>
      </c>
      <c r="H1668" s="3"/>
      <c r="N1668" s="3"/>
      <c r="O1668" s="3"/>
      <c r="P1668" s="3"/>
      <c r="Q1668" s="3"/>
      <c r="R1668" s="3"/>
      <c r="S1668" s="3"/>
      <c r="T1668" s="3"/>
      <c r="V1668" s="3"/>
      <c r="W1668" s="3"/>
      <c r="X1668" s="3"/>
      <c r="Z1668" s="3"/>
      <c r="AA1668" s="3"/>
      <c r="AB1668" s="3"/>
      <c r="AC1668" s="3"/>
      <c r="AD1668" s="3"/>
      <c r="AF1668" s="3"/>
      <c r="AG1668" s="3"/>
      <c r="AH1668" s="3"/>
      <c r="AJ1668" s="3"/>
      <c r="AK1668" s="3"/>
      <c r="AL1668" s="3"/>
      <c r="AN1668" s="3"/>
      <c r="AQ1668" s="3"/>
    </row>
    <row r="1669" spans="1:43">
      <c r="A1669" t="str">
        <f>IF(C1669="","","Allievo "&amp;COUNTIF($C$2:C1669,C1669))</f>
        <v/>
      </c>
      <c r="H1669" s="3"/>
      <c r="N1669" s="3"/>
      <c r="O1669" s="3"/>
      <c r="P1669" s="3"/>
      <c r="Q1669" s="3"/>
      <c r="R1669" s="3"/>
      <c r="S1669" s="3"/>
      <c r="T1669" s="3"/>
      <c r="V1669" s="3"/>
      <c r="W1669" s="3"/>
      <c r="X1669" s="3"/>
      <c r="Z1669" s="3"/>
      <c r="AA1669" s="3"/>
      <c r="AB1669" s="3"/>
      <c r="AC1669" s="3"/>
      <c r="AD1669" s="3"/>
      <c r="AF1669" s="3"/>
      <c r="AG1669" s="3"/>
      <c r="AH1669" s="3"/>
      <c r="AJ1669" s="3"/>
      <c r="AK1669" s="3"/>
      <c r="AL1669" s="3"/>
      <c r="AN1669" s="3"/>
      <c r="AQ1669" s="3"/>
    </row>
    <row r="1670" spans="1:43">
      <c r="A1670" t="str">
        <f>IF(C1670="","","Allievo "&amp;COUNTIF($C$2:C1670,C1670))</f>
        <v/>
      </c>
      <c r="H1670" s="3"/>
      <c r="N1670" s="3"/>
      <c r="O1670" s="3"/>
      <c r="P1670" s="3"/>
      <c r="Q1670" s="3"/>
      <c r="R1670" s="3"/>
      <c r="S1670" s="3"/>
      <c r="T1670" s="3"/>
      <c r="V1670" s="3"/>
      <c r="W1670" s="3"/>
      <c r="X1670" s="3"/>
      <c r="Z1670" s="3"/>
      <c r="AA1670" s="3"/>
      <c r="AB1670" s="3"/>
      <c r="AC1670" s="3"/>
      <c r="AD1670" s="3"/>
      <c r="AF1670" s="3"/>
      <c r="AG1670" s="3"/>
      <c r="AH1670" s="3"/>
      <c r="AJ1670" s="3"/>
      <c r="AK1670" s="3"/>
      <c r="AL1670" s="3"/>
      <c r="AN1670" s="3"/>
      <c r="AQ1670" s="3"/>
    </row>
    <row r="1671" spans="1:43">
      <c r="A1671" t="str">
        <f>IF(C1671="","","Allievo "&amp;COUNTIF($C$2:C1671,C1671))</f>
        <v/>
      </c>
      <c r="H1671" s="3"/>
      <c r="N1671" s="3"/>
      <c r="O1671" s="3"/>
      <c r="P1671" s="3"/>
      <c r="Q1671" s="3"/>
      <c r="R1671" s="3"/>
      <c r="S1671" s="3"/>
      <c r="T1671" s="3"/>
      <c r="V1671" s="3"/>
      <c r="W1671" s="3"/>
      <c r="X1671" s="3"/>
      <c r="Z1671" s="3"/>
      <c r="AA1671" s="3"/>
      <c r="AB1671" s="3"/>
      <c r="AC1671" s="3"/>
      <c r="AD1671" s="3"/>
      <c r="AF1671" s="3"/>
      <c r="AG1671" s="3"/>
      <c r="AH1671" s="3"/>
      <c r="AJ1671" s="3"/>
      <c r="AK1671" s="3"/>
      <c r="AL1671" s="3"/>
      <c r="AN1671" s="3"/>
      <c r="AQ1671" s="3"/>
    </row>
    <row r="1672" spans="1:43">
      <c r="A1672" t="str">
        <f>IF(C1672="","","Allievo "&amp;COUNTIF($C$2:C1672,C1672))</f>
        <v/>
      </c>
      <c r="H1672" s="3"/>
      <c r="N1672" s="3"/>
      <c r="O1672" s="3"/>
      <c r="P1672" s="3"/>
      <c r="Q1672" s="3"/>
      <c r="R1672" s="3"/>
      <c r="S1672" s="3"/>
      <c r="T1672" s="3"/>
      <c r="V1672" s="3"/>
      <c r="W1672" s="3"/>
      <c r="X1672" s="3"/>
      <c r="Z1672" s="3"/>
      <c r="AA1672" s="3"/>
      <c r="AB1672" s="3"/>
      <c r="AC1672" s="3"/>
      <c r="AD1672" s="3"/>
      <c r="AF1672" s="3"/>
      <c r="AG1672" s="3"/>
      <c r="AH1672" s="3"/>
      <c r="AJ1672" s="3"/>
      <c r="AK1672" s="3"/>
      <c r="AL1672" s="3"/>
      <c r="AN1672" s="3"/>
      <c r="AQ1672" s="3"/>
    </row>
    <row r="1673" spans="1:43">
      <c r="A1673" t="str">
        <f>IF(C1673="","","Allievo "&amp;COUNTIF($C$2:C1673,C1673))</f>
        <v/>
      </c>
      <c r="H1673" s="3"/>
      <c r="N1673" s="3"/>
      <c r="O1673" s="3"/>
      <c r="P1673" s="3"/>
      <c r="Q1673" s="3"/>
      <c r="R1673" s="3"/>
      <c r="S1673" s="3"/>
      <c r="T1673" s="3"/>
      <c r="V1673" s="3"/>
      <c r="W1673" s="3"/>
      <c r="X1673" s="3"/>
      <c r="Z1673" s="3"/>
      <c r="AA1673" s="3"/>
      <c r="AB1673" s="3"/>
      <c r="AC1673" s="3"/>
      <c r="AD1673" s="3"/>
      <c r="AF1673" s="3"/>
      <c r="AG1673" s="3"/>
      <c r="AH1673" s="3"/>
      <c r="AJ1673" s="3"/>
      <c r="AK1673" s="3"/>
      <c r="AL1673" s="3"/>
      <c r="AN1673" s="3"/>
      <c r="AQ1673" s="3"/>
    </row>
    <row r="1674" spans="1:43">
      <c r="A1674" t="str">
        <f>IF(C1674="","","Allievo "&amp;COUNTIF($C$2:C1674,C1674))</f>
        <v/>
      </c>
      <c r="H1674" s="3"/>
      <c r="N1674" s="3"/>
      <c r="O1674" s="3"/>
      <c r="P1674" s="3"/>
      <c r="Q1674" s="3"/>
      <c r="R1674" s="3"/>
      <c r="S1674" s="3"/>
      <c r="T1674" s="3"/>
      <c r="V1674" s="3"/>
      <c r="W1674" s="3"/>
      <c r="X1674" s="3"/>
      <c r="Z1674" s="3"/>
      <c r="AA1674" s="3"/>
      <c r="AB1674" s="3"/>
      <c r="AC1674" s="3"/>
      <c r="AD1674" s="3"/>
      <c r="AF1674" s="3"/>
      <c r="AG1674" s="3"/>
      <c r="AH1674" s="3"/>
      <c r="AJ1674" s="3"/>
      <c r="AK1674" s="3"/>
      <c r="AL1674" s="3"/>
      <c r="AN1674" s="3"/>
      <c r="AQ1674" s="3"/>
    </row>
    <row r="1675" spans="1:43">
      <c r="A1675" t="str">
        <f>IF(C1675="","","Allievo "&amp;COUNTIF($C$2:C1675,C1675))</f>
        <v/>
      </c>
      <c r="H1675" s="3"/>
      <c r="N1675" s="3"/>
      <c r="O1675" s="3"/>
      <c r="P1675" s="3"/>
      <c r="Q1675" s="3"/>
      <c r="R1675" s="3"/>
      <c r="S1675" s="3"/>
      <c r="T1675" s="3"/>
      <c r="V1675" s="3"/>
      <c r="W1675" s="3"/>
      <c r="X1675" s="3"/>
      <c r="Z1675" s="3"/>
      <c r="AA1675" s="3"/>
      <c r="AB1675" s="3"/>
      <c r="AC1675" s="3"/>
      <c r="AD1675" s="3"/>
      <c r="AF1675" s="3"/>
      <c r="AG1675" s="3"/>
      <c r="AH1675" s="3"/>
      <c r="AJ1675" s="3"/>
      <c r="AK1675" s="3"/>
      <c r="AL1675" s="3"/>
      <c r="AN1675" s="3"/>
      <c r="AQ1675" s="3"/>
    </row>
    <row r="1676" spans="1:43">
      <c r="A1676" t="str">
        <f>IF(C1676="","","Allievo "&amp;COUNTIF($C$2:C1676,C1676))</f>
        <v/>
      </c>
      <c r="H1676" s="3"/>
      <c r="N1676" s="3"/>
      <c r="O1676" s="3"/>
      <c r="P1676" s="3"/>
      <c r="Q1676" s="3"/>
      <c r="R1676" s="3"/>
      <c r="S1676" s="3"/>
      <c r="T1676" s="3"/>
      <c r="V1676" s="3"/>
      <c r="W1676" s="3"/>
      <c r="X1676" s="3"/>
      <c r="Z1676" s="3"/>
      <c r="AA1676" s="3"/>
      <c r="AB1676" s="3"/>
      <c r="AC1676" s="3"/>
      <c r="AD1676" s="3"/>
      <c r="AF1676" s="3"/>
      <c r="AG1676" s="3"/>
      <c r="AH1676" s="3"/>
      <c r="AJ1676" s="3"/>
      <c r="AK1676" s="3"/>
      <c r="AL1676" s="3"/>
      <c r="AN1676" s="3"/>
      <c r="AQ1676" s="3"/>
    </row>
    <row r="1677" spans="1:43">
      <c r="A1677" t="str">
        <f>IF(C1677="","","Allievo "&amp;COUNTIF($C$2:C1677,C1677))</f>
        <v/>
      </c>
      <c r="H1677" s="3"/>
      <c r="N1677" s="3"/>
      <c r="O1677" s="3"/>
      <c r="P1677" s="3"/>
      <c r="Q1677" s="3"/>
      <c r="R1677" s="3"/>
      <c r="S1677" s="3"/>
      <c r="T1677" s="3"/>
      <c r="V1677" s="3"/>
      <c r="W1677" s="3"/>
      <c r="X1677" s="3"/>
      <c r="Z1677" s="3"/>
      <c r="AA1677" s="3"/>
      <c r="AB1677" s="3"/>
      <c r="AC1677" s="3"/>
      <c r="AD1677" s="3"/>
      <c r="AF1677" s="3"/>
      <c r="AG1677" s="3"/>
      <c r="AH1677" s="3"/>
      <c r="AJ1677" s="3"/>
      <c r="AK1677" s="3"/>
      <c r="AL1677" s="3"/>
      <c r="AN1677" s="3"/>
      <c r="AQ1677" s="3"/>
    </row>
    <row r="1678" spans="1:43">
      <c r="A1678" t="str">
        <f>IF(C1678="","","Allievo "&amp;COUNTIF($C$2:C1678,C1678))</f>
        <v/>
      </c>
      <c r="H1678" s="3"/>
      <c r="N1678" s="3"/>
      <c r="O1678" s="3"/>
      <c r="P1678" s="3"/>
      <c r="Q1678" s="3"/>
      <c r="R1678" s="3"/>
      <c r="S1678" s="3"/>
      <c r="T1678" s="3"/>
      <c r="V1678" s="3"/>
      <c r="W1678" s="3"/>
      <c r="X1678" s="3"/>
      <c r="Z1678" s="3"/>
      <c r="AA1678" s="3"/>
      <c r="AB1678" s="3"/>
      <c r="AC1678" s="3"/>
      <c r="AD1678" s="3"/>
      <c r="AF1678" s="3"/>
      <c r="AG1678" s="3"/>
      <c r="AH1678" s="3"/>
      <c r="AJ1678" s="3"/>
      <c r="AK1678" s="3"/>
      <c r="AL1678" s="3"/>
      <c r="AN1678" s="3"/>
      <c r="AQ1678" s="3"/>
    </row>
    <row r="1679" spans="1:43">
      <c r="A1679" t="str">
        <f>IF(C1679="","","Allievo "&amp;COUNTIF($C$2:C1679,C1679))</f>
        <v/>
      </c>
      <c r="H1679" s="3"/>
      <c r="N1679" s="3"/>
      <c r="O1679" s="3"/>
      <c r="P1679" s="3"/>
      <c r="Q1679" s="3"/>
      <c r="R1679" s="3"/>
      <c r="S1679" s="3"/>
      <c r="T1679" s="3"/>
      <c r="V1679" s="3"/>
      <c r="W1679" s="3"/>
      <c r="X1679" s="3"/>
      <c r="Z1679" s="3"/>
      <c r="AA1679" s="3"/>
      <c r="AB1679" s="3"/>
      <c r="AC1679" s="3"/>
      <c r="AD1679" s="3"/>
      <c r="AF1679" s="3"/>
      <c r="AG1679" s="3"/>
      <c r="AH1679" s="3"/>
      <c r="AJ1679" s="3"/>
      <c r="AK1679" s="3"/>
      <c r="AL1679" s="3"/>
      <c r="AN1679" s="3"/>
      <c r="AQ1679" s="3"/>
    </row>
    <row r="1680" spans="1:43">
      <c r="A1680" t="str">
        <f>IF(C1680="","","Allievo "&amp;COUNTIF($C$2:C1680,C1680))</f>
        <v/>
      </c>
      <c r="H1680" s="3"/>
      <c r="N1680" s="3"/>
      <c r="O1680" s="3"/>
      <c r="P1680" s="3"/>
      <c r="Q1680" s="3"/>
      <c r="R1680" s="3"/>
      <c r="S1680" s="3"/>
      <c r="T1680" s="3"/>
      <c r="V1680" s="3"/>
      <c r="W1680" s="3"/>
      <c r="X1680" s="3"/>
      <c r="Z1680" s="3"/>
      <c r="AA1680" s="3"/>
      <c r="AB1680" s="3"/>
      <c r="AC1680" s="3"/>
      <c r="AD1680" s="3"/>
      <c r="AF1680" s="3"/>
      <c r="AG1680" s="3"/>
      <c r="AH1680" s="3"/>
      <c r="AJ1680" s="3"/>
      <c r="AK1680" s="3"/>
      <c r="AL1680" s="3"/>
      <c r="AN1680" s="3"/>
      <c r="AQ1680" s="3"/>
    </row>
    <row r="1681" spans="1:43">
      <c r="A1681" t="str">
        <f>IF(C1681="","","Allievo "&amp;COUNTIF($C$2:C1681,C1681))</f>
        <v/>
      </c>
      <c r="H1681" s="3"/>
      <c r="N1681" s="3"/>
      <c r="O1681" s="3"/>
      <c r="P1681" s="3"/>
      <c r="Q1681" s="3"/>
      <c r="R1681" s="3"/>
      <c r="S1681" s="3"/>
      <c r="T1681" s="3"/>
      <c r="V1681" s="3"/>
      <c r="W1681" s="3"/>
      <c r="X1681" s="3"/>
      <c r="Z1681" s="3"/>
      <c r="AA1681" s="3"/>
      <c r="AB1681" s="3"/>
      <c r="AC1681" s="3"/>
      <c r="AD1681" s="3"/>
      <c r="AF1681" s="3"/>
      <c r="AG1681" s="3"/>
      <c r="AH1681" s="3"/>
      <c r="AJ1681" s="3"/>
      <c r="AK1681" s="3"/>
      <c r="AL1681" s="3"/>
      <c r="AN1681" s="3"/>
      <c r="AQ1681" s="3"/>
    </row>
    <row r="1682" spans="1:43">
      <c r="A1682" t="str">
        <f>IF(C1682="","","Allievo "&amp;COUNTIF($C$2:C1682,C1682))</f>
        <v/>
      </c>
      <c r="H1682" s="3"/>
      <c r="N1682" s="3"/>
      <c r="O1682" s="3"/>
      <c r="P1682" s="3"/>
      <c r="Q1682" s="3"/>
      <c r="R1682" s="3"/>
      <c r="S1682" s="3"/>
      <c r="T1682" s="3"/>
      <c r="V1682" s="3"/>
      <c r="W1682" s="3"/>
      <c r="X1682" s="3"/>
      <c r="Z1682" s="3"/>
      <c r="AA1682" s="3"/>
      <c r="AB1682" s="3"/>
      <c r="AC1682" s="3"/>
      <c r="AD1682" s="3"/>
      <c r="AF1682" s="3"/>
      <c r="AG1682" s="3"/>
      <c r="AH1682" s="3"/>
      <c r="AJ1682" s="3"/>
      <c r="AK1682" s="3"/>
      <c r="AL1682" s="3"/>
      <c r="AN1682" s="3"/>
      <c r="AQ1682" s="3"/>
    </row>
    <row r="1683" spans="1:43">
      <c r="A1683" t="str">
        <f>IF(C1683="","","Allievo "&amp;COUNTIF($C$2:C1683,C1683))</f>
        <v/>
      </c>
      <c r="H1683" s="3"/>
      <c r="N1683" s="3"/>
      <c r="O1683" s="3"/>
      <c r="P1683" s="3"/>
      <c r="Q1683" s="3"/>
      <c r="R1683" s="3"/>
      <c r="S1683" s="3"/>
      <c r="T1683" s="3"/>
      <c r="V1683" s="3"/>
      <c r="W1683" s="3"/>
      <c r="X1683" s="3"/>
      <c r="Z1683" s="3"/>
      <c r="AA1683" s="3"/>
      <c r="AB1683" s="3"/>
      <c r="AC1683" s="3"/>
      <c r="AD1683" s="3"/>
      <c r="AF1683" s="3"/>
      <c r="AG1683" s="3"/>
      <c r="AH1683" s="3"/>
      <c r="AJ1683" s="3"/>
      <c r="AK1683" s="3"/>
      <c r="AL1683" s="3"/>
      <c r="AN1683" s="3"/>
      <c r="AQ1683" s="3"/>
    </row>
    <row r="1684" spans="1:43">
      <c r="A1684" t="str">
        <f>IF(C1684="","","Allievo "&amp;COUNTIF($C$2:C1684,C1684))</f>
        <v/>
      </c>
      <c r="H1684" s="3"/>
      <c r="N1684" s="3"/>
      <c r="O1684" s="3"/>
      <c r="P1684" s="3"/>
      <c r="Q1684" s="3"/>
      <c r="R1684" s="3"/>
      <c r="S1684" s="3"/>
      <c r="T1684" s="3"/>
      <c r="V1684" s="3"/>
      <c r="W1684" s="3"/>
      <c r="X1684" s="3"/>
      <c r="Z1684" s="3"/>
      <c r="AA1684" s="3"/>
      <c r="AB1684" s="3"/>
      <c r="AC1684" s="3"/>
      <c r="AD1684" s="3"/>
      <c r="AF1684" s="3"/>
      <c r="AG1684" s="3"/>
      <c r="AH1684" s="3"/>
      <c r="AJ1684" s="3"/>
      <c r="AK1684" s="3"/>
      <c r="AL1684" s="3"/>
      <c r="AN1684" s="3"/>
      <c r="AQ1684" s="3"/>
    </row>
    <row r="1685" spans="1:43">
      <c r="A1685" t="str">
        <f>IF(C1685="","","Allievo "&amp;COUNTIF($C$2:C1685,C1685))</f>
        <v/>
      </c>
      <c r="H1685" s="3"/>
      <c r="N1685" s="3"/>
      <c r="O1685" s="3"/>
      <c r="P1685" s="3"/>
      <c r="Q1685" s="3"/>
      <c r="R1685" s="3"/>
      <c r="S1685" s="3"/>
      <c r="T1685" s="3"/>
      <c r="V1685" s="3"/>
      <c r="W1685" s="3"/>
      <c r="X1685" s="3"/>
      <c r="Z1685" s="3"/>
      <c r="AA1685" s="3"/>
      <c r="AB1685" s="3"/>
      <c r="AC1685" s="3"/>
      <c r="AD1685" s="3"/>
      <c r="AF1685" s="3"/>
      <c r="AG1685" s="3"/>
      <c r="AH1685" s="3"/>
      <c r="AJ1685" s="3"/>
      <c r="AK1685" s="3"/>
      <c r="AL1685" s="3"/>
      <c r="AN1685" s="3"/>
      <c r="AQ1685" s="3"/>
    </row>
    <row r="1686" spans="1:43">
      <c r="A1686" t="str">
        <f>IF(C1686="","","Allievo "&amp;COUNTIF($C$2:C1686,C1686))</f>
        <v/>
      </c>
      <c r="H1686" s="3"/>
      <c r="N1686" s="3"/>
      <c r="O1686" s="3"/>
      <c r="P1686" s="3"/>
      <c r="Q1686" s="3"/>
      <c r="R1686" s="3"/>
      <c r="S1686" s="3"/>
      <c r="T1686" s="3"/>
      <c r="V1686" s="3"/>
      <c r="W1686" s="3"/>
      <c r="X1686" s="3"/>
      <c r="Z1686" s="3"/>
      <c r="AA1686" s="3"/>
      <c r="AB1686" s="3"/>
      <c r="AC1686" s="3"/>
      <c r="AD1686" s="3"/>
      <c r="AF1686" s="3"/>
      <c r="AG1686" s="3"/>
      <c r="AH1686" s="3"/>
      <c r="AJ1686" s="3"/>
      <c r="AK1686" s="3"/>
      <c r="AL1686" s="3"/>
      <c r="AN1686" s="3"/>
      <c r="AQ1686" s="3"/>
    </row>
    <row r="1687" spans="1:43">
      <c r="A1687" t="str">
        <f>IF(C1687="","","Allievo "&amp;COUNTIF($C$2:C1687,C1687))</f>
        <v/>
      </c>
      <c r="H1687" s="3"/>
      <c r="N1687" s="3"/>
      <c r="O1687" s="3"/>
      <c r="P1687" s="3"/>
      <c r="Q1687" s="3"/>
      <c r="R1687" s="3"/>
      <c r="S1687" s="3"/>
      <c r="T1687" s="3"/>
      <c r="V1687" s="3"/>
      <c r="W1687" s="3"/>
      <c r="X1687" s="3"/>
      <c r="Z1687" s="3"/>
      <c r="AA1687" s="3"/>
      <c r="AB1687" s="3"/>
      <c r="AC1687" s="3"/>
      <c r="AD1687" s="3"/>
      <c r="AF1687" s="3"/>
      <c r="AG1687" s="3"/>
      <c r="AH1687" s="3"/>
      <c r="AJ1687" s="3"/>
      <c r="AK1687" s="3"/>
      <c r="AL1687" s="3"/>
      <c r="AN1687" s="3"/>
      <c r="AQ1687" s="3"/>
    </row>
    <row r="1688" spans="1:43">
      <c r="A1688" t="str">
        <f>IF(C1688="","","Allievo "&amp;COUNTIF($C$2:C1688,C1688))</f>
        <v/>
      </c>
      <c r="H1688" s="3"/>
      <c r="N1688" s="3"/>
      <c r="O1688" s="3"/>
      <c r="P1688" s="3"/>
      <c r="Q1688" s="3"/>
      <c r="R1688" s="3"/>
      <c r="S1688" s="3"/>
      <c r="T1688" s="3"/>
      <c r="V1688" s="3"/>
      <c r="W1688" s="3"/>
      <c r="X1688" s="3"/>
      <c r="Z1688" s="3"/>
      <c r="AA1688" s="3"/>
      <c r="AB1688" s="3"/>
      <c r="AC1688" s="3"/>
      <c r="AD1688" s="3"/>
      <c r="AF1688" s="3"/>
      <c r="AG1688" s="3"/>
      <c r="AH1688" s="3"/>
      <c r="AJ1688" s="3"/>
      <c r="AK1688" s="3"/>
      <c r="AL1688" s="3"/>
      <c r="AN1688" s="3"/>
      <c r="AQ1688" s="3"/>
    </row>
    <row r="1689" spans="1:43">
      <c r="A1689" t="str">
        <f>IF(C1689="","","Allievo "&amp;COUNTIF($C$2:C1689,C1689))</f>
        <v/>
      </c>
      <c r="H1689" s="3"/>
      <c r="N1689" s="3"/>
      <c r="O1689" s="3"/>
      <c r="P1689" s="3"/>
      <c r="Q1689" s="3"/>
      <c r="R1689" s="3"/>
      <c r="S1689" s="3"/>
      <c r="T1689" s="3"/>
      <c r="V1689" s="3"/>
      <c r="W1689" s="3"/>
      <c r="X1689" s="3"/>
      <c r="Z1689" s="3"/>
      <c r="AA1689" s="3"/>
      <c r="AB1689" s="3"/>
      <c r="AC1689" s="3"/>
      <c r="AD1689" s="3"/>
      <c r="AF1689" s="3"/>
      <c r="AG1689" s="3"/>
      <c r="AH1689" s="3"/>
      <c r="AJ1689" s="3"/>
      <c r="AK1689" s="3"/>
      <c r="AL1689" s="3"/>
      <c r="AN1689" s="3"/>
      <c r="AQ1689" s="3"/>
    </row>
    <row r="1690" spans="1:43">
      <c r="A1690" t="str">
        <f>IF(C1690="","","Allievo "&amp;COUNTIF($C$2:C1690,C1690))</f>
        <v/>
      </c>
      <c r="H1690" s="3"/>
      <c r="N1690" s="3"/>
      <c r="O1690" s="3"/>
      <c r="P1690" s="3"/>
      <c r="Q1690" s="3"/>
      <c r="R1690" s="3"/>
      <c r="S1690" s="3"/>
      <c r="T1690" s="3"/>
      <c r="V1690" s="3"/>
      <c r="W1690" s="3"/>
      <c r="X1690" s="3"/>
      <c r="Z1690" s="3"/>
      <c r="AA1690" s="3"/>
      <c r="AB1690" s="3"/>
      <c r="AC1690" s="3"/>
      <c r="AD1690" s="3"/>
      <c r="AF1690" s="3"/>
      <c r="AG1690" s="3"/>
      <c r="AH1690" s="3"/>
      <c r="AJ1690" s="3"/>
      <c r="AK1690" s="3"/>
      <c r="AL1690" s="3"/>
      <c r="AN1690" s="3"/>
      <c r="AQ1690" s="3"/>
    </row>
    <row r="1691" spans="1:43">
      <c r="A1691" t="str">
        <f>IF(C1691="","","Allievo "&amp;COUNTIF($C$2:C1691,C1691))</f>
        <v/>
      </c>
      <c r="H1691" s="3"/>
      <c r="N1691" s="3"/>
      <c r="O1691" s="3"/>
      <c r="P1691" s="3"/>
      <c r="Q1691" s="3"/>
      <c r="R1691" s="3"/>
      <c r="S1691" s="3"/>
      <c r="T1691" s="3"/>
      <c r="V1691" s="3"/>
      <c r="W1691" s="3"/>
      <c r="X1691" s="3"/>
      <c r="Z1691" s="3"/>
      <c r="AA1691" s="3"/>
      <c r="AB1691" s="3"/>
      <c r="AC1691" s="3"/>
      <c r="AD1691" s="3"/>
      <c r="AF1691" s="3"/>
      <c r="AG1691" s="3"/>
      <c r="AH1691" s="3"/>
      <c r="AJ1691" s="3"/>
      <c r="AK1691" s="3"/>
      <c r="AL1691" s="3"/>
      <c r="AN1691" s="3"/>
      <c r="AQ1691" s="3"/>
    </row>
    <row r="1692" spans="1:43">
      <c r="A1692" t="str">
        <f>IF(C1692="","","Allievo "&amp;COUNTIF($C$2:C1692,C1692))</f>
        <v/>
      </c>
      <c r="H1692" s="3"/>
      <c r="N1692" s="3"/>
      <c r="O1692" s="3"/>
      <c r="P1692" s="3"/>
      <c r="Q1692" s="3"/>
      <c r="R1692" s="3"/>
      <c r="S1692" s="3"/>
      <c r="T1692" s="3"/>
      <c r="V1692" s="3"/>
      <c r="W1692" s="3"/>
      <c r="X1692" s="3"/>
      <c r="Z1692" s="3"/>
      <c r="AA1692" s="3"/>
      <c r="AB1692" s="3"/>
      <c r="AC1692" s="3"/>
      <c r="AD1692" s="3"/>
      <c r="AF1692" s="3"/>
      <c r="AG1692" s="3"/>
      <c r="AH1692" s="3"/>
      <c r="AJ1692" s="3"/>
      <c r="AK1692" s="3"/>
      <c r="AL1692" s="3"/>
      <c r="AN1692" s="3"/>
      <c r="AQ1692" s="3"/>
    </row>
    <row r="1693" spans="1:43">
      <c r="A1693" t="str">
        <f>IF(C1693="","","Allievo "&amp;COUNTIF($C$2:C1693,C1693))</f>
        <v/>
      </c>
      <c r="H1693" s="3"/>
      <c r="N1693" s="3"/>
      <c r="O1693" s="3"/>
      <c r="P1693" s="3"/>
      <c r="Q1693" s="3"/>
      <c r="R1693" s="3"/>
      <c r="S1693" s="3"/>
      <c r="T1693" s="3"/>
      <c r="V1693" s="3"/>
      <c r="W1693" s="3"/>
      <c r="X1693" s="3"/>
      <c r="Z1693" s="3"/>
      <c r="AA1693" s="3"/>
      <c r="AB1693" s="3"/>
      <c r="AC1693" s="3"/>
      <c r="AD1693" s="3"/>
      <c r="AF1693" s="3"/>
      <c r="AG1693" s="3"/>
      <c r="AH1693" s="3"/>
      <c r="AJ1693" s="3"/>
      <c r="AK1693" s="3"/>
      <c r="AL1693" s="3"/>
      <c r="AN1693" s="3"/>
      <c r="AQ1693" s="3"/>
    </row>
    <row r="1694" spans="1:43">
      <c r="A1694" t="str">
        <f>IF(C1694="","","Allievo "&amp;COUNTIF($C$2:C1694,C1694))</f>
        <v/>
      </c>
      <c r="H1694" s="3"/>
      <c r="N1694" s="3"/>
      <c r="O1694" s="3"/>
      <c r="P1694" s="3"/>
      <c r="Q1694" s="3"/>
      <c r="R1694" s="3"/>
      <c r="S1694" s="3"/>
      <c r="T1694" s="3"/>
      <c r="V1694" s="3"/>
      <c r="W1694" s="3"/>
      <c r="X1694" s="3"/>
      <c r="Z1694" s="3"/>
      <c r="AA1694" s="3"/>
      <c r="AB1694" s="3"/>
      <c r="AC1694" s="3"/>
      <c r="AD1694" s="3"/>
      <c r="AF1694" s="3"/>
      <c r="AG1694" s="3"/>
      <c r="AH1694" s="3"/>
      <c r="AJ1694" s="3"/>
      <c r="AK1694" s="3"/>
      <c r="AL1694" s="3"/>
      <c r="AN1694" s="3"/>
      <c r="AQ1694" s="3"/>
    </row>
    <row r="1695" spans="1:43">
      <c r="A1695" t="str">
        <f>IF(C1695="","","Allievo "&amp;COUNTIF($C$2:C1695,C1695))</f>
        <v/>
      </c>
      <c r="H1695" s="3"/>
      <c r="N1695" s="3"/>
      <c r="O1695" s="3"/>
      <c r="P1695" s="3"/>
      <c r="Q1695" s="3"/>
      <c r="R1695" s="3"/>
      <c r="S1695" s="3"/>
      <c r="T1695" s="3"/>
      <c r="V1695" s="3"/>
      <c r="W1695" s="3"/>
      <c r="X1695" s="3"/>
      <c r="Z1695" s="3"/>
      <c r="AA1695" s="3"/>
      <c r="AB1695" s="3"/>
      <c r="AC1695" s="3"/>
      <c r="AD1695" s="3"/>
      <c r="AF1695" s="3"/>
      <c r="AG1695" s="3"/>
      <c r="AH1695" s="3"/>
      <c r="AJ1695" s="3"/>
      <c r="AK1695" s="3"/>
      <c r="AL1695" s="3"/>
      <c r="AN1695" s="3"/>
      <c r="AQ1695" s="3"/>
    </row>
    <row r="1696" spans="1:43">
      <c r="A1696" t="str">
        <f>IF(C1696="","","Allievo "&amp;COUNTIF($C$2:C1696,C1696))</f>
        <v/>
      </c>
      <c r="H1696" s="3"/>
      <c r="N1696" s="3"/>
      <c r="O1696" s="3"/>
      <c r="P1696" s="3"/>
      <c r="Q1696" s="3"/>
      <c r="R1696" s="3"/>
      <c r="S1696" s="3"/>
      <c r="T1696" s="3"/>
      <c r="V1696" s="3"/>
      <c r="W1696" s="3"/>
      <c r="X1696" s="3"/>
      <c r="Z1696" s="3"/>
      <c r="AA1696" s="3"/>
      <c r="AB1696" s="3"/>
      <c r="AC1696" s="3"/>
      <c r="AD1696" s="3"/>
      <c r="AF1696" s="3"/>
      <c r="AG1696" s="3"/>
      <c r="AH1696" s="3"/>
      <c r="AJ1696" s="3"/>
      <c r="AK1696" s="3"/>
      <c r="AL1696" s="3"/>
      <c r="AN1696" s="3"/>
      <c r="AQ1696" s="3"/>
    </row>
    <row r="1697" spans="1:43">
      <c r="A1697" t="str">
        <f>IF(C1697="","","Allievo "&amp;COUNTIF($C$2:C1697,C1697))</f>
        <v/>
      </c>
      <c r="H1697" s="3"/>
      <c r="N1697" s="3"/>
      <c r="O1697" s="3"/>
      <c r="P1697" s="3"/>
      <c r="Q1697" s="3"/>
      <c r="R1697" s="3"/>
      <c r="S1697" s="3"/>
      <c r="T1697" s="3"/>
      <c r="V1697" s="3"/>
      <c r="W1697" s="3"/>
      <c r="X1697" s="3"/>
      <c r="Z1697" s="3"/>
      <c r="AA1697" s="3"/>
      <c r="AB1697" s="3"/>
      <c r="AC1697" s="3"/>
      <c r="AD1697" s="3"/>
      <c r="AF1697" s="3"/>
      <c r="AG1697" s="3"/>
      <c r="AH1697" s="3"/>
      <c r="AJ1697" s="3"/>
      <c r="AK1697" s="3"/>
      <c r="AL1697" s="3"/>
      <c r="AN1697" s="3"/>
      <c r="AQ1697" s="3"/>
    </row>
    <row r="1698" spans="1:43">
      <c r="A1698" t="str">
        <f>IF(C1698="","","Allievo "&amp;COUNTIF($C$2:C1698,C1698))</f>
        <v/>
      </c>
      <c r="H1698" s="3"/>
      <c r="N1698" s="3"/>
      <c r="O1698" s="3"/>
      <c r="P1698" s="3"/>
      <c r="Q1698" s="3"/>
      <c r="R1698" s="3"/>
      <c r="S1698" s="3"/>
      <c r="T1698" s="3"/>
      <c r="V1698" s="3"/>
      <c r="W1698" s="3"/>
      <c r="X1698" s="3"/>
      <c r="Z1698" s="3"/>
      <c r="AA1698" s="3"/>
      <c r="AB1698" s="3"/>
      <c r="AC1698" s="3"/>
      <c r="AD1698" s="3"/>
      <c r="AF1698" s="3"/>
      <c r="AG1698" s="3"/>
      <c r="AH1698" s="3"/>
      <c r="AJ1698" s="3"/>
      <c r="AK1698" s="3"/>
      <c r="AL1698" s="3"/>
      <c r="AN1698" s="3"/>
      <c r="AQ1698" s="3"/>
    </row>
    <row r="1699" spans="1:43">
      <c r="A1699" t="str">
        <f>IF(C1699="","","Allievo "&amp;COUNTIF($C$2:C1699,C1699))</f>
        <v/>
      </c>
      <c r="H1699" s="3"/>
      <c r="N1699" s="3"/>
      <c r="O1699" s="3"/>
      <c r="P1699" s="3"/>
      <c r="Q1699" s="3"/>
      <c r="R1699" s="3"/>
      <c r="S1699" s="3"/>
      <c r="T1699" s="3"/>
      <c r="V1699" s="3"/>
      <c r="W1699" s="3"/>
      <c r="X1699" s="3"/>
      <c r="Z1699" s="3"/>
      <c r="AA1699" s="3"/>
      <c r="AB1699" s="3"/>
      <c r="AC1699" s="3"/>
      <c r="AD1699" s="3"/>
      <c r="AF1699" s="3"/>
      <c r="AG1699" s="3"/>
      <c r="AH1699" s="3"/>
      <c r="AJ1699" s="3"/>
      <c r="AK1699" s="3"/>
      <c r="AL1699" s="3"/>
      <c r="AN1699" s="3"/>
      <c r="AQ1699" s="3"/>
    </row>
    <row r="1700" spans="1:43">
      <c r="A1700" t="str">
        <f>IF(C1700="","","Allievo "&amp;COUNTIF($C$2:C1700,C1700))</f>
        <v/>
      </c>
      <c r="H1700" s="3"/>
      <c r="N1700" s="3"/>
      <c r="O1700" s="3"/>
      <c r="P1700" s="3"/>
      <c r="Q1700" s="3"/>
      <c r="R1700" s="3"/>
      <c r="S1700" s="3"/>
      <c r="T1700" s="3"/>
      <c r="V1700" s="3"/>
      <c r="W1700" s="3"/>
      <c r="X1700" s="3"/>
      <c r="Z1700" s="3"/>
      <c r="AA1700" s="3"/>
      <c r="AB1700" s="3"/>
      <c r="AC1700" s="3"/>
      <c r="AD1700" s="3"/>
      <c r="AF1700" s="3"/>
      <c r="AG1700" s="3"/>
      <c r="AH1700" s="3"/>
      <c r="AJ1700" s="3"/>
      <c r="AK1700" s="3"/>
      <c r="AL1700" s="3"/>
      <c r="AN1700" s="3"/>
      <c r="AQ1700" s="3"/>
    </row>
    <row r="1701" spans="1:43">
      <c r="A1701" t="str">
        <f>IF(C1701="","","Allievo "&amp;COUNTIF($C$2:C1701,C1701))</f>
        <v/>
      </c>
      <c r="H1701" s="3"/>
      <c r="N1701" s="3"/>
      <c r="O1701" s="3"/>
      <c r="P1701" s="3"/>
      <c r="Q1701" s="3"/>
      <c r="R1701" s="3"/>
      <c r="S1701" s="3"/>
      <c r="T1701" s="3"/>
      <c r="V1701" s="3"/>
      <c r="W1701" s="3"/>
      <c r="X1701" s="3"/>
      <c r="Z1701" s="3"/>
      <c r="AA1701" s="3"/>
      <c r="AB1701" s="3"/>
      <c r="AC1701" s="3"/>
      <c r="AD1701" s="3"/>
      <c r="AF1701" s="3"/>
      <c r="AG1701" s="3"/>
      <c r="AH1701" s="3"/>
      <c r="AJ1701" s="3"/>
      <c r="AK1701" s="3"/>
      <c r="AL1701" s="3"/>
      <c r="AN1701" s="3"/>
      <c r="AQ1701" s="3"/>
    </row>
    <row r="1702" spans="1:43">
      <c r="A1702" t="str">
        <f>IF(C1702="","","Allievo "&amp;COUNTIF($C$2:C1702,C1702))</f>
        <v/>
      </c>
      <c r="H1702" s="3"/>
      <c r="N1702" s="3"/>
      <c r="O1702" s="3"/>
      <c r="P1702" s="3"/>
      <c r="Q1702" s="3"/>
      <c r="R1702" s="3"/>
      <c r="S1702" s="3"/>
      <c r="T1702" s="3"/>
      <c r="V1702" s="3"/>
      <c r="W1702" s="3"/>
      <c r="X1702" s="3"/>
      <c r="Z1702" s="3"/>
      <c r="AA1702" s="3"/>
      <c r="AB1702" s="3"/>
      <c r="AC1702" s="3"/>
      <c r="AD1702" s="3"/>
      <c r="AF1702" s="3"/>
      <c r="AG1702" s="3"/>
      <c r="AH1702" s="3"/>
      <c r="AJ1702" s="3"/>
      <c r="AK1702" s="3"/>
      <c r="AL1702" s="3"/>
      <c r="AN1702" s="3"/>
      <c r="AQ1702" s="3"/>
    </row>
    <row r="1703" spans="1:43">
      <c r="A1703" t="str">
        <f>IF(C1703="","","Allievo "&amp;COUNTIF($C$2:C1703,C1703))</f>
        <v/>
      </c>
      <c r="H1703" s="3"/>
      <c r="N1703" s="3"/>
      <c r="O1703" s="3"/>
      <c r="P1703" s="3"/>
      <c r="Q1703" s="3"/>
      <c r="R1703" s="3"/>
      <c r="S1703" s="3"/>
      <c r="T1703" s="3"/>
      <c r="V1703" s="3"/>
      <c r="W1703" s="3"/>
      <c r="X1703" s="3"/>
      <c r="Z1703" s="3"/>
      <c r="AA1703" s="3"/>
      <c r="AB1703" s="3"/>
      <c r="AC1703" s="3"/>
      <c r="AD1703" s="3"/>
      <c r="AF1703" s="3"/>
      <c r="AG1703" s="3"/>
      <c r="AH1703" s="3"/>
      <c r="AJ1703" s="3"/>
      <c r="AK1703" s="3"/>
      <c r="AL1703" s="3"/>
      <c r="AN1703" s="3"/>
      <c r="AQ1703" s="3"/>
    </row>
    <row r="1704" spans="1:43">
      <c r="A1704" t="str">
        <f>IF(C1704="","","Allievo "&amp;COUNTIF($C$2:C1704,C1704))</f>
        <v/>
      </c>
      <c r="H1704" s="3"/>
      <c r="N1704" s="3"/>
      <c r="O1704" s="3"/>
      <c r="P1704" s="3"/>
      <c r="Q1704" s="3"/>
      <c r="R1704" s="3"/>
      <c r="S1704" s="3"/>
      <c r="T1704" s="3"/>
      <c r="V1704" s="3"/>
      <c r="W1704" s="3"/>
      <c r="X1704" s="3"/>
      <c r="Z1704" s="3"/>
      <c r="AA1704" s="3"/>
      <c r="AB1704" s="3"/>
      <c r="AC1704" s="3"/>
      <c r="AD1704" s="3"/>
      <c r="AF1704" s="3"/>
      <c r="AG1704" s="3"/>
      <c r="AH1704" s="3"/>
      <c r="AJ1704" s="3"/>
      <c r="AK1704" s="3"/>
      <c r="AL1704" s="3"/>
      <c r="AN1704" s="3"/>
      <c r="AQ1704" s="3"/>
    </row>
    <row r="1705" spans="1:43">
      <c r="A1705" t="str">
        <f>IF(C1705="","","Allievo "&amp;COUNTIF($C$2:C1705,C1705))</f>
        <v/>
      </c>
      <c r="H1705" s="3"/>
      <c r="N1705" s="3"/>
      <c r="O1705" s="3"/>
      <c r="P1705" s="3"/>
      <c r="Q1705" s="3"/>
      <c r="R1705" s="3"/>
      <c r="S1705" s="3"/>
      <c r="T1705" s="3"/>
      <c r="V1705" s="3"/>
      <c r="W1705" s="3"/>
      <c r="X1705" s="3"/>
      <c r="Z1705" s="3"/>
      <c r="AA1705" s="3"/>
      <c r="AB1705" s="3"/>
      <c r="AC1705" s="3"/>
      <c r="AD1705" s="3"/>
      <c r="AF1705" s="3"/>
      <c r="AG1705" s="3"/>
      <c r="AH1705" s="3"/>
      <c r="AJ1705" s="3"/>
      <c r="AK1705" s="3"/>
      <c r="AL1705" s="3"/>
      <c r="AN1705" s="3"/>
      <c r="AQ1705" s="3"/>
    </row>
    <row r="1706" spans="1:43">
      <c r="A1706" t="str">
        <f>IF(C1706="","","Allievo "&amp;COUNTIF($C$2:C1706,C1706))</f>
        <v/>
      </c>
      <c r="H1706" s="3"/>
      <c r="N1706" s="3"/>
      <c r="O1706" s="3"/>
      <c r="P1706" s="3"/>
      <c r="Q1706" s="3"/>
      <c r="R1706" s="3"/>
      <c r="S1706" s="3"/>
      <c r="T1706" s="3"/>
      <c r="V1706" s="3"/>
      <c r="W1706" s="3"/>
      <c r="X1706" s="3"/>
      <c r="Z1706" s="3"/>
      <c r="AA1706" s="3"/>
      <c r="AB1706" s="3"/>
      <c r="AC1706" s="3"/>
      <c r="AD1706" s="3"/>
      <c r="AF1706" s="3"/>
      <c r="AG1706" s="3"/>
      <c r="AH1706" s="3"/>
      <c r="AJ1706" s="3"/>
      <c r="AK1706" s="3"/>
      <c r="AL1706" s="3"/>
      <c r="AN1706" s="3"/>
      <c r="AQ1706" s="3"/>
    </row>
    <row r="1707" spans="1:43">
      <c r="A1707" t="str">
        <f>IF(C1707="","","Allievo "&amp;COUNTIF($C$2:C1707,C1707))</f>
        <v/>
      </c>
      <c r="H1707" s="3"/>
      <c r="N1707" s="3"/>
      <c r="O1707" s="3"/>
      <c r="P1707" s="3"/>
      <c r="Q1707" s="3"/>
      <c r="R1707" s="3"/>
      <c r="S1707" s="3"/>
      <c r="T1707" s="3"/>
      <c r="V1707" s="3"/>
      <c r="W1707" s="3"/>
      <c r="X1707" s="3"/>
      <c r="Z1707" s="3"/>
      <c r="AA1707" s="3"/>
      <c r="AB1707" s="3"/>
      <c r="AC1707" s="3"/>
      <c r="AD1707" s="3"/>
      <c r="AF1707" s="3"/>
      <c r="AG1707" s="3"/>
      <c r="AH1707" s="3"/>
      <c r="AJ1707" s="3"/>
      <c r="AK1707" s="3"/>
      <c r="AL1707" s="3"/>
      <c r="AN1707" s="3"/>
      <c r="AQ1707" s="3"/>
    </row>
    <row r="1708" spans="1:43">
      <c r="A1708" t="str">
        <f>IF(C1708="","","Allievo "&amp;COUNTIF($C$2:C1708,C1708))</f>
        <v/>
      </c>
      <c r="H1708" s="3"/>
      <c r="N1708" s="3"/>
      <c r="O1708" s="3"/>
      <c r="P1708" s="3"/>
      <c r="Q1708" s="3"/>
      <c r="R1708" s="3"/>
      <c r="S1708" s="3"/>
      <c r="T1708" s="3"/>
      <c r="V1708" s="3"/>
      <c r="W1708" s="3"/>
      <c r="X1708" s="3"/>
      <c r="Z1708" s="3"/>
      <c r="AA1708" s="3"/>
      <c r="AB1708" s="3"/>
      <c r="AC1708" s="3"/>
      <c r="AD1708" s="3"/>
      <c r="AF1708" s="3"/>
      <c r="AG1708" s="3"/>
      <c r="AH1708" s="3"/>
      <c r="AJ1708" s="3"/>
      <c r="AK1708" s="3"/>
      <c r="AL1708" s="3"/>
      <c r="AN1708" s="3"/>
      <c r="AQ1708" s="3"/>
    </row>
    <row r="1709" spans="1:43">
      <c r="A1709" t="str">
        <f>IF(C1709="","","Allievo "&amp;COUNTIF($C$2:C1709,C1709))</f>
        <v/>
      </c>
      <c r="H1709" s="3"/>
      <c r="N1709" s="3"/>
      <c r="O1709" s="3"/>
      <c r="P1709" s="3"/>
      <c r="Q1709" s="3"/>
      <c r="R1709" s="3"/>
      <c r="S1709" s="3"/>
      <c r="T1709" s="3"/>
      <c r="V1709" s="3"/>
      <c r="W1709" s="3"/>
      <c r="X1709" s="3"/>
      <c r="Z1709" s="3"/>
      <c r="AA1709" s="3"/>
      <c r="AB1709" s="3"/>
      <c r="AC1709" s="3"/>
      <c r="AD1709" s="3"/>
      <c r="AF1709" s="3"/>
      <c r="AG1709" s="3"/>
      <c r="AH1709" s="3"/>
      <c r="AJ1709" s="3"/>
      <c r="AK1709" s="3"/>
      <c r="AL1709" s="3"/>
      <c r="AN1709" s="3"/>
      <c r="AQ1709" s="3"/>
    </row>
    <row r="1710" spans="1:43">
      <c r="A1710" t="str">
        <f>IF(C1710="","","Allievo "&amp;COUNTIF($C$2:C1710,C1710))</f>
        <v/>
      </c>
      <c r="H1710" s="3"/>
      <c r="N1710" s="3"/>
      <c r="O1710" s="3"/>
      <c r="P1710" s="3"/>
      <c r="Q1710" s="3"/>
      <c r="R1710" s="3"/>
      <c r="S1710" s="3"/>
      <c r="T1710" s="3"/>
      <c r="V1710" s="3"/>
      <c r="W1710" s="3"/>
      <c r="X1710" s="3"/>
      <c r="Z1710" s="3"/>
      <c r="AA1710" s="3"/>
      <c r="AB1710" s="3"/>
      <c r="AC1710" s="3"/>
      <c r="AD1710" s="3"/>
      <c r="AF1710" s="3"/>
      <c r="AG1710" s="3"/>
      <c r="AH1710" s="3"/>
      <c r="AJ1710" s="3"/>
      <c r="AK1710" s="3"/>
      <c r="AL1710" s="3"/>
      <c r="AN1710" s="3"/>
      <c r="AQ1710" s="3"/>
    </row>
    <row r="1711" spans="1:43">
      <c r="A1711" t="str">
        <f>IF(C1711="","","Allievo "&amp;COUNTIF($C$2:C1711,C1711))</f>
        <v/>
      </c>
      <c r="H1711" s="3"/>
      <c r="N1711" s="3"/>
      <c r="O1711" s="3"/>
      <c r="P1711" s="3"/>
      <c r="Q1711" s="3"/>
      <c r="R1711" s="3"/>
      <c r="S1711" s="3"/>
      <c r="T1711" s="3"/>
      <c r="V1711" s="3"/>
      <c r="W1711" s="3"/>
      <c r="X1711" s="3"/>
      <c r="Z1711" s="3"/>
      <c r="AA1711" s="3"/>
      <c r="AB1711" s="3"/>
      <c r="AC1711" s="3"/>
      <c r="AD1711" s="3"/>
      <c r="AF1711" s="3"/>
      <c r="AG1711" s="3"/>
      <c r="AH1711" s="3"/>
      <c r="AJ1711" s="3"/>
      <c r="AK1711" s="3"/>
      <c r="AL1711" s="3"/>
      <c r="AN1711" s="3"/>
      <c r="AQ1711" s="3"/>
    </row>
    <row r="1712" spans="1:43">
      <c r="A1712" t="str">
        <f>IF(C1712="","","Allievo "&amp;COUNTIF($C$2:C1712,C1712))</f>
        <v/>
      </c>
      <c r="H1712" s="3"/>
      <c r="N1712" s="3"/>
      <c r="O1712" s="3"/>
      <c r="P1712" s="3"/>
      <c r="Q1712" s="3"/>
      <c r="R1712" s="3"/>
      <c r="S1712" s="3"/>
      <c r="T1712" s="3"/>
      <c r="V1712" s="3"/>
      <c r="W1712" s="3"/>
      <c r="X1712" s="3"/>
      <c r="Z1712" s="3"/>
      <c r="AA1712" s="3"/>
      <c r="AB1712" s="3"/>
      <c r="AC1712" s="3"/>
      <c r="AD1712" s="3"/>
      <c r="AF1712" s="3"/>
      <c r="AG1712" s="3"/>
      <c r="AH1712" s="3"/>
      <c r="AJ1712" s="3"/>
      <c r="AK1712" s="3"/>
      <c r="AL1712" s="3"/>
      <c r="AN1712" s="3"/>
      <c r="AQ1712" s="3"/>
    </row>
    <row r="1713" spans="1:43">
      <c r="A1713" t="str">
        <f>IF(C1713="","","Allievo "&amp;COUNTIF($C$2:C1713,C1713))</f>
        <v/>
      </c>
      <c r="H1713" s="3"/>
      <c r="N1713" s="3"/>
      <c r="O1713" s="3"/>
      <c r="P1713" s="3"/>
      <c r="Q1713" s="3"/>
      <c r="R1713" s="3"/>
      <c r="S1713" s="3"/>
      <c r="T1713" s="3"/>
      <c r="V1713" s="3"/>
      <c r="W1713" s="3"/>
      <c r="X1713" s="3"/>
      <c r="Z1713" s="3"/>
      <c r="AA1713" s="3"/>
      <c r="AB1713" s="3"/>
      <c r="AC1713" s="3"/>
      <c r="AD1713" s="3"/>
      <c r="AF1713" s="3"/>
      <c r="AG1713" s="3"/>
      <c r="AH1713" s="3"/>
      <c r="AJ1713" s="3"/>
      <c r="AK1713" s="3"/>
      <c r="AL1713" s="3"/>
      <c r="AN1713" s="3"/>
      <c r="AQ1713" s="3"/>
    </row>
    <row r="1714" spans="1:43">
      <c r="A1714" t="str">
        <f>IF(C1714="","","Allievo "&amp;COUNTIF($C$2:C1714,C1714))</f>
        <v/>
      </c>
      <c r="H1714" s="3"/>
      <c r="N1714" s="3"/>
      <c r="O1714" s="3"/>
      <c r="P1714" s="3"/>
      <c r="Q1714" s="3"/>
      <c r="R1714" s="3"/>
      <c r="S1714" s="3"/>
      <c r="T1714" s="3"/>
      <c r="V1714" s="3"/>
      <c r="W1714" s="3"/>
      <c r="X1714" s="3"/>
      <c r="Z1714" s="3"/>
      <c r="AA1714" s="3"/>
      <c r="AB1714" s="3"/>
      <c r="AC1714" s="3"/>
      <c r="AD1714" s="3"/>
      <c r="AF1714" s="3"/>
      <c r="AG1714" s="3"/>
      <c r="AH1714" s="3"/>
      <c r="AJ1714" s="3"/>
      <c r="AK1714" s="3"/>
      <c r="AL1714" s="3"/>
      <c r="AN1714" s="3"/>
      <c r="AQ1714" s="3"/>
    </row>
    <row r="1715" spans="1:43">
      <c r="A1715" t="str">
        <f>IF(C1715="","","Allievo "&amp;COUNTIF($C$2:C1715,C1715))</f>
        <v/>
      </c>
      <c r="H1715" s="3"/>
      <c r="N1715" s="3"/>
      <c r="O1715" s="3"/>
      <c r="P1715" s="3"/>
      <c r="Q1715" s="3"/>
      <c r="R1715" s="3"/>
      <c r="S1715" s="3"/>
      <c r="T1715" s="3"/>
      <c r="V1715" s="3"/>
      <c r="W1715" s="3"/>
      <c r="X1715" s="3"/>
      <c r="Z1715" s="3"/>
      <c r="AA1715" s="3"/>
      <c r="AB1715" s="3"/>
      <c r="AC1715" s="3"/>
      <c r="AD1715" s="3"/>
      <c r="AF1715" s="3"/>
      <c r="AG1715" s="3"/>
      <c r="AH1715" s="3"/>
      <c r="AJ1715" s="3"/>
      <c r="AK1715" s="3"/>
      <c r="AL1715" s="3"/>
      <c r="AN1715" s="3"/>
      <c r="AQ1715" s="3"/>
    </row>
    <row r="1716" spans="1:43">
      <c r="A1716" t="str">
        <f>IF(C1716="","","Allievo "&amp;COUNTIF($C$2:C1716,C1716))</f>
        <v/>
      </c>
      <c r="H1716" s="3"/>
      <c r="N1716" s="3"/>
      <c r="O1716" s="3"/>
      <c r="P1716" s="3"/>
      <c r="Q1716" s="3"/>
      <c r="R1716" s="3"/>
      <c r="S1716" s="3"/>
      <c r="T1716" s="3"/>
      <c r="V1716" s="3"/>
      <c r="W1716" s="3"/>
      <c r="X1716" s="3"/>
      <c r="Z1716" s="3"/>
      <c r="AA1716" s="3"/>
      <c r="AB1716" s="3"/>
      <c r="AC1716" s="3"/>
      <c r="AD1716" s="3"/>
      <c r="AF1716" s="3"/>
      <c r="AG1716" s="3"/>
      <c r="AH1716" s="3"/>
      <c r="AJ1716" s="3"/>
      <c r="AK1716" s="3"/>
      <c r="AL1716" s="3"/>
      <c r="AN1716" s="3"/>
      <c r="AQ1716" s="3"/>
    </row>
    <row r="1717" spans="1:43">
      <c r="A1717" t="str">
        <f>IF(C1717="","","Allievo "&amp;COUNTIF($C$2:C1717,C1717))</f>
        <v/>
      </c>
      <c r="H1717" s="3"/>
      <c r="N1717" s="3"/>
      <c r="O1717" s="3"/>
      <c r="P1717" s="3"/>
      <c r="Q1717" s="3"/>
      <c r="R1717" s="3"/>
      <c r="S1717" s="3"/>
      <c r="T1717" s="3"/>
      <c r="V1717" s="3"/>
      <c r="W1717" s="3"/>
      <c r="X1717" s="3"/>
      <c r="Z1717" s="3"/>
      <c r="AA1717" s="3"/>
      <c r="AB1717" s="3"/>
      <c r="AC1717" s="3"/>
      <c r="AD1717" s="3"/>
      <c r="AF1717" s="3"/>
      <c r="AG1717" s="3"/>
      <c r="AH1717" s="3"/>
      <c r="AJ1717" s="3"/>
      <c r="AK1717" s="3"/>
      <c r="AL1717" s="3"/>
      <c r="AN1717" s="3"/>
      <c r="AQ1717" s="3"/>
    </row>
    <row r="1718" spans="1:43">
      <c r="A1718" t="str">
        <f>IF(C1718="","","Allievo "&amp;COUNTIF($C$2:C1718,C1718))</f>
        <v/>
      </c>
      <c r="H1718" s="3"/>
      <c r="N1718" s="3"/>
      <c r="O1718" s="3"/>
      <c r="P1718" s="3"/>
      <c r="Q1718" s="3"/>
      <c r="R1718" s="3"/>
      <c r="S1718" s="3"/>
      <c r="T1718" s="3"/>
      <c r="V1718" s="3"/>
      <c r="W1718" s="3"/>
      <c r="X1718" s="3"/>
      <c r="Z1718" s="3"/>
      <c r="AA1718" s="3"/>
      <c r="AB1718" s="3"/>
      <c r="AC1718" s="3"/>
      <c r="AD1718" s="3"/>
      <c r="AF1718" s="3"/>
      <c r="AG1718" s="3"/>
      <c r="AH1718" s="3"/>
      <c r="AJ1718" s="3"/>
      <c r="AK1718" s="3"/>
      <c r="AL1718" s="3"/>
      <c r="AN1718" s="3"/>
      <c r="AQ1718" s="3"/>
    </row>
    <row r="1719" spans="1:43">
      <c r="A1719" t="str">
        <f>IF(C1719="","","Allievo "&amp;COUNTIF($C$2:C1719,C1719))</f>
        <v/>
      </c>
      <c r="H1719" s="3"/>
      <c r="N1719" s="3"/>
      <c r="O1719" s="3"/>
      <c r="P1719" s="3"/>
      <c r="Q1719" s="3"/>
      <c r="R1719" s="3"/>
      <c r="S1719" s="3"/>
      <c r="T1719" s="3"/>
      <c r="V1719" s="3"/>
      <c r="W1719" s="3"/>
      <c r="X1719" s="3"/>
      <c r="Z1719" s="3"/>
      <c r="AA1719" s="3"/>
      <c r="AB1719" s="3"/>
      <c r="AC1719" s="3"/>
      <c r="AD1719" s="3"/>
      <c r="AF1719" s="3"/>
      <c r="AG1719" s="3"/>
      <c r="AH1719" s="3"/>
      <c r="AJ1719" s="3"/>
      <c r="AK1719" s="3"/>
      <c r="AL1719" s="3"/>
      <c r="AN1719" s="3"/>
      <c r="AQ1719" s="3"/>
    </row>
    <row r="1720" spans="1:43">
      <c r="A1720" t="str">
        <f>IF(C1720="","","Allievo "&amp;COUNTIF($C$2:C1720,C1720))</f>
        <v/>
      </c>
      <c r="H1720" s="3"/>
      <c r="N1720" s="3"/>
      <c r="O1720" s="3"/>
      <c r="P1720" s="3"/>
      <c r="Q1720" s="3"/>
      <c r="R1720" s="3"/>
      <c r="S1720" s="3"/>
      <c r="T1720" s="3"/>
      <c r="V1720" s="3"/>
      <c r="W1720" s="3"/>
      <c r="X1720" s="3"/>
      <c r="Z1720" s="3"/>
      <c r="AA1720" s="3"/>
      <c r="AB1720" s="3"/>
      <c r="AC1720" s="3"/>
      <c r="AD1720" s="3"/>
      <c r="AF1720" s="3"/>
      <c r="AG1720" s="3"/>
      <c r="AH1720" s="3"/>
      <c r="AJ1720" s="3"/>
      <c r="AK1720" s="3"/>
      <c r="AL1720" s="3"/>
      <c r="AN1720" s="3"/>
      <c r="AQ1720" s="3"/>
    </row>
    <row r="1721" spans="1:43">
      <c r="A1721" t="str">
        <f>IF(C1721="","","Allievo "&amp;COUNTIF($C$2:C1721,C1721))</f>
        <v/>
      </c>
      <c r="H1721" s="3"/>
      <c r="N1721" s="3"/>
      <c r="O1721" s="3"/>
      <c r="P1721" s="3"/>
      <c r="Q1721" s="3"/>
      <c r="R1721" s="3"/>
      <c r="S1721" s="3"/>
      <c r="T1721" s="3"/>
      <c r="V1721" s="3"/>
      <c r="W1721" s="3"/>
      <c r="X1721" s="3"/>
      <c r="Z1721" s="3"/>
      <c r="AA1721" s="3"/>
      <c r="AB1721" s="3"/>
      <c r="AC1721" s="3"/>
      <c r="AD1721" s="3"/>
      <c r="AF1721" s="3"/>
      <c r="AG1721" s="3"/>
      <c r="AH1721" s="3"/>
      <c r="AJ1721" s="3"/>
      <c r="AK1721" s="3"/>
      <c r="AL1721" s="3"/>
      <c r="AN1721" s="3"/>
      <c r="AQ1721" s="3"/>
    </row>
    <row r="1722" spans="1:43">
      <c r="A1722" t="str">
        <f>IF(C1722="","","Allievo "&amp;COUNTIF($C$2:C1722,C1722))</f>
        <v/>
      </c>
      <c r="H1722" s="3"/>
      <c r="N1722" s="3"/>
      <c r="O1722" s="3"/>
      <c r="P1722" s="3"/>
      <c r="Q1722" s="3"/>
      <c r="R1722" s="3"/>
      <c r="S1722" s="3"/>
      <c r="T1722" s="3"/>
      <c r="V1722" s="3"/>
      <c r="W1722" s="3"/>
      <c r="X1722" s="3"/>
      <c r="Z1722" s="3"/>
      <c r="AA1722" s="3"/>
      <c r="AB1722" s="3"/>
      <c r="AC1722" s="3"/>
      <c r="AD1722" s="3"/>
      <c r="AF1722" s="3"/>
      <c r="AG1722" s="3"/>
      <c r="AH1722" s="3"/>
      <c r="AJ1722" s="3"/>
      <c r="AK1722" s="3"/>
      <c r="AL1722" s="3"/>
      <c r="AN1722" s="3"/>
      <c r="AQ1722" s="3"/>
    </row>
    <row r="1723" spans="1:43">
      <c r="A1723" t="str">
        <f>IF(C1723="","","Allievo "&amp;COUNTIF($C$2:C1723,C1723))</f>
        <v/>
      </c>
      <c r="H1723" s="3"/>
      <c r="N1723" s="3"/>
      <c r="O1723" s="3"/>
      <c r="P1723" s="3"/>
      <c r="Q1723" s="3"/>
      <c r="R1723" s="3"/>
      <c r="S1723" s="3"/>
      <c r="T1723" s="3"/>
      <c r="V1723" s="3"/>
      <c r="W1723" s="3"/>
      <c r="X1723" s="3"/>
      <c r="Z1723" s="3"/>
      <c r="AA1723" s="3"/>
      <c r="AB1723" s="3"/>
      <c r="AC1723" s="3"/>
      <c r="AD1723" s="3"/>
      <c r="AF1723" s="3"/>
      <c r="AG1723" s="3"/>
      <c r="AH1723" s="3"/>
      <c r="AJ1723" s="3"/>
      <c r="AK1723" s="3"/>
      <c r="AL1723" s="3"/>
      <c r="AN1723" s="3"/>
      <c r="AQ1723" s="3"/>
    </row>
    <row r="1724" spans="1:43">
      <c r="A1724" t="str">
        <f>IF(C1724="","","Allievo "&amp;COUNTIF($C$2:C1724,C1724))</f>
        <v/>
      </c>
      <c r="H1724" s="3"/>
      <c r="N1724" s="3"/>
      <c r="O1724" s="3"/>
      <c r="P1724" s="3"/>
      <c r="Q1724" s="3"/>
      <c r="R1724" s="3"/>
      <c r="S1724" s="3"/>
      <c r="T1724" s="3"/>
      <c r="V1724" s="3"/>
      <c r="W1724" s="3"/>
      <c r="X1724" s="3"/>
      <c r="Z1724" s="3"/>
      <c r="AA1724" s="3"/>
      <c r="AB1724" s="3"/>
      <c r="AC1724" s="3"/>
      <c r="AD1724" s="3"/>
      <c r="AF1724" s="3"/>
      <c r="AG1724" s="3"/>
      <c r="AH1724" s="3"/>
      <c r="AJ1724" s="3"/>
      <c r="AK1724" s="3"/>
      <c r="AL1724" s="3"/>
      <c r="AN1724" s="3"/>
      <c r="AQ1724" s="3"/>
    </row>
    <row r="1725" spans="1:43">
      <c r="A1725" t="str">
        <f>IF(C1725="","","Allievo "&amp;COUNTIF($C$2:C1725,C1725))</f>
        <v/>
      </c>
      <c r="H1725" s="3"/>
      <c r="N1725" s="3"/>
      <c r="O1725" s="3"/>
      <c r="P1725" s="3"/>
      <c r="Q1725" s="3"/>
      <c r="R1725" s="3"/>
      <c r="S1725" s="3"/>
      <c r="T1725" s="3"/>
      <c r="V1725" s="3"/>
      <c r="W1725" s="3"/>
      <c r="X1725" s="3"/>
      <c r="Z1725" s="3"/>
      <c r="AA1725" s="3"/>
      <c r="AB1725" s="3"/>
      <c r="AC1725" s="3"/>
      <c r="AD1725" s="3"/>
      <c r="AF1725" s="3"/>
      <c r="AG1725" s="3"/>
      <c r="AH1725" s="3"/>
      <c r="AJ1725" s="3"/>
      <c r="AK1725" s="3"/>
      <c r="AL1725" s="3"/>
      <c r="AN1725" s="3"/>
      <c r="AQ1725" s="3"/>
    </row>
    <row r="1726" spans="1:43">
      <c r="A1726" t="str">
        <f>IF(C1726="","","Allievo "&amp;COUNTIF($C$2:C1726,C1726))</f>
        <v/>
      </c>
      <c r="H1726" s="3"/>
      <c r="N1726" s="3"/>
      <c r="O1726" s="3"/>
      <c r="P1726" s="3"/>
      <c r="Q1726" s="3"/>
      <c r="R1726" s="3"/>
      <c r="S1726" s="3"/>
      <c r="T1726" s="3"/>
      <c r="V1726" s="3"/>
      <c r="W1726" s="3"/>
      <c r="X1726" s="3"/>
      <c r="Z1726" s="3"/>
      <c r="AA1726" s="3"/>
      <c r="AB1726" s="3"/>
      <c r="AC1726" s="3"/>
      <c r="AD1726" s="3"/>
      <c r="AF1726" s="3"/>
      <c r="AG1726" s="3"/>
      <c r="AH1726" s="3"/>
      <c r="AJ1726" s="3"/>
      <c r="AK1726" s="3"/>
      <c r="AL1726" s="3"/>
      <c r="AN1726" s="3"/>
      <c r="AQ1726" s="3"/>
    </row>
    <row r="1727" spans="1:43">
      <c r="A1727" t="str">
        <f>IF(C1727="","","Allievo "&amp;COUNTIF($C$2:C1727,C1727))</f>
        <v/>
      </c>
      <c r="H1727" s="3"/>
      <c r="N1727" s="3"/>
      <c r="O1727" s="3"/>
      <c r="P1727" s="3"/>
      <c r="Q1727" s="3"/>
      <c r="R1727" s="3"/>
      <c r="S1727" s="3"/>
      <c r="T1727" s="3"/>
      <c r="V1727" s="3"/>
      <c r="W1727" s="3"/>
      <c r="X1727" s="3"/>
      <c r="Z1727" s="3"/>
      <c r="AA1727" s="3"/>
      <c r="AB1727" s="3"/>
      <c r="AC1727" s="3"/>
      <c r="AD1727" s="3"/>
      <c r="AF1727" s="3"/>
      <c r="AG1727" s="3"/>
      <c r="AH1727" s="3"/>
      <c r="AJ1727" s="3"/>
      <c r="AK1727" s="3"/>
      <c r="AL1727" s="3"/>
      <c r="AN1727" s="3"/>
      <c r="AQ1727" s="3"/>
    </row>
    <row r="1728" spans="1:43">
      <c r="A1728" t="str">
        <f>IF(C1728="","","Allievo "&amp;COUNTIF($C$2:C1728,C1728))</f>
        <v/>
      </c>
      <c r="H1728" s="3"/>
      <c r="N1728" s="3"/>
      <c r="O1728" s="3"/>
      <c r="P1728" s="3"/>
      <c r="Q1728" s="3"/>
      <c r="R1728" s="3"/>
      <c r="S1728" s="3"/>
      <c r="T1728" s="3"/>
      <c r="V1728" s="3"/>
      <c r="W1728" s="3"/>
      <c r="X1728" s="3"/>
      <c r="Z1728" s="3"/>
      <c r="AA1728" s="3"/>
      <c r="AB1728" s="3"/>
      <c r="AC1728" s="3"/>
      <c r="AD1728" s="3"/>
      <c r="AF1728" s="3"/>
      <c r="AG1728" s="3"/>
      <c r="AH1728" s="3"/>
      <c r="AJ1728" s="3"/>
      <c r="AK1728" s="3"/>
      <c r="AL1728" s="3"/>
      <c r="AN1728" s="3"/>
      <c r="AQ1728" s="3"/>
    </row>
    <row r="1729" spans="1:43">
      <c r="A1729" t="str">
        <f>IF(C1729="","","Allievo "&amp;COUNTIF($C$2:C1729,C1729))</f>
        <v/>
      </c>
      <c r="H1729" s="3"/>
      <c r="N1729" s="3"/>
      <c r="O1729" s="3"/>
      <c r="P1729" s="3"/>
      <c r="Q1729" s="3"/>
      <c r="R1729" s="3"/>
      <c r="S1729" s="3"/>
      <c r="T1729" s="3"/>
      <c r="V1729" s="3"/>
      <c r="W1729" s="3"/>
      <c r="X1729" s="3"/>
      <c r="Z1729" s="3"/>
      <c r="AA1729" s="3"/>
      <c r="AB1729" s="3"/>
      <c r="AC1729" s="3"/>
      <c r="AD1729" s="3"/>
      <c r="AF1729" s="3"/>
      <c r="AG1729" s="3"/>
      <c r="AH1729" s="3"/>
      <c r="AJ1729" s="3"/>
      <c r="AK1729" s="3"/>
      <c r="AL1729" s="3"/>
      <c r="AN1729" s="3"/>
      <c r="AQ1729" s="3"/>
    </row>
    <row r="1730" spans="1:43">
      <c r="A1730" t="str">
        <f>IF(C1730="","","Allievo "&amp;COUNTIF($C$2:C1730,C1730))</f>
        <v/>
      </c>
      <c r="H1730" s="3"/>
      <c r="N1730" s="3"/>
      <c r="O1730" s="3"/>
      <c r="P1730" s="3"/>
      <c r="Q1730" s="3"/>
      <c r="R1730" s="3"/>
      <c r="S1730" s="3"/>
      <c r="T1730" s="3"/>
      <c r="V1730" s="3"/>
      <c r="W1730" s="3"/>
      <c r="X1730" s="3"/>
      <c r="Z1730" s="3"/>
      <c r="AA1730" s="3"/>
      <c r="AB1730" s="3"/>
      <c r="AC1730" s="3"/>
      <c r="AD1730" s="3"/>
      <c r="AF1730" s="3"/>
      <c r="AG1730" s="3"/>
      <c r="AH1730" s="3"/>
      <c r="AJ1730" s="3"/>
      <c r="AK1730" s="3"/>
      <c r="AL1730" s="3"/>
      <c r="AN1730" s="3"/>
      <c r="AQ1730" s="3"/>
    </row>
    <row r="1731" spans="1:43">
      <c r="A1731" t="str">
        <f>IF(C1731="","","Allievo "&amp;COUNTIF($C$2:C1731,C1731))</f>
        <v/>
      </c>
      <c r="H1731" s="3"/>
      <c r="N1731" s="3"/>
      <c r="O1731" s="3"/>
      <c r="P1731" s="3"/>
      <c r="Q1731" s="3"/>
      <c r="R1731" s="3"/>
      <c r="S1731" s="3"/>
      <c r="T1731" s="3"/>
      <c r="V1731" s="3"/>
      <c r="W1731" s="3"/>
      <c r="X1731" s="3"/>
      <c r="Z1731" s="3"/>
      <c r="AA1731" s="3"/>
      <c r="AB1731" s="3"/>
      <c r="AC1731" s="3"/>
      <c r="AD1731" s="3"/>
      <c r="AF1731" s="3"/>
      <c r="AG1731" s="3"/>
      <c r="AH1731" s="3"/>
      <c r="AJ1731" s="3"/>
      <c r="AK1731" s="3"/>
      <c r="AL1731" s="3"/>
      <c r="AN1731" s="3"/>
      <c r="AQ1731" s="3"/>
    </row>
    <row r="1732" spans="1:43">
      <c r="A1732" t="str">
        <f>IF(C1732="","","Allievo "&amp;COUNTIF($C$2:C1732,C1732))</f>
        <v/>
      </c>
      <c r="H1732" s="3"/>
      <c r="N1732" s="3"/>
      <c r="O1732" s="3"/>
      <c r="P1732" s="3"/>
      <c r="Q1732" s="3"/>
      <c r="R1732" s="3"/>
      <c r="S1732" s="3"/>
      <c r="T1732" s="3"/>
      <c r="V1732" s="3"/>
      <c r="W1732" s="3"/>
      <c r="X1732" s="3"/>
      <c r="Z1732" s="3"/>
      <c r="AA1732" s="3"/>
      <c r="AB1732" s="3"/>
      <c r="AC1732" s="3"/>
      <c r="AD1732" s="3"/>
      <c r="AF1732" s="3"/>
      <c r="AG1732" s="3"/>
      <c r="AH1732" s="3"/>
      <c r="AJ1732" s="3"/>
      <c r="AK1732" s="3"/>
      <c r="AL1732" s="3"/>
      <c r="AN1732" s="3"/>
      <c r="AQ1732" s="3"/>
    </row>
    <row r="1733" spans="1:43">
      <c r="A1733" t="str">
        <f>IF(C1733="","","Allievo "&amp;COUNTIF($C$2:C1733,C1733))</f>
        <v/>
      </c>
      <c r="H1733" s="3"/>
      <c r="N1733" s="3"/>
      <c r="O1733" s="3"/>
      <c r="P1733" s="3"/>
      <c r="Q1733" s="3"/>
      <c r="R1733" s="3"/>
      <c r="S1733" s="3"/>
      <c r="T1733" s="3"/>
      <c r="V1733" s="3"/>
      <c r="W1733" s="3"/>
      <c r="X1733" s="3"/>
      <c r="Z1733" s="3"/>
      <c r="AA1733" s="3"/>
      <c r="AB1733" s="3"/>
      <c r="AC1733" s="3"/>
      <c r="AD1733" s="3"/>
      <c r="AF1733" s="3"/>
      <c r="AG1733" s="3"/>
      <c r="AH1733" s="3"/>
      <c r="AJ1733" s="3"/>
      <c r="AK1733" s="3"/>
      <c r="AL1733" s="3"/>
      <c r="AN1733" s="3"/>
      <c r="AQ1733" s="3"/>
    </row>
    <row r="1734" spans="1:43">
      <c r="A1734" t="str">
        <f>IF(C1734="","","Allievo "&amp;COUNTIF($C$2:C1734,C1734))</f>
        <v/>
      </c>
      <c r="H1734" s="3"/>
      <c r="N1734" s="3"/>
      <c r="O1734" s="3"/>
      <c r="P1734" s="3"/>
      <c r="Q1734" s="3"/>
      <c r="R1734" s="3"/>
      <c r="S1734" s="3"/>
      <c r="T1734" s="3"/>
      <c r="V1734" s="3"/>
      <c r="W1734" s="3"/>
      <c r="X1734" s="3"/>
      <c r="Z1734" s="3"/>
      <c r="AA1734" s="3"/>
      <c r="AB1734" s="3"/>
      <c r="AC1734" s="3"/>
      <c r="AD1734" s="3"/>
      <c r="AF1734" s="3"/>
      <c r="AG1734" s="3"/>
      <c r="AH1734" s="3"/>
      <c r="AJ1734" s="3"/>
      <c r="AK1734" s="3"/>
      <c r="AL1734" s="3"/>
      <c r="AN1734" s="3"/>
      <c r="AQ1734" s="3"/>
    </row>
    <row r="1735" spans="1:43">
      <c r="A1735" t="str">
        <f>IF(C1735="","","Allievo "&amp;COUNTIF($C$2:C1735,C1735))</f>
        <v/>
      </c>
      <c r="H1735" s="3"/>
      <c r="N1735" s="3"/>
      <c r="O1735" s="3"/>
      <c r="P1735" s="3"/>
      <c r="Q1735" s="3"/>
      <c r="R1735" s="3"/>
      <c r="S1735" s="3"/>
      <c r="T1735" s="3"/>
      <c r="V1735" s="3"/>
      <c r="W1735" s="3"/>
      <c r="X1735" s="3"/>
      <c r="Z1735" s="3"/>
      <c r="AA1735" s="3"/>
      <c r="AB1735" s="3"/>
      <c r="AC1735" s="3"/>
      <c r="AD1735" s="3"/>
      <c r="AF1735" s="3"/>
      <c r="AG1735" s="3"/>
      <c r="AH1735" s="3"/>
      <c r="AJ1735" s="3"/>
      <c r="AK1735" s="3"/>
      <c r="AL1735" s="3"/>
      <c r="AN1735" s="3"/>
      <c r="AQ1735" s="3"/>
    </row>
    <row r="1736" spans="1:43">
      <c r="A1736" t="str">
        <f>IF(C1736="","","Allievo "&amp;COUNTIF($C$2:C1736,C1736))</f>
        <v/>
      </c>
      <c r="H1736" s="3"/>
      <c r="N1736" s="3"/>
      <c r="O1736" s="3"/>
      <c r="P1736" s="3"/>
      <c r="Q1736" s="3"/>
      <c r="R1736" s="3"/>
      <c r="S1736" s="3"/>
      <c r="T1736" s="3"/>
      <c r="V1736" s="3"/>
      <c r="W1736" s="3"/>
      <c r="X1736" s="3"/>
      <c r="Z1736" s="3"/>
      <c r="AA1736" s="3"/>
      <c r="AB1736" s="3"/>
      <c r="AC1736" s="3"/>
      <c r="AD1736" s="3"/>
      <c r="AF1736" s="3"/>
      <c r="AG1736" s="3"/>
      <c r="AH1736" s="3"/>
      <c r="AJ1736" s="3"/>
      <c r="AK1736" s="3"/>
      <c r="AL1736" s="3"/>
      <c r="AN1736" s="3"/>
      <c r="AQ1736" s="3"/>
    </row>
    <row r="1737" spans="1:43">
      <c r="A1737" t="str">
        <f>IF(C1737="","","Allievo "&amp;COUNTIF($C$2:C1737,C1737))</f>
        <v/>
      </c>
      <c r="H1737" s="3"/>
      <c r="N1737" s="3"/>
      <c r="O1737" s="3"/>
      <c r="P1737" s="3"/>
      <c r="Q1737" s="3"/>
      <c r="R1737" s="3"/>
      <c r="S1737" s="3"/>
      <c r="T1737" s="3"/>
      <c r="V1737" s="3"/>
      <c r="W1737" s="3"/>
      <c r="X1737" s="3"/>
      <c r="Z1737" s="3"/>
      <c r="AA1737" s="3"/>
      <c r="AB1737" s="3"/>
      <c r="AC1737" s="3"/>
      <c r="AD1737" s="3"/>
      <c r="AF1737" s="3"/>
      <c r="AG1737" s="3"/>
      <c r="AH1737" s="3"/>
      <c r="AJ1737" s="3"/>
      <c r="AK1737" s="3"/>
      <c r="AL1737" s="3"/>
      <c r="AN1737" s="3"/>
      <c r="AQ1737" s="3"/>
    </row>
    <row r="1738" spans="1:43">
      <c r="A1738" t="str">
        <f>IF(C1738="","","Allievo "&amp;COUNTIF($C$2:C1738,C1738))</f>
        <v/>
      </c>
      <c r="H1738" s="3"/>
      <c r="N1738" s="3"/>
      <c r="O1738" s="3"/>
      <c r="P1738" s="3"/>
      <c r="Q1738" s="3"/>
      <c r="R1738" s="3"/>
      <c r="S1738" s="3"/>
      <c r="T1738" s="3"/>
      <c r="V1738" s="3"/>
      <c r="W1738" s="3"/>
      <c r="X1738" s="3"/>
      <c r="Z1738" s="3"/>
      <c r="AA1738" s="3"/>
      <c r="AB1738" s="3"/>
      <c r="AC1738" s="3"/>
      <c r="AD1738" s="3"/>
      <c r="AF1738" s="3"/>
      <c r="AG1738" s="3"/>
      <c r="AH1738" s="3"/>
      <c r="AJ1738" s="3"/>
      <c r="AK1738" s="3"/>
      <c r="AL1738" s="3"/>
      <c r="AN1738" s="3"/>
      <c r="AQ1738" s="3"/>
    </row>
    <row r="1739" spans="1:43">
      <c r="A1739" t="str">
        <f>IF(C1739="","","Allievo "&amp;COUNTIF($C$2:C1739,C1739))</f>
        <v/>
      </c>
      <c r="H1739" s="3"/>
      <c r="N1739" s="3"/>
      <c r="O1739" s="3"/>
      <c r="P1739" s="3"/>
      <c r="Q1739" s="3"/>
      <c r="R1739" s="3"/>
      <c r="S1739" s="3"/>
      <c r="T1739" s="3"/>
      <c r="V1739" s="3"/>
      <c r="W1739" s="3"/>
      <c r="X1739" s="3"/>
      <c r="Z1739" s="3"/>
      <c r="AA1739" s="3"/>
      <c r="AB1739" s="3"/>
      <c r="AC1739" s="3"/>
      <c r="AD1739" s="3"/>
      <c r="AF1739" s="3"/>
      <c r="AG1739" s="3"/>
      <c r="AH1739" s="3"/>
      <c r="AJ1739" s="3"/>
      <c r="AK1739" s="3"/>
      <c r="AL1739" s="3"/>
      <c r="AN1739" s="3"/>
      <c r="AQ1739" s="3"/>
    </row>
    <row r="1740" spans="1:43">
      <c r="A1740" t="str">
        <f>IF(C1740="","","Allievo "&amp;COUNTIF($C$2:C1740,C1740))</f>
        <v/>
      </c>
      <c r="H1740" s="3"/>
      <c r="N1740" s="3"/>
      <c r="O1740" s="3"/>
      <c r="P1740" s="3"/>
      <c r="Q1740" s="3"/>
      <c r="R1740" s="3"/>
      <c r="S1740" s="3"/>
      <c r="T1740" s="3"/>
      <c r="V1740" s="3"/>
      <c r="W1740" s="3"/>
      <c r="X1740" s="3"/>
      <c r="Z1740" s="3"/>
      <c r="AA1740" s="3"/>
      <c r="AB1740" s="3"/>
      <c r="AC1740" s="3"/>
      <c r="AD1740" s="3"/>
      <c r="AF1740" s="3"/>
      <c r="AG1740" s="3"/>
      <c r="AH1740" s="3"/>
      <c r="AJ1740" s="3"/>
      <c r="AK1740" s="3"/>
      <c r="AL1740" s="3"/>
      <c r="AN1740" s="3"/>
      <c r="AQ1740" s="3"/>
    </row>
    <row r="1741" spans="1:43">
      <c r="A1741" t="str">
        <f>IF(C1741="","","Allievo "&amp;COUNTIF($C$2:C1741,C1741))</f>
        <v/>
      </c>
      <c r="H1741" s="3"/>
      <c r="N1741" s="3"/>
      <c r="O1741" s="3"/>
      <c r="P1741" s="3"/>
      <c r="Q1741" s="3"/>
      <c r="R1741" s="3"/>
      <c r="S1741" s="3"/>
      <c r="T1741" s="3"/>
      <c r="V1741" s="3"/>
      <c r="W1741" s="3"/>
      <c r="X1741" s="3"/>
      <c r="Z1741" s="3"/>
      <c r="AA1741" s="3"/>
      <c r="AB1741" s="3"/>
      <c r="AC1741" s="3"/>
      <c r="AD1741" s="3"/>
      <c r="AF1741" s="3"/>
      <c r="AG1741" s="3"/>
      <c r="AH1741" s="3"/>
      <c r="AJ1741" s="3"/>
      <c r="AK1741" s="3"/>
      <c r="AL1741" s="3"/>
      <c r="AN1741" s="3"/>
      <c r="AQ1741" s="3"/>
    </row>
    <row r="1742" spans="1:43">
      <c r="A1742" t="str">
        <f>IF(C1742="","","Allievo "&amp;COUNTIF($C$2:C1742,C1742))</f>
        <v/>
      </c>
      <c r="H1742" s="3"/>
      <c r="N1742" s="3"/>
      <c r="O1742" s="3"/>
      <c r="P1742" s="3"/>
      <c r="Q1742" s="3"/>
      <c r="R1742" s="3"/>
      <c r="S1742" s="3"/>
      <c r="T1742" s="3"/>
      <c r="V1742" s="3"/>
      <c r="W1742" s="3"/>
      <c r="X1742" s="3"/>
      <c r="Z1742" s="3"/>
      <c r="AA1742" s="3"/>
      <c r="AB1742" s="3"/>
      <c r="AC1742" s="3"/>
      <c r="AD1742" s="3"/>
      <c r="AF1742" s="3"/>
      <c r="AG1742" s="3"/>
      <c r="AH1742" s="3"/>
      <c r="AJ1742" s="3"/>
      <c r="AK1742" s="3"/>
      <c r="AL1742" s="3"/>
      <c r="AN1742" s="3"/>
      <c r="AQ1742" s="3"/>
    </row>
    <row r="1743" spans="1:43">
      <c r="A1743" t="str">
        <f>IF(C1743="","","Allievo "&amp;COUNTIF($C$2:C1743,C1743))</f>
        <v/>
      </c>
      <c r="H1743" s="3"/>
      <c r="N1743" s="3"/>
      <c r="O1743" s="3"/>
      <c r="P1743" s="3"/>
      <c r="Q1743" s="3"/>
      <c r="R1743" s="3"/>
      <c r="S1743" s="3"/>
      <c r="T1743" s="3"/>
      <c r="V1743" s="3"/>
      <c r="W1743" s="3"/>
      <c r="X1743" s="3"/>
      <c r="Z1743" s="3"/>
      <c r="AA1743" s="3"/>
      <c r="AB1743" s="3"/>
      <c r="AC1743" s="3"/>
      <c r="AD1743" s="3"/>
      <c r="AF1743" s="3"/>
      <c r="AG1743" s="3"/>
      <c r="AH1743" s="3"/>
      <c r="AJ1743" s="3"/>
      <c r="AK1743" s="3"/>
      <c r="AL1743" s="3"/>
      <c r="AN1743" s="3"/>
      <c r="AQ1743" s="3"/>
    </row>
    <row r="1744" spans="1:43">
      <c r="A1744" t="str">
        <f>IF(C1744="","","Allievo "&amp;COUNTIF($C$2:C1744,C1744))</f>
        <v/>
      </c>
      <c r="H1744" s="3"/>
      <c r="N1744" s="3"/>
      <c r="O1744" s="3"/>
      <c r="P1744" s="3"/>
      <c r="Q1744" s="3"/>
      <c r="R1744" s="3"/>
      <c r="S1744" s="3"/>
      <c r="T1744" s="3"/>
      <c r="V1744" s="3"/>
      <c r="W1744" s="3"/>
      <c r="X1744" s="3"/>
      <c r="Z1744" s="3"/>
      <c r="AA1744" s="3"/>
      <c r="AB1744" s="3"/>
      <c r="AC1744" s="3"/>
      <c r="AD1744" s="3"/>
      <c r="AF1744" s="3"/>
      <c r="AG1744" s="3"/>
      <c r="AH1744" s="3"/>
      <c r="AJ1744" s="3"/>
      <c r="AK1744" s="3"/>
      <c r="AL1744" s="3"/>
      <c r="AN1744" s="3"/>
      <c r="AQ1744" s="3"/>
    </row>
    <row r="1745" spans="1:43">
      <c r="A1745" t="str">
        <f>IF(C1745="","","Allievo "&amp;COUNTIF($C$2:C1745,C1745))</f>
        <v/>
      </c>
      <c r="H1745" s="3"/>
      <c r="N1745" s="3"/>
      <c r="O1745" s="3"/>
      <c r="P1745" s="3"/>
      <c r="Q1745" s="3"/>
      <c r="R1745" s="3"/>
      <c r="S1745" s="3"/>
      <c r="T1745" s="3"/>
      <c r="V1745" s="3"/>
      <c r="W1745" s="3"/>
      <c r="X1745" s="3"/>
      <c r="Z1745" s="3"/>
      <c r="AA1745" s="3"/>
      <c r="AB1745" s="3"/>
      <c r="AC1745" s="3"/>
      <c r="AD1745" s="3"/>
      <c r="AF1745" s="3"/>
      <c r="AG1745" s="3"/>
      <c r="AH1745" s="3"/>
      <c r="AJ1745" s="3"/>
      <c r="AK1745" s="3"/>
      <c r="AL1745" s="3"/>
      <c r="AN1745" s="3"/>
      <c r="AQ1745" s="3"/>
    </row>
    <row r="1746" spans="1:43">
      <c r="A1746" t="str">
        <f>IF(C1746="","","Allievo "&amp;COUNTIF($C$2:C1746,C1746))</f>
        <v/>
      </c>
      <c r="H1746" s="3"/>
      <c r="N1746" s="3"/>
      <c r="O1746" s="3"/>
      <c r="P1746" s="3"/>
      <c r="Q1746" s="3"/>
      <c r="R1746" s="3"/>
      <c r="S1746" s="3"/>
      <c r="T1746" s="3"/>
      <c r="V1746" s="3"/>
      <c r="W1746" s="3"/>
      <c r="X1746" s="3"/>
      <c r="Z1746" s="3"/>
      <c r="AA1746" s="3"/>
      <c r="AB1746" s="3"/>
      <c r="AC1746" s="3"/>
      <c r="AD1746" s="3"/>
      <c r="AF1746" s="3"/>
      <c r="AG1746" s="3"/>
      <c r="AH1746" s="3"/>
      <c r="AJ1746" s="3"/>
      <c r="AK1746" s="3"/>
      <c r="AL1746" s="3"/>
      <c r="AN1746" s="3"/>
      <c r="AQ1746" s="3"/>
    </row>
    <row r="1747" spans="1:43">
      <c r="A1747" t="str">
        <f>IF(C1747="","","Allievo "&amp;COUNTIF($C$2:C1747,C1747))</f>
        <v/>
      </c>
      <c r="H1747" s="3"/>
      <c r="N1747" s="3"/>
      <c r="O1747" s="3"/>
      <c r="P1747" s="3"/>
      <c r="Q1747" s="3"/>
      <c r="R1747" s="3"/>
      <c r="S1747" s="3"/>
      <c r="T1747" s="3"/>
      <c r="V1747" s="3"/>
      <c r="W1747" s="3"/>
      <c r="X1747" s="3"/>
      <c r="Z1747" s="3"/>
      <c r="AA1747" s="3"/>
      <c r="AB1747" s="3"/>
      <c r="AC1747" s="3"/>
      <c r="AD1747" s="3"/>
      <c r="AF1747" s="3"/>
      <c r="AG1747" s="3"/>
      <c r="AH1747" s="3"/>
      <c r="AJ1747" s="3"/>
      <c r="AK1747" s="3"/>
      <c r="AL1747" s="3"/>
      <c r="AN1747" s="3"/>
      <c r="AQ1747" s="3"/>
    </row>
    <row r="1748" spans="1:43">
      <c r="A1748" t="str">
        <f>IF(C1748="","","Allievo "&amp;COUNTIF($C$2:C1748,C1748))</f>
        <v/>
      </c>
      <c r="H1748" s="3"/>
      <c r="N1748" s="3"/>
      <c r="O1748" s="3"/>
      <c r="P1748" s="3"/>
      <c r="Q1748" s="3"/>
      <c r="R1748" s="3"/>
      <c r="S1748" s="3"/>
      <c r="T1748" s="3"/>
      <c r="V1748" s="3"/>
      <c r="W1748" s="3"/>
      <c r="X1748" s="3"/>
      <c r="Z1748" s="3"/>
      <c r="AA1748" s="3"/>
      <c r="AB1748" s="3"/>
      <c r="AC1748" s="3"/>
      <c r="AD1748" s="3"/>
      <c r="AF1748" s="3"/>
      <c r="AG1748" s="3"/>
      <c r="AH1748" s="3"/>
      <c r="AJ1748" s="3"/>
      <c r="AK1748" s="3"/>
      <c r="AL1748" s="3"/>
      <c r="AN1748" s="3"/>
      <c r="AQ1748" s="3"/>
    </row>
    <row r="1749" spans="1:43">
      <c r="A1749" t="str">
        <f>IF(C1749="","","Allievo "&amp;COUNTIF($C$2:C1749,C1749))</f>
        <v/>
      </c>
      <c r="H1749" s="3"/>
      <c r="N1749" s="3"/>
      <c r="O1749" s="3"/>
      <c r="P1749" s="3"/>
      <c r="Q1749" s="3"/>
      <c r="R1749" s="3"/>
      <c r="S1749" s="3"/>
      <c r="T1749" s="3"/>
      <c r="V1749" s="3"/>
      <c r="W1749" s="3"/>
      <c r="X1749" s="3"/>
      <c r="Z1749" s="3"/>
      <c r="AA1749" s="3"/>
      <c r="AB1749" s="3"/>
      <c r="AC1749" s="3"/>
      <c r="AD1749" s="3"/>
      <c r="AF1749" s="3"/>
      <c r="AG1749" s="3"/>
      <c r="AH1749" s="3"/>
      <c r="AJ1749" s="3"/>
      <c r="AK1749" s="3"/>
      <c r="AL1749" s="3"/>
      <c r="AN1749" s="3"/>
      <c r="AQ1749" s="3"/>
    </row>
    <row r="1750" spans="1:43">
      <c r="A1750" t="str">
        <f>IF(C1750="","","Allievo "&amp;COUNTIF($C$2:C1750,C1750))</f>
        <v/>
      </c>
      <c r="H1750" s="3"/>
      <c r="N1750" s="3"/>
      <c r="O1750" s="3"/>
      <c r="P1750" s="3"/>
      <c r="Q1750" s="3"/>
      <c r="R1750" s="3"/>
      <c r="S1750" s="3"/>
      <c r="T1750" s="3"/>
      <c r="V1750" s="3"/>
      <c r="W1750" s="3"/>
      <c r="X1750" s="3"/>
      <c r="Z1750" s="3"/>
      <c r="AA1750" s="3"/>
      <c r="AB1750" s="3"/>
      <c r="AC1750" s="3"/>
      <c r="AD1750" s="3"/>
      <c r="AF1750" s="3"/>
      <c r="AG1750" s="3"/>
      <c r="AH1750" s="3"/>
      <c r="AJ1750" s="3"/>
      <c r="AK1750" s="3"/>
      <c r="AL1750" s="3"/>
      <c r="AN1750" s="3"/>
      <c r="AQ1750" s="3"/>
    </row>
    <row r="1751" spans="1:43">
      <c r="A1751" t="str">
        <f>IF(C1751="","","Allievo "&amp;COUNTIF($C$2:C1751,C1751))</f>
        <v/>
      </c>
      <c r="H1751" s="3"/>
      <c r="N1751" s="3"/>
      <c r="O1751" s="3"/>
      <c r="P1751" s="3"/>
      <c r="Q1751" s="3"/>
      <c r="R1751" s="3"/>
      <c r="S1751" s="3"/>
      <c r="T1751" s="3"/>
      <c r="V1751" s="3"/>
      <c r="W1751" s="3"/>
      <c r="X1751" s="3"/>
      <c r="Z1751" s="3"/>
      <c r="AA1751" s="3"/>
      <c r="AB1751" s="3"/>
      <c r="AC1751" s="3"/>
      <c r="AD1751" s="3"/>
      <c r="AF1751" s="3"/>
      <c r="AG1751" s="3"/>
      <c r="AH1751" s="3"/>
      <c r="AJ1751" s="3"/>
      <c r="AK1751" s="3"/>
      <c r="AL1751" s="3"/>
      <c r="AN1751" s="3"/>
      <c r="AQ1751" s="3"/>
    </row>
    <row r="1752" spans="1:43">
      <c r="A1752" t="str">
        <f>IF(C1752="","","Allievo "&amp;COUNTIF($C$2:C1752,C1752))</f>
        <v/>
      </c>
      <c r="H1752" s="3"/>
      <c r="N1752" s="3"/>
      <c r="O1752" s="3"/>
      <c r="P1752" s="3"/>
      <c r="Q1752" s="3"/>
      <c r="R1752" s="3"/>
      <c r="S1752" s="3"/>
      <c r="T1752" s="3"/>
      <c r="V1752" s="3"/>
      <c r="W1752" s="3"/>
      <c r="X1752" s="3"/>
      <c r="Z1752" s="3"/>
      <c r="AA1752" s="3"/>
      <c r="AB1752" s="3"/>
      <c r="AC1752" s="3"/>
      <c r="AD1752" s="3"/>
      <c r="AF1752" s="3"/>
      <c r="AG1752" s="3"/>
      <c r="AH1752" s="3"/>
      <c r="AJ1752" s="3"/>
      <c r="AK1752" s="3"/>
      <c r="AL1752" s="3"/>
      <c r="AN1752" s="3"/>
      <c r="AQ1752" s="3"/>
    </row>
    <row r="1753" spans="1:43">
      <c r="A1753" t="str">
        <f>IF(C1753="","","Allievo "&amp;COUNTIF($C$2:C1753,C1753))</f>
        <v/>
      </c>
      <c r="H1753" s="3"/>
      <c r="N1753" s="3"/>
      <c r="O1753" s="3"/>
      <c r="P1753" s="3"/>
      <c r="Q1753" s="3"/>
      <c r="R1753" s="3"/>
      <c r="S1753" s="3"/>
      <c r="T1753" s="3"/>
      <c r="V1753" s="3"/>
      <c r="W1753" s="3"/>
      <c r="X1753" s="3"/>
      <c r="Z1753" s="3"/>
      <c r="AA1753" s="3"/>
      <c r="AB1753" s="3"/>
      <c r="AC1753" s="3"/>
      <c r="AD1753" s="3"/>
      <c r="AF1753" s="3"/>
      <c r="AG1753" s="3"/>
      <c r="AH1753" s="3"/>
      <c r="AJ1753" s="3"/>
      <c r="AK1753" s="3"/>
      <c r="AL1753" s="3"/>
      <c r="AN1753" s="3"/>
      <c r="AQ1753" s="3"/>
    </row>
    <row r="1754" spans="1:43">
      <c r="A1754" t="str">
        <f>IF(C1754="","","Allievo "&amp;COUNTIF($C$2:C1754,C1754))</f>
        <v/>
      </c>
      <c r="H1754" s="3"/>
      <c r="N1754" s="3"/>
      <c r="O1754" s="3"/>
      <c r="P1754" s="3"/>
      <c r="Q1754" s="3"/>
      <c r="R1754" s="3"/>
      <c r="S1754" s="3"/>
      <c r="T1754" s="3"/>
      <c r="V1754" s="3"/>
      <c r="W1754" s="3"/>
      <c r="X1754" s="3"/>
      <c r="Z1754" s="3"/>
      <c r="AA1754" s="3"/>
      <c r="AB1754" s="3"/>
      <c r="AC1754" s="3"/>
      <c r="AD1754" s="3"/>
      <c r="AF1754" s="3"/>
      <c r="AG1754" s="3"/>
      <c r="AH1754" s="3"/>
      <c r="AJ1754" s="3"/>
      <c r="AK1754" s="3"/>
      <c r="AL1754" s="3"/>
      <c r="AN1754" s="3"/>
      <c r="AQ1754" s="3"/>
    </row>
    <row r="1755" spans="1:43">
      <c r="A1755" t="str">
        <f>IF(C1755="","","Allievo "&amp;COUNTIF($C$2:C1755,C1755))</f>
        <v/>
      </c>
      <c r="H1755" s="3"/>
      <c r="N1755" s="3"/>
      <c r="O1755" s="3"/>
      <c r="P1755" s="3"/>
      <c r="Q1755" s="3"/>
      <c r="R1755" s="3"/>
      <c r="S1755" s="3"/>
      <c r="T1755" s="3"/>
      <c r="V1755" s="3"/>
      <c r="W1755" s="3"/>
      <c r="X1755" s="3"/>
      <c r="Z1755" s="3"/>
      <c r="AA1755" s="3"/>
      <c r="AB1755" s="3"/>
      <c r="AC1755" s="3"/>
      <c r="AD1755" s="3"/>
      <c r="AF1755" s="3"/>
      <c r="AG1755" s="3"/>
      <c r="AH1755" s="3"/>
      <c r="AJ1755" s="3"/>
      <c r="AK1755" s="3"/>
      <c r="AL1755" s="3"/>
      <c r="AN1755" s="3"/>
      <c r="AQ1755" s="3"/>
    </row>
    <row r="1756" spans="1:43">
      <c r="A1756" t="str">
        <f>IF(C1756="","","Allievo "&amp;COUNTIF($C$2:C1756,C1756))</f>
        <v/>
      </c>
      <c r="H1756" s="3"/>
      <c r="N1756" s="3"/>
      <c r="O1756" s="3"/>
      <c r="P1756" s="3"/>
      <c r="Q1756" s="3"/>
      <c r="R1756" s="3"/>
      <c r="S1756" s="3"/>
      <c r="T1756" s="3"/>
      <c r="V1756" s="3"/>
      <c r="W1756" s="3"/>
      <c r="X1756" s="3"/>
      <c r="Z1756" s="3"/>
      <c r="AA1756" s="3"/>
      <c r="AB1756" s="3"/>
      <c r="AC1756" s="3"/>
      <c r="AD1756" s="3"/>
      <c r="AF1756" s="3"/>
      <c r="AG1756" s="3"/>
      <c r="AH1756" s="3"/>
      <c r="AJ1756" s="3"/>
      <c r="AK1756" s="3"/>
      <c r="AL1756" s="3"/>
      <c r="AN1756" s="3"/>
      <c r="AQ1756" s="3"/>
    </row>
    <row r="1757" spans="1:43">
      <c r="A1757" t="str">
        <f>IF(C1757="","","Allievo "&amp;COUNTIF($C$2:C1757,C1757))</f>
        <v/>
      </c>
      <c r="H1757" s="3"/>
      <c r="N1757" s="3"/>
      <c r="O1757" s="3"/>
      <c r="P1757" s="3"/>
      <c r="Q1757" s="3"/>
      <c r="R1757" s="3"/>
      <c r="S1757" s="3"/>
      <c r="T1757" s="3"/>
      <c r="V1757" s="3"/>
      <c r="W1757" s="3"/>
      <c r="X1757" s="3"/>
      <c r="Z1757" s="3"/>
      <c r="AA1757" s="3"/>
      <c r="AB1757" s="3"/>
      <c r="AC1757" s="3"/>
      <c r="AD1757" s="3"/>
      <c r="AF1757" s="3"/>
      <c r="AG1757" s="3"/>
      <c r="AH1757" s="3"/>
      <c r="AJ1757" s="3"/>
      <c r="AK1757" s="3"/>
      <c r="AL1757" s="3"/>
      <c r="AN1757" s="3"/>
      <c r="AQ1757" s="3"/>
    </row>
    <row r="1758" spans="1:43">
      <c r="A1758" t="str">
        <f>IF(C1758="","","Allievo "&amp;COUNTIF($C$2:C1758,C1758))</f>
        <v/>
      </c>
      <c r="H1758" s="3"/>
      <c r="N1758" s="3"/>
      <c r="O1758" s="3"/>
      <c r="P1758" s="3"/>
      <c r="Q1758" s="3"/>
      <c r="R1758" s="3"/>
      <c r="S1758" s="3"/>
      <c r="T1758" s="3"/>
      <c r="V1758" s="3"/>
      <c r="W1758" s="3"/>
      <c r="X1758" s="3"/>
      <c r="Z1758" s="3"/>
      <c r="AA1758" s="3"/>
      <c r="AB1758" s="3"/>
      <c r="AC1758" s="3"/>
      <c r="AD1758" s="3"/>
      <c r="AF1758" s="3"/>
      <c r="AG1758" s="3"/>
      <c r="AH1758" s="3"/>
      <c r="AJ1758" s="3"/>
      <c r="AK1758" s="3"/>
      <c r="AL1758" s="3"/>
      <c r="AN1758" s="3"/>
      <c r="AQ1758" s="3"/>
    </row>
    <row r="1759" spans="1:43">
      <c r="A1759" t="str">
        <f>IF(C1759="","","Allievo "&amp;COUNTIF($C$2:C1759,C1759))</f>
        <v/>
      </c>
      <c r="H1759" s="3"/>
      <c r="N1759" s="3"/>
      <c r="O1759" s="3"/>
      <c r="P1759" s="3"/>
      <c r="Q1759" s="3"/>
      <c r="R1759" s="3"/>
      <c r="S1759" s="3"/>
      <c r="T1759" s="3"/>
      <c r="V1759" s="3"/>
      <c r="W1759" s="3"/>
      <c r="X1759" s="3"/>
      <c r="Z1759" s="3"/>
      <c r="AA1759" s="3"/>
      <c r="AB1759" s="3"/>
      <c r="AC1759" s="3"/>
      <c r="AD1759" s="3"/>
      <c r="AF1759" s="3"/>
      <c r="AG1759" s="3"/>
      <c r="AH1759" s="3"/>
      <c r="AJ1759" s="3"/>
      <c r="AK1759" s="3"/>
      <c r="AL1759" s="3"/>
      <c r="AN1759" s="3"/>
      <c r="AQ1759" s="3"/>
    </row>
    <row r="1760" spans="1:43">
      <c r="A1760" t="str">
        <f>IF(C1760="","","Allievo "&amp;COUNTIF($C$2:C1760,C1760))</f>
        <v/>
      </c>
      <c r="H1760" s="3"/>
      <c r="N1760" s="3"/>
      <c r="O1760" s="3"/>
      <c r="P1760" s="3"/>
      <c r="Q1760" s="3"/>
      <c r="R1760" s="3"/>
      <c r="S1760" s="3"/>
      <c r="T1760" s="3"/>
      <c r="V1760" s="3"/>
      <c r="W1760" s="3"/>
      <c r="X1760" s="3"/>
      <c r="Z1760" s="3"/>
      <c r="AA1760" s="3"/>
      <c r="AB1760" s="3"/>
      <c r="AC1760" s="3"/>
      <c r="AD1760" s="3"/>
      <c r="AF1760" s="3"/>
      <c r="AG1760" s="3"/>
      <c r="AH1760" s="3"/>
      <c r="AJ1760" s="3"/>
      <c r="AK1760" s="3"/>
      <c r="AL1760" s="3"/>
      <c r="AN1760" s="3"/>
      <c r="AQ1760" s="3"/>
    </row>
    <row r="1761" spans="1:43">
      <c r="A1761" t="str">
        <f>IF(C1761="","","Allievo "&amp;COUNTIF($C$2:C1761,C1761))</f>
        <v/>
      </c>
      <c r="H1761" s="3"/>
      <c r="N1761" s="3"/>
      <c r="O1761" s="3"/>
      <c r="P1761" s="3"/>
      <c r="Q1761" s="3"/>
      <c r="R1761" s="3"/>
      <c r="S1761" s="3"/>
      <c r="T1761" s="3"/>
      <c r="V1761" s="3"/>
      <c r="W1761" s="3"/>
      <c r="X1761" s="3"/>
      <c r="Z1761" s="3"/>
      <c r="AA1761" s="3"/>
      <c r="AB1761" s="3"/>
      <c r="AC1761" s="3"/>
      <c r="AD1761" s="3"/>
      <c r="AF1761" s="3"/>
      <c r="AG1761" s="3"/>
      <c r="AH1761" s="3"/>
      <c r="AJ1761" s="3"/>
      <c r="AK1761" s="3"/>
      <c r="AL1761" s="3"/>
      <c r="AN1761" s="3"/>
      <c r="AQ1761" s="3"/>
    </row>
    <row r="1762" spans="1:43">
      <c r="A1762" t="str">
        <f>IF(C1762="","","Allievo "&amp;COUNTIF($C$2:C1762,C1762))</f>
        <v/>
      </c>
      <c r="H1762" s="3"/>
      <c r="N1762" s="3"/>
      <c r="O1762" s="3"/>
      <c r="P1762" s="3"/>
      <c r="Q1762" s="3"/>
      <c r="R1762" s="3"/>
      <c r="S1762" s="3"/>
      <c r="T1762" s="3"/>
      <c r="V1762" s="3"/>
      <c r="W1762" s="3"/>
      <c r="X1762" s="3"/>
      <c r="Z1762" s="3"/>
      <c r="AA1762" s="3"/>
      <c r="AB1762" s="3"/>
      <c r="AC1762" s="3"/>
      <c r="AD1762" s="3"/>
      <c r="AF1762" s="3"/>
      <c r="AG1762" s="3"/>
      <c r="AH1762" s="3"/>
      <c r="AJ1762" s="3"/>
      <c r="AK1762" s="3"/>
      <c r="AL1762" s="3"/>
      <c r="AN1762" s="3"/>
      <c r="AQ1762" s="3"/>
    </row>
    <row r="1763" spans="1:43">
      <c r="A1763" t="str">
        <f>IF(C1763="","","Allievo "&amp;COUNTIF($C$2:C1763,C1763))</f>
        <v/>
      </c>
      <c r="H1763" s="3"/>
      <c r="N1763" s="3"/>
      <c r="O1763" s="3"/>
      <c r="P1763" s="3"/>
      <c r="Q1763" s="3"/>
      <c r="R1763" s="3"/>
      <c r="S1763" s="3"/>
      <c r="T1763" s="3"/>
      <c r="V1763" s="3"/>
      <c r="W1763" s="3"/>
      <c r="X1763" s="3"/>
      <c r="Z1763" s="3"/>
      <c r="AA1763" s="3"/>
      <c r="AB1763" s="3"/>
      <c r="AC1763" s="3"/>
      <c r="AD1763" s="3"/>
      <c r="AF1763" s="3"/>
      <c r="AG1763" s="3"/>
      <c r="AH1763" s="3"/>
      <c r="AJ1763" s="3"/>
      <c r="AK1763" s="3"/>
      <c r="AL1763" s="3"/>
      <c r="AN1763" s="3"/>
      <c r="AQ1763" s="3"/>
    </row>
    <row r="1764" spans="1:43">
      <c r="A1764" t="str">
        <f>IF(C1764="","","Allievo "&amp;COUNTIF($C$2:C1764,C1764))</f>
        <v/>
      </c>
      <c r="H1764" s="3"/>
      <c r="N1764" s="3"/>
      <c r="O1764" s="3"/>
      <c r="P1764" s="3"/>
      <c r="Q1764" s="3"/>
      <c r="R1764" s="3"/>
      <c r="S1764" s="3"/>
      <c r="T1764" s="3"/>
      <c r="V1764" s="3"/>
      <c r="W1764" s="3"/>
      <c r="X1764" s="3"/>
      <c r="Z1764" s="3"/>
      <c r="AA1764" s="3"/>
      <c r="AB1764" s="3"/>
      <c r="AC1764" s="3"/>
      <c r="AD1764" s="3"/>
      <c r="AF1764" s="3"/>
      <c r="AG1764" s="3"/>
      <c r="AH1764" s="3"/>
      <c r="AJ1764" s="3"/>
      <c r="AK1764" s="3"/>
      <c r="AL1764" s="3"/>
      <c r="AN1764" s="3"/>
      <c r="AQ1764" s="3"/>
    </row>
    <row r="1765" spans="1:43">
      <c r="A1765" t="str">
        <f>IF(C1765="","","Allievo "&amp;COUNTIF($C$2:C1765,C1765))</f>
        <v/>
      </c>
      <c r="H1765" s="3"/>
      <c r="N1765" s="3"/>
      <c r="O1765" s="3"/>
      <c r="P1765" s="3"/>
      <c r="Q1765" s="3"/>
      <c r="R1765" s="3"/>
      <c r="S1765" s="3"/>
      <c r="T1765" s="3"/>
      <c r="V1765" s="3"/>
      <c r="W1765" s="3"/>
      <c r="X1765" s="3"/>
      <c r="Z1765" s="3"/>
      <c r="AA1765" s="3"/>
      <c r="AB1765" s="3"/>
      <c r="AC1765" s="3"/>
      <c r="AD1765" s="3"/>
      <c r="AF1765" s="3"/>
      <c r="AG1765" s="3"/>
      <c r="AH1765" s="3"/>
      <c r="AJ1765" s="3"/>
      <c r="AK1765" s="3"/>
      <c r="AL1765" s="3"/>
      <c r="AN1765" s="3"/>
      <c r="AQ1765" s="3"/>
    </row>
    <row r="1766" spans="1:43">
      <c r="A1766" t="str">
        <f>IF(C1766="","","Allievo "&amp;COUNTIF($C$2:C1766,C1766))</f>
        <v/>
      </c>
      <c r="H1766" s="3"/>
      <c r="N1766" s="3"/>
      <c r="O1766" s="3"/>
      <c r="P1766" s="3"/>
      <c r="Q1766" s="3"/>
      <c r="R1766" s="3"/>
      <c r="S1766" s="3"/>
      <c r="T1766" s="3"/>
      <c r="V1766" s="3"/>
      <c r="W1766" s="3"/>
      <c r="X1766" s="3"/>
      <c r="Z1766" s="3"/>
      <c r="AA1766" s="3"/>
      <c r="AB1766" s="3"/>
      <c r="AC1766" s="3"/>
      <c r="AD1766" s="3"/>
      <c r="AF1766" s="3"/>
      <c r="AG1766" s="3"/>
      <c r="AH1766" s="3"/>
      <c r="AJ1766" s="3"/>
      <c r="AK1766" s="3"/>
      <c r="AL1766" s="3"/>
      <c r="AN1766" s="3"/>
      <c r="AQ1766" s="3"/>
    </row>
    <row r="1767" spans="1:43">
      <c r="A1767" t="str">
        <f>IF(C1767="","","Allievo "&amp;COUNTIF($C$2:C1767,C1767))</f>
        <v/>
      </c>
      <c r="H1767" s="3"/>
      <c r="N1767" s="3"/>
      <c r="O1767" s="3"/>
      <c r="P1767" s="3"/>
      <c r="Q1767" s="3"/>
      <c r="R1767" s="3"/>
      <c r="S1767" s="3"/>
      <c r="T1767" s="3"/>
      <c r="V1767" s="3"/>
      <c r="W1767" s="3"/>
      <c r="X1767" s="3"/>
      <c r="Z1767" s="3"/>
      <c r="AA1767" s="3"/>
      <c r="AB1767" s="3"/>
      <c r="AC1767" s="3"/>
      <c r="AD1767" s="3"/>
      <c r="AF1767" s="3"/>
      <c r="AG1767" s="3"/>
      <c r="AH1767" s="3"/>
      <c r="AJ1767" s="3"/>
      <c r="AK1767" s="3"/>
      <c r="AL1767" s="3"/>
      <c r="AN1767" s="3"/>
      <c r="AQ1767" s="3"/>
    </row>
    <row r="1768" spans="1:43">
      <c r="A1768" t="str">
        <f>IF(C1768="","","Allievo "&amp;COUNTIF($C$2:C1768,C1768))</f>
        <v/>
      </c>
      <c r="H1768" s="3"/>
      <c r="N1768" s="3"/>
      <c r="O1768" s="3"/>
      <c r="P1768" s="3"/>
      <c r="Q1768" s="3"/>
      <c r="R1768" s="3"/>
      <c r="S1768" s="3"/>
      <c r="T1768" s="3"/>
      <c r="V1768" s="3"/>
      <c r="W1768" s="3"/>
      <c r="X1768" s="3"/>
      <c r="Z1768" s="3"/>
      <c r="AA1768" s="3"/>
      <c r="AB1768" s="3"/>
      <c r="AC1768" s="3"/>
      <c r="AD1768" s="3"/>
      <c r="AF1768" s="3"/>
      <c r="AG1768" s="3"/>
      <c r="AH1768" s="3"/>
      <c r="AJ1768" s="3"/>
      <c r="AK1768" s="3"/>
      <c r="AL1768" s="3"/>
      <c r="AN1768" s="3"/>
      <c r="AQ1768" s="3"/>
    </row>
    <row r="1769" spans="1:43">
      <c r="A1769" t="str">
        <f>IF(C1769="","","Allievo "&amp;COUNTIF($C$2:C1769,C1769))</f>
        <v/>
      </c>
      <c r="H1769" s="3"/>
      <c r="N1769" s="3"/>
      <c r="O1769" s="3"/>
      <c r="P1769" s="3"/>
      <c r="Q1769" s="3"/>
      <c r="R1769" s="3"/>
      <c r="S1769" s="3"/>
      <c r="T1769" s="3"/>
      <c r="V1769" s="3"/>
      <c r="W1769" s="3"/>
      <c r="X1769" s="3"/>
      <c r="Z1769" s="3"/>
      <c r="AA1769" s="3"/>
      <c r="AB1769" s="3"/>
      <c r="AC1769" s="3"/>
      <c r="AD1769" s="3"/>
      <c r="AF1769" s="3"/>
      <c r="AG1769" s="3"/>
      <c r="AH1769" s="3"/>
      <c r="AJ1769" s="3"/>
      <c r="AK1769" s="3"/>
      <c r="AL1769" s="3"/>
      <c r="AN1769" s="3"/>
      <c r="AQ1769" s="3"/>
    </row>
    <row r="1770" spans="1:43">
      <c r="A1770" t="str">
        <f>IF(C1770="","","Allievo "&amp;COUNTIF($C$2:C1770,C1770))</f>
        <v/>
      </c>
      <c r="H1770" s="3"/>
      <c r="N1770" s="3"/>
      <c r="O1770" s="3"/>
      <c r="P1770" s="3"/>
      <c r="Q1770" s="3"/>
      <c r="R1770" s="3"/>
      <c r="S1770" s="3"/>
      <c r="T1770" s="3"/>
      <c r="V1770" s="3"/>
      <c r="W1770" s="3"/>
      <c r="X1770" s="3"/>
      <c r="Z1770" s="3"/>
      <c r="AA1770" s="3"/>
      <c r="AB1770" s="3"/>
      <c r="AC1770" s="3"/>
      <c r="AD1770" s="3"/>
      <c r="AF1770" s="3"/>
      <c r="AG1770" s="3"/>
      <c r="AH1770" s="3"/>
      <c r="AJ1770" s="3"/>
      <c r="AK1770" s="3"/>
      <c r="AL1770" s="3"/>
      <c r="AN1770" s="3"/>
      <c r="AQ1770" s="3"/>
    </row>
    <row r="1771" spans="1:43">
      <c r="A1771" t="str">
        <f>IF(C1771="","","Allievo "&amp;COUNTIF($C$2:C1771,C1771))</f>
        <v/>
      </c>
      <c r="H1771" s="3"/>
      <c r="N1771" s="3"/>
      <c r="O1771" s="3"/>
      <c r="P1771" s="3"/>
      <c r="Q1771" s="3"/>
      <c r="R1771" s="3"/>
      <c r="S1771" s="3"/>
      <c r="T1771" s="3"/>
      <c r="V1771" s="3"/>
      <c r="W1771" s="3"/>
      <c r="X1771" s="3"/>
      <c r="Z1771" s="3"/>
      <c r="AA1771" s="3"/>
      <c r="AB1771" s="3"/>
      <c r="AC1771" s="3"/>
      <c r="AD1771" s="3"/>
      <c r="AF1771" s="3"/>
      <c r="AG1771" s="3"/>
      <c r="AH1771" s="3"/>
      <c r="AJ1771" s="3"/>
      <c r="AK1771" s="3"/>
      <c r="AL1771" s="3"/>
      <c r="AN1771" s="3"/>
      <c r="AQ1771" s="3"/>
    </row>
    <row r="1772" spans="1:43">
      <c r="A1772" t="str">
        <f>IF(C1772="","","Allievo "&amp;COUNTIF($C$2:C1772,C1772))</f>
        <v/>
      </c>
      <c r="H1772" s="3"/>
      <c r="N1772" s="3"/>
      <c r="O1772" s="3"/>
      <c r="P1772" s="3"/>
      <c r="Q1772" s="3"/>
      <c r="R1772" s="3"/>
      <c r="S1772" s="3"/>
      <c r="T1772" s="3"/>
      <c r="V1772" s="3"/>
      <c r="W1772" s="3"/>
      <c r="X1772" s="3"/>
      <c r="Z1772" s="3"/>
      <c r="AA1772" s="3"/>
      <c r="AB1772" s="3"/>
      <c r="AC1772" s="3"/>
      <c r="AD1772" s="3"/>
      <c r="AF1772" s="3"/>
      <c r="AG1772" s="3"/>
      <c r="AH1772" s="3"/>
      <c r="AJ1772" s="3"/>
      <c r="AK1772" s="3"/>
      <c r="AL1772" s="3"/>
      <c r="AN1772" s="3"/>
      <c r="AQ1772" s="3"/>
    </row>
    <row r="1773" spans="1:43">
      <c r="A1773" t="str">
        <f>IF(C1773="","","Allievo "&amp;COUNTIF($C$2:C1773,C1773))</f>
        <v/>
      </c>
      <c r="H1773" s="3"/>
      <c r="N1773" s="3"/>
      <c r="O1773" s="3"/>
      <c r="P1773" s="3"/>
      <c r="Q1773" s="3"/>
      <c r="R1773" s="3"/>
      <c r="S1773" s="3"/>
      <c r="T1773" s="3"/>
      <c r="V1773" s="3"/>
      <c r="W1773" s="3"/>
      <c r="X1773" s="3"/>
      <c r="Z1773" s="3"/>
      <c r="AA1773" s="3"/>
      <c r="AB1773" s="3"/>
      <c r="AC1773" s="3"/>
      <c r="AD1773" s="3"/>
      <c r="AF1773" s="3"/>
      <c r="AG1773" s="3"/>
      <c r="AH1773" s="3"/>
      <c r="AJ1773" s="3"/>
      <c r="AK1773" s="3"/>
      <c r="AL1773" s="3"/>
      <c r="AN1773" s="3"/>
      <c r="AQ1773" s="3"/>
    </row>
    <row r="1774" spans="1:43">
      <c r="A1774" t="str">
        <f>IF(C1774="","","Allievo "&amp;COUNTIF($C$2:C1774,C1774))</f>
        <v/>
      </c>
      <c r="H1774" s="3"/>
      <c r="N1774" s="3"/>
      <c r="O1774" s="3"/>
      <c r="P1774" s="3"/>
      <c r="Q1774" s="3"/>
      <c r="R1774" s="3"/>
      <c r="S1774" s="3"/>
      <c r="T1774" s="3"/>
      <c r="V1774" s="3"/>
      <c r="W1774" s="3"/>
      <c r="X1774" s="3"/>
      <c r="Z1774" s="3"/>
      <c r="AA1774" s="3"/>
      <c r="AB1774" s="3"/>
      <c r="AC1774" s="3"/>
      <c r="AD1774" s="3"/>
      <c r="AF1774" s="3"/>
      <c r="AG1774" s="3"/>
      <c r="AH1774" s="3"/>
      <c r="AJ1774" s="3"/>
      <c r="AK1774" s="3"/>
      <c r="AL1774" s="3"/>
      <c r="AN1774" s="3"/>
      <c r="AQ1774" s="3"/>
    </row>
    <row r="1775" spans="1:43">
      <c r="A1775" t="str">
        <f>IF(C1775="","","Allievo "&amp;COUNTIF($C$2:C1775,C1775))</f>
        <v/>
      </c>
      <c r="H1775" s="3"/>
      <c r="N1775" s="3"/>
      <c r="O1775" s="3"/>
      <c r="P1775" s="3"/>
      <c r="Q1775" s="3"/>
      <c r="R1775" s="3"/>
      <c r="S1775" s="3"/>
      <c r="T1775" s="3"/>
      <c r="V1775" s="3"/>
      <c r="W1775" s="3"/>
      <c r="X1775" s="3"/>
      <c r="Z1775" s="3"/>
      <c r="AA1775" s="3"/>
      <c r="AB1775" s="3"/>
      <c r="AC1775" s="3"/>
      <c r="AD1775" s="3"/>
      <c r="AF1775" s="3"/>
      <c r="AG1775" s="3"/>
      <c r="AH1775" s="3"/>
      <c r="AJ1775" s="3"/>
      <c r="AK1775" s="3"/>
      <c r="AL1775" s="3"/>
      <c r="AN1775" s="3"/>
      <c r="AQ1775" s="3"/>
    </row>
    <row r="1776" spans="1:43">
      <c r="A1776" t="str">
        <f>IF(C1776="","","Allievo "&amp;COUNTIF($C$2:C1776,C1776))</f>
        <v/>
      </c>
      <c r="H1776" s="3"/>
      <c r="N1776" s="3"/>
      <c r="O1776" s="3"/>
      <c r="P1776" s="3"/>
      <c r="Q1776" s="3"/>
      <c r="R1776" s="3"/>
      <c r="S1776" s="3"/>
      <c r="T1776" s="3"/>
      <c r="V1776" s="3"/>
      <c r="W1776" s="3"/>
      <c r="X1776" s="3"/>
      <c r="Z1776" s="3"/>
      <c r="AA1776" s="3"/>
      <c r="AB1776" s="3"/>
      <c r="AC1776" s="3"/>
      <c r="AD1776" s="3"/>
      <c r="AF1776" s="3"/>
      <c r="AG1776" s="3"/>
      <c r="AH1776" s="3"/>
      <c r="AJ1776" s="3"/>
      <c r="AK1776" s="3"/>
      <c r="AL1776" s="3"/>
      <c r="AN1776" s="3"/>
      <c r="AQ1776" s="3"/>
    </row>
    <row r="1777" spans="1:43">
      <c r="A1777" t="str">
        <f>IF(C1777="","","Allievo "&amp;COUNTIF($C$2:C1777,C1777))</f>
        <v/>
      </c>
      <c r="H1777" s="3"/>
      <c r="N1777" s="3"/>
      <c r="O1777" s="3"/>
      <c r="P1777" s="3"/>
      <c r="Q1777" s="3"/>
      <c r="R1777" s="3"/>
      <c r="S1777" s="3"/>
      <c r="T1777" s="3"/>
      <c r="V1777" s="3"/>
      <c r="W1777" s="3"/>
      <c r="X1777" s="3"/>
      <c r="Z1777" s="3"/>
      <c r="AA1777" s="3"/>
      <c r="AB1777" s="3"/>
      <c r="AC1777" s="3"/>
      <c r="AD1777" s="3"/>
      <c r="AF1777" s="3"/>
      <c r="AG1777" s="3"/>
      <c r="AH1777" s="3"/>
      <c r="AJ1777" s="3"/>
      <c r="AK1777" s="3"/>
      <c r="AL1777" s="3"/>
      <c r="AN1777" s="3"/>
      <c r="AQ1777" s="3"/>
    </row>
    <row r="1778" spans="1:43">
      <c r="A1778" t="str">
        <f>IF(C1778="","","Allievo "&amp;COUNTIF($C$2:C1778,C1778))</f>
        <v/>
      </c>
      <c r="H1778" s="3"/>
      <c r="N1778" s="3"/>
      <c r="O1778" s="3"/>
      <c r="P1778" s="3"/>
      <c r="Q1778" s="3"/>
      <c r="R1778" s="3"/>
      <c r="S1778" s="3"/>
      <c r="T1778" s="3"/>
      <c r="V1778" s="3"/>
      <c r="W1778" s="3"/>
      <c r="X1778" s="3"/>
      <c r="Z1778" s="3"/>
      <c r="AA1778" s="3"/>
      <c r="AB1778" s="3"/>
      <c r="AC1778" s="3"/>
      <c r="AD1778" s="3"/>
      <c r="AF1778" s="3"/>
      <c r="AG1778" s="3"/>
      <c r="AH1778" s="3"/>
      <c r="AJ1778" s="3"/>
      <c r="AK1778" s="3"/>
      <c r="AL1778" s="3"/>
      <c r="AN1778" s="3"/>
      <c r="AQ1778" s="3"/>
    </row>
    <row r="1779" spans="1:43">
      <c r="A1779" t="str">
        <f>IF(C1779="","","Allievo "&amp;COUNTIF($C$2:C1779,C1779))</f>
        <v/>
      </c>
      <c r="H1779" s="3"/>
      <c r="N1779" s="3"/>
      <c r="O1779" s="3"/>
      <c r="P1779" s="3"/>
      <c r="Q1779" s="3"/>
      <c r="R1779" s="3"/>
      <c r="S1779" s="3"/>
      <c r="T1779" s="3"/>
      <c r="V1779" s="3"/>
      <c r="W1779" s="3"/>
      <c r="X1779" s="3"/>
      <c r="Z1779" s="3"/>
      <c r="AA1779" s="3"/>
      <c r="AB1779" s="3"/>
      <c r="AC1779" s="3"/>
      <c r="AD1779" s="3"/>
      <c r="AF1779" s="3"/>
      <c r="AG1779" s="3"/>
      <c r="AH1779" s="3"/>
      <c r="AJ1779" s="3"/>
      <c r="AK1779" s="3"/>
      <c r="AL1779" s="3"/>
      <c r="AN1779" s="3"/>
      <c r="AQ1779" s="3"/>
    </row>
    <row r="1780" spans="1:43">
      <c r="A1780" t="str">
        <f>IF(C1780="","","Allievo "&amp;COUNTIF($C$2:C1780,C1780))</f>
        <v/>
      </c>
      <c r="H1780" s="3"/>
      <c r="N1780" s="3"/>
      <c r="O1780" s="3"/>
      <c r="P1780" s="3"/>
      <c r="Q1780" s="3"/>
      <c r="R1780" s="3"/>
      <c r="S1780" s="3"/>
      <c r="T1780" s="3"/>
      <c r="V1780" s="3"/>
      <c r="W1780" s="3"/>
      <c r="X1780" s="3"/>
      <c r="Z1780" s="3"/>
      <c r="AA1780" s="3"/>
      <c r="AB1780" s="3"/>
      <c r="AC1780" s="3"/>
      <c r="AD1780" s="3"/>
      <c r="AF1780" s="3"/>
      <c r="AG1780" s="3"/>
      <c r="AH1780" s="3"/>
      <c r="AJ1780" s="3"/>
      <c r="AK1780" s="3"/>
      <c r="AL1780" s="3"/>
      <c r="AN1780" s="3"/>
      <c r="AQ1780" s="3"/>
    </row>
    <row r="1781" spans="1:43">
      <c r="A1781" t="str">
        <f>IF(C1781="","","Allievo "&amp;COUNTIF($C$2:C1781,C1781))</f>
        <v/>
      </c>
      <c r="H1781" s="3"/>
      <c r="N1781" s="3"/>
      <c r="O1781" s="3"/>
      <c r="P1781" s="3"/>
      <c r="Q1781" s="3"/>
      <c r="R1781" s="3"/>
      <c r="S1781" s="3"/>
      <c r="T1781" s="3"/>
      <c r="V1781" s="3"/>
      <c r="W1781" s="3"/>
      <c r="X1781" s="3"/>
      <c r="Z1781" s="3"/>
      <c r="AA1781" s="3"/>
      <c r="AB1781" s="3"/>
      <c r="AC1781" s="3"/>
      <c r="AD1781" s="3"/>
      <c r="AF1781" s="3"/>
      <c r="AG1781" s="3"/>
      <c r="AH1781" s="3"/>
      <c r="AJ1781" s="3"/>
      <c r="AK1781" s="3"/>
      <c r="AL1781" s="3"/>
      <c r="AN1781" s="3"/>
      <c r="AQ1781" s="3"/>
    </row>
    <row r="1782" spans="1:43">
      <c r="A1782" t="str">
        <f>IF(C1782="","","Allievo "&amp;COUNTIF($C$2:C1782,C1782))</f>
        <v/>
      </c>
      <c r="H1782" s="3"/>
      <c r="N1782" s="3"/>
      <c r="O1782" s="3"/>
      <c r="P1782" s="3"/>
      <c r="Q1782" s="3"/>
      <c r="R1782" s="3"/>
      <c r="S1782" s="3"/>
      <c r="T1782" s="3"/>
      <c r="V1782" s="3"/>
      <c r="W1782" s="3"/>
      <c r="X1782" s="3"/>
      <c r="Z1782" s="3"/>
      <c r="AA1782" s="3"/>
      <c r="AB1782" s="3"/>
      <c r="AC1782" s="3"/>
      <c r="AD1782" s="3"/>
      <c r="AF1782" s="3"/>
      <c r="AG1782" s="3"/>
      <c r="AH1782" s="3"/>
      <c r="AJ1782" s="3"/>
      <c r="AK1782" s="3"/>
      <c r="AL1782" s="3"/>
      <c r="AN1782" s="3"/>
      <c r="AQ1782" s="3"/>
    </row>
    <row r="1783" spans="1:43">
      <c r="A1783" t="str">
        <f>IF(C1783="","","Allievo "&amp;COUNTIF($C$2:C1783,C1783))</f>
        <v/>
      </c>
      <c r="H1783" s="3"/>
      <c r="N1783" s="3"/>
      <c r="O1783" s="3"/>
      <c r="P1783" s="3"/>
      <c r="Q1783" s="3"/>
      <c r="R1783" s="3"/>
      <c r="S1783" s="3"/>
      <c r="T1783" s="3"/>
      <c r="V1783" s="3"/>
      <c r="W1783" s="3"/>
      <c r="X1783" s="3"/>
      <c r="Z1783" s="3"/>
      <c r="AA1783" s="3"/>
      <c r="AB1783" s="3"/>
      <c r="AC1783" s="3"/>
      <c r="AD1783" s="3"/>
      <c r="AF1783" s="3"/>
      <c r="AG1783" s="3"/>
      <c r="AH1783" s="3"/>
      <c r="AJ1783" s="3"/>
      <c r="AK1783" s="3"/>
      <c r="AL1783" s="3"/>
      <c r="AN1783" s="3"/>
      <c r="AQ1783" s="3"/>
    </row>
    <row r="1784" spans="1:43">
      <c r="A1784" t="str">
        <f>IF(C1784="","","Allievo "&amp;COUNTIF($C$2:C1784,C1784))</f>
        <v/>
      </c>
      <c r="H1784" s="3"/>
      <c r="N1784" s="3"/>
      <c r="O1784" s="3"/>
      <c r="P1784" s="3"/>
      <c r="Q1784" s="3"/>
      <c r="R1784" s="3"/>
      <c r="S1784" s="3"/>
      <c r="T1784" s="3"/>
      <c r="V1784" s="3"/>
      <c r="W1784" s="3"/>
      <c r="X1784" s="3"/>
      <c r="Z1784" s="3"/>
      <c r="AA1784" s="3"/>
      <c r="AB1784" s="3"/>
      <c r="AC1784" s="3"/>
      <c r="AD1784" s="3"/>
      <c r="AF1784" s="3"/>
      <c r="AG1784" s="3"/>
      <c r="AH1784" s="3"/>
      <c r="AJ1784" s="3"/>
      <c r="AK1784" s="3"/>
      <c r="AL1784" s="3"/>
      <c r="AN1784" s="3"/>
      <c r="AQ1784" s="3"/>
    </row>
    <row r="1785" spans="1:43">
      <c r="A1785" t="str">
        <f>IF(C1785="","","Allievo "&amp;COUNTIF($C$2:C1785,C1785))</f>
        <v/>
      </c>
      <c r="H1785" s="3"/>
      <c r="N1785" s="3"/>
      <c r="O1785" s="3"/>
      <c r="P1785" s="3"/>
      <c r="Q1785" s="3"/>
      <c r="R1785" s="3"/>
      <c r="S1785" s="3"/>
      <c r="T1785" s="3"/>
      <c r="V1785" s="3"/>
      <c r="W1785" s="3"/>
      <c r="X1785" s="3"/>
      <c r="Z1785" s="3"/>
      <c r="AA1785" s="3"/>
      <c r="AB1785" s="3"/>
      <c r="AC1785" s="3"/>
      <c r="AD1785" s="3"/>
      <c r="AF1785" s="3"/>
      <c r="AG1785" s="3"/>
      <c r="AH1785" s="3"/>
      <c r="AJ1785" s="3"/>
      <c r="AK1785" s="3"/>
      <c r="AL1785" s="3"/>
      <c r="AN1785" s="3"/>
      <c r="AQ1785" s="3"/>
    </row>
    <row r="1786" spans="1:43">
      <c r="A1786" t="str">
        <f>IF(C1786="","","Allievo "&amp;COUNTIF($C$2:C1786,C1786))</f>
        <v/>
      </c>
      <c r="H1786" s="3"/>
      <c r="N1786" s="3"/>
      <c r="O1786" s="3"/>
      <c r="P1786" s="3"/>
      <c r="Q1786" s="3"/>
      <c r="R1786" s="3"/>
      <c r="S1786" s="3"/>
      <c r="T1786" s="3"/>
      <c r="V1786" s="3"/>
      <c r="W1786" s="3"/>
      <c r="X1786" s="3"/>
      <c r="Z1786" s="3"/>
      <c r="AA1786" s="3"/>
      <c r="AB1786" s="3"/>
      <c r="AC1786" s="3"/>
      <c r="AD1786" s="3"/>
      <c r="AF1786" s="3"/>
      <c r="AG1786" s="3"/>
      <c r="AH1786" s="3"/>
      <c r="AJ1786" s="3"/>
      <c r="AK1786" s="3"/>
      <c r="AL1786" s="3"/>
      <c r="AN1786" s="3"/>
      <c r="AQ1786" s="3"/>
    </row>
    <row r="1787" spans="1:43">
      <c r="A1787" t="str">
        <f>IF(C1787="","","Allievo "&amp;COUNTIF($C$2:C1787,C1787))</f>
        <v/>
      </c>
      <c r="H1787" s="3"/>
      <c r="N1787" s="3"/>
      <c r="O1787" s="3"/>
      <c r="P1787" s="3"/>
      <c r="Q1787" s="3"/>
      <c r="R1787" s="3"/>
      <c r="S1787" s="3"/>
      <c r="T1787" s="3"/>
      <c r="V1787" s="3"/>
      <c r="W1787" s="3"/>
      <c r="X1787" s="3"/>
      <c r="Z1787" s="3"/>
      <c r="AA1787" s="3"/>
      <c r="AB1787" s="3"/>
      <c r="AC1787" s="3"/>
      <c r="AD1787" s="3"/>
      <c r="AF1787" s="3"/>
      <c r="AG1787" s="3"/>
      <c r="AH1787" s="3"/>
      <c r="AJ1787" s="3"/>
      <c r="AK1787" s="3"/>
      <c r="AL1787" s="3"/>
      <c r="AN1787" s="3"/>
      <c r="AQ1787" s="3"/>
    </row>
    <row r="1788" spans="1:43">
      <c r="A1788" t="str">
        <f>IF(C1788="","","Allievo "&amp;COUNTIF($C$2:C1788,C1788))</f>
        <v/>
      </c>
      <c r="H1788" s="3"/>
      <c r="N1788" s="3"/>
      <c r="O1788" s="3"/>
      <c r="P1788" s="3"/>
      <c r="Q1788" s="3"/>
      <c r="R1788" s="3"/>
      <c r="S1788" s="3"/>
      <c r="T1788" s="3"/>
      <c r="V1788" s="3"/>
      <c r="W1788" s="3"/>
      <c r="X1788" s="3"/>
      <c r="Z1788" s="3"/>
      <c r="AA1788" s="3"/>
      <c r="AB1788" s="3"/>
      <c r="AC1788" s="3"/>
      <c r="AD1788" s="3"/>
      <c r="AF1788" s="3"/>
      <c r="AG1788" s="3"/>
      <c r="AH1788" s="3"/>
      <c r="AJ1788" s="3"/>
      <c r="AK1788" s="3"/>
      <c r="AL1788" s="3"/>
      <c r="AN1788" s="3"/>
      <c r="AQ1788" s="3"/>
    </row>
    <row r="1789" spans="1:43">
      <c r="A1789" t="str">
        <f>IF(C1789="","","Allievo "&amp;COUNTIF($C$2:C1789,C1789))</f>
        <v/>
      </c>
      <c r="H1789" s="3"/>
      <c r="N1789" s="3"/>
      <c r="O1789" s="3"/>
      <c r="P1789" s="3"/>
      <c r="Q1789" s="3"/>
      <c r="R1789" s="3"/>
      <c r="S1789" s="3"/>
      <c r="T1789" s="3"/>
      <c r="V1789" s="3"/>
      <c r="W1789" s="3"/>
      <c r="X1789" s="3"/>
      <c r="Z1789" s="3"/>
      <c r="AA1789" s="3"/>
      <c r="AB1789" s="3"/>
      <c r="AC1789" s="3"/>
      <c r="AD1789" s="3"/>
      <c r="AF1789" s="3"/>
      <c r="AG1789" s="3"/>
      <c r="AH1789" s="3"/>
      <c r="AJ1789" s="3"/>
      <c r="AK1789" s="3"/>
      <c r="AL1789" s="3"/>
      <c r="AN1789" s="3"/>
      <c r="AQ1789" s="3"/>
    </row>
    <row r="1790" spans="1:43">
      <c r="A1790" t="str">
        <f>IF(C1790="","","Allievo "&amp;COUNTIF($C$2:C1790,C1790))</f>
        <v/>
      </c>
      <c r="H1790" s="3"/>
      <c r="N1790" s="3"/>
      <c r="O1790" s="3"/>
      <c r="P1790" s="3"/>
      <c r="Q1790" s="3"/>
      <c r="R1790" s="3"/>
      <c r="S1790" s="3"/>
      <c r="T1790" s="3"/>
      <c r="V1790" s="3"/>
      <c r="W1790" s="3"/>
      <c r="X1790" s="3"/>
      <c r="Z1790" s="3"/>
      <c r="AA1790" s="3"/>
      <c r="AB1790" s="3"/>
      <c r="AC1790" s="3"/>
      <c r="AD1790" s="3"/>
      <c r="AF1790" s="3"/>
      <c r="AG1790" s="3"/>
      <c r="AH1790" s="3"/>
      <c r="AJ1790" s="3"/>
      <c r="AK1790" s="3"/>
      <c r="AL1790" s="3"/>
      <c r="AN1790" s="3"/>
      <c r="AQ1790" s="3"/>
    </row>
    <row r="1791" spans="1:43">
      <c r="A1791" t="str">
        <f>IF(C1791="","","Allievo "&amp;COUNTIF($C$2:C1791,C1791))</f>
        <v/>
      </c>
      <c r="H1791" s="3"/>
      <c r="N1791" s="3"/>
      <c r="O1791" s="3"/>
      <c r="P1791" s="3"/>
      <c r="Q1791" s="3"/>
      <c r="R1791" s="3"/>
      <c r="S1791" s="3"/>
      <c r="T1791" s="3"/>
      <c r="V1791" s="3"/>
      <c r="W1791" s="3"/>
      <c r="X1791" s="3"/>
      <c r="Z1791" s="3"/>
      <c r="AA1791" s="3"/>
      <c r="AB1791" s="3"/>
      <c r="AC1791" s="3"/>
      <c r="AD1791" s="3"/>
      <c r="AF1791" s="3"/>
      <c r="AG1791" s="3"/>
      <c r="AH1791" s="3"/>
      <c r="AJ1791" s="3"/>
      <c r="AK1791" s="3"/>
      <c r="AL1791" s="3"/>
      <c r="AN1791" s="3"/>
      <c r="AQ1791" s="3"/>
    </row>
    <row r="1792" spans="1:43">
      <c r="A1792" t="str">
        <f>IF(C1792="","","Allievo "&amp;COUNTIF($C$2:C1792,C1792))</f>
        <v/>
      </c>
      <c r="H1792" s="3"/>
      <c r="N1792" s="3"/>
      <c r="O1792" s="3"/>
      <c r="P1792" s="3"/>
      <c r="Q1792" s="3"/>
      <c r="R1792" s="3"/>
      <c r="S1792" s="3"/>
      <c r="T1792" s="3"/>
      <c r="V1792" s="3"/>
      <c r="W1792" s="3"/>
      <c r="X1792" s="3"/>
      <c r="Z1792" s="3"/>
      <c r="AA1792" s="3"/>
      <c r="AB1792" s="3"/>
      <c r="AC1792" s="3"/>
      <c r="AD1792" s="3"/>
      <c r="AF1792" s="3"/>
      <c r="AG1792" s="3"/>
      <c r="AH1792" s="3"/>
      <c r="AJ1792" s="3"/>
      <c r="AK1792" s="3"/>
      <c r="AL1792" s="3"/>
      <c r="AN1792" s="3"/>
      <c r="AQ1792" s="3"/>
    </row>
    <row r="1793" spans="1:43">
      <c r="A1793" t="str">
        <f>IF(C1793="","","Allievo "&amp;COUNTIF($C$2:C1793,C1793))</f>
        <v/>
      </c>
      <c r="H1793" s="3"/>
      <c r="N1793" s="3"/>
      <c r="O1793" s="3"/>
      <c r="P1793" s="3"/>
      <c r="Q1793" s="3"/>
      <c r="R1793" s="3"/>
      <c r="S1793" s="3"/>
      <c r="T1793" s="3"/>
      <c r="V1793" s="3"/>
      <c r="W1793" s="3"/>
      <c r="X1793" s="3"/>
      <c r="Z1793" s="3"/>
      <c r="AA1793" s="3"/>
      <c r="AB1793" s="3"/>
      <c r="AC1793" s="3"/>
      <c r="AD1793" s="3"/>
      <c r="AF1793" s="3"/>
      <c r="AG1793" s="3"/>
      <c r="AH1793" s="3"/>
      <c r="AJ1793" s="3"/>
      <c r="AK1793" s="3"/>
      <c r="AL1793" s="3"/>
      <c r="AN1793" s="3"/>
      <c r="AQ1793" s="3"/>
    </row>
    <row r="1794" spans="1:43">
      <c r="A1794" t="str">
        <f>IF(C1794="","","Allievo "&amp;COUNTIF($C$2:C1794,C1794))</f>
        <v/>
      </c>
      <c r="H1794" s="3"/>
      <c r="N1794" s="3"/>
      <c r="O1794" s="3"/>
      <c r="P1794" s="3"/>
      <c r="Q1794" s="3"/>
      <c r="R1794" s="3"/>
      <c r="S1794" s="3"/>
      <c r="T1794" s="3"/>
      <c r="V1794" s="3"/>
      <c r="W1794" s="3"/>
      <c r="X1794" s="3"/>
      <c r="Z1794" s="3"/>
      <c r="AA1794" s="3"/>
      <c r="AB1794" s="3"/>
      <c r="AC1794" s="3"/>
      <c r="AD1794" s="3"/>
      <c r="AF1794" s="3"/>
      <c r="AG1794" s="3"/>
      <c r="AH1794" s="3"/>
      <c r="AJ1794" s="3"/>
      <c r="AK1794" s="3"/>
      <c r="AL1794" s="3"/>
      <c r="AN1794" s="3"/>
      <c r="AQ1794" s="3"/>
    </row>
    <row r="1795" spans="1:43">
      <c r="A1795" t="str">
        <f>IF(C1795="","","Allievo "&amp;COUNTIF($C$2:C1795,C1795))</f>
        <v/>
      </c>
      <c r="H1795" s="3"/>
      <c r="N1795" s="3"/>
      <c r="O1795" s="3"/>
      <c r="P1795" s="3"/>
      <c r="Q1795" s="3"/>
      <c r="R1795" s="3"/>
      <c r="S1795" s="3"/>
      <c r="T1795" s="3"/>
      <c r="V1795" s="3"/>
      <c r="W1795" s="3"/>
      <c r="X1795" s="3"/>
      <c r="Z1795" s="3"/>
      <c r="AA1795" s="3"/>
      <c r="AB1795" s="3"/>
      <c r="AC1795" s="3"/>
      <c r="AD1795" s="3"/>
      <c r="AF1795" s="3"/>
      <c r="AG1795" s="3"/>
      <c r="AH1795" s="3"/>
      <c r="AJ1795" s="3"/>
      <c r="AK1795" s="3"/>
      <c r="AL1795" s="3"/>
      <c r="AN1795" s="3"/>
      <c r="AQ1795" s="3"/>
    </row>
    <row r="1796" spans="1:43">
      <c r="A1796" t="str">
        <f>IF(C1796="","","Allievo "&amp;COUNTIF($C$2:C1796,C1796))</f>
        <v/>
      </c>
      <c r="H1796" s="3"/>
      <c r="N1796" s="3"/>
      <c r="O1796" s="3"/>
      <c r="P1796" s="3"/>
      <c r="Q1796" s="3"/>
      <c r="R1796" s="3"/>
      <c r="S1796" s="3"/>
      <c r="T1796" s="3"/>
      <c r="V1796" s="3"/>
      <c r="W1796" s="3"/>
      <c r="X1796" s="3"/>
      <c r="Z1796" s="3"/>
      <c r="AA1796" s="3"/>
      <c r="AB1796" s="3"/>
      <c r="AC1796" s="3"/>
      <c r="AD1796" s="3"/>
      <c r="AF1796" s="3"/>
      <c r="AG1796" s="3"/>
      <c r="AH1796" s="3"/>
      <c r="AJ1796" s="3"/>
      <c r="AK1796" s="3"/>
      <c r="AL1796" s="3"/>
      <c r="AN1796" s="3"/>
      <c r="AQ1796" s="3"/>
    </row>
    <row r="1797" spans="1:43">
      <c r="A1797" t="str">
        <f>IF(C1797="","","Allievo "&amp;COUNTIF($C$2:C1797,C1797))</f>
        <v/>
      </c>
      <c r="H1797" s="3"/>
      <c r="N1797" s="3"/>
      <c r="O1797" s="3"/>
      <c r="P1797" s="3"/>
      <c r="Q1797" s="3"/>
      <c r="R1797" s="3"/>
      <c r="S1797" s="3"/>
      <c r="T1797" s="3"/>
      <c r="V1797" s="3"/>
      <c r="W1797" s="3"/>
      <c r="X1797" s="3"/>
      <c r="Z1797" s="3"/>
      <c r="AA1797" s="3"/>
      <c r="AB1797" s="3"/>
      <c r="AC1797" s="3"/>
      <c r="AD1797" s="3"/>
      <c r="AF1797" s="3"/>
      <c r="AG1797" s="3"/>
      <c r="AH1797" s="3"/>
      <c r="AJ1797" s="3"/>
      <c r="AK1797" s="3"/>
      <c r="AL1797" s="3"/>
      <c r="AN1797" s="3"/>
      <c r="AQ1797" s="3"/>
    </row>
    <row r="1798" spans="1:43">
      <c r="A1798" t="str">
        <f>IF(C1798="","","Allievo "&amp;COUNTIF($C$2:C1798,C1798))</f>
        <v/>
      </c>
      <c r="H1798" s="3"/>
      <c r="N1798" s="3"/>
      <c r="O1798" s="3"/>
      <c r="P1798" s="3"/>
      <c r="Q1798" s="3"/>
      <c r="R1798" s="3"/>
      <c r="S1798" s="3"/>
      <c r="T1798" s="3"/>
      <c r="V1798" s="3"/>
      <c r="W1798" s="3"/>
      <c r="X1798" s="3"/>
      <c r="Z1798" s="3"/>
      <c r="AA1798" s="3"/>
      <c r="AB1798" s="3"/>
      <c r="AC1798" s="3"/>
      <c r="AD1798" s="3"/>
      <c r="AF1798" s="3"/>
      <c r="AG1798" s="3"/>
      <c r="AH1798" s="3"/>
      <c r="AJ1798" s="3"/>
      <c r="AK1798" s="3"/>
      <c r="AL1798" s="3"/>
      <c r="AN1798" s="3"/>
      <c r="AQ1798" s="3"/>
    </row>
    <row r="1799" spans="1:43">
      <c r="A1799" t="str">
        <f>IF(C1799="","","Allievo "&amp;COUNTIF($C$2:C1799,C1799))</f>
        <v/>
      </c>
      <c r="H1799" s="3"/>
      <c r="N1799" s="3"/>
      <c r="O1799" s="3"/>
      <c r="P1799" s="3"/>
      <c r="Q1799" s="3"/>
      <c r="R1799" s="3"/>
      <c r="S1799" s="3"/>
      <c r="T1799" s="3"/>
      <c r="V1799" s="3"/>
      <c r="W1799" s="3"/>
      <c r="X1799" s="3"/>
      <c r="Z1799" s="3"/>
      <c r="AA1799" s="3"/>
      <c r="AB1799" s="3"/>
      <c r="AC1799" s="3"/>
      <c r="AD1799" s="3"/>
      <c r="AF1799" s="3"/>
      <c r="AG1799" s="3"/>
      <c r="AH1799" s="3"/>
      <c r="AJ1799" s="3"/>
      <c r="AK1799" s="3"/>
      <c r="AL1799" s="3"/>
      <c r="AN1799" s="3"/>
      <c r="AQ1799" s="3"/>
    </row>
    <row r="1800" spans="1:43">
      <c r="A1800" t="str">
        <f>IF(C1800="","","Allievo "&amp;COUNTIF($C$2:C1800,C1800))</f>
        <v/>
      </c>
      <c r="H1800" s="3"/>
      <c r="N1800" s="3"/>
      <c r="O1800" s="3"/>
      <c r="P1800" s="3"/>
      <c r="Q1800" s="3"/>
      <c r="R1800" s="3"/>
      <c r="S1800" s="3"/>
      <c r="T1800" s="3"/>
      <c r="V1800" s="3"/>
      <c r="W1800" s="3"/>
      <c r="X1800" s="3"/>
      <c r="Z1800" s="3"/>
      <c r="AA1800" s="3"/>
      <c r="AB1800" s="3"/>
      <c r="AC1800" s="3"/>
      <c r="AD1800" s="3"/>
      <c r="AF1800" s="3"/>
      <c r="AG1800" s="3"/>
      <c r="AH1800" s="3"/>
      <c r="AJ1800" s="3"/>
      <c r="AK1800" s="3"/>
      <c r="AL1800" s="3"/>
      <c r="AN1800" s="3"/>
      <c r="AQ1800" s="3"/>
    </row>
    <row r="1801" spans="1:43">
      <c r="A1801" t="str">
        <f>IF(C1801="","","Allievo "&amp;COUNTIF($C$2:C1801,C1801))</f>
        <v/>
      </c>
      <c r="H1801" s="3"/>
      <c r="N1801" s="3"/>
      <c r="O1801" s="3"/>
      <c r="P1801" s="3"/>
      <c r="Q1801" s="3"/>
      <c r="R1801" s="3"/>
      <c r="S1801" s="3"/>
      <c r="T1801" s="3"/>
      <c r="V1801" s="3"/>
      <c r="W1801" s="3"/>
      <c r="X1801" s="3"/>
      <c r="Z1801" s="3"/>
      <c r="AA1801" s="3"/>
      <c r="AB1801" s="3"/>
      <c r="AC1801" s="3"/>
      <c r="AD1801" s="3"/>
      <c r="AF1801" s="3"/>
      <c r="AG1801" s="3"/>
      <c r="AH1801" s="3"/>
      <c r="AJ1801" s="3"/>
      <c r="AK1801" s="3"/>
      <c r="AL1801" s="3"/>
      <c r="AN1801" s="3"/>
      <c r="AQ1801" s="3"/>
    </row>
    <row r="1802" spans="1:43">
      <c r="A1802" t="str">
        <f>IF(C1802="","","Allievo "&amp;COUNTIF($C$2:C1802,C1802))</f>
        <v/>
      </c>
      <c r="H1802" s="3"/>
      <c r="N1802" s="3"/>
      <c r="O1802" s="3"/>
      <c r="P1802" s="3"/>
      <c r="Q1802" s="3"/>
      <c r="R1802" s="3"/>
      <c r="S1802" s="3"/>
      <c r="T1802" s="3"/>
      <c r="V1802" s="3"/>
      <c r="W1802" s="3"/>
      <c r="X1802" s="3"/>
      <c r="Z1802" s="3"/>
      <c r="AA1802" s="3"/>
      <c r="AB1802" s="3"/>
      <c r="AC1802" s="3"/>
      <c r="AD1802" s="3"/>
      <c r="AF1802" s="3"/>
      <c r="AG1802" s="3"/>
      <c r="AH1802" s="3"/>
      <c r="AJ1802" s="3"/>
      <c r="AK1802" s="3"/>
      <c r="AL1802" s="3"/>
      <c r="AN1802" s="3"/>
      <c r="AQ1802" s="3"/>
    </row>
    <row r="1803" spans="1:43">
      <c r="A1803" t="str">
        <f>IF(C1803="","","Allievo "&amp;COUNTIF($C$2:C1803,C1803))</f>
        <v/>
      </c>
      <c r="H1803" s="3"/>
      <c r="N1803" s="3"/>
      <c r="O1803" s="3"/>
      <c r="P1803" s="3"/>
      <c r="Q1803" s="3"/>
      <c r="R1803" s="3"/>
      <c r="S1803" s="3"/>
      <c r="T1803" s="3"/>
      <c r="V1803" s="3"/>
      <c r="W1803" s="3"/>
      <c r="X1803" s="3"/>
      <c r="Z1803" s="3"/>
      <c r="AA1803" s="3"/>
      <c r="AB1803" s="3"/>
      <c r="AC1803" s="3"/>
      <c r="AD1803" s="3"/>
      <c r="AF1803" s="3"/>
      <c r="AG1803" s="3"/>
      <c r="AH1803" s="3"/>
      <c r="AJ1803" s="3"/>
      <c r="AK1803" s="3"/>
      <c r="AL1803" s="3"/>
      <c r="AN1803" s="3"/>
      <c r="AQ1803" s="3"/>
    </row>
    <row r="1804" spans="1:43">
      <c r="A1804" t="str">
        <f>IF(C1804="","","Allievo "&amp;COUNTIF($C$2:C1804,C1804))</f>
        <v/>
      </c>
      <c r="H1804" s="3"/>
      <c r="N1804" s="3"/>
      <c r="O1804" s="3"/>
      <c r="P1804" s="3"/>
      <c r="Q1804" s="3"/>
      <c r="R1804" s="3"/>
      <c r="S1804" s="3"/>
      <c r="T1804" s="3"/>
      <c r="V1804" s="3"/>
      <c r="W1804" s="3"/>
      <c r="X1804" s="3"/>
      <c r="Z1804" s="3"/>
      <c r="AA1804" s="3"/>
      <c r="AB1804" s="3"/>
      <c r="AC1804" s="3"/>
      <c r="AD1804" s="3"/>
      <c r="AF1804" s="3"/>
      <c r="AG1804" s="3"/>
      <c r="AH1804" s="3"/>
      <c r="AJ1804" s="3"/>
      <c r="AK1804" s="3"/>
      <c r="AL1804" s="3"/>
      <c r="AN1804" s="3"/>
      <c r="AQ1804" s="3"/>
    </row>
    <row r="1805" spans="1:43">
      <c r="A1805" t="str">
        <f>IF(C1805="","","Allievo "&amp;COUNTIF($C$2:C1805,C1805))</f>
        <v/>
      </c>
      <c r="H1805" s="3"/>
      <c r="N1805" s="3"/>
      <c r="O1805" s="3"/>
      <c r="P1805" s="3"/>
      <c r="Q1805" s="3"/>
      <c r="R1805" s="3"/>
      <c r="S1805" s="3"/>
      <c r="T1805" s="3"/>
      <c r="V1805" s="3"/>
      <c r="W1805" s="3"/>
      <c r="X1805" s="3"/>
      <c r="Z1805" s="3"/>
      <c r="AA1805" s="3"/>
      <c r="AB1805" s="3"/>
      <c r="AC1805" s="3"/>
      <c r="AD1805" s="3"/>
      <c r="AF1805" s="3"/>
      <c r="AG1805" s="3"/>
      <c r="AH1805" s="3"/>
      <c r="AJ1805" s="3"/>
      <c r="AK1805" s="3"/>
      <c r="AL1805" s="3"/>
      <c r="AN1805" s="3"/>
      <c r="AQ1805" s="3"/>
    </row>
    <row r="1806" spans="1:43">
      <c r="A1806" t="str">
        <f>IF(C1806="","","Allievo "&amp;COUNTIF($C$2:C1806,C1806))</f>
        <v/>
      </c>
      <c r="H1806" s="3"/>
      <c r="N1806" s="3"/>
      <c r="O1806" s="3"/>
      <c r="P1806" s="3"/>
      <c r="Q1806" s="3"/>
      <c r="R1806" s="3"/>
      <c r="S1806" s="3"/>
      <c r="T1806" s="3"/>
      <c r="V1806" s="3"/>
      <c r="W1806" s="3"/>
      <c r="X1806" s="3"/>
      <c r="Z1806" s="3"/>
      <c r="AA1806" s="3"/>
      <c r="AB1806" s="3"/>
      <c r="AC1806" s="3"/>
      <c r="AD1806" s="3"/>
      <c r="AF1806" s="3"/>
      <c r="AG1806" s="3"/>
      <c r="AH1806" s="3"/>
      <c r="AJ1806" s="3"/>
      <c r="AK1806" s="3"/>
      <c r="AL1806" s="3"/>
      <c r="AN1806" s="3"/>
      <c r="AQ1806" s="3"/>
    </row>
    <row r="1807" spans="1:43">
      <c r="A1807" t="str">
        <f>IF(C1807="","","Allievo "&amp;COUNTIF($C$2:C1807,C1807))</f>
        <v/>
      </c>
      <c r="H1807" s="3"/>
      <c r="N1807" s="3"/>
      <c r="O1807" s="3"/>
      <c r="P1807" s="3"/>
      <c r="Q1807" s="3"/>
      <c r="R1807" s="3"/>
      <c r="S1807" s="3"/>
      <c r="T1807" s="3"/>
      <c r="V1807" s="3"/>
      <c r="W1807" s="3"/>
      <c r="X1807" s="3"/>
      <c r="Z1807" s="3"/>
      <c r="AA1807" s="3"/>
      <c r="AB1807" s="3"/>
      <c r="AC1807" s="3"/>
      <c r="AD1807" s="3"/>
      <c r="AF1807" s="3"/>
      <c r="AG1807" s="3"/>
      <c r="AH1807" s="3"/>
      <c r="AJ1807" s="3"/>
      <c r="AK1807" s="3"/>
      <c r="AL1807" s="3"/>
      <c r="AN1807" s="3"/>
      <c r="AQ1807" s="3"/>
    </row>
    <row r="1808" spans="1:43">
      <c r="A1808" t="str">
        <f>IF(C1808="","","Allievo "&amp;COUNTIF($C$2:C1808,C1808))</f>
        <v/>
      </c>
      <c r="H1808" s="3"/>
      <c r="N1808" s="3"/>
      <c r="O1808" s="3"/>
      <c r="P1808" s="3"/>
      <c r="Q1808" s="3"/>
      <c r="R1808" s="3"/>
      <c r="S1808" s="3"/>
      <c r="T1808" s="3"/>
      <c r="V1808" s="3"/>
      <c r="W1808" s="3"/>
      <c r="X1808" s="3"/>
      <c r="Z1808" s="3"/>
      <c r="AA1808" s="3"/>
      <c r="AB1808" s="3"/>
      <c r="AC1808" s="3"/>
      <c r="AD1808" s="3"/>
      <c r="AF1808" s="3"/>
      <c r="AG1808" s="3"/>
      <c r="AH1808" s="3"/>
      <c r="AJ1808" s="3"/>
      <c r="AK1808" s="3"/>
      <c r="AL1808" s="3"/>
      <c r="AN1808" s="3"/>
      <c r="AQ1808" s="3"/>
    </row>
    <row r="1809" spans="1:43">
      <c r="A1809" t="str">
        <f>IF(C1809="","","Allievo "&amp;COUNTIF($C$2:C1809,C1809))</f>
        <v/>
      </c>
      <c r="H1809" s="3"/>
      <c r="N1809" s="3"/>
      <c r="O1809" s="3"/>
      <c r="P1809" s="3"/>
      <c r="Q1809" s="3"/>
      <c r="R1809" s="3"/>
      <c r="S1809" s="3"/>
      <c r="T1809" s="3"/>
      <c r="V1809" s="3"/>
      <c r="W1809" s="3"/>
      <c r="X1809" s="3"/>
      <c r="Z1809" s="3"/>
      <c r="AA1809" s="3"/>
      <c r="AB1809" s="3"/>
      <c r="AC1809" s="3"/>
      <c r="AD1809" s="3"/>
      <c r="AF1809" s="3"/>
      <c r="AG1809" s="3"/>
      <c r="AH1809" s="3"/>
      <c r="AJ1809" s="3"/>
      <c r="AK1809" s="3"/>
      <c r="AL1809" s="3"/>
      <c r="AN1809" s="3"/>
      <c r="AQ1809" s="3"/>
    </row>
    <row r="1810" spans="1:43">
      <c r="A1810" t="str">
        <f>IF(C1810="","","Allievo "&amp;COUNTIF($C$2:C1810,C1810))</f>
        <v/>
      </c>
      <c r="H1810" s="3"/>
      <c r="N1810" s="3"/>
      <c r="O1810" s="3"/>
      <c r="P1810" s="3"/>
      <c r="Q1810" s="3"/>
      <c r="R1810" s="3"/>
      <c r="S1810" s="3"/>
      <c r="T1810" s="3"/>
      <c r="V1810" s="3"/>
      <c r="W1810" s="3"/>
      <c r="X1810" s="3"/>
      <c r="Z1810" s="3"/>
      <c r="AA1810" s="3"/>
      <c r="AB1810" s="3"/>
      <c r="AC1810" s="3"/>
      <c r="AD1810" s="3"/>
      <c r="AF1810" s="3"/>
      <c r="AG1810" s="3"/>
      <c r="AH1810" s="3"/>
      <c r="AJ1810" s="3"/>
      <c r="AK1810" s="3"/>
      <c r="AL1810" s="3"/>
      <c r="AN1810" s="3"/>
      <c r="AQ1810" s="3"/>
    </row>
    <row r="1811" spans="1:43">
      <c r="A1811" t="str">
        <f>IF(C1811="","","Allievo "&amp;COUNTIF($C$2:C1811,C1811))</f>
        <v/>
      </c>
      <c r="H1811" s="3"/>
      <c r="N1811" s="3"/>
      <c r="O1811" s="3"/>
      <c r="P1811" s="3"/>
      <c r="Q1811" s="3"/>
      <c r="R1811" s="3"/>
      <c r="S1811" s="3"/>
      <c r="T1811" s="3"/>
      <c r="V1811" s="3"/>
      <c r="W1811" s="3"/>
      <c r="X1811" s="3"/>
      <c r="Z1811" s="3"/>
      <c r="AA1811" s="3"/>
      <c r="AB1811" s="3"/>
      <c r="AC1811" s="3"/>
      <c r="AD1811" s="3"/>
      <c r="AF1811" s="3"/>
      <c r="AG1811" s="3"/>
      <c r="AH1811" s="3"/>
      <c r="AJ1811" s="3"/>
      <c r="AK1811" s="3"/>
      <c r="AL1811" s="3"/>
      <c r="AN1811" s="3"/>
      <c r="AQ1811" s="3"/>
    </row>
    <row r="1812" spans="1:43">
      <c r="A1812" t="str">
        <f>IF(C1812="","","Allievo "&amp;COUNTIF($C$2:C1812,C1812))</f>
        <v/>
      </c>
      <c r="H1812" s="3"/>
      <c r="N1812" s="3"/>
      <c r="O1812" s="3"/>
      <c r="P1812" s="3"/>
      <c r="Q1812" s="3"/>
      <c r="R1812" s="3"/>
      <c r="S1812" s="3"/>
      <c r="T1812" s="3"/>
      <c r="V1812" s="3"/>
      <c r="W1812" s="3"/>
      <c r="X1812" s="3"/>
      <c r="Z1812" s="3"/>
      <c r="AA1812" s="3"/>
      <c r="AB1812" s="3"/>
      <c r="AC1812" s="3"/>
      <c r="AD1812" s="3"/>
      <c r="AF1812" s="3"/>
      <c r="AG1812" s="3"/>
      <c r="AH1812" s="3"/>
      <c r="AJ1812" s="3"/>
      <c r="AK1812" s="3"/>
      <c r="AL1812" s="3"/>
      <c r="AN1812" s="3"/>
      <c r="AQ1812" s="3"/>
    </row>
    <row r="1813" spans="1:43">
      <c r="A1813" t="str">
        <f>IF(C1813="","","Allievo "&amp;COUNTIF($C$2:C1813,C1813))</f>
        <v/>
      </c>
      <c r="H1813" s="3"/>
      <c r="N1813" s="3"/>
      <c r="O1813" s="3"/>
      <c r="P1813" s="3"/>
      <c r="Q1813" s="3"/>
      <c r="R1813" s="3"/>
      <c r="S1813" s="3"/>
      <c r="T1813" s="3"/>
      <c r="V1813" s="3"/>
      <c r="W1813" s="3"/>
      <c r="X1813" s="3"/>
      <c r="Z1813" s="3"/>
      <c r="AA1813" s="3"/>
      <c r="AB1813" s="3"/>
      <c r="AC1813" s="3"/>
      <c r="AD1813" s="3"/>
      <c r="AF1813" s="3"/>
      <c r="AG1813" s="3"/>
      <c r="AH1813" s="3"/>
      <c r="AJ1813" s="3"/>
      <c r="AK1813" s="3"/>
      <c r="AL1813" s="3"/>
      <c r="AN1813" s="3"/>
      <c r="AQ1813" s="3"/>
    </row>
    <row r="1814" spans="1:43">
      <c r="A1814" t="str">
        <f>IF(C1814="","","Allievo "&amp;COUNTIF($C$2:C1814,C1814))</f>
        <v/>
      </c>
      <c r="H1814" s="3"/>
      <c r="N1814" s="3"/>
      <c r="O1814" s="3"/>
      <c r="P1814" s="3"/>
      <c r="Q1814" s="3"/>
      <c r="R1814" s="3"/>
      <c r="S1814" s="3"/>
      <c r="T1814" s="3"/>
      <c r="V1814" s="3"/>
      <c r="W1814" s="3"/>
      <c r="X1814" s="3"/>
      <c r="Z1814" s="3"/>
      <c r="AA1814" s="3"/>
      <c r="AB1814" s="3"/>
      <c r="AC1814" s="3"/>
      <c r="AD1814" s="3"/>
      <c r="AF1814" s="3"/>
      <c r="AG1814" s="3"/>
      <c r="AH1814" s="3"/>
      <c r="AJ1814" s="3"/>
      <c r="AK1814" s="3"/>
      <c r="AL1814" s="3"/>
      <c r="AN1814" s="3"/>
      <c r="AQ1814" s="3"/>
    </row>
    <row r="1815" spans="1:43">
      <c r="A1815" t="str">
        <f>IF(C1815="","","Allievo "&amp;COUNTIF($C$2:C1815,C1815))</f>
        <v/>
      </c>
      <c r="H1815" s="3"/>
      <c r="N1815" s="3"/>
      <c r="O1815" s="3"/>
      <c r="P1815" s="3"/>
      <c r="Q1815" s="3"/>
      <c r="R1815" s="3"/>
      <c r="S1815" s="3"/>
      <c r="T1815" s="3"/>
      <c r="V1815" s="3"/>
      <c r="W1815" s="3"/>
      <c r="X1815" s="3"/>
      <c r="Z1815" s="3"/>
      <c r="AA1815" s="3"/>
      <c r="AB1815" s="3"/>
      <c r="AC1815" s="3"/>
      <c r="AD1815" s="3"/>
      <c r="AF1815" s="3"/>
      <c r="AG1815" s="3"/>
      <c r="AH1815" s="3"/>
      <c r="AJ1815" s="3"/>
      <c r="AK1815" s="3"/>
      <c r="AL1815" s="3"/>
      <c r="AN1815" s="3"/>
      <c r="AQ1815" s="3"/>
    </row>
    <row r="1816" spans="1:43">
      <c r="A1816" t="str">
        <f>IF(C1816="","","Allievo "&amp;COUNTIF($C$2:C1816,C1816))</f>
        <v/>
      </c>
      <c r="H1816" s="3"/>
      <c r="N1816" s="3"/>
      <c r="O1816" s="3"/>
      <c r="P1816" s="3"/>
      <c r="Q1816" s="3"/>
      <c r="R1816" s="3"/>
      <c r="S1816" s="3"/>
      <c r="T1816" s="3"/>
      <c r="V1816" s="3"/>
      <c r="W1816" s="3"/>
      <c r="X1816" s="3"/>
      <c r="Z1816" s="3"/>
      <c r="AA1816" s="3"/>
      <c r="AB1816" s="3"/>
      <c r="AC1816" s="3"/>
      <c r="AD1816" s="3"/>
      <c r="AF1816" s="3"/>
      <c r="AG1816" s="3"/>
      <c r="AH1816" s="3"/>
      <c r="AJ1816" s="3"/>
      <c r="AK1816" s="3"/>
      <c r="AL1816" s="3"/>
      <c r="AN1816" s="3"/>
      <c r="AQ1816" s="3"/>
    </row>
    <row r="1817" spans="1:43">
      <c r="A1817" t="str">
        <f>IF(C1817="","","Allievo "&amp;COUNTIF($C$2:C1817,C1817))</f>
        <v/>
      </c>
      <c r="H1817" s="3"/>
      <c r="N1817" s="3"/>
      <c r="O1817" s="3"/>
      <c r="P1817" s="3"/>
      <c r="Q1817" s="3"/>
      <c r="R1817" s="3"/>
      <c r="S1817" s="3"/>
      <c r="T1817" s="3"/>
      <c r="V1817" s="3"/>
      <c r="W1817" s="3"/>
      <c r="X1817" s="3"/>
      <c r="Z1817" s="3"/>
      <c r="AA1817" s="3"/>
      <c r="AB1817" s="3"/>
      <c r="AC1817" s="3"/>
      <c r="AD1817" s="3"/>
      <c r="AF1817" s="3"/>
      <c r="AG1817" s="3"/>
      <c r="AH1817" s="3"/>
      <c r="AJ1817" s="3"/>
      <c r="AK1817" s="3"/>
      <c r="AL1817" s="3"/>
      <c r="AN1817" s="3"/>
      <c r="AQ1817" s="3"/>
    </row>
    <row r="1818" spans="1:43">
      <c r="A1818" t="str">
        <f>IF(C1818="","","Allievo "&amp;COUNTIF($C$2:C1818,C1818))</f>
        <v/>
      </c>
      <c r="H1818" s="3"/>
      <c r="N1818" s="3"/>
      <c r="O1818" s="3"/>
      <c r="P1818" s="3"/>
      <c r="Q1818" s="3"/>
      <c r="R1818" s="3"/>
      <c r="S1818" s="3"/>
      <c r="T1818" s="3"/>
      <c r="V1818" s="3"/>
      <c r="W1818" s="3"/>
      <c r="X1818" s="3"/>
      <c r="Z1818" s="3"/>
      <c r="AA1818" s="3"/>
      <c r="AB1818" s="3"/>
      <c r="AC1818" s="3"/>
      <c r="AD1818" s="3"/>
      <c r="AF1818" s="3"/>
      <c r="AG1818" s="3"/>
      <c r="AH1818" s="3"/>
      <c r="AJ1818" s="3"/>
      <c r="AK1818" s="3"/>
      <c r="AL1818" s="3"/>
      <c r="AN1818" s="3"/>
      <c r="AQ1818" s="3"/>
    </row>
    <row r="1819" spans="1:43">
      <c r="A1819" t="str">
        <f>IF(C1819="","","Allievo "&amp;COUNTIF($C$2:C1819,C1819))</f>
        <v/>
      </c>
      <c r="H1819" s="3"/>
      <c r="N1819" s="3"/>
      <c r="O1819" s="3"/>
      <c r="P1819" s="3"/>
      <c r="Q1819" s="3"/>
      <c r="R1819" s="3"/>
      <c r="S1819" s="3"/>
      <c r="T1819" s="3"/>
      <c r="V1819" s="3"/>
      <c r="W1819" s="3"/>
      <c r="X1819" s="3"/>
      <c r="Z1819" s="3"/>
      <c r="AA1819" s="3"/>
      <c r="AB1819" s="3"/>
      <c r="AC1819" s="3"/>
      <c r="AD1819" s="3"/>
      <c r="AF1819" s="3"/>
      <c r="AG1819" s="3"/>
      <c r="AH1819" s="3"/>
      <c r="AJ1819" s="3"/>
      <c r="AK1819" s="3"/>
      <c r="AL1819" s="3"/>
      <c r="AN1819" s="3"/>
      <c r="AQ1819" s="3"/>
    </row>
    <row r="1820" spans="1:43">
      <c r="A1820" t="str">
        <f>IF(C1820="","","Allievo "&amp;COUNTIF($C$2:C1820,C1820))</f>
        <v/>
      </c>
      <c r="H1820" s="3"/>
      <c r="N1820" s="3"/>
      <c r="O1820" s="3"/>
      <c r="P1820" s="3"/>
      <c r="Q1820" s="3"/>
      <c r="R1820" s="3"/>
      <c r="S1820" s="3"/>
      <c r="T1820" s="3"/>
      <c r="V1820" s="3"/>
      <c r="W1820" s="3"/>
      <c r="X1820" s="3"/>
      <c r="Z1820" s="3"/>
      <c r="AA1820" s="3"/>
      <c r="AB1820" s="3"/>
      <c r="AC1820" s="3"/>
      <c r="AD1820" s="3"/>
      <c r="AF1820" s="3"/>
      <c r="AG1820" s="3"/>
      <c r="AH1820" s="3"/>
      <c r="AJ1820" s="3"/>
      <c r="AK1820" s="3"/>
      <c r="AL1820" s="3"/>
      <c r="AN1820" s="3"/>
      <c r="AQ1820" s="3"/>
    </row>
    <row r="1821" spans="1:43">
      <c r="A1821" t="str">
        <f>IF(C1821="","","Allievo "&amp;COUNTIF($C$2:C1821,C1821))</f>
        <v/>
      </c>
      <c r="H1821" s="3"/>
      <c r="N1821" s="3"/>
      <c r="O1821" s="3"/>
      <c r="P1821" s="3"/>
      <c r="Q1821" s="3"/>
      <c r="R1821" s="3"/>
      <c r="S1821" s="3"/>
      <c r="T1821" s="3"/>
      <c r="V1821" s="3"/>
      <c r="W1821" s="3"/>
      <c r="X1821" s="3"/>
      <c r="Z1821" s="3"/>
      <c r="AA1821" s="3"/>
      <c r="AB1821" s="3"/>
      <c r="AC1821" s="3"/>
      <c r="AD1821" s="3"/>
      <c r="AF1821" s="3"/>
      <c r="AG1821" s="3"/>
      <c r="AH1821" s="3"/>
      <c r="AJ1821" s="3"/>
      <c r="AK1821" s="3"/>
      <c r="AL1821" s="3"/>
      <c r="AN1821" s="3"/>
      <c r="AQ1821" s="3"/>
    </row>
    <row r="1822" spans="1:43">
      <c r="A1822" t="str">
        <f>IF(C1822="","","Allievo "&amp;COUNTIF($C$2:C1822,C1822))</f>
        <v/>
      </c>
      <c r="H1822" s="3"/>
      <c r="N1822" s="3"/>
      <c r="O1822" s="3"/>
      <c r="P1822" s="3"/>
      <c r="Q1822" s="3"/>
      <c r="R1822" s="3"/>
      <c r="S1822" s="3"/>
      <c r="T1822" s="3"/>
      <c r="V1822" s="3"/>
      <c r="W1822" s="3"/>
      <c r="X1822" s="3"/>
      <c r="Z1822" s="3"/>
      <c r="AA1822" s="3"/>
      <c r="AB1822" s="3"/>
      <c r="AC1822" s="3"/>
      <c r="AD1822" s="3"/>
      <c r="AF1822" s="3"/>
      <c r="AG1822" s="3"/>
      <c r="AH1822" s="3"/>
      <c r="AJ1822" s="3"/>
      <c r="AK1822" s="3"/>
      <c r="AL1822" s="3"/>
      <c r="AN1822" s="3"/>
      <c r="AQ1822" s="3"/>
    </row>
    <row r="1823" spans="1:43">
      <c r="A1823" t="str">
        <f>IF(C1823="","","Allievo "&amp;COUNTIF($C$2:C1823,C1823))</f>
        <v/>
      </c>
      <c r="H1823" s="3"/>
      <c r="N1823" s="3"/>
      <c r="O1823" s="3"/>
      <c r="P1823" s="3"/>
      <c r="Q1823" s="3"/>
      <c r="R1823" s="3"/>
      <c r="S1823" s="3"/>
      <c r="T1823" s="3"/>
      <c r="V1823" s="3"/>
      <c r="W1823" s="3"/>
      <c r="X1823" s="3"/>
      <c r="Z1823" s="3"/>
      <c r="AA1823" s="3"/>
      <c r="AB1823" s="3"/>
      <c r="AC1823" s="3"/>
      <c r="AD1823" s="3"/>
      <c r="AF1823" s="3"/>
      <c r="AG1823" s="3"/>
      <c r="AH1823" s="3"/>
      <c r="AJ1823" s="3"/>
      <c r="AK1823" s="3"/>
      <c r="AL1823" s="3"/>
      <c r="AN1823" s="3"/>
      <c r="AQ1823" s="3"/>
    </row>
    <row r="1824" spans="1:43">
      <c r="A1824" t="str">
        <f>IF(C1824="","","Allievo "&amp;COUNTIF($C$2:C1824,C1824))</f>
        <v/>
      </c>
      <c r="H1824" s="3"/>
      <c r="N1824" s="3"/>
      <c r="O1824" s="3"/>
      <c r="P1824" s="3"/>
      <c r="Q1824" s="3"/>
      <c r="R1824" s="3"/>
      <c r="S1824" s="3"/>
      <c r="T1824" s="3"/>
      <c r="V1824" s="3"/>
      <c r="W1824" s="3"/>
      <c r="X1824" s="3"/>
      <c r="Z1824" s="3"/>
      <c r="AA1824" s="3"/>
      <c r="AB1824" s="3"/>
      <c r="AC1824" s="3"/>
      <c r="AD1824" s="3"/>
      <c r="AF1824" s="3"/>
      <c r="AG1824" s="3"/>
      <c r="AH1824" s="3"/>
      <c r="AJ1824" s="3"/>
      <c r="AK1824" s="3"/>
      <c r="AL1824" s="3"/>
      <c r="AN1824" s="3"/>
      <c r="AQ1824" s="3"/>
    </row>
    <row r="1825" spans="1:43">
      <c r="A1825" t="str">
        <f>IF(C1825="","","Allievo "&amp;COUNTIF($C$2:C1825,C1825))</f>
        <v/>
      </c>
      <c r="H1825" s="3"/>
      <c r="N1825" s="3"/>
      <c r="O1825" s="3"/>
      <c r="P1825" s="3"/>
      <c r="Q1825" s="3"/>
      <c r="R1825" s="3"/>
      <c r="S1825" s="3"/>
      <c r="T1825" s="3"/>
      <c r="V1825" s="3"/>
      <c r="W1825" s="3"/>
      <c r="X1825" s="3"/>
      <c r="Z1825" s="3"/>
      <c r="AA1825" s="3"/>
      <c r="AB1825" s="3"/>
      <c r="AC1825" s="3"/>
      <c r="AD1825" s="3"/>
      <c r="AF1825" s="3"/>
      <c r="AG1825" s="3"/>
      <c r="AH1825" s="3"/>
      <c r="AJ1825" s="3"/>
      <c r="AK1825" s="3"/>
      <c r="AL1825" s="3"/>
      <c r="AN1825" s="3"/>
      <c r="AQ1825" s="3"/>
    </row>
    <row r="1826" spans="1:43">
      <c r="A1826" t="str">
        <f>IF(C1826="","","Allievo "&amp;COUNTIF($C$2:C1826,C1826))</f>
        <v/>
      </c>
      <c r="H1826" s="3"/>
      <c r="N1826" s="3"/>
      <c r="O1826" s="3"/>
      <c r="P1826" s="3"/>
      <c r="Q1826" s="3"/>
      <c r="R1826" s="3"/>
      <c r="S1826" s="3"/>
      <c r="T1826" s="3"/>
      <c r="V1826" s="3"/>
      <c r="W1826" s="3"/>
      <c r="X1826" s="3"/>
      <c r="Z1826" s="3"/>
      <c r="AA1826" s="3"/>
      <c r="AB1826" s="3"/>
      <c r="AC1826" s="3"/>
      <c r="AD1826" s="3"/>
      <c r="AF1826" s="3"/>
      <c r="AG1826" s="3"/>
      <c r="AH1826" s="3"/>
      <c r="AJ1826" s="3"/>
      <c r="AK1826" s="3"/>
      <c r="AL1826" s="3"/>
      <c r="AN1826" s="3"/>
      <c r="AQ1826" s="3"/>
    </row>
    <row r="1827" spans="1:43">
      <c r="A1827" t="str">
        <f>IF(C1827="","","Allievo "&amp;COUNTIF($C$2:C1827,C1827))</f>
        <v/>
      </c>
      <c r="H1827" s="3"/>
      <c r="N1827" s="3"/>
      <c r="O1827" s="3"/>
      <c r="P1827" s="3"/>
      <c r="Q1827" s="3"/>
      <c r="R1827" s="3"/>
      <c r="S1827" s="3"/>
      <c r="T1827" s="3"/>
      <c r="V1827" s="3"/>
      <c r="W1827" s="3"/>
      <c r="X1827" s="3"/>
      <c r="Z1827" s="3"/>
      <c r="AA1827" s="3"/>
      <c r="AB1827" s="3"/>
      <c r="AC1827" s="3"/>
      <c r="AD1827" s="3"/>
      <c r="AF1827" s="3"/>
      <c r="AG1827" s="3"/>
      <c r="AH1827" s="3"/>
      <c r="AJ1827" s="3"/>
      <c r="AK1827" s="3"/>
      <c r="AL1827" s="3"/>
      <c r="AN1827" s="3"/>
      <c r="AQ1827" s="3"/>
    </row>
    <row r="1828" spans="1:43">
      <c r="A1828" t="str">
        <f>IF(C1828="","","Allievo "&amp;COUNTIF($C$2:C1828,C1828))</f>
        <v/>
      </c>
      <c r="H1828" s="3"/>
      <c r="N1828" s="3"/>
      <c r="O1828" s="3"/>
      <c r="P1828" s="3"/>
      <c r="Q1828" s="3"/>
      <c r="R1828" s="3"/>
      <c r="S1828" s="3"/>
      <c r="T1828" s="3"/>
      <c r="V1828" s="3"/>
      <c r="W1828" s="3"/>
      <c r="X1828" s="3"/>
      <c r="Z1828" s="3"/>
      <c r="AA1828" s="3"/>
      <c r="AB1828" s="3"/>
      <c r="AC1828" s="3"/>
      <c r="AD1828" s="3"/>
      <c r="AF1828" s="3"/>
      <c r="AG1828" s="3"/>
      <c r="AH1828" s="3"/>
      <c r="AJ1828" s="3"/>
      <c r="AK1828" s="3"/>
      <c r="AL1828" s="3"/>
      <c r="AN1828" s="3"/>
      <c r="AQ1828" s="3"/>
    </row>
    <row r="1829" spans="1:43">
      <c r="A1829" t="str">
        <f>IF(C1829="","","Allievo "&amp;COUNTIF($C$2:C1829,C1829))</f>
        <v/>
      </c>
      <c r="H1829" s="3"/>
      <c r="N1829" s="3"/>
      <c r="O1829" s="3"/>
      <c r="P1829" s="3"/>
      <c r="Q1829" s="3"/>
      <c r="R1829" s="3"/>
      <c r="S1829" s="3"/>
      <c r="T1829" s="3"/>
      <c r="V1829" s="3"/>
      <c r="W1829" s="3"/>
      <c r="X1829" s="3"/>
      <c r="Z1829" s="3"/>
      <c r="AA1829" s="3"/>
      <c r="AB1829" s="3"/>
      <c r="AC1829" s="3"/>
      <c r="AD1829" s="3"/>
      <c r="AF1829" s="3"/>
      <c r="AG1829" s="3"/>
      <c r="AH1829" s="3"/>
      <c r="AJ1829" s="3"/>
      <c r="AK1829" s="3"/>
      <c r="AL1829" s="3"/>
      <c r="AN1829" s="3"/>
      <c r="AQ1829" s="3"/>
    </row>
    <row r="1830" spans="1:43">
      <c r="A1830" t="str">
        <f>IF(C1830="","","Allievo "&amp;COUNTIF($C$2:C1830,C1830))</f>
        <v/>
      </c>
      <c r="H1830" s="3"/>
      <c r="N1830" s="3"/>
      <c r="O1830" s="3"/>
      <c r="P1830" s="3"/>
      <c r="Q1830" s="3"/>
      <c r="R1830" s="3"/>
      <c r="S1830" s="3"/>
      <c r="T1830" s="3"/>
      <c r="V1830" s="3"/>
      <c r="W1830" s="3"/>
      <c r="X1830" s="3"/>
      <c r="Z1830" s="3"/>
      <c r="AA1830" s="3"/>
      <c r="AB1830" s="3"/>
      <c r="AC1830" s="3"/>
      <c r="AD1830" s="3"/>
      <c r="AF1830" s="3"/>
      <c r="AG1830" s="3"/>
      <c r="AH1830" s="3"/>
      <c r="AJ1830" s="3"/>
      <c r="AK1830" s="3"/>
      <c r="AL1830" s="3"/>
      <c r="AN1830" s="3"/>
      <c r="AQ1830" s="3"/>
    </row>
    <row r="1831" spans="1:43">
      <c r="A1831" t="str">
        <f>IF(C1831="","","Allievo "&amp;COUNTIF($C$2:C1831,C1831))</f>
        <v/>
      </c>
      <c r="H1831" s="3"/>
      <c r="N1831" s="3"/>
      <c r="O1831" s="3"/>
      <c r="P1831" s="3"/>
      <c r="Q1831" s="3"/>
      <c r="R1831" s="3"/>
      <c r="S1831" s="3"/>
      <c r="T1831" s="3"/>
      <c r="V1831" s="3"/>
      <c r="W1831" s="3"/>
      <c r="X1831" s="3"/>
      <c r="Z1831" s="3"/>
      <c r="AA1831" s="3"/>
      <c r="AB1831" s="3"/>
      <c r="AC1831" s="3"/>
      <c r="AD1831" s="3"/>
      <c r="AF1831" s="3"/>
      <c r="AG1831" s="3"/>
      <c r="AH1831" s="3"/>
      <c r="AJ1831" s="3"/>
      <c r="AK1831" s="3"/>
      <c r="AL1831" s="3"/>
      <c r="AN1831" s="3"/>
      <c r="AQ1831" s="3"/>
    </row>
    <row r="1832" spans="1:43">
      <c r="A1832" t="str">
        <f>IF(C1832="","","Allievo "&amp;COUNTIF($C$2:C1832,C1832))</f>
        <v/>
      </c>
      <c r="H1832" s="3"/>
      <c r="N1832" s="3"/>
      <c r="O1832" s="3"/>
      <c r="P1832" s="3"/>
      <c r="Q1832" s="3"/>
      <c r="R1832" s="3"/>
      <c r="S1832" s="3"/>
      <c r="T1832" s="3"/>
      <c r="V1832" s="3"/>
      <c r="W1832" s="3"/>
      <c r="X1832" s="3"/>
      <c r="Z1832" s="3"/>
      <c r="AA1832" s="3"/>
      <c r="AB1832" s="3"/>
      <c r="AC1832" s="3"/>
      <c r="AD1832" s="3"/>
      <c r="AF1832" s="3"/>
      <c r="AG1832" s="3"/>
      <c r="AH1832" s="3"/>
      <c r="AJ1832" s="3"/>
      <c r="AK1832" s="3"/>
      <c r="AL1832" s="3"/>
      <c r="AN1832" s="3"/>
      <c r="AQ1832" s="3"/>
    </row>
    <row r="1833" spans="1:43">
      <c r="A1833" t="str">
        <f>IF(C1833="","","Allievo "&amp;COUNTIF($C$2:C1833,C1833))</f>
        <v/>
      </c>
      <c r="H1833" s="3"/>
      <c r="N1833" s="3"/>
      <c r="O1833" s="3"/>
      <c r="P1833" s="3"/>
      <c r="Q1833" s="3"/>
      <c r="R1833" s="3"/>
      <c r="S1833" s="3"/>
      <c r="T1833" s="3"/>
      <c r="V1833" s="3"/>
      <c r="W1833" s="3"/>
      <c r="X1833" s="3"/>
      <c r="Z1833" s="3"/>
      <c r="AA1833" s="3"/>
      <c r="AB1833" s="3"/>
      <c r="AC1833" s="3"/>
      <c r="AD1833" s="3"/>
      <c r="AF1833" s="3"/>
      <c r="AG1833" s="3"/>
      <c r="AH1833" s="3"/>
      <c r="AJ1833" s="3"/>
      <c r="AK1833" s="3"/>
      <c r="AL1833" s="3"/>
      <c r="AN1833" s="3"/>
      <c r="AQ1833" s="3"/>
    </row>
    <row r="1834" spans="1:43">
      <c r="A1834" t="str">
        <f>IF(C1834="","","Allievo "&amp;COUNTIF($C$2:C1834,C1834))</f>
        <v/>
      </c>
      <c r="H1834" s="3"/>
      <c r="N1834" s="3"/>
      <c r="O1834" s="3"/>
      <c r="P1834" s="3"/>
      <c r="Q1834" s="3"/>
      <c r="R1834" s="3"/>
      <c r="S1834" s="3"/>
      <c r="T1834" s="3"/>
      <c r="V1834" s="3"/>
      <c r="W1834" s="3"/>
      <c r="X1834" s="3"/>
      <c r="Z1834" s="3"/>
      <c r="AA1834" s="3"/>
      <c r="AB1834" s="3"/>
      <c r="AC1834" s="3"/>
      <c r="AD1834" s="3"/>
      <c r="AF1834" s="3"/>
      <c r="AG1834" s="3"/>
      <c r="AH1834" s="3"/>
      <c r="AJ1834" s="3"/>
      <c r="AK1834" s="3"/>
      <c r="AL1834" s="3"/>
      <c r="AN1834" s="3"/>
      <c r="AQ1834" s="3"/>
    </row>
    <row r="1835" spans="1:43">
      <c r="A1835" t="str">
        <f>IF(C1835="","","Allievo "&amp;COUNTIF($C$2:C1835,C1835))</f>
        <v/>
      </c>
      <c r="H1835" s="3"/>
      <c r="N1835" s="3"/>
      <c r="O1835" s="3"/>
      <c r="P1835" s="3"/>
      <c r="Q1835" s="3"/>
      <c r="R1835" s="3"/>
      <c r="S1835" s="3"/>
      <c r="T1835" s="3"/>
      <c r="V1835" s="3"/>
      <c r="W1835" s="3"/>
      <c r="X1835" s="3"/>
      <c r="Z1835" s="3"/>
      <c r="AA1835" s="3"/>
      <c r="AB1835" s="3"/>
      <c r="AC1835" s="3"/>
      <c r="AD1835" s="3"/>
      <c r="AF1835" s="3"/>
      <c r="AG1835" s="3"/>
      <c r="AH1835" s="3"/>
      <c r="AJ1835" s="3"/>
      <c r="AK1835" s="3"/>
      <c r="AL1835" s="3"/>
      <c r="AN1835" s="3"/>
      <c r="AQ1835" s="3"/>
    </row>
    <row r="1836" spans="1:43">
      <c r="A1836" t="str">
        <f>IF(C1836="","","Allievo "&amp;COUNTIF($C$2:C1836,C1836))</f>
        <v/>
      </c>
      <c r="H1836" s="3"/>
      <c r="N1836" s="3"/>
      <c r="O1836" s="3"/>
      <c r="P1836" s="3"/>
      <c r="Q1836" s="3"/>
      <c r="R1836" s="3"/>
      <c r="S1836" s="3"/>
      <c r="T1836" s="3"/>
      <c r="V1836" s="3"/>
      <c r="W1836" s="3"/>
      <c r="X1836" s="3"/>
      <c r="Z1836" s="3"/>
      <c r="AA1836" s="3"/>
      <c r="AB1836" s="3"/>
      <c r="AC1836" s="3"/>
      <c r="AD1836" s="3"/>
      <c r="AF1836" s="3"/>
      <c r="AG1836" s="3"/>
      <c r="AH1836" s="3"/>
      <c r="AJ1836" s="3"/>
      <c r="AK1836" s="3"/>
      <c r="AL1836" s="3"/>
      <c r="AN1836" s="3"/>
      <c r="AQ1836" s="3"/>
    </row>
    <row r="1837" spans="1:43">
      <c r="A1837" t="str">
        <f>IF(C1837="","","Allievo "&amp;COUNTIF($C$2:C1837,C1837))</f>
        <v/>
      </c>
      <c r="H1837" s="3"/>
      <c r="N1837" s="3"/>
      <c r="O1837" s="3"/>
      <c r="P1837" s="3"/>
      <c r="Q1837" s="3"/>
      <c r="R1837" s="3"/>
      <c r="S1837" s="3"/>
      <c r="T1837" s="3"/>
      <c r="V1837" s="3"/>
      <c r="W1837" s="3"/>
      <c r="X1837" s="3"/>
      <c r="Z1837" s="3"/>
      <c r="AA1837" s="3"/>
      <c r="AB1837" s="3"/>
      <c r="AC1837" s="3"/>
      <c r="AD1837" s="3"/>
      <c r="AF1837" s="3"/>
      <c r="AG1837" s="3"/>
      <c r="AH1837" s="3"/>
      <c r="AJ1837" s="3"/>
      <c r="AK1837" s="3"/>
      <c r="AL1837" s="3"/>
      <c r="AN1837" s="3"/>
      <c r="AQ1837" s="3"/>
    </row>
    <row r="1838" spans="1:43">
      <c r="A1838" t="str">
        <f>IF(C1838="","","Allievo "&amp;COUNTIF($C$2:C1838,C1838))</f>
        <v/>
      </c>
      <c r="H1838" s="3"/>
      <c r="N1838" s="3"/>
      <c r="O1838" s="3"/>
      <c r="P1838" s="3"/>
      <c r="Q1838" s="3"/>
      <c r="R1838" s="3"/>
      <c r="S1838" s="3"/>
      <c r="T1838" s="3"/>
      <c r="V1838" s="3"/>
      <c r="W1838" s="3"/>
      <c r="X1838" s="3"/>
      <c r="Z1838" s="3"/>
      <c r="AA1838" s="3"/>
      <c r="AB1838" s="3"/>
      <c r="AC1838" s="3"/>
      <c r="AD1838" s="3"/>
      <c r="AF1838" s="3"/>
      <c r="AG1838" s="3"/>
      <c r="AH1838" s="3"/>
      <c r="AJ1838" s="3"/>
      <c r="AK1838" s="3"/>
      <c r="AL1838" s="3"/>
      <c r="AN1838" s="3"/>
      <c r="AQ1838" s="3"/>
    </row>
    <row r="1839" spans="1:43">
      <c r="A1839" t="str">
        <f>IF(C1839="","","Allievo "&amp;COUNTIF($C$2:C1839,C1839))</f>
        <v/>
      </c>
      <c r="H1839" s="3"/>
      <c r="N1839" s="3"/>
      <c r="O1839" s="3"/>
      <c r="P1839" s="3"/>
      <c r="Q1839" s="3"/>
      <c r="R1839" s="3"/>
      <c r="S1839" s="3"/>
      <c r="T1839" s="3"/>
      <c r="V1839" s="3"/>
      <c r="W1839" s="3"/>
      <c r="X1839" s="3"/>
      <c r="Z1839" s="3"/>
      <c r="AA1839" s="3"/>
      <c r="AB1839" s="3"/>
      <c r="AC1839" s="3"/>
      <c r="AD1839" s="3"/>
      <c r="AF1839" s="3"/>
      <c r="AG1839" s="3"/>
      <c r="AH1839" s="3"/>
      <c r="AJ1839" s="3"/>
      <c r="AK1839" s="3"/>
      <c r="AL1839" s="3"/>
      <c r="AN1839" s="3"/>
      <c r="AQ1839" s="3"/>
    </row>
    <row r="1840" spans="1:43">
      <c r="A1840" t="str">
        <f>IF(C1840="","","Allievo "&amp;COUNTIF($C$2:C1840,C1840))</f>
        <v/>
      </c>
      <c r="H1840" s="3"/>
      <c r="N1840" s="3"/>
      <c r="O1840" s="3"/>
      <c r="P1840" s="3"/>
      <c r="Q1840" s="3"/>
      <c r="R1840" s="3"/>
      <c r="S1840" s="3"/>
      <c r="T1840" s="3"/>
      <c r="V1840" s="3"/>
      <c r="W1840" s="3"/>
      <c r="X1840" s="3"/>
      <c r="Z1840" s="3"/>
      <c r="AA1840" s="3"/>
      <c r="AB1840" s="3"/>
      <c r="AC1840" s="3"/>
      <c r="AD1840" s="3"/>
      <c r="AF1840" s="3"/>
      <c r="AG1840" s="3"/>
      <c r="AH1840" s="3"/>
      <c r="AJ1840" s="3"/>
      <c r="AK1840" s="3"/>
      <c r="AL1840" s="3"/>
      <c r="AN1840" s="3"/>
      <c r="AQ1840" s="3"/>
    </row>
    <row r="1841" spans="1:43">
      <c r="A1841" t="str">
        <f>IF(C1841="","","Allievo "&amp;COUNTIF($C$2:C1841,C1841))</f>
        <v/>
      </c>
      <c r="H1841" s="3"/>
      <c r="N1841" s="3"/>
      <c r="O1841" s="3"/>
      <c r="P1841" s="3"/>
      <c r="Q1841" s="3"/>
      <c r="R1841" s="3"/>
      <c r="S1841" s="3"/>
      <c r="T1841" s="3"/>
      <c r="V1841" s="3"/>
      <c r="W1841" s="3"/>
      <c r="X1841" s="3"/>
      <c r="Z1841" s="3"/>
      <c r="AA1841" s="3"/>
      <c r="AB1841" s="3"/>
      <c r="AC1841" s="3"/>
      <c r="AD1841" s="3"/>
      <c r="AF1841" s="3"/>
      <c r="AG1841" s="3"/>
      <c r="AH1841" s="3"/>
      <c r="AJ1841" s="3"/>
      <c r="AK1841" s="3"/>
      <c r="AL1841" s="3"/>
      <c r="AN1841" s="3"/>
      <c r="AQ1841" s="3"/>
    </row>
    <row r="1842" spans="1:43">
      <c r="A1842" t="str">
        <f>IF(C1842="","","Allievo "&amp;COUNTIF($C$2:C1842,C1842))</f>
        <v/>
      </c>
      <c r="H1842" s="3"/>
      <c r="N1842" s="3"/>
      <c r="O1842" s="3"/>
      <c r="P1842" s="3"/>
      <c r="Q1842" s="3"/>
      <c r="R1842" s="3"/>
      <c r="S1842" s="3"/>
      <c r="T1842" s="3"/>
      <c r="V1842" s="3"/>
      <c r="W1842" s="3"/>
      <c r="X1842" s="3"/>
      <c r="Z1842" s="3"/>
      <c r="AA1842" s="3"/>
      <c r="AB1842" s="3"/>
      <c r="AC1842" s="3"/>
      <c r="AD1842" s="3"/>
      <c r="AF1842" s="3"/>
      <c r="AG1842" s="3"/>
      <c r="AH1842" s="3"/>
      <c r="AJ1842" s="3"/>
      <c r="AK1842" s="3"/>
      <c r="AL1842" s="3"/>
      <c r="AN1842" s="3"/>
      <c r="AQ1842" s="3"/>
    </row>
    <row r="1843" spans="1:43">
      <c r="A1843" t="str">
        <f>IF(C1843="","","Allievo "&amp;COUNTIF($C$2:C1843,C1843))</f>
        <v/>
      </c>
      <c r="H1843" s="3"/>
      <c r="N1843" s="3"/>
      <c r="O1843" s="3"/>
      <c r="P1843" s="3"/>
      <c r="Q1843" s="3"/>
      <c r="R1843" s="3"/>
      <c r="S1843" s="3"/>
      <c r="T1843" s="3"/>
      <c r="V1843" s="3"/>
      <c r="W1843" s="3"/>
      <c r="X1843" s="3"/>
      <c r="Z1843" s="3"/>
      <c r="AA1843" s="3"/>
      <c r="AB1843" s="3"/>
      <c r="AC1843" s="3"/>
      <c r="AD1843" s="3"/>
      <c r="AF1843" s="3"/>
      <c r="AG1843" s="3"/>
      <c r="AH1843" s="3"/>
      <c r="AJ1843" s="3"/>
      <c r="AK1843" s="3"/>
      <c r="AL1843" s="3"/>
      <c r="AN1843" s="3"/>
      <c r="AQ1843" s="3"/>
    </row>
    <row r="1844" spans="1:43">
      <c r="A1844" t="str">
        <f>IF(C1844="","","Allievo "&amp;COUNTIF($C$2:C1844,C1844))</f>
        <v/>
      </c>
      <c r="H1844" s="3"/>
      <c r="N1844" s="3"/>
      <c r="O1844" s="3"/>
      <c r="P1844" s="3"/>
      <c r="Q1844" s="3"/>
      <c r="R1844" s="3"/>
      <c r="S1844" s="3"/>
      <c r="T1844" s="3"/>
      <c r="V1844" s="3"/>
      <c r="W1844" s="3"/>
      <c r="X1844" s="3"/>
      <c r="Z1844" s="3"/>
      <c r="AA1844" s="3"/>
      <c r="AB1844" s="3"/>
      <c r="AC1844" s="3"/>
      <c r="AD1844" s="3"/>
      <c r="AF1844" s="3"/>
      <c r="AG1844" s="3"/>
      <c r="AH1844" s="3"/>
      <c r="AJ1844" s="3"/>
      <c r="AK1844" s="3"/>
      <c r="AL1844" s="3"/>
      <c r="AN1844" s="3"/>
      <c r="AQ1844" s="3"/>
    </row>
    <row r="1845" spans="1:43">
      <c r="A1845" t="str">
        <f>IF(C1845="","","Allievo "&amp;COUNTIF($C$2:C1845,C1845))</f>
        <v/>
      </c>
      <c r="H1845" s="3"/>
      <c r="N1845" s="3"/>
      <c r="O1845" s="3"/>
      <c r="P1845" s="3"/>
      <c r="Q1845" s="3"/>
      <c r="R1845" s="3"/>
      <c r="S1845" s="3"/>
      <c r="T1845" s="3"/>
      <c r="V1845" s="3"/>
      <c r="W1845" s="3"/>
      <c r="X1845" s="3"/>
      <c r="Z1845" s="3"/>
      <c r="AA1845" s="3"/>
      <c r="AB1845" s="3"/>
      <c r="AC1845" s="3"/>
      <c r="AD1845" s="3"/>
      <c r="AF1845" s="3"/>
      <c r="AG1845" s="3"/>
      <c r="AH1845" s="3"/>
      <c r="AJ1845" s="3"/>
      <c r="AK1845" s="3"/>
      <c r="AL1845" s="3"/>
      <c r="AN1845" s="3"/>
      <c r="AQ1845" s="3"/>
    </row>
    <row r="1846" spans="1:43">
      <c r="A1846" t="str">
        <f>IF(C1846="","","Allievo "&amp;COUNTIF($C$2:C1846,C1846))</f>
        <v/>
      </c>
      <c r="H1846" s="3"/>
      <c r="N1846" s="3"/>
      <c r="O1846" s="3"/>
      <c r="P1846" s="3"/>
      <c r="Q1846" s="3"/>
      <c r="R1846" s="3"/>
      <c r="S1846" s="3"/>
      <c r="T1846" s="3"/>
      <c r="V1846" s="3"/>
      <c r="W1846" s="3"/>
      <c r="X1846" s="3"/>
      <c r="Z1846" s="3"/>
      <c r="AA1846" s="3"/>
      <c r="AB1846" s="3"/>
      <c r="AC1846" s="3"/>
      <c r="AD1846" s="3"/>
      <c r="AF1846" s="3"/>
      <c r="AG1846" s="3"/>
      <c r="AH1846" s="3"/>
      <c r="AJ1846" s="3"/>
      <c r="AK1846" s="3"/>
      <c r="AL1846" s="3"/>
      <c r="AN1846" s="3"/>
      <c r="AQ1846" s="3"/>
    </row>
    <row r="1847" spans="1:43">
      <c r="A1847" t="str">
        <f>IF(C1847="","","Allievo "&amp;COUNTIF($C$2:C1847,C1847))</f>
        <v/>
      </c>
      <c r="H1847" s="3"/>
      <c r="N1847" s="3"/>
      <c r="O1847" s="3"/>
      <c r="P1847" s="3"/>
      <c r="Q1847" s="3"/>
      <c r="R1847" s="3"/>
      <c r="S1847" s="3"/>
      <c r="T1847" s="3"/>
      <c r="V1847" s="3"/>
      <c r="W1847" s="3"/>
      <c r="X1847" s="3"/>
      <c r="Z1847" s="3"/>
      <c r="AA1847" s="3"/>
      <c r="AB1847" s="3"/>
      <c r="AC1847" s="3"/>
      <c r="AD1847" s="3"/>
      <c r="AF1847" s="3"/>
      <c r="AG1847" s="3"/>
      <c r="AH1847" s="3"/>
      <c r="AJ1847" s="3"/>
      <c r="AK1847" s="3"/>
      <c r="AL1847" s="3"/>
      <c r="AN1847" s="3"/>
      <c r="AQ1847" s="3"/>
    </row>
    <row r="1848" spans="1:43">
      <c r="A1848" t="str">
        <f>IF(C1848="","","Allievo "&amp;COUNTIF($C$2:C1848,C1848))</f>
        <v/>
      </c>
      <c r="H1848" s="3"/>
      <c r="N1848" s="3"/>
      <c r="O1848" s="3"/>
      <c r="P1848" s="3"/>
      <c r="Q1848" s="3"/>
      <c r="R1848" s="3"/>
      <c r="S1848" s="3"/>
      <c r="T1848" s="3"/>
      <c r="V1848" s="3"/>
      <c r="W1848" s="3"/>
      <c r="X1848" s="3"/>
      <c r="Z1848" s="3"/>
      <c r="AA1848" s="3"/>
      <c r="AB1848" s="3"/>
      <c r="AC1848" s="3"/>
      <c r="AD1848" s="3"/>
      <c r="AF1848" s="3"/>
      <c r="AG1848" s="3"/>
      <c r="AH1848" s="3"/>
      <c r="AJ1848" s="3"/>
      <c r="AK1848" s="3"/>
      <c r="AL1848" s="3"/>
      <c r="AN1848" s="3"/>
      <c r="AQ1848" s="3"/>
    </row>
    <row r="1849" spans="1:43">
      <c r="A1849" t="str">
        <f>IF(C1849="","","Allievo "&amp;COUNTIF($C$2:C1849,C1849))</f>
        <v/>
      </c>
      <c r="H1849" s="3"/>
      <c r="N1849" s="3"/>
      <c r="O1849" s="3"/>
      <c r="P1849" s="3"/>
      <c r="Q1849" s="3"/>
      <c r="R1849" s="3"/>
      <c r="S1849" s="3"/>
      <c r="T1849" s="3"/>
      <c r="V1849" s="3"/>
      <c r="W1849" s="3"/>
      <c r="X1849" s="3"/>
      <c r="Z1849" s="3"/>
      <c r="AA1849" s="3"/>
      <c r="AB1849" s="3"/>
      <c r="AC1849" s="3"/>
      <c r="AD1849" s="3"/>
      <c r="AF1849" s="3"/>
      <c r="AG1849" s="3"/>
      <c r="AH1849" s="3"/>
      <c r="AJ1849" s="3"/>
      <c r="AK1849" s="3"/>
      <c r="AL1849" s="3"/>
      <c r="AN1849" s="3"/>
      <c r="AQ1849" s="3"/>
    </row>
    <row r="1850" spans="1:43">
      <c r="A1850" t="str">
        <f>IF(C1850="","","Allievo "&amp;COUNTIF($C$2:C1850,C1850))</f>
        <v/>
      </c>
      <c r="H1850" s="3"/>
      <c r="N1850" s="3"/>
      <c r="O1850" s="3"/>
      <c r="P1850" s="3"/>
      <c r="Q1850" s="3"/>
      <c r="R1850" s="3"/>
      <c r="S1850" s="3"/>
      <c r="T1850" s="3"/>
      <c r="V1850" s="3"/>
      <c r="W1850" s="3"/>
      <c r="X1850" s="3"/>
      <c r="Z1850" s="3"/>
      <c r="AA1850" s="3"/>
      <c r="AB1850" s="3"/>
      <c r="AC1850" s="3"/>
      <c r="AD1850" s="3"/>
      <c r="AF1850" s="3"/>
      <c r="AG1850" s="3"/>
      <c r="AH1850" s="3"/>
      <c r="AJ1850" s="3"/>
      <c r="AK1850" s="3"/>
      <c r="AL1850" s="3"/>
      <c r="AN1850" s="3"/>
      <c r="AQ1850" s="3"/>
    </row>
    <row r="1851" spans="1:43">
      <c r="A1851" t="str">
        <f>IF(C1851="","","Allievo "&amp;COUNTIF($C$2:C1851,C1851))</f>
        <v/>
      </c>
      <c r="H1851" s="3"/>
      <c r="N1851" s="3"/>
      <c r="O1851" s="3"/>
      <c r="P1851" s="3"/>
      <c r="Q1851" s="3"/>
      <c r="R1851" s="3"/>
      <c r="S1851" s="3"/>
      <c r="T1851" s="3"/>
      <c r="V1851" s="3"/>
      <c r="W1851" s="3"/>
      <c r="X1851" s="3"/>
      <c r="Z1851" s="3"/>
      <c r="AA1851" s="3"/>
      <c r="AB1851" s="3"/>
      <c r="AC1851" s="3"/>
      <c r="AD1851" s="3"/>
      <c r="AF1851" s="3"/>
      <c r="AG1851" s="3"/>
      <c r="AH1851" s="3"/>
      <c r="AJ1851" s="3"/>
      <c r="AK1851" s="3"/>
      <c r="AL1851" s="3"/>
      <c r="AN1851" s="3"/>
      <c r="AQ1851" s="3"/>
    </row>
    <row r="1852" spans="1:43">
      <c r="A1852" t="str">
        <f>IF(C1852="","","Allievo "&amp;COUNTIF($C$2:C1852,C1852))</f>
        <v/>
      </c>
      <c r="H1852" s="3"/>
      <c r="N1852" s="3"/>
      <c r="O1852" s="3"/>
      <c r="P1852" s="3"/>
      <c r="Q1852" s="3"/>
      <c r="R1852" s="3"/>
      <c r="S1852" s="3"/>
      <c r="T1852" s="3"/>
      <c r="V1852" s="3"/>
      <c r="W1852" s="3"/>
      <c r="X1852" s="3"/>
      <c r="Z1852" s="3"/>
      <c r="AA1852" s="3"/>
      <c r="AB1852" s="3"/>
      <c r="AC1852" s="3"/>
      <c r="AD1852" s="3"/>
      <c r="AF1852" s="3"/>
      <c r="AG1852" s="3"/>
      <c r="AH1852" s="3"/>
      <c r="AJ1852" s="3"/>
      <c r="AK1852" s="3"/>
      <c r="AL1852" s="3"/>
      <c r="AN1852" s="3"/>
      <c r="AQ1852" s="3"/>
    </row>
    <row r="1853" spans="1:43">
      <c r="A1853" t="str">
        <f>IF(C1853="","","Allievo "&amp;COUNTIF($C$2:C1853,C1853))</f>
        <v/>
      </c>
      <c r="H1853" s="3"/>
      <c r="N1853" s="3"/>
      <c r="O1853" s="3"/>
      <c r="P1853" s="3"/>
      <c r="Q1853" s="3"/>
      <c r="R1853" s="3"/>
      <c r="S1853" s="3"/>
      <c r="T1853" s="3"/>
      <c r="V1853" s="3"/>
      <c r="W1853" s="3"/>
      <c r="X1853" s="3"/>
      <c r="Z1853" s="3"/>
      <c r="AA1853" s="3"/>
      <c r="AB1853" s="3"/>
      <c r="AC1853" s="3"/>
      <c r="AD1853" s="3"/>
      <c r="AF1853" s="3"/>
      <c r="AG1853" s="3"/>
      <c r="AH1853" s="3"/>
      <c r="AJ1853" s="3"/>
      <c r="AK1853" s="3"/>
      <c r="AL1853" s="3"/>
      <c r="AN1853" s="3"/>
      <c r="AQ1853" s="3"/>
    </row>
    <row r="1854" spans="1:43">
      <c r="A1854" t="str">
        <f>IF(C1854="","","Allievo "&amp;COUNTIF($C$2:C1854,C1854))</f>
        <v/>
      </c>
      <c r="H1854" s="3"/>
      <c r="N1854" s="3"/>
      <c r="O1854" s="3"/>
      <c r="P1854" s="3"/>
      <c r="Q1854" s="3"/>
      <c r="R1854" s="3"/>
      <c r="S1854" s="3"/>
      <c r="T1854" s="3"/>
      <c r="V1854" s="3"/>
      <c r="W1854" s="3"/>
      <c r="X1854" s="3"/>
      <c r="Z1854" s="3"/>
      <c r="AA1854" s="3"/>
      <c r="AB1854" s="3"/>
      <c r="AC1854" s="3"/>
      <c r="AD1854" s="3"/>
      <c r="AF1854" s="3"/>
      <c r="AG1854" s="3"/>
      <c r="AH1854" s="3"/>
      <c r="AJ1854" s="3"/>
      <c r="AK1854" s="3"/>
      <c r="AL1854" s="3"/>
      <c r="AN1854" s="3"/>
      <c r="AQ1854" s="3"/>
    </row>
    <row r="1855" spans="1:43">
      <c r="A1855" t="str">
        <f>IF(C1855="","","Allievo "&amp;COUNTIF($C$2:C1855,C1855))</f>
        <v/>
      </c>
      <c r="H1855" s="3"/>
      <c r="N1855" s="3"/>
      <c r="O1855" s="3"/>
      <c r="P1855" s="3"/>
      <c r="Q1855" s="3"/>
      <c r="R1855" s="3"/>
      <c r="S1855" s="3"/>
      <c r="T1855" s="3"/>
      <c r="V1855" s="3"/>
      <c r="W1855" s="3"/>
      <c r="X1855" s="3"/>
      <c r="Z1855" s="3"/>
      <c r="AA1855" s="3"/>
      <c r="AB1855" s="3"/>
      <c r="AC1855" s="3"/>
      <c r="AD1855" s="3"/>
      <c r="AF1855" s="3"/>
      <c r="AG1855" s="3"/>
      <c r="AH1855" s="3"/>
      <c r="AJ1855" s="3"/>
      <c r="AK1855" s="3"/>
      <c r="AL1855" s="3"/>
      <c r="AN1855" s="3"/>
      <c r="AQ1855" s="3"/>
    </row>
    <row r="1856" spans="1:43">
      <c r="A1856" t="str">
        <f>IF(C1856="","","Allievo "&amp;COUNTIF($C$2:C1856,C1856))</f>
        <v/>
      </c>
      <c r="H1856" s="3"/>
      <c r="N1856" s="3"/>
      <c r="O1856" s="3"/>
      <c r="P1856" s="3"/>
      <c r="Q1856" s="3"/>
      <c r="R1856" s="3"/>
      <c r="S1856" s="3"/>
      <c r="T1856" s="3"/>
      <c r="V1856" s="3"/>
      <c r="W1856" s="3"/>
      <c r="X1856" s="3"/>
      <c r="Z1856" s="3"/>
      <c r="AA1856" s="3"/>
      <c r="AB1856" s="3"/>
      <c r="AC1856" s="3"/>
      <c r="AD1856" s="3"/>
      <c r="AF1856" s="3"/>
      <c r="AG1856" s="3"/>
      <c r="AH1856" s="3"/>
      <c r="AJ1856" s="3"/>
      <c r="AK1856" s="3"/>
      <c r="AL1856" s="3"/>
      <c r="AN1856" s="3"/>
      <c r="AQ1856" s="3"/>
    </row>
    <row r="1857" spans="1:43">
      <c r="A1857" t="str">
        <f>IF(C1857="","","Allievo "&amp;COUNTIF($C$2:C1857,C1857))</f>
        <v/>
      </c>
      <c r="H1857" s="3"/>
      <c r="N1857" s="3"/>
      <c r="O1857" s="3"/>
      <c r="P1857" s="3"/>
      <c r="Q1857" s="3"/>
      <c r="R1857" s="3"/>
      <c r="S1857" s="3"/>
      <c r="T1857" s="3"/>
      <c r="V1857" s="3"/>
      <c r="W1857" s="3"/>
      <c r="X1857" s="3"/>
      <c r="Z1857" s="3"/>
      <c r="AA1857" s="3"/>
      <c r="AB1857" s="3"/>
      <c r="AC1857" s="3"/>
      <c r="AD1857" s="3"/>
      <c r="AF1857" s="3"/>
      <c r="AG1857" s="3"/>
      <c r="AH1857" s="3"/>
      <c r="AJ1857" s="3"/>
      <c r="AK1857" s="3"/>
      <c r="AL1857" s="3"/>
      <c r="AN1857" s="3"/>
      <c r="AQ1857" s="3"/>
    </row>
    <row r="1858" spans="1:43">
      <c r="A1858" t="str">
        <f>IF(C1858="","","Allievo "&amp;COUNTIF($C$2:C1858,C1858))</f>
        <v/>
      </c>
      <c r="H1858" s="3"/>
      <c r="N1858" s="3"/>
      <c r="O1858" s="3"/>
      <c r="P1858" s="3"/>
      <c r="Q1858" s="3"/>
      <c r="R1858" s="3"/>
      <c r="S1858" s="3"/>
      <c r="T1858" s="3"/>
      <c r="V1858" s="3"/>
      <c r="W1858" s="3"/>
      <c r="X1858" s="3"/>
      <c r="Z1858" s="3"/>
      <c r="AA1858" s="3"/>
      <c r="AB1858" s="3"/>
      <c r="AC1858" s="3"/>
      <c r="AD1858" s="3"/>
      <c r="AF1858" s="3"/>
      <c r="AG1858" s="3"/>
      <c r="AH1858" s="3"/>
      <c r="AJ1858" s="3"/>
      <c r="AK1858" s="3"/>
      <c r="AL1858" s="3"/>
      <c r="AN1858" s="3"/>
      <c r="AQ1858" s="3"/>
    </row>
    <row r="1859" spans="1:43">
      <c r="A1859" t="str">
        <f>IF(C1859="","","Allievo "&amp;COUNTIF($C$2:C1859,C1859))</f>
        <v/>
      </c>
      <c r="H1859" s="3"/>
      <c r="N1859" s="3"/>
      <c r="O1859" s="3"/>
      <c r="P1859" s="3"/>
      <c r="Q1859" s="3"/>
      <c r="R1859" s="3"/>
      <c r="S1859" s="3"/>
      <c r="T1859" s="3"/>
      <c r="V1859" s="3"/>
      <c r="W1859" s="3"/>
      <c r="X1859" s="3"/>
      <c r="Z1859" s="3"/>
      <c r="AA1859" s="3"/>
      <c r="AB1859" s="3"/>
      <c r="AC1859" s="3"/>
      <c r="AD1859" s="3"/>
      <c r="AF1859" s="3"/>
      <c r="AG1859" s="3"/>
      <c r="AH1859" s="3"/>
      <c r="AJ1859" s="3"/>
      <c r="AK1859" s="3"/>
      <c r="AL1859" s="3"/>
      <c r="AN1859" s="3"/>
      <c r="AQ1859" s="3"/>
    </row>
    <row r="1860" spans="1:43">
      <c r="A1860" t="str">
        <f>IF(C1860="","","Allievo "&amp;COUNTIF($C$2:C1860,C1860))</f>
        <v/>
      </c>
      <c r="H1860" s="3"/>
      <c r="N1860" s="3"/>
      <c r="O1860" s="3"/>
      <c r="P1860" s="3"/>
      <c r="Q1860" s="3"/>
      <c r="R1860" s="3"/>
      <c r="S1860" s="3"/>
      <c r="T1860" s="3"/>
      <c r="V1860" s="3"/>
      <c r="W1860" s="3"/>
      <c r="X1860" s="3"/>
      <c r="Z1860" s="3"/>
      <c r="AA1860" s="3"/>
      <c r="AB1860" s="3"/>
      <c r="AC1860" s="3"/>
      <c r="AD1860" s="3"/>
      <c r="AF1860" s="3"/>
      <c r="AG1860" s="3"/>
      <c r="AH1860" s="3"/>
      <c r="AJ1860" s="3"/>
      <c r="AK1860" s="3"/>
      <c r="AL1860" s="3"/>
      <c r="AN1860" s="3"/>
      <c r="AQ1860" s="3"/>
    </row>
    <row r="1861" spans="1:43">
      <c r="A1861" t="str">
        <f>IF(C1861="","","Allievo "&amp;COUNTIF($C$2:C1861,C1861))</f>
        <v/>
      </c>
      <c r="H1861" s="3"/>
      <c r="N1861" s="3"/>
      <c r="O1861" s="3"/>
      <c r="P1861" s="3"/>
      <c r="Q1861" s="3"/>
      <c r="R1861" s="3"/>
      <c r="S1861" s="3"/>
      <c r="T1861" s="3"/>
      <c r="V1861" s="3"/>
      <c r="W1861" s="3"/>
      <c r="X1861" s="3"/>
      <c r="Z1861" s="3"/>
      <c r="AA1861" s="3"/>
      <c r="AB1861" s="3"/>
      <c r="AC1861" s="3"/>
      <c r="AD1861" s="3"/>
      <c r="AF1861" s="3"/>
      <c r="AG1861" s="3"/>
      <c r="AH1861" s="3"/>
      <c r="AJ1861" s="3"/>
      <c r="AK1861" s="3"/>
      <c r="AL1861" s="3"/>
      <c r="AN1861" s="3"/>
      <c r="AQ1861" s="3"/>
    </row>
    <row r="1862" spans="1:43">
      <c r="A1862" t="str">
        <f>IF(C1862="","","Allievo "&amp;COUNTIF($C$2:C1862,C1862))</f>
        <v/>
      </c>
      <c r="H1862" s="3"/>
      <c r="N1862" s="3"/>
      <c r="O1862" s="3"/>
      <c r="P1862" s="3"/>
      <c r="Q1862" s="3"/>
      <c r="R1862" s="3"/>
      <c r="S1862" s="3"/>
      <c r="T1862" s="3"/>
      <c r="V1862" s="3"/>
      <c r="W1862" s="3"/>
      <c r="X1862" s="3"/>
      <c r="Z1862" s="3"/>
      <c r="AA1862" s="3"/>
      <c r="AB1862" s="3"/>
      <c r="AC1862" s="3"/>
      <c r="AD1862" s="3"/>
      <c r="AF1862" s="3"/>
      <c r="AG1862" s="3"/>
      <c r="AH1862" s="3"/>
      <c r="AJ1862" s="3"/>
      <c r="AK1862" s="3"/>
      <c r="AL1862" s="3"/>
      <c r="AN1862" s="3"/>
      <c r="AQ1862" s="3"/>
    </row>
    <row r="1863" spans="1:43">
      <c r="A1863" t="str">
        <f>IF(C1863="","","Allievo "&amp;COUNTIF($C$2:C1863,C1863))</f>
        <v/>
      </c>
      <c r="H1863" s="3"/>
      <c r="N1863" s="3"/>
      <c r="O1863" s="3"/>
      <c r="P1863" s="3"/>
      <c r="Q1863" s="3"/>
      <c r="R1863" s="3"/>
      <c r="S1863" s="3"/>
      <c r="T1863" s="3"/>
      <c r="V1863" s="3"/>
      <c r="W1863" s="3"/>
      <c r="X1863" s="3"/>
      <c r="Z1863" s="3"/>
      <c r="AA1863" s="3"/>
      <c r="AB1863" s="3"/>
      <c r="AC1863" s="3"/>
      <c r="AD1863" s="3"/>
      <c r="AF1863" s="3"/>
      <c r="AG1863" s="3"/>
      <c r="AH1863" s="3"/>
      <c r="AJ1863" s="3"/>
      <c r="AK1863" s="3"/>
      <c r="AL1863" s="3"/>
      <c r="AN1863" s="3"/>
      <c r="AQ1863" s="3"/>
    </row>
    <row r="1864" spans="1:43">
      <c r="A1864" t="str">
        <f>IF(C1864="","","Allievo "&amp;COUNTIF($C$2:C1864,C1864))</f>
        <v/>
      </c>
      <c r="H1864" s="3"/>
      <c r="N1864" s="3"/>
      <c r="O1864" s="3"/>
      <c r="P1864" s="3"/>
      <c r="Q1864" s="3"/>
      <c r="R1864" s="3"/>
      <c r="S1864" s="3"/>
      <c r="T1864" s="3"/>
      <c r="V1864" s="3"/>
      <c r="W1864" s="3"/>
      <c r="X1864" s="3"/>
      <c r="Z1864" s="3"/>
      <c r="AA1864" s="3"/>
      <c r="AB1864" s="3"/>
      <c r="AC1864" s="3"/>
      <c r="AD1864" s="3"/>
      <c r="AF1864" s="3"/>
      <c r="AG1864" s="3"/>
      <c r="AH1864" s="3"/>
      <c r="AJ1864" s="3"/>
      <c r="AK1864" s="3"/>
      <c r="AL1864" s="3"/>
      <c r="AN1864" s="3"/>
      <c r="AQ1864" s="3"/>
    </row>
    <row r="1865" spans="1:43">
      <c r="A1865" t="str">
        <f>IF(C1865="","","Allievo "&amp;COUNTIF($C$2:C1865,C1865))</f>
        <v/>
      </c>
      <c r="H1865" s="3"/>
      <c r="N1865" s="3"/>
      <c r="O1865" s="3"/>
      <c r="P1865" s="3"/>
      <c r="Q1865" s="3"/>
      <c r="R1865" s="3"/>
      <c r="S1865" s="3"/>
      <c r="T1865" s="3"/>
      <c r="V1865" s="3"/>
      <c r="W1865" s="3"/>
      <c r="X1865" s="3"/>
      <c r="Z1865" s="3"/>
      <c r="AA1865" s="3"/>
      <c r="AB1865" s="3"/>
      <c r="AC1865" s="3"/>
      <c r="AD1865" s="3"/>
      <c r="AF1865" s="3"/>
      <c r="AG1865" s="3"/>
      <c r="AH1865" s="3"/>
      <c r="AJ1865" s="3"/>
      <c r="AK1865" s="3"/>
      <c r="AL1865" s="3"/>
      <c r="AN1865" s="3"/>
      <c r="AQ1865" s="3"/>
    </row>
    <row r="1866" spans="1:43">
      <c r="A1866" t="str">
        <f>IF(C1866="","","Allievo "&amp;COUNTIF($C$2:C1866,C1866))</f>
        <v/>
      </c>
      <c r="H1866" s="3"/>
      <c r="N1866" s="3"/>
      <c r="O1866" s="3"/>
      <c r="P1866" s="3"/>
      <c r="Q1866" s="3"/>
      <c r="R1866" s="3"/>
      <c r="S1866" s="3"/>
      <c r="T1866" s="3"/>
      <c r="V1866" s="3"/>
      <c r="W1866" s="3"/>
      <c r="X1866" s="3"/>
      <c r="Z1866" s="3"/>
      <c r="AA1866" s="3"/>
      <c r="AB1866" s="3"/>
      <c r="AC1866" s="3"/>
      <c r="AD1866" s="3"/>
      <c r="AF1866" s="3"/>
      <c r="AG1866" s="3"/>
      <c r="AH1866" s="3"/>
      <c r="AJ1866" s="3"/>
      <c r="AK1866" s="3"/>
      <c r="AL1866" s="3"/>
      <c r="AN1866" s="3"/>
      <c r="AQ1866" s="3"/>
    </row>
    <row r="1867" spans="1:43">
      <c r="A1867" t="str">
        <f>IF(C1867="","","Allievo "&amp;COUNTIF($C$2:C1867,C1867))</f>
        <v/>
      </c>
      <c r="H1867" s="3"/>
      <c r="N1867" s="3"/>
      <c r="O1867" s="3"/>
      <c r="P1867" s="3"/>
      <c r="Q1867" s="3"/>
      <c r="R1867" s="3"/>
      <c r="S1867" s="3"/>
      <c r="T1867" s="3"/>
      <c r="V1867" s="3"/>
      <c r="W1867" s="3"/>
      <c r="X1867" s="3"/>
      <c r="Z1867" s="3"/>
      <c r="AA1867" s="3"/>
      <c r="AB1867" s="3"/>
      <c r="AC1867" s="3"/>
      <c r="AD1867" s="3"/>
      <c r="AF1867" s="3"/>
      <c r="AG1867" s="3"/>
      <c r="AH1867" s="3"/>
      <c r="AJ1867" s="3"/>
      <c r="AK1867" s="3"/>
      <c r="AL1867" s="3"/>
      <c r="AN1867" s="3"/>
      <c r="AQ1867" s="3"/>
    </row>
    <row r="1868" spans="1:43">
      <c r="A1868" t="str">
        <f>IF(C1868="","","Allievo "&amp;COUNTIF($C$2:C1868,C1868))</f>
        <v/>
      </c>
      <c r="H1868" s="3"/>
      <c r="N1868" s="3"/>
      <c r="O1868" s="3"/>
      <c r="P1868" s="3"/>
      <c r="Q1868" s="3"/>
      <c r="R1868" s="3"/>
      <c r="S1868" s="3"/>
      <c r="T1868" s="3"/>
      <c r="V1868" s="3"/>
      <c r="W1868" s="3"/>
      <c r="X1868" s="3"/>
      <c r="Z1868" s="3"/>
      <c r="AA1868" s="3"/>
      <c r="AB1868" s="3"/>
      <c r="AC1868" s="3"/>
      <c r="AD1868" s="3"/>
      <c r="AF1868" s="3"/>
      <c r="AG1868" s="3"/>
      <c r="AH1868" s="3"/>
      <c r="AJ1868" s="3"/>
      <c r="AK1868" s="3"/>
      <c r="AL1868" s="3"/>
      <c r="AN1868" s="3"/>
      <c r="AQ1868" s="3"/>
    </row>
    <row r="1869" spans="1:43">
      <c r="A1869" t="str">
        <f>IF(C1869="","","Allievo "&amp;COUNTIF($C$2:C1869,C1869))</f>
        <v/>
      </c>
      <c r="H1869" s="3"/>
      <c r="N1869" s="3"/>
      <c r="O1869" s="3"/>
      <c r="P1869" s="3"/>
      <c r="Q1869" s="3"/>
      <c r="R1869" s="3"/>
      <c r="S1869" s="3"/>
      <c r="T1869" s="3"/>
      <c r="V1869" s="3"/>
      <c r="W1869" s="3"/>
      <c r="X1869" s="3"/>
      <c r="Z1869" s="3"/>
      <c r="AA1869" s="3"/>
      <c r="AB1869" s="3"/>
      <c r="AC1869" s="3"/>
      <c r="AD1869" s="3"/>
      <c r="AF1869" s="3"/>
      <c r="AG1869" s="3"/>
      <c r="AH1869" s="3"/>
      <c r="AJ1869" s="3"/>
      <c r="AK1869" s="3"/>
      <c r="AL1869" s="3"/>
      <c r="AN1869" s="3"/>
      <c r="AQ1869" s="3"/>
    </row>
    <row r="1870" spans="1:43">
      <c r="A1870" t="str">
        <f>IF(C1870="","","Allievo "&amp;COUNTIF($C$2:C1870,C1870))</f>
        <v/>
      </c>
      <c r="H1870" s="3"/>
      <c r="N1870" s="3"/>
      <c r="O1870" s="3"/>
      <c r="P1870" s="3"/>
      <c r="Q1870" s="3"/>
      <c r="R1870" s="3"/>
      <c r="S1870" s="3"/>
      <c r="T1870" s="3"/>
      <c r="V1870" s="3"/>
      <c r="W1870" s="3"/>
      <c r="X1870" s="3"/>
      <c r="Z1870" s="3"/>
      <c r="AA1870" s="3"/>
      <c r="AB1870" s="3"/>
      <c r="AC1870" s="3"/>
      <c r="AD1870" s="3"/>
      <c r="AF1870" s="3"/>
      <c r="AG1870" s="3"/>
      <c r="AH1870" s="3"/>
      <c r="AJ1870" s="3"/>
      <c r="AK1870" s="3"/>
      <c r="AL1870" s="3"/>
      <c r="AN1870" s="3"/>
      <c r="AQ1870" s="3"/>
    </row>
    <row r="1871" spans="1:43">
      <c r="A1871" t="str">
        <f>IF(C1871="","","Allievo "&amp;COUNTIF($C$2:C1871,C1871))</f>
        <v/>
      </c>
      <c r="H1871" s="3"/>
      <c r="N1871" s="3"/>
      <c r="O1871" s="3"/>
      <c r="P1871" s="3"/>
      <c r="Q1871" s="3"/>
      <c r="R1871" s="3"/>
      <c r="S1871" s="3"/>
      <c r="T1871" s="3"/>
      <c r="V1871" s="3"/>
      <c r="W1871" s="3"/>
      <c r="X1871" s="3"/>
      <c r="Z1871" s="3"/>
      <c r="AA1871" s="3"/>
      <c r="AB1871" s="3"/>
      <c r="AC1871" s="3"/>
      <c r="AD1871" s="3"/>
      <c r="AF1871" s="3"/>
      <c r="AG1871" s="3"/>
      <c r="AH1871" s="3"/>
      <c r="AJ1871" s="3"/>
      <c r="AK1871" s="3"/>
      <c r="AL1871" s="3"/>
      <c r="AN1871" s="3"/>
      <c r="AQ1871" s="3"/>
    </row>
    <row r="1872" spans="1:43">
      <c r="A1872" t="str">
        <f>IF(C1872="","","Allievo "&amp;COUNTIF($C$2:C1872,C1872))</f>
        <v/>
      </c>
      <c r="H1872" s="3"/>
      <c r="N1872" s="3"/>
      <c r="O1872" s="3"/>
      <c r="P1872" s="3"/>
      <c r="Q1872" s="3"/>
      <c r="R1872" s="3"/>
      <c r="S1872" s="3"/>
      <c r="T1872" s="3"/>
      <c r="V1872" s="3"/>
      <c r="W1872" s="3"/>
      <c r="X1872" s="3"/>
      <c r="Z1872" s="3"/>
      <c r="AA1872" s="3"/>
      <c r="AB1872" s="3"/>
      <c r="AC1872" s="3"/>
      <c r="AD1872" s="3"/>
      <c r="AF1872" s="3"/>
      <c r="AG1872" s="3"/>
      <c r="AH1872" s="3"/>
      <c r="AJ1872" s="3"/>
      <c r="AK1872" s="3"/>
      <c r="AL1872" s="3"/>
      <c r="AN1872" s="3"/>
      <c r="AQ1872" s="3"/>
    </row>
    <row r="1873" spans="1:43">
      <c r="A1873" t="str">
        <f>IF(C1873="","","Allievo "&amp;COUNTIF($C$2:C1873,C1873))</f>
        <v/>
      </c>
      <c r="H1873" s="3"/>
      <c r="N1873" s="3"/>
      <c r="O1873" s="3"/>
      <c r="P1873" s="3"/>
      <c r="Q1873" s="3"/>
      <c r="R1873" s="3"/>
      <c r="S1873" s="3"/>
      <c r="T1873" s="3"/>
      <c r="V1873" s="3"/>
      <c r="W1873" s="3"/>
      <c r="X1873" s="3"/>
      <c r="Z1873" s="3"/>
      <c r="AA1873" s="3"/>
      <c r="AB1873" s="3"/>
      <c r="AC1873" s="3"/>
      <c r="AD1873" s="3"/>
      <c r="AF1873" s="3"/>
      <c r="AG1873" s="3"/>
      <c r="AH1873" s="3"/>
      <c r="AJ1873" s="3"/>
      <c r="AK1873" s="3"/>
      <c r="AL1873" s="3"/>
      <c r="AN1873" s="3"/>
      <c r="AQ1873" s="3"/>
    </row>
    <row r="1874" spans="1:43">
      <c r="A1874" t="str">
        <f>IF(C1874="","","Allievo "&amp;COUNTIF($C$2:C1874,C1874))</f>
        <v/>
      </c>
      <c r="H1874" s="3"/>
      <c r="N1874" s="3"/>
      <c r="O1874" s="3"/>
      <c r="P1874" s="3"/>
      <c r="Q1874" s="3"/>
      <c r="R1874" s="3"/>
      <c r="S1874" s="3"/>
      <c r="T1874" s="3"/>
      <c r="V1874" s="3"/>
      <c r="W1874" s="3"/>
      <c r="X1874" s="3"/>
      <c r="Z1874" s="3"/>
      <c r="AA1874" s="3"/>
      <c r="AB1874" s="3"/>
      <c r="AC1874" s="3"/>
      <c r="AD1874" s="3"/>
      <c r="AF1874" s="3"/>
      <c r="AG1874" s="3"/>
      <c r="AH1874" s="3"/>
      <c r="AJ1874" s="3"/>
      <c r="AK1874" s="3"/>
      <c r="AL1874" s="3"/>
      <c r="AN1874" s="3"/>
      <c r="AQ1874" s="3"/>
    </row>
    <row r="1875" spans="1:43">
      <c r="A1875" t="str">
        <f>IF(C1875="","","Allievo "&amp;COUNTIF($C$2:C1875,C1875))</f>
        <v/>
      </c>
      <c r="H1875" s="3"/>
      <c r="N1875" s="3"/>
      <c r="O1875" s="3"/>
      <c r="P1875" s="3"/>
      <c r="Q1875" s="3"/>
      <c r="R1875" s="3"/>
      <c r="S1875" s="3"/>
      <c r="T1875" s="3"/>
      <c r="V1875" s="3"/>
      <c r="W1875" s="3"/>
      <c r="X1875" s="3"/>
      <c r="Z1875" s="3"/>
      <c r="AA1875" s="3"/>
      <c r="AB1875" s="3"/>
      <c r="AC1875" s="3"/>
      <c r="AD1875" s="3"/>
      <c r="AF1875" s="3"/>
      <c r="AG1875" s="3"/>
      <c r="AH1875" s="3"/>
      <c r="AJ1875" s="3"/>
      <c r="AK1875" s="3"/>
      <c r="AL1875" s="3"/>
      <c r="AN1875" s="3"/>
      <c r="AQ1875" s="3"/>
    </row>
    <row r="1876" spans="1:43">
      <c r="A1876" t="str">
        <f>IF(C1876="","","Allievo "&amp;COUNTIF($C$2:C1876,C1876))</f>
        <v/>
      </c>
      <c r="H1876" s="3"/>
      <c r="N1876" s="3"/>
      <c r="O1876" s="3"/>
      <c r="P1876" s="3"/>
      <c r="Q1876" s="3"/>
      <c r="R1876" s="3"/>
      <c r="S1876" s="3"/>
      <c r="T1876" s="3"/>
      <c r="V1876" s="3"/>
      <c r="W1876" s="3"/>
      <c r="X1876" s="3"/>
      <c r="Z1876" s="3"/>
      <c r="AA1876" s="3"/>
      <c r="AB1876" s="3"/>
      <c r="AC1876" s="3"/>
      <c r="AD1876" s="3"/>
      <c r="AF1876" s="3"/>
      <c r="AG1876" s="3"/>
      <c r="AH1876" s="3"/>
      <c r="AJ1876" s="3"/>
      <c r="AK1876" s="3"/>
      <c r="AL1876" s="3"/>
      <c r="AN1876" s="3"/>
      <c r="AQ1876" s="3"/>
    </row>
    <row r="1877" spans="1:43">
      <c r="A1877" t="str">
        <f>IF(C1877="","","Allievo "&amp;COUNTIF($C$2:C1877,C1877))</f>
        <v/>
      </c>
      <c r="H1877" s="3"/>
      <c r="N1877" s="3"/>
      <c r="O1877" s="3"/>
      <c r="P1877" s="3"/>
      <c r="Q1877" s="3"/>
      <c r="R1877" s="3"/>
      <c r="S1877" s="3"/>
      <c r="T1877" s="3"/>
      <c r="V1877" s="3"/>
      <c r="W1877" s="3"/>
      <c r="X1877" s="3"/>
      <c r="Z1877" s="3"/>
      <c r="AA1877" s="3"/>
      <c r="AB1877" s="3"/>
      <c r="AC1877" s="3"/>
      <c r="AD1877" s="3"/>
      <c r="AF1877" s="3"/>
      <c r="AG1877" s="3"/>
      <c r="AH1877" s="3"/>
      <c r="AJ1877" s="3"/>
      <c r="AK1877" s="3"/>
      <c r="AL1877" s="3"/>
      <c r="AN1877" s="3"/>
      <c r="AQ1877" s="3"/>
    </row>
    <row r="1878" spans="1:43">
      <c r="A1878" t="str">
        <f>IF(C1878="","","Allievo "&amp;COUNTIF($C$2:C1878,C1878))</f>
        <v/>
      </c>
      <c r="H1878" s="3"/>
      <c r="N1878" s="3"/>
      <c r="O1878" s="3"/>
      <c r="P1878" s="3"/>
      <c r="Q1878" s="3"/>
      <c r="R1878" s="3"/>
      <c r="S1878" s="3"/>
      <c r="T1878" s="3"/>
      <c r="V1878" s="3"/>
      <c r="W1878" s="3"/>
      <c r="X1878" s="3"/>
      <c r="Z1878" s="3"/>
      <c r="AA1878" s="3"/>
      <c r="AB1878" s="3"/>
      <c r="AC1878" s="3"/>
      <c r="AD1878" s="3"/>
      <c r="AF1878" s="3"/>
      <c r="AG1878" s="3"/>
      <c r="AH1878" s="3"/>
      <c r="AJ1878" s="3"/>
      <c r="AK1878" s="3"/>
      <c r="AL1878" s="3"/>
      <c r="AN1878" s="3"/>
      <c r="AQ1878" s="3"/>
    </row>
    <row r="1879" spans="1:43">
      <c r="A1879" t="str">
        <f>IF(C1879="","","Allievo "&amp;COUNTIF($C$2:C1879,C1879))</f>
        <v/>
      </c>
      <c r="H1879" s="3"/>
      <c r="N1879" s="3"/>
      <c r="O1879" s="3"/>
      <c r="P1879" s="3"/>
      <c r="Q1879" s="3"/>
      <c r="R1879" s="3"/>
      <c r="S1879" s="3"/>
      <c r="T1879" s="3"/>
      <c r="V1879" s="3"/>
      <c r="W1879" s="3"/>
      <c r="X1879" s="3"/>
      <c r="Z1879" s="3"/>
      <c r="AA1879" s="3"/>
      <c r="AB1879" s="3"/>
      <c r="AC1879" s="3"/>
      <c r="AD1879" s="3"/>
      <c r="AF1879" s="3"/>
      <c r="AG1879" s="3"/>
      <c r="AH1879" s="3"/>
      <c r="AJ1879" s="3"/>
      <c r="AK1879" s="3"/>
      <c r="AL1879" s="3"/>
      <c r="AN1879" s="3"/>
      <c r="AQ1879" s="3"/>
    </row>
    <row r="1880" spans="1:43">
      <c r="A1880" t="str">
        <f>IF(C1880="","","Allievo "&amp;COUNTIF($C$2:C1880,C1880))</f>
        <v/>
      </c>
      <c r="H1880" s="3"/>
      <c r="N1880" s="3"/>
      <c r="O1880" s="3"/>
      <c r="P1880" s="3"/>
      <c r="Q1880" s="3"/>
      <c r="R1880" s="3"/>
      <c r="S1880" s="3"/>
      <c r="T1880" s="3"/>
      <c r="V1880" s="3"/>
      <c r="W1880" s="3"/>
      <c r="X1880" s="3"/>
      <c r="Z1880" s="3"/>
      <c r="AA1880" s="3"/>
      <c r="AB1880" s="3"/>
      <c r="AC1880" s="3"/>
      <c r="AD1880" s="3"/>
      <c r="AF1880" s="3"/>
      <c r="AG1880" s="3"/>
      <c r="AH1880" s="3"/>
      <c r="AJ1880" s="3"/>
      <c r="AK1880" s="3"/>
      <c r="AL1880" s="3"/>
      <c r="AN1880" s="3"/>
      <c r="AQ1880" s="3"/>
    </row>
    <row r="1881" spans="1:43">
      <c r="A1881" t="str">
        <f>IF(C1881="","","Allievo "&amp;COUNTIF($C$2:C1881,C1881))</f>
        <v/>
      </c>
      <c r="H1881" s="3"/>
      <c r="N1881" s="3"/>
      <c r="O1881" s="3"/>
      <c r="P1881" s="3"/>
      <c r="Q1881" s="3"/>
      <c r="R1881" s="3"/>
      <c r="S1881" s="3"/>
      <c r="T1881" s="3"/>
      <c r="V1881" s="3"/>
      <c r="W1881" s="3"/>
      <c r="X1881" s="3"/>
      <c r="Z1881" s="3"/>
      <c r="AA1881" s="3"/>
      <c r="AB1881" s="3"/>
      <c r="AC1881" s="3"/>
      <c r="AD1881" s="3"/>
      <c r="AF1881" s="3"/>
      <c r="AG1881" s="3"/>
      <c r="AH1881" s="3"/>
      <c r="AJ1881" s="3"/>
      <c r="AK1881" s="3"/>
      <c r="AL1881" s="3"/>
      <c r="AN1881" s="3"/>
      <c r="AQ1881" s="3"/>
    </row>
    <row r="1882" spans="1:43">
      <c r="A1882" t="str">
        <f>IF(C1882="","","Allievo "&amp;COUNTIF($C$2:C1882,C1882))</f>
        <v/>
      </c>
      <c r="H1882" s="3"/>
      <c r="N1882" s="3"/>
      <c r="O1882" s="3"/>
      <c r="P1882" s="3"/>
      <c r="Q1882" s="3"/>
      <c r="R1882" s="3"/>
      <c r="S1882" s="3"/>
      <c r="T1882" s="3"/>
      <c r="V1882" s="3"/>
      <c r="W1882" s="3"/>
      <c r="X1882" s="3"/>
      <c r="Z1882" s="3"/>
      <c r="AA1882" s="3"/>
      <c r="AB1882" s="3"/>
      <c r="AC1882" s="3"/>
      <c r="AD1882" s="3"/>
      <c r="AF1882" s="3"/>
      <c r="AG1882" s="3"/>
      <c r="AH1882" s="3"/>
      <c r="AJ1882" s="3"/>
      <c r="AK1882" s="3"/>
      <c r="AL1882" s="3"/>
      <c r="AN1882" s="3"/>
      <c r="AQ1882" s="3"/>
    </row>
    <row r="1883" spans="1:43">
      <c r="A1883" t="str">
        <f>IF(C1883="","","Allievo "&amp;COUNTIF($C$2:C1883,C1883))</f>
        <v/>
      </c>
      <c r="H1883" s="3"/>
      <c r="N1883" s="3"/>
      <c r="O1883" s="3"/>
      <c r="P1883" s="3"/>
      <c r="Q1883" s="3"/>
      <c r="R1883" s="3"/>
      <c r="S1883" s="3"/>
      <c r="T1883" s="3"/>
      <c r="V1883" s="3"/>
      <c r="W1883" s="3"/>
      <c r="X1883" s="3"/>
      <c r="Z1883" s="3"/>
      <c r="AA1883" s="3"/>
      <c r="AB1883" s="3"/>
      <c r="AC1883" s="3"/>
      <c r="AD1883" s="3"/>
      <c r="AF1883" s="3"/>
      <c r="AG1883" s="3"/>
      <c r="AH1883" s="3"/>
      <c r="AJ1883" s="3"/>
      <c r="AK1883" s="3"/>
      <c r="AL1883" s="3"/>
      <c r="AN1883" s="3"/>
      <c r="AQ1883" s="3"/>
    </row>
    <row r="1884" spans="1:43">
      <c r="A1884" t="str">
        <f>IF(C1884="","","Allievo "&amp;COUNTIF($C$2:C1884,C1884))</f>
        <v/>
      </c>
      <c r="H1884" s="3"/>
      <c r="N1884" s="3"/>
      <c r="O1884" s="3"/>
      <c r="P1884" s="3"/>
      <c r="Q1884" s="3"/>
      <c r="R1884" s="3"/>
      <c r="S1884" s="3"/>
      <c r="T1884" s="3"/>
      <c r="V1884" s="3"/>
      <c r="W1884" s="3"/>
      <c r="X1884" s="3"/>
      <c r="Z1884" s="3"/>
      <c r="AA1884" s="3"/>
      <c r="AB1884" s="3"/>
      <c r="AC1884" s="3"/>
      <c r="AD1884" s="3"/>
      <c r="AF1884" s="3"/>
      <c r="AG1884" s="3"/>
      <c r="AH1884" s="3"/>
      <c r="AJ1884" s="3"/>
      <c r="AK1884" s="3"/>
      <c r="AL1884" s="3"/>
      <c r="AN1884" s="3"/>
      <c r="AQ1884" s="3"/>
    </row>
    <row r="1885" spans="1:43">
      <c r="A1885" t="str">
        <f>IF(C1885="","","Allievo "&amp;COUNTIF($C$2:C1885,C1885))</f>
        <v/>
      </c>
      <c r="H1885" s="3"/>
      <c r="N1885" s="3"/>
      <c r="O1885" s="3"/>
      <c r="P1885" s="3"/>
      <c r="Q1885" s="3"/>
      <c r="R1885" s="3"/>
      <c r="S1885" s="3"/>
      <c r="T1885" s="3"/>
      <c r="V1885" s="3"/>
      <c r="W1885" s="3"/>
      <c r="X1885" s="3"/>
      <c r="Z1885" s="3"/>
      <c r="AA1885" s="3"/>
      <c r="AB1885" s="3"/>
      <c r="AC1885" s="3"/>
      <c r="AD1885" s="3"/>
      <c r="AF1885" s="3"/>
      <c r="AG1885" s="3"/>
      <c r="AH1885" s="3"/>
      <c r="AJ1885" s="3"/>
      <c r="AK1885" s="3"/>
      <c r="AL1885" s="3"/>
      <c r="AN1885" s="3"/>
      <c r="AQ1885" s="3"/>
    </row>
    <row r="1886" spans="1:43">
      <c r="A1886" t="str">
        <f>IF(C1886="","","Allievo "&amp;COUNTIF($C$2:C1886,C1886))</f>
        <v/>
      </c>
      <c r="H1886" s="3"/>
      <c r="N1886" s="3"/>
      <c r="O1886" s="3"/>
      <c r="P1886" s="3"/>
      <c r="Q1886" s="3"/>
      <c r="R1886" s="3"/>
      <c r="S1886" s="3"/>
      <c r="T1886" s="3"/>
      <c r="V1886" s="3"/>
      <c r="W1886" s="3"/>
      <c r="X1886" s="3"/>
      <c r="Z1886" s="3"/>
      <c r="AA1886" s="3"/>
      <c r="AB1886" s="3"/>
      <c r="AC1886" s="3"/>
      <c r="AD1886" s="3"/>
      <c r="AF1886" s="3"/>
      <c r="AG1886" s="3"/>
      <c r="AH1886" s="3"/>
      <c r="AJ1886" s="3"/>
      <c r="AK1886" s="3"/>
      <c r="AL1886" s="3"/>
      <c r="AN1886" s="3"/>
      <c r="AQ1886" s="3"/>
    </row>
    <row r="1887" spans="1:43">
      <c r="A1887" t="str">
        <f>IF(C1887="","","Allievo "&amp;COUNTIF($C$2:C1887,C1887))</f>
        <v/>
      </c>
      <c r="H1887" s="3"/>
      <c r="N1887" s="3"/>
      <c r="O1887" s="3"/>
      <c r="P1887" s="3"/>
      <c r="Q1887" s="3"/>
      <c r="R1887" s="3"/>
      <c r="S1887" s="3"/>
      <c r="T1887" s="3"/>
      <c r="V1887" s="3"/>
      <c r="W1887" s="3"/>
      <c r="X1887" s="3"/>
      <c r="Z1887" s="3"/>
      <c r="AA1887" s="3"/>
      <c r="AB1887" s="3"/>
      <c r="AC1887" s="3"/>
      <c r="AD1887" s="3"/>
      <c r="AF1887" s="3"/>
      <c r="AG1887" s="3"/>
      <c r="AH1887" s="3"/>
      <c r="AJ1887" s="3"/>
      <c r="AK1887" s="3"/>
      <c r="AL1887" s="3"/>
      <c r="AN1887" s="3"/>
      <c r="AQ1887" s="3"/>
    </row>
    <row r="1888" spans="1:43">
      <c r="A1888" t="str">
        <f>IF(C1888="","","Allievo "&amp;COUNTIF($C$2:C1888,C1888))</f>
        <v/>
      </c>
      <c r="H1888" s="3"/>
      <c r="N1888" s="3"/>
      <c r="O1888" s="3"/>
      <c r="P1888" s="3"/>
      <c r="Q1888" s="3"/>
      <c r="R1888" s="3"/>
      <c r="S1888" s="3"/>
      <c r="T1888" s="3"/>
      <c r="V1888" s="3"/>
      <c r="W1888" s="3"/>
      <c r="X1888" s="3"/>
      <c r="Z1888" s="3"/>
      <c r="AA1888" s="3"/>
      <c r="AB1888" s="3"/>
      <c r="AC1888" s="3"/>
      <c r="AD1888" s="3"/>
      <c r="AF1888" s="3"/>
      <c r="AG1888" s="3"/>
      <c r="AH1888" s="3"/>
      <c r="AJ1888" s="3"/>
      <c r="AK1888" s="3"/>
      <c r="AL1888" s="3"/>
      <c r="AN1888" s="3"/>
      <c r="AQ1888" s="3"/>
    </row>
    <row r="1889" spans="1:43">
      <c r="A1889" t="str">
        <f>IF(C1889="","","Allievo "&amp;COUNTIF($C$2:C1889,C1889))</f>
        <v/>
      </c>
      <c r="H1889" s="3"/>
      <c r="N1889" s="3"/>
      <c r="O1889" s="3"/>
      <c r="P1889" s="3"/>
      <c r="Q1889" s="3"/>
      <c r="R1889" s="3"/>
      <c r="S1889" s="3"/>
      <c r="T1889" s="3"/>
      <c r="V1889" s="3"/>
      <c r="W1889" s="3"/>
      <c r="X1889" s="3"/>
      <c r="Z1889" s="3"/>
      <c r="AA1889" s="3"/>
      <c r="AB1889" s="3"/>
      <c r="AC1889" s="3"/>
      <c r="AD1889" s="3"/>
      <c r="AF1889" s="3"/>
      <c r="AG1889" s="3"/>
      <c r="AH1889" s="3"/>
      <c r="AJ1889" s="3"/>
      <c r="AK1889" s="3"/>
      <c r="AL1889" s="3"/>
      <c r="AN1889" s="3"/>
      <c r="AQ1889" s="3"/>
    </row>
    <row r="1890" spans="1:43">
      <c r="A1890" t="str">
        <f>IF(C1890="","","Allievo "&amp;COUNTIF($C$2:C1890,C1890))</f>
        <v/>
      </c>
      <c r="H1890" s="3"/>
      <c r="N1890" s="3"/>
      <c r="O1890" s="3"/>
      <c r="P1890" s="3"/>
      <c r="Q1890" s="3"/>
      <c r="R1890" s="3"/>
      <c r="S1890" s="3"/>
      <c r="T1890" s="3"/>
      <c r="V1890" s="3"/>
      <c r="W1890" s="3"/>
      <c r="X1890" s="3"/>
      <c r="Z1890" s="3"/>
      <c r="AA1890" s="3"/>
      <c r="AB1890" s="3"/>
      <c r="AC1890" s="3"/>
      <c r="AD1890" s="3"/>
      <c r="AF1890" s="3"/>
      <c r="AG1890" s="3"/>
      <c r="AH1890" s="3"/>
      <c r="AJ1890" s="3"/>
      <c r="AK1890" s="3"/>
      <c r="AL1890" s="3"/>
      <c r="AN1890" s="3"/>
      <c r="AQ1890" s="3"/>
    </row>
    <row r="1891" spans="1:43">
      <c r="A1891" t="str">
        <f>IF(C1891="","","Allievo "&amp;COUNTIF($C$2:C1891,C1891))</f>
        <v/>
      </c>
      <c r="H1891" s="3"/>
      <c r="N1891" s="3"/>
      <c r="O1891" s="3"/>
      <c r="P1891" s="3"/>
      <c r="Q1891" s="3"/>
      <c r="R1891" s="3"/>
      <c r="S1891" s="3"/>
      <c r="T1891" s="3"/>
      <c r="V1891" s="3"/>
      <c r="W1891" s="3"/>
      <c r="X1891" s="3"/>
      <c r="Z1891" s="3"/>
      <c r="AA1891" s="3"/>
      <c r="AB1891" s="3"/>
      <c r="AC1891" s="3"/>
      <c r="AD1891" s="3"/>
      <c r="AF1891" s="3"/>
      <c r="AG1891" s="3"/>
      <c r="AH1891" s="3"/>
      <c r="AJ1891" s="3"/>
      <c r="AK1891" s="3"/>
      <c r="AL1891" s="3"/>
      <c r="AN1891" s="3"/>
      <c r="AQ1891" s="3"/>
    </row>
    <row r="1892" spans="1:43">
      <c r="A1892" t="str">
        <f>IF(C1892="","","Allievo "&amp;COUNTIF($C$2:C1892,C1892))</f>
        <v/>
      </c>
      <c r="H1892" s="3"/>
      <c r="N1892" s="3"/>
      <c r="O1892" s="3"/>
      <c r="P1892" s="3"/>
      <c r="Q1892" s="3"/>
      <c r="R1892" s="3"/>
      <c r="S1892" s="3"/>
      <c r="T1892" s="3"/>
      <c r="V1892" s="3"/>
      <c r="W1892" s="3"/>
      <c r="X1892" s="3"/>
      <c r="Z1892" s="3"/>
      <c r="AA1892" s="3"/>
      <c r="AB1892" s="3"/>
      <c r="AC1892" s="3"/>
      <c r="AD1892" s="3"/>
      <c r="AF1892" s="3"/>
      <c r="AG1892" s="3"/>
      <c r="AH1892" s="3"/>
      <c r="AJ1892" s="3"/>
      <c r="AK1892" s="3"/>
      <c r="AL1892" s="3"/>
      <c r="AN1892" s="3"/>
      <c r="AQ1892" s="3"/>
    </row>
    <row r="1893" spans="1:43">
      <c r="A1893" t="str">
        <f>IF(C1893="","","Allievo "&amp;COUNTIF($C$2:C1893,C1893))</f>
        <v/>
      </c>
      <c r="H1893" s="3"/>
      <c r="N1893" s="3"/>
      <c r="O1893" s="3"/>
      <c r="P1893" s="3"/>
      <c r="Q1893" s="3"/>
      <c r="R1893" s="3"/>
      <c r="S1893" s="3"/>
      <c r="T1893" s="3"/>
      <c r="V1893" s="3"/>
      <c r="W1893" s="3"/>
      <c r="X1893" s="3"/>
      <c r="Z1893" s="3"/>
      <c r="AA1893" s="3"/>
      <c r="AB1893" s="3"/>
      <c r="AC1893" s="3"/>
      <c r="AD1893" s="3"/>
      <c r="AF1893" s="3"/>
      <c r="AG1893" s="3"/>
      <c r="AH1893" s="3"/>
      <c r="AJ1893" s="3"/>
      <c r="AK1893" s="3"/>
      <c r="AL1893" s="3"/>
      <c r="AN1893" s="3"/>
      <c r="AQ1893" s="3"/>
    </row>
    <row r="1894" spans="1:43">
      <c r="A1894" t="str">
        <f>IF(C1894="","","Allievo "&amp;COUNTIF($C$2:C1894,C1894))</f>
        <v/>
      </c>
      <c r="H1894" s="3"/>
      <c r="N1894" s="3"/>
      <c r="O1894" s="3"/>
      <c r="P1894" s="3"/>
      <c r="Q1894" s="3"/>
      <c r="R1894" s="3"/>
      <c r="S1894" s="3"/>
      <c r="T1894" s="3"/>
      <c r="V1894" s="3"/>
      <c r="W1894" s="3"/>
      <c r="X1894" s="3"/>
      <c r="Z1894" s="3"/>
      <c r="AA1894" s="3"/>
      <c r="AB1894" s="3"/>
      <c r="AC1894" s="3"/>
      <c r="AD1894" s="3"/>
      <c r="AF1894" s="3"/>
      <c r="AG1894" s="3"/>
      <c r="AH1894" s="3"/>
      <c r="AJ1894" s="3"/>
      <c r="AK1894" s="3"/>
      <c r="AL1894" s="3"/>
      <c r="AN1894" s="3"/>
      <c r="AQ1894" s="3"/>
    </row>
    <row r="1895" spans="1:43">
      <c r="A1895" t="str">
        <f>IF(C1895="","","Allievo "&amp;COUNTIF($C$2:C1895,C1895))</f>
        <v/>
      </c>
      <c r="H1895" s="3"/>
      <c r="N1895" s="3"/>
      <c r="O1895" s="3"/>
      <c r="P1895" s="3"/>
      <c r="Q1895" s="3"/>
      <c r="R1895" s="3"/>
      <c r="S1895" s="3"/>
      <c r="T1895" s="3"/>
      <c r="V1895" s="3"/>
      <c r="W1895" s="3"/>
      <c r="X1895" s="3"/>
      <c r="Z1895" s="3"/>
      <c r="AA1895" s="3"/>
      <c r="AB1895" s="3"/>
      <c r="AC1895" s="3"/>
      <c r="AD1895" s="3"/>
      <c r="AF1895" s="3"/>
      <c r="AG1895" s="3"/>
      <c r="AH1895" s="3"/>
      <c r="AJ1895" s="3"/>
      <c r="AK1895" s="3"/>
      <c r="AL1895" s="3"/>
      <c r="AN1895" s="3"/>
      <c r="AQ1895" s="3"/>
    </row>
    <row r="1896" spans="1:43">
      <c r="A1896" t="str">
        <f>IF(C1896="","","Allievo "&amp;COUNTIF($C$2:C1896,C1896))</f>
        <v/>
      </c>
      <c r="H1896" s="3"/>
      <c r="N1896" s="3"/>
      <c r="O1896" s="3"/>
      <c r="P1896" s="3"/>
      <c r="Q1896" s="3"/>
      <c r="R1896" s="3"/>
      <c r="S1896" s="3"/>
      <c r="T1896" s="3"/>
      <c r="V1896" s="3"/>
      <c r="W1896" s="3"/>
      <c r="X1896" s="3"/>
      <c r="Z1896" s="3"/>
      <c r="AA1896" s="3"/>
      <c r="AB1896" s="3"/>
      <c r="AC1896" s="3"/>
      <c r="AD1896" s="3"/>
      <c r="AF1896" s="3"/>
      <c r="AG1896" s="3"/>
      <c r="AH1896" s="3"/>
      <c r="AJ1896" s="3"/>
      <c r="AK1896" s="3"/>
      <c r="AL1896" s="3"/>
      <c r="AN1896" s="3"/>
      <c r="AQ1896" s="3"/>
    </row>
    <row r="1897" spans="1:43">
      <c r="A1897" t="str">
        <f>IF(C1897="","","Allievo "&amp;COUNTIF($C$2:C1897,C1897))</f>
        <v/>
      </c>
      <c r="H1897" s="3"/>
      <c r="N1897" s="3"/>
      <c r="O1897" s="3"/>
      <c r="P1897" s="3"/>
      <c r="Q1897" s="3"/>
      <c r="R1897" s="3"/>
      <c r="S1897" s="3"/>
      <c r="T1897" s="3"/>
      <c r="V1897" s="3"/>
      <c r="W1897" s="3"/>
      <c r="X1897" s="3"/>
      <c r="Z1897" s="3"/>
      <c r="AA1897" s="3"/>
      <c r="AB1897" s="3"/>
      <c r="AC1897" s="3"/>
      <c r="AD1897" s="3"/>
      <c r="AF1897" s="3"/>
      <c r="AG1897" s="3"/>
      <c r="AH1897" s="3"/>
      <c r="AJ1897" s="3"/>
      <c r="AK1897" s="3"/>
      <c r="AL1897" s="3"/>
      <c r="AN1897" s="3"/>
      <c r="AQ1897" s="3"/>
    </row>
    <row r="1898" spans="1:43">
      <c r="A1898" t="str">
        <f>IF(C1898="","","Allievo "&amp;COUNTIF($C$2:C1898,C1898))</f>
        <v/>
      </c>
      <c r="H1898" s="3"/>
      <c r="N1898" s="3"/>
      <c r="O1898" s="3"/>
      <c r="P1898" s="3"/>
      <c r="Q1898" s="3"/>
      <c r="R1898" s="3"/>
      <c r="S1898" s="3"/>
      <c r="T1898" s="3"/>
      <c r="V1898" s="3"/>
      <c r="W1898" s="3"/>
      <c r="X1898" s="3"/>
      <c r="Z1898" s="3"/>
      <c r="AA1898" s="3"/>
      <c r="AB1898" s="3"/>
      <c r="AC1898" s="3"/>
      <c r="AD1898" s="3"/>
      <c r="AF1898" s="3"/>
      <c r="AG1898" s="3"/>
      <c r="AH1898" s="3"/>
      <c r="AJ1898" s="3"/>
      <c r="AK1898" s="3"/>
      <c r="AL1898" s="3"/>
      <c r="AN1898" s="3"/>
      <c r="AQ1898" s="3"/>
    </row>
    <row r="1899" spans="1:43">
      <c r="A1899" t="str">
        <f>IF(C1899="","","Allievo "&amp;COUNTIF($C$2:C1899,C1899))</f>
        <v/>
      </c>
      <c r="H1899" s="3"/>
      <c r="N1899" s="3"/>
      <c r="O1899" s="3"/>
      <c r="P1899" s="3"/>
      <c r="Q1899" s="3"/>
      <c r="R1899" s="3"/>
      <c r="S1899" s="3"/>
      <c r="T1899" s="3"/>
      <c r="V1899" s="3"/>
      <c r="W1899" s="3"/>
      <c r="X1899" s="3"/>
      <c r="Z1899" s="3"/>
      <c r="AA1899" s="3"/>
      <c r="AB1899" s="3"/>
      <c r="AC1899" s="3"/>
      <c r="AD1899" s="3"/>
      <c r="AF1899" s="3"/>
      <c r="AG1899" s="3"/>
      <c r="AH1899" s="3"/>
      <c r="AJ1899" s="3"/>
      <c r="AK1899" s="3"/>
      <c r="AL1899" s="3"/>
      <c r="AN1899" s="3"/>
      <c r="AQ1899" s="3"/>
    </row>
    <row r="1900" spans="1:43">
      <c r="A1900" t="str">
        <f>IF(C1900="","","Allievo "&amp;COUNTIF($C$2:C1900,C1900))</f>
        <v/>
      </c>
      <c r="H1900" s="3"/>
      <c r="N1900" s="3"/>
      <c r="O1900" s="3"/>
      <c r="P1900" s="3"/>
      <c r="Q1900" s="3"/>
      <c r="R1900" s="3"/>
      <c r="S1900" s="3"/>
      <c r="T1900" s="3"/>
      <c r="V1900" s="3"/>
      <c r="W1900" s="3"/>
      <c r="X1900" s="3"/>
      <c r="Z1900" s="3"/>
      <c r="AA1900" s="3"/>
      <c r="AB1900" s="3"/>
      <c r="AC1900" s="3"/>
      <c r="AD1900" s="3"/>
      <c r="AF1900" s="3"/>
      <c r="AG1900" s="3"/>
      <c r="AH1900" s="3"/>
      <c r="AJ1900" s="3"/>
      <c r="AK1900" s="3"/>
      <c r="AL1900" s="3"/>
      <c r="AN1900" s="3"/>
      <c r="AQ1900" s="3"/>
    </row>
    <row r="1901" spans="1:43">
      <c r="A1901" t="str">
        <f>IF(C1901="","","Allievo "&amp;COUNTIF($C$2:C1901,C1901))</f>
        <v/>
      </c>
      <c r="H1901" s="3"/>
      <c r="N1901" s="3"/>
      <c r="O1901" s="3"/>
      <c r="P1901" s="3"/>
      <c r="Q1901" s="3"/>
      <c r="R1901" s="3"/>
      <c r="S1901" s="3"/>
      <c r="T1901" s="3"/>
      <c r="V1901" s="3"/>
      <c r="W1901" s="3"/>
      <c r="X1901" s="3"/>
      <c r="Z1901" s="3"/>
      <c r="AA1901" s="3"/>
      <c r="AB1901" s="3"/>
      <c r="AC1901" s="3"/>
      <c r="AD1901" s="3"/>
      <c r="AF1901" s="3"/>
      <c r="AG1901" s="3"/>
      <c r="AH1901" s="3"/>
      <c r="AJ1901" s="3"/>
      <c r="AK1901" s="3"/>
      <c r="AL1901" s="3"/>
      <c r="AN1901" s="3"/>
      <c r="AQ1901" s="3"/>
    </row>
    <row r="1902" spans="1:43">
      <c r="A1902" t="str">
        <f>IF(C1902="","","Allievo "&amp;COUNTIF($C$2:C1902,C1902))</f>
        <v/>
      </c>
      <c r="H1902" s="3"/>
      <c r="N1902" s="3"/>
      <c r="O1902" s="3"/>
      <c r="P1902" s="3"/>
      <c r="Q1902" s="3"/>
      <c r="R1902" s="3"/>
      <c r="S1902" s="3"/>
      <c r="T1902" s="3"/>
      <c r="V1902" s="3"/>
      <c r="W1902" s="3"/>
      <c r="X1902" s="3"/>
      <c r="Z1902" s="3"/>
      <c r="AA1902" s="3"/>
      <c r="AB1902" s="3"/>
      <c r="AC1902" s="3"/>
      <c r="AD1902" s="3"/>
      <c r="AF1902" s="3"/>
      <c r="AG1902" s="3"/>
      <c r="AH1902" s="3"/>
      <c r="AJ1902" s="3"/>
      <c r="AK1902" s="3"/>
      <c r="AL1902" s="3"/>
      <c r="AN1902" s="3"/>
      <c r="AQ1902" s="3"/>
    </row>
    <row r="1903" spans="1:43">
      <c r="A1903" t="str">
        <f>IF(C1903="","","Allievo "&amp;COUNTIF($C$2:C1903,C1903))</f>
        <v/>
      </c>
      <c r="H1903" s="3"/>
      <c r="N1903" s="3"/>
      <c r="O1903" s="3"/>
      <c r="P1903" s="3"/>
      <c r="Q1903" s="3"/>
      <c r="R1903" s="3"/>
      <c r="S1903" s="3"/>
      <c r="T1903" s="3"/>
      <c r="V1903" s="3"/>
      <c r="W1903" s="3"/>
      <c r="X1903" s="3"/>
      <c r="Z1903" s="3"/>
      <c r="AA1903" s="3"/>
      <c r="AB1903" s="3"/>
      <c r="AC1903" s="3"/>
      <c r="AD1903" s="3"/>
      <c r="AF1903" s="3"/>
      <c r="AG1903" s="3"/>
      <c r="AH1903" s="3"/>
      <c r="AJ1903" s="3"/>
      <c r="AK1903" s="3"/>
      <c r="AL1903" s="3"/>
      <c r="AN1903" s="3"/>
      <c r="AQ1903" s="3"/>
    </row>
    <row r="1904" spans="1:43">
      <c r="A1904" t="str">
        <f>IF(C1904="","","Allievo "&amp;COUNTIF($C$2:C1904,C1904))</f>
        <v/>
      </c>
      <c r="H1904" s="3"/>
      <c r="N1904" s="3"/>
      <c r="O1904" s="3"/>
      <c r="P1904" s="3"/>
      <c r="Q1904" s="3"/>
      <c r="R1904" s="3"/>
      <c r="S1904" s="3"/>
      <c r="T1904" s="3"/>
      <c r="V1904" s="3"/>
      <c r="W1904" s="3"/>
      <c r="X1904" s="3"/>
      <c r="Z1904" s="3"/>
      <c r="AA1904" s="3"/>
      <c r="AB1904" s="3"/>
      <c r="AC1904" s="3"/>
      <c r="AD1904" s="3"/>
      <c r="AF1904" s="3"/>
      <c r="AG1904" s="3"/>
      <c r="AH1904" s="3"/>
      <c r="AJ1904" s="3"/>
      <c r="AK1904" s="3"/>
      <c r="AL1904" s="3"/>
      <c r="AN1904" s="3"/>
      <c r="AQ1904" s="3"/>
    </row>
    <row r="1905" spans="1:43">
      <c r="A1905" t="str">
        <f>IF(C1905="","","Allievo "&amp;COUNTIF($C$2:C1905,C1905))</f>
        <v/>
      </c>
      <c r="H1905" s="3"/>
      <c r="N1905" s="3"/>
      <c r="O1905" s="3"/>
      <c r="P1905" s="3"/>
      <c r="Q1905" s="3"/>
      <c r="R1905" s="3"/>
      <c r="S1905" s="3"/>
      <c r="T1905" s="3"/>
      <c r="V1905" s="3"/>
      <c r="W1905" s="3"/>
      <c r="X1905" s="3"/>
      <c r="Z1905" s="3"/>
      <c r="AA1905" s="3"/>
      <c r="AB1905" s="3"/>
      <c r="AC1905" s="3"/>
      <c r="AD1905" s="3"/>
      <c r="AF1905" s="3"/>
      <c r="AG1905" s="3"/>
      <c r="AH1905" s="3"/>
      <c r="AJ1905" s="3"/>
      <c r="AK1905" s="3"/>
      <c r="AL1905" s="3"/>
      <c r="AN1905" s="3"/>
      <c r="AQ1905" s="3"/>
    </row>
    <row r="1906" spans="1:43">
      <c r="A1906" t="str">
        <f>IF(C1906="","","Allievo "&amp;COUNTIF($C$2:C1906,C1906))</f>
        <v/>
      </c>
      <c r="H1906" s="3"/>
      <c r="N1906" s="3"/>
      <c r="O1906" s="3"/>
      <c r="P1906" s="3"/>
      <c r="Q1906" s="3"/>
      <c r="R1906" s="3"/>
      <c r="S1906" s="3"/>
      <c r="T1906" s="3"/>
      <c r="V1906" s="3"/>
      <c r="W1906" s="3"/>
      <c r="X1906" s="3"/>
      <c r="Z1906" s="3"/>
      <c r="AA1906" s="3"/>
      <c r="AB1906" s="3"/>
      <c r="AC1906" s="3"/>
      <c r="AD1906" s="3"/>
      <c r="AF1906" s="3"/>
      <c r="AG1906" s="3"/>
      <c r="AH1906" s="3"/>
      <c r="AJ1906" s="3"/>
      <c r="AK1906" s="3"/>
      <c r="AL1906" s="3"/>
      <c r="AN1906" s="3"/>
      <c r="AQ1906" s="3"/>
    </row>
    <row r="1907" spans="1:43">
      <c r="A1907" t="str">
        <f>IF(C1907="","","Allievo "&amp;COUNTIF($C$2:C1907,C1907))</f>
        <v/>
      </c>
      <c r="H1907" s="3"/>
      <c r="N1907" s="3"/>
      <c r="O1907" s="3"/>
      <c r="P1907" s="3"/>
      <c r="Q1907" s="3"/>
      <c r="R1907" s="3"/>
      <c r="S1907" s="3"/>
      <c r="T1907" s="3"/>
      <c r="V1907" s="3"/>
      <c r="W1907" s="3"/>
      <c r="X1907" s="3"/>
      <c r="Z1907" s="3"/>
      <c r="AA1907" s="3"/>
      <c r="AB1907" s="3"/>
      <c r="AC1907" s="3"/>
      <c r="AD1907" s="3"/>
      <c r="AF1907" s="3"/>
      <c r="AG1907" s="3"/>
      <c r="AH1907" s="3"/>
      <c r="AJ1907" s="3"/>
      <c r="AK1907" s="3"/>
      <c r="AL1907" s="3"/>
      <c r="AN1907" s="3"/>
      <c r="AQ1907" s="3"/>
    </row>
    <row r="1908" spans="1:43">
      <c r="A1908" t="str">
        <f>IF(C1908="","","Allievo "&amp;COUNTIF($C$2:C1908,C1908))</f>
        <v/>
      </c>
      <c r="H1908" s="3"/>
      <c r="N1908" s="3"/>
      <c r="O1908" s="3"/>
      <c r="P1908" s="3"/>
      <c r="Q1908" s="3"/>
      <c r="R1908" s="3"/>
      <c r="S1908" s="3"/>
      <c r="T1908" s="3"/>
      <c r="V1908" s="3"/>
      <c r="W1908" s="3"/>
      <c r="X1908" s="3"/>
      <c r="Z1908" s="3"/>
      <c r="AA1908" s="3"/>
      <c r="AB1908" s="3"/>
      <c r="AC1908" s="3"/>
      <c r="AD1908" s="3"/>
      <c r="AF1908" s="3"/>
      <c r="AG1908" s="3"/>
      <c r="AH1908" s="3"/>
      <c r="AJ1908" s="3"/>
      <c r="AK1908" s="3"/>
      <c r="AL1908" s="3"/>
      <c r="AN1908" s="3"/>
      <c r="AQ1908" s="3"/>
    </row>
    <row r="1909" spans="1:43">
      <c r="A1909" t="str">
        <f>IF(C1909="","","Allievo "&amp;COUNTIF($C$2:C1909,C1909))</f>
        <v/>
      </c>
      <c r="H1909" s="3"/>
      <c r="N1909" s="3"/>
      <c r="O1909" s="3"/>
      <c r="P1909" s="3"/>
      <c r="Q1909" s="3"/>
      <c r="R1909" s="3"/>
      <c r="S1909" s="3"/>
      <c r="T1909" s="3"/>
      <c r="V1909" s="3"/>
      <c r="W1909" s="3"/>
      <c r="X1909" s="3"/>
      <c r="Z1909" s="3"/>
      <c r="AA1909" s="3"/>
      <c r="AB1909" s="3"/>
      <c r="AC1909" s="3"/>
      <c r="AD1909" s="3"/>
      <c r="AF1909" s="3"/>
      <c r="AG1909" s="3"/>
      <c r="AH1909" s="3"/>
      <c r="AJ1909" s="3"/>
      <c r="AK1909" s="3"/>
      <c r="AL1909" s="3"/>
      <c r="AN1909" s="3"/>
      <c r="AQ1909" s="3"/>
    </row>
    <row r="1910" spans="1:43">
      <c r="A1910" t="str">
        <f>IF(C1910="","","Allievo "&amp;COUNTIF($C$2:C1910,C1910))</f>
        <v/>
      </c>
      <c r="H1910" s="3"/>
      <c r="N1910" s="3"/>
      <c r="O1910" s="3"/>
      <c r="P1910" s="3"/>
      <c r="Q1910" s="3"/>
      <c r="R1910" s="3"/>
      <c r="S1910" s="3"/>
      <c r="T1910" s="3"/>
      <c r="V1910" s="3"/>
      <c r="W1910" s="3"/>
      <c r="X1910" s="3"/>
      <c r="Z1910" s="3"/>
      <c r="AA1910" s="3"/>
      <c r="AB1910" s="3"/>
      <c r="AC1910" s="3"/>
      <c r="AD1910" s="3"/>
      <c r="AF1910" s="3"/>
      <c r="AG1910" s="3"/>
      <c r="AH1910" s="3"/>
      <c r="AJ1910" s="3"/>
      <c r="AK1910" s="3"/>
      <c r="AL1910" s="3"/>
      <c r="AN1910" s="3"/>
      <c r="AQ1910" s="3"/>
    </row>
    <row r="1911" spans="1:43">
      <c r="A1911" t="str">
        <f>IF(C1911="","","Allievo "&amp;COUNTIF($C$2:C1911,C1911))</f>
        <v/>
      </c>
      <c r="H1911" s="3"/>
      <c r="N1911" s="3"/>
      <c r="O1911" s="3"/>
      <c r="P1911" s="3"/>
      <c r="Q1911" s="3"/>
      <c r="R1911" s="3"/>
      <c r="S1911" s="3"/>
      <c r="T1911" s="3"/>
      <c r="V1911" s="3"/>
      <c r="W1911" s="3"/>
      <c r="X1911" s="3"/>
      <c r="Z1911" s="3"/>
      <c r="AA1911" s="3"/>
      <c r="AB1911" s="3"/>
      <c r="AC1911" s="3"/>
      <c r="AD1911" s="3"/>
      <c r="AF1911" s="3"/>
      <c r="AG1911" s="3"/>
      <c r="AH1911" s="3"/>
      <c r="AJ1911" s="3"/>
      <c r="AK1911" s="3"/>
      <c r="AL1911" s="3"/>
      <c r="AN1911" s="3"/>
      <c r="AQ1911" s="3"/>
    </row>
    <row r="1912" spans="1:43">
      <c r="A1912" t="str">
        <f>IF(C1912="","","Allievo "&amp;COUNTIF($C$2:C1912,C1912))</f>
        <v/>
      </c>
      <c r="H1912" s="3"/>
      <c r="N1912" s="3"/>
      <c r="O1912" s="3"/>
      <c r="P1912" s="3"/>
      <c r="Q1912" s="3"/>
      <c r="R1912" s="3"/>
      <c r="S1912" s="3"/>
      <c r="T1912" s="3"/>
      <c r="V1912" s="3"/>
      <c r="W1912" s="3"/>
      <c r="X1912" s="3"/>
      <c r="Z1912" s="3"/>
      <c r="AA1912" s="3"/>
      <c r="AB1912" s="3"/>
      <c r="AC1912" s="3"/>
      <c r="AD1912" s="3"/>
      <c r="AF1912" s="3"/>
      <c r="AG1912" s="3"/>
      <c r="AH1912" s="3"/>
      <c r="AJ1912" s="3"/>
      <c r="AK1912" s="3"/>
      <c r="AL1912" s="3"/>
      <c r="AN1912" s="3"/>
      <c r="AQ1912" s="3"/>
    </row>
    <row r="1913" spans="1:43">
      <c r="A1913" t="str">
        <f>IF(C1913="","","Allievo "&amp;COUNTIF($C$2:C1913,C1913))</f>
        <v/>
      </c>
      <c r="H1913" s="3"/>
      <c r="N1913" s="3"/>
      <c r="O1913" s="3"/>
      <c r="P1913" s="3"/>
      <c r="Q1913" s="3"/>
      <c r="R1913" s="3"/>
      <c r="S1913" s="3"/>
      <c r="T1913" s="3"/>
      <c r="V1913" s="3"/>
      <c r="W1913" s="3"/>
      <c r="X1913" s="3"/>
      <c r="Z1913" s="3"/>
      <c r="AA1913" s="3"/>
      <c r="AB1913" s="3"/>
      <c r="AC1913" s="3"/>
      <c r="AD1913" s="3"/>
      <c r="AF1913" s="3"/>
      <c r="AG1913" s="3"/>
      <c r="AH1913" s="3"/>
      <c r="AJ1913" s="3"/>
      <c r="AK1913" s="3"/>
      <c r="AL1913" s="3"/>
      <c r="AN1913" s="3"/>
      <c r="AQ1913" s="3"/>
    </row>
    <row r="1914" spans="1:43">
      <c r="A1914" t="str">
        <f>IF(C1914="","","Allievo "&amp;COUNTIF($C$2:C1914,C1914))</f>
        <v/>
      </c>
      <c r="H1914" s="3"/>
      <c r="N1914" s="3"/>
      <c r="O1914" s="3"/>
      <c r="P1914" s="3"/>
      <c r="Q1914" s="3"/>
      <c r="R1914" s="3"/>
      <c r="S1914" s="3"/>
      <c r="T1914" s="3"/>
      <c r="V1914" s="3"/>
      <c r="W1914" s="3"/>
      <c r="X1914" s="3"/>
      <c r="Z1914" s="3"/>
      <c r="AA1914" s="3"/>
      <c r="AB1914" s="3"/>
      <c r="AC1914" s="3"/>
      <c r="AD1914" s="3"/>
      <c r="AF1914" s="3"/>
      <c r="AG1914" s="3"/>
      <c r="AH1914" s="3"/>
      <c r="AJ1914" s="3"/>
      <c r="AK1914" s="3"/>
      <c r="AL1914" s="3"/>
      <c r="AN1914" s="3"/>
      <c r="AQ1914" s="3"/>
    </row>
    <row r="1915" spans="1:43">
      <c r="A1915" t="str">
        <f>IF(C1915="","","Allievo "&amp;COUNTIF($C$2:C1915,C1915))</f>
        <v/>
      </c>
      <c r="H1915" s="3"/>
      <c r="N1915" s="3"/>
      <c r="O1915" s="3"/>
      <c r="P1915" s="3"/>
      <c r="Q1915" s="3"/>
      <c r="R1915" s="3"/>
      <c r="S1915" s="3"/>
      <c r="T1915" s="3"/>
      <c r="V1915" s="3"/>
      <c r="W1915" s="3"/>
      <c r="X1915" s="3"/>
      <c r="Z1915" s="3"/>
      <c r="AA1915" s="3"/>
      <c r="AB1915" s="3"/>
      <c r="AC1915" s="3"/>
      <c r="AD1915" s="3"/>
      <c r="AF1915" s="3"/>
      <c r="AG1915" s="3"/>
      <c r="AH1915" s="3"/>
      <c r="AJ1915" s="3"/>
      <c r="AK1915" s="3"/>
      <c r="AL1915" s="3"/>
      <c r="AN1915" s="3"/>
      <c r="AQ1915" s="3"/>
    </row>
    <row r="1916" spans="1:43">
      <c r="A1916" t="str">
        <f>IF(C1916="","","Allievo "&amp;COUNTIF($C$2:C1916,C1916))</f>
        <v/>
      </c>
      <c r="H1916" s="3"/>
      <c r="N1916" s="3"/>
      <c r="O1916" s="3"/>
      <c r="P1916" s="3"/>
      <c r="Q1916" s="3"/>
      <c r="R1916" s="3"/>
      <c r="S1916" s="3"/>
      <c r="T1916" s="3"/>
      <c r="V1916" s="3"/>
      <c r="W1916" s="3"/>
      <c r="X1916" s="3"/>
      <c r="Z1916" s="3"/>
      <c r="AA1916" s="3"/>
      <c r="AB1916" s="3"/>
      <c r="AC1916" s="3"/>
      <c r="AD1916" s="3"/>
      <c r="AF1916" s="3"/>
      <c r="AG1916" s="3"/>
      <c r="AH1916" s="3"/>
      <c r="AJ1916" s="3"/>
      <c r="AK1916" s="3"/>
      <c r="AL1916" s="3"/>
      <c r="AN1916" s="3"/>
      <c r="AQ1916" s="3"/>
    </row>
    <row r="1917" spans="1:43">
      <c r="A1917" t="str">
        <f>IF(C1917="","","Allievo "&amp;COUNTIF($C$2:C1917,C1917))</f>
        <v/>
      </c>
      <c r="H1917" s="3"/>
      <c r="N1917" s="3"/>
      <c r="O1917" s="3"/>
      <c r="P1917" s="3"/>
      <c r="Q1917" s="3"/>
      <c r="R1917" s="3"/>
      <c r="S1917" s="3"/>
      <c r="T1917" s="3"/>
      <c r="V1917" s="3"/>
      <c r="W1917" s="3"/>
      <c r="X1917" s="3"/>
      <c r="Z1917" s="3"/>
      <c r="AA1917" s="3"/>
      <c r="AB1917" s="3"/>
      <c r="AC1917" s="3"/>
      <c r="AD1917" s="3"/>
      <c r="AF1917" s="3"/>
      <c r="AG1917" s="3"/>
      <c r="AH1917" s="3"/>
      <c r="AJ1917" s="3"/>
      <c r="AK1917" s="3"/>
      <c r="AL1917" s="3"/>
      <c r="AN1917" s="3"/>
      <c r="AQ1917" s="3"/>
    </row>
    <row r="1918" spans="1:43">
      <c r="A1918" t="str">
        <f>IF(C1918="","","Allievo "&amp;COUNTIF($C$2:C1918,C1918))</f>
        <v/>
      </c>
      <c r="H1918" s="3"/>
      <c r="N1918" s="3"/>
      <c r="O1918" s="3"/>
      <c r="P1918" s="3"/>
      <c r="Q1918" s="3"/>
      <c r="R1918" s="3"/>
      <c r="S1918" s="3"/>
      <c r="T1918" s="3"/>
      <c r="V1918" s="3"/>
      <c r="W1918" s="3"/>
      <c r="X1918" s="3"/>
      <c r="Z1918" s="3"/>
      <c r="AA1918" s="3"/>
      <c r="AB1918" s="3"/>
      <c r="AC1918" s="3"/>
      <c r="AD1918" s="3"/>
      <c r="AF1918" s="3"/>
      <c r="AG1918" s="3"/>
      <c r="AH1918" s="3"/>
      <c r="AJ1918" s="3"/>
      <c r="AK1918" s="3"/>
      <c r="AL1918" s="3"/>
      <c r="AN1918" s="3"/>
      <c r="AQ1918" s="3"/>
    </row>
    <row r="1919" spans="1:43">
      <c r="A1919" t="str">
        <f>IF(C1919="","","Allievo "&amp;COUNTIF($C$2:C1919,C1919))</f>
        <v/>
      </c>
      <c r="H1919" s="3"/>
      <c r="N1919" s="3"/>
      <c r="O1919" s="3"/>
      <c r="P1919" s="3"/>
      <c r="Q1919" s="3"/>
      <c r="R1919" s="3"/>
      <c r="S1919" s="3"/>
      <c r="T1919" s="3"/>
      <c r="V1919" s="3"/>
      <c r="W1919" s="3"/>
      <c r="X1919" s="3"/>
      <c r="Z1919" s="3"/>
      <c r="AA1919" s="3"/>
      <c r="AB1919" s="3"/>
      <c r="AC1919" s="3"/>
      <c r="AD1919" s="3"/>
      <c r="AF1919" s="3"/>
      <c r="AG1919" s="3"/>
      <c r="AH1919" s="3"/>
      <c r="AJ1919" s="3"/>
      <c r="AK1919" s="3"/>
      <c r="AL1919" s="3"/>
      <c r="AN1919" s="3"/>
      <c r="AQ1919" s="3"/>
    </row>
    <row r="1920" spans="1:43">
      <c r="A1920" t="str">
        <f>IF(C1920="","","Allievo "&amp;COUNTIF($C$2:C1920,C1920))</f>
        <v/>
      </c>
      <c r="H1920" s="3"/>
      <c r="N1920" s="3"/>
      <c r="O1920" s="3"/>
      <c r="P1920" s="3"/>
      <c r="Q1920" s="3"/>
      <c r="R1920" s="3"/>
      <c r="S1920" s="3"/>
      <c r="T1920" s="3"/>
      <c r="V1920" s="3"/>
      <c r="W1920" s="3"/>
      <c r="X1920" s="3"/>
      <c r="Z1920" s="3"/>
      <c r="AA1920" s="3"/>
      <c r="AB1920" s="3"/>
      <c r="AC1920" s="3"/>
      <c r="AD1920" s="3"/>
      <c r="AF1920" s="3"/>
      <c r="AG1920" s="3"/>
      <c r="AH1920" s="3"/>
      <c r="AJ1920" s="3"/>
      <c r="AK1920" s="3"/>
      <c r="AL1920" s="3"/>
      <c r="AN1920" s="3"/>
      <c r="AQ1920" s="3"/>
    </row>
    <row r="1921" spans="1:43">
      <c r="A1921" t="str">
        <f>IF(C1921="","","Allievo "&amp;COUNTIF($C$2:C1921,C1921))</f>
        <v/>
      </c>
      <c r="H1921" s="3"/>
      <c r="N1921" s="3"/>
      <c r="O1921" s="3"/>
      <c r="P1921" s="3"/>
      <c r="Q1921" s="3"/>
      <c r="R1921" s="3"/>
      <c r="S1921" s="3"/>
      <c r="T1921" s="3"/>
      <c r="V1921" s="3"/>
      <c r="W1921" s="3"/>
      <c r="X1921" s="3"/>
      <c r="Z1921" s="3"/>
      <c r="AA1921" s="3"/>
      <c r="AB1921" s="3"/>
      <c r="AC1921" s="3"/>
      <c r="AD1921" s="3"/>
      <c r="AF1921" s="3"/>
      <c r="AG1921" s="3"/>
      <c r="AH1921" s="3"/>
      <c r="AJ1921" s="3"/>
      <c r="AK1921" s="3"/>
      <c r="AL1921" s="3"/>
      <c r="AN1921" s="3"/>
      <c r="AQ1921" s="3"/>
    </row>
    <row r="1922" spans="1:43">
      <c r="A1922" t="str">
        <f>IF(C1922="","","Allievo "&amp;COUNTIF($C$2:C1922,C1922))</f>
        <v/>
      </c>
      <c r="H1922" s="3"/>
      <c r="N1922" s="3"/>
      <c r="O1922" s="3"/>
      <c r="P1922" s="3"/>
      <c r="Q1922" s="3"/>
      <c r="R1922" s="3"/>
      <c r="S1922" s="3"/>
      <c r="T1922" s="3"/>
      <c r="V1922" s="3"/>
      <c r="W1922" s="3"/>
      <c r="X1922" s="3"/>
      <c r="Z1922" s="3"/>
      <c r="AA1922" s="3"/>
      <c r="AB1922" s="3"/>
      <c r="AC1922" s="3"/>
      <c r="AD1922" s="3"/>
      <c r="AF1922" s="3"/>
      <c r="AG1922" s="3"/>
      <c r="AH1922" s="3"/>
      <c r="AJ1922" s="3"/>
      <c r="AK1922" s="3"/>
      <c r="AL1922" s="3"/>
      <c r="AN1922" s="3"/>
      <c r="AQ1922" s="3"/>
    </row>
    <row r="1923" spans="1:43">
      <c r="A1923" t="str">
        <f>IF(C1923="","","Allievo "&amp;COUNTIF($C$2:C1923,C1923))</f>
        <v/>
      </c>
      <c r="H1923" s="3"/>
      <c r="N1923" s="3"/>
      <c r="O1923" s="3"/>
      <c r="P1923" s="3"/>
      <c r="Q1923" s="3"/>
      <c r="R1923" s="3"/>
      <c r="S1923" s="3"/>
      <c r="T1923" s="3"/>
      <c r="V1923" s="3"/>
      <c r="W1923" s="3"/>
      <c r="X1923" s="3"/>
      <c r="Z1923" s="3"/>
      <c r="AA1923" s="3"/>
      <c r="AB1923" s="3"/>
      <c r="AC1923" s="3"/>
      <c r="AD1923" s="3"/>
      <c r="AF1923" s="3"/>
      <c r="AG1923" s="3"/>
      <c r="AH1923" s="3"/>
      <c r="AJ1923" s="3"/>
      <c r="AK1923" s="3"/>
      <c r="AL1923" s="3"/>
      <c r="AN1923" s="3"/>
      <c r="AQ1923" s="3"/>
    </row>
    <row r="1924" spans="1:43">
      <c r="A1924" t="str">
        <f>IF(C1924="","","Allievo "&amp;COUNTIF($C$2:C1924,C1924))</f>
        <v/>
      </c>
      <c r="H1924" s="3"/>
      <c r="N1924" s="3"/>
      <c r="O1924" s="3"/>
      <c r="P1924" s="3"/>
      <c r="Q1924" s="3"/>
      <c r="R1924" s="3"/>
      <c r="S1924" s="3"/>
      <c r="T1924" s="3"/>
      <c r="V1924" s="3"/>
      <c r="W1924" s="3"/>
      <c r="X1924" s="3"/>
      <c r="Z1924" s="3"/>
      <c r="AA1924" s="3"/>
      <c r="AB1924" s="3"/>
      <c r="AC1924" s="3"/>
      <c r="AD1924" s="3"/>
      <c r="AF1924" s="3"/>
      <c r="AG1924" s="3"/>
      <c r="AH1924" s="3"/>
      <c r="AJ1924" s="3"/>
      <c r="AK1924" s="3"/>
      <c r="AL1924" s="3"/>
      <c r="AN1924" s="3"/>
      <c r="AQ1924" s="3"/>
    </row>
    <row r="1925" spans="1:43">
      <c r="A1925" t="str">
        <f>IF(C1925="","","Allievo "&amp;COUNTIF($C$2:C1925,C1925))</f>
        <v/>
      </c>
      <c r="H1925" s="3"/>
      <c r="N1925" s="3"/>
      <c r="O1925" s="3"/>
      <c r="P1925" s="3"/>
      <c r="Q1925" s="3"/>
      <c r="R1925" s="3"/>
      <c r="S1925" s="3"/>
      <c r="T1925" s="3"/>
      <c r="V1925" s="3"/>
      <c r="W1925" s="3"/>
      <c r="X1925" s="3"/>
      <c r="Z1925" s="3"/>
      <c r="AA1925" s="3"/>
      <c r="AB1925" s="3"/>
      <c r="AC1925" s="3"/>
      <c r="AD1925" s="3"/>
      <c r="AF1925" s="3"/>
      <c r="AG1925" s="3"/>
      <c r="AH1925" s="3"/>
      <c r="AJ1925" s="3"/>
      <c r="AK1925" s="3"/>
      <c r="AL1925" s="3"/>
      <c r="AN1925" s="3"/>
      <c r="AQ1925" s="3"/>
    </row>
    <row r="1926" spans="1:43">
      <c r="A1926" t="str">
        <f>IF(C1926="","","Allievo "&amp;COUNTIF($C$2:C1926,C1926))</f>
        <v/>
      </c>
      <c r="H1926" s="3"/>
      <c r="N1926" s="3"/>
      <c r="O1926" s="3"/>
      <c r="P1926" s="3"/>
      <c r="Q1926" s="3"/>
      <c r="R1926" s="3"/>
      <c r="S1926" s="3"/>
      <c r="T1926" s="3"/>
      <c r="V1926" s="3"/>
      <c r="W1926" s="3"/>
      <c r="X1926" s="3"/>
      <c r="Z1926" s="3"/>
      <c r="AA1926" s="3"/>
      <c r="AB1926" s="3"/>
      <c r="AC1926" s="3"/>
      <c r="AD1926" s="3"/>
      <c r="AF1926" s="3"/>
      <c r="AG1926" s="3"/>
      <c r="AH1926" s="3"/>
      <c r="AJ1926" s="3"/>
      <c r="AK1926" s="3"/>
      <c r="AL1926" s="3"/>
      <c r="AN1926" s="3"/>
      <c r="AQ1926" s="3"/>
    </row>
    <row r="1927" spans="1:43">
      <c r="A1927" t="str">
        <f>IF(C1927="","","Allievo "&amp;COUNTIF($C$2:C1927,C1927))</f>
        <v/>
      </c>
      <c r="H1927" s="3"/>
      <c r="N1927" s="3"/>
      <c r="O1927" s="3"/>
      <c r="P1927" s="3"/>
      <c r="Q1927" s="3"/>
      <c r="R1927" s="3"/>
      <c r="S1927" s="3"/>
      <c r="T1927" s="3"/>
      <c r="V1927" s="3"/>
      <c r="W1927" s="3"/>
      <c r="X1927" s="3"/>
      <c r="Z1927" s="3"/>
      <c r="AA1927" s="3"/>
      <c r="AB1927" s="3"/>
      <c r="AC1927" s="3"/>
      <c r="AD1927" s="3"/>
      <c r="AF1927" s="3"/>
      <c r="AG1927" s="3"/>
      <c r="AH1927" s="3"/>
      <c r="AJ1927" s="3"/>
      <c r="AK1927" s="3"/>
      <c r="AL1927" s="3"/>
      <c r="AN1927" s="3"/>
      <c r="AQ1927" s="3"/>
    </row>
    <row r="1928" spans="1:43">
      <c r="A1928" t="str">
        <f>IF(C1928="","","Allievo "&amp;COUNTIF($C$2:C1928,C1928))</f>
        <v/>
      </c>
      <c r="H1928" s="3"/>
      <c r="N1928" s="3"/>
      <c r="O1928" s="3"/>
      <c r="P1928" s="3"/>
      <c r="Q1928" s="3"/>
      <c r="R1928" s="3"/>
      <c r="S1928" s="3"/>
      <c r="T1928" s="3"/>
      <c r="V1928" s="3"/>
      <c r="W1928" s="3"/>
      <c r="X1928" s="3"/>
      <c r="Z1928" s="3"/>
      <c r="AA1928" s="3"/>
      <c r="AB1928" s="3"/>
      <c r="AC1928" s="3"/>
      <c r="AD1928" s="3"/>
      <c r="AF1928" s="3"/>
      <c r="AG1928" s="3"/>
      <c r="AH1928" s="3"/>
      <c r="AJ1928" s="3"/>
      <c r="AK1928" s="3"/>
      <c r="AL1928" s="3"/>
      <c r="AN1928" s="3"/>
      <c r="AQ1928" s="3"/>
    </row>
    <row r="1929" spans="1:43">
      <c r="A1929" t="str">
        <f>IF(C1929="","","Allievo "&amp;COUNTIF($C$2:C1929,C1929))</f>
        <v/>
      </c>
      <c r="H1929" s="3"/>
      <c r="N1929" s="3"/>
      <c r="O1929" s="3"/>
      <c r="P1929" s="3"/>
      <c r="Q1929" s="3"/>
      <c r="R1929" s="3"/>
      <c r="S1929" s="3"/>
      <c r="T1929" s="3"/>
      <c r="V1929" s="3"/>
      <c r="W1929" s="3"/>
      <c r="X1929" s="3"/>
      <c r="Z1929" s="3"/>
      <c r="AA1929" s="3"/>
      <c r="AB1929" s="3"/>
      <c r="AC1929" s="3"/>
      <c r="AD1929" s="3"/>
      <c r="AF1929" s="3"/>
      <c r="AG1929" s="3"/>
      <c r="AH1929" s="3"/>
      <c r="AJ1929" s="3"/>
      <c r="AK1929" s="3"/>
      <c r="AL1929" s="3"/>
      <c r="AN1929" s="3"/>
      <c r="AQ1929" s="3"/>
    </row>
    <row r="1930" spans="1:43">
      <c r="A1930" t="str">
        <f>IF(C1930="","","Allievo "&amp;COUNTIF($C$2:C1930,C1930))</f>
        <v/>
      </c>
      <c r="H1930" s="3"/>
      <c r="N1930" s="3"/>
      <c r="O1930" s="3"/>
      <c r="P1930" s="3"/>
      <c r="Q1930" s="3"/>
      <c r="R1930" s="3"/>
      <c r="S1930" s="3"/>
      <c r="T1930" s="3"/>
      <c r="V1930" s="3"/>
      <c r="W1930" s="3"/>
      <c r="X1930" s="3"/>
      <c r="Z1930" s="3"/>
      <c r="AA1930" s="3"/>
      <c r="AB1930" s="3"/>
      <c r="AC1930" s="3"/>
      <c r="AD1930" s="3"/>
      <c r="AF1930" s="3"/>
      <c r="AG1930" s="3"/>
      <c r="AH1930" s="3"/>
      <c r="AJ1930" s="3"/>
      <c r="AK1930" s="3"/>
      <c r="AL1930" s="3"/>
      <c r="AN1930" s="3"/>
      <c r="AQ1930" s="3"/>
    </row>
    <row r="1931" spans="1:43">
      <c r="A1931" t="str">
        <f>IF(C1931="","","Allievo "&amp;COUNTIF($C$2:C1931,C1931))</f>
        <v/>
      </c>
      <c r="H1931" s="3"/>
      <c r="N1931" s="3"/>
      <c r="O1931" s="3"/>
      <c r="P1931" s="3"/>
      <c r="Q1931" s="3"/>
      <c r="R1931" s="3"/>
      <c r="S1931" s="3"/>
      <c r="T1931" s="3"/>
      <c r="V1931" s="3"/>
      <c r="W1931" s="3"/>
      <c r="X1931" s="3"/>
      <c r="Z1931" s="3"/>
      <c r="AA1931" s="3"/>
      <c r="AB1931" s="3"/>
      <c r="AC1931" s="3"/>
      <c r="AD1931" s="3"/>
      <c r="AF1931" s="3"/>
      <c r="AG1931" s="3"/>
      <c r="AH1931" s="3"/>
      <c r="AJ1931" s="3"/>
      <c r="AK1931" s="3"/>
      <c r="AL1931" s="3"/>
      <c r="AN1931" s="3"/>
      <c r="AQ1931" s="3"/>
    </row>
    <row r="1932" spans="1:43">
      <c r="A1932" t="str">
        <f>IF(C1932="","","Allievo "&amp;COUNTIF($C$2:C1932,C1932))</f>
        <v/>
      </c>
      <c r="H1932" s="3"/>
      <c r="N1932" s="3"/>
      <c r="O1932" s="3"/>
      <c r="P1932" s="3"/>
      <c r="Q1932" s="3"/>
      <c r="R1932" s="3"/>
      <c r="S1932" s="3"/>
      <c r="T1932" s="3"/>
      <c r="V1932" s="3"/>
      <c r="W1932" s="3"/>
      <c r="X1932" s="3"/>
      <c r="Z1932" s="3"/>
      <c r="AA1932" s="3"/>
      <c r="AB1932" s="3"/>
      <c r="AC1932" s="3"/>
      <c r="AD1932" s="3"/>
      <c r="AF1932" s="3"/>
      <c r="AG1932" s="3"/>
      <c r="AH1932" s="3"/>
      <c r="AJ1932" s="3"/>
      <c r="AK1932" s="3"/>
      <c r="AL1932" s="3"/>
      <c r="AN1932" s="3"/>
      <c r="AQ1932" s="3"/>
    </row>
    <row r="1933" spans="1:43">
      <c r="A1933" t="str">
        <f>IF(C1933="","","Allievo "&amp;COUNTIF($C$2:C1933,C1933))</f>
        <v/>
      </c>
      <c r="H1933" s="3"/>
      <c r="N1933" s="3"/>
      <c r="O1933" s="3"/>
      <c r="P1933" s="3"/>
      <c r="Q1933" s="3"/>
      <c r="R1933" s="3"/>
      <c r="S1933" s="3"/>
      <c r="T1933" s="3"/>
      <c r="V1933" s="3"/>
      <c r="W1933" s="3"/>
      <c r="X1933" s="3"/>
      <c r="Z1933" s="3"/>
      <c r="AA1933" s="3"/>
      <c r="AB1933" s="3"/>
      <c r="AC1933" s="3"/>
      <c r="AD1933" s="3"/>
      <c r="AF1933" s="3"/>
      <c r="AG1933" s="3"/>
      <c r="AH1933" s="3"/>
      <c r="AJ1933" s="3"/>
      <c r="AK1933" s="3"/>
      <c r="AL1933" s="3"/>
      <c r="AN1933" s="3"/>
      <c r="AQ1933" s="3"/>
    </row>
    <row r="1934" spans="1:43">
      <c r="A1934" t="str">
        <f>IF(C1934="","","Allievo "&amp;COUNTIF($C$2:C1934,C1934))</f>
        <v/>
      </c>
      <c r="H1934" s="3"/>
      <c r="N1934" s="3"/>
      <c r="O1934" s="3"/>
      <c r="P1934" s="3"/>
      <c r="Q1934" s="3"/>
      <c r="R1934" s="3"/>
      <c r="S1934" s="3"/>
      <c r="T1934" s="3"/>
      <c r="V1934" s="3"/>
      <c r="W1934" s="3"/>
      <c r="X1934" s="3"/>
      <c r="Z1934" s="3"/>
      <c r="AA1934" s="3"/>
      <c r="AB1934" s="3"/>
      <c r="AC1934" s="3"/>
      <c r="AD1934" s="3"/>
      <c r="AF1934" s="3"/>
      <c r="AG1934" s="3"/>
      <c r="AH1934" s="3"/>
      <c r="AJ1934" s="3"/>
      <c r="AK1934" s="3"/>
      <c r="AL1934" s="3"/>
      <c r="AN1934" s="3"/>
      <c r="AQ1934" s="3"/>
    </row>
    <row r="1935" spans="1:43">
      <c r="A1935" t="str">
        <f>IF(C1935="","","Allievo "&amp;COUNTIF($C$2:C1935,C1935))</f>
        <v/>
      </c>
      <c r="H1935" s="3"/>
      <c r="N1935" s="3"/>
      <c r="O1935" s="3"/>
      <c r="P1935" s="3"/>
      <c r="Q1935" s="3"/>
      <c r="R1935" s="3"/>
      <c r="S1935" s="3"/>
      <c r="T1935" s="3"/>
      <c r="V1935" s="3"/>
      <c r="W1935" s="3"/>
      <c r="X1935" s="3"/>
      <c r="Z1935" s="3"/>
      <c r="AA1935" s="3"/>
      <c r="AB1935" s="3"/>
      <c r="AC1935" s="3"/>
      <c r="AD1935" s="3"/>
      <c r="AF1935" s="3"/>
      <c r="AG1935" s="3"/>
      <c r="AH1935" s="3"/>
      <c r="AJ1935" s="3"/>
      <c r="AK1935" s="3"/>
      <c r="AL1935" s="3"/>
      <c r="AN1935" s="3"/>
      <c r="AQ1935" s="3"/>
    </row>
    <row r="1936" spans="1:43">
      <c r="A1936" t="str">
        <f>IF(C1936="","","Allievo "&amp;COUNTIF($C$2:C1936,C1936))</f>
        <v/>
      </c>
      <c r="H1936" s="3"/>
      <c r="N1936" s="3"/>
      <c r="O1936" s="3"/>
      <c r="P1936" s="3"/>
      <c r="Q1936" s="3"/>
      <c r="R1936" s="3"/>
      <c r="S1936" s="3"/>
      <c r="T1936" s="3"/>
      <c r="V1936" s="3"/>
      <c r="W1936" s="3"/>
      <c r="X1936" s="3"/>
      <c r="Z1936" s="3"/>
      <c r="AA1936" s="3"/>
      <c r="AB1936" s="3"/>
      <c r="AC1936" s="3"/>
      <c r="AD1936" s="3"/>
      <c r="AF1936" s="3"/>
      <c r="AG1936" s="3"/>
      <c r="AH1936" s="3"/>
      <c r="AJ1936" s="3"/>
      <c r="AK1936" s="3"/>
      <c r="AL1936" s="3"/>
      <c r="AN1936" s="3"/>
      <c r="AQ1936" s="3"/>
    </row>
    <row r="1937" spans="1:43">
      <c r="A1937" t="str">
        <f>IF(C1937="","","Allievo "&amp;COUNTIF($C$2:C1937,C1937))</f>
        <v/>
      </c>
      <c r="H1937" s="3"/>
      <c r="N1937" s="3"/>
      <c r="O1937" s="3"/>
      <c r="P1937" s="3"/>
      <c r="Q1937" s="3"/>
      <c r="R1937" s="3"/>
      <c r="S1937" s="3"/>
      <c r="T1937" s="3"/>
      <c r="V1937" s="3"/>
      <c r="W1937" s="3"/>
      <c r="X1937" s="3"/>
      <c r="Z1937" s="3"/>
      <c r="AA1937" s="3"/>
      <c r="AB1937" s="3"/>
      <c r="AC1937" s="3"/>
      <c r="AD1937" s="3"/>
      <c r="AF1937" s="3"/>
      <c r="AG1937" s="3"/>
      <c r="AH1937" s="3"/>
      <c r="AJ1937" s="3"/>
      <c r="AK1937" s="3"/>
      <c r="AL1937" s="3"/>
      <c r="AN1937" s="3"/>
      <c r="AQ1937" s="3"/>
    </row>
    <row r="1938" spans="1:43">
      <c r="A1938" t="str">
        <f>IF(C1938="","","Allievo "&amp;COUNTIF($C$2:C1938,C1938))</f>
        <v/>
      </c>
      <c r="H1938" s="3"/>
      <c r="N1938" s="3"/>
      <c r="O1938" s="3"/>
      <c r="P1938" s="3"/>
      <c r="Q1938" s="3"/>
      <c r="R1938" s="3"/>
      <c r="S1938" s="3"/>
      <c r="T1938" s="3"/>
      <c r="V1938" s="3"/>
      <c r="W1938" s="3"/>
      <c r="X1938" s="3"/>
      <c r="Z1938" s="3"/>
      <c r="AA1938" s="3"/>
      <c r="AB1938" s="3"/>
      <c r="AC1938" s="3"/>
      <c r="AD1938" s="3"/>
      <c r="AF1938" s="3"/>
      <c r="AG1938" s="3"/>
      <c r="AH1938" s="3"/>
      <c r="AJ1938" s="3"/>
      <c r="AK1938" s="3"/>
      <c r="AL1938" s="3"/>
      <c r="AN1938" s="3"/>
      <c r="AQ1938" s="3"/>
    </row>
    <row r="1939" spans="1:43">
      <c r="A1939" t="str">
        <f>IF(C1939="","","Allievo "&amp;COUNTIF($C$2:C1939,C1939))</f>
        <v/>
      </c>
      <c r="H1939" s="3"/>
      <c r="N1939" s="3"/>
      <c r="O1939" s="3"/>
      <c r="P1939" s="3"/>
      <c r="Q1939" s="3"/>
      <c r="R1939" s="3"/>
      <c r="S1939" s="3"/>
      <c r="T1939" s="3"/>
      <c r="V1939" s="3"/>
      <c r="W1939" s="3"/>
      <c r="X1939" s="3"/>
      <c r="Z1939" s="3"/>
      <c r="AA1939" s="3"/>
      <c r="AB1939" s="3"/>
      <c r="AC1939" s="3"/>
      <c r="AD1939" s="3"/>
      <c r="AF1939" s="3"/>
      <c r="AG1939" s="3"/>
      <c r="AH1939" s="3"/>
      <c r="AJ1939" s="3"/>
      <c r="AK1939" s="3"/>
      <c r="AL1939" s="3"/>
      <c r="AN1939" s="3"/>
      <c r="AQ1939" s="3"/>
    </row>
    <row r="1940" spans="1:43">
      <c r="A1940" t="str">
        <f>IF(C1940="","","Allievo "&amp;COUNTIF($C$2:C1940,C1940))</f>
        <v/>
      </c>
      <c r="H1940" s="3"/>
      <c r="N1940" s="3"/>
      <c r="O1940" s="3"/>
      <c r="P1940" s="3"/>
      <c r="Q1940" s="3"/>
      <c r="R1940" s="3"/>
      <c r="S1940" s="3"/>
      <c r="T1940" s="3"/>
      <c r="V1940" s="3"/>
      <c r="W1940" s="3"/>
      <c r="X1940" s="3"/>
      <c r="Z1940" s="3"/>
      <c r="AA1940" s="3"/>
      <c r="AB1940" s="3"/>
      <c r="AC1940" s="3"/>
      <c r="AD1940" s="3"/>
      <c r="AF1940" s="3"/>
      <c r="AG1940" s="3"/>
      <c r="AH1940" s="3"/>
      <c r="AJ1940" s="3"/>
      <c r="AK1940" s="3"/>
      <c r="AL1940" s="3"/>
      <c r="AN1940" s="3"/>
      <c r="AQ1940" s="3"/>
    </row>
    <row r="1941" spans="1:43">
      <c r="A1941" t="str">
        <f>IF(C1941="","","Allievo "&amp;COUNTIF($C$2:C1941,C1941))</f>
        <v/>
      </c>
      <c r="H1941" s="3"/>
      <c r="N1941" s="3"/>
      <c r="O1941" s="3"/>
      <c r="P1941" s="3"/>
      <c r="Q1941" s="3"/>
      <c r="R1941" s="3"/>
      <c r="S1941" s="3"/>
      <c r="T1941" s="3"/>
      <c r="V1941" s="3"/>
      <c r="W1941" s="3"/>
      <c r="X1941" s="3"/>
      <c r="Z1941" s="3"/>
      <c r="AA1941" s="3"/>
      <c r="AB1941" s="3"/>
      <c r="AC1941" s="3"/>
      <c r="AD1941" s="3"/>
      <c r="AF1941" s="3"/>
      <c r="AG1941" s="3"/>
      <c r="AH1941" s="3"/>
      <c r="AJ1941" s="3"/>
      <c r="AK1941" s="3"/>
      <c r="AL1941" s="3"/>
      <c r="AN1941" s="3"/>
      <c r="AQ1941" s="3"/>
    </row>
    <row r="1942" spans="1:43">
      <c r="A1942" t="str">
        <f>IF(C1942="","","Allievo "&amp;COUNTIF($C$2:C1942,C1942))</f>
        <v/>
      </c>
      <c r="H1942" s="3"/>
      <c r="N1942" s="3"/>
      <c r="O1942" s="3"/>
      <c r="P1942" s="3"/>
      <c r="Q1942" s="3"/>
      <c r="R1942" s="3"/>
      <c r="S1942" s="3"/>
      <c r="T1942" s="3"/>
      <c r="V1942" s="3"/>
      <c r="W1942" s="3"/>
      <c r="X1942" s="3"/>
      <c r="Z1942" s="3"/>
      <c r="AA1942" s="3"/>
      <c r="AB1942" s="3"/>
      <c r="AC1942" s="3"/>
      <c r="AD1942" s="3"/>
      <c r="AF1942" s="3"/>
      <c r="AG1942" s="3"/>
      <c r="AH1942" s="3"/>
      <c r="AJ1942" s="3"/>
      <c r="AK1942" s="3"/>
      <c r="AL1942" s="3"/>
      <c r="AN1942" s="3"/>
      <c r="AQ1942" s="3"/>
    </row>
    <row r="1943" spans="1:43">
      <c r="A1943" t="str">
        <f>IF(C1943="","","Allievo "&amp;COUNTIF($C$2:C1943,C1943))</f>
        <v/>
      </c>
      <c r="H1943" s="3"/>
      <c r="N1943" s="3"/>
      <c r="O1943" s="3"/>
      <c r="P1943" s="3"/>
      <c r="Q1943" s="3"/>
      <c r="R1943" s="3"/>
      <c r="S1943" s="3"/>
      <c r="T1943" s="3"/>
      <c r="V1943" s="3"/>
      <c r="W1943" s="3"/>
      <c r="X1943" s="3"/>
      <c r="Z1943" s="3"/>
      <c r="AA1943" s="3"/>
      <c r="AB1943" s="3"/>
      <c r="AC1943" s="3"/>
      <c r="AD1943" s="3"/>
      <c r="AF1943" s="3"/>
      <c r="AG1943" s="3"/>
      <c r="AH1943" s="3"/>
      <c r="AJ1943" s="3"/>
      <c r="AK1943" s="3"/>
      <c r="AL1943" s="3"/>
      <c r="AN1943" s="3"/>
      <c r="AQ1943" s="3"/>
    </row>
    <row r="1944" spans="1:43">
      <c r="A1944" t="str">
        <f>IF(C1944="","","Allievo "&amp;COUNTIF($C$2:C1944,C1944))</f>
        <v/>
      </c>
      <c r="H1944" s="3"/>
      <c r="N1944" s="3"/>
      <c r="O1944" s="3"/>
      <c r="P1944" s="3"/>
      <c r="Q1944" s="3"/>
      <c r="R1944" s="3"/>
      <c r="S1944" s="3"/>
      <c r="T1944" s="3"/>
      <c r="V1944" s="3"/>
      <c r="W1944" s="3"/>
      <c r="X1944" s="3"/>
      <c r="Z1944" s="3"/>
      <c r="AA1944" s="3"/>
      <c r="AB1944" s="3"/>
      <c r="AC1944" s="3"/>
      <c r="AD1944" s="3"/>
      <c r="AF1944" s="3"/>
      <c r="AG1944" s="3"/>
      <c r="AH1944" s="3"/>
      <c r="AJ1944" s="3"/>
      <c r="AK1944" s="3"/>
      <c r="AL1944" s="3"/>
      <c r="AN1944" s="3"/>
      <c r="AQ1944" s="3"/>
    </row>
    <row r="1945" spans="1:43">
      <c r="A1945" t="str">
        <f>IF(C1945="","","Allievo "&amp;COUNTIF($C$2:C1945,C1945))</f>
        <v/>
      </c>
      <c r="H1945" s="3"/>
      <c r="N1945" s="3"/>
      <c r="O1945" s="3"/>
      <c r="P1945" s="3"/>
      <c r="Q1945" s="3"/>
      <c r="R1945" s="3"/>
      <c r="S1945" s="3"/>
      <c r="T1945" s="3"/>
      <c r="V1945" s="3"/>
      <c r="W1945" s="3"/>
      <c r="X1945" s="3"/>
      <c r="Z1945" s="3"/>
      <c r="AA1945" s="3"/>
      <c r="AB1945" s="3"/>
      <c r="AC1945" s="3"/>
      <c r="AD1945" s="3"/>
      <c r="AF1945" s="3"/>
      <c r="AG1945" s="3"/>
      <c r="AH1945" s="3"/>
      <c r="AJ1945" s="3"/>
      <c r="AK1945" s="3"/>
      <c r="AL1945" s="3"/>
      <c r="AN1945" s="3"/>
      <c r="AQ1945" s="3"/>
    </row>
    <row r="1946" spans="1:43">
      <c r="A1946" t="str">
        <f>IF(C1946="","","Allievo "&amp;COUNTIF($C$2:C1946,C1946))</f>
        <v/>
      </c>
      <c r="H1946" s="3"/>
      <c r="N1946" s="3"/>
      <c r="O1946" s="3"/>
      <c r="P1946" s="3"/>
      <c r="Q1946" s="3"/>
      <c r="R1946" s="3"/>
      <c r="S1946" s="3"/>
      <c r="T1946" s="3"/>
      <c r="V1946" s="3"/>
      <c r="W1946" s="3"/>
      <c r="X1946" s="3"/>
      <c r="Z1946" s="3"/>
      <c r="AA1946" s="3"/>
      <c r="AB1946" s="3"/>
      <c r="AC1946" s="3"/>
      <c r="AD1946" s="3"/>
      <c r="AF1946" s="3"/>
      <c r="AG1946" s="3"/>
      <c r="AH1946" s="3"/>
      <c r="AJ1946" s="3"/>
      <c r="AK1946" s="3"/>
      <c r="AL1946" s="3"/>
      <c r="AN1946" s="3"/>
      <c r="AQ1946" s="3"/>
    </row>
    <row r="1947" spans="1:43">
      <c r="A1947" t="str">
        <f>IF(C1947="","","Allievo "&amp;COUNTIF($C$2:C1947,C1947))</f>
        <v/>
      </c>
      <c r="H1947" s="3"/>
      <c r="N1947" s="3"/>
      <c r="O1947" s="3"/>
      <c r="P1947" s="3"/>
      <c r="Q1947" s="3"/>
      <c r="R1947" s="3"/>
      <c r="S1947" s="3"/>
      <c r="T1947" s="3"/>
      <c r="V1947" s="3"/>
      <c r="W1947" s="3"/>
      <c r="X1947" s="3"/>
      <c r="Z1947" s="3"/>
      <c r="AA1947" s="3"/>
      <c r="AB1947" s="3"/>
      <c r="AC1947" s="3"/>
      <c r="AD1947" s="3"/>
      <c r="AF1947" s="3"/>
      <c r="AG1947" s="3"/>
      <c r="AH1947" s="3"/>
      <c r="AJ1947" s="3"/>
      <c r="AK1947" s="3"/>
      <c r="AL1947" s="3"/>
      <c r="AN1947" s="3"/>
      <c r="AQ1947" s="3"/>
    </row>
    <row r="1948" spans="1:43">
      <c r="A1948" t="str">
        <f>IF(C1948="","","Allievo "&amp;COUNTIF($C$2:C1948,C1948))</f>
        <v/>
      </c>
      <c r="H1948" s="3"/>
      <c r="N1948" s="3"/>
      <c r="O1948" s="3"/>
      <c r="P1948" s="3"/>
      <c r="Q1948" s="3"/>
      <c r="R1948" s="3"/>
      <c r="S1948" s="3"/>
      <c r="T1948" s="3"/>
      <c r="V1948" s="3"/>
      <c r="W1948" s="3"/>
      <c r="X1948" s="3"/>
      <c r="Z1948" s="3"/>
      <c r="AA1948" s="3"/>
      <c r="AB1948" s="3"/>
      <c r="AC1948" s="3"/>
      <c r="AD1948" s="3"/>
      <c r="AF1948" s="3"/>
      <c r="AG1948" s="3"/>
      <c r="AH1948" s="3"/>
      <c r="AJ1948" s="3"/>
      <c r="AK1948" s="3"/>
      <c r="AL1948" s="3"/>
      <c r="AN1948" s="3"/>
      <c r="AQ1948" s="3"/>
    </row>
    <row r="1949" spans="1:43">
      <c r="A1949" t="str">
        <f>IF(C1949="","","Allievo "&amp;COUNTIF($C$2:C1949,C1949))</f>
        <v/>
      </c>
      <c r="H1949" s="3"/>
      <c r="N1949" s="3"/>
      <c r="O1949" s="3"/>
      <c r="P1949" s="3"/>
      <c r="Q1949" s="3"/>
      <c r="R1949" s="3"/>
      <c r="S1949" s="3"/>
      <c r="T1949" s="3"/>
      <c r="V1949" s="3"/>
      <c r="W1949" s="3"/>
      <c r="X1949" s="3"/>
      <c r="Z1949" s="3"/>
      <c r="AA1949" s="3"/>
      <c r="AB1949" s="3"/>
      <c r="AC1949" s="3"/>
      <c r="AD1949" s="3"/>
      <c r="AF1949" s="3"/>
      <c r="AG1949" s="3"/>
      <c r="AH1949" s="3"/>
      <c r="AJ1949" s="3"/>
      <c r="AK1949" s="3"/>
      <c r="AL1949" s="3"/>
      <c r="AN1949" s="3"/>
      <c r="AQ1949" s="3"/>
    </row>
    <row r="1950" spans="1:43">
      <c r="A1950" t="str">
        <f>IF(C1950="","","Allievo "&amp;COUNTIF($C$2:C1950,C1950))</f>
        <v/>
      </c>
      <c r="H1950" s="3"/>
      <c r="N1950" s="3"/>
      <c r="O1950" s="3"/>
      <c r="P1950" s="3"/>
      <c r="Q1950" s="3"/>
      <c r="R1950" s="3"/>
      <c r="S1950" s="3"/>
      <c r="T1950" s="3"/>
      <c r="V1950" s="3"/>
      <c r="W1950" s="3"/>
      <c r="X1950" s="3"/>
      <c r="Z1950" s="3"/>
      <c r="AA1950" s="3"/>
      <c r="AB1950" s="3"/>
      <c r="AC1950" s="3"/>
      <c r="AD1950" s="3"/>
      <c r="AF1950" s="3"/>
      <c r="AG1950" s="3"/>
      <c r="AH1950" s="3"/>
      <c r="AJ1950" s="3"/>
      <c r="AK1950" s="3"/>
      <c r="AL1950" s="3"/>
      <c r="AN1950" s="3"/>
      <c r="AQ1950" s="3"/>
    </row>
    <row r="1951" spans="1:43">
      <c r="A1951" t="str">
        <f>IF(C1951="","","Allievo "&amp;COUNTIF($C$2:C1951,C1951))</f>
        <v/>
      </c>
      <c r="H1951" s="3"/>
      <c r="N1951" s="3"/>
      <c r="O1951" s="3"/>
      <c r="P1951" s="3"/>
      <c r="Q1951" s="3"/>
      <c r="R1951" s="3"/>
      <c r="S1951" s="3"/>
      <c r="T1951" s="3"/>
      <c r="V1951" s="3"/>
      <c r="W1951" s="3"/>
      <c r="X1951" s="3"/>
      <c r="Z1951" s="3"/>
      <c r="AA1951" s="3"/>
      <c r="AB1951" s="3"/>
      <c r="AC1951" s="3"/>
      <c r="AD1951" s="3"/>
      <c r="AF1951" s="3"/>
      <c r="AG1951" s="3"/>
      <c r="AH1951" s="3"/>
      <c r="AJ1951" s="3"/>
      <c r="AK1951" s="3"/>
      <c r="AL1951" s="3"/>
      <c r="AN1951" s="3"/>
      <c r="AQ1951" s="3"/>
    </row>
    <row r="1952" spans="1:43">
      <c r="A1952" t="str">
        <f>IF(C1952="","","Allievo "&amp;COUNTIF($C$2:C1952,C1952))</f>
        <v/>
      </c>
      <c r="H1952" s="3"/>
      <c r="N1952" s="3"/>
      <c r="O1952" s="3"/>
      <c r="P1952" s="3"/>
      <c r="Q1952" s="3"/>
      <c r="R1952" s="3"/>
      <c r="S1952" s="3"/>
      <c r="T1952" s="3"/>
      <c r="V1952" s="3"/>
      <c r="W1952" s="3"/>
      <c r="X1952" s="3"/>
      <c r="Z1952" s="3"/>
      <c r="AA1952" s="3"/>
      <c r="AB1952" s="3"/>
      <c r="AC1952" s="3"/>
      <c r="AD1952" s="3"/>
      <c r="AF1952" s="3"/>
      <c r="AG1952" s="3"/>
      <c r="AH1952" s="3"/>
      <c r="AJ1952" s="3"/>
      <c r="AK1952" s="3"/>
      <c r="AL1952" s="3"/>
      <c r="AN1952" s="3"/>
      <c r="AQ1952" s="3"/>
    </row>
    <row r="1953" spans="1:43">
      <c r="A1953" t="str">
        <f>IF(C1953="","","Allievo "&amp;COUNTIF($C$2:C1953,C1953))</f>
        <v/>
      </c>
      <c r="H1953" s="3"/>
      <c r="N1953" s="3"/>
      <c r="O1953" s="3"/>
      <c r="P1953" s="3"/>
      <c r="Q1953" s="3"/>
      <c r="R1953" s="3"/>
      <c r="S1953" s="3"/>
      <c r="T1953" s="3"/>
      <c r="V1953" s="3"/>
      <c r="W1953" s="3"/>
      <c r="X1953" s="3"/>
      <c r="Z1953" s="3"/>
      <c r="AA1953" s="3"/>
      <c r="AB1953" s="3"/>
      <c r="AC1953" s="3"/>
      <c r="AD1953" s="3"/>
      <c r="AF1953" s="3"/>
      <c r="AG1953" s="3"/>
      <c r="AH1953" s="3"/>
      <c r="AJ1953" s="3"/>
      <c r="AK1953" s="3"/>
      <c r="AL1953" s="3"/>
      <c r="AN1953" s="3"/>
      <c r="AQ1953" s="3"/>
    </row>
    <row r="1954" spans="1:43">
      <c r="A1954" t="str">
        <f>IF(C1954="","","Allievo "&amp;COUNTIF($C$2:C1954,C1954))</f>
        <v/>
      </c>
      <c r="H1954" s="3"/>
      <c r="N1954" s="3"/>
      <c r="O1954" s="3"/>
      <c r="P1954" s="3"/>
      <c r="Q1954" s="3"/>
      <c r="R1954" s="3"/>
      <c r="S1954" s="3"/>
      <c r="T1954" s="3"/>
      <c r="V1954" s="3"/>
      <c r="W1954" s="3"/>
      <c r="X1954" s="3"/>
      <c r="Z1954" s="3"/>
      <c r="AA1954" s="3"/>
      <c r="AB1954" s="3"/>
      <c r="AC1954" s="3"/>
      <c r="AD1954" s="3"/>
      <c r="AF1954" s="3"/>
      <c r="AG1954" s="3"/>
      <c r="AH1954" s="3"/>
      <c r="AJ1954" s="3"/>
      <c r="AK1954" s="3"/>
      <c r="AL1954" s="3"/>
      <c r="AN1954" s="3"/>
      <c r="AQ1954" s="3"/>
    </row>
    <row r="1955" spans="1:43">
      <c r="A1955" t="str">
        <f>IF(C1955="","","Allievo "&amp;COUNTIF($C$2:C1955,C1955))</f>
        <v/>
      </c>
      <c r="H1955" s="3"/>
      <c r="N1955" s="3"/>
      <c r="O1955" s="3"/>
      <c r="P1955" s="3"/>
      <c r="Q1955" s="3"/>
      <c r="R1955" s="3"/>
      <c r="S1955" s="3"/>
      <c r="T1955" s="3"/>
      <c r="V1955" s="3"/>
      <c r="W1955" s="3"/>
      <c r="X1955" s="3"/>
      <c r="Z1955" s="3"/>
      <c r="AA1955" s="3"/>
      <c r="AB1955" s="3"/>
      <c r="AC1955" s="3"/>
      <c r="AD1955" s="3"/>
      <c r="AF1955" s="3"/>
      <c r="AG1955" s="3"/>
      <c r="AH1955" s="3"/>
      <c r="AJ1955" s="3"/>
      <c r="AK1955" s="3"/>
      <c r="AL1955" s="3"/>
      <c r="AN1955" s="3"/>
      <c r="AQ1955" s="3"/>
    </row>
    <row r="1956" spans="1:43">
      <c r="A1956" t="str">
        <f>IF(C1956="","","Allievo "&amp;COUNTIF($C$2:C1956,C1956))</f>
        <v/>
      </c>
      <c r="H1956" s="3"/>
      <c r="N1956" s="3"/>
      <c r="O1956" s="3"/>
      <c r="P1956" s="3"/>
      <c r="Q1956" s="3"/>
      <c r="R1956" s="3"/>
      <c r="S1956" s="3"/>
      <c r="T1956" s="3"/>
      <c r="V1956" s="3"/>
      <c r="W1956" s="3"/>
      <c r="X1956" s="3"/>
      <c r="Z1956" s="3"/>
      <c r="AA1956" s="3"/>
      <c r="AB1956" s="3"/>
      <c r="AC1956" s="3"/>
      <c r="AD1956" s="3"/>
      <c r="AF1956" s="3"/>
      <c r="AG1956" s="3"/>
      <c r="AH1956" s="3"/>
      <c r="AJ1956" s="3"/>
      <c r="AK1956" s="3"/>
      <c r="AL1956" s="3"/>
      <c r="AN1956" s="3"/>
      <c r="AQ1956" s="3"/>
    </row>
    <row r="1957" spans="1:43">
      <c r="A1957" t="str">
        <f>IF(C1957="","","Allievo "&amp;COUNTIF($C$2:C1957,C1957))</f>
        <v/>
      </c>
      <c r="H1957" s="3"/>
      <c r="N1957" s="3"/>
      <c r="O1957" s="3"/>
      <c r="P1957" s="3"/>
      <c r="Q1957" s="3"/>
      <c r="R1957" s="3"/>
      <c r="S1957" s="3"/>
      <c r="T1957" s="3"/>
      <c r="V1957" s="3"/>
      <c r="W1957" s="3"/>
      <c r="X1957" s="3"/>
      <c r="Z1957" s="3"/>
      <c r="AA1957" s="3"/>
      <c r="AB1957" s="3"/>
      <c r="AC1957" s="3"/>
      <c r="AD1957" s="3"/>
      <c r="AF1957" s="3"/>
      <c r="AG1957" s="3"/>
      <c r="AH1957" s="3"/>
      <c r="AJ1957" s="3"/>
      <c r="AK1957" s="3"/>
      <c r="AL1957" s="3"/>
      <c r="AN1957" s="3"/>
      <c r="AQ1957" s="3"/>
    </row>
    <row r="1958" spans="1:43">
      <c r="A1958" t="str">
        <f>IF(C1958="","","Allievo "&amp;COUNTIF($C$2:C1958,C1958))</f>
        <v/>
      </c>
      <c r="H1958" s="3"/>
      <c r="N1958" s="3"/>
      <c r="O1958" s="3"/>
      <c r="P1958" s="3"/>
      <c r="Q1958" s="3"/>
      <c r="R1958" s="3"/>
      <c r="S1958" s="3"/>
      <c r="T1958" s="3"/>
      <c r="V1958" s="3"/>
      <c r="W1958" s="3"/>
      <c r="X1958" s="3"/>
      <c r="Z1958" s="3"/>
      <c r="AA1958" s="3"/>
      <c r="AB1958" s="3"/>
      <c r="AC1958" s="3"/>
      <c r="AD1958" s="3"/>
      <c r="AF1958" s="3"/>
      <c r="AG1958" s="3"/>
      <c r="AH1958" s="3"/>
      <c r="AJ1958" s="3"/>
      <c r="AK1958" s="3"/>
      <c r="AL1958" s="3"/>
      <c r="AN1958" s="3"/>
      <c r="AQ1958" s="3"/>
    </row>
    <row r="1959" spans="1:43">
      <c r="A1959" t="str">
        <f>IF(C1959="","","Allievo "&amp;COUNTIF($C$2:C1959,C1959))</f>
        <v/>
      </c>
      <c r="H1959" s="3"/>
      <c r="N1959" s="3"/>
      <c r="O1959" s="3"/>
      <c r="P1959" s="3"/>
      <c r="Q1959" s="3"/>
      <c r="R1959" s="3"/>
      <c r="S1959" s="3"/>
      <c r="T1959" s="3"/>
      <c r="V1959" s="3"/>
      <c r="W1959" s="3"/>
      <c r="X1959" s="3"/>
      <c r="Z1959" s="3"/>
      <c r="AA1959" s="3"/>
      <c r="AB1959" s="3"/>
      <c r="AC1959" s="3"/>
      <c r="AD1959" s="3"/>
      <c r="AF1959" s="3"/>
      <c r="AG1959" s="3"/>
      <c r="AH1959" s="3"/>
      <c r="AJ1959" s="3"/>
      <c r="AK1959" s="3"/>
      <c r="AL1959" s="3"/>
      <c r="AN1959" s="3"/>
      <c r="AQ1959" s="3"/>
    </row>
    <row r="1960" spans="1:43">
      <c r="A1960" t="str">
        <f>IF(C1960="","","Allievo "&amp;COUNTIF($C$2:C1960,C1960))</f>
        <v/>
      </c>
      <c r="H1960" s="3"/>
      <c r="N1960" s="3"/>
      <c r="O1960" s="3"/>
      <c r="P1960" s="3"/>
      <c r="Q1960" s="3"/>
      <c r="R1960" s="3"/>
      <c r="S1960" s="3"/>
      <c r="T1960" s="3"/>
      <c r="V1960" s="3"/>
      <c r="W1960" s="3"/>
      <c r="X1960" s="3"/>
      <c r="Z1960" s="3"/>
      <c r="AA1960" s="3"/>
      <c r="AB1960" s="3"/>
      <c r="AC1960" s="3"/>
      <c r="AD1960" s="3"/>
      <c r="AF1960" s="3"/>
      <c r="AG1960" s="3"/>
      <c r="AH1960" s="3"/>
      <c r="AJ1960" s="3"/>
      <c r="AK1960" s="3"/>
      <c r="AL1960" s="3"/>
      <c r="AN1960" s="3"/>
      <c r="AQ1960" s="3"/>
    </row>
    <row r="1961" spans="1:43">
      <c r="A1961" t="str">
        <f>IF(C1961="","","Allievo "&amp;COUNTIF($C$2:C1961,C1961))</f>
        <v/>
      </c>
      <c r="H1961" s="3"/>
      <c r="N1961" s="3"/>
      <c r="O1961" s="3"/>
      <c r="P1961" s="3"/>
      <c r="Q1961" s="3"/>
      <c r="R1961" s="3"/>
      <c r="S1961" s="3"/>
      <c r="T1961" s="3"/>
      <c r="V1961" s="3"/>
      <c r="W1961" s="3"/>
      <c r="X1961" s="3"/>
      <c r="Z1961" s="3"/>
      <c r="AA1961" s="3"/>
      <c r="AB1961" s="3"/>
      <c r="AC1961" s="3"/>
      <c r="AD1961" s="3"/>
      <c r="AF1961" s="3"/>
      <c r="AG1961" s="3"/>
      <c r="AH1961" s="3"/>
      <c r="AJ1961" s="3"/>
      <c r="AK1961" s="3"/>
      <c r="AL1961" s="3"/>
      <c r="AN1961" s="3"/>
      <c r="AQ1961" s="3"/>
    </row>
    <row r="1962" spans="1:43">
      <c r="A1962" t="str">
        <f>IF(C1962="","","Allievo "&amp;COUNTIF($C$2:C1962,C1962))</f>
        <v/>
      </c>
      <c r="H1962" s="3"/>
      <c r="N1962" s="3"/>
      <c r="O1962" s="3"/>
      <c r="P1962" s="3"/>
      <c r="Q1962" s="3"/>
      <c r="R1962" s="3"/>
      <c r="S1962" s="3"/>
      <c r="T1962" s="3"/>
      <c r="V1962" s="3"/>
      <c r="W1962" s="3"/>
      <c r="X1962" s="3"/>
      <c r="Z1962" s="3"/>
      <c r="AA1962" s="3"/>
      <c r="AB1962" s="3"/>
      <c r="AC1962" s="3"/>
      <c r="AD1962" s="3"/>
      <c r="AF1962" s="3"/>
      <c r="AG1962" s="3"/>
      <c r="AH1962" s="3"/>
      <c r="AJ1962" s="3"/>
      <c r="AK1962" s="3"/>
      <c r="AL1962" s="3"/>
      <c r="AN1962" s="3"/>
      <c r="AQ1962" s="3"/>
    </row>
    <row r="1963" spans="1:43">
      <c r="A1963" t="str">
        <f>IF(C1963="","","Allievo "&amp;COUNTIF($C$2:C1963,C1963))</f>
        <v/>
      </c>
      <c r="H1963" s="3"/>
      <c r="N1963" s="3"/>
      <c r="O1963" s="3"/>
      <c r="P1963" s="3"/>
      <c r="Q1963" s="3"/>
      <c r="R1963" s="3"/>
      <c r="S1963" s="3"/>
      <c r="T1963" s="3"/>
      <c r="V1963" s="3"/>
      <c r="W1963" s="3"/>
      <c r="X1963" s="3"/>
      <c r="Z1963" s="3"/>
      <c r="AA1963" s="3"/>
      <c r="AB1963" s="3"/>
      <c r="AC1963" s="3"/>
      <c r="AD1963" s="3"/>
      <c r="AF1963" s="3"/>
      <c r="AG1963" s="3"/>
      <c r="AH1963" s="3"/>
      <c r="AJ1963" s="3"/>
      <c r="AK1963" s="3"/>
      <c r="AL1963" s="3"/>
      <c r="AN1963" s="3"/>
      <c r="AQ1963" s="3"/>
    </row>
    <row r="1964" spans="1:43">
      <c r="A1964" t="str">
        <f>IF(C1964="","","Allievo "&amp;COUNTIF($C$2:C1964,C1964))</f>
        <v/>
      </c>
      <c r="H1964" s="3"/>
      <c r="N1964" s="3"/>
      <c r="O1964" s="3"/>
      <c r="P1964" s="3"/>
      <c r="Q1964" s="3"/>
      <c r="R1964" s="3"/>
      <c r="S1964" s="3"/>
      <c r="T1964" s="3"/>
      <c r="V1964" s="3"/>
      <c r="W1964" s="3"/>
      <c r="X1964" s="3"/>
      <c r="Z1964" s="3"/>
      <c r="AA1964" s="3"/>
      <c r="AB1964" s="3"/>
      <c r="AC1964" s="3"/>
      <c r="AD1964" s="3"/>
      <c r="AF1964" s="3"/>
      <c r="AG1964" s="3"/>
      <c r="AH1964" s="3"/>
      <c r="AJ1964" s="3"/>
      <c r="AK1964" s="3"/>
      <c r="AL1964" s="3"/>
      <c r="AN1964" s="3"/>
      <c r="AQ1964" s="3"/>
    </row>
    <row r="1965" spans="1:43">
      <c r="A1965" t="str">
        <f>IF(C1965="","","Allievo "&amp;COUNTIF($C$2:C1965,C1965))</f>
        <v/>
      </c>
      <c r="H1965" s="3"/>
      <c r="N1965" s="3"/>
      <c r="O1965" s="3"/>
      <c r="P1965" s="3"/>
      <c r="Q1965" s="3"/>
      <c r="R1965" s="3"/>
      <c r="S1965" s="3"/>
      <c r="T1965" s="3"/>
      <c r="V1965" s="3"/>
      <c r="W1965" s="3"/>
      <c r="X1965" s="3"/>
      <c r="Z1965" s="3"/>
      <c r="AA1965" s="3"/>
      <c r="AB1965" s="3"/>
      <c r="AC1965" s="3"/>
      <c r="AD1965" s="3"/>
      <c r="AF1965" s="3"/>
      <c r="AG1965" s="3"/>
      <c r="AH1965" s="3"/>
      <c r="AJ1965" s="3"/>
      <c r="AK1965" s="3"/>
      <c r="AL1965" s="3"/>
      <c r="AN1965" s="3"/>
      <c r="AQ1965" s="3"/>
    </row>
    <row r="1966" spans="1:43">
      <c r="A1966" t="str">
        <f>IF(C1966="","","Allievo "&amp;COUNTIF($C$2:C1966,C1966))</f>
        <v/>
      </c>
      <c r="H1966" s="3"/>
      <c r="N1966" s="3"/>
      <c r="O1966" s="3"/>
      <c r="P1966" s="3"/>
      <c r="Q1966" s="3"/>
      <c r="R1966" s="3"/>
      <c r="S1966" s="3"/>
      <c r="T1966" s="3"/>
      <c r="V1966" s="3"/>
      <c r="W1966" s="3"/>
      <c r="X1966" s="3"/>
      <c r="Z1966" s="3"/>
      <c r="AA1966" s="3"/>
      <c r="AB1966" s="3"/>
      <c r="AC1966" s="3"/>
      <c r="AD1966" s="3"/>
      <c r="AF1966" s="3"/>
      <c r="AG1966" s="3"/>
      <c r="AH1966" s="3"/>
      <c r="AJ1966" s="3"/>
      <c r="AK1966" s="3"/>
      <c r="AL1966" s="3"/>
      <c r="AN1966" s="3"/>
      <c r="AQ1966" s="3"/>
    </row>
    <row r="1967" spans="1:43">
      <c r="A1967" t="str">
        <f>IF(C1967="","","Allievo "&amp;COUNTIF($C$2:C1967,C1967))</f>
        <v/>
      </c>
      <c r="H1967" s="3"/>
      <c r="N1967" s="3"/>
      <c r="O1967" s="3"/>
      <c r="P1967" s="3"/>
      <c r="Q1967" s="3"/>
      <c r="R1967" s="3"/>
      <c r="S1967" s="3"/>
      <c r="T1967" s="3"/>
      <c r="V1967" s="3"/>
      <c r="W1967" s="3"/>
      <c r="X1967" s="3"/>
      <c r="Z1967" s="3"/>
      <c r="AA1967" s="3"/>
      <c r="AB1967" s="3"/>
      <c r="AC1967" s="3"/>
      <c r="AD1967" s="3"/>
      <c r="AF1967" s="3"/>
      <c r="AG1967" s="3"/>
      <c r="AH1967" s="3"/>
      <c r="AJ1967" s="3"/>
      <c r="AK1967" s="3"/>
      <c r="AL1967" s="3"/>
      <c r="AN1967" s="3"/>
      <c r="AQ1967" s="3"/>
    </row>
    <row r="1968" spans="1:43">
      <c r="A1968" t="str">
        <f>IF(C1968="","","Allievo "&amp;COUNTIF($C$2:C1968,C1968))</f>
        <v/>
      </c>
      <c r="H1968" s="3"/>
      <c r="N1968" s="3"/>
      <c r="O1968" s="3"/>
      <c r="P1968" s="3"/>
      <c r="Q1968" s="3"/>
      <c r="R1968" s="3"/>
      <c r="S1968" s="3"/>
      <c r="T1968" s="3"/>
      <c r="V1968" s="3"/>
      <c r="W1968" s="3"/>
      <c r="X1968" s="3"/>
      <c r="Z1968" s="3"/>
      <c r="AA1968" s="3"/>
      <c r="AB1968" s="3"/>
      <c r="AC1968" s="3"/>
      <c r="AD1968" s="3"/>
      <c r="AF1968" s="3"/>
      <c r="AG1968" s="3"/>
      <c r="AH1968" s="3"/>
      <c r="AJ1968" s="3"/>
      <c r="AK1968" s="3"/>
      <c r="AL1968" s="3"/>
      <c r="AN1968" s="3"/>
      <c r="AQ1968" s="3"/>
    </row>
    <row r="1969" spans="1:43">
      <c r="A1969" t="str">
        <f>IF(C1969="","","Allievo "&amp;COUNTIF($C$2:C1969,C1969))</f>
        <v/>
      </c>
      <c r="H1969" s="3"/>
      <c r="N1969" s="3"/>
      <c r="O1969" s="3"/>
      <c r="P1969" s="3"/>
      <c r="Q1969" s="3"/>
      <c r="R1969" s="3"/>
      <c r="S1969" s="3"/>
      <c r="T1969" s="3"/>
      <c r="V1969" s="3"/>
      <c r="W1969" s="3"/>
      <c r="X1969" s="3"/>
      <c r="Z1969" s="3"/>
      <c r="AA1969" s="3"/>
      <c r="AB1969" s="3"/>
      <c r="AC1969" s="3"/>
      <c r="AD1969" s="3"/>
      <c r="AF1969" s="3"/>
      <c r="AG1969" s="3"/>
      <c r="AH1969" s="3"/>
      <c r="AJ1969" s="3"/>
      <c r="AK1969" s="3"/>
      <c r="AL1969" s="3"/>
      <c r="AN1969" s="3"/>
      <c r="AQ1969" s="3"/>
    </row>
    <row r="1970" spans="1:43">
      <c r="A1970" t="str">
        <f>IF(C1970="","","Allievo "&amp;COUNTIF($C$2:C1970,C1970))</f>
        <v/>
      </c>
      <c r="H1970" s="3"/>
      <c r="N1970" s="3"/>
      <c r="O1970" s="3"/>
      <c r="P1970" s="3"/>
      <c r="Q1970" s="3"/>
      <c r="R1970" s="3"/>
      <c r="S1970" s="3"/>
      <c r="T1970" s="3"/>
      <c r="V1970" s="3"/>
      <c r="W1970" s="3"/>
      <c r="X1970" s="3"/>
      <c r="Z1970" s="3"/>
      <c r="AA1970" s="3"/>
      <c r="AB1970" s="3"/>
      <c r="AC1970" s="3"/>
      <c r="AD1970" s="3"/>
      <c r="AF1970" s="3"/>
      <c r="AG1970" s="3"/>
      <c r="AH1970" s="3"/>
      <c r="AJ1970" s="3"/>
      <c r="AK1970" s="3"/>
      <c r="AL1970" s="3"/>
      <c r="AN1970" s="3"/>
      <c r="AQ1970" s="3"/>
    </row>
    <row r="1971" spans="1:43">
      <c r="A1971" t="str">
        <f>IF(C1971="","","Allievo "&amp;COUNTIF($C$2:C1971,C1971))</f>
        <v/>
      </c>
      <c r="H1971" s="3"/>
      <c r="N1971" s="3"/>
      <c r="O1971" s="3"/>
      <c r="P1971" s="3"/>
      <c r="Q1971" s="3"/>
      <c r="R1971" s="3"/>
      <c r="S1971" s="3"/>
      <c r="T1971" s="3"/>
      <c r="V1971" s="3"/>
      <c r="W1971" s="3"/>
      <c r="X1971" s="3"/>
      <c r="Z1971" s="3"/>
      <c r="AA1971" s="3"/>
      <c r="AB1971" s="3"/>
      <c r="AC1971" s="3"/>
      <c r="AD1971" s="3"/>
      <c r="AF1971" s="3"/>
      <c r="AG1971" s="3"/>
      <c r="AH1971" s="3"/>
      <c r="AJ1971" s="3"/>
      <c r="AK1971" s="3"/>
      <c r="AL1971" s="3"/>
      <c r="AN1971" s="3"/>
      <c r="AQ1971" s="3"/>
    </row>
    <row r="1972" spans="1:43">
      <c r="A1972" t="str">
        <f>IF(C1972="","","Allievo "&amp;COUNTIF($C$2:C1972,C1972))</f>
        <v/>
      </c>
      <c r="H1972" s="3"/>
      <c r="N1972" s="3"/>
      <c r="O1972" s="3"/>
      <c r="P1972" s="3"/>
      <c r="Q1972" s="3"/>
      <c r="R1972" s="3"/>
      <c r="S1972" s="3"/>
      <c r="T1972" s="3"/>
      <c r="V1972" s="3"/>
      <c r="W1972" s="3"/>
      <c r="X1972" s="3"/>
      <c r="Z1972" s="3"/>
      <c r="AA1972" s="3"/>
      <c r="AB1972" s="3"/>
      <c r="AC1972" s="3"/>
      <c r="AD1972" s="3"/>
      <c r="AF1972" s="3"/>
      <c r="AG1972" s="3"/>
      <c r="AH1972" s="3"/>
      <c r="AJ1972" s="3"/>
      <c r="AK1972" s="3"/>
      <c r="AL1972" s="3"/>
      <c r="AN1972" s="3"/>
      <c r="AQ1972" s="3"/>
    </row>
    <row r="1973" spans="1:43">
      <c r="A1973" t="str">
        <f>IF(C1973="","","Allievo "&amp;COUNTIF($C$2:C1973,C1973))</f>
        <v/>
      </c>
      <c r="H1973" s="3"/>
      <c r="N1973" s="3"/>
      <c r="O1973" s="3"/>
      <c r="P1973" s="3"/>
      <c r="Q1973" s="3"/>
      <c r="R1973" s="3"/>
      <c r="S1973" s="3"/>
      <c r="T1973" s="3"/>
      <c r="V1973" s="3"/>
      <c r="W1973" s="3"/>
      <c r="X1973" s="3"/>
      <c r="Z1973" s="3"/>
      <c r="AA1973" s="3"/>
      <c r="AB1973" s="3"/>
      <c r="AC1973" s="3"/>
      <c r="AD1973" s="3"/>
      <c r="AF1973" s="3"/>
      <c r="AG1973" s="3"/>
      <c r="AH1973" s="3"/>
      <c r="AJ1973" s="3"/>
      <c r="AK1973" s="3"/>
      <c r="AL1973" s="3"/>
      <c r="AN1973" s="3"/>
      <c r="AQ1973" s="3"/>
    </row>
    <row r="1974" spans="1:43">
      <c r="A1974" t="str">
        <f>IF(C1974="","","Allievo "&amp;COUNTIF($C$2:C1974,C1974))</f>
        <v/>
      </c>
      <c r="H1974" s="3"/>
      <c r="N1974" s="3"/>
      <c r="O1974" s="3"/>
      <c r="P1974" s="3"/>
      <c r="Q1974" s="3"/>
      <c r="R1974" s="3"/>
      <c r="S1974" s="3"/>
      <c r="T1974" s="3"/>
      <c r="V1974" s="3"/>
      <c r="W1974" s="3"/>
      <c r="X1974" s="3"/>
      <c r="Z1974" s="3"/>
      <c r="AA1974" s="3"/>
      <c r="AB1974" s="3"/>
      <c r="AC1974" s="3"/>
      <c r="AD1974" s="3"/>
      <c r="AF1974" s="3"/>
      <c r="AG1974" s="3"/>
      <c r="AH1974" s="3"/>
      <c r="AJ1974" s="3"/>
      <c r="AK1974" s="3"/>
      <c r="AL1974" s="3"/>
      <c r="AN1974" s="3"/>
      <c r="AQ1974" s="3"/>
    </row>
    <row r="1975" spans="1:43">
      <c r="A1975" t="str">
        <f>IF(C1975="","","Allievo "&amp;COUNTIF($C$2:C1975,C1975))</f>
        <v/>
      </c>
      <c r="H1975" s="3"/>
      <c r="N1975" s="3"/>
      <c r="O1975" s="3"/>
      <c r="P1975" s="3"/>
      <c r="Q1975" s="3"/>
      <c r="R1975" s="3"/>
      <c r="S1975" s="3"/>
      <c r="T1975" s="3"/>
      <c r="V1975" s="3"/>
      <c r="W1975" s="3"/>
      <c r="X1975" s="3"/>
      <c r="Z1975" s="3"/>
      <c r="AA1975" s="3"/>
      <c r="AB1975" s="3"/>
      <c r="AC1975" s="3"/>
      <c r="AD1975" s="3"/>
      <c r="AF1975" s="3"/>
      <c r="AG1975" s="3"/>
      <c r="AH1975" s="3"/>
      <c r="AJ1975" s="3"/>
      <c r="AK1975" s="3"/>
      <c r="AL1975" s="3"/>
      <c r="AN1975" s="3"/>
      <c r="AQ1975" s="3"/>
    </row>
    <row r="1976" spans="1:43">
      <c r="A1976" t="str">
        <f>IF(C1976="","","Allievo "&amp;COUNTIF($C$2:C1976,C1976))</f>
        <v/>
      </c>
      <c r="H1976" s="3"/>
      <c r="N1976" s="3"/>
      <c r="O1976" s="3"/>
      <c r="P1976" s="3"/>
      <c r="Q1976" s="3"/>
      <c r="R1976" s="3"/>
      <c r="S1976" s="3"/>
      <c r="T1976" s="3"/>
      <c r="V1976" s="3"/>
      <c r="W1976" s="3"/>
      <c r="X1976" s="3"/>
      <c r="Z1976" s="3"/>
      <c r="AA1976" s="3"/>
      <c r="AB1976" s="3"/>
      <c r="AC1976" s="3"/>
      <c r="AD1976" s="3"/>
      <c r="AF1976" s="3"/>
      <c r="AG1976" s="3"/>
      <c r="AH1976" s="3"/>
      <c r="AJ1976" s="3"/>
      <c r="AK1976" s="3"/>
      <c r="AL1976" s="3"/>
      <c r="AN1976" s="3"/>
      <c r="AQ1976" s="3"/>
    </row>
    <row r="1977" spans="1:43">
      <c r="A1977" t="str">
        <f>IF(C1977="","","Allievo "&amp;COUNTIF($C$2:C1977,C1977))</f>
        <v/>
      </c>
      <c r="H1977" s="3"/>
      <c r="N1977" s="3"/>
      <c r="O1977" s="3"/>
      <c r="P1977" s="3"/>
      <c r="Q1977" s="3"/>
      <c r="R1977" s="3"/>
      <c r="S1977" s="3"/>
      <c r="T1977" s="3"/>
      <c r="V1977" s="3"/>
      <c r="W1977" s="3"/>
      <c r="X1977" s="3"/>
      <c r="Z1977" s="3"/>
      <c r="AA1977" s="3"/>
      <c r="AB1977" s="3"/>
      <c r="AC1977" s="3"/>
      <c r="AD1977" s="3"/>
      <c r="AF1977" s="3"/>
      <c r="AG1977" s="3"/>
      <c r="AH1977" s="3"/>
      <c r="AJ1977" s="3"/>
      <c r="AK1977" s="3"/>
      <c r="AL1977" s="3"/>
      <c r="AN1977" s="3"/>
      <c r="AQ1977" s="3"/>
    </row>
    <row r="1978" spans="1:43">
      <c r="A1978" t="str">
        <f>IF(C1978="","","Allievo "&amp;COUNTIF($C$2:C1978,C1978))</f>
        <v/>
      </c>
      <c r="H1978" s="3"/>
      <c r="N1978" s="3"/>
      <c r="O1978" s="3"/>
      <c r="P1978" s="3"/>
      <c r="Q1978" s="3"/>
      <c r="R1978" s="3"/>
      <c r="S1978" s="3"/>
      <c r="T1978" s="3"/>
      <c r="V1978" s="3"/>
      <c r="W1978" s="3"/>
      <c r="X1978" s="3"/>
      <c r="Z1978" s="3"/>
      <c r="AA1978" s="3"/>
      <c r="AB1978" s="3"/>
      <c r="AC1978" s="3"/>
      <c r="AD1978" s="3"/>
      <c r="AF1978" s="3"/>
      <c r="AG1978" s="3"/>
      <c r="AH1978" s="3"/>
      <c r="AJ1978" s="3"/>
      <c r="AK1978" s="3"/>
      <c r="AL1978" s="3"/>
      <c r="AN1978" s="3"/>
      <c r="AQ1978" s="3"/>
    </row>
    <row r="1979" spans="1:43">
      <c r="A1979" t="str">
        <f>IF(C1979="","","Allievo "&amp;COUNTIF($C$2:C1979,C1979))</f>
        <v/>
      </c>
      <c r="H1979" s="3"/>
      <c r="N1979" s="3"/>
      <c r="O1979" s="3"/>
      <c r="P1979" s="3"/>
      <c r="Q1979" s="3"/>
      <c r="R1979" s="3"/>
      <c r="S1979" s="3"/>
      <c r="T1979" s="3"/>
      <c r="V1979" s="3"/>
      <c r="W1979" s="3"/>
      <c r="X1979" s="3"/>
      <c r="Z1979" s="3"/>
      <c r="AA1979" s="3"/>
      <c r="AB1979" s="3"/>
      <c r="AC1979" s="3"/>
      <c r="AD1979" s="3"/>
      <c r="AF1979" s="3"/>
      <c r="AG1979" s="3"/>
      <c r="AH1979" s="3"/>
      <c r="AJ1979" s="3"/>
      <c r="AK1979" s="3"/>
      <c r="AL1979" s="3"/>
      <c r="AN1979" s="3"/>
      <c r="AQ1979" s="3"/>
    </row>
    <row r="1980" spans="1:43">
      <c r="A1980" t="str">
        <f>IF(C1980="","","Allievo "&amp;COUNTIF($C$2:C1980,C1980))</f>
        <v/>
      </c>
      <c r="H1980" s="3"/>
      <c r="N1980" s="3"/>
      <c r="O1980" s="3"/>
      <c r="P1980" s="3"/>
      <c r="Q1980" s="3"/>
      <c r="R1980" s="3"/>
      <c r="S1980" s="3"/>
      <c r="T1980" s="3"/>
      <c r="V1980" s="3"/>
      <c r="W1980" s="3"/>
      <c r="X1980" s="3"/>
      <c r="Z1980" s="3"/>
      <c r="AA1980" s="3"/>
      <c r="AB1980" s="3"/>
      <c r="AC1980" s="3"/>
      <c r="AD1980" s="3"/>
      <c r="AF1980" s="3"/>
      <c r="AG1980" s="3"/>
      <c r="AH1980" s="3"/>
      <c r="AJ1980" s="3"/>
      <c r="AK1980" s="3"/>
      <c r="AL1980" s="3"/>
      <c r="AN1980" s="3"/>
      <c r="AQ1980" s="3"/>
    </row>
    <row r="1981" spans="1:43">
      <c r="A1981" t="str">
        <f>IF(C1981="","","Allievo "&amp;COUNTIF($C$2:C1981,C1981))</f>
        <v/>
      </c>
      <c r="H1981" s="3"/>
      <c r="N1981" s="3"/>
      <c r="O1981" s="3"/>
      <c r="P1981" s="3"/>
      <c r="Q1981" s="3"/>
      <c r="R1981" s="3"/>
      <c r="S1981" s="3"/>
      <c r="T1981" s="3"/>
      <c r="V1981" s="3"/>
      <c r="W1981" s="3"/>
      <c r="X1981" s="3"/>
      <c r="Z1981" s="3"/>
      <c r="AA1981" s="3"/>
      <c r="AB1981" s="3"/>
      <c r="AC1981" s="3"/>
      <c r="AD1981" s="3"/>
      <c r="AF1981" s="3"/>
      <c r="AG1981" s="3"/>
      <c r="AH1981" s="3"/>
      <c r="AJ1981" s="3"/>
      <c r="AK1981" s="3"/>
      <c r="AL1981" s="3"/>
      <c r="AN1981" s="3"/>
      <c r="AQ1981" s="3"/>
    </row>
    <row r="1982" spans="1:43">
      <c r="A1982" t="str">
        <f>IF(C1982="","","Allievo "&amp;COUNTIF($C$2:C1982,C1982))</f>
        <v/>
      </c>
      <c r="H1982" s="3"/>
      <c r="N1982" s="3"/>
      <c r="O1982" s="3"/>
      <c r="P1982" s="3"/>
      <c r="Q1982" s="3"/>
      <c r="R1982" s="3"/>
      <c r="S1982" s="3"/>
      <c r="T1982" s="3"/>
      <c r="V1982" s="3"/>
      <c r="W1982" s="3"/>
      <c r="X1982" s="3"/>
      <c r="Z1982" s="3"/>
      <c r="AA1982" s="3"/>
      <c r="AB1982" s="3"/>
      <c r="AC1982" s="3"/>
      <c r="AD1982" s="3"/>
      <c r="AF1982" s="3"/>
      <c r="AG1982" s="3"/>
      <c r="AH1982" s="3"/>
      <c r="AJ1982" s="3"/>
      <c r="AK1982" s="3"/>
      <c r="AL1982" s="3"/>
      <c r="AN1982" s="3"/>
      <c r="AQ1982" s="3"/>
    </row>
    <row r="1983" spans="1:43">
      <c r="A1983" t="str">
        <f>IF(C1983="","","Allievo "&amp;COUNTIF($C$2:C1983,C1983))</f>
        <v/>
      </c>
      <c r="H1983" s="3"/>
      <c r="N1983" s="3"/>
      <c r="O1983" s="3"/>
      <c r="P1983" s="3"/>
      <c r="Q1983" s="3"/>
      <c r="R1983" s="3"/>
      <c r="S1983" s="3"/>
      <c r="T1983" s="3"/>
      <c r="V1983" s="3"/>
      <c r="W1983" s="3"/>
      <c r="X1983" s="3"/>
      <c r="Z1983" s="3"/>
      <c r="AA1983" s="3"/>
      <c r="AB1983" s="3"/>
      <c r="AC1983" s="3"/>
      <c r="AD1983" s="3"/>
      <c r="AF1983" s="3"/>
      <c r="AG1983" s="3"/>
      <c r="AH1983" s="3"/>
      <c r="AJ1983" s="3"/>
      <c r="AK1983" s="3"/>
      <c r="AL1983" s="3"/>
      <c r="AN1983" s="3"/>
      <c r="AQ1983" s="3"/>
    </row>
    <row r="1984" spans="1:43">
      <c r="A1984" t="str">
        <f>IF(C1984="","","Allievo "&amp;COUNTIF($C$2:C1984,C1984))</f>
        <v/>
      </c>
      <c r="H1984" s="3"/>
      <c r="N1984" s="3"/>
      <c r="O1984" s="3"/>
      <c r="P1984" s="3"/>
      <c r="Q1984" s="3"/>
      <c r="R1984" s="3"/>
      <c r="S1984" s="3"/>
      <c r="T1984" s="3"/>
      <c r="V1984" s="3"/>
      <c r="W1984" s="3"/>
      <c r="X1984" s="3"/>
      <c r="Z1984" s="3"/>
      <c r="AA1984" s="3"/>
      <c r="AB1984" s="3"/>
      <c r="AC1984" s="3"/>
      <c r="AD1984" s="3"/>
      <c r="AF1984" s="3"/>
      <c r="AG1984" s="3"/>
      <c r="AH1984" s="3"/>
      <c r="AJ1984" s="3"/>
      <c r="AK1984" s="3"/>
      <c r="AL1984" s="3"/>
      <c r="AN1984" s="3"/>
      <c r="AQ1984" s="3"/>
    </row>
    <row r="1985" spans="1:43">
      <c r="A1985" t="str">
        <f>IF(C1985="","","Allievo "&amp;COUNTIF($C$2:C1985,C1985))</f>
        <v/>
      </c>
      <c r="H1985" s="3"/>
      <c r="N1985" s="3"/>
      <c r="O1985" s="3"/>
      <c r="P1985" s="3"/>
      <c r="Q1985" s="3"/>
      <c r="R1985" s="3"/>
      <c r="S1985" s="3"/>
      <c r="T1985" s="3"/>
      <c r="V1985" s="3"/>
      <c r="W1985" s="3"/>
      <c r="X1985" s="3"/>
      <c r="Z1985" s="3"/>
      <c r="AA1985" s="3"/>
      <c r="AB1985" s="3"/>
      <c r="AC1985" s="3"/>
      <c r="AD1985" s="3"/>
      <c r="AF1985" s="3"/>
      <c r="AG1985" s="3"/>
      <c r="AH1985" s="3"/>
      <c r="AJ1985" s="3"/>
      <c r="AK1985" s="3"/>
      <c r="AL1985" s="3"/>
      <c r="AN1985" s="3"/>
      <c r="AQ1985" s="3"/>
    </row>
    <row r="1986" spans="1:43">
      <c r="A1986" t="str">
        <f>IF(C1986="","","Allievo "&amp;COUNTIF($C$2:C1986,C1986))</f>
        <v/>
      </c>
      <c r="H1986" s="3"/>
      <c r="N1986" s="3"/>
      <c r="O1986" s="3"/>
      <c r="P1986" s="3"/>
      <c r="Q1986" s="3"/>
      <c r="R1986" s="3"/>
      <c r="S1986" s="3"/>
      <c r="T1986" s="3"/>
      <c r="V1986" s="3"/>
      <c r="W1986" s="3"/>
      <c r="X1986" s="3"/>
      <c r="Z1986" s="3"/>
      <c r="AA1986" s="3"/>
      <c r="AB1986" s="3"/>
      <c r="AC1986" s="3"/>
      <c r="AD1986" s="3"/>
      <c r="AF1986" s="3"/>
      <c r="AG1986" s="3"/>
      <c r="AH1986" s="3"/>
      <c r="AJ1986" s="3"/>
      <c r="AK1986" s="3"/>
      <c r="AL1986" s="3"/>
      <c r="AN1986" s="3"/>
      <c r="AQ1986" s="3"/>
    </row>
    <row r="1987" spans="1:43">
      <c r="A1987" t="str">
        <f>IF(C1987="","","Allievo "&amp;COUNTIF($C$2:C1987,C1987))</f>
        <v/>
      </c>
      <c r="H1987" s="3"/>
      <c r="N1987" s="3"/>
      <c r="O1987" s="3"/>
      <c r="P1987" s="3"/>
      <c r="Q1987" s="3"/>
      <c r="R1987" s="3"/>
      <c r="S1987" s="3"/>
      <c r="T1987" s="3"/>
      <c r="V1987" s="3"/>
      <c r="W1987" s="3"/>
      <c r="X1987" s="3"/>
      <c r="Z1987" s="3"/>
      <c r="AA1987" s="3"/>
      <c r="AB1987" s="3"/>
      <c r="AC1987" s="3"/>
      <c r="AD1987" s="3"/>
      <c r="AF1987" s="3"/>
      <c r="AG1987" s="3"/>
      <c r="AH1987" s="3"/>
      <c r="AJ1987" s="3"/>
      <c r="AK1987" s="3"/>
      <c r="AL1987" s="3"/>
      <c r="AN1987" s="3"/>
      <c r="AQ1987" s="3"/>
    </row>
    <row r="1988" spans="1:43">
      <c r="A1988" t="str">
        <f>IF(C1988="","","Allievo "&amp;COUNTIF($C$2:C1988,C1988))</f>
        <v/>
      </c>
      <c r="H1988" s="3"/>
      <c r="N1988" s="3"/>
      <c r="O1988" s="3"/>
      <c r="P1988" s="3"/>
      <c r="Q1988" s="3"/>
      <c r="R1988" s="3"/>
      <c r="S1988" s="3"/>
      <c r="T1988" s="3"/>
      <c r="V1988" s="3"/>
      <c r="W1988" s="3"/>
      <c r="X1988" s="3"/>
      <c r="Z1988" s="3"/>
      <c r="AA1988" s="3"/>
      <c r="AB1988" s="3"/>
      <c r="AC1988" s="3"/>
      <c r="AD1988" s="3"/>
      <c r="AF1988" s="3"/>
      <c r="AG1988" s="3"/>
      <c r="AH1988" s="3"/>
      <c r="AJ1988" s="3"/>
      <c r="AK1988" s="3"/>
      <c r="AL1988" s="3"/>
      <c r="AN1988" s="3"/>
      <c r="AQ1988" s="3"/>
    </row>
    <row r="1989" spans="1:43">
      <c r="A1989" t="str">
        <f>IF(C1989="","","Allievo "&amp;COUNTIF($C$2:C1989,C1989))</f>
        <v/>
      </c>
      <c r="H1989" s="3"/>
      <c r="N1989" s="3"/>
      <c r="O1989" s="3"/>
      <c r="P1989" s="3"/>
      <c r="Q1989" s="3"/>
      <c r="R1989" s="3"/>
      <c r="S1989" s="3"/>
      <c r="T1989" s="3"/>
      <c r="V1989" s="3"/>
      <c r="W1989" s="3"/>
      <c r="X1989" s="3"/>
      <c r="Z1989" s="3"/>
      <c r="AA1989" s="3"/>
      <c r="AB1989" s="3"/>
      <c r="AC1989" s="3"/>
      <c r="AD1989" s="3"/>
      <c r="AF1989" s="3"/>
      <c r="AG1989" s="3"/>
      <c r="AH1989" s="3"/>
      <c r="AJ1989" s="3"/>
      <c r="AK1989" s="3"/>
      <c r="AL1989" s="3"/>
      <c r="AN1989" s="3"/>
      <c r="AQ1989" s="3"/>
    </row>
    <row r="1990" spans="1:43">
      <c r="A1990" t="str">
        <f>IF(C1990="","","Allievo "&amp;COUNTIF($C$2:C1990,C1990))</f>
        <v/>
      </c>
      <c r="H1990" s="3"/>
      <c r="N1990" s="3"/>
      <c r="O1990" s="3"/>
      <c r="P1990" s="3"/>
      <c r="Q1990" s="3"/>
      <c r="R1990" s="3"/>
      <c r="S1990" s="3"/>
      <c r="T1990" s="3"/>
      <c r="V1990" s="3"/>
      <c r="W1990" s="3"/>
      <c r="X1990" s="3"/>
      <c r="Z1990" s="3"/>
      <c r="AA1990" s="3"/>
      <c r="AB1990" s="3"/>
      <c r="AC1990" s="3"/>
      <c r="AD1990" s="3"/>
      <c r="AF1990" s="3"/>
      <c r="AG1990" s="3"/>
      <c r="AH1990" s="3"/>
      <c r="AJ1990" s="3"/>
      <c r="AK1990" s="3"/>
      <c r="AL1990" s="3"/>
      <c r="AN1990" s="3"/>
      <c r="AQ1990" s="3"/>
    </row>
    <row r="1991" spans="1:43">
      <c r="A1991" t="str">
        <f>IF(C1991="","","Allievo "&amp;COUNTIF($C$2:C1991,C1991))</f>
        <v/>
      </c>
      <c r="H1991" s="3"/>
      <c r="N1991" s="3"/>
      <c r="O1991" s="3"/>
      <c r="P1991" s="3"/>
      <c r="Q1991" s="3"/>
      <c r="R1991" s="3"/>
      <c r="S1991" s="3"/>
      <c r="T1991" s="3"/>
      <c r="V1991" s="3"/>
      <c r="W1991" s="3"/>
      <c r="X1991" s="3"/>
      <c r="Z1991" s="3"/>
      <c r="AA1991" s="3"/>
      <c r="AB1991" s="3"/>
      <c r="AC1991" s="3"/>
      <c r="AD1991" s="3"/>
      <c r="AF1991" s="3"/>
      <c r="AG1991" s="3"/>
      <c r="AH1991" s="3"/>
      <c r="AJ1991" s="3"/>
      <c r="AK1991" s="3"/>
      <c r="AL1991" s="3"/>
      <c r="AN1991" s="3"/>
      <c r="AQ1991" s="3"/>
    </row>
    <row r="1992" spans="1:43">
      <c r="A1992" t="str">
        <f>IF(C1992="","","Allievo "&amp;COUNTIF($C$2:C1992,C1992))</f>
        <v/>
      </c>
      <c r="H1992" s="3"/>
      <c r="N1992" s="3"/>
      <c r="O1992" s="3"/>
      <c r="P1992" s="3"/>
      <c r="Q1992" s="3"/>
      <c r="R1992" s="3"/>
      <c r="S1992" s="3"/>
      <c r="T1992" s="3"/>
      <c r="V1992" s="3"/>
      <c r="W1992" s="3"/>
      <c r="X1992" s="3"/>
      <c r="Z1992" s="3"/>
      <c r="AA1992" s="3"/>
      <c r="AB1992" s="3"/>
      <c r="AC1992" s="3"/>
      <c r="AD1992" s="3"/>
      <c r="AF1992" s="3"/>
      <c r="AG1992" s="3"/>
      <c r="AH1992" s="3"/>
      <c r="AJ1992" s="3"/>
      <c r="AK1992" s="3"/>
      <c r="AL1992" s="3"/>
      <c r="AN1992" s="3"/>
      <c r="AQ1992" s="3"/>
    </row>
    <row r="1993" spans="1:43">
      <c r="A1993" t="str">
        <f>IF(C1993="","","Allievo "&amp;COUNTIF($C$2:C1993,C1993))</f>
        <v/>
      </c>
      <c r="H1993" s="3"/>
      <c r="N1993" s="3"/>
      <c r="O1993" s="3"/>
      <c r="P1993" s="3"/>
      <c r="Q1993" s="3"/>
      <c r="R1993" s="3"/>
      <c r="S1993" s="3"/>
      <c r="T1993" s="3"/>
      <c r="V1993" s="3"/>
      <c r="W1993" s="3"/>
      <c r="X1993" s="3"/>
      <c r="Z1993" s="3"/>
      <c r="AA1993" s="3"/>
      <c r="AB1993" s="3"/>
      <c r="AC1993" s="3"/>
      <c r="AD1993" s="3"/>
      <c r="AF1993" s="3"/>
      <c r="AG1993" s="3"/>
      <c r="AH1993" s="3"/>
      <c r="AJ1993" s="3"/>
      <c r="AK1993" s="3"/>
      <c r="AL1993" s="3"/>
      <c r="AN1993" s="3"/>
      <c r="AQ1993" s="3"/>
    </row>
    <row r="1994" spans="1:43">
      <c r="A1994" t="str">
        <f>IF(C1994="","","Allievo "&amp;COUNTIF($C$2:C1994,C1994))</f>
        <v/>
      </c>
      <c r="H1994" s="3"/>
      <c r="N1994" s="3"/>
      <c r="O1994" s="3"/>
      <c r="P1994" s="3"/>
      <c r="Q1994" s="3"/>
      <c r="R1994" s="3"/>
      <c r="S1994" s="3"/>
      <c r="T1994" s="3"/>
      <c r="V1994" s="3"/>
      <c r="W1994" s="3"/>
      <c r="X1994" s="3"/>
      <c r="Z1994" s="3"/>
      <c r="AA1994" s="3"/>
      <c r="AB1994" s="3"/>
      <c r="AC1994" s="3"/>
      <c r="AD1994" s="3"/>
      <c r="AF1994" s="3"/>
      <c r="AG1994" s="3"/>
      <c r="AH1994" s="3"/>
      <c r="AJ1994" s="3"/>
      <c r="AK1994" s="3"/>
      <c r="AL1994" s="3"/>
      <c r="AN1994" s="3"/>
      <c r="AQ1994" s="3"/>
    </row>
    <row r="1995" spans="1:43">
      <c r="A1995" t="str">
        <f>IF(C1995="","","Allievo "&amp;COUNTIF($C$2:C1995,C1995))</f>
        <v/>
      </c>
      <c r="H1995" s="3"/>
      <c r="N1995" s="3"/>
      <c r="O1995" s="3"/>
      <c r="P1995" s="3"/>
      <c r="Q1995" s="3"/>
      <c r="R1995" s="3"/>
      <c r="S1995" s="3"/>
      <c r="T1995" s="3"/>
      <c r="V1995" s="3"/>
      <c r="W1995" s="3"/>
      <c r="X1995" s="3"/>
      <c r="Z1995" s="3"/>
      <c r="AA1995" s="3"/>
      <c r="AB1995" s="3"/>
      <c r="AC1995" s="3"/>
      <c r="AD1995" s="3"/>
      <c r="AF1995" s="3"/>
      <c r="AG1995" s="3"/>
      <c r="AH1995" s="3"/>
      <c r="AJ1995" s="3"/>
      <c r="AK1995" s="3"/>
      <c r="AL1995" s="3"/>
      <c r="AN1995" s="3"/>
      <c r="AQ1995" s="3"/>
    </row>
    <row r="1996" spans="1:43">
      <c r="A1996" t="str">
        <f>IF(C1996="","","Allievo "&amp;COUNTIF($C$2:C1996,C1996))</f>
        <v/>
      </c>
      <c r="H1996" s="3"/>
      <c r="N1996" s="3"/>
      <c r="O1996" s="3"/>
      <c r="P1996" s="3"/>
      <c r="Q1996" s="3"/>
      <c r="R1996" s="3"/>
      <c r="S1996" s="3"/>
      <c r="T1996" s="3"/>
      <c r="V1996" s="3"/>
      <c r="W1996" s="3"/>
      <c r="X1996" s="3"/>
      <c r="Z1996" s="3"/>
      <c r="AA1996" s="3"/>
      <c r="AB1996" s="3"/>
      <c r="AC1996" s="3"/>
      <c r="AD1996" s="3"/>
      <c r="AF1996" s="3"/>
      <c r="AG1996" s="3"/>
      <c r="AH1996" s="3"/>
      <c r="AJ1996" s="3"/>
      <c r="AK1996" s="3"/>
      <c r="AL1996" s="3"/>
      <c r="AN1996" s="3"/>
      <c r="AQ1996" s="3"/>
    </row>
    <row r="1997" spans="1:43">
      <c r="A1997" t="str">
        <f>IF(C1997="","","Allievo "&amp;COUNTIF($C$2:C1997,C1997))</f>
        <v/>
      </c>
      <c r="H1997" s="3"/>
      <c r="N1997" s="3"/>
      <c r="O1997" s="3"/>
      <c r="P1997" s="3"/>
      <c r="Q1997" s="3"/>
      <c r="R1997" s="3"/>
      <c r="S1997" s="3"/>
      <c r="T1997" s="3"/>
      <c r="V1997" s="3"/>
      <c r="W1997" s="3"/>
      <c r="X1997" s="3"/>
      <c r="Z1997" s="3"/>
      <c r="AA1997" s="3"/>
      <c r="AB1997" s="3"/>
      <c r="AC1997" s="3"/>
      <c r="AD1997" s="3"/>
      <c r="AF1997" s="3"/>
      <c r="AG1997" s="3"/>
      <c r="AH1997" s="3"/>
      <c r="AJ1997" s="3"/>
      <c r="AK1997" s="3"/>
      <c r="AL1997" s="3"/>
      <c r="AN1997" s="3"/>
      <c r="AQ1997" s="3"/>
    </row>
    <row r="1998" spans="1:43">
      <c r="A1998" t="str">
        <f>IF(C1998="","","Allievo "&amp;COUNTIF($C$2:C1998,C1998))</f>
        <v/>
      </c>
      <c r="H1998" s="3"/>
      <c r="N1998" s="3"/>
      <c r="O1998" s="3"/>
      <c r="P1998" s="3"/>
      <c r="Q1998" s="3"/>
      <c r="R1998" s="3"/>
      <c r="S1998" s="3"/>
      <c r="T1998" s="3"/>
      <c r="V1998" s="3"/>
      <c r="W1998" s="3"/>
      <c r="X1998" s="3"/>
      <c r="Z1998" s="3"/>
      <c r="AA1998" s="3"/>
      <c r="AB1998" s="3"/>
      <c r="AC1998" s="3"/>
      <c r="AD1998" s="3"/>
      <c r="AF1998" s="3"/>
      <c r="AG1998" s="3"/>
      <c r="AH1998" s="3"/>
      <c r="AJ1998" s="3"/>
      <c r="AK1998" s="3"/>
      <c r="AL1998" s="3"/>
      <c r="AN1998" s="3"/>
      <c r="AQ1998" s="3"/>
    </row>
    <row r="1999" spans="1:43">
      <c r="A1999" t="str">
        <f>IF(C1999="","","Allievo "&amp;COUNTIF($C$2:C1999,C1999))</f>
        <v/>
      </c>
      <c r="H1999" s="3"/>
      <c r="N1999" s="3"/>
      <c r="O1999" s="3"/>
      <c r="P1999" s="3"/>
      <c r="Q1999" s="3"/>
      <c r="R1999" s="3"/>
      <c r="S1999" s="3"/>
      <c r="T1999" s="3"/>
      <c r="V1999" s="3"/>
      <c r="W1999" s="3"/>
      <c r="X1999" s="3"/>
      <c r="Z1999" s="3"/>
      <c r="AA1999" s="3"/>
      <c r="AB1999" s="3"/>
      <c r="AC1999" s="3"/>
      <c r="AD1999" s="3"/>
      <c r="AF1999" s="3"/>
      <c r="AG1999" s="3"/>
      <c r="AH1999" s="3"/>
      <c r="AJ1999" s="3"/>
      <c r="AK1999" s="3"/>
      <c r="AL1999" s="3"/>
      <c r="AN1999" s="3"/>
      <c r="AQ1999" s="3"/>
    </row>
    <row r="2000" spans="1:43">
      <c r="A2000" t="str">
        <f>IF(C2000="","","Allievo "&amp;COUNTIF($C$2:C2000,C2000))</f>
        <v/>
      </c>
      <c r="H2000" s="3"/>
      <c r="N2000" s="3"/>
      <c r="O2000" s="3"/>
      <c r="P2000" s="3"/>
      <c r="Q2000" s="3"/>
      <c r="R2000" s="3"/>
      <c r="S2000" s="3"/>
      <c r="T2000" s="3"/>
      <c r="V2000" s="3"/>
      <c r="W2000" s="3"/>
      <c r="X2000" s="3"/>
      <c r="Z2000" s="3"/>
      <c r="AA2000" s="3"/>
      <c r="AB2000" s="3"/>
      <c r="AC2000" s="3"/>
      <c r="AD2000" s="3"/>
      <c r="AF2000" s="3"/>
      <c r="AG2000" s="3"/>
      <c r="AH2000" s="3"/>
      <c r="AJ2000" s="3"/>
      <c r="AK2000" s="3"/>
      <c r="AL2000" s="3"/>
      <c r="AN2000" s="3"/>
      <c r="AQ2000" s="3"/>
    </row>
    <row r="2001" spans="1:43">
      <c r="A2001" t="str">
        <f>IF(C2001="","","Allievo "&amp;COUNTIF($C$2:C2001,C2001))</f>
        <v/>
      </c>
      <c r="H2001" s="3"/>
      <c r="N2001" s="3"/>
      <c r="O2001" s="3"/>
      <c r="P2001" s="3"/>
      <c r="Q2001" s="3"/>
      <c r="R2001" s="3"/>
      <c r="S2001" s="3"/>
      <c r="T2001" s="3"/>
      <c r="V2001" s="3"/>
      <c r="W2001" s="3"/>
      <c r="X2001" s="3"/>
      <c r="Z2001" s="3"/>
      <c r="AA2001" s="3"/>
      <c r="AB2001" s="3"/>
      <c r="AC2001" s="3"/>
      <c r="AD2001" s="3"/>
      <c r="AF2001" s="3"/>
      <c r="AG2001" s="3"/>
      <c r="AH2001" s="3"/>
      <c r="AJ2001" s="3"/>
      <c r="AK2001" s="3"/>
      <c r="AL2001" s="3"/>
      <c r="AN2001" s="3"/>
      <c r="AQ2001" s="3"/>
    </row>
    <row r="2002" spans="1:43">
      <c r="A2002" t="str">
        <f>IF(C2002="","","Allievo "&amp;COUNTIF($C$2:C2002,C2002))</f>
        <v/>
      </c>
      <c r="H2002" s="3"/>
      <c r="N2002" s="3"/>
      <c r="O2002" s="3"/>
      <c r="P2002" s="3"/>
      <c r="Q2002" s="3"/>
      <c r="R2002" s="3"/>
      <c r="S2002" s="3"/>
      <c r="T2002" s="3"/>
      <c r="V2002" s="3"/>
      <c r="W2002" s="3"/>
      <c r="X2002" s="3"/>
      <c r="Z2002" s="3"/>
      <c r="AA2002" s="3"/>
      <c r="AB2002" s="3"/>
      <c r="AC2002" s="3"/>
      <c r="AD2002" s="3"/>
      <c r="AF2002" s="3"/>
      <c r="AG2002" s="3"/>
      <c r="AH2002" s="3"/>
      <c r="AJ2002" s="3"/>
      <c r="AK2002" s="3"/>
      <c r="AL2002" s="3"/>
      <c r="AN2002" s="3"/>
      <c r="AQ2002" s="3"/>
    </row>
    <row r="2003" spans="1:43">
      <c r="A2003" t="str">
        <f>IF(C2003="","","Allievo "&amp;COUNTIF($C$2:C2003,C2003))</f>
        <v/>
      </c>
      <c r="H2003" s="3"/>
      <c r="N2003" s="3"/>
      <c r="O2003" s="3"/>
      <c r="P2003" s="3"/>
      <c r="Q2003" s="3"/>
      <c r="R2003" s="3"/>
      <c r="S2003" s="3"/>
      <c r="T2003" s="3"/>
      <c r="V2003" s="3"/>
      <c r="W2003" s="3"/>
      <c r="X2003" s="3"/>
      <c r="Z2003" s="3"/>
      <c r="AA2003" s="3"/>
      <c r="AB2003" s="3"/>
      <c r="AC2003" s="3"/>
      <c r="AD2003" s="3"/>
      <c r="AF2003" s="3"/>
      <c r="AG2003" s="3"/>
      <c r="AH2003" s="3"/>
      <c r="AJ2003" s="3"/>
      <c r="AK2003" s="3"/>
      <c r="AL2003" s="3"/>
      <c r="AN2003" s="3"/>
      <c r="AQ2003" s="3"/>
    </row>
    <row r="2004" spans="1:43">
      <c r="A2004" t="str">
        <f>IF(C2004="","","Allievo "&amp;COUNTIF($C$2:C2004,C2004))</f>
        <v/>
      </c>
      <c r="H2004" s="3"/>
      <c r="N2004" s="3"/>
      <c r="O2004" s="3"/>
      <c r="P2004" s="3"/>
      <c r="Q2004" s="3"/>
      <c r="R2004" s="3"/>
      <c r="S2004" s="3"/>
      <c r="T2004" s="3"/>
      <c r="V2004" s="3"/>
      <c r="W2004" s="3"/>
      <c r="X2004" s="3"/>
      <c r="Z2004" s="3"/>
      <c r="AA2004" s="3"/>
      <c r="AB2004" s="3"/>
      <c r="AC2004" s="3"/>
      <c r="AD2004" s="3"/>
      <c r="AF2004" s="3"/>
      <c r="AG2004" s="3"/>
      <c r="AH2004" s="3"/>
      <c r="AJ2004" s="3"/>
      <c r="AK2004" s="3"/>
      <c r="AL2004" s="3"/>
      <c r="AN2004" s="3"/>
      <c r="AQ2004" s="3"/>
    </row>
    <row r="2005" spans="1:43">
      <c r="A2005" t="str">
        <f>IF(C2005="","","Allievo "&amp;COUNTIF($C$2:C2005,C2005))</f>
        <v/>
      </c>
      <c r="H2005" s="3"/>
      <c r="N2005" s="3"/>
      <c r="O2005" s="3"/>
      <c r="P2005" s="3"/>
      <c r="Q2005" s="3"/>
      <c r="R2005" s="3"/>
      <c r="S2005" s="3"/>
      <c r="T2005" s="3"/>
      <c r="V2005" s="3"/>
      <c r="W2005" s="3"/>
      <c r="X2005" s="3"/>
      <c r="Z2005" s="3"/>
      <c r="AA2005" s="3"/>
      <c r="AB2005" s="3"/>
      <c r="AC2005" s="3"/>
      <c r="AD2005" s="3"/>
      <c r="AF2005" s="3"/>
      <c r="AG2005" s="3"/>
      <c r="AH2005" s="3"/>
      <c r="AJ2005" s="3"/>
      <c r="AK2005" s="3"/>
      <c r="AL2005" s="3"/>
      <c r="AN2005" s="3"/>
      <c r="AQ2005" s="3"/>
    </row>
    <row r="2006" spans="1:43">
      <c r="A2006" t="str">
        <f>IF(C2006="","","Allievo "&amp;COUNTIF($C$2:C2006,C2006))</f>
        <v/>
      </c>
      <c r="H2006" s="3"/>
      <c r="N2006" s="3"/>
      <c r="O2006" s="3"/>
      <c r="P2006" s="3"/>
      <c r="Q2006" s="3"/>
      <c r="R2006" s="3"/>
      <c r="S2006" s="3"/>
      <c r="T2006" s="3"/>
      <c r="V2006" s="3"/>
      <c r="W2006" s="3"/>
      <c r="X2006" s="3"/>
      <c r="Z2006" s="3"/>
      <c r="AA2006" s="3"/>
      <c r="AB2006" s="3"/>
      <c r="AC2006" s="3"/>
      <c r="AD2006" s="3"/>
      <c r="AF2006" s="3"/>
      <c r="AG2006" s="3"/>
      <c r="AH2006" s="3"/>
      <c r="AJ2006" s="3"/>
      <c r="AK2006" s="3"/>
      <c r="AL2006" s="3"/>
      <c r="AN2006" s="3"/>
      <c r="AQ2006" s="3"/>
    </row>
    <row r="2007" spans="1:43">
      <c r="A2007" t="str">
        <f>IF(C2007="","","Allievo "&amp;COUNTIF($C$2:C2007,C2007))</f>
        <v/>
      </c>
      <c r="H2007" s="3"/>
      <c r="N2007" s="3"/>
      <c r="O2007" s="3"/>
      <c r="P2007" s="3"/>
      <c r="Q2007" s="3"/>
      <c r="R2007" s="3"/>
      <c r="S2007" s="3"/>
      <c r="T2007" s="3"/>
      <c r="V2007" s="3"/>
      <c r="W2007" s="3"/>
      <c r="X2007" s="3"/>
      <c r="Z2007" s="3"/>
      <c r="AA2007" s="3"/>
      <c r="AB2007" s="3"/>
      <c r="AC2007" s="3"/>
      <c r="AD2007" s="3"/>
      <c r="AF2007" s="3"/>
      <c r="AG2007" s="3"/>
      <c r="AH2007" s="3"/>
      <c r="AJ2007" s="3"/>
      <c r="AK2007" s="3"/>
      <c r="AL2007" s="3"/>
      <c r="AN2007" s="3"/>
      <c r="AQ2007" s="3"/>
    </row>
    <row r="2008" spans="1:43">
      <c r="A2008" t="str">
        <f>IF(C2008="","","Allievo "&amp;COUNTIF($C$2:C2008,C2008))</f>
        <v/>
      </c>
      <c r="H2008" s="3"/>
      <c r="N2008" s="3"/>
      <c r="O2008" s="3"/>
      <c r="P2008" s="3"/>
      <c r="Q2008" s="3"/>
      <c r="R2008" s="3"/>
      <c r="S2008" s="3"/>
      <c r="T2008" s="3"/>
      <c r="V2008" s="3"/>
      <c r="W2008" s="3"/>
      <c r="X2008" s="3"/>
      <c r="Z2008" s="3"/>
      <c r="AA2008" s="3"/>
      <c r="AB2008" s="3"/>
      <c r="AC2008" s="3"/>
      <c r="AD2008" s="3"/>
      <c r="AF2008" s="3"/>
      <c r="AG2008" s="3"/>
      <c r="AH2008" s="3"/>
      <c r="AJ2008" s="3"/>
      <c r="AK2008" s="3"/>
      <c r="AL2008" s="3"/>
      <c r="AN2008" s="3"/>
      <c r="AQ2008" s="3"/>
    </row>
    <row r="2009" spans="1:43">
      <c r="A2009" t="str">
        <f>IF(C2009="","","Allievo "&amp;COUNTIF($C$2:C2009,C2009))</f>
        <v/>
      </c>
      <c r="H2009" s="3"/>
      <c r="N2009" s="3"/>
      <c r="O2009" s="3"/>
      <c r="P2009" s="3"/>
      <c r="Q2009" s="3"/>
      <c r="R2009" s="3"/>
      <c r="S2009" s="3"/>
      <c r="T2009" s="3"/>
      <c r="V2009" s="3"/>
      <c r="W2009" s="3"/>
      <c r="X2009" s="3"/>
      <c r="Z2009" s="3"/>
      <c r="AA2009" s="3"/>
      <c r="AB2009" s="3"/>
      <c r="AC2009" s="3"/>
      <c r="AD2009" s="3"/>
      <c r="AF2009" s="3"/>
      <c r="AG2009" s="3"/>
      <c r="AH2009" s="3"/>
      <c r="AJ2009" s="3"/>
      <c r="AK2009" s="3"/>
      <c r="AL2009" s="3"/>
      <c r="AN2009" s="3"/>
      <c r="AQ2009" s="3"/>
    </row>
    <row r="2010" spans="1:43">
      <c r="A2010" t="str">
        <f>IF(C2010="","","Allievo "&amp;COUNTIF($C$2:C2010,C2010))</f>
        <v/>
      </c>
      <c r="H2010" s="3"/>
      <c r="N2010" s="3"/>
      <c r="O2010" s="3"/>
      <c r="P2010" s="3"/>
      <c r="Q2010" s="3"/>
      <c r="R2010" s="3"/>
      <c r="S2010" s="3"/>
      <c r="T2010" s="3"/>
      <c r="V2010" s="3"/>
      <c r="W2010" s="3"/>
      <c r="X2010" s="3"/>
      <c r="Z2010" s="3"/>
      <c r="AA2010" s="3"/>
      <c r="AB2010" s="3"/>
      <c r="AC2010" s="3"/>
      <c r="AD2010" s="3"/>
      <c r="AF2010" s="3"/>
      <c r="AG2010" s="3"/>
      <c r="AH2010" s="3"/>
      <c r="AJ2010" s="3"/>
      <c r="AK2010" s="3"/>
      <c r="AL2010" s="3"/>
      <c r="AN2010" s="3"/>
      <c r="AQ2010" s="3"/>
    </row>
    <row r="2011" spans="1:43">
      <c r="A2011" t="str">
        <f>IF(C2011="","","Allievo "&amp;COUNTIF($C$2:C2011,C2011))</f>
        <v/>
      </c>
      <c r="H2011" s="3"/>
      <c r="N2011" s="3"/>
      <c r="O2011" s="3"/>
      <c r="P2011" s="3"/>
      <c r="Q2011" s="3"/>
      <c r="R2011" s="3"/>
      <c r="S2011" s="3"/>
      <c r="T2011" s="3"/>
      <c r="V2011" s="3"/>
      <c r="W2011" s="3"/>
      <c r="X2011" s="3"/>
      <c r="Z2011" s="3"/>
      <c r="AA2011" s="3"/>
      <c r="AB2011" s="3"/>
      <c r="AC2011" s="3"/>
      <c r="AD2011" s="3"/>
      <c r="AF2011" s="3"/>
      <c r="AG2011" s="3"/>
      <c r="AH2011" s="3"/>
      <c r="AJ2011" s="3"/>
      <c r="AK2011" s="3"/>
      <c r="AL2011" s="3"/>
      <c r="AN2011" s="3"/>
      <c r="AQ2011" s="3"/>
    </row>
    <row r="2012" spans="1:43">
      <c r="A2012" t="str">
        <f>IF(C2012="","","Allievo "&amp;COUNTIF($C$2:C2012,C2012))</f>
        <v/>
      </c>
      <c r="H2012" s="3"/>
      <c r="N2012" s="3"/>
      <c r="O2012" s="3"/>
      <c r="P2012" s="3"/>
      <c r="Q2012" s="3"/>
      <c r="R2012" s="3"/>
      <c r="S2012" s="3"/>
      <c r="T2012" s="3"/>
      <c r="V2012" s="3"/>
      <c r="W2012" s="3"/>
      <c r="X2012" s="3"/>
      <c r="Z2012" s="3"/>
      <c r="AA2012" s="3"/>
      <c r="AB2012" s="3"/>
      <c r="AC2012" s="3"/>
      <c r="AD2012" s="3"/>
      <c r="AF2012" s="3"/>
      <c r="AG2012" s="3"/>
      <c r="AH2012" s="3"/>
      <c r="AJ2012" s="3"/>
      <c r="AK2012" s="3"/>
      <c r="AL2012" s="3"/>
      <c r="AN2012" s="3"/>
      <c r="AQ2012" s="3"/>
    </row>
    <row r="2013" spans="1:43">
      <c r="A2013" t="str">
        <f>IF(C2013="","","Allievo "&amp;COUNTIF($C$2:C2013,C2013))</f>
        <v/>
      </c>
      <c r="H2013" s="3"/>
      <c r="N2013" s="3"/>
      <c r="O2013" s="3"/>
      <c r="P2013" s="3"/>
      <c r="Q2013" s="3"/>
      <c r="R2013" s="3"/>
      <c r="S2013" s="3"/>
      <c r="T2013" s="3"/>
      <c r="V2013" s="3"/>
      <c r="W2013" s="3"/>
      <c r="X2013" s="3"/>
      <c r="Z2013" s="3"/>
      <c r="AA2013" s="3"/>
      <c r="AB2013" s="3"/>
      <c r="AC2013" s="3"/>
      <c r="AD2013" s="3"/>
      <c r="AF2013" s="3"/>
      <c r="AG2013" s="3"/>
      <c r="AH2013" s="3"/>
      <c r="AJ2013" s="3"/>
      <c r="AK2013" s="3"/>
      <c r="AL2013" s="3"/>
      <c r="AN2013" s="3"/>
      <c r="AQ2013" s="3"/>
    </row>
    <row r="2014" spans="1:43">
      <c r="A2014" t="str">
        <f>IF(C2014="","","Allievo "&amp;COUNTIF($C$2:C2014,C2014))</f>
        <v/>
      </c>
      <c r="H2014" s="3"/>
      <c r="N2014" s="3"/>
      <c r="O2014" s="3"/>
      <c r="P2014" s="3"/>
      <c r="Q2014" s="3"/>
      <c r="R2014" s="3"/>
      <c r="S2014" s="3"/>
      <c r="T2014" s="3"/>
      <c r="V2014" s="3"/>
      <c r="W2014" s="3"/>
      <c r="X2014" s="3"/>
      <c r="Z2014" s="3"/>
      <c r="AA2014" s="3"/>
      <c r="AB2014" s="3"/>
      <c r="AC2014" s="3"/>
      <c r="AD2014" s="3"/>
      <c r="AF2014" s="3"/>
      <c r="AG2014" s="3"/>
      <c r="AH2014" s="3"/>
      <c r="AJ2014" s="3"/>
      <c r="AK2014" s="3"/>
      <c r="AL2014" s="3"/>
      <c r="AN2014" s="3"/>
      <c r="AQ2014" s="3"/>
    </row>
    <row r="2015" spans="1:43">
      <c r="A2015" t="str">
        <f>IF(C2015="","","Allievo "&amp;COUNTIF($C$2:C2015,C2015))</f>
        <v/>
      </c>
      <c r="H2015" s="3"/>
      <c r="N2015" s="3"/>
      <c r="O2015" s="3"/>
      <c r="P2015" s="3"/>
      <c r="Q2015" s="3"/>
      <c r="R2015" s="3"/>
      <c r="S2015" s="3"/>
      <c r="T2015" s="3"/>
      <c r="V2015" s="3"/>
      <c r="W2015" s="3"/>
      <c r="X2015" s="3"/>
      <c r="Z2015" s="3"/>
      <c r="AA2015" s="3"/>
      <c r="AB2015" s="3"/>
      <c r="AC2015" s="3"/>
      <c r="AD2015" s="3"/>
      <c r="AF2015" s="3"/>
      <c r="AG2015" s="3"/>
      <c r="AH2015" s="3"/>
      <c r="AJ2015" s="3"/>
      <c r="AK2015" s="3"/>
      <c r="AL2015" s="3"/>
      <c r="AN2015" s="3"/>
      <c r="AQ2015" s="3"/>
    </row>
    <row r="2016" spans="1:43">
      <c r="A2016" t="str">
        <f>IF(C2016="","","Allievo "&amp;COUNTIF($C$2:C2016,C2016))</f>
        <v/>
      </c>
      <c r="H2016" s="3"/>
      <c r="N2016" s="3"/>
      <c r="O2016" s="3"/>
      <c r="P2016" s="3"/>
      <c r="Q2016" s="3"/>
      <c r="R2016" s="3"/>
      <c r="S2016" s="3"/>
      <c r="T2016" s="3"/>
      <c r="V2016" s="3"/>
      <c r="W2016" s="3"/>
      <c r="X2016" s="3"/>
      <c r="Z2016" s="3"/>
      <c r="AA2016" s="3"/>
      <c r="AB2016" s="3"/>
      <c r="AC2016" s="3"/>
      <c r="AD2016" s="3"/>
      <c r="AF2016" s="3"/>
      <c r="AG2016" s="3"/>
      <c r="AH2016" s="3"/>
      <c r="AJ2016" s="3"/>
      <c r="AK2016" s="3"/>
      <c r="AL2016" s="3"/>
      <c r="AN2016" s="3"/>
      <c r="AQ2016" s="3"/>
    </row>
    <row r="2017" spans="1:43">
      <c r="A2017" t="str">
        <f>IF(C2017="","","Allievo "&amp;COUNTIF($C$2:C2017,C2017))</f>
        <v/>
      </c>
      <c r="H2017" s="3"/>
      <c r="N2017" s="3"/>
      <c r="O2017" s="3"/>
      <c r="P2017" s="3"/>
      <c r="Q2017" s="3"/>
      <c r="R2017" s="3"/>
      <c r="S2017" s="3"/>
      <c r="T2017" s="3"/>
      <c r="V2017" s="3"/>
      <c r="W2017" s="3"/>
      <c r="X2017" s="3"/>
      <c r="Z2017" s="3"/>
      <c r="AA2017" s="3"/>
      <c r="AB2017" s="3"/>
      <c r="AC2017" s="3"/>
      <c r="AD2017" s="3"/>
      <c r="AF2017" s="3"/>
      <c r="AG2017" s="3"/>
      <c r="AH2017" s="3"/>
      <c r="AJ2017" s="3"/>
      <c r="AK2017" s="3"/>
      <c r="AL2017" s="3"/>
      <c r="AN2017" s="3"/>
      <c r="AQ2017" s="3"/>
    </row>
    <row r="2018" spans="1:43">
      <c r="A2018" t="str">
        <f>IF(C2018="","","Allievo "&amp;COUNTIF($C$2:C2018,C2018))</f>
        <v/>
      </c>
      <c r="H2018" s="3"/>
      <c r="N2018" s="3"/>
      <c r="O2018" s="3"/>
      <c r="P2018" s="3"/>
      <c r="Q2018" s="3"/>
      <c r="R2018" s="3"/>
      <c r="S2018" s="3"/>
      <c r="T2018" s="3"/>
      <c r="V2018" s="3"/>
      <c r="W2018" s="3"/>
      <c r="X2018" s="3"/>
      <c r="Z2018" s="3"/>
      <c r="AA2018" s="3"/>
      <c r="AB2018" s="3"/>
      <c r="AC2018" s="3"/>
      <c r="AD2018" s="3"/>
      <c r="AF2018" s="3"/>
      <c r="AG2018" s="3"/>
      <c r="AH2018" s="3"/>
      <c r="AJ2018" s="3"/>
      <c r="AK2018" s="3"/>
      <c r="AL2018" s="3"/>
      <c r="AN2018" s="3"/>
      <c r="AQ2018" s="3"/>
    </row>
    <row r="2019" spans="1:43">
      <c r="A2019" t="str">
        <f>IF(C2019="","","Allievo "&amp;COUNTIF($C$2:C2019,C2019))</f>
        <v/>
      </c>
      <c r="H2019" s="3"/>
      <c r="N2019" s="3"/>
      <c r="O2019" s="3"/>
      <c r="P2019" s="3"/>
      <c r="Q2019" s="3"/>
      <c r="R2019" s="3"/>
      <c r="S2019" s="3"/>
      <c r="T2019" s="3"/>
      <c r="V2019" s="3"/>
      <c r="W2019" s="3"/>
      <c r="X2019" s="3"/>
      <c r="Z2019" s="3"/>
      <c r="AA2019" s="3"/>
      <c r="AB2019" s="3"/>
      <c r="AC2019" s="3"/>
      <c r="AD2019" s="3"/>
      <c r="AF2019" s="3"/>
      <c r="AG2019" s="3"/>
      <c r="AH2019" s="3"/>
      <c r="AJ2019" s="3"/>
      <c r="AK2019" s="3"/>
      <c r="AL2019" s="3"/>
      <c r="AN2019" s="3"/>
      <c r="AQ2019" s="3"/>
    </row>
    <row r="2020" spans="1:43">
      <c r="A2020" t="str">
        <f>IF(C2020="","","Allievo "&amp;COUNTIF($C$2:C2020,C2020))</f>
        <v/>
      </c>
      <c r="H2020" s="3"/>
      <c r="N2020" s="3"/>
      <c r="O2020" s="3"/>
      <c r="P2020" s="3"/>
      <c r="Q2020" s="3"/>
      <c r="R2020" s="3"/>
      <c r="S2020" s="3"/>
      <c r="T2020" s="3"/>
      <c r="V2020" s="3"/>
      <c r="W2020" s="3"/>
      <c r="X2020" s="3"/>
      <c r="Z2020" s="3"/>
      <c r="AA2020" s="3"/>
      <c r="AB2020" s="3"/>
      <c r="AC2020" s="3"/>
      <c r="AD2020" s="3"/>
      <c r="AF2020" s="3"/>
      <c r="AG2020" s="3"/>
      <c r="AH2020" s="3"/>
      <c r="AJ2020" s="3"/>
      <c r="AK2020" s="3"/>
      <c r="AL2020" s="3"/>
      <c r="AN2020" s="3"/>
      <c r="AQ2020" s="3"/>
    </row>
    <row r="2021" spans="1:43">
      <c r="A2021" t="str">
        <f>IF(C2021="","","Allievo "&amp;COUNTIF($C$2:C2021,C2021))</f>
        <v/>
      </c>
      <c r="H2021" s="3"/>
      <c r="N2021" s="3"/>
      <c r="O2021" s="3"/>
      <c r="P2021" s="3"/>
      <c r="Q2021" s="3"/>
      <c r="R2021" s="3"/>
      <c r="S2021" s="3"/>
      <c r="T2021" s="3"/>
      <c r="V2021" s="3"/>
      <c r="W2021" s="3"/>
      <c r="X2021" s="3"/>
      <c r="Z2021" s="3"/>
      <c r="AA2021" s="3"/>
      <c r="AB2021" s="3"/>
      <c r="AC2021" s="3"/>
      <c r="AD2021" s="3"/>
      <c r="AF2021" s="3"/>
      <c r="AG2021" s="3"/>
      <c r="AH2021" s="3"/>
      <c r="AJ2021" s="3"/>
      <c r="AK2021" s="3"/>
      <c r="AL2021" s="3"/>
      <c r="AN2021" s="3"/>
      <c r="AQ2021" s="3"/>
    </row>
    <row r="2022" spans="1:43">
      <c r="A2022" t="str">
        <f>IF(C2022="","","Allievo "&amp;COUNTIF($C$2:C2022,C2022))</f>
        <v/>
      </c>
      <c r="H2022" s="3"/>
      <c r="N2022" s="3"/>
      <c r="O2022" s="3"/>
      <c r="P2022" s="3"/>
      <c r="Q2022" s="3"/>
      <c r="R2022" s="3"/>
      <c r="S2022" s="3"/>
      <c r="T2022" s="3"/>
      <c r="V2022" s="3"/>
      <c r="W2022" s="3"/>
      <c r="X2022" s="3"/>
      <c r="Z2022" s="3"/>
      <c r="AA2022" s="3"/>
      <c r="AB2022" s="3"/>
      <c r="AC2022" s="3"/>
      <c r="AD2022" s="3"/>
      <c r="AF2022" s="3"/>
      <c r="AG2022" s="3"/>
      <c r="AH2022" s="3"/>
      <c r="AJ2022" s="3"/>
      <c r="AK2022" s="3"/>
      <c r="AL2022" s="3"/>
      <c r="AN2022" s="3"/>
      <c r="AQ2022" s="3"/>
    </row>
    <row r="2023" spans="1:43">
      <c r="A2023" t="str">
        <f>IF(C2023="","","Allievo "&amp;COUNTIF($C$2:C2023,C2023))</f>
        <v/>
      </c>
      <c r="H2023" s="3"/>
      <c r="N2023" s="3"/>
      <c r="O2023" s="3"/>
      <c r="P2023" s="3"/>
      <c r="Q2023" s="3"/>
      <c r="R2023" s="3"/>
      <c r="S2023" s="3"/>
      <c r="T2023" s="3"/>
      <c r="V2023" s="3"/>
      <c r="W2023" s="3"/>
      <c r="X2023" s="3"/>
      <c r="Z2023" s="3"/>
      <c r="AA2023" s="3"/>
      <c r="AB2023" s="3"/>
      <c r="AC2023" s="3"/>
      <c r="AD2023" s="3"/>
      <c r="AF2023" s="3"/>
      <c r="AG2023" s="3"/>
      <c r="AH2023" s="3"/>
      <c r="AJ2023" s="3"/>
      <c r="AK2023" s="3"/>
      <c r="AL2023" s="3"/>
      <c r="AN2023" s="3"/>
      <c r="AQ2023" s="3"/>
    </row>
    <row r="2024" spans="1:43">
      <c r="A2024" t="str">
        <f>IF(C2024="","","Allievo "&amp;COUNTIF($C$2:C2024,C2024))</f>
        <v/>
      </c>
      <c r="H2024" s="3"/>
      <c r="N2024" s="3"/>
      <c r="O2024" s="3"/>
      <c r="P2024" s="3"/>
      <c r="Q2024" s="3"/>
      <c r="R2024" s="3"/>
      <c r="S2024" s="3"/>
      <c r="T2024" s="3"/>
      <c r="V2024" s="3"/>
      <c r="W2024" s="3"/>
      <c r="X2024" s="3"/>
      <c r="Z2024" s="3"/>
      <c r="AA2024" s="3"/>
      <c r="AB2024" s="3"/>
      <c r="AC2024" s="3"/>
      <c r="AD2024" s="3"/>
      <c r="AF2024" s="3"/>
      <c r="AG2024" s="3"/>
      <c r="AH2024" s="3"/>
      <c r="AJ2024" s="3"/>
      <c r="AK2024" s="3"/>
      <c r="AL2024" s="3"/>
      <c r="AN2024" s="3"/>
      <c r="AQ2024" s="3"/>
    </row>
    <row r="2025" spans="1:43">
      <c r="A2025" t="str">
        <f>IF(C2025="","","Allievo "&amp;COUNTIF($C$2:C2025,C2025))</f>
        <v/>
      </c>
      <c r="H2025" s="3"/>
      <c r="N2025" s="3"/>
      <c r="O2025" s="3"/>
      <c r="P2025" s="3"/>
      <c r="Q2025" s="3"/>
      <c r="R2025" s="3"/>
      <c r="S2025" s="3"/>
      <c r="T2025" s="3"/>
      <c r="V2025" s="3"/>
      <c r="W2025" s="3"/>
      <c r="X2025" s="3"/>
      <c r="Z2025" s="3"/>
      <c r="AA2025" s="3"/>
      <c r="AB2025" s="3"/>
      <c r="AC2025" s="3"/>
      <c r="AD2025" s="3"/>
      <c r="AF2025" s="3"/>
      <c r="AG2025" s="3"/>
      <c r="AH2025" s="3"/>
      <c r="AJ2025" s="3"/>
      <c r="AK2025" s="3"/>
      <c r="AL2025" s="3"/>
      <c r="AN2025" s="3"/>
      <c r="AQ2025" s="3"/>
    </row>
    <row r="2026" spans="1:43">
      <c r="A2026" t="str">
        <f>IF(C2026="","","Allievo "&amp;COUNTIF($C$2:C2026,C2026))</f>
        <v/>
      </c>
      <c r="H2026" s="3"/>
      <c r="N2026" s="3"/>
      <c r="O2026" s="3"/>
      <c r="P2026" s="3"/>
      <c r="Q2026" s="3"/>
      <c r="R2026" s="3"/>
      <c r="S2026" s="3"/>
      <c r="T2026" s="3"/>
      <c r="V2026" s="3"/>
      <c r="W2026" s="3"/>
      <c r="X2026" s="3"/>
      <c r="Z2026" s="3"/>
      <c r="AA2026" s="3"/>
      <c r="AB2026" s="3"/>
      <c r="AC2026" s="3"/>
      <c r="AD2026" s="3"/>
      <c r="AF2026" s="3"/>
      <c r="AG2026" s="3"/>
      <c r="AH2026" s="3"/>
      <c r="AJ2026" s="3"/>
      <c r="AK2026" s="3"/>
      <c r="AL2026" s="3"/>
      <c r="AN2026" s="3"/>
      <c r="AQ2026" s="3"/>
    </row>
    <row r="2027" spans="1:43">
      <c r="A2027" t="str">
        <f>IF(C2027="","","Allievo "&amp;COUNTIF($C$2:C2027,C2027))</f>
        <v/>
      </c>
      <c r="H2027" s="3"/>
      <c r="N2027" s="3"/>
      <c r="O2027" s="3"/>
      <c r="P2027" s="3"/>
      <c r="Q2027" s="3"/>
      <c r="R2027" s="3"/>
      <c r="S2027" s="3"/>
      <c r="T2027" s="3"/>
      <c r="V2027" s="3"/>
      <c r="W2027" s="3"/>
      <c r="X2027" s="3"/>
      <c r="Z2027" s="3"/>
      <c r="AA2027" s="3"/>
      <c r="AB2027" s="3"/>
      <c r="AC2027" s="3"/>
      <c r="AD2027" s="3"/>
      <c r="AF2027" s="3"/>
      <c r="AG2027" s="3"/>
      <c r="AH2027" s="3"/>
      <c r="AJ2027" s="3"/>
      <c r="AK2027" s="3"/>
      <c r="AL2027" s="3"/>
      <c r="AN2027" s="3"/>
      <c r="AQ2027" s="3"/>
    </row>
    <row r="2028" spans="1:43">
      <c r="A2028" t="str">
        <f>IF(C2028="","","Allievo "&amp;COUNTIF($C$2:C2028,C2028))</f>
        <v/>
      </c>
      <c r="H2028" s="3"/>
      <c r="N2028" s="3"/>
      <c r="O2028" s="3"/>
      <c r="P2028" s="3"/>
      <c r="Q2028" s="3"/>
      <c r="R2028" s="3"/>
      <c r="S2028" s="3"/>
      <c r="T2028" s="3"/>
      <c r="V2028" s="3"/>
      <c r="W2028" s="3"/>
      <c r="X2028" s="3"/>
      <c r="Z2028" s="3"/>
      <c r="AA2028" s="3"/>
      <c r="AB2028" s="3"/>
      <c r="AC2028" s="3"/>
      <c r="AD2028" s="3"/>
      <c r="AF2028" s="3"/>
      <c r="AG2028" s="3"/>
      <c r="AH2028" s="3"/>
      <c r="AJ2028" s="3"/>
      <c r="AK2028" s="3"/>
      <c r="AL2028" s="3"/>
      <c r="AN2028" s="3"/>
      <c r="AQ2028" s="3"/>
    </row>
    <row r="2029" spans="1:43">
      <c r="A2029" t="str">
        <f>IF(C2029="","","Allievo "&amp;COUNTIF($C$2:C2029,C2029))</f>
        <v/>
      </c>
      <c r="H2029" s="3"/>
      <c r="N2029" s="3"/>
      <c r="O2029" s="3"/>
      <c r="P2029" s="3"/>
      <c r="Q2029" s="3"/>
      <c r="R2029" s="3"/>
      <c r="S2029" s="3"/>
      <c r="T2029" s="3"/>
      <c r="V2029" s="3"/>
      <c r="W2029" s="3"/>
      <c r="X2029" s="3"/>
      <c r="Z2029" s="3"/>
      <c r="AA2029" s="3"/>
      <c r="AB2029" s="3"/>
      <c r="AC2029" s="3"/>
      <c r="AD2029" s="3"/>
      <c r="AF2029" s="3"/>
      <c r="AG2029" s="3"/>
      <c r="AH2029" s="3"/>
      <c r="AJ2029" s="3"/>
      <c r="AK2029" s="3"/>
      <c r="AL2029" s="3"/>
      <c r="AN2029" s="3"/>
      <c r="AQ2029" s="3"/>
    </row>
    <row r="2030" spans="1:43">
      <c r="A2030" t="str">
        <f>IF(C2030="","","Allievo "&amp;COUNTIF($C$2:C2030,C2030))</f>
        <v/>
      </c>
      <c r="H2030" s="3"/>
      <c r="N2030" s="3"/>
      <c r="O2030" s="3"/>
      <c r="P2030" s="3"/>
      <c r="Q2030" s="3"/>
      <c r="R2030" s="3"/>
      <c r="S2030" s="3"/>
      <c r="T2030" s="3"/>
      <c r="V2030" s="3"/>
      <c r="W2030" s="3"/>
      <c r="X2030" s="3"/>
      <c r="Z2030" s="3"/>
      <c r="AA2030" s="3"/>
      <c r="AB2030" s="3"/>
      <c r="AC2030" s="3"/>
      <c r="AD2030" s="3"/>
      <c r="AF2030" s="3"/>
      <c r="AG2030" s="3"/>
      <c r="AH2030" s="3"/>
      <c r="AJ2030" s="3"/>
      <c r="AK2030" s="3"/>
      <c r="AL2030" s="3"/>
      <c r="AN2030" s="3"/>
      <c r="AQ2030" s="3"/>
    </row>
    <row r="2031" spans="1:43">
      <c r="A2031" t="str">
        <f>IF(C2031="","","Allievo "&amp;COUNTIF($C$2:C2031,C2031))</f>
        <v/>
      </c>
      <c r="H2031" s="3"/>
      <c r="N2031" s="3"/>
      <c r="O2031" s="3"/>
      <c r="P2031" s="3"/>
      <c r="Q2031" s="3"/>
      <c r="R2031" s="3"/>
      <c r="S2031" s="3"/>
      <c r="T2031" s="3"/>
      <c r="V2031" s="3"/>
      <c r="W2031" s="3"/>
      <c r="X2031" s="3"/>
      <c r="Z2031" s="3"/>
      <c r="AA2031" s="3"/>
      <c r="AB2031" s="3"/>
      <c r="AC2031" s="3"/>
      <c r="AD2031" s="3"/>
      <c r="AF2031" s="3"/>
      <c r="AG2031" s="3"/>
      <c r="AH2031" s="3"/>
      <c r="AJ2031" s="3"/>
      <c r="AK2031" s="3"/>
      <c r="AL2031" s="3"/>
      <c r="AN2031" s="3"/>
      <c r="AQ2031" s="3"/>
    </row>
    <row r="2032" spans="1:43">
      <c r="A2032" t="str">
        <f>IF(C2032="","","Allievo "&amp;COUNTIF($C$2:C2032,C2032))</f>
        <v/>
      </c>
      <c r="H2032" s="3"/>
      <c r="N2032" s="3"/>
      <c r="O2032" s="3"/>
      <c r="P2032" s="3"/>
      <c r="Q2032" s="3"/>
      <c r="R2032" s="3"/>
      <c r="S2032" s="3"/>
      <c r="T2032" s="3"/>
      <c r="V2032" s="3"/>
      <c r="W2032" s="3"/>
      <c r="X2032" s="3"/>
      <c r="Z2032" s="3"/>
      <c r="AA2032" s="3"/>
      <c r="AB2032" s="3"/>
      <c r="AC2032" s="3"/>
      <c r="AD2032" s="3"/>
      <c r="AF2032" s="3"/>
      <c r="AG2032" s="3"/>
      <c r="AH2032" s="3"/>
      <c r="AJ2032" s="3"/>
      <c r="AK2032" s="3"/>
      <c r="AL2032" s="3"/>
      <c r="AN2032" s="3"/>
      <c r="AQ2032" s="3"/>
    </row>
    <row r="2033" spans="1:43">
      <c r="A2033" t="str">
        <f>IF(C2033="","","Allievo "&amp;COUNTIF($C$2:C2033,C2033))</f>
        <v/>
      </c>
      <c r="H2033" s="3"/>
      <c r="N2033" s="3"/>
      <c r="O2033" s="3"/>
      <c r="P2033" s="3"/>
      <c r="Q2033" s="3"/>
      <c r="R2033" s="3"/>
      <c r="S2033" s="3"/>
      <c r="T2033" s="3"/>
      <c r="V2033" s="3"/>
      <c r="W2033" s="3"/>
      <c r="X2033" s="3"/>
      <c r="Z2033" s="3"/>
      <c r="AA2033" s="3"/>
      <c r="AB2033" s="3"/>
      <c r="AC2033" s="3"/>
      <c r="AD2033" s="3"/>
      <c r="AF2033" s="3"/>
      <c r="AG2033" s="3"/>
      <c r="AH2033" s="3"/>
      <c r="AJ2033" s="3"/>
      <c r="AK2033" s="3"/>
      <c r="AL2033" s="3"/>
      <c r="AN2033" s="3"/>
      <c r="AQ2033" s="3"/>
    </row>
    <row r="2034" spans="1:43">
      <c r="A2034" t="str">
        <f>IF(C2034="","","Allievo "&amp;COUNTIF($C$2:C2034,C2034))</f>
        <v/>
      </c>
      <c r="H2034" s="3"/>
      <c r="N2034" s="3"/>
      <c r="O2034" s="3"/>
      <c r="P2034" s="3"/>
      <c r="Q2034" s="3"/>
      <c r="R2034" s="3"/>
      <c r="S2034" s="3"/>
      <c r="T2034" s="3"/>
      <c r="V2034" s="3"/>
      <c r="W2034" s="3"/>
      <c r="X2034" s="3"/>
      <c r="Z2034" s="3"/>
      <c r="AA2034" s="3"/>
      <c r="AB2034" s="3"/>
      <c r="AC2034" s="3"/>
      <c r="AD2034" s="3"/>
      <c r="AF2034" s="3"/>
      <c r="AG2034" s="3"/>
      <c r="AH2034" s="3"/>
      <c r="AJ2034" s="3"/>
      <c r="AK2034" s="3"/>
      <c r="AL2034" s="3"/>
      <c r="AN2034" s="3"/>
      <c r="AQ2034" s="3"/>
    </row>
    <row r="2035" spans="1:43">
      <c r="A2035" t="str">
        <f>IF(C2035="","","Allievo "&amp;COUNTIF($C$2:C2035,C2035))</f>
        <v/>
      </c>
      <c r="H2035" s="3"/>
      <c r="N2035" s="3"/>
      <c r="O2035" s="3"/>
      <c r="P2035" s="3"/>
      <c r="Q2035" s="3"/>
      <c r="R2035" s="3"/>
      <c r="S2035" s="3"/>
      <c r="T2035" s="3"/>
      <c r="V2035" s="3"/>
      <c r="W2035" s="3"/>
      <c r="X2035" s="3"/>
      <c r="Z2035" s="3"/>
      <c r="AA2035" s="3"/>
      <c r="AB2035" s="3"/>
      <c r="AC2035" s="3"/>
      <c r="AD2035" s="3"/>
      <c r="AF2035" s="3"/>
      <c r="AG2035" s="3"/>
      <c r="AH2035" s="3"/>
      <c r="AJ2035" s="3"/>
      <c r="AK2035" s="3"/>
      <c r="AL2035" s="3"/>
      <c r="AN2035" s="3"/>
      <c r="AQ2035" s="3"/>
    </row>
    <row r="2036" spans="1:43">
      <c r="A2036" t="str">
        <f>IF(C2036="","","Allievo "&amp;COUNTIF($C$2:C2036,C2036))</f>
        <v/>
      </c>
      <c r="H2036" s="3"/>
      <c r="N2036" s="3"/>
      <c r="O2036" s="3"/>
      <c r="P2036" s="3"/>
      <c r="Q2036" s="3"/>
      <c r="R2036" s="3"/>
      <c r="S2036" s="3"/>
      <c r="T2036" s="3"/>
      <c r="V2036" s="3"/>
      <c r="W2036" s="3"/>
      <c r="X2036" s="3"/>
      <c r="Z2036" s="3"/>
      <c r="AA2036" s="3"/>
      <c r="AB2036" s="3"/>
      <c r="AC2036" s="3"/>
      <c r="AD2036" s="3"/>
      <c r="AF2036" s="3"/>
      <c r="AG2036" s="3"/>
      <c r="AH2036" s="3"/>
      <c r="AJ2036" s="3"/>
      <c r="AK2036" s="3"/>
      <c r="AL2036" s="3"/>
      <c r="AN2036" s="3"/>
      <c r="AQ2036" s="3"/>
    </row>
    <row r="2037" spans="1:43">
      <c r="A2037" t="str">
        <f>IF(C2037="","","Allievo "&amp;COUNTIF($C$2:C2037,C2037))</f>
        <v/>
      </c>
      <c r="H2037" s="3"/>
      <c r="N2037" s="3"/>
      <c r="O2037" s="3"/>
      <c r="P2037" s="3"/>
      <c r="Q2037" s="3"/>
      <c r="R2037" s="3"/>
      <c r="S2037" s="3"/>
      <c r="T2037" s="3"/>
      <c r="V2037" s="3"/>
      <c r="W2037" s="3"/>
      <c r="X2037" s="3"/>
      <c r="Z2037" s="3"/>
      <c r="AA2037" s="3"/>
      <c r="AB2037" s="3"/>
      <c r="AC2037" s="3"/>
      <c r="AD2037" s="3"/>
      <c r="AF2037" s="3"/>
      <c r="AG2037" s="3"/>
      <c r="AH2037" s="3"/>
      <c r="AJ2037" s="3"/>
      <c r="AK2037" s="3"/>
      <c r="AL2037" s="3"/>
      <c r="AN2037" s="3"/>
      <c r="AQ2037" s="3"/>
    </row>
    <row r="2038" spans="1:43">
      <c r="A2038" t="str">
        <f>IF(C2038="","","Allievo "&amp;COUNTIF($C$2:C2038,C2038))</f>
        <v/>
      </c>
      <c r="H2038" s="3"/>
      <c r="N2038" s="3"/>
      <c r="O2038" s="3"/>
      <c r="P2038" s="3"/>
      <c r="Q2038" s="3"/>
      <c r="R2038" s="3"/>
      <c r="S2038" s="3"/>
      <c r="T2038" s="3"/>
      <c r="V2038" s="3"/>
      <c r="W2038" s="3"/>
      <c r="X2038" s="3"/>
      <c r="Z2038" s="3"/>
      <c r="AA2038" s="3"/>
      <c r="AB2038" s="3"/>
      <c r="AC2038" s="3"/>
      <c r="AD2038" s="3"/>
      <c r="AF2038" s="3"/>
      <c r="AG2038" s="3"/>
      <c r="AH2038" s="3"/>
      <c r="AJ2038" s="3"/>
      <c r="AK2038" s="3"/>
      <c r="AL2038" s="3"/>
      <c r="AN2038" s="3"/>
      <c r="AQ2038" s="3"/>
    </row>
    <row r="2039" spans="1:43">
      <c r="A2039" t="str">
        <f>IF(C2039="","","Allievo "&amp;COUNTIF($C$2:C2039,C2039))</f>
        <v/>
      </c>
      <c r="H2039" s="3"/>
      <c r="N2039" s="3"/>
      <c r="O2039" s="3"/>
      <c r="P2039" s="3"/>
      <c r="Q2039" s="3"/>
      <c r="R2039" s="3"/>
      <c r="S2039" s="3"/>
      <c r="T2039" s="3"/>
      <c r="V2039" s="3"/>
      <c r="W2039" s="3"/>
      <c r="X2039" s="3"/>
      <c r="Z2039" s="3"/>
      <c r="AA2039" s="3"/>
      <c r="AB2039" s="3"/>
      <c r="AC2039" s="3"/>
      <c r="AD2039" s="3"/>
      <c r="AF2039" s="3"/>
      <c r="AG2039" s="3"/>
      <c r="AH2039" s="3"/>
      <c r="AJ2039" s="3"/>
      <c r="AK2039" s="3"/>
      <c r="AL2039" s="3"/>
      <c r="AN2039" s="3"/>
      <c r="AQ2039" s="3"/>
    </row>
    <row r="2040" spans="1:43">
      <c r="A2040" t="str">
        <f>IF(C2040="","","Allievo "&amp;COUNTIF($C$2:C2040,C2040))</f>
        <v/>
      </c>
      <c r="H2040" s="3"/>
      <c r="N2040" s="3"/>
      <c r="O2040" s="3"/>
      <c r="P2040" s="3"/>
      <c r="Q2040" s="3"/>
      <c r="R2040" s="3"/>
      <c r="S2040" s="3"/>
      <c r="T2040" s="3"/>
      <c r="V2040" s="3"/>
      <c r="W2040" s="3"/>
      <c r="X2040" s="3"/>
      <c r="Z2040" s="3"/>
      <c r="AA2040" s="3"/>
      <c r="AB2040" s="3"/>
      <c r="AC2040" s="3"/>
      <c r="AD2040" s="3"/>
      <c r="AF2040" s="3"/>
      <c r="AG2040" s="3"/>
      <c r="AH2040" s="3"/>
      <c r="AJ2040" s="3"/>
      <c r="AK2040" s="3"/>
      <c r="AL2040" s="3"/>
      <c r="AN2040" s="3"/>
      <c r="AQ2040" s="3"/>
    </row>
    <row r="2041" spans="1:43">
      <c r="A2041" t="str">
        <f>IF(C2041="","","Allievo "&amp;COUNTIF($C$2:C2041,C2041))</f>
        <v/>
      </c>
      <c r="H2041" s="3"/>
      <c r="N2041" s="3"/>
      <c r="O2041" s="3"/>
      <c r="P2041" s="3"/>
      <c r="Q2041" s="3"/>
      <c r="R2041" s="3"/>
      <c r="S2041" s="3"/>
      <c r="T2041" s="3"/>
      <c r="V2041" s="3"/>
      <c r="W2041" s="3"/>
      <c r="X2041" s="3"/>
      <c r="Z2041" s="3"/>
      <c r="AA2041" s="3"/>
      <c r="AB2041" s="3"/>
      <c r="AC2041" s="3"/>
      <c r="AD2041" s="3"/>
      <c r="AF2041" s="3"/>
      <c r="AG2041" s="3"/>
      <c r="AH2041" s="3"/>
      <c r="AJ2041" s="3"/>
      <c r="AK2041" s="3"/>
      <c r="AL2041" s="3"/>
      <c r="AN2041" s="3"/>
      <c r="AQ2041" s="3"/>
    </row>
    <row r="2042" spans="1:43">
      <c r="A2042" t="str">
        <f>IF(C2042="","","Allievo "&amp;COUNTIF($C$2:C2042,C2042))</f>
        <v/>
      </c>
      <c r="H2042" s="3"/>
      <c r="N2042" s="3"/>
      <c r="O2042" s="3"/>
      <c r="P2042" s="3"/>
      <c r="Q2042" s="3"/>
      <c r="R2042" s="3"/>
      <c r="S2042" s="3"/>
      <c r="T2042" s="3"/>
      <c r="V2042" s="3"/>
      <c r="W2042" s="3"/>
      <c r="X2042" s="3"/>
      <c r="Z2042" s="3"/>
      <c r="AA2042" s="3"/>
      <c r="AB2042" s="3"/>
      <c r="AC2042" s="3"/>
      <c r="AD2042" s="3"/>
      <c r="AF2042" s="3"/>
      <c r="AG2042" s="3"/>
      <c r="AH2042" s="3"/>
      <c r="AJ2042" s="3"/>
      <c r="AK2042" s="3"/>
      <c r="AL2042" s="3"/>
      <c r="AN2042" s="3"/>
      <c r="AQ2042" s="3"/>
    </row>
    <row r="2043" spans="1:43">
      <c r="A2043" t="str">
        <f>IF(C2043="","","Allievo "&amp;COUNTIF($C$2:C2043,C2043))</f>
        <v/>
      </c>
      <c r="H2043" s="3"/>
      <c r="N2043" s="3"/>
      <c r="O2043" s="3"/>
      <c r="P2043" s="3"/>
      <c r="Q2043" s="3"/>
      <c r="R2043" s="3"/>
      <c r="S2043" s="3"/>
      <c r="T2043" s="3"/>
      <c r="V2043" s="3"/>
      <c r="W2043" s="3"/>
      <c r="X2043" s="3"/>
      <c r="Z2043" s="3"/>
      <c r="AA2043" s="3"/>
      <c r="AB2043" s="3"/>
      <c r="AC2043" s="3"/>
      <c r="AD2043" s="3"/>
      <c r="AF2043" s="3"/>
      <c r="AG2043" s="3"/>
      <c r="AH2043" s="3"/>
      <c r="AJ2043" s="3"/>
      <c r="AK2043" s="3"/>
      <c r="AL2043" s="3"/>
      <c r="AN2043" s="3"/>
      <c r="AQ2043" s="3"/>
    </row>
    <row r="2044" spans="1:43">
      <c r="A2044" t="str">
        <f>IF(C2044="","","Allievo "&amp;COUNTIF($C$2:C2044,C2044))</f>
        <v/>
      </c>
      <c r="H2044" s="3"/>
      <c r="N2044" s="3"/>
      <c r="O2044" s="3"/>
      <c r="P2044" s="3"/>
      <c r="Q2044" s="3"/>
      <c r="R2044" s="3"/>
      <c r="S2044" s="3"/>
      <c r="T2044" s="3"/>
      <c r="V2044" s="3"/>
      <c r="W2044" s="3"/>
      <c r="X2044" s="3"/>
      <c r="Z2044" s="3"/>
      <c r="AA2044" s="3"/>
      <c r="AB2044" s="3"/>
      <c r="AC2044" s="3"/>
      <c r="AD2044" s="3"/>
      <c r="AF2044" s="3"/>
      <c r="AG2044" s="3"/>
      <c r="AH2044" s="3"/>
      <c r="AJ2044" s="3"/>
      <c r="AK2044" s="3"/>
      <c r="AL2044" s="3"/>
      <c r="AN2044" s="3"/>
      <c r="AQ2044" s="3"/>
    </row>
    <row r="2045" spans="1:43">
      <c r="A2045" t="str">
        <f>IF(C2045="","","Allievo "&amp;COUNTIF($C$2:C2045,C2045))</f>
        <v/>
      </c>
      <c r="H2045" s="3"/>
      <c r="N2045" s="3"/>
      <c r="O2045" s="3"/>
      <c r="P2045" s="3"/>
      <c r="Q2045" s="3"/>
      <c r="R2045" s="3"/>
      <c r="S2045" s="3"/>
      <c r="T2045" s="3"/>
      <c r="V2045" s="3"/>
      <c r="W2045" s="3"/>
      <c r="X2045" s="3"/>
      <c r="Z2045" s="3"/>
      <c r="AA2045" s="3"/>
      <c r="AB2045" s="3"/>
      <c r="AC2045" s="3"/>
      <c r="AD2045" s="3"/>
      <c r="AF2045" s="3"/>
      <c r="AG2045" s="3"/>
      <c r="AH2045" s="3"/>
      <c r="AJ2045" s="3"/>
      <c r="AK2045" s="3"/>
      <c r="AL2045" s="3"/>
      <c r="AN2045" s="3"/>
      <c r="AQ2045" s="3"/>
    </row>
    <row r="2046" spans="1:43">
      <c r="A2046" t="str">
        <f>IF(C2046="","","Allievo "&amp;COUNTIF($C$2:C2046,C2046))</f>
        <v/>
      </c>
      <c r="H2046" s="3"/>
      <c r="N2046" s="3"/>
      <c r="O2046" s="3"/>
      <c r="P2046" s="3"/>
      <c r="Q2046" s="3"/>
      <c r="R2046" s="3"/>
      <c r="S2046" s="3"/>
      <c r="T2046" s="3"/>
      <c r="V2046" s="3"/>
      <c r="W2046" s="3"/>
      <c r="X2046" s="3"/>
      <c r="Z2046" s="3"/>
      <c r="AA2046" s="3"/>
      <c r="AB2046" s="3"/>
      <c r="AC2046" s="3"/>
      <c r="AD2046" s="3"/>
      <c r="AF2046" s="3"/>
      <c r="AG2046" s="3"/>
      <c r="AH2046" s="3"/>
      <c r="AJ2046" s="3"/>
      <c r="AK2046" s="3"/>
      <c r="AL2046" s="3"/>
      <c r="AN2046" s="3"/>
      <c r="AQ2046" s="3"/>
    </row>
    <row r="2047" spans="1:43">
      <c r="A2047" t="str">
        <f>IF(C2047="","","Allievo "&amp;COUNTIF($C$2:C2047,C2047))</f>
        <v/>
      </c>
      <c r="H2047" s="3"/>
      <c r="N2047" s="3"/>
      <c r="O2047" s="3"/>
      <c r="P2047" s="3"/>
      <c r="Q2047" s="3"/>
      <c r="R2047" s="3"/>
      <c r="S2047" s="3"/>
      <c r="T2047" s="3"/>
      <c r="V2047" s="3"/>
      <c r="W2047" s="3"/>
      <c r="X2047" s="3"/>
      <c r="Z2047" s="3"/>
      <c r="AA2047" s="3"/>
      <c r="AB2047" s="3"/>
      <c r="AC2047" s="3"/>
      <c r="AD2047" s="3"/>
      <c r="AF2047" s="3"/>
      <c r="AG2047" s="3"/>
      <c r="AH2047" s="3"/>
      <c r="AJ2047" s="3"/>
      <c r="AK2047" s="3"/>
      <c r="AL2047" s="3"/>
      <c r="AN2047" s="3"/>
      <c r="AQ2047" s="3"/>
    </row>
    <row r="2048" spans="1:43">
      <c r="A2048" t="str">
        <f>IF(C2048="","","Allievo "&amp;COUNTIF($C$2:C2048,C2048))</f>
        <v/>
      </c>
      <c r="H2048" s="3"/>
      <c r="N2048" s="3"/>
      <c r="O2048" s="3"/>
      <c r="P2048" s="3"/>
      <c r="Q2048" s="3"/>
      <c r="R2048" s="3"/>
      <c r="S2048" s="3"/>
      <c r="T2048" s="3"/>
      <c r="V2048" s="3"/>
      <c r="W2048" s="3"/>
      <c r="X2048" s="3"/>
      <c r="Z2048" s="3"/>
      <c r="AA2048" s="3"/>
      <c r="AB2048" s="3"/>
      <c r="AC2048" s="3"/>
      <c r="AD2048" s="3"/>
      <c r="AF2048" s="3"/>
      <c r="AG2048" s="3"/>
      <c r="AH2048" s="3"/>
      <c r="AJ2048" s="3"/>
      <c r="AK2048" s="3"/>
      <c r="AL2048" s="3"/>
      <c r="AN2048" s="3"/>
      <c r="AQ2048" s="3"/>
    </row>
    <row r="2049" spans="1:43">
      <c r="A2049" t="str">
        <f>IF(C2049="","","Allievo "&amp;COUNTIF($C$2:C2049,C2049))</f>
        <v/>
      </c>
      <c r="H2049" s="3"/>
      <c r="N2049" s="3"/>
      <c r="O2049" s="3"/>
      <c r="P2049" s="3"/>
      <c r="Q2049" s="3"/>
      <c r="R2049" s="3"/>
      <c r="S2049" s="3"/>
      <c r="T2049" s="3"/>
      <c r="V2049" s="3"/>
      <c r="W2049" s="3"/>
      <c r="X2049" s="3"/>
      <c r="Z2049" s="3"/>
      <c r="AA2049" s="3"/>
      <c r="AB2049" s="3"/>
      <c r="AC2049" s="3"/>
      <c r="AD2049" s="3"/>
      <c r="AF2049" s="3"/>
      <c r="AG2049" s="3"/>
      <c r="AH2049" s="3"/>
      <c r="AJ2049" s="3"/>
      <c r="AK2049" s="3"/>
      <c r="AL2049" s="3"/>
      <c r="AN2049" s="3"/>
      <c r="AQ2049" s="3"/>
    </row>
    <row r="2050" spans="1:43">
      <c r="A2050" t="str">
        <f>IF(C2050="","","Allievo "&amp;COUNTIF($C$2:C2050,C2050))</f>
        <v/>
      </c>
      <c r="H2050" s="3"/>
      <c r="N2050" s="3"/>
      <c r="O2050" s="3"/>
      <c r="P2050" s="3"/>
      <c r="Q2050" s="3"/>
      <c r="R2050" s="3"/>
      <c r="S2050" s="3"/>
      <c r="T2050" s="3"/>
      <c r="V2050" s="3"/>
      <c r="W2050" s="3"/>
      <c r="X2050" s="3"/>
      <c r="Z2050" s="3"/>
      <c r="AA2050" s="3"/>
      <c r="AB2050" s="3"/>
      <c r="AC2050" s="3"/>
      <c r="AD2050" s="3"/>
      <c r="AF2050" s="3"/>
      <c r="AG2050" s="3"/>
      <c r="AH2050" s="3"/>
      <c r="AJ2050" s="3"/>
      <c r="AK2050" s="3"/>
      <c r="AL2050" s="3"/>
      <c r="AN2050" s="3"/>
      <c r="AQ2050" s="3"/>
    </row>
    <row r="2051" spans="1:43">
      <c r="A2051" t="str">
        <f>IF(C2051="","","Allievo "&amp;COUNTIF($C$2:C2051,C2051))</f>
        <v/>
      </c>
      <c r="H2051" s="3"/>
      <c r="N2051" s="3"/>
      <c r="O2051" s="3"/>
      <c r="P2051" s="3"/>
      <c r="Q2051" s="3"/>
      <c r="R2051" s="3"/>
      <c r="S2051" s="3"/>
      <c r="T2051" s="3"/>
      <c r="V2051" s="3"/>
      <c r="W2051" s="3"/>
      <c r="X2051" s="3"/>
      <c r="Z2051" s="3"/>
      <c r="AA2051" s="3"/>
      <c r="AB2051" s="3"/>
      <c r="AC2051" s="3"/>
      <c r="AD2051" s="3"/>
      <c r="AF2051" s="3"/>
      <c r="AG2051" s="3"/>
      <c r="AH2051" s="3"/>
      <c r="AJ2051" s="3"/>
      <c r="AK2051" s="3"/>
      <c r="AL2051" s="3"/>
      <c r="AN2051" s="3"/>
      <c r="AQ2051" s="3"/>
    </row>
    <row r="2052" spans="1:43">
      <c r="A2052" t="str">
        <f>IF(C2052="","","Allievo "&amp;COUNTIF($C$2:C2052,C2052))</f>
        <v/>
      </c>
      <c r="H2052" s="3"/>
      <c r="N2052" s="3"/>
      <c r="O2052" s="3"/>
      <c r="P2052" s="3"/>
      <c r="Q2052" s="3"/>
      <c r="R2052" s="3"/>
      <c r="S2052" s="3"/>
      <c r="T2052" s="3"/>
      <c r="V2052" s="3"/>
      <c r="W2052" s="3"/>
      <c r="X2052" s="3"/>
      <c r="Z2052" s="3"/>
      <c r="AA2052" s="3"/>
      <c r="AB2052" s="3"/>
      <c r="AC2052" s="3"/>
      <c r="AD2052" s="3"/>
      <c r="AF2052" s="3"/>
      <c r="AG2052" s="3"/>
      <c r="AH2052" s="3"/>
      <c r="AJ2052" s="3"/>
      <c r="AK2052" s="3"/>
      <c r="AL2052" s="3"/>
      <c r="AN2052" s="3"/>
      <c r="AQ2052" s="3"/>
    </row>
    <row r="2053" spans="1:43">
      <c r="A2053" t="str">
        <f>IF(C2053="","","Allievo "&amp;COUNTIF($C$2:C2053,C2053))</f>
        <v/>
      </c>
      <c r="H2053" s="3"/>
      <c r="N2053" s="3"/>
      <c r="O2053" s="3"/>
      <c r="P2053" s="3"/>
      <c r="Q2053" s="3"/>
      <c r="R2053" s="3"/>
      <c r="S2053" s="3"/>
      <c r="T2053" s="3"/>
      <c r="V2053" s="3"/>
      <c r="W2053" s="3"/>
      <c r="X2053" s="3"/>
      <c r="Z2053" s="3"/>
      <c r="AA2053" s="3"/>
      <c r="AB2053" s="3"/>
      <c r="AC2053" s="3"/>
      <c r="AD2053" s="3"/>
      <c r="AF2053" s="3"/>
      <c r="AG2053" s="3"/>
      <c r="AH2053" s="3"/>
      <c r="AJ2053" s="3"/>
      <c r="AK2053" s="3"/>
      <c r="AL2053" s="3"/>
      <c r="AN2053" s="3"/>
      <c r="AQ2053" s="3"/>
    </row>
    <row r="2054" spans="1:43">
      <c r="A2054" t="str">
        <f>IF(C2054="","","Allievo "&amp;COUNTIF($C$2:C2054,C2054))</f>
        <v/>
      </c>
      <c r="H2054" s="3"/>
      <c r="N2054" s="3"/>
      <c r="O2054" s="3"/>
      <c r="P2054" s="3"/>
      <c r="Q2054" s="3"/>
      <c r="R2054" s="3"/>
      <c r="S2054" s="3"/>
      <c r="T2054" s="3"/>
      <c r="V2054" s="3"/>
      <c r="W2054" s="3"/>
      <c r="X2054" s="3"/>
      <c r="Z2054" s="3"/>
      <c r="AA2054" s="3"/>
      <c r="AB2054" s="3"/>
      <c r="AC2054" s="3"/>
      <c r="AD2054" s="3"/>
      <c r="AF2054" s="3"/>
      <c r="AG2054" s="3"/>
      <c r="AH2054" s="3"/>
      <c r="AJ2054" s="3"/>
      <c r="AK2054" s="3"/>
      <c r="AL2054" s="3"/>
      <c r="AN2054" s="3"/>
      <c r="AQ2054" s="3"/>
    </row>
    <row r="2055" spans="1:43">
      <c r="A2055" t="str">
        <f>IF(C2055="","","Allievo "&amp;COUNTIF($C$2:C2055,C2055))</f>
        <v/>
      </c>
      <c r="H2055" s="3"/>
      <c r="N2055" s="3"/>
      <c r="O2055" s="3"/>
      <c r="P2055" s="3"/>
      <c r="Q2055" s="3"/>
      <c r="R2055" s="3"/>
      <c r="S2055" s="3"/>
      <c r="T2055" s="3"/>
      <c r="V2055" s="3"/>
      <c r="W2055" s="3"/>
      <c r="X2055" s="3"/>
      <c r="Z2055" s="3"/>
      <c r="AA2055" s="3"/>
      <c r="AB2055" s="3"/>
      <c r="AC2055" s="3"/>
      <c r="AD2055" s="3"/>
      <c r="AF2055" s="3"/>
      <c r="AG2055" s="3"/>
      <c r="AH2055" s="3"/>
      <c r="AJ2055" s="3"/>
      <c r="AK2055" s="3"/>
      <c r="AL2055" s="3"/>
      <c r="AN2055" s="3"/>
      <c r="AQ2055" s="3"/>
    </row>
    <row r="2056" spans="1:43">
      <c r="A2056" t="str">
        <f>IF(C2056="","","Allievo "&amp;COUNTIF($C$2:C2056,C2056))</f>
        <v/>
      </c>
      <c r="H2056" s="3"/>
      <c r="N2056" s="3"/>
      <c r="O2056" s="3"/>
      <c r="P2056" s="3"/>
      <c r="Q2056" s="3"/>
      <c r="R2056" s="3"/>
      <c r="S2056" s="3"/>
      <c r="T2056" s="3"/>
      <c r="V2056" s="3"/>
      <c r="W2056" s="3"/>
      <c r="X2056" s="3"/>
      <c r="Z2056" s="3"/>
      <c r="AA2056" s="3"/>
      <c r="AB2056" s="3"/>
      <c r="AC2056" s="3"/>
      <c r="AD2056" s="3"/>
      <c r="AF2056" s="3"/>
      <c r="AG2056" s="3"/>
      <c r="AH2056" s="3"/>
      <c r="AJ2056" s="3"/>
      <c r="AK2056" s="3"/>
      <c r="AL2056" s="3"/>
      <c r="AN2056" s="3"/>
      <c r="AQ2056" s="3"/>
    </row>
    <row r="2057" spans="1:43">
      <c r="A2057" t="str">
        <f>IF(C2057="","","Allievo "&amp;COUNTIF($C$2:C2057,C2057))</f>
        <v/>
      </c>
      <c r="H2057" s="3"/>
      <c r="N2057" s="3"/>
      <c r="O2057" s="3"/>
      <c r="P2057" s="3"/>
      <c r="Q2057" s="3"/>
      <c r="R2057" s="3"/>
      <c r="S2057" s="3"/>
      <c r="T2057" s="3"/>
      <c r="V2057" s="3"/>
      <c r="W2057" s="3"/>
      <c r="X2057" s="3"/>
      <c r="Z2057" s="3"/>
      <c r="AA2057" s="3"/>
      <c r="AB2057" s="3"/>
      <c r="AC2057" s="3"/>
      <c r="AD2057" s="3"/>
      <c r="AF2057" s="3"/>
      <c r="AG2057" s="3"/>
      <c r="AH2057" s="3"/>
      <c r="AJ2057" s="3"/>
      <c r="AK2057" s="3"/>
      <c r="AL2057" s="3"/>
      <c r="AN2057" s="3"/>
      <c r="AQ2057" s="3"/>
    </row>
    <row r="2058" spans="1:43">
      <c r="A2058" t="str">
        <f>IF(C2058="","","Allievo "&amp;COUNTIF($C$2:C2058,C2058))</f>
        <v/>
      </c>
      <c r="H2058" s="3"/>
      <c r="N2058" s="3"/>
      <c r="O2058" s="3"/>
      <c r="P2058" s="3"/>
      <c r="Q2058" s="3"/>
      <c r="R2058" s="3"/>
      <c r="S2058" s="3"/>
      <c r="T2058" s="3"/>
      <c r="V2058" s="3"/>
      <c r="W2058" s="3"/>
      <c r="X2058" s="3"/>
      <c r="Z2058" s="3"/>
      <c r="AA2058" s="3"/>
      <c r="AB2058" s="3"/>
      <c r="AC2058" s="3"/>
      <c r="AD2058" s="3"/>
      <c r="AF2058" s="3"/>
      <c r="AG2058" s="3"/>
      <c r="AH2058" s="3"/>
      <c r="AJ2058" s="3"/>
      <c r="AK2058" s="3"/>
      <c r="AL2058" s="3"/>
      <c r="AN2058" s="3"/>
      <c r="AQ2058" s="3"/>
    </row>
    <row r="2059" spans="1:43">
      <c r="A2059" t="str">
        <f>IF(C2059="","","Allievo "&amp;COUNTIF($C$2:C2059,C2059))</f>
        <v/>
      </c>
      <c r="H2059" s="3"/>
      <c r="N2059" s="3"/>
      <c r="O2059" s="3"/>
      <c r="P2059" s="3"/>
      <c r="Q2059" s="3"/>
      <c r="R2059" s="3"/>
      <c r="S2059" s="3"/>
      <c r="T2059" s="3"/>
      <c r="V2059" s="3"/>
      <c r="W2059" s="3"/>
      <c r="X2059" s="3"/>
      <c r="Z2059" s="3"/>
      <c r="AA2059" s="3"/>
      <c r="AB2059" s="3"/>
      <c r="AC2059" s="3"/>
      <c r="AD2059" s="3"/>
      <c r="AF2059" s="3"/>
      <c r="AG2059" s="3"/>
      <c r="AH2059" s="3"/>
      <c r="AJ2059" s="3"/>
      <c r="AK2059" s="3"/>
      <c r="AL2059" s="3"/>
      <c r="AN2059" s="3"/>
      <c r="AQ2059" s="3"/>
    </row>
    <row r="2060" spans="1:43">
      <c r="A2060" t="str">
        <f>IF(C2060="","","Allievo "&amp;COUNTIF($C$2:C2060,C2060))</f>
        <v/>
      </c>
      <c r="H2060" s="3"/>
      <c r="N2060" s="3"/>
      <c r="O2060" s="3"/>
      <c r="P2060" s="3"/>
      <c r="Q2060" s="3"/>
      <c r="R2060" s="3"/>
      <c r="S2060" s="3"/>
      <c r="T2060" s="3"/>
      <c r="V2060" s="3"/>
      <c r="W2060" s="3"/>
      <c r="X2060" s="3"/>
      <c r="Z2060" s="3"/>
      <c r="AA2060" s="3"/>
      <c r="AB2060" s="3"/>
      <c r="AC2060" s="3"/>
      <c r="AD2060" s="3"/>
      <c r="AF2060" s="3"/>
      <c r="AG2060" s="3"/>
      <c r="AH2060" s="3"/>
      <c r="AJ2060" s="3"/>
      <c r="AK2060" s="3"/>
      <c r="AL2060" s="3"/>
      <c r="AN2060" s="3"/>
      <c r="AQ2060" s="3"/>
    </row>
    <row r="2061" spans="1:43">
      <c r="A2061" t="str">
        <f>IF(C2061="","","Allievo "&amp;COUNTIF($C$2:C2061,C2061))</f>
        <v/>
      </c>
      <c r="H2061" s="3"/>
      <c r="N2061" s="3"/>
      <c r="O2061" s="3"/>
      <c r="P2061" s="3"/>
      <c r="Q2061" s="3"/>
      <c r="R2061" s="3"/>
      <c r="S2061" s="3"/>
      <c r="T2061" s="3"/>
      <c r="V2061" s="3"/>
      <c r="W2061" s="3"/>
      <c r="X2061" s="3"/>
      <c r="Z2061" s="3"/>
      <c r="AA2061" s="3"/>
      <c r="AB2061" s="3"/>
      <c r="AC2061" s="3"/>
      <c r="AD2061" s="3"/>
      <c r="AF2061" s="3"/>
      <c r="AG2061" s="3"/>
      <c r="AH2061" s="3"/>
      <c r="AJ2061" s="3"/>
      <c r="AK2061" s="3"/>
      <c r="AL2061" s="3"/>
      <c r="AN2061" s="3"/>
      <c r="AQ2061" s="3"/>
    </row>
    <row r="2062" spans="1:43">
      <c r="A2062" t="str">
        <f>IF(C2062="","","Allievo "&amp;COUNTIF($C$2:C2062,C2062))</f>
        <v/>
      </c>
      <c r="H2062" s="3"/>
      <c r="N2062" s="3"/>
      <c r="O2062" s="3"/>
      <c r="P2062" s="3"/>
      <c r="Q2062" s="3"/>
      <c r="R2062" s="3"/>
      <c r="S2062" s="3"/>
      <c r="T2062" s="3"/>
      <c r="V2062" s="3"/>
      <c r="W2062" s="3"/>
      <c r="X2062" s="3"/>
      <c r="Z2062" s="3"/>
      <c r="AA2062" s="3"/>
      <c r="AB2062" s="3"/>
      <c r="AC2062" s="3"/>
      <c r="AD2062" s="3"/>
      <c r="AF2062" s="3"/>
      <c r="AG2062" s="3"/>
      <c r="AH2062" s="3"/>
      <c r="AJ2062" s="3"/>
      <c r="AK2062" s="3"/>
      <c r="AL2062" s="3"/>
      <c r="AN2062" s="3"/>
      <c r="AQ2062" s="3"/>
    </row>
    <row r="2063" spans="1:43">
      <c r="A2063" t="str">
        <f>IF(C2063="","","Allievo "&amp;COUNTIF($C$2:C2063,C2063))</f>
        <v/>
      </c>
      <c r="H2063" s="3"/>
      <c r="N2063" s="3"/>
      <c r="O2063" s="3"/>
      <c r="P2063" s="3"/>
      <c r="Q2063" s="3"/>
      <c r="R2063" s="3"/>
      <c r="S2063" s="3"/>
      <c r="T2063" s="3"/>
      <c r="V2063" s="3"/>
      <c r="W2063" s="3"/>
      <c r="X2063" s="3"/>
      <c r="Z2063" s="3"/>
      <c r="AA2063" s="3"/>
      <c r="AB2063" s="3"/>
      <c r="AC2063" s="3"/>
      <c r="AD2063" s="3"/>
      <c r="AF2063" s="3"/>
      <c r="AG2063" s="3"/>
      <c r="AH2063" s="3"/>
      <c r="AJ2063" s="3"/>
      <c r="AK2063" s="3"/>
      <c r="AL2063" s="3"/>
      <c r="AN2063" s="3"/>
      <c r="AQ2063" s="3"/>
    </row>
    <row r="2064" spans="1:43">
      <c r="A2064" t="str">
        <f>IF(C2064="","","Allievo "&amp;COUNTIF($C$2:C2064,C2064))</f>
        <v/>
      </c>
      <c r="H2064" s="3"/>
      <c r="N2064" s="3"/>
      <c r="O2064" s="3"/>
      <c r="P2064" s="3"/>
      <c r="Q2064" s="3"/>
      <c r="R2064" s="3"/>
      <c r="S2064" s="3"/>
      <c r="T2064" s="3"/>
      <c r="V2064" s="3"/>
      <c r="W2064" s="3"/>
      <c r="X2064" s="3"/>
      <c r="Z2064" s="3"/>
      <c r="AA2064" s="3"/>
      <c r="AB2064" s="3"/>
      <c r="AC2064" s="3"/>
      <c r="AD2064" s="3"/>
      <c r="AF2064" s="3"/>
      <c r="AG2064" s="3"/>
      <c r="AH2064" s="3"/>
      <c r="AJ2064" s="3"/>
      <c r="AK2064" s="3"/>
      <c r="AL2064" s="3"/>
      <c r="AN2064" s="3"/>
      <c r="AQ2064" s="3"/>
    </row>
    <row r="2065" spans="1:43">
      <c r="A2065" t="str">
        <f>IF(C2065="","","Allievo "&amp;COUNTIF($C$2:C2065,C2065))</f>
        <v/>
      </c>
      <c r="H2065" s="3"/>
      <c r="N2065" s="3"/>
      <c r="O2065" s="3"/>
      <c r="P2065" s="3"/>
      <c r="Q2065" s="3"/>
      <c r="R2065" s="3"/>
      <c r="S2065" s="3"/>
      <c r="T2065" s="3"/>
      <c r="V2065" s="3"/>
      <c r="W2065" s="3"/>
      <c r="X2065" s="3"/>
      <c r="Z2065" s="3"/>
      <c r="AA2065" s="3"/>
      <c r="AB2065" s="3"/>
      <c r="AC2065" s="3"/>
      <c r="AD2065" s="3"/>
      <c r="AF2065" s="3"/>
      <c r="AG2065" s="3"/>
      <c r="AH2065" s="3"/>
      <c r="AJ2065" s="3"/>
      <c r="AK2065" s="3"/>
      <c r="AL2065" s="3"/>
      <c r="AN2065" s="3"/>
      <c r="AQ2065" s="3"/>
    </row>
    <row r="2066" spans="1:43">
      <c r="A2066" t="str">
        <f>IF(C2066="","","Allievo "&amp;COUNTIF($C$2:C2066,C2066))</f>
        <v/>
      </c>
      <c r="H2066" s="3"/>
      <c r="N2066" s="3"/>
      <c r="O2066" s="3"/>
      <c r="P2066" s="3"/>
      <c r="Q2066" s="3"/>
      <c r="R2066" s="3"/>
      <c r="S2066" s="3"/>
      <c r="T2066" s="3"/>
      <c r="V2066" s="3"/>
      <c r="W2066" s="3"/>
      <c r="X2066" s="3"/>
      <c r="Z2066" s="3"/>
      <c r="AA2066" s="3"/>
      <c r="AB2066" s="3"/>
      <c r="AC2066" s="3"/>
      <c r="AD2066" s="3"/>
      <c r="AF2066" s="3"/>
      <c r="AG2066" s="3"/>
      <c r="AH2066" s="3"/>
      <c r="AJ2066" s="3"/>
      <c r="AK2066" s="3"/>
      <c r="AL2066" s="3"/>
      <c r="AN2066" s="3"/>
      <c r="AQ2066" s="3"/>
    </row>
    <row r="2067" spans="1:43">
      <c r="A2067" t="str">
        <f>IF(C2067="","","Allievo "&amp;COUNTIF($C$2:C2067,C2067))</f>
        <v/>
      </c>
      <c r="H2067" s="3"/>
      <c r="N2067" s="3"/>
      <c r="O2067" s="3"/>
      <c r="P2067" s="3"/>
      <c r="Q2067" s="3"/>
      <c r="R2067" s="3"/>
      <c r="S2067" s="3"/>
      <c r="T2067" s="3"/>
      <c r="V2067" s="3"/>
      <c r="W2067" s="3"/>
      <c r="X2067" s="3"/>
      <c r="Z2067" s="3"/>
      <c r="AA2067" s="3"/>
      <c r="AB2067" s="3"/>
      <c r="AC2067" s="3"/>
      <c r="AD2067" s="3"/>
      <c r="AF2067" s="3"/>
      <c r="AG2067" s="3"/>
      <c r="AH2067" s="3"/>
      <c r="AJ2067" s="3"/>
      <c r="AK2067" s="3"/>
      <c r="AL2067" s="3"/>
      <c r="AN2067" s="3"/>
      <c r="AQ2067" s="3"/>
    </row>
    <row r="2068" spans="1:43">
      <c r="A2068" t="str">
        <f>IF(C2068="","","Allievo "&amp;COUNTIF($C$2:C2068,C2068))</f>
        <v/>
      </c>
      <c r="H2068" s="3"/>
      <c r="N2068" s="3"/>
      <c r="O2068" s="3"/>
      <c r="P2068" s="3"/>
      <c r="Q2068" s="3"/>
      <c r="R2068" s="3"/>
      <c r="S2068" s="3"/>
      <c r="T2068" s="3"/>
      <c r="V2068" s="3"/>
      <c r="W2068" s="3"/>
      <c r="X2068" s="3"/>
      <c r="Z2068" s="3"/>
      <c r="AA2068" s="3"/>
      <c r="AB2068" s="3"/>
      <c r="AC2068" s="3"/>
      <c r="AD2068" s="3"/>
      <c r="AF2068" s="3"/>
      <c r="AG2068" s="3"/>
      <c r="AH2068" s="3"/>
      <c r="AJ2068" s="3"/>
      <c r="AK2068" s="3"/>
      <c r="AL2068" s="3"/>
      <c r="AN2068" s="3"/>
      <c r="AQ2068" s="3"/>
    </row>
    <row r="2069" spans="1:43">
      <c r="A2069" t="str">
        <f>IF(C2069="","","Allievo "&amp;COUNTIF($C$2:C2069,C2069))</f>
        <v/>
      </c>
      <c r="H2069" s="3"/>
      <c r="N2069" s="3"/>
      <c r="O2069" s="3"/>
      <c r="P2069" s="3"/>
      <c r="Q2069" s="3"/>
      <c r="R2069" s="3"/>
      <c r="S2069" s="3"/>
      <c r="T2069" s="3"/>
      <c r="V2069" s="3"/>
      <c r="W2069" s="3"/>
      <c r="X2069" s="3"/>
      <c r="Z2069" s="3"/>
      <c r="AA2069" s="3"/>
      <c r="AB2069" s="3"/>
      <c r="AC2069" s="3"/>
      <c r="AD2069" s="3"/>
      <c r="AF2069" s="3"/>
      <c r="AG2069" s="3"/>
      <c r="AH2069" s="3"/>
      <c r="AJ2069" s="3"/>
      <c r="AK2069" s="3"/>
      <c r="AL2069" s="3"/>
      <c r="AN2069" s="3"/>
      <c r="AQ2069" s="3"/>
    </row>
    <row r="2070" spans="1:43">
      <c r="A2070" t="str">
        <f>IF(C2070="","","Allievo "&amp;COUNTIF($C$2:C2070,C2070))</f>
        <v/>
      </c>
      <c r="H2070" s="3"/>
      <c r="N2070" s="3"/>
      <c r="O2070" s="3"/>
      <c r="P2070" s="3"/>
      <c r="Q2070" s="3"/>
      <c r="R2070" s="3"/>
      <c r="S2070" s="3"/>
      <c r="T2070" s="3"/>
      <c r="V2070" s="3"/>
      <c r="W2070" s="3"/>
      <c r="X2070" s="3"/>
      <c r="Z2070" s="3"/>
      <c r="AA2070" s="3"/>
      <c r="AB2070" s="3"/>
      <c r="AC2070" s="3"/>
      <c r="AD2070" s="3"/>
      <c r="AF2070" s="3"/>
      <c r="AG2070" s="3"/>
      <c r="AH2070" s="3"/>
      <c r="AJ2070" s="3"/>
      <c r="AK2070" s="3"/>
      <c r="AL2070" s="3"/>
      <c r="AN2070" s="3"/>
      <c r="AQ2070" s="3"/>
    </row>
    <row r="2071" spans="1:43">
      <c r="A2071" t="str">
        <f>IF(C2071="","","Allievo "&amp;COUNTIF($C$2:C2071,C2071))</f>
        <v/>
      </c>
      <c r="H2071" s="3"/>
      <c r="N2071" s="3"/>
      <c r="O2071" s="3"/>
      <c r="P2071" s="3"/>
      <c r="Q2071" s="3"/>
      <c r="R2071" s="3"/>
      <c r="S2071" s="3"/>
      <c r="T2071" s="3"/>
      <c r="V2071" s="3"/>
      <c r="W2071" s="3"/>
      <c r="X2071" s="3"/>
      <c r="Z2071" s="3"/>
      <c r="AA2071" s="3"/>
      <c r="AB2071" s="3"/>
      <c r="AC2071" s="3"/>
      <c r="AD2071" s="3"/>
      <c r="AF2071" s="3"/>
      <c r="AG2071" s="3"/>
      <c r="AH2071" s="3"/>
      <c r="AJ2071" s="3"/>
      <c r="AK2071" s="3"/>
      <c r="AL2071" s="3"/>
      <c r="AN2071" s="3"/>
      <c r="AQ2071" s="3"/>
    </row>
    <row r="2072" spans="1:43">
      <c r="A2072" t="str">
        <f>IF(C2072="","","Allievo "&amp;COUNTIF($C$2:C2072,C2072))</f>
        <v/>
      </c>
      <c r="H2072" s="3"/>
      <c r="N2072" s="3"/>
      <c r="O2072" s="3"/>
      <c r="P2072" s="3"/>
      <c r="Q2072" s="3"/>
      <c r="R2072" s="3"/>
      <c r="S2072" s="3"/>
      <c r="T2072" s="3"/>
      <c r="V2072" s="3"/>
      <c r="W2072" s="3"/>
      <c r="X2072" s="3"/>
      <c r="Z2072" s="3"/>
      <c r="AA2072" s="3"/>
      <c r="AB2072" s="3"/>
      <c r="AC2072" s="3"/>
      <c r="AD2072" s="3"/>
      <c r="AF2072" s="3"/>
      <c r="AG2072" s="3"/>
      <c r="AH2072" s="3"/>
      <c r="AJ2072" s="3"/>
      <c r="AK2072" s="3"/>
      <c r="AL2072" s="3"/>
      <c r="AN2072" s="3"/>
      <c r="AQ2072" s="3"/>
    </row>
    <row r="2073" spans="1:43">
      <c r="A2073" t="str">
        <f>IF(C2073="","","Allievo "&amp;COUNTIF($C$2:C2073,C2073))</f>
        <v/>
      </c>
      <c r="H2073" s="3"/>
      <c r="N2073" s="3"/>
      <c r="O2073" s="3"/>
      <c r="P2073" s="3"/>
      <c r="Q2073" s="3"/>
      <c r="R2073" s="3"/>
      <c r="S2073" s="3"/>
      <c r="T2073" s="3"/>
      <c r="V2073" s="3"/>
      <c r="W2073" s="3"/>
      <c r="X2073" s="3"/>
      <c r="Z2073" s="3"/>
      <c r="AA2073" s="3"/>
      <c r="AB2073" s="3"/>
      <c r="AC2073" s="3"/>
      <c r="AD2073" s="3"/>
      <c r="AF2073" s="3"/>
      <c r="AG2073" s="3"/>
      <c r="AH2073" s="3"/>
      <c r="AJ2073" s="3"/>
      <c r="AK2073" s="3"/>
      <c r="AL2073" s="3"/>
      <c r="AN2073" s="3"/>
      <c r="AQ2073" s="3"/>
    </row>
    <row r="2074" spans="1:43">
      <c r="A2074" t="str">
        <f>IF(C2074="","","Allievo "&amp;COUNTIF($C$2:C2074,C2074))</f>
        <v/>
      </c>
      <c r="H2074" s="3"/>
      <c r="N2074" s="3"/>
      <c r="O2074" s="3"/>
      <c r="P2074" s="3"/>
      <c r="Q2074" s="3"/>
      <c r="R2074" s="3"/>
      <c r="S2074" s="3"/>
      <c r="T2074" s="3"/>
      <c r="V2074" s="3"/>
      <c r="W2074" s="3"/>
      <c r="X2074" s="3"/>
      <c r="Z2074" s="3"/>
      <c r="AA2074" s="3"/>
      <c r="AB2074" s="3"/>
      <c r="AC2074" s="3"/>
      <c r="AD2074" s="3"/>
      <c r="AF2074" s="3"/>
      <c r="AG2074" s="3"/>
      <c r="AH2074" s="3"/>
      <c r="AJ2074" s="3"/>
      <c r="AK2074" s="3"/>
      <c r="AL2074" s="3"/>
      <c r="AN2074" s="3"/>
      <c r="AQ2074" s="3"/>
    </row>
    <row r="2075" spans="1:43">
      <c r="A2075" t="str">
        <f>IF(C2075="","","Allievo "&amp;COUNTIF($C$2:C2075,C2075))</f>
        <v/>
      </c>
      <c r="H2075" s="3"/>
      <c r="N2075" s="3"/>
      <c r="O2075" s="3"/>
      <c r="P2075" s="3"/>
      <c r="Q2075" s="3"/>
      <c r="R2075" s="3"/>
      <c r="S2075" s="3"/>
      <c r="T2075" s="3"/>
      <c r="V2075" s="3"/>
      <c r="W2075" s="3"/>
      <c r="X2075" s="3"/>
      <c r="Z2075" s="3"/>
      <c r="AA2075" s="3"/>
      <c r="AB2075" s="3"/>
      <c r="AC2075" s="3"/>
      <c r="AD2075" s="3"/>
      <c r="AF2075" s="3"/>
      <c r="AG2075" s="3"/>
      <c r="AH2075" s="3"/>
      <c r="AJ2075" s="3"/>
      <c r="AK2075" s="3"/>
      <c r="AL2075" s="3"/>
      <c r="AN2075" s="3"/>
      <c r="AQ2075" s="3"/>
    </row>
    <row r="2076" spans="1:43">
      <c r="A2076" t="str">
        <f>IF(C2076="","","Allievo "&amp;COUNTIF($C$2:C2076,C2076))</f>
        <v/>
      </c>
      <c r="H2076" s="3"/>
      <c r="N2076" s="3"/>
      <c r="O2076" s="3"/>
      <c r="P2076" s="3"/>
      <c r="Q2076" s="3"/>
      <c r="R2076" s="3"/>
      <c r="S2076" s="3"/>
      <c r="T2076" s="3"/>
      <c r="V2076" s="3"/>
      <c r="W2076" s="3"/>
      <c r="X2076" s="3"/>
      <c r="Z2076" s="3"/>
      <c r="AA2076" s="3"/>
      <c r="AB2076" s="3"/>
      <c r="AC2076" s="3"/>
      <c r="AD2076" s="3"/>
      <c r="AF2076" s="3"/>
      <c r="AG2076" s="3"/>
      <c r="AH2076" s="3"/>
      <c r="AJ2076" s="3"/>
      <c r="AK2076" s="3"/>
      <c r="AL2076" s="3"/>
      <c r="AN2076" s="3"/>
      <c r="AQ2076" s="3"/>
    </row>
    <row r="2077" spans="1:43">
      <c r="A2077" t="str">
        <f>IF(C2077="","","Allievo "&amp;COUNTIF($C$2:C2077,C2077))</f>
        <v/>
      </c>
      <c r="H2077" s="3"/>
      <c r="N2077" s="3"/>
      <c r="O2077" s="3"/>
      <c r="P2077" s="3"/>
      <c r="Q2077" s="3"/>
      <c r="R2077" s="3"/>
      <c r="S2077" s="3"/>
      <c r="T2077" s="3"/>
      <c r="V2077" s="3"/>
      <c r="W2077" s="3"/>
      <c r="X2077" s="3"/>
      <c r="Z2077" s="3"/>
      <c r="AA2077" s="3"/>
      <c r="AB2077" s="3"/>
      <c r="AC2077" s="3"/>
      <c r="AD2077" s="3"/>
      <c r="AF2077" s="3"/>
      <c r="AG2077" s="3"/>
      <c r="AH2077" s="3"/>
      <c r="AJ2077" s="3"/>
      <c r="AK2077" s="3"/>
      <c r="AL2077" s="3"/>
      <c r="AN2077" s="3"/>
      <c r="AQ2077" s="3"/>
    </row>
    <row r="2078" spans="1:43">
      <c r="A2078" t="str">
        <f>IF(C2078="","","Allievo "&amp;COUNTIF($C$2:C2078,C2078))</f>
        <v/>
      </c>
      <c r="H2078" s="3"/>
      <c r="N2078" s="3"/>
      <c r="O2078" s="3"/>
      <c r="P2078" s="3"/>
      <c r="Q2078" s="3"/>
      <c r="R2078" s="3"/>
      <c r="S2078" s="3"/>
      <c r="T2078" s="3"/>
      <c r="V2078" s="3"/>
      <c r="W2078" s="3"/>
      <c r="X2078" s="3"/>
      <c r="Z2078" s="3"/>
      <c r="AA2078" s="3"/>
      <c r="AB2078" s="3"/>
      <c r="AC2078" s="3"/>
      <c r="AD2078" s="3"/>
      <c r="AF2078" s="3"/>
      <c r="AG2078" s="3"/>
      <c r="AH2078" s="3"/>
      <c r="AJ2078" s="3"/>
      <c r="AK2078" s="3"/>
      <c r="AL2078" s="3"/>
      <c r="AN2078" s="3"/>
      <c r="AQ2078" s="3"/>
    </row>
    <row r="2079" spans="1:43">
      <c r="A2079" t="str">
        <f>IF(C2079="","","Allievo "&amp;COUNTIF($C$2:C2079,C2079))</f>
        <v/>
      </c>
      <c r="H2079" s="3"/>
      <c r="N2079" s="3"/>
      <c r="O2079" s="3"/>
      <c r="P2079" s="3"/>
      <c r="Q2079" s="3"/>
      <c r="R2079" s="3"/>
      <c r="S2079" s="3"/>
      <c r="T2079" s="3"/>
      <c r="V2079" s="3"/>
      <c r="W2079" s="3"/>
      <c r="X2079" s="3"/>
      <c r="Z2079" s="3"/>
      <c r="AA2079" s="3"/>
      <c r="AB2079" s="3"/>
      <c r="AC2079" s="3"/>
      <c r="AD2079" s="3"/>
      <c r="AF2079" s="3"/>
      <c r="AG2079" s="3"/>
      <c r="AH2079" s="3"/>
      <c r="AJ2079" s="3"/>
      <c r="AK2079" s="3"/>
      <c r="AL2079" s="3"/>
      <c r="AN2079" s="3"/>
      <c r="AQ2079" s="3"/>
    </row>
    <row r="2080" spans="1:43">
      <c r="A2080" t="str">
        <f>IF(C2080="","","Allievo "&amp;COUNTIF($C$2:C2080,C2080))</f>
        <v/>
      </c>
      <c r="H2080" s="3"/>
      <c r="N2080" s="3"/>
      <c r="O2080" s="3"/>
      <c r="P2080" s="3"/>
      <c r="Q2080" s="3"/>
      <c r="R2080" s="3"/>
      <c r="S2080" s="3"/>
      <c r="T2080" s="3"/>
      <c r="V2080" s="3"/>
      <c r="W2080" s="3"/>
      <c r="X2080" s="3"/>
      <c r="Z2080" s="3"/>
      <c r="AA2080" s="3"/>
      <c r="AB2080" s="3"/>
      <c r="AC2080" s="3"/>
      <c r="AD2080" s="3"/>
      <c r="AF2080" s="3"/>
      <c r="AG2080" s="3"/>
      <c r="AH2080" s="3"/>
      <c r="AJ2080" s="3"/>
      <c r="AK2080" s="3"/>
      <c r="AL2080" s="3"/>
      <c r="AN2080" s="3"/>
      <c r="AQ2080" s="3"/>
    </row>
    <row r="2081" spans="1:43">
      <c r="A2081" t="str">
        <f>IF(C2081="","","Allievo "&amp;COUNTIF($C$2:C2081,C2081))</f>
        <v/>
      </c>
      <c r="H2081" s="3"/>
      <c r="N2081" s="3"/>
      <c r="O2081" s="3"/>
      <c r="P2081" s="3"/>
      <c r="Q2081" s="3"/>
      <c r="R2081" s="3"/>
      <c r="S2081" s="3"/>
      <c r="T2081" s="3"/>
      <c r="V2081" s="3"/>
      <c r="W2081" s="3"/>
      <c r="X2081" s="3"/>
      <c r="Z2081" s="3"/>
      <c r="AA2081" s="3"/>
      <c r="AB2081" s="3"/>
      <c r="AC2081" s="3"/>
      <c r="AD2081" s="3"/>
      <c r="AF2081" s="3"/>
      <c r="AG2081" s="3"/>
      <c r="AH2081" s="3"/>
      <c r="AJ2081" s="3"/>
      <c r="AK2081" s="3"/>
      <c r="AL2081" s="3"/>
      <c r="AN2081" s="3"/>
      <c r="AQ2081" s="3"/>
    </row>
    <row r="2082" spans="1:43">
      <c r="A2082" t="str">
        <f>IF(C2082="","","Allievo "&amp;COUNTIF($C$2:C2082,C2082))</f>
        <v/>
      </c>
      <c r="H2082" s="3"/>
      <c r="N2082" s="3"/>
      <c r="O2082" s="3"/>
      <c r="P2082" s="3"/>
      <c r="Q2082" s="3"/>
      <c r="R2082" s="3"/>
      <c r="S2082" s="3"/>
      <c r="T2082" s="3"/>
      <c r="V2082" s="3"/>
      <c r="W2082" s="3"/>
      <c r="X2082" s="3"/>
      <c r="Z2082" s="3"/>
      <c r="AA2082" s="3"/>
      <c r="AB2082" s="3"/>
      <c r="AC2082" s="3"/>
      <c r="AD2082" s="3"/>
      <c r="AF2082" s="3"/>
      <c r="AG2082" s="3"/>
      <c r="AH2082" s="3"/>
      <c r="AJ2082" s="3"/>
      <c r="AK2082" s="3"/>
      <c r="AL2082" s="3"/>
      <c r="AN2082" s="3"/>
      <c r="AQ2082" s="3"/>
    </row>
    <row r="2083" spans="1:43">
      <c r="A2083" t="str">
        <f>IF(C2083="","","Allievo "&amp;COUNTIF($C$2:C2083,C2083))</f>
        <v/>
      </c>
      <c r="H2083" s="3"/>
      <c r="N2083" s="3"/>
      <c r="O2083" s="3"/>
      <c r="P2083" s="3"/>
      <c r="Q2083" s="3"/>
      <c r="R2083" s="3"/>
      <c r="S2083" s="3"/>
      <c r="T2083" s="3"/>
      <c r="V2083" s="3"/>
      <c r="W2083" s="3"/>
      <c r="X2083" s="3"/>
      <c r="Z2083" s="3"/>
      <c r="AA2083" s="3"/>
      <c r="AB2083" s="3"/>
      <c r="AC2083" s="3"/>
      <c r="AD2083" s="3"/>
      <c r="AF2083" s="3"/>
      <c r="AG2083" s="3"/>
      <c r="AH2083" s="3"/>
      <c r="AJ2083" s="3"/>
      <c r="AK2083" s="3"/>
      <c r="AL2083" s="3"/>
      <c r="AN2083" s="3"/>
      <c r="AQ2083" s="3"/>
    </row>
    <row r="2084" spans="1:43">
      <c r="A2084" t="str">
        <f>IF(C2084="","","Allievo "&amp;COUNTIF($C$2:C2084,C2084))</f>
        <v/>
      </c>
      <c r="H2084" s="3"/>
      <c r="N2084" s="3"/>
      <c r="O2084" s="3"/>
      <c r="P2084" s="3"/>
      <c r="Q2084" s="3"/>
      <c r="R2084" s="3"/>
      <c r="S2084" s="3"/>
      <c r="T2084" s="3"/>
      <c r="V2084" s="3"/>
      <c r="W2084" s="3"/>
      <c r="X2084" s="3"/>
      <c r="Z2084" s="3"/>
      <c r="AA2084" s="3"/>
      <c r="AB2084" s="3"/>
      <c r="AC2084" s="3"/>
      <c r="AD2084" s="3"/>
      <c r="AF2084" s="3"/>
      <c r="AG2084" s="3"/>
      <c r="AH2084" s="3"/>
      <c r="AJ2084" s="3"/>
      <c r="AK2084" s="3"/>
      <c r="AL2084" s="3"/>
      <c r="AN2084" s="3"/>
      <c r="AQ2084" s="3"/>
    </row>
    <row r="2085" spans="1:43">
      <c r="A2085" t="str">
        <f>IF(C2085="","","Allievo "&amp;COUNTIF($C$2:C2085,C2085))</f>
        <v/>
      </c>
      <c r="H2085" s="3"/>
      <c r="N2085" s="3"/>
      <c r="O2085" s="3"/>
      <c r="P2085" s="3"/>
      <c r="Q2085" s="3"/>
      <c r="R2085" s="3"/>
      <c r="S2085" s="3"/>
      <c r="T2085" s="3"/>
      <c r="V2085" s="3"/>
      <c r="W2085" s="3"/>
      <c r="X2085" s="3"/>
      <c r="Z2085" s="3"/>
      <c r="AA2085" s="3"/>
      <c r="AB2085" s="3"/>
      <c r="AC2085" s="3"/>
      <c r="AD2085" s="3"/>
      <c r="AF2085" s="3"/>
      <c r="AG2085" s="3"/>
      <c r="AH2085" s="3"/>
      <c r="AJ2085" s="3"/>
      <c r="AK2085" s="3"/>
      <c r="AL2085" s="3"/>
      <c r="AN2085" s="3"/>
      <c r="AQ2085" s="3"/>
    </row>
    <row r="2086" spans="1:43">
      <c r="A2086" t="str">
        <f>IF(C2086="","","Allievo "&amp;COUNTIF($C$2:C2086,C2086))</f>
        <v/>
      </c>
      <c r="H2086" s="3"/>
      <c r="N2086" s="3"/>
      <c r="O2086" s="3"/>
      <c r="P2086" s="3"/>
      <c r="Q2086" s="3"/>
      <c r="R2086" s="3"/>
      <c r="S2086" s="3"/>
      <c r="T2086" s="3"/>
      <c r="V2086" s="3"/>
      <c r="W2086" s="3"/>
      <c r="X2086" s="3"/>
      <c r="Z2086" s="3"/>
      <c r="AA2086" s="3"/>
      <c r="AB2086" s="3"/>
      <c r="AC2086" s="3"/>
      <c r="AD2086" s="3"/>
      <c r="AF2086" s="3"/>
      <c r="AG2086" s="3"/>
      <c r="AH2086" s="3"/>
      <c r="AJ2086" s="3"/>
      <c r="AK2086" s="3"/>
      <c r="AL2086" s="3"/>
      <c r="AN2086" s="3"/>
      <c r="AQ2086" s="3"/>
    </row>
    <row r="2087" spans="1:43">
      <c r="A2087" t="str">
        <f>IF(C2087="","","Allievo "&amp;COUNTIF($C$2:C2087,C2087))</f>
        <v/>
      </c>
      <c r="H2087" s="3"/>
      <c r="N2087" s="3"/>
      <c r="O2087" s="3"/>
      <c r="P2087" s="3"/>
      <c r="Q2087" s="3"/>
      <c r="R2087" s="3"/>
      <c r="S2087" s="3"/>
      <c r="T2087" s="3"/>
      <c r="V2087" s="3"/>
      <c r="W2087" s="3"/>
      <c r="X2087" s="3"/>
      <c r="Z2087" s="3"/>
      <c r="AA2087" s="3"/>
      <c r="AB2087" s="3"/>
      <c r="AC2087" s="3"/>
      <c r="AD2087" s="3"/>
      <c r="AF2087" s="3"/>
      <c r="AG2087" s="3"/>
      <c r="AH2087" s="3"/>
      <c r="AJ2087" s="3"/>
      <c r="AK2087" s="3"/>
      <c r="AL2087" s="3"/>
      <c r="AN2087" s="3"/>
      <c r="AQ2087" s="3"/>
    </row>
    <row r="2088" spans="1:43">
      <c r="A2088" t="str">
        <f>IF(C2088="","","Allievo "&amp;COUNTIF($C$2:C2088,C2088))</f>
        <v/>
      </c>
      <c r="H2088" s="3"/>
      <c r="N2088" s="3"/>
      <c r="O2088" s="3"/>
      <c r="P2088" s="3"/>
      <c r="Q2088" s="3"/>
      <c r="R2088" s="3"/>
      <c r="S2088" s="3"/>
      <c r="T2088" s="3"/>
      <c r="V2088" s="3"/>
      <c r="W2088" s="3"/>
      <c r="X2088" s="3"/>
      <c r="Z2088" s="3"/>
      <c r="AA2088" s="3"/>
      <c r="AB2088" s="3"/>
      <c r="AC2088" s="3"/>
      <c r="AD2088" s="3"/>
      <c r="AF2088" s="3"/>
      <c r="AG2088" s="3"/>
      <c r="AH2088" s="3"/>
      <c r="AJ2088" s="3"/>
      <c r="AK2088" s="3"/>
      <c r="AL2088" s="3"/>
      <c r="AN2088" s="3"/>
      <c r="AQ2088" s="3"/>
    </row>
    <row r="2089" spans="1:43">
      <c r="A2089" t="str">
        <f>IF(C2089="","","Allievo "&amp;COUNTIF($C$2:C2089,C2089))</f>
        <v/>
      </c>
      <c r="H2089" s="3"/>
      <c r="N2089" s="3"/>
      <c r="O2089" s="3"/>
      <c r="P2089" s="3"/>
      <c r="Q2089" s="3"/>
      <c r="R2089" s="3"/>
      <c r="S2089" s="3"/>
      <c r="T2089" s="3"/>
      <c r="V2089" s="3"/>
      <c r="W2089" s="3"/>
      <c r="X2089" s="3"/>
      <c r="Z2089" s="3"/>
      <c r="AA2089" s="3"/>
      <c r="AB2089" s="3"/>
      <c r="AC2089" s="3"/>
      <c r="AD2089" s="3"/>
      <c r="AF2089" s="3"/>
      <c r="AG2089" s="3"/>
      <c r="AH2089" s="3"/>
      <c r="AJ2089" s="3"/>
      <c r="AK2089" s="3"/>
      <c r="AL2089" s="3"/>
      <c r="AN2089" s="3"/>
      <c r="AQ2089" s="3"/>
    </row>
    <row r="2090" spans="1:43">
      <c r="A2090" t="str">
        <f>IF(C2090="","","Allievo "&amp;COUNTIF($C$2:C2090,C2090))</f>
        <v/>
      </c>
      <c r="H2090" s="3"/>
      <c r="N2090" s="3"/>
      <c r="O2090" s="3"/>
      <c r="P2090" s="3"/>
      <c r="Q2090" s="3"/>
      <c r="R2090" s="3"/>
      <c r="S2090" s="3"/>
      <c r="T2090" s="3"/>
      <c r="V2090" s="3"/>
      <c r="W2090" s="3"/>
      <c r="X2090" s="3"/>
      <c r="Z2090" s="3"/>
      <c r="AA2090" s="3"/>
      <c r="AB2090" s="3"/>
      <c r="AC2090" s="3"/>
      <c r="AD2090" s="3"/>
      <c r="AF2090" s="3"/>
      <c r="AG2090" s="3"/>
      <c r="AH2090" s="3"/>
      <c r="AJ2090" s="3"/>
      <c r="AK2090" s="3"/>
      <c r="AL2090" s="3"/>
      <c r="AN2090" s="3"/>
      <c r="AQ2090" s="3"/>
    </row>
    <row r="2091" spans="1:43">
      <c r="A2091" t="str">
        <f>IF(C2091="","","Allievo "&amp;COUNTIF($C$2:C2091,C2091))</f>
        <v/>
      </c>
      <c r="H2091" s="3"/>
      <c r="N2091" s="3"/>
      <c r="O2091" s="3"/>
      <c r="P2091" s="3"/>
      <c r="Q2091" s="3"/>
      <c r="R2091" s="3"/>
      <c r="S2091" s="3"/>
      <c r="T2091" s="3"/>
      <c r="V2091" s="3"/>
      <c r="W2091" s="3"/>
      <c r="X2091" s="3"/>
      <c r="Z2091" s="3"/>
      <c r="AA2091" s="3"/>
      <c r="AB2091" s="3"/>
      <c r="AC2091" s="3"/>
      <c r="AD2091" s="3"/>
      <c r="AF2091" s="3"/>
      <c r="AG2091" s="3"/>
      <c r="AH2091" s="3"/>
      <c r="AJ2091" s="3"/>
      <c r="AK2091" s="3"/>
      <c r="AL2091" s="3"/>
      <c r="AN2091" s="3"/>
      <c r="AQ2091" s="3"/>
    </row>
    <row r="2092" spans="1:43">
      <c r="A2092" t="str">
        <f>IF(C2092="","","Allievo "&amp;COUNTIF($C$2:C2092,C2092))</f>
        <v/>
      </c>
      <c r="H2092" s="3"/>
      <c r="N2092" s="3"/>
      <c r="O2092" s="3"/>
      <c r="P2092" s="3"/>
      <c r="Q2092" s="3"/>
      <c r="R2092" s="3"/>
      <c r="S2092" s="3"/>
      <c r="T2092" s="3"/>
      <c r="V2092" s="3"/>
      <c r="W2092" s="3"/>
      <c r="X2092" s="3"/>
      <c r="Z2092" s="3"/>
      <c r="AA2092" s="3"/>
      <c r="AB2092" s="3"/>
      <c r="AC2092" s="3"/>
      <c r="AD2092" s="3"/>
      <c r="AF2092" s="3"/>
      <c r="AG2092" s="3"/>
      <c r="AH2092" s="3"/>
      <c r="AJ2092" s="3"/>
      <c r="AK2092" s="3"/>
      <c r="AL2092" s="3"/>
      <c r="AN2092" s="3"/>
      <c r="AQ2092" s="3"/>
    </row>
    <row r="2093" spans="1:43">
      <c r="A2093" t="str">
        <f>IF(C2093="","","Allievo "&amp;COUNTIF($C$2:C2093,C2093))</f>
        <v/>
      </c>
      <c r="H2093" s="3"/>
      <c r="N2093" s="3"/>
      <c r="O2093" s="3"/>
      <c r="P2093" s="3"/>
      <c r="Q2093" s="3"/>
      <c r="R2093" s="3"/>
      <c r="S2093" s="3"/>
      <c r="T2093" s="3"/>
      <c r="V2093" s="3"/>
      <c r="W2093" s="3"/>
      <c r="X2093" s="3"/>
      <c r="Z2093" s="3"/>
      <c r="AA2093" s="3"/>
      <c r="AB2093" s="3"/>
      <c r="AC2093" s="3"/>
      <c r="AD2093" s="3"/>
      <c r="AF2093" s="3"/>
      <c r="AG2093" s="3"/>
      <c r="AH2093" s="3"/>
      <c r="AJ2093" s="3"/>
      <c r="AK2093" s="3"/>
      <c r="AL2093" s="3"/>
      <c r="AN2093" s="3"/>
      <c r="AQ2093" s="3"/>
    </row>
    <row r="2094" spans="1:43">
      <c r="A2094" t="str">
        <f>IF(C2094="","","Allievo "&amp;COUNTIF($C$2:C2094,C2094))</f>
        <v/>
      </c>
      <c r="H2094" s="3"/>
      <c r="N2094" s="3"/>
      <c r="O2094" s="3"/>
      <c r="P2094" s="3"/>
      <c r="Q2094" s="3"/>
      <c r="R2094" s="3"/>
      <c r="S2094" s="3"/>
      <c r="T2094" s="3"/>
      <c r="V2094" s="3"/>
      <c r="W2094" s="3"/>
      <c r="X2094" s="3"/>
      <c r="Z2094" s="3"/>
      <c r="AA2094" s="3"/>
      <c r="AB2094" s="3"/>
      <c r="AC2094" s="3"/>
      <c r="AD2094" s="3"/>
      <c r="AF2094" s="3"/>
      <c r="AG2094" s="3"/>
      <c r="AH2094" s="3"/>
      <c r="AJ2094" s="3"/>
      <c r="AK2094" s="3"/>
      <c r="AL2094" s="3"/>
      <c r="AN2094" s="3"/>
      <c r="AQ2094" s="3"/>
    </row>
    <row r="2095" spans="1:43">
      <c r="A2095" t="str">
        <f>IF(C2095="","","Allievo "&amp;COUNTIF($C$2:C2095,C2095))</f>
        <v/>
      </c>
      <c r="H2095" s="3"/>
      <c r="N2095" s="3"/>
      <c r="O2095" s="3"/>
      <c r="P2095" s="3"/>
      <c r="Q2095" s="3"/>
      <c r="R2095" s="3"/>
      <c r="S2095" s="3"/>
      <c r="T2095" s="3"/>
      <c r="V2095" s="3"/>
      <c r="W2095" s="3"/>
      <c r="X2095" s="3"/>
      <c r="Z2095" s="3"/>
      <c r="AA2095" s="3"/>
      <c r="AB2095" s="3"/>
      <c r="AC2095" s="3"/>
      <c r="AD2095" s="3"/>
      <c r="AF2095" s="3"/>
      <c r="AG2095" s="3"/>
      <c r="AH2095" s="3"/>
      <c r="AJ2095" s="3"/>
      <c r="AK2095" s="3"/>
      <c r="AL2095" s="3"/>
      <c r="AN2095" s="3"/>
      <c r="AQ2095" s="3"/>
    </row>
    <row r="2096" spans="1:43">
      <c r="A2096" t="str">
        <f>IF(C2096="","","Allievo "&amp;COUNTIF($C$2:C2096,C2096))</f>
        <v/>
      </c>
      <c r="H2096" s="3"/>
      <c r="N2096" s="3"/>
      <c r="O2096" s="3"/>
      <c r="P2096" s="3"/>
      <c r="Q2096" s="3"/>
      <c r="R2096" s="3"/>
      <c r="S2096" s="3"/>
      <c r="T2096" s="3"/>
      <c r="V2096" s="3"/>
      <c r="W2096" s="3"/>
      <c r="X2096" s="3"/>
      <c r="Z2096" s="3"/>
      <c r="AA2096" s="3"/>
      <c r="AB2096" s="3"/>
      <c r="AC2096" s="3"/>
      <c r="AD2096" s="3"/>
      <c r="AF2096" s="3"/>
      <c r="AG2096" s="3"/>
      <c r="AH2096" s="3"/>
      <c r="AJ2096" s="3"/>
      <c r="AK2096" s="3"/>
      <c r="AL2096" s="3"/>
      <c r="AN2096" s="3"/>
      <c r="AQ2096" s="3"/>
    </row>
    <row r="2097" spans="1:43">
      <c r="A2097" t="str">
        <f>IF(C2097="","","Allievo "&amp;COUNTIF($C$2:C2097,C2097))</f>
        <v/>
      </c>
      <c r="H2097" s="3"/>
      <c r="N2097" s="3"/>
      <c r="O2097" s="3"/>
      <c r="P2097" s="3"/>
      <c r="Q2097" s="3"/>
      <c r="R2097" s="3"/>
      <c r="S2097" s="3"/>
      <c r="T2097" s="3"/>
      <c r="V2097" s="3"/>
      <c r="W2097" s="3"/>
      <c r="X2097" s="3"/>
      <c r="Z2097" s="3"/>
      <c r="AA2097" s="3"/>
      <c r="AB2097" s="3"/>
      <c r="AC2097" s="3"/>
      <c r="AD2097" s="3"/>
      <c r="AF2097" s="3"/>
      <c r="AG2097" s="3"/>
      <c r="AH2097" s="3"/>
      <c r="AJ2097" s="3"/>
      <c r="AK2097" s="3"/>
      <c r="AL2097" s="3"/>
      <c r="AN2097" s="3"/>
      <c r="AQ2097" s="3"/>
    </row>
    <row r="2098" spans="1:43">
      <c r="A2098" t="str">
        <f>IF(C2098="","","Allievo "&amp;COUNTIF($C$2:C2098,C2098))</f>
        <v/>
      </c>
      <c r="H2098" s="3"/>
      <c r="N2098" s="3"/>
      <c r="O2098" s="3"/>
      <c r="P2098" s="3"/>
      <c r="Q2098" s="3"/>
      <c r="R2098" s="3"/>
      <c r="S2098" s="3"/>
      <c r="T2098" s="3"/>
      <c r="V2098" s="3"/>
      <c r="W2098" s="3"/>
      <c r="X2098" s="3"/>
      <c r="Z2098" s="3"/>
      <c r="AA2098" s="3"/>
      <c r="AB2098" s="3"/>
      <c r="AC2098" s="3"/>
      <c r="AD2098" s="3"/>
      <c r="AF2098" s="3"/>
      <c r="AG2098" s="3"/>
      <c r="AH2098" s="3"/>
      <c r="AJ2098" s="3"/>
      <c r="AK2098" s="3"/>
      <c r="AL2098" s="3"/>
      <c r="AN2098" s="3"/>
      <c r="AQ2098" s="3"/>
    </row>
    <row r="2099" spans="1:43">
      <c r="A2099" t="str">
        <f>IF(C2099="","","Allievo "&amp;COUNTIF($C$2:C2099,C2099))</f>
        <v/>
      </c>
      <c r="H2099" s="3"/>
      <c r="N2099" s="3"/>
      <c r="O2099" s="3"/>
      <c r="P2099" s="3"/>
      <c r="Q2099" s="3"/>
      <c r="R2099" s="3"/>
      <c r="S2099" s="3"/>
      <c r="T2099" s="3"/>
      <c r="V2099" s="3"/>
      <c r="W2099" s="3"/>
      <c r="X2099" s="3"/>
      <c r="Z2099" s="3"/>
      <c r="AA2099" s="3"/>
      <c r="AB2099" s="3"/>
      <c r="AC2099" s="3"/>
      <c r="AD2099" s="3"/>
      <c r="AF2099" s="3"/>
      <c r="AG2099" s="3"/>
      <c r="AH2099" s="3"/>
      <c r="AJ2099" s="3"/>
      <c r="AK2099" s="3"/>
      <c r="AL2099" s="3"/>
      <c r="AN2099" s="3"/>
      <c r="AQ2099" s="3"/>
    </row>
    <row r="2100" spans="1:43">
      <c r="A2100" t="str">
        <f>IF(C2100="","","Allievo "&amp;COUNTIF($C$2:C2100,C2100))</f>
        <v/>
      </c>
      <c r="H2100" s="3"/>
      <c r="N2100" s="3"/>
      <c r="O2100" s="3"/>
      <c r="P2100" s="3"/>
      <c r="Q2100" s="3"/>
      <c r="R2100" s="3"/>
      <c r="S2100" s="3"/>
      <c r="T2100" s="3"/>
      <c r="V2100" s="3"/>
      <c r="W2100" s="3"/>
      <c r="X2100" s="3"/>
      <c r="Z2100" s="3"/>
      <c r="AA2100" s="3"/>
      <c r="AB2100" s="3"/>
      <c r="AC2100" s="3"/>
      <c r="AD2100" s="3"/>
      <c r="AF2100" s="3"/>
      <c r="AG2100" s="3"/>
      <c r="AH2100" s="3"/>
      <c r="AJ2100" s="3"/>
      <c r="AK2100" s="3"/>
      <c r="AL2100" s="3"/>
      <c r="AN2100" s="3"/>
      <c r="AQ2100" s="3"/>
    </row>
    <row r="2101" spans="1:43">
      <c r="A2101" t="str">
        <f>IF(C2101="","","Allievo "&amp;COUNTIF($C$2:C2101,C2101))</f>
        <v/>
      </c>
      <c r="H2101" s="3"/>
      <c r="N2101" s="3"/>
      <c r="O2101" s="3"/>
      <c r="P2101" s="3"/>
      <c r="Q2101" s="3"/>
      <c r="R2101" s="3"/>
      <c r="S2101" s="3"/>
      <c r="T2101" s="3"/>
      <c r="V2101" s="3"/>
      <c r="W2101" s="3"/>
      <c r="X2101" s="3"/>
      <c r="Z2101" s="3"/>
      <c r="AA2101" s="3"/>
      <c r="AB2101" s="3"/>
      <c r="AC2101" s="3"/>
      <c r="AD2101" s="3"/>
      <c r="AF2101" s="3"/>
      <c r="AG2101" s="3"/>
      <c r="AH2101" s="3"/>
      <c r="AJ2101" s="3"/>
      <c r="AK2101" s="3"/>
      <c r="AL2101" s="3"/>
      <c r="AN2101" s="3"/>
      <c r="AQ2101" s="3"/>
    </row>
    <row r="2102" spans="1:43">
      <c r="A2102" t="str">
        <f>IF(C2102="","","Allievo "&amp;COUNTIF($C$2:C2102,C2102))</f>
        <v/>
      </c>
      <c r="H2102" s="3"/>
      <c r="N2102" s="3"/>
      <c r="O2102" s="3"/>
      <c r="P2102" s="3"/>
      <c r="Q2102" s="3"/>
      <c r="R2102" s="3"/>
      <c r="S2102" s="3"/>
      <c r="T2102" s="3"/>
      <c r="V2102" s="3"/>
      <c r="W2102" s="3"/>
      <c r="X2102" s="3"/>
      <c r="Z2102" s="3"/>
      <c r="AA2102" s="3"/>
      <c r="AB2102" s="3"/>
      <c r="AC2102" s="3"/>
      <c r="AD2102" s="3"/>
      <c r="AF2102" s="3"/>
      <c r="AG2102" s="3"/>
      <c r="AH2102" s="3"/>
      <c r="AJ2102" s="3"/>
      <c r="AK2102" s="3"/>
      <c r="AL2102" s="3"/>
      <c r="AN2102" s="3"/>
      <c r="AQ2102" s="3"/>
    </row>
    <row r="2103" spans="1:43">
      <c r="A2103" t="str">
        <f>IF(C2103="","","Allievo "&amp;COUNTIF($C$2:C2103,C2103))</f>
        <v/>
      </c>
      <c r="H2103" s="3"/>
      <c r="N2103" s="3"/>
      <c r="O2103" s="3"/>
      <c r="P2103" s="3"/>
      <c r="Q2103" s="3"/>
      <c r="R2103" s="3"/>
      <c r="S2103" s="3"/>
      <c r="T2103" s="3"/>
      <c r="V2103" s="3"/>
      <c r="W2103" s="3"/>
      <c r="X2103" s="3"/>
      <c r="Z2103" s="3"/>
      <c r="AA2103" s="3"/>
      <c r="AB2103" s="3"/>
      <c r="AC2103" s="3"/>
      <c r="AD2103" s="3"/>
      <c r="AF2103" s="3"/>
      <c r="AG2103" s="3"/>
      <c r="AH2103" s="3"/>
      <c r="AJ2103" s="3"/>
      <c r="AK2103" s="3"/>
      <c r="AL2103" s="3"/>
      <c r="AN2103" s="3"/>
      <c r="AQ2103" s="3"/>
    </row>
    <row r="2104" spans="1:43">
      <c r="A2104" t="str">
        <f>IF(C2104="","","Allievo "&amp;COUNTIF($C$2:C2104,C2104))</f>
        <v/>
      </c>
      <c r="H2104" s="3"/>
      <c r="N2104" s="3"/>
      <c r="O2104" s="3"/>
      <c r="P2104" s="3"/>
      <c r="Q2104" s="3"/>
      <c r="R2104" s="3"/>
      <c r="S2104" s="3"/>
      <c r="T2104" s="3"/>
      <c r="V2104" s="3"/>
      <c r="W2104" s="3"/>
      <c r="X2104" s="3"/>
      <c r="Z2104" s="3"/>
      <c r="AA2104" s="3"/>
      <c r="AB2104" s="3"/>
      <c r="AC2104" s="3"/>
      <c r="AD2104" s="3"/>
      <c r="AF2104" s="3"/>
      <c r="AG2104" s="3"/>
      <c r="AH2104" s="3"/>
      <c r="AJ2104" s="3"/>
      <c r="AK2104" s="3"/>
      <c r="AL2104" s="3"/>
      <c r="AN2104" s="3"/>
      <c r="AQ2104" s="3"/>
    </row>
    <row r="2105" spans="1:43">
      <c r="A2105" t="str">
        <f>IF(C2105="","","Allievo "&amp;COUNTIF($C$2:C2105,C2105))</f>
        <v/>
      </c>
      <c r="H2105" s="3"/>
      <c r="N2105" s="3"/>
      <c r="O2105" s="3"/>
      <c r="P2105" s="3"/>
      <c r="Q2105" s="3"/>
      <c r="R2105" s="3"/>
      <c r="S2105" s="3"/>
      <c r="T2105" s="3"/>
      <c r="V2105" s="3"/>
      <c r="W2105" s="3"/>
      <c r="X2105" s="3"/>
      <c r="Z2105" s="3"/>
      <c r="AA2105" s="3"/>
      <c r="AB2105" s="3"/>
      <c r="AC2105" s="3"/>
      <c r="AD2105" s="3"/>
      <c r="AF2105" s="3"/>
      <c r="AG2105" s="3"/>
      <c r="AH2105" s="3"/>
      <c r="AJ2105" s="3"/>
      <c r="AK2105" s="3"/>
      <c r="AL2105" s="3"/>
      <c r="AN2105" s="3"/>
      <c r="AQ2105" s="3"/>
    </row>
    <row r="2106" spans="1:43">
      <c r="A2106" t="str">
        <f>IF(C2106="","","Allievo "&amp;COUNTIF($C$2:C2106,C2106))</f>
        <v/>
      </c>
      <c r="H2106" s="3"/>
      <c r="N2106" s="3"/>
      <c r="O2106" s="3"/>
      <c r="P2106" s="3"/>
      <c r="Q2106" s="3"/>
      <c r="R2106" s="3"/>
      <c r="S2106" s="3"/>
      <c r="T2106" s="3"/>
      <c r="V2106" s="3"/>
      <c r="W2106" s="3"/>
      <c r="X2106" s="3"/>
      <c r="Z2106" s="3"/>
      <c r="AA2106" s="3"/>
      <c r="AB2106" s="3"/>
      <c r="AC2106" s="3"/>
      <c r="AD2106" s="3"/>
      <c r="AF2106" s="3"/>
      <c r="AG2106" s="3"/>
      <c r="AH2106" s="3"/>
      <c r="AJ2106" s="3"/>
      <c r="AK2106" s="3"/>
      <c r="AL2106" s="3"/>
      <c r="AN2106" s="3"/>
      <c r="AQ2106" s="3"/>
    </row>
    <row r="2107" spans="1:43">
      <c r="A2107" t="str">
        <f>IF(C2107="","","Allievo "&amp;COUNTIF($C$2:C2107,C2107))</f>
        <v/>
      </c>
      <c r="H2107" s="3"/>
      <c r="N2107" s="3"/>
      <c r="O2107" s="3"/>
      <c r="P2107" s="3"/>
      <c r="Q2107" s="3"/>
      <c r="R2107" s="3"/>
      <c r="S2107" s="3"/>
      <c r="T2107" s="3"/>
      <c r="V2107" s="3"/>
      <c r="W2107" s="3"/>
      <c r="X2107" s="3"/>
      <c r="Z2107" s="3"/>
      <c r="AA2107" s="3"/>
      <c r="AB2107" s="3"/>
      <c r="AC2107" s="3"/>
      <c r="AD2107" s="3"/>
      <c r="AF2107" s="3"/>
      <c r="AG2107" s="3"/>
      <c r="AH2107" s="3"/>
      <c r="AJ2107" s="3"/>
      <c r="AK2107" s="3"/>
      <c r="AL2107" s="3"/>
      <c r="AN2107" s="3"/>
      <c r="AQ2107" s="3"/>
    </row>
    <row r="2108" spans="1:43">
      <c r="A2108" t="str">
        <f>IF(C2108="","","Allievo "&amp;COUNTIF($C$2:C2108,C2108))</f>
        <v/>
      </c>
      <c r="H2108" s="3"/>
      <c r="N2108" s="3"/>
      <c r="O2108" s="3"/>
      <c r="P2108" s="3"/>
      <c r="Q2108" s="3"/>
      <c r="R2108" s="3"/>
      <c r="S2108" s="3"/>
      <c r="T2108" s="3"/>
      <c r="V2108" s="3"/>
      <c r="W2108" s="3"/>
      <c r="X2108" s="3"/>
      <c r="Z2108" s="3"/>
      <c r="AA2108" s="3"/>
      <c r="AB2108" s="3"/>
      <c r="AC2108" s="3"/>
      <c r="AD2108" s="3"/>
      <c r="AF2108" s="3"/>
      <c r="AG2108" s="3"/>
      <c r="AH2108" s="3"/>
      <c r="AJ2108" s="3"/>
      <c r="AK2108" s="3"/>
      <c r="AL2108" s="3"/>
      <c r="AN2108" s="3"/>
      <c r="AQ2108" s="3"/>
    </row>
    <row r="2109" spans="1:43">
      <c r="A2109" t="str">
        <f>IF(C2109="","","Allievo "&amp;COUNTIF($C$2:C2109,C2109))</f>
        <v/>
      </c>
      <c r="H2109" s="3"/>
      <c r="N2109" s="3"/>
      <c r="O2109" s="3"/>
      <c r="P2109" s="3"/>
      <c r="Q2109" s="3"/>
      <c r="R2109" s="3"/>
      <c r="S2109" s="3"/>
      <c r="T2109" s="3"/>
      <c r="V2109" s="3"/>
      <c r="W2109" s="3"/>
      <c r="X2109" s="3"/>
      <c r="Z2109" s="3"/>
      <c r="AA2109" s="3"/>
      <c r="AB2109" s="3"/>
      <c r="AC2109" s="3"/>
      <c r="AD2109" s="3"/>
      <c r="AF2109" s="3"/>
      <c r="AG2109" s="3"/>
      <c r="AH2109" s="3"/>
      <c r="AJ2109" s="3"/>
      <c r="AK2109" s="3"/>
      <c r="AL2109" s="3"/>
      <c r="AN2109" s="3"/>
      <c r="AQ2109" s="3"/>
    </row>
    <row r="2110" spans="1:43">
      <c r="A2110" t="str">
        <f>IF(C2110="","","Allievo "&amp;COUNTIF($C$2:C2110,C2110))</f>
        <v/>
      </c>
      <c r="H2110" s="3"/>
      <c r="N2110" s="3"/>
      <c r="O2110" s="3"/>
      <c r="P2110" s="3"/>
      <c r="Q2110" s="3"/>
      <c r="R2110" s="3"/>
      <c r="S2110" s="3"/>
      <c r="T2110" s="3"/>
      <c r="V2110" s="3"/>
      <c r="W2110" s="3"/>
      <c r="X2110" s="3"/>
      <c r="Z2110" s="3"/>
      <c r="AA2110" s="3"/>
      <c r="AB2110" s="3"/>
      <c r="AC2110" s="3"/>
      <c r="AD2110" s="3"/>
      <c r="AF2110" s="3"/>
      <c r="AG2110" s="3"/>
      <c r="AH2110" s="3"/>
      <c r="AJ2110" s="3"/>
      <c r="AK2110" s="3"/>
      <c r="AL2110" s="3"/>
      <c r="AN2110" s="3"/>
      <c r="AQ2110" s="3"/>
    </row>
    <row r="2111" spans="1:43">
      <c r="A2111" t="str">
        <f>IF(C2111="","","Allievo "&amp;COUNTIF($C$2:C2111,C2111))</f>
        <v/>
      </c>
      <c r="H2111" s="3"/>
      <c r="N2111" s="3"/>
      <c r="O2111" s="3"/>
      <c r="P2111" s="3"/>
      <c r="Q2111" s="3"/>
      <c r="R2111" s="3"/>
      <c r="S2111" s="3"/>
      <c r="T2111" s="3"/>
      <c r="V2111" s="3"/>
      <c r="W2111" s="3"/>
      <c r="X2111" s="3"/>
      <c r="Z2111" s="3"/>
      <c r="AA2111" s="3"/>
      <c r="AB2111" s="3"/>
      <c r="AC2111" s="3"/>
      <c r="AD2111" s="3"/>
      <c r="AF2111" s="3"/>
      <c r="AG2111" s="3"/>
      <c r="AH2111" s="3"/>
      <c r="AJ2111" s="3"/>
      <c r="AK2111" s="3"/>
      <c r="AL2111" s="3"/>
      <c r="AN2111" s="3"/>
      <c r="AQ2111" s="3"/>
    </row>
    <row r="2112" spans="1:43">
      <c r="A2112" t="str">
        <f>IF(C2112="","","Allievo "&amp;COUNTIF($C$2:C2112,C2112))</f>
        <v/>
      </c>
      <c r="H2112" s="3"/>
      <c r="N2112" s="3"/>
      <c r="O2112" s="3"/>
      <c r="P2112" s="3"/>
      <c r="Q2112" s="3"/>
      <c r="R2112" s="3"/>
      <c r="S2112" s="3"/>
      <c r="T2112" s="3"/>
      <c r="V2112" s="3"/>
      <c r="W2112" s="3"/>
      <c r="X2112" s="3"/>
      <c r="Z2112" s="3"/>
      <c r="AA2112" s="3"/>
      <c r="AB2112" s="3"/>
      <c r="AC2112" s="3"/>
      <c r="AD2112" s="3"/>
      <c r="AF2112" s="3"/>
      <c r="AG2112" s="3"/>
      <c r="AH2112" s="3"/>
      <c r="AJ2112" s="3"/>
      <c r="AK2112" s="3"/>
      <c r="AL2112" s="3"/>
      <c r="AN2112" s="3"/>
      <c r="AQ2112" s="3"/>
    </row>
    <row r="2113" spans="1:43">
      <c r="A2113" t="str">
        <f>IF(C2113="","","Allievo "&amp;COUNTIF($C$2:C2113,C2113))</f>
        <v/>
      </c>
      <c r="H2113" s="3"/>
      <c r="N2113" s="3"/>
      <c r="O2113" s="3"/>
      <c r="P2113" s="3"/>
      <c r="Q2113" s="3"/>
      <c r="R2113" s="3"/>
      <c r="S2113" s="3"/>
      <c r="T2113" s="3"/>
      <c r="V2113" s="3"/>
      <c r="W2113" s="3"/>
      <c r="X2113" s="3"/>
      <c r="Z2113" s="3"/>
      <c r="AA2113" s="3"/>
      <c r="AB2113" s="3"/>
      <c r="AC2113" s="3"/>
      <c r="AD2113" s="3"/>
      <c r="AF2113" s="3"/>
      <c r="AG2113" s="3"/>
      <c r="AH2113" s="3"/>
      <c r="AJ2113" s="3"/>
      <c r="AK2113" s="3"/>
      <c r="AL2113" s="3"/>
      <c r="AN2113" s="3"/>
      <c r="AQ2113" s="3"/>
    </row>
    <row r="2114" spans="1:43">
      <c r="A2114" t="str">
        <f>IF(C2114="","","Allievo "&amp;COUNTIF($C$2:C2114,C2114))</f>
        <v/>
      </c>
      <c r="H2114" s="3"/>
      <c r="N2114" s="3"/>
      <c r="O2114" s="3"/>
      <c r="P2114" s="3"/>
      <c r="Q2114" s="3"/>
      <c r="R2114" s="3"/>
      <c r="S2114" s="3"/>
      <c r="T2114" s="3"/>
      <c r="V2114" s="3"/>
      <c r="W2114" s="3"/>
      <c r="X2114" s="3"/>
      <c r="Z2114" s="3"/>
      <c r="AA2114" s="3"/>
      <c r="AB2114" s="3"/>
      <c r="AC2114" s="3"/>
      <c r="AD2114" s="3"/>
      <c r="AF2114" s="3"/>
      <c r="AG2114" s="3"/>
      <c r="AH2114" s="3"/>
      <c r="AJ2114" s="3"/>
      <c r="AK2114" s="3"/>
      <c r="AL2114" s="3"/>
      <c r="AN2114" s="3"/>
      <c r="AQ2114" s="3"/>
    </row>
    <row r="2115" spans="1:43">
      <c r="A2115" t="str">
        <f>IF(C2115="","","Allievo "&amp;COUNTIF($C$2:C2115,C2115))</f>
        <v/>
      </c>
      <c r="H2115" s="3"/>
      <c r="N2115" s="3"/>
      <c r="O2115" s="3"/>
      <c r="P2115" s="3"/>
      <c r="Q2115" s="3"/>
      <c r="R2115" s="3"/>
      <c r="S2115" s="3"/>
      <c r="T2115" s="3"/>
      <c r="V2115" s="3"/>
      <c r="W2115" s="3"/>
      <c r="X2115" s="3"/>
      <c r="Z2115" s="3"/>
      <c r="AA2115" s="3"/>
      <c r="AB2115" s="3"/>
      <c r="AC2115" s="3"/>
      <c r="AD2115" s="3"/>
      <c r="AF2115" s="3"/>
      <c r="AG2115" s="3"/>
      <c r="AH2115" s="3"/>
      <c r="AJ2115" s="3"/>
      <c r="AK2115" s="3"/>
      <c r="AL2115" s="3"/>
      <c r="AN2115" s="3"/>
      <c r="AQ2115" s="3"/>
    </row>
    <row r="2116" spans="1:43">
      <c r="A2116" t="str">
        <f>IF(C2116="","","Allievo "&amp;COUNTIF($C$2:C2116,C2116))</f>
        <v/>
      </c>
      <c r="H2116" s="3"/>
      <c r="N2116" s="3"/>
      <c r="O2116" s="3"/>
      <c r="P2116" s="3"/>
      <c r="Q2116" s="3"/>
      <c r="R2116" s="3"/>
      <c r="S2116" s="3"/>
      <c r="T2116" s="3"/>
      <c r="V2116" s="3"/>
      <c r="W2116" s="3"/>
      <c r="X2116" s="3"/>
      <c r="Z2116" s="3"/>
      <c r="AA2116" s="3"/>
      <c r="AB2116" s="3"/>
      <c r="AC2116" s="3"/>
      <c r="AD2116" s="3"/>
      <c r="AF2116" s="3"/>
      <c r="AG2116" s="3"/>
      <c r="AH2116" s="3"/>
      <c r="AJ2116" s="3"/>
      <c r="AK2116" s="3"/>
      <c r="AL2116" s="3"/>
      <c r="AN2116" s="3"/>
      <c r="AQ2116" s="3"/>
    </row>
    <row r="2117" spans="1:43">
      <c r="A2117" t="str">
        <f>IF(C2117="","","Allievo "&amp;COUNTIF($C$2:C2117,C2117))</f>
        <v/>
      </c>
      <c r="H2117" s="3"/>
      <c r="N2117" s="3"/>
      <c r="O2117" s="3"/>
      <c r="P2117" s="3"/>
      <c r="Q2117" s="3"/>
      <c r="R2117" s="3"/>
      <c r="S2117" s="3"/>
      <c r="T2117" s="3"/>
      <c r="V2117" s="3"/>
      <c r="W2117" s="3"/>
      <c r="X2117" s="3"/>
      <c r="Z2117" s="3"/>
      <c r="AA2117" s="3"/>
      <c r="AB2117" s="3"/>
      <c r="AC2117" s="3"/>
      <c r="AD2117" s="3"/>
      <c r="AF2117" s="3"/>
      <c r="AG2117" s="3"/>
      <c r="AH2117" s="3"/>
      <c r="AJ2117" s="3"/>
      <c r="AK2117" s="3"/>
      <c r="AL2117" s="3"/>
      <c r="AN2117" s="3"/>
      <c r="AQ2117" s="3"/>
    </row>
    <row r="2118" spans="1:43">
      <c r="A2118" t="str">
        <f>IF(C2118="","","Allievo "&amp;COUNTIF($C$2:C2118,C2118))</f>
        <v/>
      </c>
      <c r="H2118" s="3"/>
      <c r="N2118" s="3"/>
      <c r="O2118" s="3"/>
      <c r="P2118" s="3"/>
      <c r="Q2118" s="3"/>
      <c r="R2118" s="3"/>
      <c r="S2118" s="3"/>
      <c r="T2118" s="3"/>
      <c r="V2118" s="3"/>
      <c r="W2118" s="3"/>
      <c r="X2118" s="3"/>
      <c r="Z2118" s="3"/>
      <c r="AA2118" s="3"/>
      <c r="AB2118" s="3"/>
      <c r="AC2118" s="3"/>
      <c r="AD2118" s="3"/>
      <c r="AF2118" s="3"/>
      <c r="AG2118" s="3"/>
      <c r="AH2118" s="3"/>
      <c r="AJ2118" s="3"/>
      <c r="AK2118" s="3"/>
      <c r="AL2118" s="3"/>
      <c r="AN2118" s="3"/>
      <c r="AQ2118" s="3"/>
    </row>
    <row r="2119" spans="1:43">
      <c r="A2119" t="str">
        <f>IF(C2119="","","Allievo "&amp;COUNTIF($C$2:C2119,C2119))</f>
        <v/>
      </c>
      <c r="H2119" s="3"/>
      <c r="N2119" s="3"/>
      <c r="O2119" s="3"/>
      <c r="P2119" s="3"/>
      <c r="Q2119" s="3"/>
      <c r="R2119" s="3"/>
      <c r="S2119" s="3"/>
      <c r="T2119" s="3"/>
      <c r="V2119" s="3"/>
      <c r="W2119" s="3"/>
      <c r="X2119" s="3"/>
      <c r="Z2119" s="3"/>
      <c r="AA2119" s="3"/>
      <c r="AB2119" s="3"/>
      <c r="AC2119" s="3"/>
      <c r="AD2119" s="3"/>
      <c r="AF2119" s="3"/>
      <c r="AG2119" s="3"/>
      <c r="AH2119" s="3"/>
      <c r="AJ2119" s="3"/>
      <c r="AK2119" s="3"/>
      <c r="AL2119" s="3"/>
      <c r="AN2119" s="3"/>
      <c r="AQ2119" s="3"/>
    </row>
    <row r="2120" spans="1:43">
      <c r="A2120" t="str">
        <f>IF(C2120="","","Allievo "&amp;COUNTIF($C$2:C2120,C2120))</f>
        <v/>
      </c>
      <c r="H2120" s="3"/>
      <c r="N2120" s="3"/>
      <c r="O2120" s="3"/>
      <c r="P2120" s="3"/>
      <c r="Q2120" s="3"/>
      <c r="R2120" s="3"/>
      <c r="S2120" s="3"/>
      <c r="T2120" s="3"/>
      <c r="V2120" s="3"/>
      <c r="W2120" s="3"/>
      <c r="X2120" s="3"/>
      <c r="Z2120" s="3"/>
      <c r="AA2120" s="3"/>
      <c r="AB2120" s="3"/>
      <c r="AC2120" s="3"/>
      <c r="AD2120" s="3"/>
      <c r="AF2120" s="3"/>
      <c r="AG2120" s="3"/>
      <c r="AH2120" s="3"/>
      <c r="AJ2120" s="3"/>
      <c r="AK2120" s="3"/>
      <c r="AL2120" s="3"/>
      <c r="AN2120" s="3"/>
      <c r="AQ2120" s="3"/>
    </row>
    <row r="2121" spans="1:43">
      <c r="A2121" t="str">
        <f>IF(C2121="","","Allievo "&amp;COUNTIF($C$2:C2121,C2121))</f>
        <v/>
      </c>
      <c r="H2121" s="3"/>
      <c r="N2121" s="3"/>
      <c r="O2121" s="3"/>
      <c r="P2121" s="3"/>
      <c r="Q2121" s="3"/>
      <c r="R2121" s="3"/>
      <c r="S2121" s="3"/>
      <c r="T2121" s="3"/>
      <c r="V2121" s="3"/>
      <c r="W2121" s="3"/>
      <c r="X2121" s="3"/>
      <c r="Z2121" s="3"/>
      <c r="AA2121" s="3"/>
      <c r="AB2121" s="3"/>
      <c r="AC2121" s="3"/>
      <c r="AD2121" s="3"/>
      <c r="AF2121" s="3"/>
      <c r="AG2121" s="3"/>
      <c r="AH2121" s="3"/>
      <c r="AJ2121" s="3"/>
      <c r="AK2121" s="3"/>
      <c r="AL2121" s="3"/>
      <c r="AN2121" s="3"/>
      <c r="AQ2121" s="3"/>
    </row>
    <row r="2122" spans="1:43">
      <c r="A2122" t="str">
        <f>IF(C2122="","","Allievo "&amp;COUNTIF($C$2:C2122,C2122))</f>
        <v/>
      </c>
      <c r="H2122" s="3"/>
      <c r="N2122" s="3"/>
      <c r="O2122" s="3"/>
      <c r="P2122" s="3"/>
      <c r="Q2122" s="3"/>
      <c r="R2122" s="3"/>
      <c r="S2122" s="3"/>
      <c r="T2122" s="3"/>
      <c r="V2122" s="3"/>
      <c r="W2122" s="3"/>
      <c r="X2122" s="3"/>
      <c r="Z2122" s="3"/>
      <c r="AA2122" s="3"/>
      <c r="AB2122" s="3"/>
      <c r="AC2122" s="3"/>
      <c r="AD2122" s="3"/>
      <c r="AF2122" s="3"/>
      <c r="AG2122" s="3"/>
      <c r="AH2122" s="3"/>
      <c r="AJ2122" s="3"/>
      <c r="AK2122" s="3"/>
      <c r="AL2122" s="3"/>
      <c r="AN2122" s="3"/>
      <c r="AQ2122" s="3"/>
    </row>
    <row r="2123" spans="1:43">
      <c r="A2123" t="str">
        <f>IF(C2123="","","Allievo "&amp;COUNTIF($C$2:C2123,C2123))</f>
        <v/>
      </c>
      <c r="H2123" s="3"/>
      <c r="N2123" s="3"/>
      <c r="O2123" s="3"/>
      <c r="P2123" s="3"/>
      <c r="Q2123" s="3"/>
      <c r="R2123" s="3"/>
      <c r="S2123" s="3"/>
      <c r="T2123" s="3"/>
      <c r="V2123" s="3"/>
      <c r="W2123" s="3"/>
      <c r="X2123" s="3"/>
      <c r="Z2123" s="3"/>
      <c r="AA2123" s="3"/>
      <c r="AB2123" s="3"/>
      <c r="AC2123" s="3"/>
      <c r="AD2123" s="3"/>
      <c r="AF2123" s="3"/>
      <c r="AG2123" s="3"/>
      <c r="AH2123" s="3"/>
      <c r="AJ2123" s="3"/>
      <c r="AK2123" s="3"/>
      <c r="AL2123" s="3"/>
      <c r="AN2123" s="3"/>
      <c r="AQ2123" s="3"/>
    </row>
    <row r="2124" spans="1:43">
      <c r="A2124" t="str">
        <f>IF(C2124="","","Allievo "&amp;COUNTIF($C$2:C2124,C2124))</f>
        <v/>
      </c>
      <c r="H2124" s="3"/>
      <c r="N2124" s="3"/>
      <c r="O2124" s="3"/>
      <c r="P2124" s="3"/>
      <c r="Q2124" s="3"/>
      <c r="R2124" s="3"/>
      <c r="S2124" s="3"/>
      <c r="T2124" s="3"/>
      <c r="V2124" s="3"/>
      <c r="W2124" s="3"/>
      <c r="X2124" s="3"/>
      <c r="Z2124" s="3"/>
      <c r="AA2124" s="3"/>
      <c r="AB2124" s="3"/>
      <c r="AC2124" s="3"/>
      <c r="AD2124" s="3"/>
      <c r="AF2124" s="3"/>
      <c r="AG2124" s="3"/>
      <c r="AH2124" s="3"/>
      <c r="AJ2124" s="3"/>
      <c r="AK2124" s="3"/>
      <c r="AL2124" s="3"/>
      <c r="AN2124" s="3"/>
      <c r="AQ2124" s="3"/>
    </row>
    <row r="2125" spans="1:43">
      <c r="A2125" t="str">
        <f>IF(C2125="","","Allievo "&amp;COUNTIF($C$2:C2125,C2125))</f>
        <v/>
      </c>
      <c r="H2125" s="3"/>
      <c r="N2125" s="3"/>
      <c r="O2125" s="3"/>
      <c r="P2125" s="3"/>
      <c r="Q2125" s="3"/>
      <c r="R2125" s="3"/>
      <c r="S2125" s="3"/>
      <c r="T2125" s="3"/>
      <c r="V2125" s="3"/>
      <c r="W2125" s="3"/>
      <c r="X2125" s="3"/>
      <c r="Z2125" s="3"/>
      <c r="AA2125" s="3"/>
      <c r="AB2125" s="3"/>
      <c r="AC2125" s="3"/>
      <c r="AD2125" s="3"/>
      <c r="AF2125" s="3"/>
      <c r="AG2125" s="3"/>
      <c r="AH2125" s="3"/>
      <c r="AJ2125" s="3"/>
      <c r="AK2125" s="3"/>
      <c r="AL2125" s="3"/>
      <c r="AN2125" s="3"/>
      <c r="AQ2125" s="3"/>
    </row>
    <row r="2126" spans="1:43">
      <c r="A2126" t="str">
        <f>IF(C2126="","","Allievo "&amp;COUNTIF($C$2:C2126,C2126))</f>
        <v/>
      </c>
      <c r="H2126" s="3"/>
      <c r="N2126" s="3"/>
      <c r="O2126" s="3"/>
      <c r="P2126" s="3"/>
      <c r="Q2126" s="3"/>
      <c r="R2126" s="3"/>
      <c r="S2126" s="3"/>
      <c r="T2126" s="3"/>
      <c r="V2126" s="3"/>
      <c r="W2126" s="3"/>
      <c r="X2126" s="3"/>
      <c r="Z2126" s="3"/>
      <c r="AA2126" s="3"/>
      <c r="AB2126" s="3"/>
      <c r="AC2126" s="3"/>
      <c r="AD2126" s="3"/>
      <c r="AF2126" s="3"/>
      <c r="AG2126" s="3"/>
      <c r="AH2126" s="3"/>
      <c r="AJ2126" s="3"/>
      <c r="AK2126" s="3"/>
      <c r="AL2126" s="3"/>
      <c r="AN2126" s="3"/>
      <c r="AQ2126" s="3"/>
    </row>
    <row r="2127" spans="1:43">
      <c r="A2127" t="str">
        <f>IF(C2127="","","Allievo "&amp;COUNTIF($C$2:C2127,C2127))</f>
        <v/>
      </c>
      <c r="H2127" s="3"/>
      <c r="N2127" s="3"/>
      <c r="O2127" s="3"/>
      <c r="P2127" s="3"/>
      <c r="Q2127" s="3"/>
      <c r="R2127" s="3"/>
      <c r="S2127" s="3"/>
      <c r="T2127" s="3"/>
      <c r="V2127" s="3"/>
      <c r="W2127" s="3"/>
      <c r="X2127" s="3"/>
      <c r="Z2127" s="3"/>
      <c r="AA2127" s="3"/>
      <c r="AB2127" s="3"/>
      <c r="AC2127" s="3"/>
      <c r="AD2127" s="3"/>
      <c r="AF2127" s="3"/>
      <c r="AG2127" s="3"/>
      <c r="AH2127" s="3"/>
      <c r="AJ2127" s="3"/>
      <c r="AK2127" s="3"/>
      <c r="AL2127" s="3"/>
      <c r="AN2127" s="3"/>
      <c r="AQ2127" s="3"/>
    </row>
    <row r="2128" spans="1:43">
      <c r="A2128" t="str">
        <f>IF(C2128="","","Allievo "&amp;COUNTIF($C$2:C2128,C2128))</f>
        <v/>
      </c>
      <c r="H2128" s="3"/>
      <c r="N2128" s="3"/>
      <c r="O2128" s="3"/>
      <c r="P2128" s="3"/>
      <c r="Q2128" s="3"/>
      <c r="R2128" s="3"/>
      <c r="S2128" s="3"/>
      <c r="T2128" s="3"/>
      <c r="V2128" s="3"/>
      <c r="W2128" s="3"/>
      <c r="X2128" s="3"/>
      <c r="Z2128" s="3"/>
      <c r="AA2128" s="3"/>
      <c r="AB2128" s="3"/>
      <c r="AC2128" s="3"/>
      <c r="AD2128" s="3"/>
      <c r="AF2128" s="3"/>
      <c r="AG2128" s="3"/>
      <c r="AH2128" s="3"/>
      <c r="AJ2128" s="3"/>
      <c r="AK2128" s="3"/>
      <c r="AL2128" s="3"/>
      <c r="AN2128" s="3"/>
      <c r="AQ2128" s="3"/>
    </row>
    <row r="2129" spans="1:43">
      <c r="A2129" t="str">
        <f>IF(C2129="","","Allievo "&amp;COUNTIF($C$2:C2129,C2129))</f>
        <v/>
      </c>
      <c r="H2129" s="3"/>
      <c r="N2129" s="3"/>
      <c r="O2129" s="3"/>
      <c r="P2129" s="3"/>
      <c r="Q2129" s="3"/>
      <c r="R2129" s="3"/>
      <c r="S2129" s="3"/>
      <c r="T2129" s="3"/>
      <c r="V2129" s="3"/>
      <c r="W2129" s="3"/>
      <c r="X2129" s="3"/>
      <c r="Z2129" s="3"/>
      <c r="AA2129" s="3"/>
      <c r="AB2129" s="3"/>
      <c r="AC2129" s="3"/>
      <c r="AD2129" s="3"/>
      <c r="AF2129" s="3"/>
      <c r="AG2129" s="3"/>
      <c r="AH2129" s="3"/>
      <c r="AJ2129" s="3"/>
      <c r="AK2129" s="3"/>
      <c r="AL2129" s="3"/>
      <c r="AN2129" s="3"/>
      <c r="AQ2129" s="3"/>
    </row>
    <row r="2130" spans="1:43">
      <c r="A2130" t="str">
        <f>IF(C2130="","","Allievo "&amp;COUNTIF($C$2:C2130,C2130))</f>
        <v/>
      </c>
      <c r="H2130" s="3"/>
      <c r="N2130" s="3"/>
      <c r="O2130" s="3"/>
      <c r="P2130" s="3"/>
      <c r="Q2130" s="3"/>
      <c r="R2130" s="3"/>
      <c r="S2130" s="3"/>
      <c r="T2130" s="3"/>
      <c r="V2130" s="3"/>
      <c r="W2130" s="3"/>
      <c r="X2130" s="3"/>
      <c r="Z2130" s="3"/>
      <c r="AA2130" s="3"/>
      <c r="AB2130" s="3"/>
      <c r="AC2130" s="3"/>
      <c r="AD2130" s="3"/>
      <c r="AF2130" s="3"/>
      <c r="AG2130" s="3"/>
      <c r="AH2130" s="3"/>
      <c r="AJ2130" s="3"/>
      <c r="AK2130" s="3"/>
      <c r="AL2130" s="3"/>
      <c r="AN2130" s="3"/>
      <c r="AQ2130" s="3"/>
    </row>
    <row r="2131" spans="1:43">
      <c r="A2131" t="str">
        <f>IF(C2131="","","Allievo "&amp;COUNTIF($C$2:C2131,C2131))</f>
        <v/>
      </c>
      <c r="H2131" s="3"/>
      <c r="N2131" s="3"/>
      <c r="O2131" s="3"/>
      <c r="P2131" s="3"/>
      <c r="Q2131" s="3"/>
      <c r="R2131" s="3"/>
      <c r="S2131" s="3"/>
      <c r="T2131" s="3"/>
      <c r="V2131" s="3"/>
      <c r="W2131" s="3"/>
      <c r="X2131" s="3"/>
      <c r="Z2131" s="3"/>
      <c r="AA2131" s="3"/>
      <c r="AB2131" s="3"/>
      <c r="AC2131" s="3"/>
      <c r="AD2131" s="3"/>
      <c r="AF2131" s="3"/>
      <c r="AG2131" s="3"/>
      <c r="AH2131" s="3"/>
      <c r="AJ2131" s="3"/>
      <c r="AK2131" s="3"/>
      <c r="AL2131" s="3"/>
      <c r="AN2131" s="3"/>
      <c r="AQ2131" s="3"/>
    </row>
    <row r="2132" spans="1:43">
      <c r="A2132" t="str">
        <f>IF(C2132="","","Allievo "&amp;COUNTIF($C$2:C2132,C2132))</f>
        <v/>
      </c>
      <c r="H2132" s="3"/>
      <c r="N2132" s="3"/>
      <c r="O2132" s="3"/>
      <c r="P2132" s="3"/>
      <c r="Q2132" s="3"/>
      <c r="R2132" s="3"/>
      <c r="S2132" s="3"/>
      <c r="T2132" s="3"/>
      <c r="V2132" s="3"/>
      <c r="W2132" s="3"/>
      <c r="X2132" s="3"/>
      <c r="Z2132" s="3"/>
      <c r="AA2132" s="3"/>
      <c r="AB2132" s="3"/>
      <c r="AC2132" s="3"/>
      <c r="AD2132" s="3"/>
      <c r="AF2132" s="3"/>
      <c r="AG2132" s="3"/>
      <c r="AH2132" s="3"/>
      <c r="AJ2132" s="3"/>
      <c r="AK2132" s="3"/>
      <c r="AL2132" s="3"/>
      <c r="AN2132" s="3"/>
      <c r="AQ2132" s="3"/>
    </row>
    <row r="2133" spans="1:43">
      <c r="A2133" t="str">
        <f>IF(C2133="","","Allievo "&amp;COUNTIF($C$2:C2133,C2133))</f>
        <v/>
      </c>
      <c r="H2133" s="3"/>
      <c r="N2133" s="3"/>
      <c r="O2133" s="3"/>
      <c r="P2133" s="3"/>
      <c r="Q2133" s="3"/>
      <c r="R2133" s="3"/>
      <c r="S2133" s="3"/>
      <c r="T2133" s="3"/>
      <c r="V2133" s="3"/>
      <c r="W2133" s="3"/>
      <c r="X2133" s="3"/>
      <c r="Z2133" s="3"/>
      <c r="AA2133" s="3"/>
      <c r="AB2133" s="3"/>
      <c r="AC2133" s="3"/>
      <c r="AD2133" s="3"/>
      <c r="AF2133" s="3"/>
      <c r="AG2133" s="3"/>
      <c r="AH2133" s="3"/>
      <c r="AJ2133" s="3"/>
      <c r="AK2133" s="3"/>
      <c r="AL2133" s="3"/>
      <c r="AN2133" s="3"/>
      <c r="AQ2133" s="3"/>
    </row>
    <row r="2134" spans="1:43">
      <c r="A2134" t="str">
        <f>IF(C2134="","","Allievo "&amp;COUNTIF($C$2:C2134,C2134))</f>
        <v/>
      </c>
      <c r="H2134" s="3"/>
      <c r="N2134" s="3"/>
      <c r="O2134" s="3"/>
      <c r="P2134" s="3"/>
      <c r="Q2134" s="3"/>
      <c r="R2134" s="3"/>
      <c r="S2134" s="3"/>
      <c r="T2134" s="3"/>
      <c r="V2134" s="3"/>
      <c r="W2134" s="3"/>
      <c r="X2134" s="3"/>
      <c r="Z2134" s="3"/>
      <c r="AA2134" s="3"/>
      <c r="AB2134" s="3"/>
      <c r="AC2134" s="3"/>
      <c r="AD2134" s="3"/>
      <c r="AF2134" s="3"/>
      <c r="AG2134" s="3"/>
      <c r="AH2134" s="3"/>
      <c r="AJ2134" s="3"/>
      <c r="AK2134" s="3"/>
      <c r="AL2134" s="3"/>
      <c r="AN2134" s="3"/>
      <c r="AQ2134" s="3"/>
    </row>
    <row r="2135" spans="1:43">
      <c r="A2135" t="str">
        <f>IF(C2135="","","Allievo "&amp;COUNTIF($C$2:C2135,C2135))</f>
        <v/>
      </c>
      <c r="H2135" s="3"/>
      <c r="N2135" s="3"/>
      <c r="O2135" s="3"/>
      <c r="P2135" s="3"/>
      <c r="Q2135" s="3"/>
      <c r="R2135" s="3"/>
      <c r="S2135" s="3"/>
      <c r="T2135" s="3"/>
      <c r="V2135" s="3"/>
      <c r="W2135" s="3"/>
      <c r="X2135" s="3"/>
      <c r="Z2135" s="3"/>
      <c r="AA2135" s="3"/>
      <c r="AB2135" s="3"/>
      <c r="AC2135" s="3"/>
      <c r="AD2135" s="3"/>
      <c r="AF2135" s="3"/>
      <c r="AG2135" s="3"/>
      <c r="AH2135" s="3"/>
      <c r="AJ2135" s="3"/>
      <c r="AK2135" s="3"/>
      <c r="AL2135" s="3"/>
      <c r="AN2135" s="3"/>
      <c r="AQ2135" s="3"/>
    </row>
    <row r="2136" spans="1:43">
      <c r="A2136" t="str">
        <f>IF(C2136="","","Allievo "&amp;COUNTIF($C$2:C2136,C2136))</f>
        <v/>
      </c>
      <c r="H2136" s="3"/>
      <c r="N2136" s="3"/>
      <c r="O2136" s="3"/>
      <c r="P2136" s="3"/>
      <c r="Q2136" s="3"/>
      <c r="R2136" s="3"/>
      <c r="S2136" s="3"/>
      <c r="T2136" s="3"/>
      <c r="V2136" s="3"/>
      <c r="W2136" s="3"/>
      <c r="X2136" s="3"/>
      <c r="Z2136" s="3"/>
      <c r="AA2136" s="3"/>
      <c r="AB2136" s="3"/>
      <c r="AC2136" s="3"/>
      <c r="AD2136" s="3"/>
      <c r="AF2136" s="3"/>
      <c r="AG2136" s="3"/>
      <c r="AH2136" s="3"/>
      <c r="AJ2136" s="3"/>
      <c r="AK2136" s="3"/>
      <c r="AL2136" s="3"/>
      <c r="AN2136" s="3"/>
      <c r="AQ2136" s="3"/>
    </row>
    <row r="2137" spans="1:43">
      <c r="A2137" t="str">
        <f>IF(C2137="","","Allievo "&amp;COUNTIF($C$2:C2137,C2137))</f>
        <v/>
      </c>
      <c r="H2137" s="3"/>
      <c r="N2137" s="3"/>
      <c r="O2137" s="3"/>
      <c r="P2137" s="3"/>
      <c r="Q2137" s="3"/>
      <c r="R2137" s="3"/>
      <c r="S2137" s="3"/>
      <c r="T2137" s="3"/>
      <c r="V2137" s="3"/>
      <c r="W2137" s="3"/>
      <c r="X2137" s="3"/>
      <c r="Z2137" s="3"/>
      <c r="AA2137" s="3"/>
      <c r="AB2137" s="3"/>
      <c r="AC2137" s="3"/>
      <c r="AD2137" s="3"/>
      <c r="AF2137" s="3"/>
      <c r="AG2137" s="3"/>
      <c r="AH2137" s="3"/>
      <c r="AJ2137" s="3"/>
      <c r="AK2137" s="3"/>
      <c r="AL2137" s="3"/>
      <c r="AN2137" s="3"/>
      <c r="AQ2137" s="3"/>
    </row>
    <row r="2138" spans="1:43">
      <c r="A2138" t="str">
        <f>IF(C2138="","","Allievo "&amp;COUNTIF($C$2:C2138,C2138))</f>
        <v/>
      </c>
      <c r="H2138" s="3"/>
      <c r="N2138" s="3"/>
      <c r="O2138" s="3"/>
      <c r="P2138" s="3"/>
      <c r="Q2138" s="3"/>
      <c r="R2138" s="3"/>
      <c r="S2138" s="3"/>
      <c r="T2138" s="3"/>
      <c r="V2138" s="3"/>
      <c r="W2138" s="3"/>
      <c r="X2138" s="3"/>
      <c r="Z2138" s="3"/>
      <c r="AA2138" s="3"/>
      <c r="AB2138" s="3"/>
      <c r="AC2138" s="3"/>
      <c r="AD2138" s="3"/>
      <c r="AF2138" s="3"/>
      <c r="AG2138" s="3"/>
      <c r="AH2138" s="3"/>
      <c r="AJ2138" s="3"/>
      <c r="AK2138" s="3"/>
      <c r="AL2138" s="3"/>
      <c r="AN2138" s="3"/>
      <c r="AQ2138" s="3"/>
    </row>
    <row r="2139" spans="1:43">
      <c r="A2139" t="str">
        <f>IF(C2139="","","Allievo "&amp;COUNTIF($C$2:C2139,C2139))</f>
        <v/>
      </c>
      <c r="H2139" s="3"/>
      <c r="N2139" s="3"/>
      <c r="O2139" s="3"/>
      <c r="P2139" s="3"/>
      <c r="Q2139" s="3"/>
      <c r="R2139" s="3"/>
      <c r="S2139" s="3"/>
      <c r="T2139" s="3"/>
      <c r="V2139" s="3"/>
      <c r="W2139" s="3"/>
      <c r="X2139" s="3"/>
      <c r="Z2139" s="3"/>
      <c r="AA2139" s="3"/>
      <c r="AB2139" s="3"/>
      <c r="AC2139" s="3"/>
      <c r="AD2139" s="3"/>
      <c r="AF2139" s="3"/>
      <c r="AG2139" s="3"/>
      <c r="AH2139" s="3"/>
      <c r="AJ2139" s="3"/>
      <c r="AK2139" s="3"/>
      <c r="AL2139" s="3"/>
      <c r="AN2139" s="3"/>
      <c r="AQ2139" s="3"/>
    </row>
    <row r="2140" spans="1:43">
      <c r="A2140" t="str">
        <f>IF(C2140="","","Allievo "&amp;COUNTIF($C$2:C2140,C2140))</f>
        <v/>
      </c>
      <c r="H2140" s="3"/>
      <c r="N2140" s="3"/>
      <c r="O2140" s="3"/>
      <c r="P2140" s="3"/>
      <c r="Q2140" s="3"/>
      <c r="R2140" s="3"/>
      <c r="S2140" s="3"/>
      <c r="T2140" s="3"/>
      <c r="V2140" s="3"/>
      <c r="W2140" s="3"/>
      <c r="X2140" s="3"/>
      <c r="Z2140" s="3"/>
      <c r="AA2140" s="3"/>
      <c r="AB2140" s="3"/>
      <c r="AC2140" s="3"/>
      <c r="AD2140" s="3"/>
      <c r="AF2140" s="3"/>
      <c r="AG2140" s="3"/>
      <c r="AH2140" s="3"/>
      <c r="AJ2140" s="3"/>
      <c r="AK2140" s="3"/>
      <c r="AL2140" s="3"/>
      <c r="AN2140" s="3"/>
      <c r="AQ2140" s="3"/>
    </row>
    <row r="2141" spans="1:43">
      <c r="A2141" t="str">
        <f>IF(C2141="","","Allievo "&amp;COUNTIF($C$2:C2141,C2141))</f>
        <v/>
      </c>
      <c r="H2141" s="3"/>
      <c r="N2141" s="3"/>
      <c r="O2141" s="3"/>
      <c r="P2141" s="3"/>
      <c r="Q2141" s="3"/>
      <c r="R2141" s="3"/>
      <c r="S2141" s="3"/>
      <c r="T2141" s="3"/>
      <c r="V2141" s="3"/>
      <c r="W2141" s="3"/>
      <c r="X2141" s="3"/>
      <c r="Z2141" s="3"/>
      <c r="AA2141" s="3"/>
      <c r="AB2141" s="3"/>
      <c r="AC2141" s="3"/>
      <c r="AD2141" s="3"/>
      <c r="AF2141" s="3"/>
      <c r="AG2141" s="3"/>
      <c r="AH2141" s="3"/>
      <c r="AJ2141" s="3"/>
      <c r="AK2141" s="3"/>
      <c r="AL2141" s="3"/>
      <c r="AN2141" s="3"/>
      <c r="AQ2141" s="3"/>
    </row>
    <row r="2142" spans="1:43">
      <c r="A2142" t="str">
        <f>IF(C2142="","","Allievo "&amp;COUNTIF($C$2:C2142,C2142))</f>
        <v/>
      </c>
      <c r="H2142" s="3"/>
      <c r="N2142" s="3"/>
      <c r="O2142" s="3"/>
      <c r="P2142" s="3"/>
      <c r="Q2142" s="3"/>
      <c r="R2142" s="3"/>
      <c r="S2142" s="3"/>
      <c r="T2142" s="3"/>
      <c r="V2142" s="3"/>
      <c r="W2142" s="3"/>
      <c r="X2142" s="3"/>
      <c r="Z2142" s="3"/>
      <c r="AA2142" s="3"/>
      <c r="AB2142" s="3"/>
      <c r="AC2142" s="3"/>
      <c r="AD2142" s="3"/>
      <c r="AF2142" s="3"/>
      <c r="AG2142" s="3"/>
      <c r="AH2142" s="3"/>
      <c r="AJ2142" s="3"/>
      <c r="AK2142" s="3"/>
      <c r="AL2142" s="3"/>
      <c r="AN2142" s="3"/>
      <c r="AQ2142" s="3"/>
    </row>
    <row r="2143" spans="1:43">
      <c r="A2143" t="str">
        <f>IF(C2143="","","Allievo "&amp;COUNTIF($C$2:C2143,C2143))</f>
        <v/>
      </c>
      <c r="H2143" s="3"/>
      <c r="N2143" s="3"/>
      <c r="O2143" s="3"/>
      <c r="P2143" s="3"/>
      <c r="Q2143" s="3"/>
      <c r="R2143" s="3"/>
      <c r="S2143" s="3"/>
      <c r="T2143" s="3"/>
      <c r="V2143" s="3"/>
      <c r="W2143" s="3"/>
      <c r="X2143" s="3"/>
      <c r="Z2143" s="3"/>
      <c r="AA2143" s="3"/>
      <c r="AB2143" s="3"/>
      <c r="AC2143" s="3"/>
      <c r="AD2143" s="3"/>
      <c r="AF2143" s="3"/>
      <c r="AG2143" s="3"/>
      <c r="AH2143" s="3"/>
      <c r="AJ2143" s="3"/>
      <c r="AK2143" s="3"/>
      <c r="AL2143" s="3"/>
      <c r="AN2143" s="3"/>
      <c r="AQ2143" s="3"/>
    </row>
    <row r="2144" spans="1:43">
      <c r="A2144" t="str">
        <f>IF(C2144="","","Allievo "&amp;COUNTIF($C$2:C2144,C2144))</f>
        <v/>
      </c>
      <c r="H2144" s="3"/>
      <c r="N2144" s="3"/>
      <c r="O2144" s="3"/>
      <c r="P2144" s="3"/>
      <c r="Q2144" s="3"/>
      <c r="R2144" s="3"/>
      <c r="S2144" s="3"/>
      <c r="T2144" s="3"/>
      <c r="V2144" s="3"/>
      <c r="W2144" s="3"/>
      <c r="X2144" s="3"/>
      <c r="Z2144" s="3"/>
      <c r="AA2144" s="3"/>
      <c r="AB2144" s="3"/>
      <c r="AC2144" s="3"/>
      <c r="AD2144" s="3"/>
      <c r="AF2144" s="3"/>
      <c r="AG2144" s="3"/>
      <c r="AH2144" s="3"/>
      <c r="AJ2144" s="3"/>
      <c r="AK2144" s="3"/>
      <c r="AL2144" s="3"/>
      <c r="AN2144" s="3"/>
      <c r="AQ2144" s="3"/>
    </row>
    <row r="2145" spans="1:43">
      <c r="A2145" t="str">
        <f>IF(C2145="","","Allievo "&amp;COUNTIF($C$2:C2145,C2145))</f>
        <v/>
      </c>
      <c r="H2145" s="3"/>
      <c r="N2145" s="3"/>
      <c r="O2145" s="3"/>
      <c r="P2145" s="3"/>
      <c r="Q2145" s="3"/>
      <c r="R2145" s="3"/>
      <c r="S2145" s="3"/>
      <c r="T2145" s="3"/>
      <c r="V2145" s="3"/>
      <c r="W2145" s="3"/>
      <c r="X2145" s="3"/>
      <c r="Z2145" s="3"/>
      <c r="AA2145" s="3"/>
      <c r="AB2145" s="3"/>
      <c r="AC2145" s="3"/>
      <c r="AD2145" s="3"/>
      <c r="AF2145" s="3"/>
      <c r="AG2145" s="3"/>
      <c r="AH2145" s="3"/>
      <c r="AJ2145" s="3"/>
      <c r="AK2145" s="3"/>
      <c r="AL2145" s="3"/>
      <c r="AN2145" s="3"/>
      <c r="AQ2145" s="3"/>
    </row>
    <row r="2146" spans="1:43">
      <c r="A2146" t="str">
        <f>IF(C2146="","","Allievo "&amp;COUNTIF($C$2:C2146,C2146))</f>
        <v/>
      </c>
      <c r="H2146" s="3"/>
      <c r="N2146" s="3"/>
      <c r="O2146" s="3"/>
      <c r="P2146" s="3"/>
      <c r="Q2146" s="3"/>
      <c r="R2146" s="3"/>
      <c r="S2146" s="3"/>
      <c r="T2146" s="3"/>
      <c r="V2146" s="3"/>
      <c r="W2146" s="3"/>
      <c r="X2146" s="3"/>
      <c r="Z2146" s="3"/>
      <c r="AA2146" s="3"/>
      <c r="AB2146" s="3"/>
      <c r="AC2146" s="3"/>
      <c r="AD2146" s="3"/>
      <c r="AF2146" s="3"/>
      <c r="AG2146" s="3"/>
      <c r="AH2146" s="3"/>
      <c r="AJ2146" s="3"/>
      <c r="AK2146" s="3"/>
      <c r="AL2146" s="3"/>
      <c r="AN2146" s="3"/>
      <c r="AQ2146" s="3"/>
    </row>
    <row r="2147" spans="1:43">
      <c r="A2147" t="str">
        <f>IF(C2147="","","Allievo "&amp;COUNTIF($C$2:C2147,C2147))</f>
        <v/>
      </c>
      <c r="H2147" s="3"/>
      <c r="N2147" s="3"/>
      <c r="O2147" s="3"/>
      <c r="P2147" s="3"/>
      <c r="Q2147" s="3"/>
      <c r="R2147" s="3"/>
      <c r="S2147" s="3"/>
      <c r="T2147" s="3"/>
      <c r="V2147" s="3"/>
      <c r="W2147" s="3"/>
      <c r="X2147" s="3"/>
      <c r="Z2147" s="3"/>
      <c r="AA2147" s="3"/>
      <c r="AB2147" s="3"/>
      <c r="AC2147" s="3"/>
      <c r="AD2147" s="3"/>
      <c r="AF2147" s="3"/>
      <c r="AG2147" s="3"/>
      <c r="AH2147" s="3"/>
      <c r="AJ2147" s="3"/>
      <c r="AK2147" s="3"/>
      <c r="AL2147" s="3"/>
      <c r="AN2147" s="3"/>
      <c r="AQ2147" s="3"/>
    </row>
    <row r="2148" spans="1:43">
      <c r="A2148" t="str">
        <f>IF(C2148="","","Allievo "&amp;COUNTIF($C$2:C2148,C2148))</f>
        <v/>
      </c>
      <c r="H2148" s="3"/>
      <c r="N2148" s="3"/>
      <c r="O2148" s="3"/>
      <c r="P2148" s="3"/>
      <c r="Q2148" s="3"/>
      <c r="R2148" s="3"/>
      <c r="S2148" s="3"/>
      <c r="T2148" s="3"/>
      <c r="V2148" s="3"/>
      <c r="W2148" s="3"/>
      <c r="X2148" s="3"/>
      <c r="Z2148" s="3"/>
      <c r="AA2148" s="3"/>
      <c r="AB2148" s="3"/>
      <c r="AC2148" s="3"/>
      <c r="AD2148" s="3"/>
      <c r="AF2148" s="3"/>
      <c r="AG2148" s="3"/>
      <c r="AH2148" s="3"/>
      <c r="AJ2148" s="3"/>
      <c r="AK2148" s="3"/>
      <c r="AL2148" s="3"/>
      <c r="AN2148" s="3"/>
      <c r="AQ2148" s="3"/>
    </row>
    <row r="2149" spans="1:43">
      <c r="A2149" t="str">
        <f>IF(C2149="","","Allievo "&amp;COUNTIF($C$2:C2149,C2149))</f>
        <v/>
      </c>
      <c r="H2149" s="3"/>
      <c r="N2149" s="3"/>
      <c r="O2149" s="3"/>
      <c r="P2149" s="3"/>
      <c r="Q2149" s="3"/>
      <c r="R2149" s="3"/>
      <c r="S2149" s="3"/>
      <c r="T2149" s="3"/>
      <c r="V2149" s="3"/>
      <c r="W2149" s="3"/>
      <c r="X2149" s="3"/>
      <c r="Z2149" s="3"/>
      <c r="AA2149" s="3"/>
      <c r="AB2149" s="3"/>
      <c r="AC2149" s="3"/>
      <c r="AD2149" s="3"/>
      <c r="AF2149" s="3"/>
      <c r="AG2149" s="3"/>
      <c r="AH2149" s="3"/>
      <c r="AJ2149" s="3"/>
      <c r="AK2149" s="3"/>
      <c r="AL2149" s="3"/>
      <c r="AN2149" s="3"/>
      <c r="AQ2149" s="3"/>
    </row>
    <row r="2150" spans="1:43">
      <c r="A2150" t="str">
        <f>IF(C2150="","","Allievo "&amp;COUNTIF($C$2:C2150,C2150))</f>
        <v/>
      </c>
      <c r="H2150" s="3"/>
      <c r="N2150" s="3"/>
      <c r="O2150" s="3"/>
      <c r="P2150" s="3"/>
      <c r="Q2150" s="3"/>
      <c r="R2150" s="3"/>
      <c r="S2150" s="3"/>
      <c r="T2150" s="3"/>
      <c r="V2150" s="3"/>
      <c r="W2150" s="3"/>
      <c r="X2150" s="3"/>
      <c r="Z2150" s="3"/>
      <c r="AA2150" s="3"/>
      <c r="AB2150" s="3"/>
      <c r="AC2150" s="3"/>
      <c r="AD2150" s="3"/>
      <c r="AF2150" s="3"/>
      <c r="AG2150" s="3"/>
      <c r="AH2150" s="3"/>
      <c r="AJ2150" s="3"/>
      <c r="AK2150" s="3"/>
      <c r="AL2150" s="3"/>
      <c r="AN2150" s="3"/>
      <c r="AQ2150" s="3"/>
    </row>
    <row r="2151" spans="1:43">
      <c r="A2151" t="str">
        <f>IF(C2151="","","Allievo "&amp;COUNTIF($C$2:C2151,C2151))</f>
        <v/>
      </c>
      <c r="H2151" s="3"/>
      <c r="N2151" s="3"/>
      <c r="O2151" s="3"/>
      <c r="P2151" s="3"/>
      <c r="Q2151" s="3"/>
      <c r="R2151" s="3"/>
      <c r="S2151" s="3"/>
      <c r="T2151" s="3"/>
      <c r="V2151" s="3"/>
      <c r="W2151" s="3"/>
      <c r="X2151" s="3"/>
      <c r="Z2151" s="3"/>
      <c r="AA2151" s="3"/>
      <c r="AB2151" s="3"/>
      <c r="AC2151" s="3"/>
      <c r="AD2151" s="3"/>
      <c r="AF2151" s="3"/>
      <c r="AG2151" s="3"/>
      <c r="AH2151" s="3"/>
      <c r="AJ2151" s="3"/>
      <c r="AK2151" s="3"/>
      <c r="AL2151" s="3"/>
      <c r="AN2151" s="3"/>
      <c r="AQ2151" s="3"/>
    </row>
    <row r="2152" spans="1:43">
      <c r="A2152" t="str">
        <f>IF(C2152="","","Allievo "&amp;COUNTIF($C$2:C2152,C2152))</f>
        <v/>
      </c>
      <c r="H2152" s="3"/>
      <c r="N2152" s="3"/>
      <c r="O2152" s="3"/>
      <c r="P2152" s="3"/>
      <c r="Q2152" s="3"/>
      <c r="R2152" s="3"/>
      <c r="S2152" s="3"/>
      <c r="T2152" s="3"/>
      <c r="V2152" s="3"/>
      <c r="W2152" s="3"/>
      <c r="X2152" s="3"/>
      <c r="Z2152" s="3"/>
      <c r="AA2152" s="3"/>
      <c r="AB2152" s="3"/>
      <c r="AC2152" s="3"/>
      <c r="AD2152" s="3"/>
      <c r="AF2152" s="3"/>
      <c r="AG2152" s="3"/>
      <c r="AH2152" s="3"/>
      <c r="AJ2152" s="3"/>
      <c r="AK2152" s="3"/>
      <c r="AL2152" s="3"/>
      <c r="AN2152" s="3"/>
      <c r="AQ2152" s="3"/>
    </row>
    <row r="2153" spans="1:43">
      <c r="A2153" t="str">
        <f>IF(C2153="","","Allievo "&amp;COUNTIF($C$2:C2153,C2153))</f>
        <v/>
      </c>
      <c r="H2153" s="3"/>
      <c r="N2153" s="3"/>
      <c r="O2153" s="3"/>
      <c r="P2153" s="3"/>
      <c r="Q2153" s="3"/>
      <c r="R2153" s="3"/>
      <c r="S2153" s="3"/>
      <c r="T2153" s="3"/>
      <c r="V2153" s="3"/>
      <c r="W2153" s="3"/>
      <c r="X2153" s="3"/>
      <c r="Z2153" s="3"/>
      <c r="AA2153" s="3"/>
      <c r="AB2153" s="3"/>
      <c r="AC2153" s="3"/>
      <c r="AD2153" s="3"/>
      <c r="AF2153" s="3"/>
      <c r="AG2153" s="3"/>
      <c r="AH2153" s="3"/>
      <c r="AJ2153" s="3"/>
      <c r="AK2153" s="3"/>
      <c r="AL2153" s="3"/>
      <c r="AN2153" s="3"/>
      <c r="AQ2153" s="3"/>
    </row>
    <row r="2154" spans="1:43">
      <c r="A2154" t="str">
        <f>IF(C2154="","","Allievo "&amp;COUNTIF($C$2:C2154,C2154))</f>
        <v/>
      </c>
      <c r="H2154" s="3"/>
      <c r="N2154" s="3"/>
      <c r="O2154" s="3"/>
      <c r="P2154" s="3"/>
      <c r="Q2154" s="3"/>
      <c r="R2154" s="3"/>
      <c r="S2154" s="3"/>
      <c r="T2154" s="3"/>
      <c r="V2154" s="3"/>
      <c r="W2154" s="3"/>
      <c r="X2154" s="3"/>
      <c r="Z2154" s="3"/>
      <c r="AA2154" s="3"/>
      <c r="AB2154" s="3"/>
      <c r="AC2154" s="3"/>
      <c r="AD2154" s="3"/>
      <c r="AF2154" s="3"/>
      <c r="AG2154" s="3"/>
      <c r="AH2154" s="3"/>
      <c r="AJ2154" s="3"/>
      <c r="AK2154" s="3"/>
      <c r="AL2154" s="3"/>
      <c r="AN2154" s="3"/>
      <c r="AQ2154" s="3"/>
    </row>
    <row r="2155" spans="1:43">
      <c r="A2155" t="str">
        <f>IF(C2155="","","Allievo "&amp;COUNTIF($C$2:C2155,C2155))</f>
        <v/>
      </c>
      <c r="H2155" s="3"/>
      <c r="N2155" s="3"/>
      <c r="O2155" s="3"/>
      <c r="P2155" s="3"/>
      <c r="Q2155" s="3"/>
      <c r="R2155" s="3"/>
      <c r="S2155" s="3"/>
      <c r="T2155" s="3"/>
      <c r="V2155" s="3"/>
      <c r="W2155" s="3"/>
      <c r="X2155" s="3"/>
      <c r="Z2155" s="3"/>
      <c r="AA2155" s="3"/>
      <c r="AB2155" s="3"/>
      <c r="AC2155" s="3"/>
      <c r="AD2155" s="3"/>
      <c r="AF2155" s="3"/>
      <c r="AG2155" s="3"/>
      <c r="AH2155" s="3"/>
      <c r="AJ2155" s="3"/>
      <c r="AK2155" s="3"/>
      <c r="AL2155" s="3"/>
      <c r="AN2155" s="3"/>
      <c r="AQ2155" s="3"/>
    </row>
    <row r="2156" spans="1:43">
      <c r="A2156" t="str">
        <f>IF(C2156="","","Allievo "&amp;COUNTIF($C$2:C2156,C2156))</f>
        <v/>
      </c>
      <c r="H2156" s="3"/>
      <c r="N2156" s="3"/>
      <c r="O2156" s="3"/>
      <c r="P2156" s="3"/>
      <c r="Q2156" s="3"/>
      <c r="R2156" s="3"/>
      <c r="S2156" s="3"/>
      <c r="T2156" s="3"/>
      <c r="V2156" s="3"/>
      <c r="W2156" s="3"/>
      <c r="X2156" s="3"/>
      <c r="Z2156" s="3"/>
      <c r="AA2156" s="3"/>
      <c r="AB2156" s="3"/>
      <c r="AC2156" s="3"/>
      <c r="AD2156" s="3"/>
      <c r="AF2156" s="3"/>
      <c r="AG2156" s="3"/>
      <c r="AH2156" s="3"/>
      <c r="AJ2156" s="3"/>
      <c r="AK2156" s="3"/>
      <c r="AL2156" s="3"/>
      <c r="AN2156" s="3"/>
      <c r="AQ2156" s="3"/>
    </row>
    <row r="2157" spans="1:43">
      <c r="A2157" t="str">
        <f>IF(C2157="","","Allievo "&amp;COUNTIF($C$2:C2157,C2157))</f>
        <v/>
      </c>
      <c r="H2157" s="3"/>
      <c r="N2157" s="3"/>
      <c r="O2157" s="3"/>
      <c r="P2157" s="3"/>
      <c r="Q2157" s="3"/>
      <c r="R2157" s="3"/>
      <c r="S2157" s="3"/>
      <c r="T2157" s="3"/>
      <c r="V2157" s="3"/>
      <c r="W2157" s="3"/>
      <c r="X2157" s="3"/>
      <c r="Z2157" s="3"/>
      <c r="AA2157" s="3"/>
      <c r="AB2157" s="3"/>
      <c r="AC2157" s="3"/>
      <c r="AD2157" s="3"/>
      <c r="AF2157" s="3"/>
      <c r="AG2157" s="3"/>
      <c r="AH2157" s="3"/>
      <c r="AJ2157" s="3"/>
      <c r="AK2157" s="3"/>
      <c r="AL2157" s="3"/>
      <c r="AN2157" s="3"/>
      <c r="AQ2157" s="3"/>
    </row>
    <row r="2158" spans="1:43">
      <c r="A2158" t="str">
        <f>IF(C2158="","","Allievo "&amp;COUNTIF($C$2:C2158,C2158))</f>
        <v/>
      </c>
      <c r="H2158" s="3"/>
      <c r="N2158" s="3"/>
      <c r="O2158" s="3"/>
      <c r="P2158" s="3"/>
      <c r="Q2158" s="3"/>
      <c r="R2158" s="3"/>
      <c r="S2158" s="3"/>
      <c r="T2158" s="3"/>
      <c r="V2158" s="3"/>
      <c r="W2158" s="3"/>
      <c r="X2158" s="3"/>
      <c r="Z2158" s="3"/>
      <c r="AA2158" s="3"/>
      <c r="AB2158" s="3"/>
      <c r="AC2158" s="3"/>
      <c r="AD2158" s="3"/>
      <c r="AF2158" s="3"/>
      <c r="AG2158" s="3"/>
      <c r="AH2158" s="3"/>
      <c r="AJ2158" s="3"/>
      <c r="AK2158" s="3"/>
      <c r="AL2158" s="3"/>
      <c r="AN2158" s="3"/>
      <c r="AQ2158" s="3"/>
    </row>
    <row r="2159" spans="1:43">
      <c r="A2159" t="str">
        <f>IF(C2159="","","Allievo "&amp;COUNTIF($C$2:C2159,C2159))</f>
        <v/>
      </c>
      <c r="H2159" s="3"/>
      <c r="N2159" s="3"/>
      <c r="O2159" s="3"/>
      <c r="P2159" s="3"/>
      <c r="Q2159" s="3"/>
      <c r="R2159" s="3"/>
      <c r="S2159" s="3"/>
      <c r="T2159" s="3"/>
      <c r="V2159" s="3"/>
      <c r="W2159" s="3"/>
      <c r="X2159" s="3"/>
      <c r="Z2159" s="3"/>
      <c r="AA2159" s="3"/>
      <c r="AB2159" s="3"/>
      <c r="AC2159" s="3"/>
      <c r="AD2159" s="3"/>
      <c r="AF2159" s="3"/>
      <c r="AG2159" s="3"/>
      <c r="AH2159" s="3"/>
      <c r="AJ2159" s="3"/>
      <c r="AK2159" s="3"/>
      <c r="AL2159" s="3"/>
      <c r="AN2159" s="3"/>
      <c r="AQ2159" s="3"/>
    </row>
    <row r="2160" spans="1:43">
      <c r="A2160" t="str">
        <f>IF(C2160="","","Allievo "&amp;COUNTIF($C$2:C2160,C2160))</f>
        <v/>
      </c>
      <c r="H2160" s="3"/>
      <c r="N2160" s="3"/>
      <c r="O2160" s="3"/>
      <c r="P2160" s="3"/>
      <c r="Q2160" s="3"/>
      <c r="R2160" s="3"/>
      <c r="S2160" s="3"/>
      <c r="T2160" s="3"/>
      <c r="V2160" s="3"/>
      <c r="W2160" s="3"/>
      <c r="X2160" s="3"/>
      <c r="Z2160" s="3"/>
      <c r="AA2160" s="3"/>
      <c r="AB2160" s="3"/>
      <c r="AC2160" s="3"/>
      <c r="AD2160" s="3"/>
      <c r="AF2160" s="3"/>
      <c r="AG2160" s="3"/>
      <c r="AH2160" s="3"/>
      <c r="AJ2160" s="3"/>
      <c r="AK2160" s="3"/>
      <c r="AL2160" s="3"/>
      <c r="AN2160" s="3"/>
      <c r="AQ2160" s="3"/>
    </row>
    <row r="2161" spans="1:43">
      <c r="A2161" t="str">
        <f>IF(C2161="","","Allievo "&amp;COUNTIF($C$2:C2161,C2161))</f>
        <v/>
      </c>
      <c r="H2161" s="3"/>
      <c r="N2161" s="3"/>
      <c r="O2161" s="3"/>
      <c r="P2161" s="3"/>
      <c r="Q2161" s="3"/>
      <c r="R2161" s="3"/>
      <c r="S2161" s="3"/>
      <c r="T2161" s="3"/>
      <c r="V2161" s="3"/>
      <c r="W2161" s="3"/>
      <c r="X2161" s="3"/>
      <c r="Z2161" s="3"/>
      <c r="AA2161" s="3"/>
      <c r="AB2161" s="3"/>
      <c r="AC2161" s="3"/>
      <c r="AD2161" s="3"/>
      <c r="AF2161" s="3"/>
      <c r="AG2161" s="3"/>
      <c r="AH2161" s="3"/>
      <c r="AJ2161" s="3"/>
      <c r="AK2161" s="3"/>
      <c r="AL2161" s="3"/>
      <c r="AN2161" s="3"/>
      <c r="AQ2161" s="3"/>
    </row>
    <row r="2162" spans="1:43">
      <c r="A2162" t="str">
        <f>IF(C2162="","","Allievo "&amp;COUNTIF($C$2:C2162,C2162))</f>
        <v/>
      </c>
      <c r="H2162" s="3"/>
      <c r="N2162" s="3"/>
      <c r="O2162" s="3"/>
      <c r="P2162" s="3"/>
      <c r="Q2162" s="3"/>
      <c r="R2162" s="3"/>
      <c r="S2162" s="3"/>
      <c r="T2162" s="3"/>
      <c r="V2162" s="3"/>
      <c r="W2162" s="3"/>
      <c r="X2162" s="3"/>
      <c r="Z2162" s="3"/>
      <c r="AA2162" s="3"/>
      <c r="AB2162" s="3"/>
      <c r="AC2162" s="3"/>
      <c r="AD2162" s="3"/>
      <c r="AF2162" s="3"/>
      <c r="AG2162" s="3"/>
      <c r="AH2162" s="3"/>
      <c r="AJ2162" s="3"/>
      <c r="AK2162" s="3"/>
      <c r="AL2162" s="3"/>
      <c r="AN2162" s="3"/>
      <c r="AQ2162" s="3"/>
    </row>
    <row r="2163" spans="1:43">
      <c r="A2163" t="str">
        <f>IF(C2163="","","Allievo "&amp;COUNTIF($C$2:C2163,C2163))</f>
        <v/>
      </c>
      <c r="H2163" s="3"/>
      <c r="N2163" s="3"/>
      <c r="O2163" s="3"/>
      <c r="P2163" s="3"/>
      <c r="Q2163" s="3"/>
      <c r="R2163" s="3"/>
      <c r="S2163" s="3"/>
      <c r="T2163" s="3"/>
      <c r="V2163" s="3"/>
      <c r="W2163" s="3"/>
      <c r="X2163" s="3"/>
      <c r="Z2163" s="3"/>
      <c r="AA2163" s="3"/>
      <c r="AB2163" s="3"/>
      <c r="AC2163" s="3"/>
      <c r="AD2163" s="3"/>
      <c r="AF2163" s="3"/>
      <c r="AG2163" s="3"/>
      <c r="AH2163" s="3"/>
      <c r="AJ2163" s="3"/>
      <c r="AK2163" s="3"/>
      <c r="AL2163" s="3"/>
      <c r="AN2163" s="3"/>
      <c r="AQ2163" s="3"/>
    </row>
    <row r="2164" spans="1:43">
      <c r="A2164" t="str">
        <f>IF(C2164="","","Allievo "&amp;COUNTIF($C$2:C2164,C2164))</f>
        <v/>
      </c>
      <c r="H2164" s="3"/>
      <c r="N2164" s="3"/>
      <c r="O2164" s="3"/>
      <c r="P2164" s="3"/>
      <c r="Q2164" s="3"/>
      <c r="R2164" s="3"/>
      <c r="S2164" s="3"/>
      <c r="T2164" s="3"/>
      <c r="V2164" s="3"/>
      <c r="W2164" s="3"/>
      <c r="X2164" s="3"/>
      <c r="Z2164" s="3"/>
      <c r="AA2164" s="3"/>
      <c r="AB2164" s="3"/>
      <c r="AC2164" s="3"/>
      <c r="AD2164" s="3"/>
      <c r="AF2164" s="3"/>
      <c r="AG2164" s="3"/>
      <c r="AH2164" s="3"/>
      <c r="AJ2164" s="3"/>
      <c r="AK2164" s="3"/>
      <c r="AL2164" s="3"/>
      <c r="AN2164" s="3"/>
      <c r="AQ2164" s="3"/>
    </row>
    <row r="2165" spans="1:43">
      <c r="A2165" t="str">
        <f>IF(C2165="","","Allievo "&amp;COUNTIF($C$2:C2165,C2165))</f>
        <v/>
      </c>
      <c r="H2165" s="3"/>
      <c r="N2165" s="3"/>
      <c r="O2165" s="3"/>
      <c r="P2165" s="3"/>
      <c r="Q2165" s="3"/>
      <c r="R2165" s="3"/>
      <c r="S2165" s="3"/>
      <c r="T2165" s="3"/>
      <c r="V2165" s="3"/>
      <c r="W2165" s="3"/>
      <c r="X2165" s="3"/>
      <c r="Z2165" s="3"/>
      <c r="AA2165" s="3"/>
      <c r="AB2165" s="3"/>
      <c r="AC2165" s="3"/>
      <c r="AD2165" s="3"/>
      <c r="AF2165" s="3"/>
      <c r="AG2165" s="3"/>
      <c r="AH2165" s="3"/>
      <c r="AJ2165" s="3"/>
      <c r="AK2165" s="3"/>
      <c r="AL2165" s="3"/>
      <c r="AN2165" s="3"/>
      <c r="AQ2165" s="3"/>
    </row>
    <row r="2166" spans="1:43">
      <c r="A2166" t="str">
        <f>IF(C2166="","","Allievo "&amp;COUNTIF($C$2:C2166,C2166))</f>
        <v/>
      </c>
      <c r="H2166" s="3"/>
      <c r="N2166" s="3"/>
      <c r="O2166" s="3"/>
      <c r="P2166" s="3"/>
      <c r="Q2166" s="3"/>
      <c r="R2166" s="3"/>
      <c r="S2166" s="3"/>
      <c r="T2166" s="3"/>
      <c r="V2166" s="3"/>
      <c r="W2166" s="3"/>
      <c r="X2166" s="3"/>
      <c r="Z2166" s="3"/>
      <c r="AA2166" s="3"/>
      <c r="AB2166" s="3"/>
      <c r="AC2166" s="3"/>
      <c r="AD2166" s="3"/>
      <c r="AF2166" s="3"/>
      <c r="AG2166" s="3"/>
      <c r="AH2166" s="3"/>
      <c r="AJ2166" s="3"/>
      <c r="AK2166" s="3"/>
      <c r="AL2166" s="3"/>
      <c r="AN2166" s="3"/>
      <c r="AQ2166" s="3"/>
    </row>
    <row r="2167" spans="1:43">
      <c r="A2167" t="str">
        <f>IF(C2167="","","Allievo "&amp;COUNTIF($C$2:C2167,C2167))</f>
        <v/>
      </c>
      <c r="H2167" s="3"/>
      <c r="N2167" s="3"/>
      <c r="O2167" s="3"/>
      <c r="P2167" s="3"/>
      <c r="Q2167" s="3"/>
      <c r="R2167" s="3"/>
      <c r="S2167" s="3"/>
      <c r="T2167" s="3"/>
      <c r="V2167" s="3"/>
      <c r="W2167" s="3"/>
      <c r="X2167" s="3"/>
      <c r="Z2167" s="3"/>
      <c r="AA2167" s="3"/>
      <c r="AB2167" s="3"/>
      <c r="AC2167" s="3"/>
      <c r="AD2167" s="3"/>
      <c r="AF2167" s="3"/>
      <c r="AG2167" s="3"/>
      <c r="AH2167" s="3"/>
      <c r="AJ2167" s="3"/>
      <c r="AK2167" s="3"/>
      <c r="AL2167" s="3"/>
      <c r="AN2167" s="3"/>
      <c r="AQ2167" s="3"/>
    </row>
    <row r="2168" spans="1:43">
      <c r="A2168" t="str">
        <f>IF(C2168="","","Allievo "&amp;COUNTIF($C$2:C2168,C2168))</f>
        <v/>
      </c>
      <c r="H2168" s="3"/>
      <c r="N2168" s="3"/>
      <c r="O2168" s="3"/>
      <c r="P2168" s="3"/>
      <c r="Q2168" s="3"/>
      <c r="R2168" s="3"/>
      <c r="S2168" s="3"/>
      <c r="T2168" s="3"/>
      <c r="V2168" s="3"/>
      <c r="W2168" s="3"/>
      <c r="X2168" s="3"/>
      <c r="Z2168" s="3"/>
      <c r="AA2168" s="3"/>
      <c r="AB2168" s="3"/>
      <c r="AC2168" s="3"/>
      <c r="AD2168" s="3"/>
      <c r="AF2168" s="3"/>
      <c r="AG2168" s="3"/>
      <c r="AH2168" s="3"/>
      <c r="AJ2168" s="3"/>
      <c r="AK2168" s="3"/>
      <c r="AL2168" s="3"/>
      <c r="AN2168" s="3"/>
      <c r="AQ2168" s="3"/>
    </row>
    <row r="2169" spans="1:43">
      <c r="A2169" t="str">
        <f>IF(C2169="","","Allievo "&amp;COUNTIF($C$2:C2169,C2169))</f>
        <v/>
      </c>
      <c r="H2169" s="3"/>
      <c r="N2169" s="3"/>
      <c r="O2169" s="3"/>
      <c r="P2169" s="3"/>
      <c r="Q2169" s="3"/>
      <c r="R2169" s="3"/>
      <c r="S2169" s="3"/>
      <c r="T2169" s="3"/>
      <c r="V2169" s="3"/>
      <c r="W2169" s="3"/>
      <c r="X2169" s="3"/>
      <c r="Z2169" s="3"/>
      <c r="AA2169" s="3"/>
      <c r="AB2169" s="3"/>
      <c r="AC2169" s="3"/>
      <c r="AD2169" s="3"/>
      <c r="AF2169" s="3"/>
      <c r="AG2169" s="3"/>
      <c r="AH2169" s="3"/>
      <c r="AJ2169" s="3"/>
      <c r="AK2169" s="3"/>
      <c r="AL2169" s="3"/>
      <c r="AN2169" s="3"/>
      <c r="AQ2169" s="3"/>
    </row>
    <row r="2170" spans="1:43">
      <c r="A2170" t="str">
        <f>IF(C2170="","","Allievo "&amp;COUNTIF($C$2:C2170,C2170))</f>
        <v/>
      </c>
      <c r="H2170" s="3"/>
      <c r="N2170" s="3"/>
      <c r="O2170" s="3"/>
      <c r="P2170" s="3"/>
      <c r="Q2170" s="3"/>
      <c r="R2170" s="3"/>
      <c r="S2170" s="3"/>
      <c r="T2170" s="3"/>
      <c r="V2170" s="3"/>
      <c r="W2170" s="3"/>
      <c r="X2170" s="3"/>
      <c r="Z2170" s="3"/>
      <c r="AA2170" s="3"/>
      <c r="AB2170" s="3"/>
      <c r="AC2170" s="3"/>
      <c r="AD2170" s="3"/>
      <c r="AF2170" s="3"/>
      <c r="AG2170" s="3"/>
      <c r="AH2170" s="3"/>
      <c r="AJ2170" s="3"/>
      <c r="AK2170" s="3"/>
      <c r="AL2170" s="3"/>
      <c r="AN2170" s="3"/>
      <c r="AQ2170" s="3"/>
    </row>
    <row r="2171" spans="1:43">
      <c r="A2171" t="str">
        <f>IF(C2171="","","Allievo "&amp;COUNTIF($C$2:C2171,C2171))</f>
        <v/>
      </c>
      <c r="H2171" s="3"/>
      <c r="N2171" s="3"/>
      <c r="O2171" s="3"/>
      <c r="P2171" s="3"/>
      <c r="Q2171" s="3"/>
      <c r="R2171" s="3"/>
      <c r="S2171" s="3"/>
      <c r="T2171" s="3"/>
      <c r="V2171" s="3"/>
      <c r="W2171" s="3"/>
      <c r="X2171" s="3"/>
      <c r="Z2171" s="3"/>
      <c r="AA2171" s="3"/>
      <c r="AB2171" s="3"/>
      <c r="AC2171" s="3"/>
      <c r="AD2171" s="3"/>
      <c r="AF2171" s="3"/>
      <c r="AG2171" s="3"/>
      <c r="AH2171" s="3"/>
      <c r="AJ2171" s="3"/>
      <c r="AK2171" s="3"/>
      <c r="AL2171" s="3"/>
      <c r="AN2171" s="3"/>
      <c r="AQ2171" s="3"/>
    </row>
    <row r="2172" spans="1:43">
      <c r="A2172" t="str">
        <f>IF(C2172="","","Allievo "&amp;COUNTIF($C$2:C2172,C2172))</f>
        <v/>
      </c>
      <c r="H2172" s="3"/>
      <c r="N2172" s="3"/>
      <c r="O2172" s="3"/>
      <c r="P2172" s="3"/>
      <c r="Q2172" s="3"/>
      <c r="R2172" s="3"/>
      <c r="S2172" s="3"/>
      <c r="T2172" s="3"/>
      <c r="V2172" s="3"/>
      <c r="W2172" s="3"/>
      <c r="X2172" s="3"/>
      <c r="Z2172" s="3"/>
      <c r="AA2172" s="3"/>
      <c r="AB2172" s="3"/>
      <c r="AC2172" s="3"/>
      <c r="AD2172" s="3"/>
      <c r="AF2172" s="3"/>
      <c r="AG2172" s="3"/>
      <c r="AH2172" s="3"/>
      <c r="AJ2172" s="3"/>
      <c r="AK2172" s="3"/>
      <c r="AL2172" s="3"/>
      <c r="AN2172" s="3"/>
      <c r="AQ2172" s="3"/>
    </row>
    <row r="2173" spans="1:43">
      <c r="A2173" t="str">
        <f>IF(C2173="","","Allievo "&amp;COUNTIF($C$2:C2173,C2173))</f>
        <v/>
      </c>
      <c r="H2173" s="3"/>
      <c r="N2173" s="3"/>
      <c r="O2173" s="3"/>
      <c r="P2173" s="3"/>
      <c r="Q2173" s="3"/>
      <c r="R2173" s="3"/>
      <c r="S2173" s="3"/>
      <c r="T2173" s="3"/>
      <c r="V2173" s="3"/>
      <c r="W2173" s="3"/>
      <c r="X2173" s="3"/>
      <c r="Z2173" s="3"/>
      <c r="AA2173" s="3"/>
      <c r="AB2173" s="3"/>
      <c r="AC2173" s="3"/>
      <c r="AD2173" s="3"/>
      <c r="AF2173" s="3"/>
      <c r="AG2173" s="3"/>
      <c r="AH2173" s="3"/>
      <c r="AJ2173" s="3"/>
      <c r="AK2173" s="3"/>
      <c r="AL2173" s="3"/>
      <c r="AN2173" s="3"/>
      <c r="AQ2173" s="3"/>
    </row>
    <row r="2174" spans="1:43">
      <c r="A2174" t="str">
        <f>IF(C2174="","","Allievo "&amp;COUNTIF($C$2:C2174,C2174))</f>
        <v/>
      </c>
      <c r="H2174" s="3"/>
      <c r="N2174" s="3"/>
      <c r="O2174" s="3"/>
      <c r="P2174" s="3"/>
      <c r="Q2174" s="3"/>
      <c r="R2174" s="3"/>
      <c r="S2174" s="3"/>
      <c r="T2174" s="3"/>
      <c r="V2174" s="3"/>
      <c r="W2174" s="3"/>
      <c r="X2174" s="3"/>
      <c r="Z2174" s="3"/>
      <c r="AA2174" s="3"/>
      <c r="AB2174" s="3"/>
      <c r="AC2174" s="3"/>
      <c r="AD2174" s="3"/>
      <c r="AF2174" s="3"/>
      <c r="AG2174" s="3"/>
      <c r="AH2174" s="3"/>
      <c r="AJ2174" s="3"/>
      <c r="AK2174" s="3"/>
      <c r="AL2174" s="3"/>
      <c r="AN2174" s="3"/>
      <c r="AQ2174" s="3"/>
    </row>
    <row r="2175" spans="1:43">
      <c r="A2175" t="str">
        <f>IF(C2175="","","Allievo "&amp;COUNTIF($C$2:C2175,C2175))</f>
        <v/>
      </c>
      <c r="H2175" s="3"/>
      <c r="N2175" s="3"/>
      <c r="O2175" s="3"/>
      <c r="P2175" s="3"/>
      <c r="Q2175" s="3"/>
      <c r="R2175" s="3"/>
      <c r="S2175" s="3"/>
      <c r="T2175" s="3"/>
      <c r="V2175" s="3"/>
      <c r="W2175" s="3"/>
      <c r="X2175" s="3"/>
      <c r="Z2175" s="3"/>
      <c r="AA2175" s="3"/>
      <c r="AB2175" s="3"/>
      <c r="AC2175" s="3"/>
      <c r="AD2175" s="3"/>
      <c r="AF2175" s="3"/>
      <c r="AG2175" s="3"/>
      <c r="AH2175" s="3"/>
      <c r="AJ2175" s="3"/>
      <c r="AK2175" s="3"/>
      <c r="AL2175" s="3"/>
      <c r="AN2175" s="3"/>
      <c r="AQ2175" s="3"/>
    </row>
    <row r="2176" spans="1:43">
      <c r="A2176" t="str">
        <f>IF(C2176="","","Allievo "&amp;COUNTIF($C$2:C2176,C2176))</f>
        <v/>
      </c>
      <c r="H2176" s="3"/>
      <c r="N2176" s="3"/>
      <c r="O2176" s="3"/>
      <c r="P2176" s="3"/>
      <c r="Q2176" s="3"/>
      <c r="R2176" s="3"/>
      <c r="S2176" s="3"/>
      <c r="T2176" s="3"/>
      <c r="V2176" s="3"/>
      <c r="W2176" s="3"/>
      <c r="X2176" s="3"/>
      <c r="Z2176" s="3"/>
      <c r="AA2176" s="3"/>
      <c r="AB2176" s="3"/>
      <c r="AC2176" s="3"/>
      <c r="AD2176" s="3"/>
      <c r="AF2176" s="3"/>
      <c r="AG2176" s="3"/>
      <c r="AH2176" s="3"/>
      <c r="AJ2176" s="3"/>
      <c r="AK2176" s="3"/>
      <c r="AL2176" s="3"/>
      <c r="AN2176" s="3"/>
      <c r="AQ2176" s="3"/>
    </row>
    <row r="2177" spans="1:43">
      <c r="A2177" t="str">
        <f>IF(C2177="","","Allievo "&amp;COUNTIF($C$2:C2177,C2177))</f>
        <v/>
      </c>
      <c r="H2177" s="3"/>
      <c r="N2177" s="3"/>
      <c r="O2177" s="3"/>
      <c r="P2177" s="3"/>
      <c r="Q2177" s="3"/>
      <c r="R2177" s="3"/>
      <c r="S2177" s="3"/>
      <c r="T2177" s="3"/>
      <c r="V2177" s="3"/>
      <c r="W2177" s="3"/>
      <c r="X2177" s="3"/>
      <c r="Z2177" s="3"/>
      <c r="AA2177" s="3"/>
      <c r="AB2177" s="3"/>
      <c r="AC2177" s="3"/>
      <c r="AD2177" s="3"/>
      <c r="AF2177" s="3"/>
      <c r="AG2177" s="3"/>
      <c r="AH2177" s="3"/>
      <c r="AJ2177" s="3"/>
      <c r="AK2177" s="3"/>
      <c r="AL2177" s="3"/>
      <c r="AN2177" s="3"/>
      <c r="AQ2177" s="3"/>
    </row>
    <row r="2178" spans="1:43">
      <c r="A2178" t="str">
        <f>IF(C2178="","","Allievo "&amp;COUNTIF($C$2:C2178,C2178))</f>
        <v/>
      </c>
      <c r="H2178" s="3"/>
      <c r="N2178" s="3"/>
      <c r="O2178" s="3"/>
      <c r="P2178" s="3"/>
      <c r="Q2178" s="3"/>
      <c r="R2178" s="3"/>
      <c r="S2178" s="3"/>
      <c r="T2178" s="3"/>
      <c r="V2178" s="3"/>
      <c r="W2178" s="3"/>
      <c r="X2178" s="3"/>
      <c r="Z2178" s="3"/>
      <c r="AA2178" s="3"/>
      <c r="AB2178" s="3"/>
      <c r="AC2178" s="3"/>
      <c r="AD2178" s="3"/>
      <c r="AF2178" s="3"/>
      <c r="AG2178" s="3"/>
      <c r="AH2178" s="3"/>
      <c r="AJ2178" s="3"/>
      <c r="AK2178" s="3"/>
      <c r="AL2178" s="3"/>
      <c r="AN2178" s="3"/>
      <c r="AQ2178" s="3"/>
    </row>
    <row r="2179" spans="1:43">
      <c r="A2179" t="str">
        <f>IF(C2179="","","Allievo "&amp;COUNTIF($C$2:C2179,C2179))</f>
        <v/>
      </c>
      <c r="H2179" s="3"/>
      <c r="N2179" s="3"/>
      <c r="O2179" s="3"/>
      <c r="P2179" s="3"/>
      <c r="Q2179" s="3"/>
      <c r="R2179" s="3"/>
      <c r="S2179" s="3"/>
      <c r="T2179" s="3"/>
      <c r="V2179" s="3"/>
      <c r="W2179" s="3"/>
      <c r="X2179" s="3"/>
      <c r="Z2179" s="3"/>
      <c r="AA2179" s="3"/>
      <c r="AB2179" s="3"/>
      <c r="AC2179" s="3"/>
      <c r="AD2179" s="3"/>
      <c r="AF2179" s="3"/>
      <c r="AG2179" s="3"/>
      <c r="AH2179" s="3"/>
      <c r="AJ2179" s="3"/>
      <c r="AK2179" s="3"/>
      <c r="AL2179" s="3"/>
      <c r="AN2179" s="3"/>
      <c r="AQ2179" s="3"/>
    </row>
    <row r="2180" spans="1:43">
      <c r="A2180" t="str">
        <f>IF(C2180="","","Allievo "&amp;COUNTIF($C$2:C2180,C2180))</f>
        <v/>
      </c>
      <c r="H2180" s="3"/>
      <c r="N2180" s="3"/>
      <c r="O2180" s="3"/>
      <c r="P2180" s="3"/>
      <c r="Q2180" s="3"/>
      <c r="R2180" s="3"/>
      <c r="S2180" s="3"/>
      <c r="T2180" s="3"/>
      <c r="V2180" s="3"/>
      <c r="W2180" s="3"/>
      <c r="X2180" s="3"/>
      <c r="Z2180" s="3"/>
      <c r="AA2180" s="3"/>
      <c r="AB2180" s="3"/>
      <c r="AC2180" s="3"/>
      <c r="AD2180" s="3"/>
      <c r="AF2180" s="3"/>
      <c r="AG2180" s="3"/>
      <c r="AH2180" s="3"/>
      <c r="AJ2180" s="3"/>
      <c r="AK2180" s="3"/>
      <c r="AL2180" s="3"/>
      <c r="AN2180" s="3"/>
      <c r="AQ2180" s="3"/>
    </row>
    <row r="2181" spans="1:43">
      <c r="A2181" t="str">
        <f>IF(C2181="","","Allievo "&amp;COUNTIF($C$2:C2181,C2181))</f>
        <v/>
      </c>
      <c r="H2181" s="3"/>
      <c r="N2181" s="3"/>
      <c r="O2181" s="3"/>
      <c r="P2181" s="3"/>
      <c r="Q2181" s="3"/>
      <c r="R2181" s="3"/>
      <c r="S2181" s="3"/>
      <c r="T2181" s="3"/>
      <c r="V2181" s="3"/>
      <c r="W2181" s="3"/>
      <c r="X2181" s="3"/>
      <c r="Z2181" s="3"/>
      <c r="AA2181" s="3"/>
      <c r="AB2181" s="3"/>
      <c r="AC2181" s="3"/>
      <c r="AD2181" s="3"/>
      <c r="AF2181" s="3"/>
      <c r="AG2181" s="3"/>
      <c r="AH2181" s="3"/>
      <c r="AJ2181" s="3"/>
      <c r="AK2181" s="3"/>
      <c r="AL2181" s="3"/>
      <c r="AN2181" s="3"/>
      <c r="AQ2181" s="3"/>
    </row>
    <row r="2182" spans="1:43">
      <c r="A2182" t="str">
        <f>IF(C2182="","","Allievo "&amp;COUNTIF($C$2:C2182,C2182))</f>
        <v/>
      </c>
      <c r="H2182" s="3"/>
      <c r="N2182" s="3"/>
      <c r="O2182" s="3"/>
      <c r="P2182" s="3"/>
      <c r="Q2182" s="3"/>
      <c r="R2182" s="3"/>
      <c r="S2182" s="3"/>
      <c r="T2182" s="3"/>
      <c r="V2182" s="3"/>
      <c r="W2182" s="3"/>
      <c r="X2182" s="3"/>
      <c r="Z2182" s="3"/>
      <c r="AA2182" s="3"/>
      <c r="AB2182" s="3"/>
      <c r="AC2182" s="3"/>
      <c r="AD2182" s="3"/>
      <c r="AF2182" s="3"/>
      <c r="AG2182" s="3"/>
      <c r="AH2182" s="3"/>
      <c r="AJ2182" s="3"/>
      <c r="AK2182" s="3"/>
      <c r="AL2182" s="3"/>
      <c r="AN2182" s="3"/>
      <c r="AQ2182" s="3"/>
    </row>
    <row r="2183" spans="1:43">
      <c r="A2183" t="str">
        <f>IF(C2183="","","Allievo "&amp;COUNTIF($C$2:C2183,C2183))</f>
        <v/>
      </c>
      <c r="H2183" s="3"/>
      <c r="N2183" s="3"/>
      <c r="O2183" s="3"/>
      <c r="P2183" s="3"/>
      <c r="Q2183" s="3"/>
      <c r="R2183" s="3"/>
      <c r="S2183" s="3"/>
      <c r="T2183" s="3"/>
      <c r="V2183" s="3"/>
      <c r="W2183" s="3"/>
      <c r="X2183" s="3"/>
      <c r="Z2183" s="3"/>
      <c r="AA2183" s="3"/>
      <c r="AB2183" s="3"/>
      <c r="AC2183" s="3"/>
      <c r="AD2183" s="3"/>
      <c r="AF2183" s="3"/>
      <c r="AG2183" s="3"/>
      <c r="AH2183" s="3"/>
      <c r="AJ2183" s="3"/>
      <c r="AK2183" s="3"/>
      <c r="AL2183" s="3"/>
      <c r="AN2183" s="3"/>
      <c r="AQ2183" s="3"/>
    </row>
    <row r="2184" spans="1:43">
      <c r="A2184" t="str">
        <f>IF(C2184="","","Allievo "&amp;COUNTIF($C$2:C2184,C2184))</f>
        <v/>
      </c>
      <c r="H2184" s="3"/>
      <c r="N2184" s="3"/>
      <c r="O2184" s="3"/>
      <c r="P2184" s="3"/>
      <c r="Q2184" s="3"/>
      <c r="R2184" s="3"/>
      <c r="S2184" s="3"/>
      <c r="T2184" s="3"/>
      <c r="V2184" s="3"/>
      <c r="W2184" s="3"/>
      <c r="X2184" s="3"/>
      <c r="Z2184" s="3"/>
      <c r="AA2184" s="3"/>
      <c r="AB2184" s="3"/>
      <c r="AC2184" s="3"/>
      <c r="AD2184" s="3"/>
      <c r="AF2184" s="3"/>
      <c r="AG2184" s="3"/>
      <c r="AH2184" s="3"/>
      <c r="AJ2184" s="3"/>
      <c r="AK2184" s="3"/>
      <c r="AL2184" s="3"/>
      <c r="AN2184" s="3"/>
      <c r="AQ2184" s="3"/>
    </row>
    <row r="2185" spans="1:43">
      <c r="A2185" t="str">
        <f>IF(C2185="","","Allievo "&amp;COUNTIF($C$2:C2185,C2185))</f>
        <v/>
      </c>
      <c r="H2185" s="3"/>
      <c r="N2185" s="3"/>
      <c r="O2185" s="3"/>
      <c r="P2185" s="3"/>
      <c r="Q2185" s="3"/>
      <c r="R2185" s="3"/>
      <c r="S2185" s="3"/>
      <c r="T2185" s="3"/>
      <c r="V2185" s="3"/>
      <c r="W2185" s="3"/>
      <c r="X2185" s="3"/>
      <c r="Z2185" s="3"/>
      <c r="AA2185" s="3"/>
      <c r="AB2185" s="3"/>
      <c r="AC2185" s="3"/>
      <c r="AD2185" s="3"/>
      <c r="AF2185" s="3"/>
      <c r="AG2185" s="3"/>
      <c r="AH2185" s="3"/>
      <c r="AJ2185" s="3"/>
      <c r="AK2185" s="3"/>
      <c r="AL2185" s="3"/>
      <c r="AN2185" s="3"/>
      <c r="AQ2185" s="3"/>
    </row>
    <row r="2186" spans="1:43">
      <c r="A2186" t="str">
        <f>IF(C2186="","","Allievo "&amp;COUNTIF($C$2:C2186,C2186))</f>
        <v/>
      </c>
      <c r="H2186" s="3"/>
      <c r="N2186" s="3"/>
      <c r="O2186" s="3"/>
      <c r="P2186" s="3"/>
      <c r="Q2186" s="3"/>
      <c r="R2186" s="3"/>
      <c r="S2186" s="3"/>
      <c r="T2186" s="3"/>
      <c r="V2186" s="3"/>
      <c r="W2186" s="3"/>
      <c r="X2186" s="3"/>
      <c r="Z2186" s="3"/>
      <c r="AA2186" s="3"/>
      <c r="AB2186" s="3"/>
      <c r="AC2186" s="3"/>
      <c r="AD2186" s="3"/>
      <c r="AF2186" s="3"/>
      <c r="AG2186" s="3"/>
      <c r="AH2186" s="3"/>
      <c r="AJ2186" s="3"/>
      <c r="AK2186" s="3"/>
      <c r="AL2186" s="3"/>
      <c r="AN2186" s="3"/>
      <c r="AQ2186" s="3"/>
    </row>
    <row r="2187" spans="1:43">
      <c r="A2187" t="str">
        <f>IF(C2187="","","Allievo "&amp;COUNTIF($C$2:C2187,C2187))</f>
        <v/>
      </c>
      <c r="H2187" s="3"/>
      <c r="N2187" s="3"/>
      <c r="O2187" s="3"/>
      <c r="P2187" s="3"/>
      <c r="Q2187" s="3"/>
      <c r="R2187" s="3"/>
      <c r="S2187" s="3"/>
      <c r="T2187" s="3"/>
      <c r="V2187" s="3"/>
      <c r="W2187" s="3"/>
      <c r="X2187" s="3"/>
      <c r="Z2187" s="3"/>
      <c r="AA2187" s="3"/>
      <c r="AB2187" s="3"/>
      <c r="AC2187" s="3"/>
      <c r="AD2187" s="3"/>
      <c r="AF2187" s="3"/>
      <c r="AG2187" s="3"/>
      <c r="AH2187" s="3"/>
      <c r="AJ2187" s="3"/>
      <c r="AK2187" s="3"/>
      <c r="AL2187" s="3"/>
      <c r="AN2187" s="3"/>
      <c r="AQ2187" s="3"/>
    </row>
    <row r="2188" spans="1:43">
      <c r="A2188" t="str">
        <f>IF(C2188="","","Allievo "&amp;COUNTIF($C$2:C2188,C2188))</f>
        <v/>
      </c>
      <c r="H2188" s="3"/>
      <c r="N2188" s="3"/>
      <c r="O2188" s="3"/>
      <c r="P2188" s="3"/>
      <c r="Q2188" s="3"/>
      <c r="R2188" s="3"/>
      <c r="S2188" s="3"/>
      <c r="T2188" s="3"/>
      <c r="V2188" s="3"/>
      <c r="W2188" s="3"/>
      <c r="X2188" s="3"/>
      <c r="Z2188" s="3"/>
      <c r="AA2188" s="3"/>
      <c r="AB2188" s="3"/>
      <c r="AC2188" s="3"/>
      <c r="AD2188" s="3"/>
      <c r="AF2188" s="3"/>
      <c r="AG2188" s="3"/>
      <c r="AH2188" s="3"/>
      <c r="AJ2188" s="3"/>
      <c r="AK2188" s="3"/>
      <c r="AL2188" s="3"/>
      <c r="AN2188" s="3"/>
      <c r="AQ2188" s="3"/>
    </row>
    <row r="2189" spans="1:43">
      <c r="A2189" t="str">
        <f>IF(C2189="","","Allievo "&amp;COUNTIF($C$2:C2189,C2189))</f>
        <v/>
      </c>
      <c r="H2189" s="3"/>
      <c r="N2189" s="3"/>
      <c r="O2189" s="3"/>
      <c r="P2189" s="3"/>
      <c r="Q2189" s="3"/>
      <c r="R2189" s="3"/>
      <c r="S2189" s="3"/>
      <c r="T2189" s="3"/>
      <c r="V2189" s="3"/>
      <c r="W2189" s="3"/>
      <c r="X2189" s="3"/>
      <c r="Z2189" s="3"/>
      <c r="AA2189" s="3"/>
      <c r="AB2189" s="3"/>
      <c r="AC2189" s="3"/>
      <c r="AD2189" s="3"/>
      <c r="AF2189" s="3"/>
      <c r="AG2189" s="3"/>
      <c r="AH2189" s="3"/>
      <c r="AJ2189" s="3"/>
      <c r="AK2189" s="3"/>
      <c r="AL2189" s="3"/>
      <c r="AN2189" s="3"/>
      <c r="AQ2189" s="3"/>
    </row>
    <row r="2190" spans="1:43">
      <c r="A2190" t="str">
        <f>IF(C2190="","","Allievo "&amp;COUNTIF($C$2:C2190,C2190))</f>
        <v/>
      </c>
      <c r="H2190" s="3"/>
      <c r="N2190" s="3"/>
      <c r="O2190" s="3"/>
      <c r="P2190" s="3"/>
      <c r="Q2190" s="3"/>
      <c r="R2190" s="3"/>
      <c r="S2190" s="3"/>
      <c r="T2190" s="3"/>
      <c r="V2190" s="3"/>
      <c r="W2190" s="3"/>
      <c r="X2190" s="3"/>
      <c r="Z2190" s="3"/>
      <c r="AA2190" s="3"/>
      <c r="AB2190" s="3"/>
      <c r="AC2190" s="3"/>
      <c r="AD2190" s="3"/>
      <c r="AF2190" s="3"/>
      <c r="AG2190" s="3"/>
      <c r="AH2190" s="3"/>
      <c r="AJ2190" s="3"/>
      <c r="AK2190" s="3"/>
      <c r="AL2190" s="3"/>
      <c r="AN2190" s="3"/>
      <c r="AQ2190" s="3"/>
    </row>
    <row r="2191" spans="1:43">
      <c r="A2191" t="str">
        <f>IF(C2191="","","Allievo "&amp;COUNTIF($C$2:C2191,C2191))</f>
        <v/>
      </c>
      <c r="H2191" s="3"/>
      <c r="N2191" s="3"/>
      <c r="O2191" s="3"/>
      <c r="P2191" s="3"/>
      <c r="Q2191" s="3"/>
      <c r="R2191" s="3"/>
      <c r="S2191" s="3"/>
      <c r="T2191" s="3"/>
      <c r="V2191" s="3"/>
      <c r="W2191" s="3"/>
      <c r="X2191" s="3"/>
      <c r="Z2191" s="3"/>
      <c r="AA2191" s="3"/>
      <c r="AB2191" s="3"/>
      <c r="AC2191" s="3"/>
      <c r="AD2191" s="3"/>
      <c r="AF2191" s="3"/>
      <c r="AG2191" s="3"/>
      <c r="AH2191" s="3"/>
      <c r="AJ2191" s="3"/>
      <c r="AK2191" s="3"/>
      <c r="AL2191" s="3"/>
      <c r="AN2191" s="3"/>
      <c r="AQ2191" s="3"/>
    </row>
    <row r="2192" spans="1:43">
      <c r="A2192" t="str">
        <f>IF(C2192="","","Allievo "&amp;COUNTIF($C$2:C2192,C2192))</f>
        <v/>
      </c>
      <c r="H2192" s="3"/>
      <c r="N2192" s="3"/>
      <c r="O2192" s="3"/>
      <c r="P2192" s="3"/>
      <c r="Q2192" s="3"/>
      <c r="R2192" s="3"/>
      <c r="S2192" s="3"/>
      <c r="T2192" s="3"/>
      <c r="V2192" s="3"/>
      <c r="W2192" s="3"/>
      <c r="X2192" s="3"/>
      <c r="Z2192" s="3"/>
      <c r="AA2192" s="3"/>
      <c r="AB2192" s="3"/>
      <c r="AC2192" s="3"/>
      <c r="AD2192" s="3"/>
      <c r="AF2192" s="3"/>
      <c r="AG2192" s="3"/>
      <c r="AH2192" s="3"/>
      <c r="AJ2192" s="3"/>
      <c r="AK2192" s="3"/>
      <c r="AL2192" s="3"/>
      <c r="AN2192" s="3"/>
      <c r="AQ2192" s="3"/>
    </row>
    <row r="2193" spans="1:43">
      <c r="A2193" t="str">
        <f>IF(C2193="","","Allievo "&amp;COUNTIF($C$2:C2193,C2193))</f>
        <v/>
      </c>
      <c r="H2193" s="3"/>
      <c r="N2193" s="3"/>
      <c r="O2193" s="3"/>
      <c r="P2193" s="3"/>
      <c r="Q2193" s="3"/>
      <c r="R2193" s="3"/>
      <c r="S2193" s="3"/>
      <c r="T2193" s="3"/>
      <c r="V2193" s="3"/>
      <c r="W2193" s="3"/>
      <c r="X2193" s="3"/>
      <c r="Z2193" s="3"/>
      <c r="AA2193" s="3"/>
      <c r="AB2193" s="3"/>
      <c r="AC2193" s="3"/>
      <c r="AD2193" s="3"/>
      <c r="AF2193" s="3"/>
      <c r="AG2193" s="3"/>
      <c r="AH2193" s="3"/>
      <c r="AJ2193" s="3"/>
      <c r="AK2193" s="3"/>
      <c r="AL2193" s="3"/>
      <c r="AN2193" s="3"/>
      <c r="AQ2193" s="3"/>
    </row>
    <row r="2194" spans="1:43">
      <c r="A2194" t="str">
        <f>IF(C2194="","","Allievo "&amp;COUNTIF($C$2:C2194,C2194))</f>
        <v/>
      </c>
      <c r="H2194" s="3"/>
      <c r="N2194" s="3"/>
      <c r="O2194" s="3"/>
      <c r="P2194" s="3"/>
      <c r="Q2194" s="3"/>
      <c r="R2194" s="3"/>
      <c r="S2194" s="3"/>
      <c r="T2194" s="3"/>
      <c r="V2194" s="3"/>
      <c r="W2194" s="3"/>
      <c r="X2194" s="3"/>
      <c r="Z2194" s="3"/>
      <c r="AA2194" s="3"/>
      <c r="AB2194" s="3"/>
      <c r="AC2194" s="3"/>
      <c r="AD2194" s="3"/>
      <c r="AF2194" s="3"/>
      <c r="AG2194" s="3"/>
      <c r="AH2194" s="3"/>
      <c r="AJ2194" s="3"/>
      <c r="AK2194" s="3"/>
      <c r="AL2194" s="3"/>
      <c r="AN2194" s="3"/>
      <c r="AQ2194" s="3"/>
    </row>
    <row r="2195" spans="1:43">
      <c r="A2195" t="str">
        <f>IF(C2195="","","Allievo "&amp;COUNTIF($C$2:C2195,C2195))</f>
        <v/>
      </c>
      <c r="H2195" s="3"/>
      <c r="N2195" s="3"/>
      <c r="O2195" s="3"/>
      <c r="P2195" s="3"/>
      <c r="Q2195" s="3"/>
      <c r="R2195" s="3"/>
      <c r="S2195" s="3"/>
      <c r="T2195" s="3"/>
      <c r="V2195" s="3"/>
      <c r="W2195" s="3"/>
      <c r="X2195" s="3"/>
      <c r="Z2195" s="3"/>
      <c r="AA2195" s="3"/>
      <c r="AB2195" s="3"/>
      <c r="AC2195" s="3"/>
      <c r="AD2195" s="3"/>
      <c r="AF2195" s="3"/>
      <c r="AG2195" s="3"/>
      <c r="AH2195" s="3"/>
      <c r="AJ2195" s="3"/>
      <c r="AK2195" s="3"/>
      <c r="AL2195" s="3"/>
      <c r="AN2195" s="3"/>
      <c r="AQ2195" s="3"/>
    </row>
    <row r="2196" spans="1:43">
      <c r="A2196" t="str">
        <f>IF(C2196="","","Allievo "&amp;COUNTIF($C$2:C2196,C2196))</f>
        <v/>
      </c>
      <c r="H2196" s="3"/>
      <c r="N2196" s="3"/>
      <c r="O2196" s="3"/>
      <c r="P2196" s="3"/>
      <c r="Q2196" s="3"/>
      <c r="R2196" s="3"/>
      <c r="S2196" s="3"/>
      <c r="T2196" s="3"/>
      <c r="V2196" s="3"/>
      <c r="W2196" s="3"/>
      <c r="X2196" s="3"/>
      <c r="Z2196" s="3"/>
      <c r="AA2196" s="3"/>
      <c r="AB2196" s="3"/>
      <c r="AC2196" s="3"/>
      <c r="AD2196" s="3"/>
      <c r="AF2196" s="3"/>
      <c r="AG2196" s="3"/>
      <c r="AH2196" s="3"/>
      <c r="AJ2196" s="3"/>
      <c r="AK2196" s="3"/>
      <c r="AL2196" s="3"/>
      <c r="AN2196" s="3"/>
      <c r="AQ2196" s="3"/>
    </row>
    <row r="2197" spans="1:43">
      <c r="A2197" t="str">
        <f>IF(C2197="","","Allievo "&amp;COUNTIF($C$2:C2197,C2197))</f>
        <v/>
      </c>
      <c r="H2197" s="3"/>
      <c r="N2197" s="3"/>
      <c r="O2197" s="3"/>
      <c r="P2197" s="3"/>
      <c r="Q2197" s="3"/>
      <c r="R2197" s="3"/>
      <c r="S2197" s="3"/>
      <c r="T2197" s="3"/>
      <c r="V2197" s="3"/>
      <c r="W2197" s="3"/>
      <c r="X2197" s="3"/>
      <c r="Z2197" s="3"/>
      <c r="AA2197" s="3"/>
      <c r="AB2197" s="3"/>
      <c r="AC2197" s="3"/>
      <c r="AD2197" s="3"/>
      <c r="AF2197" s="3"/>
      <c r="AG2197" s="3"/>
      <c r="AH2197" s="3"/>
      <c r="AJ2197" s="3"/>
      <c r="AK2197" s="3"/>
      <c r="AL2197" s="3"/>
      <c r="AN2197" s="3"/>
      <c r="AQ2197" s="3"/>
    </row>
    <row r="2198" spans="1:43">
      <c r="A2198" t="str">
        <f>IF(C2198="","","Allievo "&amp;COUNTIF($C$2:C2198,C2198))</f>
        <v/>
      </c>
      <c r="H2198" s="3"/>
      <c r="N2198" s="3"/>
      <c r="O2198" s="3"/>
      <c r="P2198" s="3"/>
      <c r="Q2198" s="3"/>
      <c r="R2198" s="3"/>
      <c r="S2198" s="3"/>
      <c r="T2198" s="3"/>
      <c r="V2198" s="3"/>
      <c r="W2198" s="3"/>
      <c r="X2198" s="3"/>
      <c r="Z2198" s="3"/>
      <c r="AA2198" s="3"/>
      <c r="AB2198" s="3"/>
      <c r="AC2198" s="3"/>
      <c r="AD2198" s="3"/>
      <c r="AF2198" s="3"/>
      <c r="AG2198" s="3"/>
      <c r="AH2198" s="3"/>
      <c r="AJ2198" s="3"/>
      <c r="AK2198" s="3"/>
      <c r="AL2198" s="3"/>
      <c r="AN2198" s="3"/>
      <c r="AQ2198" s="3"/>
    </row>
    <row r="2199" spans="1:43">
      <c r="A2199" t="str">
        <f>IF(C2199="","","Allievo "&amp;COUNTIF($C$2:C2199,C2199))</f>
        <v/>
      </c>
      <c r="H2199" s="3"/>
      <c r="N2199" s="3"/>
      <c r="O2199" s="3"/>
      <c r="P2199" s="3"/>
      <c r="Q2199" s="3"/>
      <c r="R2199" s="3"/>
      <c r="S2199" s="3"/>
      <c r="T2199" s="3"/>
      <c r="V2199" s="3"/>
      <c r="W2199" s="3"/>
      <c r="X2199" s="3"/>
      <c r="Z2199" s="3"/>
      <c r="AA2199" s="3"/>
      <c r="AB2199" s="3"/>
      <c r="AC2199" s="3"/>
      <c r="AD2199" s="3"/>
      <c r="AF2199" s="3"/>
      <c r="AG2199" s="3"/>
      <c r="AH2199" s="3"/>
      <c r="AJ2199" s="3"/>
      <c r="AK2199" s="3"/>
      <c r="AL2199" s="3"/>
      <c r="AN2199" s="3"/>
      <c r="AQ2199" s="3"/>
    </row>
    <row r="2200" spans="1:43">
      <c r="A2200" t="str">
        <f>IF(C2200="","","Allievo "&amp;COUNTIF($C$2:C2200,C2200))</f>
        <v/>
      </c>
      <c r="H2200" s="3"/>
      <c r="N2200" s="3"/>
      <c r="O2200" s="3"/>
      <c r="P2200" s="3"/>
      <c r="Q2200" s="3"/>
      <c r="R2200" s="3"/>
      <c r="S2200" s="3"/>
      <c r="T2200" s="3"/>
      <c r="V2200" s="3"/>
      <c r="W2200" s="3"/>
      <c r="X2200" s="3"/>
      <c r="Z2200" s="3"/>
      <c r="AA2200" s="3"/>
      <c r="AB2200" s="3"/>
      <c r="AC2200" s="3"/>
      <c r="AD2200" s="3"/>
      <c r="AF2200" s="3"/>
      <c r="AG2200" s="3"/>
      <c r="AH2200" s="3"/>
      <c r="AJ2200" s="3"/>
      <c r="AK2200" s="3"/>
      <c r="AL2200" s="3"/>
      <c r="AN2200" s="3"/>
      <c r="AQ2200" s="3"/>
    </row>
    <row r="2201" spans="1:43">
      <c r="A2201" t="str">
        <f>IF(C2201="","","Allievo "&amp;COUNTIF($C$2:C2201,C2201))</f>
        <v/>
      </c>
      <c r="H2201" s="3"/>
      <c r="N2201" s="3"/>
      <c r="O2201" s="3"/>
      <c r="P2201" s="3"/>
      <c r="Q2201" s="3"/>
      <c r="R2201" s="3"/>
      <c r="S2201" s="3"/>
      <c r="T2201" s="3"/>
      <c r="V2201" s="3"/>
      <c r="W2201" s="3"/>
      <c r="X2201" s="3"/>
      <c r="Z2201" s="3"/>
      <c r="AA2201" s="3"/>
      <c r="AB2201" s="3"/>
      <c r="AC2201" s="3"/>
      <c r="AD2201" s="3"/>
      <c r="AF2201" s="3"/>
      <c r="AG2201" s="3"/>
      <c r="AH2201" s="3"/>
      <c r="AJ2201" s="3"/>
      <c r="AK2201" s="3"/>
      <c r="AL2201" s="3"/>
      <c r="AN2201" s="3"/>
      <c r="AQ2201" s="3"/>
    </row>
    <row r="2202" spans="1:43">
      <c r="A2202" t="str">
        <f>IF(C2202="","","Allievo "&amp;COUNTIF($C$2:C2202,C2202))</f>
        <v/>
      </c>
      <c r="H2202" s="3"/>
      <c r="N2202" s="3"/>
      <c r="O2202" s="3"/>
      <c r="P2202" s="3"/>
      <c r="Q2202" s="3"/>
      <c r="R2202" s="3"/>
      <c r="S2202" s="3"/>
      <c r="T2202" s="3"/>
      <c r="V2202" s="3"/>
      <c r="W2202" s="3"/>
      <c r="X2202" s="3"/>
      <c r="Z2202" s="3"/>
      <c r="AA2202" s="3"/>
      <c r="AB2202" s="3"/>
      <c r="AC2202" s="3"/>
      <c r="AD2202" s="3"/>
      <c r="AF2202" s="3"/>
      <c r="AG2202" s="3"/>
      <c r="AH2202" s="3"/>
      <c r="AJ2202" s="3"/>
      <c r="AK2202" s="3"/>
      <c r="AL2202" s="3"/>
      <c r="AN2202" s="3"/>
      <c r="AQ2202" s="3"/>
    </row>
    <row r="2203" spans="1:43">
      <c r="A2203" t="str">
        <f>IF(C2203="","","Allievo "&amp;COUNTIF($C$2:C2203,C2203))</f>
        <v/>
      </c>
      <c r="H2203" s="3"/>
      <c r="N2203" s="3"/>
      <c r="O2203" s="3"/>
      <c r="P2203" s="3"/>
      <c r="Q2203" s="3"/>
      <c r="R2203" s="3"/>
      <c r="S2203" s="3"/>
      <c r="T2203" s="3"/>
      <c r="V2203" s="3"/>
      <c r="W2203" s="3"/>
      <c r="X2203" s="3"/>
      <c r="Z2203" s="3"/>
      <c r="AA2203" s="3"/>
      <c r="AB2203" s="3"/>
      <c r="AC2203" s="3"/>
      <c r="AD2203" s="3"/>
      <c r="AF2203" s="3"/>
      <c r="AG2203" s="3"/>
      <c r="AH2203" s="3"/>
      <c r="AJ2203" s="3"/>
      <c r="AK2203" s="3"/>
      <c r="AL2203" s="3"/>
      <c r="AN2203" s="3"/>
      <c r="AQ2203" s="3"/>
    </row>
    <row r="2204" spans="1:43">
      <c r="A2204" t="str">
        <f>IF(C2204="","","Allievo "&amp;COUNTIF($C$2:C2204,C2204))</f>
        <v/>
      </c>
      <c r="H2204" s="3"/>
      <c r="N2204" s="3"/>
      <c r="O2204" s="3"/>
      <c r="P2204" s="3"/>
      <c r="Q2204" s="3"/>
      <c r="R2204" s="3"/>
      <c r="S2204" s="3"/>
      <c r="T2204" s="3"/>
      <c r="V2204" s="3"/>
      <c r="W2204" s="3"/>
      <c r="X2204" s="3"/>
      <c r="Z2204" s="3"/>
      <c r="AA2204" s="3"/>
      <c r="AB2204" s="3"/>
      <c r="AC2204" s="3"/>
      <c r="AD2204" s="3"/>
      <c r="AF2204" s="3"/>
      <c r="AG2204" s="3"/>
      <c r="AH2204" s="3"/>
      <c r="AJ2204" s="3"/>
      <c r="AK2204" s="3"/>
      <c r="AL2204" s="3"/>
      <c r="AN2204" s="3"/>
      <c r="AQ2204" s="3"/>
    </row>
    <row r="2205" spans="1:43">
      <c r="A2205" t="str">
        <f>IF(C2205="","","Allievo "&amp;COUNTIF($C$2:C2205,C2205))</f>
        <v/>
      </c>
      <c r="H2205" s="3"/>
      <c r="N2205" s="3"/>
      <c r="O2205" s="3"/>
      <c r="P2205" s="3"/>
      <c r="Q2205" s="3"/>
      <c r="R2205" s="3"/>
      <c r="S2205" s="3"/>
      <c r="T2205" s="3"/>
      <c r="V2205" s="3"/>
      <c r="W2205" s="3"/>
      <c r="X2205" s="3"/>
      <c r="Z2205" s="3"/>
      <c r="AA2205" s="3"/>
      <c r="AB2205" s="3"/>
      <c r="AC2205" s="3"/>
      <c r="AD2205" s="3"/>
      <c r="AF2205" s="3"/>
      <c r="AG2205" s="3"/>
      <c r="AH2205" s="3"/>
      <c r="AJ2205" s="3"/>
      <c r="AK2205" s="3"/>
      <c r="AL2205" s="3"/>
      <c r="AN2205" s="3"/>
      <c r="AQ2205" s="3"/>
    </row>
    <row r="2206" spans="1:43">
      <c r="A2206" t="str">
        <f>IF(C2206="","","Allievo "&amp;COUNTIF($C$2:C2206,C2206))</f>
        <v/>
      </c>
      <c r="H2206" s="3"/>
      <c r="N2206" s="3"/>
      <c r="O2206" s="3"/>
      <c r="P2206" s="3"/>
      <c r="Q2206" s="3"/>
      <c r="R2206" s="3"/>
      <c r="S2206" s="3"/>
      <c r="T2206" s="3"/>
      <c r="V2206" s="3"/>
      <c r="W2206" s="3"/>
      <c r="X2206" s="3"/>
      <c r="Z2206" s="3"/>
      <c r="AA2206" s="3"/>
      <c r="AB2206" s="3"/>
      <c r="AC2206" s="3"/>
      <c r="AD2206" s="3"/>
      <c r="AF2206" s="3"/>
      <c r="AG2206" s="3"/>
      <c r="AH2206" s="3"/>
      <c r="AJ2206" s="3"/>
      <c r="AK2206" s="3"/>
      <c r="AL2206" s="3"/>
      <c r="AN2206" s="3"/>
      <c r="AQ2206" s="3"/>
    </row>
    <row r="2207" spans="1:43">
      <c r="A2207" t="str">
        <f>IF(C2207="","","Allievo "&amp;COUNTIF($C$2:C2207,C2207))</f>
        <v/>
      </c>
      <c r="H2207" s="3"/>
      <c r="N2207" s="3"/>
      <c r="O2207" s="3"/>
      <c r="P2207" s="3"/>
      <c r="Q2207" s="3"/>
      <c r="R2207" s="3"/>
      <c r="S2207" s="3"/>
      <c r="T2207" s="3"/>
      <c r="V2207" s="3"/>
      <c r="W2207" s="3"/>
      <c r="X2207" s="3"/>
      <c r="Z2207" s="3"/>
      <c r="AA2207" s="3"/>
      <c r="AB2207" s="3"/>
      <c r="AC2207" s="3"/>
      <c r="AD2207" s="3"/>
      <c r="AF2207" s="3"/>
      <c r="AG2207" s="3"/>
      <c r="AH2207" s="3"/>
      <c r="AJ2207" s="3"/>
      <c r="AK2207" s="3"/>
      <c r="AL2207" s="3"/>
      <c r="AN2207" s="3"/>
      <c r="AQ2207" s="3"/>
    </row>
    <row r="2208" spans="1:43">
      <c r="A2208" t="str">
        <f>IF(C2208="","","Allievo "&amp;COUNTIF($C$2:C2208,C2208))</f>
        <v/>
      </c>
      <c r="H2208" s="3"/>
      <c r="N2208" s="3"/>
      <c r="O2208" s="3"/>
      <c r="P2208" s="3"/>
      <c r="Q2208" s="3"/>
      <c r="R2208" s="3"/>
      <c r="S2208" s="3"/>
      <c r="T2208" s="3"/>
      <c r="V2208" s="3"/>
      <c r="W2208" s="3"/>
      <c r="X2208" s="3"/>
      <c r="Z2208" s="3"/>
      <c r="AA2208" s="3"/>
      <c r="AB2208" s="3"/>
      <c r="AC2208" s="3"/>
      <c r="AD2208" s="3"/>
      <c r="AF2208" s="3"/>
      <c r="AG2208" s="3"/>
      <c r="AH2208" s="3"/>
      <c r="AJ2208" s="3"/>
      <c r="AK2208" s="3"/>
      <c r="AL2208" s="3"/>
      <c r="AN2208" s="3"/>
      <c r="AQ2208" s="3"/>
    </row>
    <row r="2209" spans="1:43">
      <c r="A2209" t="str">
        <f>IF(C2209="","","Allievo "&amp;COUNTIF($C$2:C2209,C2209))</f>
        <v/>
      </c>
      <c r="H2209" s="3"/>
      <c r="N2209" s="3"/>
      <c r="O2209" s="3"/>
      <c r="P2209" s="3"/>
      <c r="Q2209" s="3"/>
      <c r="R2209" s="3"/>
      <c r="S2209" s="3"/>
      <c r="T2209" s="3"/>
      <c r="V2209" s="3"/>
      <c r="W2209" s="3"/>
      <c r="X2209" s="3"/>
      <c r="Z2209" s="3"/>
      <c r="AA2209" s="3"/>
      <c r="AB2209" s="3"/>
      <c r="AC2209" s="3"/>
      <c r="AD2209" s="3"/>
      <c r="AF2209" s="3"/>
      <c r="AG2209" s="3"/>
      <c r="AH2209" s="3"/>
      <c r="AJ2209" s="3"/>
      <c r="AK2209" s="3"/>
      <c r="AL2209" s="3"/>
      <c r="AN2209" s="3"/>
      <c r="AQ2209" s="3"/>
    </row>
    <row r="2210" spans="1:43">
      <c r="A2210" t="str">
        <f>IF(C2210="","","Allievo "&amp;COUNTIF($C$2:C2210,C2210))</f>
        <v/>
      </c>
      <c r="H2210" s="3"/>
      <c r="N2210" s="3"/>
      <c r="O2210" s="3"/>
      <c r="P2210" s="3"/>
      <c r="Q2210" s="3"/>
      <c r="R2210" s="3"/>
      <c r="S2210" s="3"/>
      <c r="T2210" s="3"/>
      <c r="V2210" s="3"/>
      <c r="W2210" s="3"/>
      <c r="X2210" s="3"/>
      <c r="Z2210" s="3"/>
      <c r="AA2210" s="3"/>
      <c r="AB2210" s="3"/>
      <c r="AC2210" s="3"/>
      <c r="AD2210" s="3"/>
      <c r="AF2210" s="3"/>
      <c r="AG2210" s="3"/>
      <c r="AH2210" s="3"/>
      <c r="AJ2210" s="3"/>
      <c r="AK2210" s="3"/>
      <c r="AL2210" s="3"/>
      <c r="AN2210" s="3"/>
      <c r="AQ2210" s="3"/>
    </row>
    <row r="2211" spans="1:43">
      <c r="A2211" t="str">
        <f>IF(C2211="","","Allievo "&amp;COUNTIF($C$2:C2211,C2211))</f>
        <v/>
      </c>
      <c r="H2211" s="3"/>
      <c r="N2211" s="3"/>
      <c r="O2211" s="3"/>
      <c r="P2211" s="3"/>
      <c r="Q2211" s="3"/>
      <c r="R2211" s="3"/>
      <c r="S2211" s="3"/>
      <c r="T2211" s="3"/>
      <c r="V2211" s="3"/>
      <c r="W2211" s="3"/>
      <c r="X2211" s="3"/>
      <c r="Z2211" s="3"/>
      <c r="AA2211" s="3"/>
      <c r="AB2211" s="3"/>
      <c r="AC2211" s="3"/>
      <c r="AD2211" s="3"/>
      <c r="AF2211" s="3"/>
      <c r="AG2211" s="3"/>
      <c r="AH2211" s="3"/>
      <c r="AJ2211" s="3"/>
      <c r="AK2211" s="3"/>
      <c r="AL2211" s="3"/>
      <c r="AN2211" s="3"/>
      <c r="AQ2211" s="3"/>
    </row>
    <row r="2212" spans="1:43">
      <c r="A2212" t="str">
        <f>IF(C2212="","","Allievo "&amp;COUNTIF($C$2:C2212,C2212))</f>
        <v/>
      </c>
      <c r="H2212" s="3"/>
      <c r="N2212" s="3"/>
      <c r="O2212" s="3"/>
      <c r="P2212" s="3"/>
      <c r="Q2212" s="3"/>
      <c r="R2212" s="3"/>
      <c r="S2212" s="3"/>
      <c r="T2212" s="3"/>
      <c r="V2212" s="3"/>
      <c r="W2212" s="3"/>
      <c r="X2212" s="3"/>
      <c r="Z2212" s="3"/>
      <c r="AA2212" s="3"/>
      <c r="AB2212" s="3"/>
      <c r="AC2212" s="3"/>
      <c r="AD2212" s="3"/>
      <c r="AF2212" s="3"/>
      <c r="AG2212" s="3"/>
      <c r="AH2212" s="3"/>
      <c r="AJ2212" s="3"/>
      <c r="AK2212" s="3"/>
      <c r="AL2212" s="3"/>
      <c r="AN2212" s="3"/>
      <c r="AQ2212" s="3"/>
    </row>
    <row r="2213" spans="1:43">
      <c r="A2213" t="str">
        <f>IF(C2213="","","Allievo "&amp;COUNTIF($C$2:C2213,C2213))</f>
        <v/>
      </c>
      <c r="H2213" s="3"/>
      <c r="N2213" s="3"/>
      <c r="O2213" s="3"/>
      <c r="P2213" s="3"/>
      <c r="Q2213" s="3"/>
      <c r="R2213" s="3"/>
      <c r="S2213" s="3"/>
      <c r="T2213" s="3"/>
      <c r="V2213" s="3"/>
      <c r="W2213" s="3"/>
      <c r="X2213" s="3"/>
      <c r="Z2213" s="3"/>
      <c r="AA2213" s="3"/>
      <c r="AB2213" s="3"/>
      <c r="AC2213" s="3"/>
      <c r="AD2213" s="3"/>
      <c r="AF2213" s="3"/>
      <c r="AG2213" s="3"/>
      <c r="AH2213" s="3"/>
      <c r="AJ2213" s="3"/>
      <c r="AK2213" s="3"/>
      <c r="AL2213" s="3"/>
      <c r="AN2213" s="3"/>
      <c r="AQ2213" s="3"/>
    </row>
    <row r="2214" spans="1:43">
      <c r="A2214" t="str">
        <f>IF(C2214="","","Allievo "&amp;COUNTIF($C$2:C2214,C2214))</f>
        <v/>
      </c>
      <c r="H2214" s="3"/>
      <c r="N2214" s="3"/>
      <c r="O2214" s="3"/>
      <c r="P2214" s="3"/>
      <c r="Q2214" s="3"/>
      <c r="R2214" s="3"/>
      <c r="S2214" s="3"/>
      <c r="T2214" s="3"/>
      <c r="V2214" s="3"/>
      <c r="W2214" s="3"/>
      <c r="X2214" s="3"/>
      <c r="Z2214" s="3"/>
      <c r="AA2214" s="3"/>
      <c r="AB2214" s="3"/>
      <c r="AC2214" s="3"/>
      <c r="AD2214" s="3"/>
      <c r="AF2214" s="3"/>
      <c r="AG2214" s="3"/>
      <c r="AH2214" s="3"/>
      <c r="AJ2214" s="3"/>
      <c r="AK2214" s="3"/>
      <c r="AL2214" s="3"/>
      <c r="AN2214" s="3"/>
      <c r="AQ2214" s="3"/>
    </row>
    <row r="2215" spans="1:43">
      <c r="A2215" t="str">
        <f>IF(C2215="","","Allievo "&amp;COUNTIF($C$2:C2215,C2215))</f>
        <v/>
      </c>
      <c r="H2215" s="3"/>
      <c r="N2215" s="3"/>
      <c r="O2215" s="3"/>
      <c r="P2215" s="3"/>
      <c r="Q2215" s="3"/>
      <c r="R2215" s="3"/>
      <c r="S2215" s="3"/>
      <c r="T2215" s="3"/>
      <c r="V2215" s="3"/>
      <c r="W2215" s="3"/>
      <c r="X2215" s="3"/>
      <c r="Z2215" s="3"/>
      <c r="AA2215" s="3"/>
      <c r="AB2215" s="3"/>
      <c r="AC2215" s="3"/>
      <c r="AD2215" s="3"/>
      <c r="AF2215" s="3"/>
      <c r="AG2215" s="3"/>
      <c r="AH2215" s="3"/>
      <c r="AJ2215" s="3"/>
      <c r="AK2215" s="3"/>
      <c r="AL2215" s="3"/>
      <c r="AN2215" s="3"/>
      <c r="AQ2215" s="3"/>
    </row>
    <row r="2216" spans="1:43">
      <c r="A2216" t="str">
        <f>IF(C2216="","","Allievo "&amp;COUNTIF($C$2:C2216,C2216))</f>
        <v/>
      </c>
      <c r="H2216" s="3"/>
      <c r="N2216" s="3"/>
      <c r="O2216" s="3"/>
      <c r="P2216" s="3"/>
      <c r="Q2216" s="3"/>
      <c r="R2216" s="3"/>
      <c r="S2216" s="3"/>
      <c r="T2216" s="3"/>
      <c r="V2216" s="3"/>
      <c r="W2216" s="3"/>
      <c r="X2216" s="3"/>
      <c r="Z2216" s="3"/>
      <c r="AA2216" s="3"/>
      <c r="AB2216" s="3"/>
      <c r="AC2216" s="3"/>
      <c r="AD2216" s="3"/>
      <c r="AF2216" s="3"/>
      <c r="AG2216" s="3"/>
      <c r="AH2216" s="3"/>
      <c r="AJ2216" s="3"/>
      <c r="AK2216" s="3"/>
      <c r="AL2216" s="3"/>
      <c r="AN2216" s="3"/>
      <c r="AQ2216" s="3"/>
    </row>
    <row r="2217" spans="1:43">
      <c r="A2217" t="str">
        <f>IF(C2217="","","Allievo "&amp;COUNTIF($C$2:C2217,C2217))</f>
        <v/>
      </c>
      <c r="H2217" s="3"/>
      <c r="N2217" s="3"/>
      <c r="O2217" s="3"/>
      <c r="P2217" s="3"/>
      <c r="Q2217" s="3"/>
      <c r="R2217" s="3"/>
      <c r="S2217" s="3"/>
      <c r="T2217" s="3"/>
      <c r="V2217" s="3"/>
      <c r="W2217" s="3"/>
      <c r="X2217" s="3"/>
      <c r="Z2217" s="3"/>
      <c r="AA2217" s="3"/>
      <c r="AB2217" s="3"/>
      <c r="AC2217" s="3"/>
      <c r="AD2217" s="3"/>
      <c r="AF2217" s="3"/>
      <c r="AG2217" s="3"/>
      <c r="AH2217" s="3"/>
      <c r="AJ2217" s="3"/>
      <c r="AK2217" s="3"/>
      <c r="AL2217" s="3"/>
      <c r="AN2217" s="3"/>
      <c r="AQ2217" s="3"/>
    </row>
    <row r="2218" spans="1:43">
      <c r="A2218" t="str">
        <f>IF(C2218="","","Allievo "&amp;COUNTIF($C$2:C2218,C2218))</f>
        <v/>
      </c>
      <c r="H2218" s="3"/>
      <c r="N2218" s="3"/>
      <c r="O2218" s="3"/>
      <c r="P2218" s="3"/>
      <c r="Q2218" s="3"/>
      <c r="R2218" s="3"/>
      <c r="S2218" s="3"/>
      <c r="T2218" s="3"/>
      <c r="V2218" s="3"/>
      <c r="W2218" s="3"/>
      <c r="X2218" s="3"/>
      <c r="Z2218" s="3"/>
      <c r="AA2218" s="3"/>
      <c r="AB2218" s="3"/>
      <c r="AC2218" s="3"/>
      <c r="AD2218" s="3"/>
      <c r="AF2218" s="3"/>
      <c r="AG2218" s="3"/>
      <c r="AH2218" s="3"/>
      <c r="AJ2218" s="3"/>
      <c r="AK2218" s="3"/>
      <c r="AL2218" s="3"/>
      <c r="AN2218" s="3"/>
      <c r="AQ2218" s="3"/>
    </row>
    <row r="2219" spans="1:43">
      <c r="A2219" t="str">
        <f>IF(C2219="","","Allievo "&amp;COUNTIF($C$2:C2219,C2219))</f>
        <v/>
      </c>
      <c r="H2219" s="3"/>
      <c r="N2219" s="3"/>
      <c r="O2219" s="3"/>
      <c r="P2219" s="3"/>
      <c r="Q2219" s="3"/>
      <c r="R2219" s="3"/>
      <c r="S2219" s="3"/>
      <c r="T2219" s="3"/>
      <c r="V2219" s="3"/>
      <c r="W2219" s="3"/>
      <c r="X2219" s="3"/>
      <c r="Z2219" s="3"/>
      <c r="AA2219" s="3"/>
      <c r="AB2219" s="3"/>
      <c r="AC2219" s="3"/>
      <c r="AD2219" s="3"/>
      <c r="AF2219" s="3"/>
      <c r="AG2219" s="3"/>
      <c r="AH2219" s="3"/>
      <c r="AJ2219" s="3"/>
      <c r="AK2219" s="3"/>
      <c r="AL2219" s="3"/>
      <c r="AN2219" s="3"/>
      <c r="AQ2219" s="3"/>
    </row>
    <row r="2220" spans="1:43">
      <c r="A2220" t="str">
        <f>IF(C2220="","","Allievo "&amp;COUNTIF($C$2:C2220,C2220))</f>
        <v/>
      </c>
      <c r="H2220" s="3"/>
      <c r="N2220" s="3"/>
      <c r="O2220" s="3"/>
      <c r="P2220" s="3"/>
      <c r="Q2220" s="3"/>
      <c r="R2220" s="3"/>
      <c r="S2220" s="3"/>
      <c r="T2220" s="3"/>
      <c r="V2220" s="3"/>
      <c r="W2220" s="3"/>
      <c r="X2220" s="3"/>
      <c r="Z2220" s="3"/>
      <c r="AA2220" s="3"/>
      <c r="AB2220" s="3"/>
      <c r="AC2220" s="3"/>
      <c r="AD2220" s="3"/>
      <c r="AF2220" s="3"/>
      <c r="AG2220" s="3"/>
      <c r="AH2220" s="3"/>
      <c r="AJ2220" s="3"/>
      <c r="AK2220" s="3"/>
      <c r="AL2220" s="3"/>
      <c r="AN2220" s="3"/>
      <c r="AQ2220" s="3"/>
    </row>
    <row r="2221" spans="1:43">
      <c r="A2221" t="str">
        <f>IF(C2221="","","Allievo "&amp;COUNTIF($C$2:C2221,C2221))</f>
        <v/>
      </c>
      <c r="H2221" s="3"/>
      <c r="N2221" s="3"/>
      <c r="O2221" s="3"/>
      <c r="P2221" s="3"/>
      <c r="Q2221" s="3"/>
      <c r="R2221" s="3"/>
      <c r="S2221" s="3"/>
      <c r="T2221" s="3"/>
      <c r="V2221" s="3"/>
      <c r="W2221" s="3"/>
      <c r="X2221" s="3"/>
      <c r="Z2221" s="3"/>
      <c r="AA2221" s="3"/>
      <c r="AB2221" s="3"/>
      <c r="AC2221" s="3"/>
      <c r="AD2221" s="3"/>
      <c r="AF2221" s="3"/>
      <c r="AG2221" s="3"/>
      <c r="AH2221" s="3"/>
      <c r="AJ2221" s="3"/>
      <c r="AK2221" s="3"/>
      <c r="AL2221" s="3"/>
      <c r="AN2221" s="3"/>
      <c r="AQ2221" s="3"/>
    </row>
    <row r="2222" spans="1:43">
      <c r="A2222" t="str">
        <f>IF(C2222="","","Allievo "&amp;COUNTIF($C$2:C2222,C2222))</f>
        <v/>
      </c>
      <c r="H2222" s="3"/>
      <c r="N2222" s="3"/>
      <c r="O2222" s="3"/>
      <c r="P2222" s="3"/>
      <c r="Q2222" s="3"/>
      <c r="R2222" s="3"/>
      <c r="S2222" s="3"/>
      <c r="T2222" s="3"/>
      <c r="V2222" s="3"/>
      <c r="W2222" s="3"/>
      <c r="X2222" s="3"/>
      <c r="Z2222" s="3"/>
      <c r="AA2222" s="3"/>
      <c r="AB2222" s="3"/>
      <c r="AC2222" s="3"/>
      <c r="AD2222" s="3"/>
      <c r="AF2222" s="3"/>
      <c r="AG2222" s="3"/>
      <c r="AH2222" s="3"/>
      <c r="AJ2222" s="3"/>
      <c r="AK2222" s="3"/>
      <c r="AL2222" s="3"/>
      <c r="AN2222" s="3"/>
      <c r="AQ2222" s="3"/>
    </row>
    <row r="2223" spans="1:43">
      <c r="A2223" t="str">
        <f>IF(C2223="","","Allievo "&amp;COUNTIF($C$2:C2223,C2223))</f>
        <v/>
      </c>
      <c r="H2223" s="3"/>
      <c r="N2223" s="3"/>
      <c r="O2223" s="3"/>
      <c r="P2223" s="3"/>
      <c r="Q2223" s="3"/>
      <c r="R2223" s="3"/>
      <c r="S2223" s="3"/>
      <c r="T2223" s="3"/>
      <c r="V2223" s="3"/>
      <c r="W2223" s="3"/>
      <c r="X2223" s="3"/>
      <c r="Z2223" s="3"/>
      <c r="AA2223" s="3"/>
      <c r="AB2223" s="3"/>
      <c r="AC2223" s="3"/>
      <c r="AD2223" s="3"/>
      <c r="AF2223" s="3"/>
      <c r="AG2223" s="3"/>
      <c r="AH2223" s="3"/>
      <c r="AJ2223" s="3"/>
      <c r="AK2223" s="3"/>
      <c r="AL2223" s="3"/>
      <c r="AN2223" s="3"/>
      <c r="AQ2223" s="3"/>
    </row>
    <row r="2224" spans="1:43">
      <c r="A2224" t="str">
        <f>IF(C2224="","","Allievo "&amp;COUNTIF($C$2:C2224,C2224))</f>
        <v/>
      </c>
      <c r="H2224" s="3"/>
      <c r="N2224" s="3"/>
      <c r="O2224" s="3"/>
      <c r="P2224" s="3"/>
      <c r="Q2224" s="3"/>
      <c r="R2224" s="3"/>
      <c r="S2224" s="3"/>
      <c r="T2224" s="3"/>
      <c r="V2224" s="3"/>
      <c r="W2224" s="3"/>
      <c r="X2224" s="3"/>
      <c r="Z2224" s="3"/>
      <c r="AA2224" s="3"/>
      <c r="AB2224" s="3"/>
      <c r="AC2224" s="3"/>
      <c r="AD2224" s="3"/>
      <c r="AF2224" s="3"/>
      <c r="AG2224" s="3"/>
      <c r="AH2224" s="3"/>
      <c r="AJ2224" s="3"/>
      <c r="AK2224" s="3"/>
      <c r="AL2224" s="3"/>
      <c r="AN2224" s="3"/>
      <c r="AQ2224" s="3"/>
    </row>
    <row r="2225" spans="1:43">
      <c r="A2225" t="str">
        <f>IF(C2225="","","Allievo "&amp;COUNTIF($C$2:C2225,C2225))</f>
        <v/>
      </c>
      <c r="H2225" s="3"/>
      <c r="N2225" s="3"/>
      <c r="O2225" s="3"/>
      <c r="P2225" s="3"/>
      <c r="Q2225" s="3"/>
      <c r="R2225" s="3"/>
      <c r="S2225" s="3"/>
      <c r="T2225" s="3"/>
      <c r="V2225" s="3"/>
      <c r="W2225" s="3"/>
      <c r="X2225" s="3"/>
      <c r="Z2225" s="3"/>
      <c r="AA2225" s="3"/>
      <c r="AB2225" s="3"/>
      <c r="AC2225" s="3"/>
      <c r="AD2225" s="3"/>
      <c r="AF2225" s="3"/>
      <c r="AG2225" s="3"/>
      <c r="AH2225" s="3"/>
      <c r="AJ2225" s="3"/>
      <c r="AK2225" s="3"/>
      <c r="AL2225" s="3"/>
      <c r="AN2225" s="3"/>
      <c r="AQ2225" s="3"/>
    </row>
    <row r="2226" spans="1:43">
      <c r="A2226" t="str">
        <f>IF(C2226="","","Allievo "&amp;COUNTIF($C$2:C2226,C2226))</f>
        <v/>
      </c>
      <c r="H2226" s="3"/>
      <c r="N2226" s="3"/>
      <c r="O2226" s="3"/>
      <c r="P2226" s="3"/>
      <c r="Q2226" s="3"/>
      <c r="R2226" s="3"/>
      <c r="S2226" s="3"/>
      <c r="T2226" s="3"/>
      <c r="V2226" s="3"/>
      <c r="W2226" s="3"/>
      <c r="X2226" s="3"/>
      <c r="Z2226" s="3"/>
      <c r="AA2226" s="3"/>
      <c r="AB2226" s="3"/>
      <c r="AC2226" s="3"/>
      <c r="AD2226" s="3"/>
      <c r="AF2226" s="3"/>
      <c r="AG2226" s="3"/>
      <c r="AH2226" s="3"/>
      <c r="AJ2226" s="3"/>
      <c r="AK2226" s="3"/>
      <c r="AL2226" s="3"/>
      <c r="AN2226" s="3"/>
      <c r="AQ2226" s="3"/>
    </row>
    <row r="2227" spans="1:43">
      <c r="A2227" t="str">
        <f>IF(C2227="","","Allievo "&amp;COUNTIF($C$2:C2227,C2227))</f>
        <v/>
      </c>
      <c r="H2227" s="3"/>
      <c r="N2227" s="3"/>
      <c r="O2227" s="3"/>
      <c r="P2227" s="3"/>
      <c r="Q2227" s="3"/>
      <c r="R2227" s="3"/>
      <c r="S2227" s="3"/>
      <c r="T2227" s="3"/>
      <c r="V2227" s="3"/>
      <c r="W2227" s="3"/>
      <c r="X2227" s="3"/>
      <c r="Z2227" s="3"/>
      <c r="AA2227" s="3"/>
      <c r="AB2227" s="3"/>
      <c r="AC2227" s="3"/>
      <c r="AD2227" s="3"/>
      <c r="AF2227" s="3"/>
      <c r="AG2227" s="3"/>
      <c r="AH2227" s="3"/>
      <c r="AJ2227" s="3"/>
      <c r="AK2227" s="3"/>
      <c r="AL2227" s="3"/>
      <c r="AN2227" s="3"/>
      <c r="AQ2227" s="3"/>
    </row>
    <row r="2228" spans="1:43">
      <c r="A2228" t="str">
        <f>IF(C2228="","","Allievo "&amp;COUNTIF($C$2:C2228,C2228))</f>
        <v/>
      </c>
      <c r="H2228" s="3"/>
      <c r="N2228" s="3"/>
      <c r="O2228" s="3"/>
      <c r="P2228" s="3"/>
      <c r="Q2228" s="3"/>
      <c r="R2228" s="3"/>
      <c r="S2228" s="3"/>
      <c r="T2228" s="3"/>
      <c r="V2228" s="3"/>
      <c r="W2228" s="3"/>
      <c r="X2228" s="3"/>
      <c r="Z2228" s="3"/>
      <c r="AA2228" s="3"/>
      <c r="AB2228" s="3"/>
      <c r="AC2228" s="3"/>
      <c r="AD2228" s="3"/>
      <c r="AF2228" s="3"/>
      <c r="AG2228" s="3"/>
      <c r="AH2228" s="3"/>
      <c r="AJ2228" s="3"/>
      <c r="AK2228" s="3"/>
      <c r="AL2228" s="3"/>
      <c r="AN2228" s="3"/>
      <c r="AQ2228" s="3"/>
    </row>
    <row r="2229" spans="1:43">
      <c r="A2229" t="str">
        <f>IF(C2229="","","Allievo "&amp;COUNTIF($C$2:C2229,C2229))</f>
        <v/>
      </c>
      <c r="H2229" s="3"/>
      <c r="N2229" s="3"/>
      <c r="O2229" s="3"/>
      <c r="P2229" s="3"/>
      <c r="Q2229" s="3"/>
      <c r="R2229" s="3"/>
      <c r="S2229" s="3"/>
      <c r="T2229" s="3"/>
      <c r="V2229" s="3"/>
      <c r="W2229" s="3"/>
      <c r="X2229" s="3"/>
      <c r="Z2229" s="3"/>
      <c r="AA2229" s="3"/>
      <c r="AB2229" s="3"/>
      <c r="AC2229" s="3"/>
      <c r="AD2229" s="3"/>
      <c r="AF2229" s="3"/>
      <c r="AG2229" s="3"/>
      <c r="AH2229" s="3"/>
      <c r="AJ2229" s="3"/>
      <c r="AK2229" s="3"/>
      <c r="AL2229" s="3"/>
      <c r="AN2229" s="3"/>
      <c r="AQ2229" s="3"/>
    </row>
    <row r="2230" spans="1:43">
      <c r="A2230" t="str">
        <f>IF(C2230="","","Allievo "&amp;COUNTIF($C$2:C2230,C2230))</f>
        <v/>
      </c>
      <c r="H2230" s="3"/>
      <c r="N2230" s="3"/>
      <c r="O2230" s="3"/>
      <c r="P2230" s="3"/>
      <c r="Q2230" s="3"/>
      <c r="R2230" s="3"/>
      <c r="S2230" s="3"/>
      <c r="T2230" s="3"/>
      <c r="V2230" s="3"/>
      <c r="W2230" s="3"/>
      <c r="X2230" s="3"/>
      <c r="Z2230" s="3"/>
      <c r="AA2230" s="3"/>
      <c r="AB2230" s="3"/>
      <c r="AC2230" s="3"/>
      <c r="AD2230" s="3"/>
      <c r="AF2230" s="3"/>
      <c r="AG2230" s="3"/>
      <c r="AH2230" s="3"/>
      <c r="AJ2230" s="3"/>
      <c r="AK2230" s="3"/>
      <c r="AL2230" s="3"/>
      <c r="AN2230" s="3"/>
      <c r="AQ2230" s="3"/>
    </row>
    <row r="2231" spans="1:43">
      <c r="A2231" t="str">
        <f>IF(C2231="","","Allievo "&amp;COUNTIF($C$2:C2231,C2231))</f>
        <v/>
      </c>
      <c r="H2231" s="3"/>
      <c r="N2231" s="3"/>
      <c r="O2231" s="3"/>
      <c r="P2231" s="3"/>
      <c r="Q2231" s="3"/>
      <c r="R2231" s="3"/>
      <c r="S2231" s="3"/>
      <c r="T2231" s="3"/>
      <c r="V2231" s="3"/>
      <c r="W2231" s="3"/>
      <c r="X2231" s="3"/>
      <c r="Z2231" s="3"/>
      <c r="AA2231" s="3"/>
      <c r="AB2231" s="3"/>
      <c r="AC2231" s="3"/>
      <c r="AD2231" s="3"/>
      <c r="AF2231" s="3"/>
      <c r="AG2231" s="3"/>
      <c r="AH2231" s="3"/>
      <c r="AJ2231" s="3"/>
      <c r="AK2231" s="3"/>
      <c r="AL2231" s="3"/>
      <c r="AN2231" s="3"/>
      <c r="AQ2231" s="3"/>
    </row>
    <row r="2232" spans="1:43">
      <c r="A2232" t="str">
        <f>IF(C2232="","","Allievo "&amp;COUNTIF($C$2:C2232,C2232))</f>
        <v/>
      </c>
      <c r="H2232" s="3"/>
      <c r="N2232" s="3"/>
      <c r="O2232" s="3"/>
      <c r="P2232" s="3"/>
      <c r="Q2232" s="3"/>
      <c r="R2232" s="3"/>
      <c r="S2232" s="3"/>
      <c r="T2232" s="3"/>
      <c r="V2232" s="3"/>
      <c r="W2232" s="3"/>
      <c r="X2232" s="3"/>
      <c r="Z2232" s="3"/>
      <c r="AA2232" s="3"/>
      <c r="AB2232" s="3"/>
      <c r="AC2232" s="3"/>
      <c r="AD2232" s="3"/>
      <c r="AF2232" s="3"/>
      <c r="AG2232" s="3"/>
      <c r="AH2232" s="3"/>
      <c r="AJ2232" s="3"/>
      <c r="AK2232" s="3"/>
      <c r="AL2232" s="3"/>
      <c r="AN2232" s="3"/>
      <c r="AQ2232" s="3"/>
    </row>
    <row r="2233" spans="1:43">
      <c r="A2233" t="str">
        <f>IF(C2233="","","Allievo "&amp;COUNTIF($C$2:C2233,C2233))</f>
        <v/>
      </c>
      <c r="H2233" s="3"/>
      <c r="N2233" s="3"/>
      <c r="O2233" s="3"/>
      <c r="P2233" s="3"/>
      <c r="Q2233" s="3"/>
      <c r="R2233" s="3"/>
      <c r="S2233" s="3"/>
      <c r="T2233" s="3"/>
      <c r="V2233" s="3"/>
      <c r="W2233" s="3"/>
      <c r="X2233" s="3"/>
      <c r="Z2233" s="3"/>
      <c r="AA2233" s="3"/>
      <c r="AB2233" s="3"/>
      <c r="AC2233" s="3"/>
      <c r="AD2233" s="3"/>
      <c r="AF2233" s="3"/>
      <c r="AG2233" s="3"/>
      <c r="AH2233" s="3"/>
      <c r="AJ2233" s="3"/>
      <c r="AK2233" s="3"/>
      <c r="AL2233" s="3"/>
      <c r="AN2233" s="3"/>
      <c r="AQ2233" s="3"/>
    </row>
    <row r="2234" spans="1:43">
      <c r="A2234" t="str">
        <f>IF(C2234="","","Allievo "&amp;COUNTIF($C$2:C2234,C2234))</f>
        <v/>
      </c>
      <c r="H2234" s="3"/>
      <c r="N2234" s="3"/>
      <c r="O2234" s="3"/>
      <c r="P2234" s="3"/>
      <c r="Q2234" s="3"/>
      <c r="R2234" s="3"/>
      <c r="S2234" s="3"/>
      <c r="T2234" s="3"/>
      <c r="V2234" s="3"/>
      <c r="W2234" s="3"/>
      <c r="X2234" s="3"/>
      <c r="Z2234" s="3"/>
      <c r="AA2234" s="3"/>
      <c r="AB2234" s="3"/>
      <c r="AC2234" s="3"/>
      <c r="AD2234" s="3"/>
      <c r="AF2234" s="3"/>
      <c r="AG2234" s="3"/>
      <c r="AH2234" s="3"/>
      <c r="AJ2234" s="3"/>
      <c r="AK2234" s="3"/>
      <c r="AL2234" s="3"/>
      <c r="AN2234" s="3"/>
      <c r="AQ2234" s="3"/>
    </row>
    <row r="2235" spans="1:43">
      <c r="A2235" t="str">
        <f>IF(C2235="","","Allievo "&amp;COUNTIF($C$2:C2235,C2235))</f>
        <v/>
      </c>
      <c r="H2235" s="3"/>
      <c r="N2235" s="3"/>
      <c r="O2235" s="3"/>
      <c r="P2235" s="3"/>
      <c r="Q2235" s="3"/>
      <c r="R2235" s="3"/>
      <c r="S2235" s="3"/>
      <c r="T2235" s="3"/>
      <c r="V2235" s="3"/>
      <c r="W2235" s="3"/>
      <c r="X2235" s="3"/>
      <c r="Z2235" s="3"/>
      <c r="AA2235" s="3"/>
      <c r="AB2235" s="3"/>
      <c r="AC2235" s="3"/>
      <c r="AD2235" s="3"/>
      <c r="AF2235" s="3"/>
      <c r="AG2235" s="3"/>
      <c r="AH2235" s="3"/>
      <c r="AJ2235" s="3"/>
      <c r="AK2235" s="3"/>
      <c r="AL2235" s="3"/>
      <c r="AN2235" s="3"/>
      <c r="AQ2235" s="3"/>
    </row>
    <row r="2236" spans="1:43">
      <c r="A2236" t="str">
        <f>IF(C2236="","","Allievo "&amp;COUNTIF($C$2:C2236,C2236))</f>
        <v/>
      </c>
      <c r="H2236" s="3"/>
      <c r="N2236" s="3"/>
      <c r="O2236" s="3"/>
      <c r="P2236" s="3"/>
      <c r="Q2236" s="3"/>
      <c r="R2236" s="3"/>
      <c r="S2236" s="3"/>
      <c r="T2236" s="3"/>
      <c r="V2236" s="3"/>
      <c r="W2236" s="3"/>
      <c r="X2236" s="3"/>
      <c r="Z2236" s="3"/>
      <c r="AA2236" s="3"/>
      <c r="AB2236" s="3"/>
      <c r="AC2236" s="3"/>
      <c r="AD2236" s="3"/>
      <c r="AF2236" s="3"/>
      <c r="AG2236" s="3"/>
      <c r="AH2236" s="3"/>
      <c r="AJ2236" s="3"/>
      <c r="AK2236" s="3"/>
      <c r="AL2236" s="3"/>
      <c r="AN2236" s="3"/>
      <c r="AQ2236" s="3"/>
    </row>
    <row r="2237" spans="1:43">
      <c r="A2237" t="str">
        <f>IF(C2237="","","Allievo "&amp;COUNTIF($C$2:C2237,C2237))</f>
        <v/>
      </c>
      <c r="H2237" s="3"/>
      <c r="N2237" s="3"/>
      <c r="O2237" s="3"/>
      <c r="P2237" s="3"/>
      <c r="Q2237" s="3"/>
      <c r="R2237" s="3"/>
      <c r="S2237" s="3"/>
      <c r="T2237" s="3"/>
      <c r="V2237" s="3"/>
      <c r="W2237" s="3"/>
      <c r="X2237" s="3"/>
      <c r="Z2237" s="3"/>
      <c r="AA2237" s="3"/>
      <c r="AB2237" s="3"/>
      <c r="AC2237" s="3"/>
      <c r="AD2237" s="3"/>
      <c r="AF2237" s="3"/>
      <c r="AG2237" s="3"/>
      <c r="AH2237" s="3"/>
      <c r="AJ2237" s="3"/>
      <c r="AK2237" s="3"/>
      <c r="AL2237" s="3"/>
      <c r="AN2237" s="3"/>
      <c r="AQ2237" s="3"/>
    </row>
    <row r="2238" spans="1:43">
      <c r="A2238" t="str">
        <f>IF(C2238="","","Allievo "&amp;COUNTIF($C$2:C2238,C2238))</f>
        <v/>
      </c>
      <c r="H2238" s="3"/>
      <c r="N2238" s="3"/>
      <c r="O2238" s="3"/>
      <c r="P2238" s="3"/>
      <c r="Q2238" s="3"/>
      <c r="R2238" s="3"/>
      <c r="S2238" s="3"/>
      <c r="T2238" s="3"/>
      <c r="V2238" s="3"/>
      <c r="W2238" s="3"/>
      <c r="X2238" s="3"/>
      <c r="Z2238" s="3"/>
      <c r="AA2238" s="3"/>
      <c r="AB2238" s="3"/>
      <c r="AC2238" s="3"/>
      <c r="AD2238" s="3"/>
      <c r="AF2238" s="3"/>
      <c r="AG2238" s="3"/>
      <c r="AH2238" s="3"/>
      <c r="AJ2238" s="3"/>
      <c r="AK2238" s="3"/>
      <c r="AL2238" s="3"/>
      <c r="AN2238" s="3"/>
      <c r="AQ2238" s="3"/>
    </row>
    <row r="2239" spans="1:43">
      <c r="A2239" t="str">
        <f>IF(C2239="","","Allievo "&amp;COUNTIF($C$2:C2239,C2239))</f>
        <v/>
      </c>
      <c r="H2239" s="3"/>
      <c r="N2239" s="3"/>
      <c r="O2239" s="3"/>
      <c r="P2239" s="3"/>
      <c r="Q2239" s="3"/>
      <c r="R2239" s="3"/>
      <c r="S2239" s="3"/>
      <c r="T2239" s="3"/>
      <c r="V2239" s="3"/>
      <c r="W2239" s="3"/>
      <c r="X2239" s="3"/>
      <c r="Z2239" s="3"/>
      <c r="AA2239" s="3"/>
      <c r="AB2239" s="3"/>
      <c r="AC2239" s="3"/>
      <c r="AD2239" s="3"/>
      <c r="AF2239" s="3"/>
      <c r="AG2239" s="3"/>
      <c r="AH2239" s="3"/>
      <c r="AJ2239" s="3"/>
      <c r="AK2239" s="3"/>
      <c r="AL2239" s="3"/>
      <c r="AN2239" s="3"/>
      <c r="AQ2239" s="3"/>
    </row>
    <row r="2240" spans="1:43">
      <c r="A2240" t="str">
        <f>IF(C2240="","","Allievo "&amp;COUNTIF($C$2:C2240,C2240))</f>
        <v/>
      </c>
      <c r="H2240" s="3"/>
      <c r="N2240" s="3"/>
      <c r="O2240" s="3"/>
      <c r="P2240" s="3"/>
      <c r="Q2240" s="3"/>
      <c r="R2240" s="3"/>
      <c r="S2240" s="3"/>
      <c r="T2240" s="3"/>
      <c r="V2240" s="3"/>
      <c r="W2240" s="3"/>
      <c r="X2240" s="3"/>
      <c r="Z2240" s="3"/>
      <c r="AA2240" s="3"/>
      <c r="AB2240" s="3"/>
      <c r="AC2240" s="3"/>
      <c r="AD2240" s="3"/>
      <c r="AF2240" s="3"/>
      <c r="AG2240" s="3"/>
      <c r="AH2240" s="3"/>
      <c r="AJ2240" s="3"/>
      <c r="AK2240" s="3"/>
      <c r="AL2240" s="3"/>
      <c r="AN2240" s="3"/>
      <c r="AQ2240" s="3"/>
    </row>
    <row r="2241" spans="1:43">
      <c r="A2241" t="str">
        <f>IF(C2241="","","Allievo "&amp;COUNTIF($C$2:C2241,C2241))</f>
        <v/>
      </c>
      <c r="H2241" s="3"/>
      <c r="N2241" s="3"/>
      <c r="O2241" s="3"/>
      <c r="P2241" s="3"/>
      <c r="Q2241" s="3"/>
      <c r="R2241" s="3"/>
      <c r="S2241" s="3"/>
      <c r="T2241" s="3"/>
      <c r="V2241" s="3"/>
      <c r="W2241" s="3"/>
      <c r="X2241" s="3"/>
      <c r="Z2241" s="3"/>
      <c r="AA2241" s="3"/>
      <c r="AB2241" s="3"/>
      <c r="AC2241" s="3"/>
      <c r="AD2241" s="3"/>
      <c r="AF2241" s="3"/>
      <c r="AG2241" s="3"/>
      <c r="AH2241" s="3"/>
      <c r="AJ2241" s="3"/>
      <c r="AK2241" s="3"/>
      <c r="AL2241" s="3"/>
      <c r="AN2241" s="3"/>
      <c r="AQ2241" s="3"/>
    </row>
    <row r="2242" spans="1:43">
      <c r="A2242" t="str">
        <f>IF(C2242="","","Allievo "&amp;COUNTIF($C$2:C2242,C2242))</f>
        <v/>
      </c>
      <c r="H2242" s="3"/>
      <c r="N2242" s="3"/>
      <c r="O2242" s="3"/>
      <c r="P2242" s="3"/>
      <c r="Q2242" s="3"/>
      <c r="R2242" s="3"/>
      <c r="S2242" s="3"/>
      <c r="T2242" s="3"/>
      <c r="V2242" s="3"/>
      <c r="W2242" s="3"/>
      <c r="X2242" s="3"/>
      <c r="Z2242" s="3"/>
      <c r="AA2242" s="3"/>
      <c r="AB2242" s="3"/>
      <c r="AC2242" s="3"/>
      <c r="AD2242" s="3"/>
      <c r="AF2242" s="3"/>
      <c r="AG2242" s="3"/>
      <c r="AH2242" s="3"/>
      <c r="AJ2242" s="3"/>
      <c r="AK2242" s="3"/>
      <c r="AL2242" s="3"/>
      <c r="AN2242" s="3"/>
      <c r="AQ2242" s="3"/>
    </row>
    <row r="2243" spans="1:43">
      <c r="A2243" t="str">
        <f>IF(C2243="","","Allievo "&amp;COUNTIF($C$2:C2243,C2243))</f>
        <v/>
      </c>
      <c r="H2243" s="3"/>
      <c r="N2243" s="3"/>
      <c r="O2243" s="3"/>
      <c r="P2243" s="3"/>
      <c r="Q2243" s="3"/>
      <c r="R2243" s="3"/>
      <c r="S2243" s="3"/>
      <c r="T2243" s="3"/>
      <c r="V2243" s="3"/>
      <c r="W2243" s="3"/>
      <c r="X2243" s="3"/>
      <c r="Z2243" s="3"/>
      <c r="AA2243" s="3"/>
      <c r="AB2243" s="3"/>
      <c r="AC2243" s="3"/>
      <c r="AD2243" s="3"/>
      <c r="AF2243" s="3"/>
      <c r="AG2243" s="3"/>
      <c r="AH2243" s="3"/>
      <c r="AJ2243" s="3"/>
      <c r="AK2243" s="3"/>
      <c r="AL2243" s="3"/>
      <c r="AN2243" s="3"/>
      <c r="AQ2243" s="3"/>
    </row>
    <row r="2244" spans="1:43">
      <c r="A2244" t="str">
        <f>IF(C2244="","","Allievo "&amp;COUNTIF($C$2:C2244,C2244))</f>
        <v/>
      </c>
      <c r="H2244" s="3"/>
      <c r="N2244" s="3"/>
      <c r="O2244" s="3"/>
      <c r="P2244" s="3"/>
      <c r="Q2244" s="3"/>
      <c r="R2244" s="3"/>
      <c r="S2244" s="3"/>
      <c r="T2244" s="3"/>
      <c r="V2244" s="3"/>
      <c r="W2244" s="3"/>
      <c r="X2244" s="3"/>
      <c r="Z2244" s="3"/>
      <c r="AA2244" s="3"/>
      <c r="AB2244" s="3"/>
      <c r="AC2244" s="3"/>
      <c r="AD2244" s="3"/>
      <c r="AF2244" s="3"/>
      <c r="AG2244" s="3"/>
      <c r="AH2244" s="3"/>
      <c r="AJ2244" s="3"/>
      <c r="AK2244" s="3"/>
      <c r="AL2244" s="3"/>
      <c r="AN2244" s="3"/>
      <c r="AQ2244" s="3"/>
    </row>
    <row r="2245" spans="1:43">
      <c r="A2245" t="str">
        <f>IF(C2245="","","Allievo "&amp;COUNTIF($C$2:C2245,C2245))</f>
        <v/>
      </c>
      <c r="H2245" s="3"/>
      <c r="N2245" s="3"/>
      <c r="O2245" s="3"/>
      <c r="P2245" s="3"/>
      <c r="Q2245" s="3"/>
      <c r="R2245" s="3"/>
      <c r="S2245" s="3"/>
      <c r="T2245" s="3"/>
      <c r="V2245" s="3"/>
      <c r="W2245" s="3"/>
      <c r="X2245" s="3"/>
      <c r="Z2245" s="3"/>
      <c r="AA2245" s="3"/>
      <c r="AB2245" s="3"/>
      <c r="AC2245" s="3"/>
      <c r="AD2245" s="3"/>
      <c r="AF2245" s="3"/>
      <c r="AG2245" s="3"/>
      <c r="AH2245" s="3"/>
      <c r="AJ2245" s="3"/>
      <c r="AK2245" s="3"/>
      <c r="AL2245" s="3"/>
      <c r="AN2245" s="3"/>
      <c r="AQ2245" s="3"/>
    </row>
    <row r="2246" spans="1:43">
      <c r="A2246" t="str">
        <f>IF(C2246="","","Allievo "&amp;COUNTIF($C$2:C2246,C2246))</f>
        <v/>
      </c>
      <c r="H2246" s="3"/>
      <c r="N2246" s="3"/>
      <c r="O2246" s="3"/>
      <c r="P2246" s="3"/>
      <c r="Q2246" s="3"/>
      <c r="R2246" s="3"/>
      <c r="S2246" s="3"/>
      <c r="T2246" s="3"/>
      <c r="V2246" s="3"/>
      <c r="W2246" s="3"/>
      <c r="X2246" s="3"/>
      <c r="Z2246" s="3"/>
      <c r="AA2246" s="3"/>
      <c r="AB2246" s="3"/>
      <c r="AC2246" s="3"/>
      <c r="AD2246" s="3"/>
      <c r="AF2246" s="3"/>
      <c r="AG2246" s="3"/>
      <c r="AH2246" s="3"/>
      <c r="AJ2246" s="3"/>
      <c r="AK2246" s="3"/>
      <c r="AL2246" s="3"/>
      <c r="AN2246" s="3"/>
      <c r="AQ2246" s="3"/>
    </row>
    <row r="2247" spans="1:43">
      <c r="A2247" t="str">
        <f>IF(C2247="","","Allievo "&amp;COUNTIF($C$2:C2247,C2247))</f>
        <v/>
      </c>
      <c r="H2247" s="3"/>
      <c r="N2247" s="3"/>
      <c r="O2247" s="3"/>
      <c r="P2247" s="3"/>
      <c r="Q2247" s="3"/>
      <c r="R2247" s="3"/>
      <c r="S2247" s="3"/>
      <c r="T2247" s="3"/>
      <c r="V2247" s="3"/>
      <c r="W2247" s="3"/>
      <c r="X2247" s="3"/>
      <c r="Z2247" s="3"/>
      <c r="AA2247" s="3"/>
      <c r="AB2247" s="3"/>
      <c r="AC2247" s="3"/>
      <c r="AD2247" s="3"/>
      <c r="AF2247" s="3"/>
      <c r="AG2247" s="3"/>
      <c r="AH2247" s="3"/>
      <c r="AJ2247" s="3"/>
      <c r="AK2247" s="3"/>
      <c r="AL2247" s="3"/>
      <c r="AN2247" s="3"/>
      <c r="AQ2247" s="3"/>
    </row>
    <row r="2248" spans="1:43">
      <c r="A2248" t="str">
        <f>IF(C2248="","","Allievo "&amp;COUNTIF($C$2:C2248,C2248))</f>
        <v/>
      </c>
      <c r="H2248" s="3"/>
      <c r="N2248" s="3"/>
      <c r="O2248" s="3"/>
      <c r="P2248" s="3"/>
      <c r="Q2248" s="3"/>
      <c r="R2248" s="3"/>
      <c r="S2248" s="3"/>
      <c r="T2248" s="3"/>
      <c r="V2248" s="3"/>
      <c r="W2248" s="3"/>
      <c r="X2248" s="3"/>
      <c r="Z2248" s="3"/>
      <c r="AA2248" s="3"/>
      <c r="AB2248" s="3"/>
      <c r="AC2248" s="3"/>
      <c r="AD2248" s="3"/>
      <c r="AF2248" s="3"/>
      <c r="AG2248" s="3"/>
      <c r="AH2248" s="3"/>
      <c r="AJ2248" s="3"/>
      <c r="AK2248" s="3"/>
      <c r="AL2248" s="3"/>
      <c r="AN2248" s="3"/>
      <c r="AQ2248" s="3"/>
    </row>
    <row r="2249" spans="1:43">
      <c r="A2249" t="str">
        <f>IF(C2249="","","Allievo "&amp;COUNTIF($C$2:C2249,C2249))</f>
        <v/>
      </c>
      <c r="H2249" s="3"/>
      <c r="N2249" s="3"/>
      <c r="O2249" s="3"/>
      <c r="P2249" s="3"/>
      <c r="Q2249" s="3"/>
      <c r="R2249" s="3"/>
      <c r="S2249" s="3"/>
      <c r="T2249" s="3"/>
      <c r="V2249" s="3"/>
      <c r="W2249" s="3"/>
      <c r="X2249" s="3"/>
      <c r="Z2249" s="3"/>
      <c r="AA2249" s="3"/>
      <c r="AB2249" s="3"/>
      <c r="AC2249" s="3"/>
      <c r="AD2249" s="3"/>
      <c r="AF2249" s="3"/>
      <c r="AG2249" s="3"/>
      <c r="AH2249" s="3"/>
      <c r="AJ2249" s="3"/>
      <c r="AK2249" s="3"/>
      <c r="AL2249" s="3"/>
      <c r="AN2249" s="3"/>
      <c r="AQ2249" s="3"/>
    </row>
    <row r="2250" spans="1:43">
      <c r="A2250" t="str">
        <f>IF(C2250="","","Allievo "&amp;COUNTIF($C$2:C2250,C2250))</f>
        <v/>
      </c>
      <c r="H2250" s="3"/>
      <c r="N2250" s="3"/>
      <c r="O2250" s="3"/>
      <c r="P2250" s="3"/>
      <c r="Q2250" s="3"/>
      <c r="R2250" s="3"/>
      <c r="S2250" s="3"/>
      <c r="T2250" s="3"/>
      <c r="V2250" s="3"/>
      <c r="W2250" s="3"/>
      <c r="X2250" s="3"/>
      <c r="Z2250" s="3"/>
      <c r="AA2250" s="3"/>
      <c r="AB2250" s="3"/>
      <c r="AC2250" s="3"/>
      <c r="AD2250" s="3"/>
      <c r="AF2250" s="3"/>
      <c r="AG2250" s="3"/>
      <c r="AH2250" s="3"/>
      <c r="AJ2250" s="3"/>
      <c r="AK2250" s="3"/>
      <c r="AL2250" s="3"/>
      <c r="AN2250" s="3"/>
      <c r="AQ2250" s="3"/>
    </row>
    <row r="2251" spans="1:43">
      <c r="A2251" t="str">
        <f>IF(C2251="","","Allievo "&amp;COUNTIF($C$2:C2251,C2251))</f>
        <v/>
      </c>
      <c r="H2251" s="3"/>
      <c r="N2251" s="3"/>
      <c r="O2251" s="3"/>
      <c r="P2251" s="3"/>
      <c r="Q2251" s="3"/>
      <c r="R2251" s="3"/>
      <c r="S2251" s="3"/>
      <c r="T2251" s="3"/>
      <c r="V2251" s="3"/>
      <c r="W2251" s="3"/>
      <c r="X2251" s="3"/>
      <c r="Z2251" s="3"/>
      <c r="AA2251" s="3"/>
      <c r="AB2251" s="3"/>
      <c r="AC2251" s="3"/>
      <c r="AD2251" s="3"/>
      <c r="AF2251" s="3"/>
      <c r="AG2251" s="3"/>
      <c r="AH2251" s="3"/>
      <c r="AJ2251" s="3"/>
      <c r="AK2251" s="3"/>
      <c r="AL2251" s="3"/>
      <c r="AN2251" s="3"/>
      <c r="AQ2251" s="3"/>
    </row>
    <row r="2252" spans="1:43">
      <c r="A2252" t="str">
        <f>IF(C2252="","","Allievo "&amp;COUNTIF($C$2:C2252,C2252))</f>
        <v/>
      </c>
      <c r="H2252" s="3"/>
      <c r="N2252" s="3"/>
      <c r="O2252" s="3"/>
      <c r="P2252" s="3"/>
      <c r="Q2252" s="3"/>
      <c r="R2252" s="3"/>
      <c r="S2252" s="3"/>
      <c r="T2252" s="3"/>
      <c r="V2252" s="3"/>
      <c r="W2252" s="3"/>
      <c r="X2252" s="3"/>
      <c r="Z2252" s="3"/>
      <c r="AA2252" s="3"/>
      <c r="AB2252" s="3"/>
      <c r="AC2252" s="3"/>
      <c r="AD2252" s="3"/>
      <c r="AF2252" s="3"/>
      <c r="AG2252" s="3"/>
      <c r="AH2252" s="3"/>
      <c r="AJ2252" s="3"/>
      <c r="AK2252" s="3"/>
      <c r="AL2252" s="3"/>
      <c r="AN2252" s="3"/>
      <c r="AQ2252" s="3"/>
    </row>
    <row r="2253" spans="1:43">
      <c r="A2253" t="str">
        <f>IF(C2253="","","Allievo "&amp;COUNTIF($C$2:C2253,C2253))</f>
        <v/>
      </c>
      <c r="H2253" s="3"/>
      <c r="N2253" s="3"/>
      <c r="O2253" s="3"/>
      <c r="P2253" s="3"/>
      <c r="Q2253" s="3"/>
      <c r="R2253" s="3"/>
      <c r="S2253" s="3"/>
      <c r="T2253" s="3"/>
      <c r="V2253" s="3"/>
      <c r="W2253" s="3"/>
      <c r="X2253" s="3"/>
      <c r="Z2253" s="3"/>
      <c r="AA2253" s="3"/>
      <c r="AB2253" s="3"/>
      <c r="AC2253" s="3"/>
      <c r="AD2253" s="3"/>
      <c r="AF2253" s="3"/>
      <c r="AG2253" s="3"/>
      <c r="AH2253" s="3"/>
      <c r="AJ2253" s="3"/>
      <c r="AK2253" s="3"/>
      <c r="AL2253" s="3"/>
      <c r="AN2253" s="3"/>
      <c r="AQ2253" s="3"/>
    </row>
    <row r="2254" spans="1:43">
      <c r="A2254" t="str">
        <f>IF(C2254="","","Allievo "&amp;COUNTIF($C$2:C2254,C2254))</f>
        <v/>
      </c>
      <c r="H2254" s="3"/>
      <c r="N2254" s="3"/>
      <c r="O2254" s="3"/>
      <c r="P2254" s="3"/>
      <c r="Q2254" s="3"/>
      <c r="R2254" s="3"/>
      <c r="S2254" s="3"/>
      <c r="T2254" s="3"/>
      <c r="V2254" s="3"/>
      <c r="W2254" s="3"/>
      <c r="X2254" s="3"/>
      <c r="Z2254" s="3"/>
      <c r="AA2254" s="3"/>
      <c r="AB2254" s="3"/>
      <c r="AC2254" s="3"/>
      <c r="AD2254" s="3"/>
      <c r="AF2254" s="3"/>
      <c r="AG2254" s="3"/>
      <c r="AH2254" s="3"/>
      <c r="AJ2254" s="3"/>
      <c r="AK2254" s="3"/>
      <c r="AL2254" s="3"/>
      <c r="AN2254" s="3"/>
      <c r="AQ2254" s="3"/>
    </row>
    <row r="2255" spans="1:43">
      <c r="A2255" t="str">
        <f>IF(C2255="","","Allievo "&amp;COUNTIF($C$2:C2255,C2255))</f>
        <v/>
      </c>
      <c r="H2255" s="3"/>
      <c r="N2255" s="3"/>
      <c r="O2255" s="3"/>
      <c r="P2255" s="3"/>
      <c r="Q2255" s="3"/>
      <c r="R2255" s="3"/>
      <c r="S2255" s="3"/>
      <c r="T2255" s="3"/>
      <c r="V2255" s="3"/>
      <c r="W2255" s="3"/>
      <c r="X2255" s="3"/>
      <c r="Z2255" s="3"/>
      <c r="AA2255" s="3"/>
      <c r="AB2255" s="3"/>
      <c r="AC2255" s="3"/>
      <c r="AD2255" s="3"/>
      <c r="AF2255" s="3"/>
      <c r="AG2255" s="3"/>
      <c r="AH2255" s="3"/>
      <c r="AJ2255" s="3"/>
      <c r="AK2255" s="3"/>
      <c r="AL2255" s="3"/>
      <c r="AN2255" s="3"/>
      <c r="AQ2255" s="3"/>
    </row>
    <row r="2256" spans="1:43">
      <c r="A2256" t="str">
        <f>IF(C2256="","","Allievo "&amp;COUNTIF($C$2:C2256,C2256))</f>
        <v/>
      </c>
      <c r="H2256" s="3"/>
      <c r="N2256" s="3"/>
      <c r="O2256" s="3"/>
      <c r="P2256" s="3"/>
      <c r="Q2256" s="3"/>
      <c r="R2256" s="3"/>
      <c r="S2256" s="3"/>
      <c r="T2256" s="3"/>
      <c r="V2256" s="3"/>
      <c r="W2256" s="3"/>
      <c r="X2256" s="3"/>
      <c r="Z2256" s="3"/>
      <c r="AA2256" s="3"/>
      <c r="AB2256" s="3"/>
      <c r="AC2256" s="3"/>
      <c r="AD2256" s="3"/>
      <c r="AF2256" s="3"/>
      <c r="AG2256" s="3"/>
      <c r="AH2256" s="3"/>
      <c r="AJ2256" s="3"/>
      <c r="AK2256" s="3"/>
      <c r="AL2256" s="3"/>
      <c r="AN2256" s="3"/>
      <c r="AQ2256" s="3"/>
    </row>
    <row r="2257" spans="1:43">
      <c r="A2257" t="str">
        <f>IF(C2257="","","Allievo "&amp;COUNTIF($C$2:C2257,C2257))</f>
        <v/>
      </c>
      <c r="H2257" s="3"/>
      <c r="N2257" s="3"/>
      <c r="O2257" s="3"/>
      <c r="P2257" s="3"/>
      <c r="Q2257" s="3"/>
      <c r="R2257" s="3"/>
      <c r="S2257" s="3"/>
      <c r="T2257" s="3"/>
      <c r="V2257" s="3"/>
      <c r="W2257" s="3"/>
      <c r="X2257" s="3"/>
      <c r="Z2257" s="3"/>
      <c r="AA2257" s="3"/>
      <c r="AB2257" s="3"/>
      <c r="AC2257" s="3"/>
      <c r="AD2257" s="3"/>
      <c r="AF2257" s="3"/>
      <c r="AG2257" s="3"/>
      <c r="AH2257" s="3"/>
      <c r="AJ2257" s="3"/>
      <c r="AK2257" s="3"/>
      <c r="AL2257" s="3"/>
      <c r="AN2257" s="3"/>
      <c r="AQ2257" s="3"/>
    </row>
    <row r="2258" spans="1:43">
      <c r="A2258" t="str">
        <f>IF(C2258="","","Allievo "&amp;COUNTIF($C$2:C2258,C2258))</f>
        <v/>
      </c>
      <c r="H2258" s="3"/>
      <c r="N2258" s="3"/>
      <c r="O2258" s="3"/>
      <c r="P2258" s="3"/>
      <c r="Q2258" s="3"/>
      <c r="R2258" s="3"/>
      <c r="S2258" s="3"/>
      <c r="T2258" s="3"/>
      <c r="V2258" s="3"/>
      <c r="W2258" s="3"/>
      <c r="X2258" s="3"/>
      <c r="Z2258" s="3"/>
      <c r="AA2258" s="3"/>
      <c r="AB2258" s="3"/>
      <c r="AC2258" s="3"/>
      <c r="AD2258" s="3"/>
      <c r="AF2258" s="3"/>
      <c r="AG2258" s="3"/>
      <c r="AH2258" s="3"/>
      <c r="AJ2258" s="3"/>
      <c r="AK2258" s="3"/>
      <c r="AL2258" s="3"/>
      <c r="AN2258" s="3"/>
      <c r="AQ2258" s="3"/>
    </row>
    <row r="2259" spans="1:43">
      <c r="A2259" t="str">
        <f>IF(C2259="","","Allievo "&amp;COUNTIF($C$2:C2259,C2259))</f>
        <v/>
      </c>
      <c r="H2259" s="3"/>
      <c r="N2259" s="3"/>
      <c r="O2259" s="3"/>
      <c r="P2259" s="3"/>
      <c r="Q2259" s="3"/>
      <c r="R2259" s="3"/>
      <c r="S2259" s="3"/>
      <c r="T2259" s="3"/>
      <c r="V2259" s="3"/>
      <c r="W2259" s="3"/>
      <c r="X2259" s="3"/>
      <c r="Z2259" s="3"/>
      <c r="AA2259" s="3"/>
      <c r="AB2259" s="3"/>
      <c r="AC2259" s="3"/>
      <c r="AD2259" s="3"/>
      <c r="AF2259" s="3"/>
      <c r="AG2259" s="3"/>
      <c r="AH2259" s="3"/>
      <c r="AJ2259" s="3"/>
      <c r="AK2259" s="3"/>
      <c r="AL2259" s="3"/>
      <c r="AN2259" s="3"/>
      <c r="AQ2259" s="3"/>
    </row>
    <row r="2260" spans="1:43">
      <c r="A2260" t="str">
        <f>IF(C2260="","","Allievo "&amp;COUNTIF($C$2:C2260,C2260))</f>
        <v/>
      </c>
      <c r="H2260" s="3"/>
      <c r="N2260" s="3"/>
      <c r="O2260" s="3"/>
      <c r="P2260" s="3"/>
      <c r="Q2260" s="3"/>
      <c r="R2260" s="3"/>
      <c r="S2260" s="3"/>
      <c r="T2260" s="3"/>
      <c r="V2260" s="3"/>
      <c r="W2260" s="3"/>
      <c r="X2260" s="3"/>
      <c r="Z2260" s="3"/>
      <c r="AA2260" s="3"/>
      <c r="AB2260" s="3"/>
      <c r="AC2260" s="3"/>
      <c r="AD2260" s="3"/>
      <c r="AF2260" s="3"/>
      <c r="AG2260" s="3"/>
      <c r="AH2260" s="3"/>
      <c r="AJ2260" s="3"/>
      <c r="AK2260" s="3"/>
      <c r="AL2260" s="3"/>
      <c r="AN2260" s="3"/>
      <c r="AQ2260" s="3"/>
    </row>
    <row r="2261" spans="1:43">
      <c r="A2261" t="str">
        <f>IF(C2261="","","Allievo "&amp;COUNTIF($C$2:C2261,C2261))</f>
        <v/>
      </c>
      <c r="H2261" s="3"/>
      <c r="N2261" s="3"/>
      <c r="O2261" s="3"/>
      <c r="P2261" s="3"/>
      <c r="Q2261" s="3"/>
      <c r="R2261" s="3"/>
      <c r="S2261" s="3"/>
      <c r="T2261" s="3"/>
      <c r="V2261" s="3"/>
      <c r="W2261" s="3"/>
      <c r="X2261" s="3"/>
      <c r="Z2261" s="3"/>
      <c r="AA2261" s="3"/>
      <c r="AB2261" s="3"/>
      <c r="AC2261" s="3"/>
      <c r="AD2261" s="3"/>
      <c r="AF2261" s="3"/>
      <c r="AG2261" s="3"/>
      <c r="AH2261" s="3"/>
      <c r="AJ2261" s="3"/>
      <c r="AK2261" s="3"/>
      <c r="AL2261" s="3"/>
      <c r="AN2261" s="3"/>
      <c r="AQ2261" s="3"/>
    </row>
    <row r="2262" spans="1:43">
      <c r="A2262" t="str">
        <f>IF(C2262="","","Allievo "&amp;COUNTIF($C$2:C2262,C2262))</f>
        <v/>
      </c>
      <c r="H2262" s="3"/>
      <c r="N2262" s="3"/>
      <c r="O2262" s="3"/>
      <c r="P2262" s="3"/>
      <c r="Q2262" s="3"/>
      <c r="R2262" s="3"/>
      <c r="S2262" s="3"/>
      <c r="T2262" s="3"/>
      <c r="V2262" s="3"/>
      <c r="W2262" s="3"/>
      <c r="X2262" s="3"/>
      <c r="Z2262" s="3"/>
      <c r="AA2262" s="3"/>
      <c r="AB2262" s="3"/>
      <c r="AC2262" s="3"/>
      <c r="AD2262" s="3"/>
      <c r="AF2262" s="3"/>
      <c r="AG2262" s="3"/>
      <c r="AH2262" s="3"/>
      <c r="AJ2262" s="3"/>
      <c r="AK2262" s="3"/>
      <c r="AL2262" s="3"/>
      <c r="AN2262" s="3"/>
      <c r="AQ2262" s="3"/>
    </row>
    <row r="2263" spans="1:43">
      <c r="A2263" t="str">
        <f>IF(C2263="","","Allievo "&amp;COUNTIF($C$2:C2263,C2263))</f>
        <v/>
      </c>
      <c r="H2263" s="3"/>
      <c r="N2263" s="3"/>
      <c r="O2263" s="3"/>
      <c r="P2263" s="3"/>
      <c r="Q2263" s="3"/>
      <c r="R2263" s="3"/>
      <c r="S2263" s="3"/>
      <c r="T2263" s="3"/>
      <c r="V2263" s="3"/>
      <c r="W2263" s="3"/>
      <c r="X2263" s="3"/>
      <c r="Z2263" s="3"/>
      <c r="AA2263" s="3"/>
      <c r="AB2263" s="3"/>
      <c r="AC2263" s="3"/>
      <c r="AD2263" s="3"/>
      <c r="AF2263" s="3"/>
      <c r="AG2263" s="3"/>
      <c r="AH2263" s="3"/>
      <c r="AJ2263" s="3"/>
      <c r="AK2263" s="3"/>
      <c r="AL2263" s="3"/>
      <c r="AN2263" s="3"/>
      <c r="AQ2263" s="3"/>
    </row>
    <row r="2264" spans="1:43">
      <c r="A2264" t="str">
        <f>IF(C2264="","","Allievo "&amp;COUNTIF($C$2:C2264,C2264))</f>
        <v/>
      </c>
      <c r="H2264" s="3"/>
      <c r="N2264" s="3"/>
      <c r="O2264" s="3"/>
      <c r="P2264" s="3"/>
      <c r="Q2264" s="3"/>
      <c r="R2264" s="3"/>
      <c r="S2264" s="3"/>
      <c r="T2264" s="3"/>
      <c r="V2264" s="3"/>
      <c r="W2264" s="3"/>
      <c r="X2264" s="3"/>
      <c r="Z2264" s="3"/>
      <c r="AA2264" s="3"/>
      <c r="AB2264" s="3"/>
      <c r="AC2264" s="3"/>
      <c r="AD2264" s="3"/>
      <c r="AF2264" s="3"/>
      <c r="AG2264" s="3"/>
      <c r="AH2264" s="3"/>
      <c r="AJ2264" s="3"/>
      <c r="AK2264" s="3"/>
      <c r="AL2264" s="3"/>
      <c r="AN2264" s="3"/>
      <c r="AQ2264" s="3"/>
    </row>
    <row r="2265" spans="1:43">
      <c r="A2265" t="str">
        <f>IF(C2265="","","Allievo "&amp;COUNTIF($C$2:C2265,C2265))</f>
        <v/>
      </c>
      <c r="H2265" s="3"/>
      <c r="N2265" s="3"/>
      <c r="O2265" s="3"/>
      <c r="P2265" s="3"/>
      <c r="Q2265" s="3"/>
      <c r="R2265" s="3"/>
      <c r="S2265" s="3"/>
      <c r="T2265" s="3"/>
      <c r="V2265" s="3"/>
      <c r="W2265" s="3"/>
      <c r="X2265" s="3"/>
      <c r="Z2265" s="3"/>
      <c r="AA2265" s="3"/>
      <c r="AB2265" s="3"/>
      <c r="AC2265" s="3"/>
      <c r="AD2265" s="3"/>
      <c r="AF2265" s="3"/>
      <c r="AG2265" s="3"/>
      <c r="AH2265" s="3"/>
      <c r="AJ2265" s="3"/>
      <c r="AK2265" s="3"/>
      <c r="AL2265" s="3"/>
      <c r="AN2265" s="3"/>
      <c r="AQ2265" s="3"/>
    </row>
    <row r="2266" spans="1:43">
      <c r="A2266" t="str">
        <f>IF(C2266="","","Allievo "&amp;COUNTIF($C$2:C2266,C2266))</f>
        <v/>
      </c>
      <c r="H2266" s="3"/>
      <c r="N2266" s="3"/>
      <c r="O2266" s="3"/>
      <c r="P2266" s="3"/>
      <c r="Q2266" s="3"/>
      <c r="R2266" s="3"/>
      <c r="S2266" s="3"/>
      <c r="T2266" s="3"/>
      <c r="V2266" s="3"/>
      <c r="W2266" s="3"/>
      <c r="X2266" s="3"/>
      <c r="Z2266" s="3"/>
      <c r="AA2266" s="3"/>
      <c r="AB2266" s="3"/>
      <c r="AC2266" s="3"/>
      <c r="AD2266" s="3"/>
      <c r="AF2266" s="3"/>
      <c r="AG2266" s="3"/>
      <c r="AH2266" s="3"/>
      <c r="AJ2266" s="3"/>
      <c r="AK2266" s="3"/>
      <c r="AL2266" s="3"/>
      <c r="AN2266" s="3"/>
      <c r="AQ2266" s="3"/>
    </row>
    <row r="2267" spans="1:43">
      <c r="A2267" t="str">
        <f>IF(C2267="","","Allievo "&amp;COUNTIF($C$2:C2267,C2267))</f>
        <v/>
      </c>
      <c r="H2267" s="3"/>
      <c r="N2267" s="3"/>
      <c r="O2267" s="3"/>
      <c r="P2267" s="3"/>
      <c r="Q2267" s="3"/>
      <c r="R2267" s="3"/>
      <c r="S2267" s="3"/>
      <c r="T2267" s="3"/>
      <c r="V2267" s="3"/>
      <c r="W2267" s="3"/>
      <c r="X2267" s="3"/>
      <c r="Z2267" s="3"/>
      <c r="AA2267" s="3"/>
      <c r="AB2267" s="3"/>
      <c r="AC2267" s="3"/>
      <c r="AD2267" s="3"/>
      <c r="AF2267" s="3"/>
      <c r="AG2267" s="3"/>
      <c r="AH2267" s="3"/>
      <c r="AJ2267" s="3"/>
      <c r="AK2267" s="3"/>
      <c r="AL2267" s="3"/>
      <c r="AN2267" s="3"/>
      <c r="AQ2267" s="3"/>
    </row>
    <row r="2268" spans="1:43">
      <c r="A2268" t="str">
        <f>IF(C2268="","","Allievo "&amp;COUNTIF($C$2:C2268,C2268))</f>
        <v/>
      </c>
      <c r="H2268" s="3"/>
      <c r="N2268" s="3"/>
      <c r="O2268" s="3"/>
      <c r="P2268" s="3"/>
      <c r="Q2268" s="3"/>
      <c r="R2268" s="3"/>
      <c r="S2268" s="3"/>
      <c r="T2268" s="3"/>
      <c r="V2268" s="3"/>
      <c r="W2268" s="3"/>
      <c r="X2268" s="3"/>
      <c r="Z2268" s="3"/>
      <c r="AA2268" s="3"/>
      <c r="AB2268" s="3"/>
      <c r="AC2268" s="3"/>
      <c r="AD2268" s="3"/>
      <c r="AF2268" s="3"/>
      <c r="AG2268" s="3"/>
      <c r="AH2268" s="3"/>
      <c r="AJ2268" s="3"/>
      <c r="AK2268" s="3"/>
      <c r="AL2268" s="3"/>
      <c r="AN2268" s="3"/>
      <c r="AQ2268" s="3"/>
    </row>
    <row r="2269" spans="1:43">
      <c r="A2269" t="str">
        <f>IF(C2269="","","Allievo "&amp;COUNTIF($C$2:C2269,C2269))</f>
        <v/>
      </c>
      <c r="H2269" s="3"/>
      <c r="N2269" s="3"/>
      <c r="O2269" s="3"/>
      <c r="P2269" s="3"/>
      <c r="Q2269" s="3"/>
      <c r="R2269" s="3"/>
      <c r="S2269" s="3"/>
      <c r="T2269" s="3"/>
      <c r="V2269" s="3"/>
      <c r="W2269" s="3"/>
      <c r="X2269" s="3"/>
      <c r="Z2269" s="3"/>
      <c r="AA2269" s="3"/>
      <c r="AB2269" s="3"/>
      <c r="AC2269" s="3"/>
      <c r="AD2269" s="3"/>
      <c r="AF2269" s="3"/>
      <c r="AG2269" s="3"/>
      <c r="AH2269" s="3"/>
      <c r="AJ2269" s="3"/>
      <c r="AK2269" s="3"/>
      <c r="AL2269" s="3"/>
      <c r="AN2269" s="3"/>
      <c r="AQ2269" s="3"/>
    </row>
    <row r="2270" spans="1:43">
      <c r="A2270" t="str">
        <f>IF(C2270="","","Allievo "&amp;COUNTIF($C$2:C2270,C2270))</f>
        <v/>
      </c>
      <c r="H2270" s="3"/>
      <c r="N2270" s="3"/>
      <c r="O2270" s="3"/>
      <c r="P2270" s="3"/>
      <c r="Q2270" s="3"/>
      <c r="R2270" s="3"/>
      <c r="S2270" s="3"/>
      <c r="T2270" s="3"/>
      <c r="V2270" s="3"/>
      <c r="W2270" s="3"/>
      <c r="X2270" s="3"/>
      <c r="Z2270" s="3"/>
      <c r="AA2270" s="3"/>
      <c r="AB2270" s="3"/>
      <c r="AC2270" s="3"/>
      <c r="AD2270" s="3"/>
      <c r="AF2270" s="3"/>
      <c r="AG2270" s="3"/>
      <c r="AH2270" s="3"/>
      <c r="AJ2270" s="3"/>
      <c r="AK2270" s="3"/>
      <c r="AL2270" s="3"/>
      <c r="AN2270" s="3"/>
      <c r="AQ2270" s="3"/>
    </row>
    <row r="2271" spans="1:43">
      <c r="A2271" t="str">
        <f>IF(C2271="","","Allievo "&amp;COUNTIF($C$2:C2271,C2271))</f>
        <v/>
      </c>
      <c r="H2271" s="3"/>
      <c r="N2271" s="3"/>
      <c r="O2271" s="3"/>
      <c r="P2271" s="3"/>
      <c r="Q2271" s="3"/>
      <c r="R2271" s="3"/>
      <c r="S2271" s="3"/>
      <c r="T2271" s="3"/>
      <c r="V2271" s="3"/>
      <c r="W2271" s="3"/>
      <c r="X2271" s="3"/>
      <c r="Z2271" s="3"/>
      <c r="AA2271" s="3"/>
      <c r="AB2271" s="3"/>
      <c r="AC2271" s="3"/>
      <c r="AD2271" s="3"/>
      <c r="AF2271" s="3"/>
      <c r="AG2271" s="3"/>
      <c r="AH2271" s="3"/>
      <c r="AJ2271" s="3"/>
      <c r="AK2271" s="3"/>
      <c r="AL2271" s="3"/>
      <c r="AN2271" s="3"/>
      <c r="AQ2271" s="3"/>
    </row>
    <row r="2272" spans="1:43">
      <c r="A2272" t="str">
        <f>IF(C2272="","","Allievo "&amp;COUNTIF($C$2:C2272,C2272))</f>
        <v/>
      </c>
      <c r="H2272" s="3"/>
      <c r="N2272" s="3"/>
      <c r="O2272" s="3"/>
      <c r="P2272" s="3"/>
      <c r="Q2272" s="3"/>
      <c r="R2272" s="3"/>
      <c r="S2272" s="3"/>
      <c r="T2272" s="3"/>
      <c r="V2272" s="3"/>
      <c r="W2272" s="3"/>
      <c r="X2272" s="3"/>
      <c r="Z2272" s="3"/>
      <c r="AA2272" s="3"/>
      <c r="AB2272" s="3"/>
      <c r="AC2272" s="3"/>
      <c r="AD2272" s="3"/>
      <c r="AF2272" s="3"/>
      <c r="AG2272" s="3"/>
      <c r="AH2272" s="3"/>
      <c r="AJ2272" s="3"/>
      <c r="AK2272" s="3"/>
      <c r="AL2272" s="3"/>
      <c r="AN2272" s="3"/>
      <c r="AQ2272" s="3"/>
    </row>
    <row r="2273" spans="1:43">
      <c r="A2273" t="str">
        <f>IF(C2273="","","Allievo "&amp;COUNTIF($C$2:C2273,C2273))</f>
        <v/>
      </c>
      <c r="H2273" s="3"/>
      <c r="N2273" s="3"/>
      <c r="O2273" s="3"/>
      <c r="P2273" s="3"/>
      <c r="Q2273" s="3"/>
      <c r="R2273" s="3"/>
      <c r="S2273" s="3"/>
      <c r="T2273" s="3"/>
      <c r="V2273" s="3"/>
      <c r="W2273" s="3"/>
      <c r="X2273" s="3"/>
      <c r="Z2273" s="3"/>
      <c r="AA2273" s="3"/>
      <c r="AB2273" s="3"/>
      <c r="AC2273" s="3"/>
      <c r="AD2273" s="3"/>
      <c r="AF2273" s="3"/>
      <c r="AG2273" s="3"/>
      <c r="AH2273" s="3"/>
      <c r="AJ2273" s="3"/>
      <c r="AK2273" s="3"/>
      <c r="AL2273" s="3"/>
      <c r="AN2273" s="3"/>
      <c r="AQ2273" s="3"/>
    </row>
    <row r="2274" spans="1:43">
      <c r="A2274" t="str">
        <f>IF(C2274="","","Allievo "&amp;COUNTIF($C$2:C2274,C2274))</f>
        <v/>
      </c>
      <c r="H2274" s="3"/>
      <c r="N2274" s="3"/>
      <c r="O2274" s="3"/>
      <c r="P2274" s="3"/>
      <c r="Q2274" s="3"/>
      <c r="R2274" s="3"/>
      <c r="S2274" s="3"/>
      <c r="T2274" s="3"/>
      <c r="V2274" s="3"/>
      <c r="W2274" s="3"/>
      <c r="X2274" s="3"/>
      <c r="Z2274" s="3"/>
      <c r="AA2274" s="3"/>
      <c r="AB2274" s="3"/>
      <c r="AC2274" s="3"/>
      <c r="AD2274" s="3"/>
      <c r="AF2274" s="3"/>
      <c r="AG2274" s="3"/>
      <c r="AH2274" s="3"/>
      <c r="AJ2274" s="3"/>
      <c r="AK2274" s="3"/>
      <c r="AL2274" s="3"/>
      <c r="AN2274" s="3"/>
      <c r="AQ2274" s="3"/>
    </row>
    <row r="2275" spans="1:43">
      <c r="A2275" t="str">
        <f>IF(C2275="","","Allievo "&amp;COUNTIF($C$2:C2275,C2275))</f>
        <v/>
      </c>
      <c r="H2275" s="3"/>
      <c r="N2275" s="3"/>
      <c r="O2275" s="3"/>
      <c r="P2275" s="3"/>
      <c r="Q2275" s="3"/>
      <c r="R2275" s="3"/>
      <c r="S2275" s="3"/>
      <c r="T2275" s="3"/>
      <c r="V2275" s="3"/>
      <c r="W2275" s="3"/>
      <c r="X2275" s="3"/>
      <c r="Z2275" s="3"/>
      <c r="AA2275" s="3"/>
      <c r="AB2275" s="3"/>
      <c r="AC2275" s="3"/>
      <c r="AD2275" s="3"/>
      <c r="AF2275" s="3"/>
      <c r="AG2275" s="3"/>
      <c r="AH2275" s="3"/>
      <c r="AJ2275" s="3"/>
      <c r="AK2275" s="3"/>
      <c r="AL2275" s="3"/>
      <c r="AN2275" s="3"/>
      <c r="AQ2275" s="3"/>
    </row>
    <row r="2276" spans="1:43">
      <c r="A2276" t="str">
        <f>IF(C2276="","","Allievo "&amp;COUNTIF($C$2:C2276,C2276))</f>
        <v/>
      </c>
      <c r="H2276" s="3"/>
      <c r="N2276" s="3"/>
      <c r="O2276" s="3"/>
      <c r="P2276" s="3"/>
      <c r="Q2276" s="3"/>
      <c r="R2276" s="3"/>
      <c r="S2276" s="3"/>
      <c r="T2276" s="3"/>
      <c r="V2276" s="3"/>
      <c r="W2276" s="3"/>
      <c r="X2276" s="3"/>
      <c r="Z2276" s="3"/>
      <c r="AA2276" s="3"/>
      <c r="AB2276" s="3"/>
      <c r="AC2276" s="3"/>
      <c r="AD2276" s="3"/>
      <c r="AF2276" s="3"/>
      <c r="AG2276" s="3"/>
      <c r="AH2276" s="3"/>
      <c r="AJ2276" s="3"/>
      <c r="AK2276" s="3"/>
      <c r="AL2276" s="3"/>
      <c r="AN2276" s="3"/>
      <c r="AQ2276" s="3"/>
    </row>
    <row r="2277" spans="1:43">
      <c r="A2277" t="str">
        <f>IF(C2277="","","Allievo "&amp;COUNTIF($C$2:C2277,C2277))</f>
        <v/>
      </c>
      <c r="H2277" s="3"/>
      <c r="N2277" s="3"/>
      <c r="O2277" s="3"/>
      <c r="P2277" s="3"/>
      <c r="Q2277" s="3"/>
      <c r="R2277" s="3"/>
      <c r="S2277" s="3"/>
      <c r="T2277" s="3"/>
      <c r="V2277" s="3"/>
      <c r="W2277" s="3"/>
      <c r="X2277" s="3"/>
      <c r="Z2277" s="3"/>
      <c r="AA2277" s="3"/>
      <c r="AB2277" s="3"/>
      <c r="AC2277" s="3"/>
      <c r="AD2277" s="3"/>
      <c r="AF2277" s="3"/>
      <c r="AG2277" s="3"/>
      <c r="AH2277" s="3"/>
      <c r="AJ2277" s="3"/>
      <c r="AK2277" s="3"/>
      <c r="AL2277" s="3"/>
      <c r="AN2277" s="3"/>
      <c r="AQ2277" s="3"/>
    </row>
    <row r="2278" spans="1:43">
      <c r="A2278" t="str">
        <f>IF(C2278="","","Allievo "&amp;COUNTIF($C$2:C2278,C2278))</f>
        <v/>
      </c>
      <c r="H2278" s="3"/>
      <c r="N2278" s="3"/>
      <c r="O2278" s="3"/>
      <c r="P2278" s="3"/>
      <c r="Q2278" s="3"/>
      <c r="R2278" s="3"/>
      <c r="S2278" s="3"/>
      <c r="T2278" s="3"/>
      <c r="V2278" s="3"/>
      <c r="W2278" s="3"/>
      <c r="X2278" s="3"/>
      <c r="Z2278" s="3"/>
      <c r="AA2278" s="3"/>
      <c r="AB2278" s="3"/>
      <c r="AC2278" s="3"/>
      <c r="AD2278" s="3"/>
      <c r="AF2278" s="3"/>
      <c r="AG2278" s="3"/>
      <c r="AH2278" s="3"/>
      <c r="AJ2278" s="3"/>
      <c r="AK2278" s="3"/>
      <c r="AL2278" s="3"/>
      <c r="AN2278" s="3"/>
      <c r="AQ2278" s="3"/>
    </row>
    <row r="2279" spans="1:43">
      <c r="A2279" t="str">
        <f>IF(C2279="","","Allievo "&amp;COUNTIF($C$2:C2279,C2279))</f>
        <v/>
      </c>
      <c r="H2279" s="3"/>
      <c r="N2279" s="3"/>
      <c r="O2279" s="3"/>
      <c r="P2279" s="3"/>
      <c r="Q2279" s="3"/>
      <c r="R2279" s="3"/>
      <c r="S2279" s="3"/>
      <c r="T2279" s="3"/>
      <c r="V2279" s="3"/>
      <c r="W2279" s="3"/>
      <c r="X2279" s="3"/>
      <c r="Z2279" s="3"/>
      <c r="AA2279" s="3"/>
      <c r="AB2279" s="3"/>
      <c r="AC2279" s="3"/>
      <c r="AD2279" s="3"/>
      <c r="AF2279" s="3"/>
      <c r="AG2279" s="3"/>
      <c r="AH2279" s="3"/>
      <c r="AJ2279" s="3"/>
      <c r="AK2279" s="3"/>
      <c r="AL2279" s="3"/>
      <c r="AN2279" s="3"/>
      <c r="AQ2279" s="3"/>
    </row>
    <row r="2280" spans="1:43">
      <c r="A2280" t="str">
        <f>IF(C2280="","","Allievo "&amp;COUNTIF($C$2:C2280,C2280))</f>
        <v/>
      </c>
      <c r="H2280" s="3"/>
      <c r="N2280" s="3"/>
      <c r="O2280" s="3"/>
      <c r="P2280" s="3"/>
      <c r="Q2280" s="3"/>
      <c r="R2280" s="3"/>
      <c r="S2280" s="3"/>
      <c r="T2280" s="3"/>
      <c r="V2280" s="3"/>
      <c r="W2280" s="3"/>
      <c r="X2280" s="3"/>
      <c r="Z2280" s="3"/>
      <c r="AA2280" s="3"/>
      <c r="AB2280" s="3"/>
      <c r="AC2280" s="3"/>
      <c r="AD2280" s="3"/>
      <c r="AF2280" s="3"/>
      <c r="AG2280" s="3"/>
      <c r="AH2280" s="3"/>
      <c r="AJ2280" s="3"/>
      <c r="AK2280" s="3"/>
      <c r="AL2280" s="3"/>
      <c r="AN2280" s="3"/>
      <c r="AQ2280" s="3"/>
    </row>
    <row r="2281" spans="1:43">
      <c r="A2281" t="str">
        <f>IF(C2281="","","Allievo "&amp;COUNTIF($C$2:C2281,C2281))</f>
        <v/>
      </c>
      <c r="H2281" s="3"/>
      <c r="N2281" s="3"/>
      <c r="O2281" s="3"/>
      <c r="P2281" s="3"/>
      <c r="Q2281" s="3"/>
      <c r="R2281" s="3"/>
      <c r="S2281" s="3"/>
      <c r="T2281" s="3"/>
      <c r="V2281" s="3"/>
      <c r="W2281" s="3"/>
      <c r="X2281" s="3"/>
      <c r="Z2281" s="3"/>
      <c r="AA2281" s="3"/>
      <c r="AB2281" s="3"/>
      <c r="AC2281" s="3"/>
      <c r="AD2281" s="3"/>
      <c r="AF2281" s="3"/>
      <c r="AG2281" s="3"/>
      <c r="AH2281" s="3"/>
      <c r="AJ2281" s="3"/>
      <c r="AK2281" s="3"/>
      <c r="AL2281" s="3"/>
      <c r="AN2281" s="3"/>
      <c r="AQ2281" s="3"/>
    </row>
    <row r="2282" spans="1:43">
      <c r="A2282" t="str">
        <f>IF(C2282="","","Allievo "&amp;COUNTIF($C$2:C2282,C2282))</f>
        <v/>
      </c>
      <c r="H2282" s="3"/>
      <c r="N2282" s="3"/>
      <c r="O2282" s="3"/>
      <c r="P2282" s="3"/>
      <c r="Q2282" s="3"/>
      <c r="R2282" s="3"/>
      <c r="S2282" s="3"/>
      <c r="T2282" s="3"/>
      <c r="V2282" s="3"/>
      <c r="W2282" s="3"/>
      <c r="X2282" s="3"/>
      <c r="Z2282" s="3"/>
      <c r="AA2282" s="3"/>
      <c r="AB2282" s="3"/>
      <c r="AC2282" s="3"/>
      <c r="AD2282" s="3"/>
      <c r="AF2282" s="3"/>
      <c r="AG2282" s="3"/>
      <c r="AH2282" s="3"/>
      <c r="AJ2282" s="3"/>
      <c r="AK2282" s="3"/>
      <c r="AL2282" s="3"/>
      <c r="AN2282" s="3"/>
      <c r="AQ2282" s="3"/>
    </row>
    <row r="2283" spans="1:43">
      <c r="A2283" t="str">
        <f>IF(C2283="","","Allievo "&amp;COUNTIF($C$2:C2283,C2283))</f>
        <v/>
      </c>
      <c r="H2283" s="3"/>
      <c r="N2283" s="3"/>
      <c r="O2283" s="3"/>
      <c r="P2283" s="3"/>
      <c r="Q2283" s="3"/>
      <c r="R2283" s="3"/>
      <c r="S2283" s="3"/>
      <c r="T2283" s="3"/>
      <c r="V2283" s="3"/>
      <c r="W2283" s="3"/>
      <c r="X2283" s="3"/>
      <c r="Z2283" s="3"/>
      <c r="AA2283" s="3"/>
      <c r="AB2283" s="3"/>
      <c r="AC2283" s="3"/>
      <c r="AD2283" s="3"/>
      <c r="AF2283" s="3"/>
      <c r="AG2283" s="3"/>
      <c r="AH2283" s="3"/>
      <c r="AJ2283" s="3"/>
      <c r="AK2283" s="3"/>
      <c r="AL2283" s="3"/>
      <c r="AN2283" s="3"/>
      <c r="AQ2283" s="3"/>
    </row>
    <row r="2284" spans="1:43">
      <c r="A2284" t="str">
        <f>IF(C2284="","","Allievo "&amp;COUNTIF($C$2:C2284,C2284))</f>
        <v/>
      </c>
      <c r="H2284" s="3"/>
      <c r="N2284" s="3"/>
      <c r="O2284" s="3"/>
      <c r="P2284" s="3"/>
      <c r="Q2284" s="3"/>
      <c r="R2284" s="3"/>
      <c r="S2284" s="3"/>
      <c r="T2284" s="3"/>
      <c r="V2284" s="3"/>
      <c r="W2284" s="3"/>
      <c r="X2284" s="3"/>
      <c r="Z2284" s="3"/>
      <c r="AA2284" s="3"/>
      <c r="AB2284" s="3"/>
      <c r="AC2284" s="3"/>
      <c r="AD2284" s="3"/>
      <c r="AF2284" s="3"/>
      <c r="AG2284" s="3"/>
      <c r="AH2284" s="3"/>
      <c r="AJ2284" s="3"/>
      <c r="AK2284" s="3"/>
      <c r="AL2284" s="3"/>
      <c r="AN2284" s="3"/>
      <c r="AQ2284" s="3"/>
    </row>
    <row r="2285" spans="1:43">
      <c r="A2285" t="str">
        <f>IF(C2285="","","Allievo "&amp;COUNTIF($C$2:C2285,C2285))</f>
        <v/>
      </c>
      <c r="H2285" s="3"/>
      <c r="N2285" s="3"/>
      <c r="O2285" s="3"/>
      <c r="P2285" s="3"/>
      <c r="Q2285" s="3"/>
      <c r="R2285" s="3"/>
      <c r="S2285" s="3"/>
      <c r="T2285" s="3"/>
      <c r="V2285" s="3"/>
      <c r="W2285" s="3"/>
      <c r="X2285" s="3"/>
      <c r="Z2285" s="3"/>
      <c r="AA2285" s="3"/>
      <c r="AB2285" s="3"/>
      <c r="AC2285" s="3"/>
      <c r="AD2285" s="3"/>
      <c r="AF2285" s="3"/>
      <c r="AG2285" s="3"/>
      <c r="AH2285" s="3"/>
      <c r="AJ2285" s="3"/>
      <c r="AK2285" s="3"/>
      <c r="AL2285" s="3"/>
      <c r="AN2285" s="3"/>
      <c r="AQ2285" s="3"/>
    </row>
    <row r="2286" spans="1:43">
      <c r="A2286" t="str">
        <f>IF(C2286="","","Allievo "&amp;COUNTIF($C$2:C2286,C2286))</f>
        <v/>
      </c>
      <c r="H2286" s="3"/>
      <c r="N2286" s="3"/>
      <c r="O2286" s="3"/>
      <c r="P2286" s="3"/>
      <c r="Q2286" s="3"/>
      <c r="R2286" s="3"/>
      <c r="S2286" s="3"/>
      <c r="T2286" s="3"/>
      <c r="V2286" s="3"/>
      <c r="W2286" s="3"/>
      <c r="X2286" s="3"/>
      <c r="Z2286" s="3"/>
      <c r="AA2286" s="3"/>
      <c r="AB2286" s="3"/>
      <c r="AC2286" s="3"/>
      <c r="AD2286" s="3"/>
      <c r="AF2286" s="3"/>
      <c r="AG2286" s="3"/>
      <c r="AH2286" s="3"/>
      <c r="AJ2286" s="3"/>
      <c r="AK2286" s="3"/>
      <c r="AL2286" s="3"/>
      <c r="AN2286" s="3"/>
      <c r="AQ2286" s="3"/>
    </row>
    <row r="2287" spans="1:43">
      <c r="A2287" t="str">
        <f>IF(C2287="","","Allievo "&amp;COUNTIF($C$2:C2287,C2287))</f>
        <v/>
      </c>
      <c r="H2287" s="3"/>
      <c r="N2287" s="3"/>
      <c r="O2287" s="3"/>
      <c r="P2287" s="3"/>
      <c r="Q2287" s="3"/>
      <c r="R2287" s="3"/>
      <c r="S2287" s="3"/>
      <c r="T2287" s="3"/>
      <c r="V2287" s="3"/>
      <c r="W2287" s="3"/>
      <c r="X2287" s="3"/>
      <c r="Z2287" s="3"/>
      <c r="AA2287" s="3"/>
      <c r="AB2287" s="3"/>
      <c r="AC2287" s="3"/>
      <c r="AD2287" s="3"/>
      <c r="AF2287" s="3"/>
      <c r="AG2287" s="3"/>
      <c r="AH2287" s="3"/>
      <c r="AJ2287" s="3"/>
      <c r="AK2287" s="3"/>
      <c r="AL2287" s="3"/>
      <c r="AN2287" s="3"/>
      <c r="AQ2287" s="3"/>
    </row>
    <row r="2288" spans="1:43">
      <c r="A2288" t="str">
        <f>IF(C2288="","","Allievo "&amp;COUNTIF($C$2:C2288,C2288))</f>
        <v/>
      </c>
      <c r="H2288" s="3"/>
      <c r="N2288" s="3"/>
      <c r="O2288" s="3"/>
      <c r="P2288" s="3"/>
      <c r="Q2288" s="3"/>
      <c r="R2288" s="3"/>
      <c r="S2288" s="3"/>
      <c r="T2288" s="3"/>
      <c r="V2288" s="3"/>
      <c r="W2288" s="3"/>
      <c r="X2288" s="3"/>
      <c r="Z2288" s="3"/>
      <c r="AA2288" s="3"/>
      <c r="AB2288" s="3"/>
      <c r="AC2288" s="3"/>
      <c r="AD2288" s="3"/>
      <c r="AF2288" s="3"/>
      <c r="AG2288" s="3"/>
      <c r="AH2288" s="3"/>
      <c r="AJ2288" s="3"/>
      <c r="AK2288" s="3"/>
      <c r="AL2288" s="3"/>
      <c r="AN2288" s="3"/>
      <c r="AQ2288" s="3"/>
    </row>
    <row r="2289" spans="1:43">
      <c r="A2289" t="str">
        <f>IF(C2289="","","Allievo "&amp;COUNTIF($C$2:C2289,C2289))</f>
        <v/>
      </c>
      <c r="H2289" s="3"/>
      <c r="N2289" s="3"/>
      <c r="O2289" s="3"/>
      <c r="P2289" s="3"/>
      <c r="Q2289" s="3"/>
      <c r="R2289" s="3"/>
      <c r="S2289" s="3"/>
      <c r="T2289" s="3"/>
      <c r="V2289" s="3"/>
      <c r="W2289" s="3"/>
      <c r="X2289" s="3"/>
      <c r="Z2289" s="3"/>
      <c r="AA2289" s="3"/>
      <c r="AB2289" s="3"/>
      <c r="AC2289" s="3"/>
      <c r="AD2289" s="3"/>
      <c r="AF2289" s="3"/>
      <c r="AG2289" s="3"/>
      <c r="AH2289" s="3"/>
      <c r="AJ2289" s="3"/>
      <c r="AK2289" s="3"/>
      <c r="AL2289" s="3"/>
      <c r="AN2289" s="3"/>
      <c r="AQ2289" s="3"/>
    </row>
    <row r="2290" spans="1:43">
      <c r="A2290" t="str">
        <f>IF(C2290="","","Allievo "&amp;COUNTIF($C$2:C2290,C2290))</f>
        <v/>
      </c>
      <c r="H2290" s="3"/>
      <c r="N2290" s="3"/>
      <c r="O2290" s="3"/>
      <c r="P2290" s="3"/>
      <c r="Q2290" s="3"/>
      <c r="R2290" s="3"/>
      <c r="S2290" s="3"/>
      <c r="T2290" s="3"/>
      <c r="V2290" s="3"/>
      <c r="W2290" s="3"/>
      <c r="X2290" s="3"/>
      <c r="Z2290" s="3"/>
      <c r="AA2290" s="3"/>
      <c r="AB2290" s="3"/>
      <c r="AC2290" s="3"/>
      <c r="AD2290" s="3"/>
      <c r="AF2290" s="3"/>
      <c r="AG2290" s="3"/>
      <c r="AH2290" s="3"/>
      <c r="AJ2290" s="3"/>
      <c r="AK2290" s="3"/>
      <c r="AL2290" s="3"/>
      <c r="AN2290" s="3"/>
      <c r="AQ2290" s="3"/>
    </row>
    <row r="2291" spans="1:43">
      <c r="A2291" t="str">
        <f>IF(C2291="","","Allievo "&amp;COUNTIF($C$2:C2291,C2291))</f>
        <v/>
      </c>
      <c r="H2291" s="3"/>
      <c r="N2291" s="3"/>
      <c r="O2291" s="3"/>
      <c r="P2291" s="3"/>
      <c r="Q2291" s="3"/>
      <c r="R2291" s="3"/>
      <c r="S2291" s="3"/>
      <c r="T2291" s="3"/>
      <c r="V2291" s="3"/>
      <c r="W2291" s="3"/>
      <c r="X2291" s="3"/>
      <c r="Z2291" s="3"/>
      <c r="AA2291" s="3"/>
      <c r="AB2291" s="3"/>
      <c r="AC2291" s="3"/>
      <c r="AD2291" s="3"/>
      <c r="AF2291" s="3"/>
      <c r="AG2291" s="3"/>
      <c r="AH2291" s="3"/>
      <c r="AJ2291" s="3"/>
      <c r="AK2291" s="3"/>
      <c r="AL2291" s="3"/>
      <c r="AN2291" s="3"/>
      <c r="AQ2291" s="3"/>
    </row>
    <row r="2292" spans="1:43">
      <c r="A2292" t="str">
        <f>IF(C2292="","","Allievo "&amp;COUNTIF($C$2:C2292,C2292))</f>
        <v/>
      </c>
      <c r="H2292" s="3"/>
      <c r="N2292" s="3"/>
      <c r="O2292" s="3"/>
      <c r="P2292" s="3"/>
      <c r="Q2292" s="3"/>
      <c r="R2292" s="3"/>
      <c r="S2292" s="3"/>
      <c r="T2292" s="3"/>
      <c r="V2292" s="3"/>
      <c r="W2292" s="3"/>
      <c r="X2292" s="3"/>
      <c r="Z2292" s="3"/>
      <c r="AA2292" s="3"/>
      <c r="AB2292" s="3"/>
      <c r="AC2292" s="3"/>
      <c r="AD2292" s="3"/>
      <c r="AF2292" s="3"/>
      <c r="AG2292" s="3"/>
      <c r="AH2292" s="3"/>
      <c r="AJ2292" s="3"/>
      <c r="AK2292" s="3"/>
      <c r="AL2292" s="3"/>
      <c r="AN2292" s="3"/>
      <c r="AQ2292" s="3"/>
    </row>
    <row r="2293" spans="1:43">
      <c r="A2293" t="str">
        <f>IF(C2293="","","Allievo "&amp;COUNTIF($C$2:C2293,C2293))</f>
        <v/>
      </c>
      <c r="H2293" s="3"/>
      <c r="N2293" s="3"/>
      <c r="O2293" s="3"/>
      <c r="P2293" s="3"/>
      <c r="Q2293" s="3"/>
      <c r="R2293" s="3"/>
      <c r="S2293" s="3"/>
      <c r="T2293" s="3"/>
      <c r="V2293" s="3"/>
      <c r="W2293" s="3"/>
      <c r="X2293" s="3"/>
      <c r="Z2293" s="3"/>
      <c r="AA2293" s="3"/>
      <c r="AB2293" s="3"/>
      <c r="AC2293" s="3"/>
      <c r="AD2293" s="3"/>
      <c r="AF2293" s="3"/>
      <c r="AG2293" s="3"/>
      <c r="AH2293" s="3"/>
      <c r="AJ2293" s="3"/>
      <c r="AK2293" s="3"/>
      <c r="AL2293" s="3"/>
      <c r="AN2293" s="3"/>
      <c r="AQ2293" s="3"/>
    </row>
    <row r="2294" spans="1:43">
      <c r="A2294" t="str">
        <f>IF(C2294="","","Allievo "&amp;COUNTIF($C$2:C2294,C2294))</f>
        <v/>
      </c>
      <c r="H2294" s="3"/>
      <c r="N2294" s="3"/>
      <c r="O2294" s="3"/>
      <c r="P2294" s="3"/>
      <c r="Q2294" s="3"/>
      <c r="R2294" s="3"/>
      <c r="S2294" s="3"/>
      <c r="T2294" s="3"/>
      <c r="V2294" s="3"/>
      <c r="W2294" s="3"/>
      <c r="X2294" s="3"/>
      <c r="Z2294" s="3"/>
      <c r="AA2294" s="3"/>
      <c r="AB2294" s="3"/>
      <c r="AC2294" s="3"/>
      <c r="AD2294" s="3"/>
      <c r="AF2294" s="3"/>
      <c r="AG2294" s="3"/>
      <c r="AH2294" s="3"/>
      <c r="AJ2294" s="3"/>
      <c r="AK2294" s="3"/>
      <c r="AL2294" s="3"/>
      <c r="AN2294" s="3"/>
      <c r="AQ2294" s="3"/>
    </row>
    <row r="2295" spans="1:43">
      <c r="A2295" t="str">
        <f>IF(C2295="","","Allievo "&amp;COUNTIF($C$2:C2295,C2295))</f>
        <v/>
      </c>
      <c r="H2295" s="3"/>
      <c r="N2295" s="3"/>
      <c r="O2295" s="3"/>
      <c r="P2295" s="3"/>
      <c r="Q2295" s="3"/>
      <c r="R2295" s="3"/>
      <c r="S2295" s="3"/>
      <c r="T2295" s="3"/>
      <c r="V2295" s="3"/>
      <c r="W2295" s="3"/>
      <c r="X2295" s="3"/>
      <c r="Z2295" s="3"/>
      <c r="AA2295" s="3"/>
      <c r="AB2295" s="3"/>
      <c r="AC2295" s="3"/>
      <c r="AD2295" s="3"/>
      <c r="AF2295" s="3"/>
      <c r="AG2295" s="3"/>
      <c r="AH2295" s="3"/>
      <c r="AJ2295" s="3"/>
      <c r="AK2295" s="3"/>
      <c r="AL2295" s="3"/>
      <c r="AN2295" s="3"/>
      <c r="AQ2295" s="3"/>
    </row>
    <row r="2296" spans="1:43">
      <c r="A2296" t="str">
        <f>IF(C2296="","","Allievo "&amp;COUNTIF($C$2:C2296,C2296))</f>
        <v/>
      </c>
      <c r="H2296" s="3"/>
      <c r="N2296" s="3"/>
      <c r="O2296" s="3"/>
      <c r="P2296" s="3"/>
      <c r="Q2296" s="3"/>
      <c r="R2296" s="3"/>
      <c r="S2296" s="3"/>
      <c r="T2296" s="3"/>
      <c r="V2296" s="3"/>
      <c r="W2296" s="3"/>
      <c r="X2296" s="3"/>
      <c r="Z2296" s="3"/>
      <c r="AA2296" s="3"/>
      <c r="AB2296" s="3"/>
      <c r="AC2296" s="3"/>
      <c r="AD2296" s="3"/>
      <c r="AF2296" s="3"/>
      <c r="AG2296" s="3"/>
      <c r="AH2296" s="3"/>
      <c r="AJ2296" s="3"/>
      <c r="AK2296" s="3"/>
      <c r="AL2296" s="3"/>
      <c r="AN2296" s="3"/>
      <c r="AQ2296" s="3"/>
    </row>
    <row r="2297" spans="1:43">
      <c r="A2297" t="str">
        <f>IF(C2297="","","Allievo "&amp;COUNTIF($C$2:C2297,C2297))</f>
        <v/>
      </c>
      <c r="H2297" s="3"/>
      <c r="N2297" s="3"/>
      <c r="O2297" s="3"/>
      <c r="P2297" s="3"/>
      <c r="Q2297" s="3"/>
      <c r="R2297" s="3"/>
      <c r="S2297" s="3"/>
      <c r="T2297" s="3"/>
      <c r="V2297" s="3"/>
      <c r="W2297" s="3"/>
      <c r="X2297" s="3"/>
      <c r="Z2297" s="3"/>
      <c r="AA2297" s="3"/>
      <c r="AB2297" s="3"/>
      <c r="AC2297" s="3"/>
      <c r="AD2297" s="3"/>
      <c r="AF2297" s="3"/>
      <c r="AG2297" s="3"/>
      <c r="AH2297" s="3"/>
      <c r="AJ2297" s="3"/>
      <c r="AK2297" s="3"/>
      <c r="AL2297" s="3"/>
      <c r="AN2297" s="3"/>
      <c r="AQ2297" s="3"/>
    </row>
    <row r="2298" spans="1:43">
      <c r="A2298" t="str">
        <f>IF(C2298="","","Allievo "&amp;COUNTIF($C$2:C2298,C2298))</f>
        <v/>
      </c>
      <c r="H2298" s="3"/>
      <c r="N2298" s="3"/>
      <c r="O2298" s="3"/>
      <c r="P2298" s="3"/>
      <c r="Q2298" s="3"/>
      <c r="R2298" s="3"/>
      <c r="S2298" s="3"/>
      <c r="T2298" s="3"/>
      <c r="V2298" s="3"/>
      <c r="W2298" s="3"/>
      <c r="X2298" s="3"/>
      <c r="Z2298" s="3"/>
      <c r="AA2298" s="3"/>
      <c r="AB2298" s="3"/>
      <c r="AC2298" s="3"/>
      <c r="AD2298" s="3"/>
      <c r="AF2298" s="3"/>
      <c r="AG2298" s="3"/>
      <c r="AH2298" s="3"/>
      <c r="AJ2298" s="3"/>
      <c r="AK2298" s="3"/>
      <c r="AL2298" s="3"/>
      <c r="AN2298" s="3"/>
      <c r="AQ2298" s="3"/>
    </row>
    <row r="2299" spans="1:43">
      <c r="A2299" t="str">
        <f>IF(C2299="","","Allievo "&amp;COUNTIF($C$2:C2299,C2299))</f>
        <v/>
      </c>
      <c r="H2299" s="3"/>
      <c r="N2299" s="3"/>
      <c r="O2299" s="3"/>
      <c r="P2299" s="3"/>
      <c r="Q2299" s="3"/>
      <c r="R2299" s="3"/>
      <c r="S2299" s="3"/>
      <c r="T2299" s="3"/>
      <c r="V2299" s="3"/>
      <c r="W2299" s="3"/>
      <c r="X2299" s="3"/>
      <c r="Z2299" s="3"/>
      <c r="AA2299" s="3"/>
      <c r="AB2299" s="3"/>
      <c r="AC2299" s="3"/>
      <c r="AD2299" s="3"/>
      <c r="AF2299" s="3"/>
      <c r="AG2299" s="3"/>
      <c r="AH2299" s="3"/>
      <c r="AJ2299" s="3"/>
      <c r="AK2299" s="3"/>
      <c r="AL2299" s="3"/>
      <c r="AN2299" s="3"/>
      <c r="AQ2299" s="3"/>
    </row>
    <row r="2300" spans="1:43">
      <c r="A2300" t="str">
        <f>IF(C2300="","","Allievo "&amp;COUNTIF($C$2:C2300,C2300))</f>
        <v/>
      </c>
      <c r="H2300" s="3"/>
      <c r="N2300" s="3"/>
      <c r="O2300" s="3"/>
      <c r="P2300" s="3"/>
      <c r="Q2300" s="3"/>
      <c r="R2300" s="3"/>
      <c r="S2300" s="3"/>
      <c r="T2300" s="3"/>
      <c r="V2300" s="3"/>
      <c r="W2300" s="3"/>
      <c r="X2300" s="3"/>
      <c r="Z2300" s="3"/>
      <c r="AA2300" s="3"/>
      <c r="AB2300" s="3"/>
      <c r="AC2300" s="3"/>
      <c r="AD2300" s="3"/>
      <c r="AF2300" s="3"/>
      <c r="AG2300" s="3"/>
      <c r="AH2300" s="3"/>
      <c r="AJ2300" s="3"/>
      <c r="AK2300" s="3"/>
      <c r="AL2300" s="3"/>
      <c r="AN2300" s="3"/>
      <c r="AQ2300" s="3"/>
    </row>
    <row r="2301" spans="1:43">
      <c r="A2301" t="str">
        <f>IF(C2301="","","Allievo "&amp;COUNTIF($C$2:C2301,C2301))</f>
        <v/>
      </c>
      <c r="H2301" s="3"/>
      <c r="N2301" s="3"/>
      <c r="O2301" s="3"/>
      <c r="P2301" s="3"/>
      <c r="Q2301" s="3"/>
      <c r="R2301" s="3"/>
      <c r="S2301" s="3"/>
      <c r="T2301" s="3"/>
      <c r="V2301" s="3"/>
      <c r="W2301" s="3"/>
      <c r="X2301" s="3"/>
      <c r="Z2301" s="3"/>
      <c r="AA2301" s="3"/>
      <c r="AB2301" s="3"/>
      <c r="AC2301" s="3"/>
      <c r="AD2301" s="3"/>
      <c r="AF2301" s="3"/>
      <c r="AG2301" s="3"/>
      <c r="AH2301" s="3"/>
      <c r="AJ2301" s="3"/>
      <c r="AK2301" s="3"/>
      <c r="AL2301" s="3"/>
      <c r="AN2301" s="3"/>
      <c r="AQ2301" s="3"/>
    </row>
    <row r="2302" spans="1:43">
      <c r="A2302" t="str">
        <f>IF(C2302="","","Allievo "&amp;COUNTIF($C$2:C2302,C2302))</f>
        <v/>
      </c>
      <c r="H2302" s="3"/>
      <c r="N2302" s="3"/>
      <c r="O2302" s="3"/>
      <c r="P2302" s="3"/>
      <c r="Q2302" s="3"/>
      <c r="R2302" s="3"/>
      <c r="S2302" s="3"/>
      <c r="T2302" s="3"/>
      <c r="V2302" s="3"/>
      <c r="W2302" s="3"/>
      <c r="X2302" s="3"/>
      <c r="Z2302" s="3"/>
      <c r="AA2302" s="3"/>
      <c r="AB2302" s="3"/>
      <c r="AC2302" s="3"/>
      <c r="AD2302" s="3"/>
      <c r="AF2302" s="3"/>
      <c r="AG2302" s="3"/>
      <c r="AH2302" s="3"/>
      <c r="AJ2302" s="3"/>
      <c r="AK2302" s="3"/>
      <c r="AL2302" s="3"/>
      <c r="AN2302" s="3"/>
      <c r="AQ2302" s="3"/>
    </row>
    <row r="2303" spans="1:43">
      <c r="A2303" t="str">
        <f>IF(C2303="","","Allievo "&amp;COUNTIF($C$2:C2303,C2303))</f>
        <v/>
      </c>
      <c r="H2303" s="3"/>
      <c r="N2303" s="3"/>
      <c r="O2303" s="3"/>
      <c r="P2303" s="3"/>
      <c r="Q2303" s="3"/>
      <c r="R2303" s="3"/>
      <c r="S2303" s="3"/>
      <c r="T2303" s="3"/>
      <c r="V2303" s="3"/>
      <c r="W2303" s="3"/>
      <c r="X2303" s="3"/>
      <c r="Z2303" s="3"/>
      <c r="AA2303" s="3"/>
      <c r="AB2303" s="3"/>
      <c r="AC2303" s="3"/>
      <c r="AD2303" s="3"/>
      <c r="AF2303" s="3"/>
      <c r="AG2303" s="3"/>
      <c r="AH2303" s="3"/>
      <c r="AJ2303" s="3"/>
      <c r="AK2303" s="3"/>
      <c r="AL2303" s="3"/>
      <c r="AN2303" s="3"/>
      <c r="AQ2303" s="3"/>
    </row>
    <row r="2304" spans="1:43">
      <c r="A2304" t="str">
        <f>IF(C2304="","","Allievo "&amp;COUNTIF($C$2:C2304,C2304))</f>
        <v/>
      </c>
      <c r="H2304" s="3"/>
      <c r="N2304" s="3"/>
      <c r="O2304" s="3"/>
      <c r="P2304" s="3"/>
      <c r="Q2304" s="3"/>
      <c r="R2304" s="3"/>
      <c r="S2304" s="3"/>
      <c r="T2304" s="3"/>
      <c r="V2304" s="3"/>
      <c r="W2304" s="3"/>
      <c r="X2304" s="3"/>
      <c r="Z2304" s="3"/>
      <c r="AA2304" s="3"/>
      <c r="AB2304" s="3"/>
      <c r="AC2304" s="3"/>
      <c r="AD2304" s="3"/>
      <c r="AF2304" s="3"/>
      <c r="AG2304" s="3"/>
      <c r="AH2304" s="3"/>
      <c r="AJ2304" s="3"/>
      <c r="AK2304" s="3"/>
      <c r="AL2304" s="3"/>
      <c r="AN2304" s="3"/>
      <c r="AQ2304" s="3"/>
    </row>
    <row r="2305" spans="1:43">
      <c r="A2305" t="str">
        <f>IF(C2305="","","Allievo "&amp;COUNTIF($C$2:C2305,C2305))</f>
        <v/>
      </c>
      <c r="H2305" s="3"/>
      <c r="N2305" s="3"/>
      <c r="O2305" s="3"/>
      <c r="P2305" s="3"/>
      <c r="Q2305" s="3"/>
      <c r="R2305" s="3"/>
      <c r="S2305" s="3"/>
      <c r="T2305" s="3"/>
      <c r="V2305" s="3"/>
      <c r="W2305" s="3"/>
      <c r="X2305" s="3"/>
      <c r="Z2305" s="3"/>
      <c r="AA2305" s="3"/>
      <c r="AB2305" s="3"/>
      <c r="AC2305" s="3"/>
      <c r="AD2305" s="3"/>
      <c r="AF2305" s="3"/>
      <c r="AG2305" s="3"/>
      <c r="AH2305" s="3"/>
      <c r="AJ2305" s="3"/>
      <c r="AK2305" s="3"/>
      <c r="AL2305" s="3"/>
      <c r="AN2305" s="3"/>
      <c r="AQ2305" s="3"/>
    </row>
    <row r="2306" spans="1:43">
      <c r="A2306" t="str">
        <f>IF(C2306="","","Allievo "&amp;COUNTIF($C$2:C2306,C2306))</f>
        <v/>
      </c>
      <c r="H2306" s="3"/>
      <c r="N2306" s="3"/>
      <c r="O2306" s="3"/>
      <c r="P2306" s="3"/>
      <c r="Q2306" s="3"/>
      <c r="R2306" s="3"/>
      <c r="S2306" s="3"/>
      <c r="T2306" s="3"/>
      <c r="V2306" s="3"/>
      <c r="W2306" s="3"/>
      <c r="X2306" s="3"/>
      <c r="Z2306" s="3"/>
      <c r="AA2306" s="3"/>
      <c r="AB2306" s="3"/>
      <c r="AC2306" s="3"/>
      <c r="AD2306" s="3"/>
      <c r="AF2306" s="3"/>
      <c r="AG2306" s="3"/>
      <c r="AH2306" s="3"/>
      <c r="AJ2306" s="3"/>
      <c r="AK2306" s="3"/>
      <c r="AL2306" s="3"/>
      <c r="AN2306" s="3"/>
      <c r="AQ2306" s="3"/>
    </row>
    <row r="2307" spans="1:43">
      <c r="A2307" t="str">
        <f>IF(C2307="","","Allievo "&amp;COUNTIF($C$2:C2307,C2307))</f>
        <v/>
      </c>
      <c r="H2307" s="3"/>
      <c r="N2307" s="3"/>
      <c r="O2307" s="3"/>
      <c r="P2307" s="3"/>
      <c r="Q2307" s="3"/>
      <c r="R2307" s="3"/>
      <c r="S2307" s="3"/>
      <c r="T2307" s="3"/>
      <c r="V2307" s="3"/>
      <c r="W2307" s="3"/>
      <c r="X2307" s="3"/>
      <c r="Z2307" s="3"/>
      <c r="AA2307" s="3"/>
      <c r="AB2307" s="3"/>
      <c r="AC2307" s="3"/>
      <c r="AD2307" s="3"/>
      <c r="AF2307" s="3"/>
      <c r="AG2307" s="3"/>
      <c r="AH2307" s="3"/>
      <c r="AJ2307" s="3"/>
      <c r="AK2307" s="3"/>
      <c r="AL2307" s="3"/>
      <c r="AN2307" s="3"/>
      <c r="AQ2307" s="3"/>
    </row>
    <row r="2308" spans="1:43">
      <c r="A2308" t="str">
        <f>IF(C2308="","","Allievo "&amp;COUNTIF($C$2:C2308,C2308))</f>
        <v/>
      </c>
      <c r="H2308" s="3"/>
      <c r="N2308" s="3"/>
      <c r="O2308" s="3"/>
      <c r="P2308" s="3"/>
      <c r="Q2308" s="3"/>
      <c r="R2308" s="3"/>
      <c r="S2308" s="3"/>
      <c r="T2308" s="3"/>
      <c r="V2308" s="3"/>
      <c r="W2308" s="3"/>
      <c r="X2308" s="3"/>
      <c r="Z2308" s="3"/>
      <c r="AA2308" s="3"/>
      <c r="AB2308" s="3"/>
      <c r="AC2308" s="3"/>
      <c r="AD2308" s="3"/>
      <c r="AF2308" s="3"/>
      <c r="AG2308" s="3"/>
      <c r="AH2308" s="3"/>
      <c r="AJ2308" s="3"/>
      <c r="AK2308" s="3"/>
      <c r="AL2308" s="3"/>
      <c r="AN2308" s="3"/>
      <c r="AQ2308" s="3"/>
    </row>
    <row r="2309" spans="1:43">
      <c r="A2309" t="str">
        <f>IF(C2309="","","Allievo "&amp;COUNTIF($C$2:C2309,C2309))</f>
        <v/>
      </c>
      <c r="H2309" s="3"/>
      <c r="N2309" s="3"/>
      <c r="O2309" s="3"/>
      <c r="P2309" s="3"/>
      <c r="Q2309" s="3"/>
      <c r="R2309" s="3"/>
      <c r="S2309" s="3"/>
      <c r="T2309" s="3"/>
      <c r="V2309" s="3"/>
      <c r="W2309" s="3"/>
      <c r="X2309" s="3"/>
      <c r="Z2309" s="3"/>
      <c r="AA2309" s="3"/>
      <c r="AB2309" s="3"/>
      <c r="AC2309" s="3"/>
      <c r="AD2309" s="3"/>
      <c r="AF2309" s="3"/>
      <c r="AG2309" s="3"/>
      <c r="AH2309" s="3"/>
      <c r="AJ2309" s="3"/>
      <c r="AK2309" s="3"/>
      <c r="AL2309" s="3"/>
      <c r="AN2309" s="3"/>
      <c r="AQ2309" s="3"/>
    </row>
    <row r="2310" spans="1:43">
      <c r="A2310" t="str">
        <f>IF(C2310="","","Allievo "&amp;COUNTIF($C$2:C2310,C2310))</f>
        <v/>
      </c>
      <c r="H2310" s="3"/>
      <c r="N2310" s="3"/>
      <c r="O2310" s="3"/>
      <c r="P2310" s="3"/>
      <c r="Q2310" s="3"/>
      <c r="R2310" s="3"/>
      <c r="S2310" s="3"/>
      <c r="T2310" s="3"/>
      <c r="V2310" s="3"/>
      <c r="W2310" s="3"/>
      <c r="X2310" s="3"/>
      <c r="Z2310" s="3"/>
      <c r="AA2310" s="3"/>
      <c r="AB2310" s="3"/>
      <c r="AC2310" s="3"/>
      <c r="AD2310" s="3"/>
      <c r="AF2310" s="3"/>
      <c r="AG2310" s="3"/>
      <c r="AH2310" s="3"/>
      <c r="AJ2310" s="3"/>
      <c r="AK2310" s="3"/>
      <c r="AL2310" s="3"/>
      <c r="AN2310" s="3"/>
      <c r="AQ2310" s="3"/>
    </row>
    <row r="2311" spans="1:43">
      <c r="A2311" t="str">
        <f>IF(C2311="","","Allievo "&amp;COUNTIF($C$2:C2311,C2311))</f>
        <v/>
      </c>
      <c r="H2311" s="3"/>
      <c r="N2311" s="3"/>
      <c r="O2311" s="3"/>
      <c r="P2311" s="3"/>
      <c r="Q2311" s="3"/>
      <c r="R2311" s="3"/>
      <c r="S2311" s="3"/>
      <c r="T2311" s="3"/>
      <c r="V2311" s="3"/>
      <c r="W2311" s="3"/>
      <c r="X2311" s="3"/>
      <c r="Z2311" s="3"/>
      <c r="AA2311" s="3"/>
      <c r="AB2311" s="3"/>
      <c r="AC2311" s="3"/>
      <c r="AD2311" s="3"/>
      <c r="AF2311" s="3"/>
      <c r="AG2311" s="3"/>
      <c r="AH2311" s="3"/>
      <c r="AJ2311" s="3"/>
      <c r="AK2311" s="3"/>
      <c r="AL2311" s="3"/>
      <c r="AN2311" s="3"/>
      <c r="AQ2311" s="3"/>
    </row>
    <row r="2312" spans="1:43">
      <c r="A2312" t="str">
        <f>IF(C2312="","","Allievo "&amp;COUNTIF($C$2:C2312,C2312))</f>
        <v/>
      </c>
      <c r="H2312" s="3"/>
      <c r="N2312" s="3"/>
      <c r="O2312" s="3"/>
      <c r="P2312" s="3"/>
      <c r="Q2312" s="3"/>
      <c r="R2312" s="3"/>
      <c r="S2312" s="3"/>
      <c r="T2312" s="3"/>
      <c r="V2312" s="3"/>
      <c r="W2312" s="3"/>
      <c r="X2312" s="3"/>
      <c r="Z2312" s="3"/>
      <c r="AA2312" s="3"/>
      <c r="AB2312" s="3"/>
      <c r="AC2312" s="3"/>
      <c r="AD2312" s="3"/>
      <c r="AF2312" s="3"/>
      <c r="AG2312" s="3"/>
      <c r="AH2312" s="3"/>
      <c r="AJ2312" s="3"/>
      <c r="AK2312" s="3"/>
      <c r="AL2312" s="3"/>
      <c r="AN2312" s="3"/>
      <c r="AQ2312" s="3"/>
    </row>
    <row r="2313" spans="1:43">
      <c r="A2313" t="str">
        <f>IF(C2313="","","Allievo "&amp;COUNTIF($C$2:C2313,C2313))</f>
        <v/>
      </c>
      <c r="H2313" s="3"/>
      <c r="N2313" s="3"/>
      <c r="O2313" s="3"/>
      <c r="P2313" s="3"/>
      <c r="Q2313" s="3"/>
      <c r="R2313" s="3"/>
      <c r="S2313" s="3"/>
      <c r="T2313" s="3"/>
      <c r="V2313" s="3"/>
      <c r="W2313" s="3"/>
      <c r="X2313" s="3"/>
      <c r="Z2313" s="3"/>
      <c r="AA2313" s="3"/>
      <c r="AB2313" s="3"/>
      <c r="AC2313" s="3"/>
      <c r="AD2313" s="3"/>
      <c r="AF2313" s="3"/>
      <c r="AG2313" s="3"/>
      <c r="AH2313" s="3"/>
      <c r="AJ2313" s="3"/>
      <c r="AK2313" s="3"/>
      <c r="AL2313" s="3"/>
      <c r="AN2313" s="3"/>
      <c r="AQ2313" s="3"/>
    </row>
    <row r="2314" spans="1:43">
      <c r="A2314" t="str">
        <f>IF(C2314="","","Allievo "&amp;COUNTIF($C$2:C2314,C2314))</f>
        <v/>
      </c>
      <c r="H2314" s="3"/>
      <c r="N2314" s="3"/>
      <c r="O2314" s="3"/>
      <c r="P2314" s="3"/>
      <c r="Q2314" s="3"/>
      <c r="R2314" s="3"/>
      <c r="S2314" s="3"/>
      <c r="T2314" s="3"/>
      <c r="V2314" s="3"/>
      <c r="W2314" s="3"/>
      <c r="X2314" s="3"/>
      <c r="Z2314" s="3"/>
      <c r="AA2314" s="3"/>
      <c r="AB2314" s="3"/>
      <c r="AC2314" s="3"/>
      <c r="AD2314" s="3"/>
      <c r="AF2314" s="3"/>
      <c r="AG2314" s="3"/>
      <c r="AH2314" s="3"/>
      <c r="AJ2314" s="3"/>
      <c r="AK2314" s="3"/>
      <c r="AL2314" s="3"/>
      <c r="AN2314" s="3"/>
      <c r="AQ2314" s="3"/>
    </row>
    <row r="2315" spans="1:43">
      <c r="A2315" t="str">
        <f>IF(C2315="","","Allievo "&amp;COUNTIF($C$2:C2315,C2315))</f>
        <v/>
      </c>
      <c r="H2315" s="3"/>
      <c r="N2315" s="3"/>
      <c r="O2315" s="3"/>
      <c r="P2315" s="3"/>
      <c r="Q2315" s="3"/>
      <c r="R2315" s="3"/>
      <c r="S2315" s="3"/>
      <c r="T2315" s="3"/>
      <c r="V2315" s="3"/>
      <c r="W2315" s="3"/>
      <c r="X2315" s="3"/>
      <c r="Z2315" s="3"/>
      <c r="AA2315" s="3"/>
      <c r="AB2315" s="3"/>
      <c r="AC2315" s="3"/>
      <c r="AD2315" s="3"/>
      <c r="AF2315" s="3"/>
      <c r="AG2315" s="3"/>
      <c r="AH2315" s="3"/>
      <c r="AJ2315" s="3"/>
      <c r="AK2315" s="3"/>
      <c r="AL2315" s="3"/>
      <c r="AN2315" s="3"/>
      <c r="AQ2315" s="3"/>
    </row>
    <row r="2316" spans="1:43">
      <c r="A2316" t="str">
        <f>IF(C2316="","","Allievo "&amp;COUNTIF($C$2:C2316,C2316))</f>
        <v/>
      </c>
      <c r="H2316" s="3"/>
      <c r="N2316" s="3"/>
      <c r="O2316" s="3"/>
      <c r="P2316" s="3"/>
      <c r="Q2316" s="3"/>
      <c r="R2316" s="3"/>
      <c r="S2316" s="3"/>
      <c r="T2316" s="3"/>
      <c r="V2316" s="3"/>
      <c r="W2316" s="3"/>
      <c r="X2316" s="3"/>
      <c r="Z2316" s="3"/>
      <c r="AA2316" s="3"/>
      <c r="AB2316" s="3"/>
      <c r="AC2316" s="3"/>
      <c r="AD2316" s="3"/>
      <c r="AF2316" s="3"/>
      <c r="AG2316" s="3"/>
      <c r="AH2316" s="3"/>
      <c r="AJ2316" s="3"/>
      <c r="AK2316" s="3"/>
      <c r="AL2316" s="3"/>
      <c r="AN2316" s="3"/>
      <c r="AQ2316" s="3"/>
    </row>
    <row r="2317" spans="1:43">
      <c r="A2317" t="str">
        <f>IF(C2317="","","Allievo "&amp;COUNTIF($C$2:C2317,C2317))</f>
        <v/>
      </c>
      <c r="H2317" s="3"/>
      <c r="N2317" s="3"/>
      <c r="O2317" s="3"/>
      <c r="P2317" s="3"/>
      <c r="Q2317" s="3"/>
      <c r="R2317" s="3"/>
      <c r="S2317" s="3"/>
      <c r="T2317" s="3"/>
      <c r="V2317" s="3"/>
      <c r="W2317" s="3"/>
      <c r="X2317" s="3"/>
      <c r="Z2317" s="3"/>
      <c r="AA2317" s="3"/>
      <c r="AB2317" s="3"/>
      <c r="AC2317" s="3"/>
      <c r="AD2317" s="3"/>
      <c r="AF2317" s="3"/>
      <c r="AG2317" s="3"/>
      <c r="AH2317" s="3"/>
      <c r="AJ2317" s="3"/>
      <c r="AK2317" s="3"/>
      <c r="AL2317" s="3"/>
      <c r="AN2317" s="3"/>
      <c r="AQ2317" s="3"/>
    </row>
    <row r="2318" spans="1:43">
      <c r="A2318" t="str">
        <f>IF(C2318="","","Allievo "&amp;COUNTIF($C$2:C2318,C2318))</f>
        <v/>
      </c>
      <c r="H2318" s="3"/>
      <c r="N2318" s="3"/>
      <c r="O2318" s="3"/>
      <c r="P2318" s="3"/>
      <c r="Q2318" s="3"/>
      <c r="R2318" s="3"/>
      <c r="S2318" s="3"/>
      <c r="T2318" s="3"/>
      <c r="V2318" s="3"/>
      <c r="W2318" s="3"/>
      <c r="X2318" s="3"/>
      <c r="Z2318" s="3"/>
      <c r="AA2318" s="3"/>
      <c r="AB2318" s="3"/>
      <c r="AC2318" s="3"/>
      <c r="AD2318" s="3"/>
      <c r="AF2318" s="3"/>
      <c r="AG2318" s="3"/>
      <c r="AH2318" s="3"/>
      <c r="AJ2318" s="3"/>
      <c r="AK2318" s="3"/>
      <c r="AL2318" s="3"/>
      <c r="AN2318" s="3"/>
      <c r="AQ2318" s="3"/>
    </row>
    <row r="2319" spans="1:43">
      <c r="A2319" t="str">
        <f>IF(C2319="","","Allievo "&amp;COUNTIF($C$2:C2319,C2319))</f>
        <v/>
      </c>
      <c r="H2319" s="3"/>
      <c r="N2319" s="3"/>
      <c r="O2319" s="3"/>
      <c r="P2319" s="3"/>
      <c r="Q2319" s="3"/>
      <c r="R2319" s="3"/>
      <c r="S2319" s="3"/>
      <c r="T2319" s="3"/>
      <c r="V2319" s="3"/>
      <c r="W2319" s="3"/>
      <c r="X2319" s="3"/>
      <c r="Z2319" s="3"/>
      <c r="AA2319" s="3"/>
      <c r="AB2319" s="3"/>
      <c r="AC2319" s="3"/>
      <c r="AD2319" s="3"/>
      <c r="AF2319" s="3"/>
      <c r="AG2319" s="3"/>
      <c r="AH2319" s="3"/>
      <c r="AJ2319" s="3"/>
      <c r="AK2319" s="3"/>
      <c r="AL2319" s="3"/>
      <c r="AN2319" s="3"/>
      <c r="AQ2319" s="3"/>
    </row>
    <row r="2320" spans="1:43">
      <c r="A2320" t="str">
        <f>IF(C2320="","","Allievo "&amp;COUNTIF($C$2:C2320,C2320))</f>
        <v/>
      </c>
      <c r="H2320" s="3"/>
      <c r="N2320" s="3"/>
      <c r="O2320" s="3"/>
      <c r="P2320" s="3"/>
      <c r="Q2320" s="3"/>
      <c r="R2320" s="3"/>
      <c r="S2320" s="3"/>
      <c r="T2320" s="3"/>
      <c r="V2320" s="3"/>
      <c r="W2320" s="3"/>
      <c r="X2320" s="3"/>
      <c r="Z2320" s="3"/>
      <c r="AA2320" s="3"/>
      <c r="AB2320" s="3"/>
      <c r="AC2320" s="3"/>
      <c r="AD2320" s="3"/>
      <c r="AF2320" s="3"/>
      <c r="AG2320" s="3"/>
      <c r="AH2320" s="3"/>
      <c r="AJ2320" s="3"/>
      <c r="AK2320" s="3"/>
      <c r="AL2320" s="3"/>
      <c r="AN2320" s="3"/>
      <c r="AQ2320" s="3"/>
    </row>
    <row r="2321" spans="1:43">
      <c r="A2321" t="str">
        <f>IF(C2321="","","Allievo "&amp;COUNTIF($C$2:C2321,C2321))</f>
        <v/>
      </c>
      <c r="H2321" s="3"/>
      <c r="N2321" s="3"/>
      <c r="O2321" s="3"/>
      <c r="P2321" s="3"/>
      <c r="Q2321" s="3"/>
      <c r="R2321" s="3"/>
      <c r="S2321" s="3"/>
      <c r="T2321" s="3"/>
      <c r="V2321" s="3"/>
      <c r="W2321" s="3"/>
      <c r="X2321" s="3"/>
      <c r="Z2321" s="3"/>
      <c r="AA2321" s="3"/>
      <c r="AB2321" s="3"/>
      <c r="AC2321" s="3"/>
      <c r="AD2321" s="3"/>
      <c r="AF2321" s="3"/>
      <c r="AG2321" s="3"/>
      <c r="AH2321" s="3"/>
      <c r="AJ2321" s="3"/>
      <c r="AK2321" s="3"/>
      <c r="AL2321" s="3"/>
      <c r="AN2321" s="3"/>
      <c r="AQ2321" s="3"/>
    </row>
    <row r="2322" spans="1:43">
      <c r="A2322" t="str">
        <f>IF(C2322="","","Allievo "&amp;COUNTIF($C$2:C2322,C2322))</f>
        <v/>
      </c>
      <c r="H2322" s="3"/>
      <c r="N2322" s="3"/>
      <c r="O2322" s="3"/>
      <c r="P2322" s="3"/>
      <c r="Q2322" s="3"/>
      <c r="R2322" s="3"/>
      <c r="S2322" s="3"/>
      <c r="T2322" s="3"/>
      <c r="V2322" s="3"/>
      <c r="W2322" s="3"/>
      <c r="X2322" s="3"/>
      <c r="Z2322" s="3"/>
      <c r="AA2322" s="3"/>
      <c r="AB2322" s="3"/>
      <c r="AC2322" s="3"/>
      <c r="AD2322" s="3"/>
      <c r="AF2322" s="3"/>
      <c r="AG2322" s="3"/>
      <c r="AH2322" s="3"/>
      <c r="AJ2322" s="3"/>
      <c r="AK2322" s="3"/>
      <c r="AL2322" s="3"/>
      <c r="AN2322" s="3"/>
      <c r="AQ2322" s="3"/>
    </row>
    <row r="2323" spans="1:43">
      <c r="A2323" t="str">
        <f>IF(C2323="","","Allievo "&amp;COUNTIF($C$2:C2323,C2323))</f>
        <v/>
      </c>
      <c r="H2323" s="3"/>
      <c r="N2323" s="3"/>
      <c r="O2323" s="3"/>
      <c r="P2323" s="3"/>
      <c r="Q2323" s="3"/>
      <c r="R2323" s="3"/>
      <c r="S2323" s="3"/>
      <c r="T2323" s="3"/>
      <c r="V2323" s="3"/>
      <c r="W2323" s="3"/>
      <c r="X2323" s="3"/>
      <c r="Z2323" s="3"/>
      <c r="AA2323" s="3"/>
      <c r="AB2323" s="3"/>
      <c r="AC2323" s="3"/>
      <c r="AD2323" s="3"/>
      <c r="AF2323" s="3"/>
      <c r="AG2323" s="3"/>
      <c r="AH2323" s="3"/>
      <c r="AJ2323" s="3"/>
      <c r="AK2323" s="3"/>
      <c r="AL2323" s="3"/>
      <c r="AN2323" s="3"/>
      <c r="AQ2323" s="3"/>
    </row>
    <row r="2324" spans="1:43">
      <c r="A2324" t="str">
        <f>IF(C2324="","","Allievo "&amp;COUNTIF($C$2:C2324,C2324))</f>
        <v/>
      </c>
      <c r="H2324" s="3"/>
      <c r="N2324" s="3"/>
      <c r="O2324" s="3"/>
      <c r="P2324" s="3"/>
      <c r="Q2324" s="3"/>
      <c r="R2324" s="3"/>
      <c r="S2324" s="3"/>
      <c r="T2324" s="3"/>
      <c r="V2324" s="3"/>
      <c r="W2324" s="3"/>
      <c r="X2324" s="3"/>
      <c r="Z2324" s="3"/>
      <c r="AA2324" s="3"/>
      <c r="AB2324" s="3"/>
      <c r="AC2324" s="3"/>
      <c r="AD2324" s="3"/>
      <c r="AF2324" s="3"/>
      <c r="AG2324" s="3"/>
      <c r="AH2324" s="3"/>
      <c r="AJ2324" s="3"/>
      <c r="AK2324" s="3"/>
      <c r="AL2324" s="3"/>
      <c r="AN2324" s="3"/>
      <c r="AQ2324" s="3"/>
    </row>
    <row r="2325" spans="1:43">
      <c r="A2325" t="str">
        <f>IF(C2325="","","Allievo "&amp;COUNTIF($C$2:C2325,C2325))</f>
        <v/>
      </c>
      <c r="H2325" s="3"/>
      <c r="N2325" s="3"/>
      <c r="O2325" s="3"/>
      <c r="P2325" s="3"/>
      <c r="Q2325" s="3"/>
      <c r="R2325" s="3"/>
      <c r="S2325" s="3"/>
      <c r="T2325" s="3"/>
      <c r="V2325" s="3"/>
      <c r="W2325" s="3"/>
      <c r="X2325" s="3"/>
      <c r="Z2325" s="3"/>
      <c r="AA2325" s="3"/>
      <c r="AB2325" s="3"/>
      <c r="AC2325" s="3"/>
      <c r="AD2325" s="3"/>
      <c r="AF2325" s="3"/>
      <c r="AG2325" s="3"/>
      <c r="AH2325" s="3"/>
      <c r="AJ2325" s="3"/>
      <c r="AK2325" s="3"/>
      <c r="AL2325" s="3"/>
      <c r="AN2325" s="3"/>
      <c r="AQ2325" s="3"/>
    </row>
    <row r="2326" spans="1:43">
      <c r="A2326" t="str">
        <f>IF(C2326="","","Allievo "&amp;COUNTIF($C$2:C2326,C2326))</f>
        <v/>
      </c>
      <c r="H2326" s="3"/>
      <c r="N2326" s="3"/>
      <c r="O2326" s="3"/>
      <c r="P2326" s="3"/>
      <c r="Q2326" s="3"/>
      <c r="R2326" s="3"/>
      <c r="S2326" s="3"/>
      <c r="T2326" s="3"/>
      <c r="V2326" s="3"/>
      <c r="W2326" s="3"/>
      <c r="X2326" s="3"/>
      <c r="Z2326" s="3"/>
      <c r="AA2326" s="3"/>
      <c r="AB2326" s="3"/>
      <c r="AC2326" s="3"/>
      <c r="AD2326" s="3"/>
      <c r="AF2326" s="3"/>
      <c r="AG2326" s="3"/>
      <c r="AH2326" s="3"/>
      <c r="AJ2326" s="3"/>
      <c r="AK2326" s="3"/>
      <c r="AL2326" s="3"/>
      <c r="AN2326" s="3"/>
      <c r="AQ2326" s="3"/>
    </row>
    <row r="2327" spans="1:43">
      <c r="A2327" t="str">
        <f>IF(C2327="","","Allievo "&amp;COUNTIF($C$2:C2327,C2327))</f>
        <v/>
      </c>
      <c r="H2327" s="3"/>
      <c r="N2327" s="3"/>
      <c r="O2327" s="3"/>
      <c r="P2327" s="3"/>
      <c r="Q2327" s="3"/>
      <c r="R2327" s="3"/>
      <c r="S2327" s="3"/>
      <c r="T2327" s="3"/>
      <c r="V2327" s="3"/>
      <c r="W2327" s="3"/>
      <c r="X2327" s="3"/>
      <c r="Z2327" s="3"/>
      <c r="AA2327" s="3"/>
      <c r="AB2327" s="3"/>
      <c r="AC2327" s="3"/>
      <c r="AD2327" s="3"/>
      <c r="AF2327" s="3"/>
      <c r="AG2327" s="3"/>
      <c r="AH2327" s="3"/>
      <c r="AJ2327" s="3"/>
      <c r="AK2327" s="3"/>
      <c r="AL2327" s="3"/>
      <c r="AN2327" s="3"/>
      <c r="AQ2327" s="3"/>
    </row>
    <row r="2328" spans="1:43">
      <c r="A2328" t="str">
        <f>IF(C2328="","","Allievo "&amp;COUNTIF($C$2:C2328,C2328))</f>
        <v/>
      </c>
      <c r="H2328" s="3"/>
      <c r="N2328" s="3"/>
      <c r="O2328" s="3"/>
      <c r="P2328" s="3"/>
      <c r="Q2328" s="3"/>
      <c r="R2328" s="3"/>
      <c r="S2328" s="3"/>
      <c r="T2328" s="3"/>
      <c r="V2328" s="3"/>
      <c r="W2328" s="3"/>
      <c r="X2328" s="3"/>
      <c r="Z2328" s="3"/>
      <c r="AA2328" s="3"/>
      <c r="AB2328" s="3"/>
      <c r="AC2328" s="3"/>
      <c r="AD2328" s="3"/>
      <c r="AF2328" s="3"/>
      <c r="AG2328" s="3"/>
      <c r="AH2328" s="3"/>
      <c r="AJ2328" s="3"/>
      <c r="AK2328" s="3"/>
      <c r="AL2328" s="3"/>
      <c r="AN2328" s="3"/>
      <c r="AQ2328" s="3"/>
    </row>
    <row r="2329" spans="1:43">
      <c r="A2329" t="str">
        <f>IF(C2329="","","Allievo "&amp;COUNTIF($C$2:C2329,C2329))</f>
        <v/>
      </c>
      <c r="H2329" s="3"/>
      <c r="N2329" s="3"/>
      <c r="O2329" s="3"/>
      <c r="P2329" s="3"/>
      <c r="Q2329" s="3"/>
      <c r="R2329" s="3"/>
      <c r="S2329" s="3"/>
      <c r="T2329" s="3"/>
      <c r="V2329" s="3"/>
      <c r="W2329" s="3"/>
      <c r="X2329" s="3"/>
      <c r="Z2329" s="3"/>
      <c r="AA2329" s="3"/>
      <c r="AB2329" s="3"/>
      <c r="AC2329" s="3"/>
      <c r="AD2329" s="3"/>
      <c r="AF2329" s="3"/>
      <c r="AG2329" s="3"/>
      <c r="AH2329" s="3"/>
      <c r="AJ2329" s="3"/>
      <c r="AK2329" s="3"/>
      <c r="AL2329" s="3"/>
      <c r="AN2329" s="3"/>
      <c r="AQ2329" s="3"/>
    </row>
    <row r="2330" spans="1:43">
      <c r="A2330" t="str">
        <f>IF(C2330="","","Allievo "&amp;COUNTIF($C$2:C2330,C2330))</f>
        <v/>
      </c>
      <c r="H2330" s="3"/>
      <c r="N2330" s="3"/>
      <c r="O2330" s="3"/>
      <c r="P2330" s="3"/>
      <c r="Q2330" s="3"/>
      <c r="R2330" s="3"/>
      <c r="S2330" s="3"/>
      <c r="T2330" s="3"/>
      <c r="V2330" s="3"/>
      <c r="W2330" s="3"/>
      <c r="X2330" s="3"/>
      <c r="Z2330" s="3"/>
      <c r="AA2330" s="3"/>
      <c r="AB2330" s="3"/>
      <c r="AC2330" s="3"/>
      <c r="AD2330" s="3"/>
      <c r="AF2330" s="3"/>
      <c r="AG2330" s="3"/>
      <c r="AH2330" s="3"/>
      <c r="AJ2330" s="3"/>
      <c r="AK2330" s="3"/>
      <c r="AL2330" s="3"/>
      <c r="AN2330" s="3"/>
      <c r="AQ2330" s="3"/>
    </row>
    <row r="2331" spans="1:43">
      <c r="A2331" t="str">
        <f>IF(C2331="","","Allievo "&amp;COUNTIF($C$2:C2331,C2331))</f>
        <v/>
      </c>
      <c r="H2331" s="3"/>
      <c r="N2331" s="3"/>
      <c r="O2331" s="3"/>
      <c r="P2331" s="3"/>
      <c r="Q2331" s="3"/>
      <c r="R2331" s="3"/>
      <c r="S2331" s="3"/>
      <c r="T2331" s="3"/>
      <c r="V2331" s="3"/>
      <c r="W2331" s="3"/>
      <c r="X2331" s="3"/>
      <c r="Z2331" s="3"/>
      <c r="AA2331" s="3"/>
      <c r="AB2331" s="3"/>
      <c r="AC2331" s="3"/>
      <c r="AD2331" s="3"/>
      <c r="AF2331" s="3"/>
      <c r="AG2331" s="3"/>
      <c r="AH2331" s="3"/>
      <c r="AJ2331" s="3"/>
      <c r="AK2331" s="3"/>
      <c r="AL2331" s="3"/>
      <c r="AN2331" s="3"/>
      <c r="AQ2331" s="3"/>
    </row>
    <row r="2332" spans="1:43">
      <c r="A2332" t="str">
        <f>IF(C2332="","","Allievo "&amp;COUNTIF($C$2:C2332,C2332))</f>
        <v/>
      </c>
      <c r="H2332" s="3"/>
      <c r="N2332" s="3"/>
      <c r="O2332" s="3"/>
      <c r="P2332" s="3"/>
      <c r="Q2332" s="3"/>
      <c r="R2332" s="3"/>
      <c r="S2332" s="3"/>
      <c r="T2332" s="3"/>
      <c r="V2332" s="3"/>
      <c r="W2332" s="3"/>
      <c r="X2332" s="3"/>
      <c r="Z2332" s="3"/>
      <c r="AA2332" s="3"/>
      <c r="AB2332" s="3"/>
      <c r="AC2332" s="3"/>
      <c r="AD2332" s="3"/>
      <c r="AF2332" s="3"/>
      <c r="AG2332" s="3"/>
      <c r="AH2332" s="3"/>
      <c r="AJ2332" s="3"/>
      <c r="AK2332" s="3"/>
      <c r="AL2332" s="3"/>
      <c r="AN2332" s="3"/>
      <c r="AQ2332" s="3"/>
    </row>
    <row r="2333" spans="1:43">
      <c r="A2333" t="str">
        <f>IF(C2333="","","Allievo "&amp;COUNTIF($C$2:C2333,C2333))</f>
        <v/>
      </c>
      <c r="H2333" s="3"/>
      <c r="N2333" s="3"/>
      <c r="O2333" s="3"/>
      <c r="P2333" s="3"/>
      <c r="Q2333" s="3"/>
      <c r="R2333" s="3"/>
      <c r="S2333" s="3"/>
      <c r="T2333" s="3"/>
      <c r="V2333" s="3"/>
      <c r="W2333" s="3"/>
      <c r="X2333" s="3"/>
      <c r="Z2333" s="3"/>
      <c r="AA2333" s="3"/>
      <c r="AB2333" s="3"/>
      <c r="AC2333" s="3"/>
      <c r="AD2333" s="3"/>
      <c r="AF2333" s="3"/>
      <c r="AG2333" s="3"/>
      <c r="AH2333" s="3"/>
      <c r="AJ2333" s="3"/>
      <c r="AK2333" s="3"/>
      <c r="AL2333" s="3"/>
      <c r="AN2333" s="3"/>
      <c r="AQ2333" s="3"/>
    </row>
    <row r="2334" spans="1:43">
      <c r="A2334" t="str">
        <f>IF(C2334="","","Allievo "&amp;COUNTIF($C$2:C2334,C2334))</f>
        <v/>
      </c>
      <c r="H2334" s="3"/>
      <c r="N2334" s="3"/>
      <c r="O2334" s="3"/>
      <c r="P2334" s="3"/>
      <c r="Q2334" s="3"/>
      <c r="R2334" s="3"/>
      <c r="S2334" s="3"/>
      <c r="T2334" s="3"/>
      <c r="V2334" s="3"/>
      <c r="W2334" s="3"/>
      <c r="X2334" s="3"/>
      <c r="Z2334" s="3"/>
      <c r="AA2334" s="3"/>
      <c r="AB2334" s="3"/>
      <c r="AC2334" s="3"/>
      <c r="AD2334" s="3"/>
      <c r="AF2334" s="3"/>
      <c r="AG2334" s="3"/>
      <c r="AH2334" s="3"/>
      <c r="AJ2334" s="3"/>
      <c r="AK2334" s="3"/>
      <c r="AL2334" s="3"/>
      <c r="AN2334" s="3"/>
      <c r="AQ2334" s="3"/>
    </row>
    <row r="2335" spans="1:43">
      <c r="A2335" t="str">
        <f>IF(C2335="","","Allievo "&amp;COUNTIF($C$2:C2335,C2335))</f>
        <v/>
      </c>
      <c r="H2335" s="3"/>
      <c r="N2335" s="3"/>
      <c r="O2335" s="3"/>
      <c r="P2335" s="3"/>
      <c r="Q2335" s="3"/>
      <c r="R2335" s="3"/>
      <c r="S2335" s="3"/>
      <c r="T2335" s="3"/>
      <c r="V2335" s="3"/>
      <c r="W2335" s="3"/>
      <c r="X2335" s="3"/>
      <c r="Z2335" s="3"/>
      <c r="AA2335" s="3"/>
      <c r="AB2335" s="3"/>
      <c r="AC2335" s="3"/>
      <c r="AD2335" s="3"/>
      <c r="AF2335" s="3"/>
      <c r="AG2335" s="3"/>
      <c r="AH2335" s="3"/>
      <c r="AJ2335" s="3"/>
      <c r="AK2335" s="3"/>
      <c r="AL2335" s="3"/>
      <c r="AN2335" s="3"/>
      <c r="AQ2335" s="3"/>
    </row>
    <row r="2336" spans="1:43">
      <c r="A2336" t="str">
        <f>IF(C2336="","","Allievo "&amp;COUNTIF($C$2:C2336,C2336))</f>
        <v/>
      </c>
      <c r="H2336" s="3"/>
      <c r="N2336" s="3"/>
      <c r="O2336" s="3"/>
      <c r="P2336" s="3"/>
      <c r="Q2336" s="3"/>
      <c r="R2336" s="3"/>
      <c r="S2336" s="3"/>
      <c r="T2336" s="3"/>
      <c r="V2336" s="3"/>
      <c r="W2336" s="3"/>
      <c r="X2336" s="3"/>
      <c r="Z2336" s="3"/>
      <c r="AA2336" s="3"/>
      <c r="AB2336" s="3"/>
      <c r="AC2336" s="3"/>
      <c r="AD2336" s="3"/>
      <c r="AF2336" s="3"/>
      <c r="AG2336" s="3"/>
      <c r="AH2336" s="3"/>
      <c r="AJ2336" s="3"/>
      <c r="AK2336" s="3"/>
      <c r="AL2336" s="3"/>
      <c r="AN2336" s="3"/>
      <c r="AQ2336" s="3"/>
    </row>
    <row r="2337" spans="1:43">
      <c r="A2337" t="str">
        <f>IF(C2337="","","Allievo "&amp;COUNTIF($C$2:C2337,C2337))</f>
        <v/>
      </c>
      <c r="H2337" s="3"/>
      <c r="N2337" s="3"/>
      <c r="O2337" s="3"/>
      <c r="P2337" s="3"/>
      <c r="Q2337" s="3"/>
      <c r="R2337" s="3"/>
      <c r="S2337" s="3"/>
      <c r="T2337" s="3"/>
      <c r="V2337" s="3"/>
      <c r="W2337" s="3"/>
      <c r="X2337" s="3"/>
      <c r="Z2337" s="3"/>
      <c r="AA2337" s="3"/>
      <c r="AB2337" s="3"/>
      <c r="AC2337" s="3"/>
      <c r="AD2337" s="3"/>
      <c r="AF2337" s="3"/>
      <c r="AG2337" s="3"/>
      <c r="AH2337" s="3"/>
      <c r="AJ2337" s="3"/>
      <c r="AK2337" s="3"/>
      <c r="AL2337" s="3"/>
      <c r="AN2337" s="3"/>
      <c r="AQ2337" s="3"/>
    </row>
    <row r="2338" spans="1:43">
      <c r="A2338" t="str">
        <f>IF(C2338="","","Allievo "&amp;COUNTIF($C$2:C2338,C2338))</f>
        <v/>
      </c>
      <c r="H2338" s="3"/>
      <c r="N2338" s="3"/>
      <c r="O2338" s="3"/>
      <c r="P2338" s="3"/>
      <c r="Q2338" s="3"/>
      <c r="R2338" s="3"/>
      <c r="S2338" s="3"/>
      <c r="T2338" s="3"/>
      <c r="V2338" s="3"/>
      <c r="W2338" s="3"/>
      <c r="X2338" s="3"/>
      <c r="Z2338" s="3"/>
      <c r="AA2338" s="3"/>
      <c r="AB2338" s="3"/>
      <c r="AC2338" s="3"/>
      <c r="AD2338" s="3"/>
      <c r="AF2338" s="3"/>
      <c r="AG2338" s="3"/>
      <c r="AH2338" s="3"/>
      <c r="AJ2338" s="3"/>
      <c r="AK2338" s="3"/>
      <c r="AL2338" s="3"/>
      <c r="AN2338" s="3"/>
      <c r="AQ2338" s="3"/>
    </row>
    <row r="2339" spans="1:43">
      <c r="A2339" t="str">
        <f>IF(C2339="","","Allievo "&amp;COUNTIF($C$2:C2339,C2339))</f>
        <v/>
      </c>
      <c r="H2339" s="3"/>
      <c r="N2339" s="3"/>
      <c r="O2339" s="3"/>
      <c r="P2339" s="3"/>
      <c r="Q2339" s="3"/>
      <c r="R2339" s="3"/>
      <c r="S2339" s="3"/>
      <c r="T2339" s="3"/>
      <c r="V2339" s="3"/>
      <c r="W2339" s="3"/>
      <c r="X2339" s="3"/>
      <c r="Z2339" s="3"/>
      <c r="AA2339" s="3"/>
      <c r="AB2339" s="3"/>
      <c r="AC2339" s="3"/>
      <c r="AD2339" s="3"/>
      <c r="AF2339" s="3"/>
      <c r="AG2339" s="3"/>
      <c r="AH2339" s="3"/>
      <c r="AJ2339" s="3"/>
      <c r="AK2339" s="3"/>
      <c r="AL2339" s="3"/>
      <c r="AN2339" s="3"/>
      <c r="AQ2339" s="3"/>
    </row>
    <row r="2340" spans="1:43">
      <c r="A2340" t="str">
        <f>IF(C2340="","","Allievo "&amp;COUNTIF($C$2:C2340,C2340))</f>
        <v/>
      </c>
      <c r="H2340" s="3"/>
      <c r="N2340" s="3"/>
      <c r="O2340" s="3"/>
      <c r="P2340" s="3"/>
      <c r="Q2340" s="3"/>
      <c r="R2340" s="3"/>
      <c r="S2340" s="3"/>
      <c r="T2340" s="3"/>
      <c r="V2340" s="3"/>
      <c r="W2340" s="3"/>
      <c r="X2340" s="3"/>
      <c r="Z2340" s="3"/>
      <c r="AA2340" s="3"/>
      <c r="AB2340" s="3"/>
      <c r="AC2340" s="3"/>
      <c r="AD2340" s="3"/>
      <c r="AF2340" s="3"/>
      <c r="AG2340" s="3"/>
      <c r="AH2340" s="3"/>
      <c r="AJ2340" s="3"/>
      <c r="AK2340" s="3"/>
      <c r="AL2340" s="3"/>
      <c r="AN2340" s="3"/>
      <c r="AQ2340" s="3"/>
    </row>
    <row r="2341" spans="1:43">
      <c r="A2341" t="str">
        <f>IF(C2341="","","Allievo "&amp;COUNTIF($C$2:C2341,C2341))</f>
        <v/>
      </c>
      <c r="H2341" s="3"/>
      <c r="N2341" s="3"/>
      <c r="O2341" s="3"/>
      <c r="P2341" s="3"/>
      <c r="Q2341" s="3"/>
      <c r="R2341" s="3"/>
      <c r="S2341" s="3"/>
      <c r="T2341" s="3"/>
      <c r="V2341" s="3"/>
      <c r="W2341" s="3"/>
      <c r="X2341" s="3"/>
      <c r="Z2341" s="3"/>
      <c r="AA2341" s="3"/>
      <c r="AB2341" s="3"/>
      <c r="AC2341" s="3"/>
      <c r="AD2341" s="3"/>
      <c r="AF2341" s="3"/>
      <c r="AG2341" s="3"/>
      <c r="AH2341" s="3"/>
      <c r="AJ2341" s="3"/>
      <c r="AK2341" s="3"/>
      <c r="AL2341" s="3"/>
      <c r="AN2341" s="3"/>
      <c r="AQ2341" s="3"/>
    </row>
    <row r="2342" spans="1:43">
      <c r="A2342" t="str">
        <f>IF(C2342="","","Allievo "&amp;COUNTIF($C$2:C2342,C2342))</f>
        <v/>
      </c>
      <c r="H2342" s="3"/>
      <c r="N2342" s="3"/>
      <c r="O2342" s="3"/>
      <c r="P2342" s="3"/>
      <c r="Q2342" s="3"/>
      <c r="R2342" s="3"/>
      <c r="S2342" s="3"/>
      <c r="T2342" s="3"/>
      <c r="V2342" s="3"/>
      <c r="W2342" s="3"/>
      <c r="X2342" s="3"/>
      <c r="Z2342" s="3"/>
      <c r="AA2342" s="3"/>
      <c r="AB2342" s="3"/>
      <c r="AC2342" s="3"/>
      <c r="AD2342" s="3"/>
      <c r="AF2342" s="3"/>
      <c r="AG2342" s="3"/>
      <c r="AH2342" s="3"/>
      <c r="AJ2342" s="3"/>
      <c r="AK2342" s="3"/>
      <c r="AL2342" s="3"/>
      <c r="AN2342" s="3"/>
      <c r="AQ2342" s="3"/>
    </row>
    <row r="2343" spans="1:43">
      <c r="A2343" t="str">
        <f>IF(C2343="","","Allievo "&amp;COUNTIF($C$2:C2343,C2343))</f>
        <v/>
      </c>
      <c r="H2343" s="3"/>
      <c r="N2343" s="3"/>
      <c r="O2343" s="3"/>
      <c r="P2343" s="3"/>
      <c r="Q2343" s="3"/>
      <c r="R2343" s="3"/>
      <c r="S2343" s="3"/>
      <c r="T2343" s="3"/>
      <c r="V2343" s="3"/>
      <c r="W2343" s="3"/>
      <c r="X2343" s="3"/>
      <c r="Z2343" s="3"/>
      <c r="AA2343" s="3"/>
      <c r="AB2343" s="3"/>
      <c r="AC2343" s="3"/>
      <c r="AD2343" s="3"/>
      <c r="AF2343" s="3"/>
      <c r="AG2343" s="3"/>
      <c r="AH2343" s="3"/>
      <c r="AJ2343" s="3"/>
      <c r="AK2343" s="3"/>
      <c r="AL2343" s="3"/>
      <c r="AN2343" s="3"/>
      <c r="AQ2343" s="3"/>
    </row>
    <row r="2344" spans="1:43">
      <c r="A2344" t="str">
        <f>IF(C2344="","","Allievo "&amp;COUNTIF($C$2:C2344,C2344))</f>
        <v/>
      </c>
      <c r="H2344" s="3"/>
      <c r="N2344" s="3"/>
      <c r="O2344" s="3"/>
      <c r="P2344" s="3"/>
      <c r="Q2344" s="3"/>
      <c r="R2344" s="3"/>
      <c r="S2344" s="3"/>
      <c r="T2344" s="3"/>
      <c r="V2344" s="3"/>
      <c r="W2344" s="3"/>
      <c r="X2344" s="3"/>
      <c r="Z2344" s="3"/>
      <c r="AA2344" s="3"/>
      <c r="AB2344" s="3"/>
      <c r="AC2344" s="3"/>
      <c r="AD2344" s="3"/>
      <c r="AF2344" s="3"/>
      <c r="AG2344" s="3"/>
      <c r="AH2344" s="3"/>
      <c r="AJ2344" s="3"/>
      <c r="AK2344" s="3"/>
      <c r="AL2344" s="3"/>
      <c r="AN2344" s="3"/>
      <c r="AQ2344" s="3"/>
    </row>
    <row r="2345" spans="1:43">
      <c r="A2345" t="str">
        <f>IF(C2345="","","Allievo "&amp;COUNTIF($C$2:C2345,C2345))</f>
        <v/>
      </c>
      <c r="H2345" s="3"/>
      <c r="N2345" s="3"/>
      <c r="O2345" s="3"/>
      <c r="P2345" s="3"/>
      <c r="Q2345" s="3"/>
      <c r="R2345" s="3"/>
      <c r="S2345" s="3"/>
      <c r="T2345" s="3"/>
      <c r="V2345" s="3"/>
      <c r="W2345" s="3"/>
      <c r="X2345" s="3"/>
      <c r="Z2345" s="3"/>
      <c r="AA2345" s="3"/>
      <c r="AB2345" s="3"/>
      <c r="AC2345" s="3"/>
      <c r="AD2345" s="3"/>
      <c r="AF2345" s="3"/>
      <c r="AG2345" s="3"/>
      <c r="AH2345" s="3"/>
      <c r="AJ2345" s="3"/>
      <c r="AK2345" s="3"/>
      <c r="AL2345" s="3"/>
      <c r="AN2345" s="3"/>
      <c r="AQ2345" s="3"/>
    </row>
    <row r="2346" spans="1:43">
      <c r="A2346" t="str">
        <f>IF(C2346="","","Allievo "&amp;COUNTIF($C$2:C2346,C2346))</f>
        <v/>
      </c>
      <c r="H2346" s="3"/>
      <c r="N2346" s="3"/>
      <c r="O2346" s="3"/>
      <c r="P2346" s="3"/>
      <c r="Q2346" s="3"/>
      <c r="R2346" s="3"/>
      <c r="S2346" s="3"/>
      <c r="T2346" s="3"/>
      <c r="V2346" s="3"/>
      <c r="W2346" s="3"/>
      <c r="X2346" s="3"/>
      <c r="Z2346" s="3"/>
      <c r="AA2346" s="3"/>
      <c r="AB2346" s="3"/>
      <c r="AC2346" s="3"/>
      <c r="AD2346" s="3"/>
      <c r="AF2346" s="3"/>
      <c r="AG2346" s="3"/>
      <c r="AH2346" s="3"/>
      <c r="AJ2346" s="3"/>
      <c r="AK2346" s="3"/>
      <c r="AL2346" s="3"/>
      <c r="AN2346" s="3"/>
      <c r="AQ2346" s="3"/>
    </row>
    <row r="2347" spans="1:43">
      <c r="A2347" t="str">
        <f>IF(C2347="","","Allievo "&amp;COUNTIF($C$2:C2347,C2347))</f>
        <v/>
      </c>
      <c r="H2347" s="3"/>
      <c r="N2347" s="3"/>
      <c r="O2347" s="3"/>
      <c r="P2347" s="3"/>
      <c r="Q2347" s="3"/>
      <c r="R2347" s="3"/>
      <c r="S2347" s="3"/>
      <c r="T2347" s="3"/>
      <c r="V2347" s="3"/>
      <c r="W2347" s="3"/>
      <c r="X2347" s="3"/>
      <c r="Z2347" s="3"/>
      <c r="AA2347" s="3"/>
      <c r="AB2347" s="3"/>
      <c r="AC2347" s="3"/>
      <c r="AD2347" s="3"/>
      <c r="AF2347" s="3"/>
      <c r="AG2347" s="3"/>
      <c r="AH2347" s="3"/>
      <c r="AJ2347" s="3"/>
      <c r="AK2347" s="3"/>
      <c r="AL2347" s="3"/>
      <c r="AN2347" s="3"/>
      <c r="AQ2347" s="3"/>
    </row>
    <row r="2348" spans="1:43">
      <c r="A2348" t="str">
        <f>IF(C2348="","","Allievo "&amp;COUNTIF($C$2:C2348,C2348))</f>
        <v/>
      </c>
      <c r="H2348" s="3"/>
      <c r="N2348" s="3"/>
      <c r="O2348" s="3"/>
      <c r="P2348" s="3"/>
      <c r="Q2348" s="3"/>
      <c r="R2348" s="3"/>
      <c r="S2348" s="3"/>
      <c r="T2348" s="3"/>
      <c r="V2348" s="3"/>
      <c r="W2348" s="3"/>
      <c r="X2348" s="3"/>
      <c r="Z2348" s="3"/>
      <c r="AA2348" s="3"/>
      <c r="AB2348" s="3"/>
      <c r="AC2348" s="3"/>
      <c r="AD2348" s="3"/>
      <c r="AF2348" s="3"/>
      <c r="AG2348" s="3"/>
      <c r="AH2348" s="3"/>
      <c r="AJ2348" s="3"/>
      <c r="AK2348" s="3"/>
      <c r="AL2348" s="3"/>
      <c r="AN2348" s="3"/>
      <c r="AQ2348" s="3"/>
    </row>
    <row r="2349" spans="1:43">
      <c r="A2349" t="str">
        <f>IF(C2349="","","Allievo "&amp;COUNTIF($C$2:C2349,C2349))</f>
        <v/>
      </c>
      <c r="H2349" s="3"/>
      <c r="N2349" s="3"/>
      <c r="O2349" s="3"/>
      <c r="P2349" s="3"/>
      <c r="Q2349" s="3"/>
      <c r="R2349" s="3"/>
      <c r="S2349" s="3"/>
      <c r="T2349" s="3"/>
      <c r="V2349" s="3"/>
      <c r="W2349" s="3"/>
      <c r="X2349" s="3"/>
      <c r="Z2349" s="3"/>
      <c r="AA2349" s="3"/>
      <c r="AB2349" s="3"/>
      <c r="AC2349" s="3"/>
      <c r="AD2349" s="3"/>
      <c r="AF2349" s="3"/>
      <c r="AG2349" s="3"/>
      <c r="AH2349" s="3"/>
      <c r="AJ2349" s="3"/>
      <c r="AK2349" s="3"/>
      <c r="AL2349" s="3"/>
      <c r="AN2349" s="3"/>
      <c r="AQ2349" s="3"/>
    </row>
    <row r="2350" spans="1:43">
      <c r="A2350" t="str">
        <f>IF(C2350="","","Allievo "&amp;COUNTIF($C$2:C2350,C2350))</f>
        <v/>
      </c>
      <c r="H2350" s="3"/>
      <c r="N2350" s="3"/>
      <c r="O2350" s="3"/>
      <c r="P2350" s="3"/>
      <c r="Q2350" s="3"/>
      <c r="R2350" s="3"/>
      <c r="S2350" s="3"/>
      <c r="T2350" s="3"/>
      <c r="V2350" s="3"/>
      <c r="W2350" s="3"/>
      <c r="X2350" s="3"/>
      <c r="Z2350" s="3"/>
      <c r="AA2350" s="3"/>
      <c r="AB2350" s="3"/>
      <c r="AC2350" s="3"/>
      <c r="AD2350" s="3"/>
      <c r="AF2350" s="3"/>
      <c r="AG2350" s="3"/>
      <c r="AH2350" s="3"/>
      <c r="AJ2350" s="3"/>
      <c r="AK2350" s="3"/>
      <c r="AL2350" s="3"/>
      <c r="AN2350" s="3"/>
      <c r="AQ2350" s="3"/>
    </row>
    <row r="2351" spans="1:43">
      <c r="A2351" t="str">
        <f>IF(C2351="","","Allievo "&amp;COUNTIF($C$2:C2351,C2351))</f>
        <v/>
      </c>
      <c r="H2351" s="3"/>
      <c r="N2351" s="3"/>
      <c r="O2351" s="3"/>
      <c r="P2351" s="3"/>
      <c r="Q2351" s="3"/>
      <c r="R2351" s="3"/>
      <c r="S2351" s="3"/>
      <c r="T2351" s="3"/>
      <c r="V2351" s="3"/>
      <c r="W2351" s="3"/>
      <c r="X2351" s="3"/>
      <c r="Z2351" s="3"/>
      <c r="AA2351" s="3"/>
      <c r="AB2351" s="3"/>
      <c r="AC2351" s="3"/>
      <c r="AD2351" s="3"/>
      <c r="AF2351" s="3"/>
      <c r="AG2351" s="3"/>
      <c r="AH2351" s="3"/>
      <c r="AJ2351" s="3"/>
      <c r="AK2351" s="3"/>
      <c r="AL2351" s="3"/>
      <c r="AN2351" s="3"/>
      <c r="AQ2351" s="3"/>
    </row>
    <row r="2352" spans="1:43">
      <c r="A2352" t="str">
        <f>IF(C2352="","","Allievo "&amp;COUNTIF($C$2:C2352,C2352))</f>
        <v/>
      </c>
      <c r="H2352" s="3"/>
      <c r="N2352" s="3"/>
      <c r="O2352" s="3"/>
      <c r="P2352" s="3"/>
      <c r="Q2352" s="3"/>
      <c r="R2352" s="3"/>
      <c r="S2352" s="3"/>
      <c r="T2352" s="3"/>
      <c r="V2352" s="3"/>
      <c r="W2352" s="3"/>
      <c r="X2352" s="3"/>
      <c r="Z2352" s="3"/>
      <c r="AA2352" s="3"/>
      <c r="AB2352" s="3"/>
      <c r="AC2352" s="3"/>
      <c r="AD2352" s="3"/>
      <c r="AF2352" s="3"/>
      <c r="AG2352" s="3"/>
      <c r="AH2352" s="3"/>
      <c r="AJ2352" s="3"/>
      <c r="AK2352" s="3"/>
      <c r="AL2352" s="3"/>
      <c r="AN2352" s="3"/>
      <c r="AQ2352" s="3"/>
    </row>
    <row r="2353" spans="1:43">
      <c r="A2353" t="str">
        <f>IF(C2353="","","Allievo "&amp;COUNTIF($C$2:C2353,C2353))</f>
        <v/>
      </c>
      <c r="H2353" s="3"/>
      <c r="N2353" s="3"/>
      <c r="O2353" s="3"/>
      <c r="P2353" s="3"/>
      <c r="Q2353" s="3"/>
      <c r="R2353" s="3"/>
      <c r="S2353" s="3"/>
      <c r="T2353" s="3"/>
      <c r="V2353" s="3"/>
      <c r="W2353" s="3"/>
      <c r="X2353" s="3"/>
      <c r="Z2353" s="3"/>
      <c r="AA2353" s="3"/>
      <c r="AB2353" s="3"/>
      <c r="AC2353" s="3"/>
      <c r="AD2353" s="3"/>
      <c r="AF2353" s="3"/>
      <c r="AG2353" s="3"/>
      <c r="AH2353" s="3"/>
      <c r="AJ2353" s="3"/>
      <c r="AK2353" s="3"/>
      <c r="AL2353" s="3"/>
      <c r="AN2353" s="3"/>
      <c r="AQ2353" s="3"/>
    </row>
    <row r="2354" spans="1:43">
      <c r="A2354" t="str">
        <f>IF(C2354="","","Allievo "&amp;COUNTIF($C$2:C2354,C2354))</f>
        <v/>
      </c>
      <c r="H2354" s="3"/>
      <c r="N2354" s="3"/>
      <c r="O2354" s="3"/>
      <c r="P2354" s="3"/>
      <c r="Q2354" s="3"/>
      <c r="R2354" s="3"/>
      <c r="S2354" s="3"/>
      <c r="T2354" s="3"/>
      <c r="V2354" s="3"/>
      <c r="W2354" s="3"/>
      <c r="X2354" s="3"/>
      <c r="Z2354" s="3"/>
      <c r="AA2354" s="3"/>
      <c r="AB2354" s="3"/>
      <c r="AC2354" s="3"/>
      <c r="AD2354" s="3"/>
      <c r="AF2354" s="3"/>
      <c r="AG2354" s="3"/>
      <c r="AH2354" s="3"/>
      <c r="AJ2354" s="3"/>
      <c r="AK2354" s="3"/>
      <c r="AL2354" s="3"/>
      <c r="AN2354" s="3"/>
      <c r="AQ2354" s="3"/>
    </row>
    <row r="2355" spans="1:43">
      <c r="A2355" t="str">
        <f>IF(C2355="","","Allievo "&amp;COUNTIF($C$2:C2355,C2355))</f>
        <v/>
      </c>
      <c r="H2355" s="3"/>
      <c r="N2355" s="3"/>
      <c r="O2355" s="3"/>
      <c r="P2355" s="3"/>
      <c r="Q2355" s="3"/>
      <c r="R2355" s="3"/>
      <c r="S2355" s="3"/>
      <c r="T2355" s="3"/>
      <c r="V2355" s="3"/>
      <c r="W2355" s="3"/>
      <c r="X2355" s="3"/>
      <c r="Z2355" s="3"/>
      <c r="AA2355" s="3"/>
      <c r="AB2355" s="3"/>
      <c r="AC2355" s="3"/>
      <c r="AD2355" s="3"/>
      <c r="AF2355" s="3"/>
      <c r="AG2355" s="3"/>
      <c r="AH2355" s="3"/>
      <c r="AJ2355" s="3"/>
      <c r="AK2355" s="3"/>
      <c r="AL2355" s="3"/>
      <c r="AN2355" s="3"/>
      <c r="AQ2355" s="3"/>
    </row>
    <row r="2356" spans="1:43">
      <c r="A2356" t="str">
        <f>IF(C2356="","","Allievo "&amp;COUNTIF($C$2:C2356,C2356))</f>
        <v/>
      </c>
      <c r="H2356" s="3"/>
      <c r="N2356" s="3"/>
      <c r="O2356" s="3"/>
      <c r="P2356" s="3"/>
      <c r="Q2356" s="3"/>
      <c r="R2356" s="3"/>
      <c r="S2356" s="3"/>
      <c r="T2356" s="3"/>
      <c r="V2356" s="3"/>
      <c r="W2356" s="3"/>
      <c r="X2356" s="3"/>
      <c r="Z2356" s="3"/>
      <c r="AA2356" s="3"/>
      <c r="AB2356" s="3"/>
      <c r="AC2356" s="3"/>
      <c r="AD2356" s="3"/>
      <c r="AF2356" s="3"/>
      <c r="AG2356" s="3"/>
      <c r="AH2356" s="3"/>
      <c r="AJ2356" s="3"/>
      <c r="AK2356" s="3"/>
      <c r="AL2356" s="3"/>
      <c r="AN2356" s="3"/>
      <c r="AQ2356" s="3"/>
    </row>
    <row r="2357" spans="1:43">
      <c r="A2357" t="str">
        <f>IF(C2357="","","Allievo "&amp;COUNTIF($C$2:C2357,C2357))</f>
        <v/>
      </c>
      <c r="H2357" s="3"/>
      <c r="N2357" s="3"/>
      <c r="O2357" s="3"/>
      <c r="P2357" s="3"/>
      <c r="Q2357" s="3"/>
      <c r="R2357" s="3"/>
      <c r="S2357" s="3"/>
      <c r="T2357" s="3"/>
      <c r="V2357" s="3"/>
      <c r="W2357" s="3"/>
      <c r="X2357" s="3"/>
      <c r="Z2357" s="3"/>
      <c r="AA2357" s="3"/>
      <c r="AB2357" s="3"/>
      <c r="AC2357" s="3"/>
      <c r="AD2357" s="3"/>
      <c r="AF2357" s="3"/>
      <c r="AG2357" s="3"/>
      <c r="AH2357" s="3"/>
      <c r="AJ2357" s="3"/>
      <c r="AK2357" s="3"/>
      <c r="AL2357" s="3"/>
      <c r="AN2357" s="3"/>
      <c r="AQ2357" s="3"/>
    </row>
    <row r="2358" spans="1:43">
      <c r="A2358" t="str">
        <f>IF(C2358="","","Allievo "&amp;COUNTIF($C$2:C2358,C2358))</f>
        <v/>
      </c>
      <c r="H2358" s="3"/>
      <c r="N2358" s="3"/>
      <c r="O2358" s="3"/>
      <c r="P2358" s="3"/>
      <c r="Q2358" s="3"/>
      <c r="R2358" s="3"/>
      <c r="S2358" s="3"/>
      <c r="T2358" s="3"/>
      <c r="V2358" s="3"/>
      <c r="W2358" s="3"/>
      <c r="X2358" s="3"/>
      <c r="Z2358" s="3"/>
      <c r="AA2358" s="3"/>
      <c r="AB2358" s="3"/>
      <c r="AC2358" s="3"/>
      <c r="AD2358" s="3"/>
      <c r="AF2358" s="3"/>
      <c r="AG2358" s="3"/>
      <c r="AH2358" s="3"/>
      <c r="AJ2358" s="3"/>
      <c r="AK2358" s="3"/>
      <c r="AL2358" s="3"/>
      <c r="AN2358" s="3"/>
      <c r="AQ2358" s="3"/>
    </row>
    <row r="2359" spans="1:43">
      <c r="A2359" t="str">
        <f>IF(C2359="","","Allievo "&amp;COUNTIF($C$2:C2359,C2359))</f>
        <v/>
      </c>
      <c r="H2359" s="3"/>
      <c r="N2359" s="3"/>
      <c r="O2359" s="3"/>
      <c r="P2359" s="3"/>
      <c r="Q2359" s="3"/>
      <c r="R2359" s="3"/>
      <c r="S2359" s="3"/>
      <c r="T2359" s="3"/>
      <c r="V2359" s="3"/>
      <c r="W2359" s="3"/>
      <c r="X2359" s="3"/>
      <c r="Z2359" s="3"/>
      <c r="AA2359" s="3"/>
      <c r="AB2359" s="3"/>
      <c r="AC2359" s="3"/>
      <c r="AD2359" s="3"/>
      <c r="AF2359" s="3"/>
      <c r="AG2359" s="3"/>
      <c r="AH2359" s="3"/>
      <c r="AJ2359" s="3"/>
      <c r="AK2359" s="3"/>
      <c r="AL2359" s="3"/>
      <c r="AN2359" s="3"/>
      <c r="AQ2359" s="3"/>
    </row>
    <row r="2360" spans="1:43">
      <c r="A2360" t="str">
        <f>IF(C2360="","","Allievo "&amp;COUNTIF($C$2:C2360,C2360))</f>
        <v/>
      </c>
      <c r="H2360" s="3"/>
      <c r="N2360" s="3"/>
      <c r="O2360" s="3"/>
      <c r="P2360" s="3"/>
      <c r="Q2360" s="3"/>
      <c r="R2360" s="3"/>
      <c r="S2360" s="3"/>
      <c r="T2360" s="3"/>
      <c r="V2360" s="3"/>
      <c r="W2360" s="3"/>
      <c r="X2360" s="3"/>
      <c r="Z2360" s="3"/>
      <c r="AA2360" s="3"/>
      <c r="AB2360" s="3"/>
      <c r="AC2360" s="3"/>
      <c r="AD2360" s="3"/>
      <c r="AF2360" s="3"/>
      <c r="AG2360" s="3"/>
      <c r="AH2360" s="3"/>
      <c r="AJ2360" s="3"/>
      <c r="AK2360" s="3"/>
      <c r="AL2360" s="3"/>
      <c r="AN2360" s="3"/>
      <c r="AQ2360" s="3"/>
    </row>
    <row r="2361" spans="1:43">
      <c r="A2361" t="str">
        <f>IF(C2361="","","Allievo "&amp;COUNTIF($C$2:C2361,C2361))</f>
        <v/>
      </c>
      <c r="H2361" s="3"/>
      <c r="N2361" s="3"/>
      <c r="O2361" s="3"/>
      <c r="P2361" s="3"/>
      <c r="Q2361" s="3"/>
      <c r="R2361" s="3"/>
      <c r="S2361" s="3"/>
      <c r="T2361" s="3"/>
      <c r="V2361" s="3"/>
      <c r="W2361" s="3"/>
      <c r="X2361" s="3"/>
      <c r="Z2361" s="3"/>
      <c r="AA2361" s="3"/>
      <c r="AB2361" s="3"/>
      <c r="AC2361" s="3"/>
      <c r="AD2361" s="3"/>
      <c r="AF2361" s="3"/>
      <c r="AG2361" s="3"/>
      <c r="AH2361" s="3"/>
      <c r="AJ2361" s="3"/>
      <c r="AK2361" s="3"/>
      <c r="AL2361" s="3"/>
      <c r="AN2361" s="3"/>
      <c r="AQ2361" s="3"/>
    </row>
    <row r="2362" spans="1:43">
      <c r="A2362" t="str">
        <f>IF(C2362="","","Allievo "&amp;COUNTIF($C$2:C2362,C2362))</f>
        <v/>
      </c>
      <c r="H2362" s="3"/>
      <c r="N2362" s="3"/>
      <c r="O2362" s="3"/>
      <c r="P2362" s="3"/>
      <c r="Q2362" s="3"/>
      <c r="R2362" s="3"/>
      <c r="S2362" s="3"/>
      <c r="T2362" s="3"/>
      <c r="V2362" s="3"/>
      <c r="W2362" s="3"/>
      <c r="X2362" s="3"/>
      <c r="Z2362" s="3"/>
      <c r="AA2362" s="3"/>
      <c r="AB2362" s="3"/>
      <c r="AC2362" s="3"/>
      <c r="AD2362" s="3"/>
      <c r="AF2362" s="3"/>
      <c r="AG2362" s="3"/>
      <c r="AH2362" s="3"/>
      <c r="AJ2362" s="3"/>
      <c r="AK2362" s="3"/>
      <c r="AL2362" s="3"/>
      <c r="AN2362" s="3"/>
      <c r="AQ2362" s="3"/>
    </row>
    <row r="2363" spans="1:43">
      <c r="A2363" t="str">
        <f>IF(C2363="","","Allievo "&amp;COUNTIF($C$2:C2363,C2363))</f>
        <v/>
      </c>
      <c r="H2363" s="3"/>
      <c r="N2363" s="3"/>
      <c r="O2363" s="3"/>
      <c r="P2363" s="3"/>
      <c r="Q2363" s="3"/>
      <c r="R2363" s="3"/>
      <c r="S2363" s="3"/>
      <c r="T2363" s="3"/>
      <c r="V2363" s="3"/>
      <c r="W2363" s="3"/>
      <c r="X2363" s="3"/>
      <c r="Z2363" s="3"/>
      <c r="AA2363" s="3"/>
      <c r="AB2363" s="3"/>
      <c r="AC2363" s="3"/>
      <c r="AD2363" s="3"/>
      <c r="AF2363" s="3"/>
      <c r="AG2363" s="3"/>
      <c r="AH2363" s="3"/>
      <c r="AJ2363" s="3"/>
      <c r="AK2363" s="3"/>
      <c r="AL2363" s="3"/>
      <c r="AN2363" s="3"/>
      <c r="AQ2363" s="3"/>
    </row>
    <row r="2364" spans="1:43">
      <c r="A2364" t="str">
        <f>IF(C2364="","","Allievo "&amp;COUNTIF($C$2:C2364,C2364))</f>
        <v/>
      </c>
      <c r="H2364" s="3"/>
      <c r="N2364" s="3"/>
      <c r="O2364" s="3"/>
      <c r="P2364" s="3"/>
      <c r="Q2364" s="3"/>
      <c r="R2364" s="3"/>
      <c r="S2364" s="3"/>
      <c r="T2364" s="3"/>
      <c r="V2364" s="3"/>
      <c r="W2364" s="3"/>
      <c r="X2364" s="3"/>
      <c r="Z2364" s="3"/>
      <c r="AA2364" s="3"/>
      <c r="AB2364" s="3"/>
      <c r="AC2364" s="3"/>
      <c r="AD2364" s="3"/>
      <c r="AF2364" s="3"/>
      <c r="AG2364" s="3"/>
      <c r="AH2364" s="3"/>
      <c r="AJ2364" s="3"/>
      <c r="AK2364" s="3"/>
      <c r="AL2364" s="3"/>
      <c r="AN2364" s="3"/>
      <c r="AQ2364" s="3"/>
    </row>
    <row r="2365" spans="1:43">
      <c r="A2365" t="str">
        <f>IF(C2365="","","Allievo "&amp;COUNTIF($C$2:C2365,C2365))</f>
        <v/>
      </c>
      <c r="H2365" s="3"/>
      <c r="N2365" s="3"/>
      <c r="O2365" s="3"/>
      <c r="P2365" s="3"/>
      <c r="Q2365" s="3"/>
      <c r="R2365" s="3"/>
      <c r="S2365" s="3"/>
      <c r="T2365" s="3"/>
      <c r="V2365" s="3"/>
      <c r="W2365" s="3"/>
      <c r="X2365" s="3"/>
      <c r="Z2365" s="3"/>
      <c r="AA2365" s="3"/>
      <c r="AB2365" s="3"/>
      <c r="AC2365" s="3"/>
      <c r="AD2365" s="3"/>
      <c r="AF2365" s="3"/>
      <c r="AG2365" s="3"/>
      <c r="AH2365" s="3"/>
      <c r="AJ2365" s="3"/>
      <c r="AK2365" s="3"/>
      <c r="AL2365" s="3"/>
      <c r="AN2365" s="3"/>
      <c r="AQ2365" s="3"/>
    </row>
    <row r="2366" spans="1:43">
      <c r="A2366" t="str">
        <f>IF(C2366="","","Allievo "&amp;COUNTIF($C$2:C2366,C2366))</f>
        <v/>
      </c>
      <c r="H2366" s="3"/>
      <c r="N2366" s="3"/>
      <c r="O2366" s="3"/>
      <c r="P2366" s="3"/>
      <c r="Q2366" s="3"/>
      <c r="R2366" s="3"/>
      <c r="S2366" s="3"/>
      <c r="T2366" s="3"/>
      <c r="V2366" s="3"/>
      <c r="W2366" s="3"/>
      <c r="X2366" s="3"/>
      <c r="Z2366" s="3"/>
      <c r="AA2366" s="3"/>
      <c r="AB2366" s="3"/>
      <c r="AC2366" s="3"/>
      <c r="AD2366" s="3"/>
      <c r="AF2366" s="3"/>
      <c r="AG2366" s="3"/>
      <c r="AH2366" s="3"/>
      <c r="AJ2366" s="3"/>
      <c r="AK2366" s="3"/>
      <c r="AL2366" s="3"/>
      <c r="AN2366" s="3"/>
      <c r="AQ2366" s="3"/>
    </row>
    <row r="2367" spans="1:43">
      <c r="A2367" t="str">
        <f>IF(C2367="","","Allievo "&amp;COUNTIF($C$2:C2367,C2367))</f>
        <v/>
      </c>
      <c r="H2367" s="3"/>
      <c r="N2367" s="3"/>
      <c r="O2367" s="3"/>
      <c r="P2367" s="3"/>
      <c r="Q2367" s="3"/>
      <c r="R2367" s="3"/>
      <c r="S2367" s="3"/>
      <c r="T2367" s="3"/>
      <c r="V2367" s="3"/>
      <c r="W2367" s="3"/>
      <c r="X2367" s="3"/>
      <c r="Z2367" s="3"/>
      <c r="AA2367" s="3"/>
      <c r="AB2367" s="3"/>
      <c r="AC2367" s="3"/>
      <c r="AD2367" s="3"/>
      <c r="AF2367" s="3"/>
      <c r="AG2367" s="3"/>
      <c r="AH2367" s="3"/>
      <c r="AJ2367" s="3"/>
      <c r="AK2367" s="3"/>
      <c r="AL2367" s="3"/>
      <c r="AN2367" s="3"/>
      <c r="AQ2367" s="3"/>
    </row>
    <row r="2368" spans="1:43">
      <c r="A2368" t="str">
        <f>IF(C2368="","","Allievo "&amp;COUNTIF($C$2:C2368,C2368))</f>
        <v/>
      </c>
      <c r="H2368" s="3"/>
      <c r="N2368" s="3"/>
      <c r="O2368" s="3"/>
      <c r="P2368" s="3"/>
      <c r="Q2368" s="3"/>
      <c r="R2368" s="3"/>
      <c r="S2368" s="3"/>
      <c r="T2368" s="3"/>
      <c r="V2368" s="3"/>
      <c r="W2368" s="3"/>
      <c r="X2368" s="3"/>
      <c r="Z2368" s="3"/>
      <c r="AA2368" s="3"/>
      <c r="AB2368" s="3"/>
      <c r="AC2368" s="3"/>
      <c r="AD2368" s="3"/>
      <c r="AF2368" s="3"/>
      <c r="AG2368" s="3"/>
      <c r="AH2368" s="3"/>
      <c r="AJ2368" s="3"/>
      <c r="AK2368" s="3"/>
      <c r="AL2368" s="3"/>
      <c r="AN2368" s="3"/>
      <c r="AQ2368" s="3"/>
    </row>
    <row r="2369" spans="1:43">
      <c r="A2369" t="str">
        <f>IF(C2369="","","Allievo "&amp;COUNTIF($C$2:C2369,C2369))</f>
        <v/>
      </c>
      <c r="H2369" s="3"/>
      <c r="N2369" s="3"/>
      <c r="O2369" s="3"/>
      <c r="P2369" s="3"/>
      <c r="Q2369" s="3"/>
      <c r="R2369" s="3"/>
      <c r="S2369" s="3"/>
      <c r="T2369" s="3"/>
      <c r="V2369" s="3"/>
      <c r="W2369" s="3"/>
      <c r="X2369" s="3"/>
      <c r="Z2369" s="3"/>
      <c r="AA2369" s="3"/>
      <c r="AB2369" s="3"/>
      <c r="AC2369" s="3"/>
      <c r="AD2369" s="3"/>
      <c r="AF2369" s="3"/>
      <c r="AG2369" s="3"/>
      <c r="AH2369" s="3"/>
      <c r="AJ2369" s="3"/>
      <c r="AK2369" s="3"/>
      <c r="AL2369" s="3"/>
      <c r="AN2369" s="3"/>
      <c r="AQ2369" s="3"/>
    </row>
    <row r="2370" spans="1:43">
      <c r="A2370" t="str">
        <f>IF(C2370="","","Allievo "&amp;COUNTIF($C$2:C2370,C2370))</f>
        <v/>
      </c>
      <c r="H2370" s="3"/>
      <c r="N2370" s="3"/>
      <c r="O2370" s="3"/>
      <c r="P2370" s="3"/>
      <c r="Q2370" s="3"/>
      <c r="R2370" s="3"/>
      <c r="S2370" s="3"/>
      <c r="T2370" s="3"/>
      <c r="V2370" s="3"/>
      <c r="W2370" s="3"/>
      <c r="X2370" s="3"/>
      <c r="Z2370" s="3"/>
      <c r="AA2370" s="3"/>
      <c r="AB2370" s="3"/>
      <c r="AC2370" s="3"/>
      <c r="AD2370" s="3"/>
      <c r="AF2370" s="3"/>
      <c r="AG2370" s="3"/>
      <c r="AH2370" s="3"/>
      <c r="AJ2370" s="3"/>
      <c r="AK2370" s="3"/>
      <c r="AL2370" s="3"/>
      <c r="AN2370" s="3"/>
      <c r="AQ2370" s="3"/>
    </row>
    <row r="2371" spans="1:43">
      <c r="A2371" t="str">
        <f>IF(C2371="","","Allievo "&amp;COUNTIF($C$2:C2371,C2371))</f>
        <v/>
      </c>
      <c r="H2371" s="3"/>
      <c r="N2371" s="3"/>
      <c r="O2371" s="3"/>
      <c r="P2371" s="3"/>
      <c r="Q2371" s="3"/>
      <c r="R2371" s="3"/>
      <c r="S2371" s="3"/>
      <c r="T2371" s="3"/>
      <c r="V2371" s="3"/>
      <c r="W2371" s="3"/>
      <c r="X2371" s="3"/>
      <c r="Z2371" s="3"/>
      <c r="AA2371" s="3"/>
      <c r="AB2371" s="3"/>
      <c r="AC2371" s="3"/>
      <c r="AD2371" s="3"/>
      <c r="AF2371" s="3"/>
      <c r="AG2371" s="3"/>
      <c r="AH2371" s="3"/>
      <c r="AJ2371" s="3"/>
      <c r="AK2371" s="3"/>
      <c r="AL2371" s="3"/>
      <c r="AN2371" s="3"/>
      <c r="AQ2371" s="3"/>
    </row>
    <row r="2372" spans="1:43">
      <c r="A2372" t="str">
        <f>IF(C2372="","","Allievo "&amp;COUNTIF($C$2:C2372,C2372))</f>
        <v/>
      </c>
      <c r="H2372" s="3"/>
      <c r="N2372" s="3"/>
      <c r="O2372" s="3"/>
      <c r="P2372" s="3"/>
      <c r="Q2372" s="3"/>
      <c r="R2372" s="3"/>
      <c r="S2372" s="3"/>
      <c r="T2372" s="3"/>
      <c r="V2372" s="3"/>
      <c r="W2372" s="3"/>
      <c r="X2372" s="3"/>
      <c r="Z2372" s="3"/>
      <c r="AA2372" s="3"/>
      <c r="AB2372" s="3"/>
      <c r="AC2372" s="3"/>
      <c r="AD2372" s="3"/>
      <c r="AF2372" s="3"/>
      <c r="AG2372" s="3"/>
      <c r="AH2372" s="3"/>
      <c r="AJ2372" s="3"/>
      <c r="AK2372" s="3"/>
      <c r="AL2372" s="3"/>
      <c r="AN2372" s="3"/>
      <c r="AQ2372" s="3"/>
    </row>
    <row r="2373" spans="1:43">
      <c r="A2373" t="str">
        <f>IF(C2373="","","Allievo "&amp;COUNTIF($C$2:C2373,C2373))</f>
        <v/>
      </c>
      <c r="H2373" s="3"/>
      <c r="N2373" s="3"/>
      <c r="O2373" s="3"/>
      <c r="P2373" s="3"/>
      <c r="Q2373" s="3"/>
      <c r="R2373" s="3"/>
      <c r="S2373" s="3"/>
      <c r="T2373" s="3"/>
      <c r="V2373" s="3"/>
      <c r="W2373" s="3"/>
      <c r="X2373" s="3"/>
      <c r="Z2373" s="3"/>
      <c r="AA2373" s="3"/>
      <c r="AB2373" s="3"/>
      <c r="AC2373" s="3"/>
      <c r="AD2373" s="3"/>
      <c r="AF2373" s="3"/>
      <c r="AG2373" s="3"/>
      <c r="AH2373" s="3"/>
      <c r="AJ2373" s="3"/>
      <c r="AK2373" s="3"/>
      <c r="AL2373" s="3"/>
      <c r="AN2373" s="3"/>
      <c r="AQ2373" s="3"/>
    </row>
    <row r="2374" spans="1:43">
      <c r="A2374" t="str">
        <f>IF(C2374="","","Allievo "&amp;COUNTIF($C$2:C2374,C2374))</f>
        <v/>
      </c>
      <c r="H2374" s="3"/>
      <c r="N2374" s="3"/>
      <c r="O2374" s="3"/>
      <c r="P2374" s="3"/>
      <c r="Q2374" s="3"/>
      <c r="R2374" s="3"/>
      <c r="S2374" s="3"/>
      <c r="T2374" s="3"/>
      <c r="V2374" s="3"/>
      <c r="W2374" s="3"/>
      <c r="X2374" s="3"/>
      <c r="Z2374" s="3"/>
      <c r="AA2374" s="3"/>
      <c r="AB2374" s="3"/>
      <c r="AC2374" s="3"/>
      <c r="AD2374" s="3"/>
      <c r="AF2374" s="3"/>
      <c r="AG2374" s="3"/>
      <c r="AH2374" s="3"/>
      <c r="AJ2374" s="3"/>
      <c r="AK2374" s="3"/>
      <c r="AL2374" s="3"/>
      <c r="AN2374" s="3"/>
      <c r="AQ2374" s="3"/>
    </row>
    <row r="2375" spans="1:43">
      <c r="A2375" t="str">
        <f>IF(C2375="","","Allievo "&amp;COUNTIF($C$2:C2375,C2375))</f>
        <v/>
      </c>
      <c r="H2375" s="3"/>
      <c r="N2375" s="3"/>
      <c r="O2375" s="3"/>
      <c r="P2375" s="3"/>
      <c r="Q2375" s="3"/>
      <c r="R2375" s="3"/>
      <c r="S2375" s="3"/>
      <c r="T2375" s="3"/>
      <c r="V2375" s="3"/>
      <c r="W2375" s="3"/>
      <c r="X2375" s="3"/>
      <c r="Z2375" s="3"/>
      <c r="AA2375" s="3"/>
      <c r="AB2375" s="3"/>
      <c r="AC2375" s="3"/>
      <c r="AD2375" s="3"/>
      <c r="AF2375" s="3"/>
      <c r="AG2375" s="3"/>
      <c r="AH2375" s="3"/>
      <c r="AJ2375" s="3"/>
      <c r="AK2375" s="3"/>
      <c r="AL2375" s="3"/>
      <c r="AN2375" s="3"/>
      <c r="AQ2375" s="3"/>
    </row>
    <row r="2376" spans="1:43">
      <c r="A2376" t="str">
        <f>IF(C2376="","","Allievo "&amp;COUNTIF($C$2:C2376,C2376))</f>
        <v/>
      </c>
      <c r="H2376" s="3"/>
      <c r="N2376" s="3"/>
      <c r="O2376" s="3"/>
      <c r="P2376" s="3"/>
      <c r="Q2376" s="3"/>
      <c r="R2376" s="3"/>
      <c r="S2376" s="3"/>
      <c r="T2376" s="3"/>
      <c r="V2376" s="3"/>
      <c r="W2376" s="3"/>
      <c r="X2376" s="3"/>
      <c r="Z2376" s="3"/>
      <c r="AA2376" s="3"/>
      <c r="AB2376" s="3"/>
      <c r="AC2376" s="3"/>
      <c r="AD2376" s="3"/>
      <c r="AF2376" s="3"/>
      <c r="AG2376" s="3"/>
      <c r="AH2376" s="3"/>
      <c r="AJ2376" s="3"/>
      <c r="AK2376" s="3"/>
      <c r="AL2376" s="3"/>
      <c r="AN2376" s="3"/>
      <c r="AQ2376" s="3"/>
    </row>
    <row r="2377" spans="1:43">
      <c r="A2377" t="str">
        <f>IF(C2377="","","Allievo "&amp;COUNTIF($C$2:C2377,C2377))</f>
        <v/>
      </c>
      <c r="H2377" s="3"/>
      <c r="N2377" s="3"/>
      <c r="O2377" s="3"/>
      <c r="P2377" s="3"/>
      <c r="Q2377" s="3"/>
      <c r="R2377" s="3"/>
      <c r="S2377" s="3"/>
      <c r="T2377" s="3"/>
      <c r="V2377" s="3"/>
      <c r="W2377" s="3"/>
      <c r="X2377" s="3"/>
      <c r="Z2377" s="3"/>
      <c r="AA2377" s="3"/>
      <c r="AB2377" s="3"/>
      <c r="AC2377" s="3"/>
      <c r="AD2377" s="3"/>
      <c r="AF2377" s="3"/>
      <c r="AG2377" s="3"/>
      <c r="AH2377" s="3"/>
      <c r="AJ2377" s="3"/>
      <c r="AK2377" s="3"/>
      <c r="AL2377" s="3"/>
      <c r="AN2377" s="3"/>
      <c r="AQ2377" s="3"/>
    </row>
    <row r="2378" spans="1:43">
      <c r="A2378" t="str">
        <f>IF(C2378="","","Allievo "&amp;COUNTIF($C$2:C2378,C2378))</f>
        <v/>
      </c>
      <c r="H2378" s="3"/>
      <c r="N2378" s="3"/>
      <c r="O2378" s="3"/>
      <c r="P2378" s="3"/>
      <c r="Q2378" s="3"/>
      <c r="R2378" s="3"/>
      <c r="S2378" s="3"/>
      <c r="T2378" s="3"/>
      <c r="V2378" s="3"/>
      <c r="W2378" s="3"/>
      <c r="X2378" s="3"/>
      <c r="Z2378" s="3"/>
      <c r="AA2378" s="3"/>
      <c r="AB2378" s="3"/>
      <c r="AC2378" s="3"/>
      <c r="AD2378" s="3"/>
      <c r="AF2378" s="3"/>
      <c r="AG2378" s="3"/>
      <c r="AH2378" s="3"/>
      <c r="AJ2378" s="3"/>
      <c r="AK2378" s="3"/>
      <c r="AL2378" s="3"/>
      <c r="AN2378" s="3"/>
      <c r="AQ2378" s="3"/>
    </row>
    <row r="2379" spans="1:43">
      <c r="A2379" t="str">
        <f>IF(C2379="","","Allievo "&amp;COUNTIF($C$2:C2379,C2379))</f>
        <v/>
      </c>
      <c r="H2379" s="3"/>
      <c r="N2379" s="3"/>
      <c r="O2379" s="3"/>
      <c r="P2379" s="3"/>
      <c r="Q2379" s="3"/>
      <c r="R2379" s="3"/>
      <c r="S2379" s="3"/>
      <c r="T2379" s="3"/>
      <c r="V2379" s="3"/>
      <c r="W2379" s="3"/>
      <c r="X2379" s="3"/>
      <c r="Z2379" s="3"/>
      <c r="AA2379" s="3"/>
      <c r="AB2379" s="3"/>
      <c r="AC2379" s="3"/>
      <c r="AD2379" s="3"/>
      <c r="AF2379" s="3"/>
      <c r="AG2379" s="3"/>
      <c r="AH2379" s="3"/>
      <c r="AJ2379" s="3"/>
      <c r="AK2379" s="3"/>
      <c r="AL2379" s="3"/>
      <c r="AN2379" s="3"/>
      <c r="AQ2379" s="3"/>
    </row>
    <row r="2380" spans="1:43">
      <c r="A2380" t="str">
        <f>IF(C2380="","","Allievo "&amp;COUNTIF($C$2:C2380,C2380))</f>
        <v/>
      </c>
      <c r="H2380" s="3"/>
      <c r="N2380" s="3"/>
      <c r="O2380" s="3"/>
      <c r="P2380" s="3"/>
      <c r="Q2380" s="3"/>
      <c r="R2380" s="3"/>
      <c r="S2380" s="3"/>
      <c r="T2380" s="3"/>
      <c r="V2380" s="3"/>
      <c r="W2380" s="3"/>
      <c r="X2380" s="3"/>
      <c r="Z2380" s="3"/>
      <c r="AA2380" s="3"/>
      <c r="AB2380" s="3"/>
      <c r="AC2380" s="3"/>
      <c r="AD2380" s="3"/>
      <c r="AF2380" s="3"/>
      <c r="AG2380" s="3"/>
      <c r="AH2380" s="3"/>
      <c r="AJ2380" s="3"/>
      <c r="AK2380" s="3"/>
      <c r="AL2380" s="3"/>
      <c r="AN2380" s="3"/>
      <c r="AQ2380" s="3"/>
    </row>
    <row r="2381" spans="1:43">
      <c r="A2381" t="str">
        <f>IF(C2381="","","Allievo "&amp;COUNTIF($C$2:C2381,C2381))</f>
        <v/>
      </c>
      <c r="H2381" s="3"/>
      <c r="N2381" s="3"/>
      <c r="O2381" s="3"/>
      <c r="P2381" s="3"/>
      <c r="Q2381" s="3"/>
      <c r="R2381" s="3"/>
      <c r="S2381" s="3"/>
      <c r="T2381" s="3"/>
      <c r="V2381" s="3"/>
      <c r="W2381" s="3"/>
      <c r="X2381" s="3"/>
      <c r="Z2381" s="3"/>
      <c r="AA2381" s="3"/>
      <c r="AB2381" s="3"/>
      <c r="AC2381" s="3"/>
      <c r="AD2381" s="3"/>
      <c r="AF2381" s="3"/>
      <c r="AG2381" s="3"/>
      <c r="AH2381" s="3"/>
      <c r="AJ2381" s="3"/>
      <c r="AK2381" s="3"/>
      <c r="AL2381" s="3"/>
      <c r="AN2381" s="3"/>
      <c r="AQ2381" s="3"/>
    </row>
    <row r="2382" spans="1:43">
      <c r="A2382" t="str">
        <f>IF(C2382="","","Allievo "&amp;COUNTIF($C$2:C2382,C2382))</f>
        <v/>
      </c>
      <c r="H2382" s="3"/>
      <c r="N2382" s="3"/>
      <c r="O2382" s="3"/>
      <c r="P2382" s="3"/>
      <c r="Q2382" s="3"/>
      <c r="R2382" s="3"/>
      <c r="S2382" s="3"/>
      <c r="T2382" s="3"/>
      <c r="V2382" s="3"/>
      <c r="W2382" s="3"/>
      <c r="X2382" s="3"/>
      <c r="Z2382" s="3"/>
      <c r="AA2382" s="3"/>
      <c r="AB2382" s="3"/>
      <c r="AC2382" s="3"/>
      <c r="AD2382" s="3"/>
      <c r="AF2382" s="3"/>
      <c r="AG2382" s="3"/>
      <c r="AH2382" s="3"/>
      <c r="AJ2382" s="3"/>
      <c r="AK2382" s="3"/>
      <c r="AL2382" s="3"/>
      <c r="AN2382" s="3"/>
      <c r="AQ2382" s="3"/>
    </row>
    <row r="2383" spans="1:43">
      <c r="A2383" t="str">
        <f>IF(C2383="","","Allievo "&amp;COUNTIF($C$2:C2383,C2383))</f>
        <v/>
      </c>
      <c r="H2383" s="3"/>
      <c r="N2383" s="3"/>
      <c r="O2383" s="3"/>
      <c r="P2383" s="3"/>
      <c r="Q2383" s="3"/>
      <c r="R2383" s="3"/>
      <c r="S2383" s="3"/>
      <c r="T2383" s="3"/>
      <c r="V2383" s="3"/>
      <c r="W2383" s="3"/>
      <c r="X2383" s="3"/>
      <c r="Z2383" s="3"/>
      <c r="AA2383" s="3"/>
      <c r="AB2383" s="3"/>
      <c r="AC2383" s="3"/>
      <c r="AD2383" s="3"/>
      <c r="AF2383" s="3"/>
      <c r="AG2383" s="3"/>
      <c r="AH2383" s="3"/>
      <c r="AJ2383" s="3"/>
      <c r="AK2383" s="3"/>
      <c r="AL2383" s="3"/>
      <c r="AN2383" s="3"/>
      <c r="AQ2383" s="3"/>
    </row>
    <row r="2384" spans="1:43">
      <c r="A2384" t="str">
        <f>IF(C2384="","","Allievo "&amp;COUNTIF($C$2:C2384,C2384))</f>
        <v/>
      </c>
      <c r="H2384" s="3"/>
      <c r="N2384" s="3"/>
      <c r="O2384" s="3"/>
      <c r="P2384" s="3"/>
      <c r="Q2384" s="3"/>
      <c r="R2384" s="3"/>
      <c r="S2384" s="3"/>
      <c r="T2384" s="3"/>
      <c r="V2384" s="3"/>
      <c r="W2384" s="3"/>
      <c r="X2384" s="3"/>
      <c r="Z2384" s="3"/>
      <c r="AA2384" s="3"/>
      <c r="AB2384" s="3"/>
      <c r="AC2384" s="3"/>
      <c r="AD2384" s="3"/>
      <c r="AF2384" s="3"/>
      <c r="AG2384" s="3"/>
      <c r="AH2384" s="3"/>
      <c r="AJ2384" s="3"/>
      <c r="AK2384" s="3"/>
      <c r="AL2384" s="3"/>
      <c r="AN2384" s="3"/>
      <c r="AQ2384" s="3"/>
    </row>
    <row r="2385" spans="1:43">
      <c r="A2385" t="str">
        <f>IF(C2385="","","Allievo "&amp;COUNTIF($C$2:C2385,C2385))</f>
        <v/>
      </c>
      <c r="H2385" s="3"/>
      <c r="N2385" s="3"/>
      <c r="O2385" s="3"/>
      <c r="P2385" s="3"/>
      <c r="Q2385" s="3"/>
      <c r="R2385" s="3"/>
      <c r="S2385" s="3"/>
      <c r="T2385" s="3"/>
      <c r="V2385" s="3"/>
      <c r="W2385" s="3"/>
      <c r="X2385" s="3"/>
      <c r="Z2385" s="3"/>
      <c r="AA2385" s="3"/>
      <c r="AB2385" s="3"/>
      <c r="AC2385" s="3"/>
      <c r="AD2385" s="3"/>
      <c r="AF2385" s="3"/>
      <c r="AG2385" s="3"/>
      <c r="AH2385" s="3"/>
      <c r="AJ2385" s="3"/>
      <c r="AK2385" s="3"/>
      <c r="AL2385" s="3"/>
      <c r="AN2385" s="3"/>
      <c r="AQ2385" s="3"/>
    </row>
    <row r="2386" spans="1:43">
      <c r="A2386" t="str">
        <f>IF(C2386="","","Allievo "&amp;COUNTIF($C$2:C2386,C2386))</f>
        <v/>
      </c>
      <c r="H2386" s="3"/>
      <c r="N2386" s="3"/>
      <c r="O2386" s="3"/>
      <c r="P2386" s="3"/>
      <c r="Q2386" s="3"/>
      <c r="R2386" s="3"/>
      <c r="S2386" s="3"/>
      <c r="T2386" s="3"/>
      <c r="V2386" s="3"/>
      <c r="W2386" s="3"/>
      <c r="X2386" s="3"/>
      <c r="Z2386" s="3"/>
      <c r="AA2386" s="3"/>
      <c r="AB2386" s="3"/>
      <c r="AC2386" s="3"/>
      <c r="AD2386" s="3"/>
      <c r="AF2386" s="3"/>
      <c r="AG2386" s="3"/>
      <c r="AH2386" s="3"/>
      <c r="AJ2386" s="3"/>
      <c r="AK2386" s="3"/>
      <c r="AL2386" s="3"/>
      <c r="AN2386" s="3"/>
      <c r="AQ2386" s="3"/>
    </row>
    <row r="2387" spans="1:43">
      <c r="A2387" t="str">
        <f>IF(C2387="","","Allievo "&amp;COUNTIF($C$2:C2387,C2387))</f>
        <v/>
      </c>
      <c r="H2387" s="3"/>
      <c r="N2387" s="3"/>
      <c r="O2387" s="3"/>
      <c r="P2387" s="3"/>
      <c r="Q2387" s="3"/>
      <c r="R2387" s="3"/>
      <c r="S2387" s="3"/>
      <c r="T2387" s="3"/>
      <c r="V2387" s="3"/>
      <c r="W2387" s="3"/>
      <c r="X2387" s="3"/>
      <c r="Z2387" s="3"/>
      <c r="AA2387" s="3"/>
      <c r="AB2387" s="3"/>
      <c r="AC2387" s="3"/>
      <c r="AD2387" s="3"/>
      <c r="AF2387" s="3"/>
      <c r="AG2387" s="3"/>
      <c r="AH2387" s="3"/>
      <c r="AJ2387" s="3"/>
      <c r="AK2387" s="3"/>
      <c r="AL2387" s="3"/>
      <c r="AN2387" s="3"/>
      <c r="AQ2387" s="3"/>
    </row>
    <row r="2388" spans="1:43">
      <c r="A2388" t="str">
        <f>IF(C2388="","","Allievo "&amp;COUNTIF($C$2:C2388,C2388))</f>
        <v/>
      </c>
      <c r="H2388" s="3"/>
      <c r="N2388" s="3"/>
      <c r="O2388" s="3"/>
      <c r="P2388" s="3"/>
      <c r="Q2388" s="3"/>
      <c r="R2388" s="3"/>
      <c r="S2388" s="3"/>
      <c r="T2388" s="3"/>
      <c r="V2388" s="3"/>
      <c r="W2388" s="3"/>
      <c r="X2388" s="3"/>
      <c r="Z2388" s="3"/>
      <c r="AA2388" s="3"/>
      <c r="AB2388" s="3"/>
      <c r="AC2388" s="3"/>
      <c r="AD2388" s="3"/>
      <c r="AF2388" s="3"/>
      <c r="AG2388" s="3"/>
      <c r="AH2388" s="3"/>
      <c r="AJ2388" s="3"/>
      <c r="AK2388" s="3"/>
      <c r="AL2388" s="3"/>
      <c r="AN2388" s="3"/>
      <c r="AQ2388" s="3"/>
    </row>
    <row r="2389" spans="1:43">
      <c r="A2389" t="str">
        <f>IF(C2389="","","Allievo "&amp;COUNTIF($C$2:C2389,C2389))</f>
        <v/>
      </c>
      <c r="H2389" s="3"/>
      <c r="N2389" s="3"/>
      <c r="O2389" s="3"/>
      <c r="P2389" s="3"/>
      <c r="Q2389" s="3"/>
      <c r="R2389" s="3"/>
      <c r="S2389" s="3"/>
      <c r="T2389" s="3"/>
      <c r="V2389" s="3"/>
      <c r="W2389" s="3"/>
      <c r="X2389" s="3"/>
      <c r="Z2389" s="3"/>
      <c r="AA2389" s="3"/>
      <c r="AB2389" s="3"/>
      <c r="AC2389" s="3"/>
      <c r="AD2389" s="3"/>
      <c r="AF2389" s="3"/>
      <c r="AG2389" s="3"/>
      <c r="AH2389" s="3"/>
      <c r="AJ2389" s="3"/>
      <c r="AK2389" s="3"/>
      <c r="AL2389" s="3"/>
      <c r="AN2389" s="3"/>
      <c r="AQ2389" s="3"/>
    </row>
    <row r="2390" spans="1:43">
      <c r="A2390" t="str">
        <f>IF(C2390="","","Allievo "&amp;COUNTIF($C$2:C2390,C2390))</f>
        <v/>
      </c>
      <c r="H2390" s="3"/>
      <c r="N2390" s="3"/>
      <c r="O2390" s="3"/>
      <c r="P2390" s="3"/>
      <c r="Q2390" s="3"/>
      <c r="R2390" s="3"/>
      <c r="S2390" s="3"/>
      <c r="T2390" s="3"/>
      <c r="V2390" s="3"/>
      <c r="W2390" s="3"/>
      <c r="X2390" s="3"/>
      <c r="Z2390" s="3"/>
      <c r="AA2390" s="3"/>
      <c r="AB2390" s="3"/>
      <c r="AC2390" s="3"/>
      <c r="AD2390" s="3"/>
      <c r="AF2390" s="3"/>
      <c r="AG2390" s="3"/>
      <c r="AH2390" s="3"/>
      <c r="AJ2390" s="3"/>
      <c r="AK2390" s="3"/>
      <c r="AL2390" s="3"/>
      <c r="AN2390" s="3"/>
      <c r="AQ2390" s="3"/>
    </row>
    <row r="2391" spans="1:43">
      <c r="A2391" t="str">
        <f>IF(C2391="","","Allievo "&amp;COUNTIF($C$2:C2391,C2391))</f>
        <v/>
      </c>
      <c r="H2391" s="3"/>
      <c r="N2391" s="3"/>
      <c r="O2391" s="3"/>
      <c r="P2391" s="3"/>
      <c r="Q2391" s="3"/>
      <c r="R2391" s="3"/>
      <c r="S2391" s="3"/>
      <c r="T2391" s="3"/>
      <c r="V2391" s="3"/>
      <c r="W2391" s="3"/>
      <c r="X2391" s="3"/>
      <c r="Z2391" s="3"/>
      <c r="AA2391" s="3"/>
      <c r="AB2391" s="3"/>
      <c r="AC2391" s="3"/>
      <c r="AD2391" s="3"/>
      <c r="AF2391" s="3"/>
      <c r="AG2391" s="3"/>
      <c r="AH2391" s="3"/>
      <c r="AJ2391" s="3"/>
      <c r="AK2391" s="3"/>
      <c r="AL2391" s="3"/>
      <c r="AN2391" s="3"/>
      <c r="AQ2391" s="3"/>
    </row>
    <row r="2392" spans="1:43">
      <c r="A2392" t="str">
        <f>IF(C2392="","","Allievo "&amp;COUNTIF($C$2:C2392,C2392))</f>
        <v/>
      </c>
      <c r="H2392" s="3"/>
      <c r="N2392" s="3"/>
      <c r="O2392" s="3"/>
      <c r="P2392" s="3"/>
      <c r="Q2392" s="3"/>
      <c r="R2392" s="3"/>
      <c r="S2392" s="3"/>
      <c r="T2392" s="3"/>
      <c r="V2392" s="3"/>
      <c r="W2392" s="3"/>
      <c r="X2392" s="3"/>
      <c r="Z2392" s="3"/>
      <c r="AA2392" s="3"/>
      <c r="AB2392" s="3"/>
      <c r="AC2392" s="3"/>
      <c r="AD2392" s="3"/>
      <c r="AF2392" s="3"/>
      <c r="AG2392" s="3"/>
      <c r="AH2392" s="3"/>
      <c r="AJ2392" s="3"/>
      <c r="AK2392" s="3"/>
      <c r="AL2392" s="3"/>
      <c r="AN2392" s="3"/>
      <c r="AQ2392" s="3"/>
    </row>
    <row r="2393" spans="1:43">
      <c r="A2393" t="str">
        <f>IF(C2393="","","Allievo "&amp;COUNTIF($C$2:C2393,C2393))</f>
        <v/>
      </c>
      <c r="H2393" s="3"/>
      <c r="N2393" s="3"/>
      <c r="O2393" s="3"/>
      <c r="P2393" s="3"/>
      <c r="Q2393" s="3"/>
      <c r="R2393" s="3"/>
      <c r="S2393" s="3"/>
      <c r="T2393" s="3"/>
      <c r="V2393" s="3"/>
      <c r="W2393" s="3"/>
      <c r="X2393" s="3"/>
      <c r="Z2393" s="3"/>
      <c r="AA2393" s="3"/>
      <c r="AB2393" s="3"/>
      <c r="AC2393" s="3"/>
      <c r="AD2393" s="3"/>
      <c r="AF2393" s="3"/>
      <c r="AG2393" s="3"/>
      <c r="AH2393" s="3"/>
      <c r="AJ2393" s="3"/>
      <c r="AK2393" s="3"/>
      <c r="AL2393" s="3"/>
      <c r="AN2393" s="3"/>
      <c r="AQ2393" s="3"/>
    </row>
    <row r="2394" spans="1:43">
      <c r="A2394" t="str">
        <f>IF(C2394="","","Allievo "&amp;COUNTIF($C$2:C2394,C2394))</f>
        <v/>
      </c>
      <c r="H2394" s="3"/>
      <c r="N2394" s="3"/>
      <c r="O2394" s="3"/>
      <c r="P2394" s="3"/>
      <c r="Q2394" s="3"/>
      <c r="R2394" s="3"/>
      <c r="S2394" s="3"/>
      <c r="T2394" s="3"/>
      <c r="V2394" s="3"/>
      <c r="W2394" s="3"/>
      <c r="X2394" s="3"/>
      <c r="Z2394" s="3"/>
      <c r="AA2394" s="3"/>
      <c r="AB2394" s="3"/>
      <c r="AC2394" s="3"/>
      <c r="AD2394" s="3"/>
      <c r="AF2394" s="3"/>
      <c r="AG2394" s="3"/>
      <c r="AH2394" s="3"/>
      <c r="AJ2394" s="3"/>
      <c r="AK2394" s="3"/>
      <c r="AL2394" s="3"/>
      <c r="AN2394" s="3"/>
      <c r="AQ2394" s="3"/>
    </row>
    <row r="2395" spans="1:43">
      <c r="A2395" t="str">
        <f>IF(C2395="","","Allievo "&amp;COUNTIF($C$2:C2395,C2395))</f>
        <v/>
      </c>
      <c r="H2395" s="3"/>
      <c r="N2395" s="3"/>
      <c r="O2395" s="3"/>
      <c r="P2395" s="3"/>
      <c r="Q2395" s="3"/>
      <c r="R2395" s="3"/>
      <c r="S2395" s="3"/>
      <c r="T2395" s="3"/>
      <c r="V2395" s="3"/>
      <c r="W2395" s="3"/>
      <c r="X2395" s="3"/>
      <c r="Z2395" s="3"/>
      <c r="AA2395" s="3"/>
      <c r="AB2395" s="3"/>
      <c r="AC2395" s="3"/>
      <c r="AD2395" s="3"/>
      <c r="AF2395" s="3"/>
      <c r="AG2395" s="3"/>
      <c r="AH2395" s="3"/>
      <c r="AJ2395" s="3"/>
      <c r="AK2395" s="3"/>
      <c r="AL2395" s="3"/>
      <c r="AN2395" s="3"/>
      <c r="AQ2395" s="3"/>
    </row>
    <row r="2396" spans="1:43">
      <c r="A2396" t="str">
        <f>IF(C2396="","","Allievo "&amp;COUNTIF($C$2:C2396,C2396))</f>
        <v/>
      </c>
      <c r="H2396" s="3"/>
      <c r="N2396" s="3"/>
      <c r="O2396" s="3"/>
      <c r="P2396" s="3"/>
      <c r="Q2396" s="3"/>
      <c r="R2396" s="3"/>
      <c r="S2396" s="3"/>
      <c r="T2396" s="3"/>
      <c r="V2396" s="3"/>
      <c r="W2396" s="3"/>
      <c r="X2396" s="3"/>
      <c r="Z2396" s="3"/>
      <c r="AA2396" s="3"/>
      <c r="AB2396" s="3"/>
      <c r="AC2396" s="3"/>
      <c r="AD2396" s="3"/>
      <c r="AF2396" s="3"/>
      <c r="AG2396" s="3"/>
      <c r="AH2396" s="3"/>
      <c r="AJ2396" s="3"/>
      <c r="AK2396" s="3"/>
      <c r="AL2396" s="3"/>
      <c r="AN2396" s="3"/>
      <c r="AQ2396" s="3"/>
    </row>
    <row r="2397" spans="1:43">
      <c r="A2397" t="str">
        <f>IF(C2397="","","Allievo "&amp;COUNTIF($C$2:C2397,C2397))</f>
        <v/>
      </c>
      <c r="H2397" s="3"/>
      <c r="N2397" s="3"/>
      <c r="O2397" s="3"/>
      <c r="P2397" s="3"/>
      <c r="Q2397" s="3"/>
      <c r="R2397" s="3"/>
      <c r="S2397" s="3"/>
      <c r="T2397" s="3"/>
      <c r="V2397" s="3"/>
      <c r="W2397" s="3"/>
      <c r="X2397" s="3"/>
      <c r="Z2397" s="3"/>
      <c r="AA2397" s="3"/>
      <c r="AB2397" s="3"/>
      <c r="AC2397" s="3"/>
      <c r="AD2397" s="3"/>
      <c r="AF2397" s="3"/>
      <c r="AG2397" s="3"/>
      <c r="AH2397" s="3"/>
      <c r="AJ2397" s="3"/>
      <c r="AK2397" s="3"/>
      <c r="AL2397" s="3"/>
      <c r="AN2397" s="3"/>
      <c r="AQ2397" s="3"/>
    </row>
    <row r="2398" spans="1:43">
      <c r="A2398" t="str">
        <f>IF(C2398="","","Allievo "&amp;COUNTIF($C$2:C2398,C2398))</f>
        <v/>
      </c>
      <c r="H2398" s="3"/>
      <c r="N2398" s="3"/>
      <c r="O2398" s="3"/>
      <c r="P2398" s="3"/>
      <c r="Q2398" s="3"/>
      <c r="R2398" s="3"/>
      <c r="S2398" s="3"/>
      <c r="T2398" s="3"/>
      <c r="V2398" s="3"/>
      <c r="W2398" s="3"/>
      <c r="X2398" s="3"/>
      <c r="Z2398" s="3"/>
      <c r="AA2398" s="3"/>
      <c r="AB2398" s="3"/>
      <c r="AC2398" s="3"/>
      <c r="AD2398" s="3"/>
      <c r="AF2398" s="3"/>
      <c r="AG2398" s="3"/>
      <c r="AH2398" s="3"/>
      <c r="AJ2398" s="3"/>
      <c r="AK2398" s="3"/>
      <c r="AL2398" s="3"/>
      <c r="AN2398" s="3"/>
      <c r="AQ2398" s="3"/>
    </row>
    <row r="2399" spans="1:43">
      <c r="A2399" t="str">
        <f>IF(C2399="","","Allievo "&amp;COUNTIF($C$2:C2399,C2399))</f>
        <v/>
      </c>
      <c r="H2399" s="3"/>
      <c r="N2399" s="3"/>
      <c r="O2399" s="3"/>
      <c r="P2399" s="3"/>
      <c r="Q2399" s="3"/>
      <c r="R2399" s="3"/>
      <c r="S2399" s="3"/>
      <c r="T2399" s="3"/>
      <c r="V2399" s="3"/>
      <c r="W2399" s="3"/>
      <c r="X2399" s="3"/>
      <c r="Z2399" s="3"/>
      <c r="AA2399" s="3"/>
      <c r="AB2399" s="3"/>
      <c r="AC2399" s="3"/>
      <c r="AD2399" s="3"/>
      <c r="AF2399" s="3"/>
      <c r="AG2399" s="3"/>
      <c r="AH2399" s="3"/>
      <c r="AJ2399" s="3"/>
      <c r="AK2399" s="3"/>
      <c r="AL2399" s="3"/>
      <c r="AN2399" s="3"/>
      <c r="AQ2399" s="3"/>
    </row>
    <row r="2400" spans="1:43">
      <c r="A2400" t="str">
        <f>IF(C2400="","","Allievo "&amp;COUNTIF($C$2:C2400,C2400))</f>
        <v/>
      </c>
      <c r="H2400" s="3"/>
      <c r="N2400" s="3"/>
      <c r="O2400" s="3"/>
      <c r="P2400" s="3"/>
      <c r="Q2400" s="3"/>
      <c r="R2400" s="3"/>
      <c r="S2400" s="3"/>
      <c r="T2400" s="3"/>
      <c r="V2400" s="3"/>
      <c r="W2400" s="3"/>
      <c r="X2400" s="3"/>
      <c r="Z2400" s="3"/>
      <c r="AA2400" s="3"/>
      <c r="AB2400" s="3"/>
      <c r="AC2400" s="3"/>
      <c r="AD2400" s="3"/>
      <c r="AF2400" s="3"/>
      <c r="AG2400" s="3"/>
      <c r="AH2400" s="3"/>
      <c r="AJ2400" s="3"/>
      <c r="AK2400" s="3"/>
      <c r="AL2400" s="3"/>
      <c r="AN2400" s="3"/>
      <c r="AQ2400" s="3"/>
    </row>
    <row r="2401" spans="1:43">
      <c r="A2401" t="str">
        <f>IF(C2401="","","Allievo "&amp;COUNTIF($C$2:C2401,C2401))</f>
        <v/>
      </c>
      <c r="H2401" s="3"/>
      <c r="N2401" s="3"/>
      <c r="O2401" s="3"/>
      <c r="P2401" s="3"/>
      <c r="Q2401" s="3"/>
      <c r="R2401" s="3"/>
      <c r="S2401" s="3"/>
      <c r="T2401" s="3"/>
      <c r="V2401" s="3"/>
      <c r="W2401" s="3"/>
      <c r="X2401" s="3"/>
      <c r="Z2401" s="3"/>
      <c r="AA2401" s="3"/>
      <c r="AB2401" s="3"/>
      <c r="AC2401" s="3"/>
      <c r="AD2401" s="3"/>
      <c r="AF2401" s="3"/>
      <c r="AG2401" s="3"/>
      <c r="AH2401" s="3"/>
      <c r="AJ2401" s="3"/>
      <c r="AK2401" s="3"/>
      <c r="AL2401" s="3"/>
      <c r="AN2401" s="3"/>
      <c r="AQ2401" s="3"/>
    </row>
    <row r="2402" spans="1:43">
      <c r="A2402" t="str">
        <f>IF(C2402="","","Allievo "&amp;COUNTIF($C$2:C2402,C2402))</f>
        <v/>
      </c>
      <c r="H2402" s="3"/>
      <c r="N2402" s="3"/>
      <c r="O2402" s="3"/>
      <c r="P2402" s="3"/>
      <c r="Q2402" s="3"/>
      <c r="R2402" s="3"/>
      <c r="S2402" s="3"/>
      <c r="T2402" s="3"/>
      <c r="V2402" s="3"/>
      <c r="W2402" s="3"/>
      <c r="X2402" s="3"/>
      <c r="Z2402" s="3"/>
      <c r="AA2402" s="3"/>
      <c r="AB2402" s="3"/>
      <c r="AC2402" s="3"/>
      <c r="AD2402" s="3"/>
      <c r="AF2402" s="3"/>
      <c r="AG2402" s="3"/>
      <c r="AH2402" s="3"/>
      <c r="AJ2402" s="3"/>
      <c r="AK2402" s="3"/>
      <c r="AL2402" s="3"/>
      <c r="AN2402" s="3"/>
      <c r="AQ2402" s="3"/>
    </row>
    <row r="2403" spans="1:43">
      <c r="A2403" t="str">
        <f>IF(C2403="","","Allievo "&amp;COUNTIF($C$2:C2403,C2403))</f>
        <v/>
      </c>
      <c r="H2403" s="3"/>
      <c r="N2403" s="3"/>
      <c r="O2403" s="3"/>
      <c r="P2403" s="3"/>
      <c r="Q2403" s="3"/>
      <c r="R2403" s="3"/>
      <c r="S2403" s="3"/>
      <c r="T2403" s="3"/>
      <c r="V2403" s="3"/>
      <c r="W2403" s="3"/>
      <c r="X2403" s="3"/>
      <c r="Z2403" s="3"/>
      <c r="AA2403" s="3"/>
      <c r="AB2403" s="3"/>
      <c r="AC2403" s="3"/>
      <c r="AD2403" s="3"/>
      <c r="AF2403" s="3"/>
      <c r="AG2403" s="3"/>
      <c r="AH2403" s="3"/>
      <c r="AJ2403" s="3"/>
      <c r="AK2403" s="3"/>
      <c r="AL2403" s="3"/>
      <c r="AN2403" s="3"/>
      <c r="AQ2403" s="3"/>
    </row>
    <row r="2404" spans="1:43">
      <c r="A2404" t="str">
        <f>IF(C2404="","","Allievo "&amp;COUNTIF($C$2:C2404,C2404))</f>
        <v/>
      </c>
      <c r="H2404" s="3"/>
      <c r="N2404" s="3"/>
      <c r="O2404" s="3"/>
      <c r="P2404" s="3"/>
      <c r="Q2404" s="3"/>
      <c r="R2404" s="3"/>
      <c r="S2404" s="3"/>
      <c r="T2404" s="3"/>
      <c r="V2404" s="3"/>
      <c r="W2404" s="3"/>
      <c r="X2404" s="3"/>
      <c r="Z2404" s="3"/>
      <c r="AA2404" s="3"/>
      <c r="AB2404" s="3"/>
      <c r="AC2404" s="3"/>
      <c r="AD2404" s="3"/>
      <c r="AF2404" s="3"/>
      <c r="AG2404" s="3"/>
      <c r="AH2404" s="3"/>
      <c r="AJ2404" s="3"/>
      <c r="AK2404" s="3"/>
      <c r="AL2404" s="3"/>
      <c r="AN2404" s="3"/>
      <c r="AQ2404" s="3"/>
    </row>
    <row r="2405" spans="1:43">
      <c r="A2405" t="str">
        <f>IF(C2405="","","Allievo "&amp;COUNTIF($C$2:C2405,C2405))</f>
        <v/>
      </c>
      <c r="H2405" s="3"/>
      <c r="N2405" s="3"/>
      <c r="O2405" s="3"/>
      <c r="P2405" s="3"/>
      <c r="Q2405" s="3"/>
      <c r="R2405" s="3"/>
      <c r="S2405" s="3"/>
      <c r="T2405" s="3"/>
      <c r="V2405" s="3"/>
      <c r="W2405" s="3"/>
      <c r="X2405" s="3"/>
      <c r="Z2405" s="3"/>
      <c r="AA2405" s="3"/>
      <c r="AB2405" s="3"/>
      <c r="AC2405" s="3"/>
      <c r="AD2405" s="3"/>
      <c r="AF2405" s="3"/>
      <c r="AG2405" s="3"/>
      <c r="AH2405" s="3"/>
      <c r="AJ2405" s="3"/>
      <c r="AK2405" s="3"/>
      <c r="AL2405" s="3"/>
      <c r="AN2405" s="3"/>
      <c r="AQ2405" s="3"/>
    </row>
    <row r="2406" spans="1:43">
      <c r="A2406" t="str">
        <f>IF(C2406="","","Allievo "&amp;COUNTIF($C$2:C2406,C2406))</f>
        <v/>
      </c>
      <c r="H2406" s="3"/>
      <c r="N2406" s="3"/>
      <c r="O2406" s="3"/>
      <c r="P2406" s="3"/>
      <c r="Q2406" s="3"/>
      <c r="R2406" s="3"/>
      <c r="S2406" s="3"/>
      <c r="T2406" s="3"/>
      <c r="V2406" s="3"/>
      <c r="W2406" s="3"/>
      <c r="X2406" s="3"/>
      <c r="Z2406" s="3"/>
      <c r="AA2406" s="3"/>
      <c r="AB2406" s="3"/>
      <c r="AC2406" s="3"/>
      <c r="AD2406" s="3"/>
      <c r="AF2406" s="3"/>
      <c r="AG2406" s="3"/>
      <c r="AH2406" s="3"/>
      <c r="AJ2406" s="3"/>
      <c r="AK2406" s="3"/>
      <c r="AL2406" s="3"/>
      <c r="AN2406" s="3"/>
      <c r="AQ2406" s="3"/>
    </row>
    <row r="2407" spans="1:43">
      <c r="A2407" t="str">
        <f>IF(C2407="","","Allievo "&amp;COUNTIF($C$2:C2407,C2407))</f>
        <v/>
      </c>
      <c r="H2407" s="3"/>
      <c r="N2407" s="3"/>
      <c r="O2407" s="3"/>
      <c r="P2407" s="3"/>
      <c r="Q2407" s="3"/>
      <c r="R2407" s="3"/>
      <c r="S2407" s="3"/>
      <c r="T2407" s="3"/>
      <c r="V2407" s="3"/>
      <c r="W2407" s="3"/>
      <c r="X2407" s="3"/>
      <c r="Z2407" s="3"/>
      <c r="AA2407" s="3"/>
      <c r="AB2407" s="3"/>
      <c r="AC2407" s="3"/>
      <c r="AD2407" s="3"/>
      <c r="AF2407" s="3"/>
      <c r="AG2407" s="3"/>
      <c r="AH2407" s="3"/>
      <c r="AJ2407" s="3"/>
      <c r="AK2407" s="3"/>
      <c r="AL2407" s="3"/>
      <c r="AN2407" s="3"/>
      <c r="AQ2407" s="3"/>
    </row>
    <row r="2408" spans="1:43">
      <c r="A2408" t="str">
        <f>IF(C2408="","","Allievo "&amp;COUNTIF($C$2:C2408,C2408))</f>
        <v/>
      </c>
      <c r="H2408" s="3"/>
      <c r="N2408" s="3"/>
      <c r="O2408" s="3"/>
      <c r="P2408" s="3"/>
      <c r="Q2408" s="3"/>
      <c r="R2408" s="3"/>
      <c r="S2408" s="3"/>
      <c r="T2408" s="3"/>
      <c r="V2408" s="3"/>
      <c r="W2408" s="3"/>
      <c r="X2408" s="3"/>
      <c r="Z2408" s="3"/>
      <c r="AA2408" s="3"/>
      <c r="AB2408" s="3"/>
      <c r="AC2408" s="3"/>
      <c r="AD2408" s="3"/>
      <c r="AF2408" s="3"/>
      <c r="AG2408" s="3"/>
      <c r="AH2408" s="3"/>
      <c r="AJ2408" s="3"/>
      <c r="AK2408" s="3"/>
      <c r="AL2408" s="3"/>
      <c r="AN2408" s="3"/>
      <c r="AQ2408" s="3"/>
    </row>
    <row r="2409" spans="1:43">
      <c r="A2409" t="str">
        <f>IF(C2409="","","Allievo "&amp;COUNTIF($C$2:C2409,C2409))</f>
        <v/>
      </c>
      <c r="H2409" s="3"/>
      <c r="N2409" s="3"/>
      <c r="O2409" s="3"/>
      <c r="P2409" s="3"/>
      <c r="Q2409" s="3"/>
      <c r="R2409" s="3"/>
      <c r="S2409" s="3"/>
      <c r="T2409" s="3"/>
      <c r="V2409" s="3"/>
      <c r="W2409" s="3"/>
      <c r="X2409" s="3"/>
      <c r="Z2409" s="3"/>
      <c r="AA2409" s="3"/>
      <c r="AB2409" s="3"/>
      <c r="AC2409" s="3"/>
      <c r="AD2409" s="3"/>
      <c r="AF2409" s="3"/>
      <c r="AG2409" s="3"/>
      <c r="AH2409" s="3"/>
      <c r="AJ2409" s="3"/>
      <c r="AK2409" s="3"/>
      <c r="AL2409" s="3"/>
      <c r="AN2409" s="3"/>
      <c r="AQ2409" s="3"/>
    </row>
    <row r="2410" spans="1:43">
      <c r="A2410" t="str">
        <f>IF(C2410="","","Allievo "&amp;COUNTIF($C$2:C2410,C2410))</f>
        <v/>
      </c>
      <c r="H2410" s="3"/>
      <c r="N2410" s="3"/>
      <c r="O2410" s="3"/>
      <c r="P2410" s="3"/>
      <c r="Q2410" s="3"/>
      <c r="R2410" s="3"/>
      <c r="S2410" s="3"/>
      <c r="T2410" s="3"/>
      <c r="V2410" s="3"/>
      <c r="W2410" s="3"/>
      <c r="X2410" s="3"/>
      <c r="Z2410" s="3"/>
      <c r="AA2410" s="3"/>
      <c r="AB2410" s="3"/>
      <c r="AC2410" s="3"/>
      <c r="AD2410" s="3"/>
      <c r="AF2410" s="3"/>
      <c r="AG2410" s="3"/>
      <c r="AH2410" s="3"/>
      <c r="AJ2410" s="3"/>
      <c r="AK2410" s="3"/>
      <c r="AL2410" s="3"/>
      <c r="AN2410" s="3"/>
      <c r="AQ2410" s="3"/>
    </row>
    <row r="2411" spans="1:43">
      <c r="A2411" t="str">
        <f>IF(C2411="","","Allievo "&amp;COUNTIF($C$2:C2411,C2411))</f>
        <v/>
      </c>
      <c r="H2411" s="3"/>
      <c r="N2411" s="3"/>
      <c r="O2411" s="3"/>
      <c r="P2411" s="3"/>
      <c r="Q2411" s="3"/>
      <c r="R2411" s="3"/>
      <c r="S2411" s="3"/>
      <c r="T2411" s="3"/>
      <c r="V2411" s="3"/>
      <c r="W2411" s="3"/>
      <c r="X2411" s="3"/>
      <c r="Z2411" s="3"/>
      <c r="AA2411" s="3"/>
      <c r="AB2411" s="3"/>
      <c r="AC2411" s="3"/>
      <c r="AD2411" s="3"/>
      <c r="AF2411" s="3"/>
      <c r="AG2411" s="3"/>
      <c r="AH2411" s="3"/>
      <c r="AJ2411" s="3"/>
      <c r="AK2411" s="3"/>
      <c r="AL2411" s="3"/>
      <c r="AN2411" s="3"/>
      <c r="AQ2411" s="3"/>
    </row>
    <row r="2412" spans="1:43">
      <c r="A2412" t="str">
        <f>IF(C2412="","","Allievo "&amp;COUNTIF($C$2:C2412,C2412))</f>
        <v/>
      </c>
      <c r="H2412" s="3"/>
      <c r="N2412" s="3"/>
      <c r="O2412" s="3"/>
      <c r="P2412" s="3"/>
      <c r="Q2412" s="3"/>
      <c r="R2412" s="3"/>
      <c r="S2412" s="3"/>
      <c r="T2412" s="3"/>
      <c r="V2412" s="3"/>
      <c r="W2412" s="3"/>
      <c r="X2412" s="3"/>
      <c r="Z2412" s="3"/>
      <c r="AA2412" s="3"/>
      <c r="AB2412" s="3"/>
      <c r="AC2412" s="3"/>
      <c r="AD2412" s="3"/>
      <c r="AF2412" s="3"/>
      <c r="AG2412" s="3"/>
      <c r="AH2412" s="3"/>
      <c r="AJ2412" s="3"/>
      <c r="AK2412" s="3"/>
      <c r="AL2412" s="3"/>
      <c r="AN2412" s="3"/>
      <c r="AQ2412" s="3"/>
    </row>
    <row r="2413" spans="1:43">
      <c r="A2413" t="str">
        <f>IF(C2413="","","Allievo "&amp;COUNTIF($C$2:C2413,C2413))</f>
        <v/>
      </c>
      <c r="H2413" s="3"/>
      <c r="N2413" s="3"/>
      <c r="O2413" s="3"/>
      <c r="P2413" s="3"/>
      <c r="Q2413" s="3"/>
      <c r="R2413" s="3"/>
      <c r="S2413" s="3"/>
      <c r="T2413" s="3"/>
      <c r="V2413" s="3"/>
      <c r="W2413" s="3"/>
      <c r="X2413" s="3"/>
      <c r="Z2413" s="3"/>
      <c r="AA2413" s="3"/>
      <c r="AB2413" s="3"/>
      <c r="AC2413" s="3"/>
      <c r="AD2413" s="3"/>
      <c r="AF2413" s="3"/>
      <c r="AG2413" s="3"/>
      <c r="AH2413" s="3"/>
      <c r="AJ2413" s="3"/>
      <c r="AK2413" s="3"/>
      <c r="AL2413" s="3"/>
      <c r="AN2413" s="3"/>
      <c r="AQ2413" s="3"/>
    </row>
    <row r="2414" spans="1:43">
      <c r="A2414" t="str">
        <f>IF(C2414="","","Allievo "&amp;COUNTIF($C$2:C2414,C2414))</f>
        <v/>
      </c>
      <c r="H2414" s="3"/>
      <c r="N2414" s="3"/>
      <c r="O2414" s="3"/>
      <c r="P2414" s="3"/>
      <c r="Q2414" s="3"/>
      <c r="R2414" s="3"/>
      <c r="S2414" s="3"/>
      <c r="T2414" s="3"/>
      <c r="V2414" s="3"/>
      <c r="W2414" s="3"/>
      <c r="X2414" s="3"/>
      <c r="Z2414" s="3"/>
      <c r="AA2414" s="3"/>
      <c r="AB2414" s="3"/>
      <c r="AC2414" s="3"/>
      <c r="AD2414" s="3"/>
      <c r="AF2414" s="3"/>
      <c r="AG2414" s="3"/>
      <c r="AH2414" s="3"/>
      <c r="AJ2414" s="3"/>
      <c r="AK2414" s="3"/>
      <c r="AL2414" s="3"/>
      <c r="AN2414" s="3"/>
      <c r="AQ2414" s="3"/>
    </row>
    <row r="2415" spans="1:43">
      <c r="A2415" t="str">
        <f>IF(C2415="","","Allievo "&amp;COUNTIF($C$2:C2415,C2415))</f>
        <v/>
      </c>
      <c r="H2415" s="3"/>
      <c r="N2415" s="3"/>
      <c r="O2415" s="3"/>
      <c r="P2415" s="3"/>
      <c r="Q2415" s="3"/>
      <c r="R2415" s="3"/>
      <c r="S2415" s="3"/>
      <c r="T2415" s="3"/>
      <c r="V2415" s="3"/>
      <c r="W2415" s="3"/>
      <c r="X2415" s="3"/>
      <c r="Z2415" s="3"/>
      <c r="AA2415" s="3"/>
      <c r="AB2415" s="3"/>
      <c r="AC2415" s="3"/>
      <c r="AD2415" s="3"/>
      <c r="AF2415" s="3"/>
      <c r="AG2415" s="3"/>
      <c r="AH2415" s="3"/>
      <c r="AJ2415" s="3"/>
      <c r="AK2415" s="3"/>
      <c r="AL2415" s="3"/>
      <c r="AN2415" s="3"/>
      <c r="AQ2415" s="3"/>
    </row>
    <row r="2416" spans="1:43">
      <c r="A2416" t="str">
        <f>IF(C2416="","","Allievo "&amp;COUNTIF($C$2:C2416,C2416))</f>
        <v/>
      </c>
      <c r="H2416" s="3"/>
      <c r="N2416" s="3"/>
      <c r="O2416" s="3"/>
      <c r="P2416" s="3"/>
      <c r="Q2416" s="3"/>
      <c r="R2416" s="3"/>
      <c r="S2416" s="3"/>
      <c r="T2416" s="3"/>
      <c r="V2416" s="3"/>
      <c r="W2416" s="3"/>
      <c r="X2416" s="3"/>
      <c r="Z2416" s="3"/>
      <c r="AA2416" s="3"/>
      <c r="AB2416" s="3"/>
      <c r="AC2416" s="3"/>
      <c r="AD2416" s="3"/>
      <c r="AF2416" s="3"/>
      <c r="AG2416" s="3"/>
      <c r="AH2416" s="3"/>
      <c r="AJ2416" s="3"/>
      <c r="AK2416" s="3"/>
      <c r="AL2416" s="3"/>
      <c r="AN2416" s="3"/>
      <c r="AQ2416" s="3"/>
    </row>
    <row r="2417" spans="1:43">
      <c r="A2417" t="str">
        <f>IF(C2417="","","Allievo "&amp;COUNTIF($C$2:C2417,C2417))</f>
        <v/>
      </c>
      <c r="H2417" s="3"/>
      <c r="N2417" s="3"/>
      <c r="O2417" s="3"/>
      <c r="P2417" s="3"/>
      <c r="Q2417" s="3"/>
      <c r="R2417" s="3"/>
      <c r="S2417" s="3"/>
      <c r="T2417" s="3"/>
      <c r="V2417" s="3"/>
      <c r="W2417" s="3"/>
      <c r="X2417" s="3"/>
      <c r="Z2417" s="3"/>
      <c r="AA2417" s="3"/>
      <c r="AB2417" s="3"/>
      <c r="AC2417" s="3"/>
      <c r="AD2417" s="3"/>
      <c r="AF2417" s="3"/>
      <c r="AG2417" s="3"/>
      <c r="AH2417" s="3"/>
      <c r="AJ2417" s="3"/>
      <c r="AK2417" s="3"/>
      <c r="AL2417" s="3"/>
      <c r="AN2417" s="3"/>
      <c r="AQ2417" s="3"/>
    </row>
    <row r="2418" spans="1:43">
      <c r="A2418" t="str">
        <f>IF(C2418="","","Allievo "&amp;COUNTIF($C$2:C2418,C2418))</f>
        <v/>
      </c>
      <c r="H2418" s="3"/>
      <c r="N2418" s="3"/>
      <c r="O2418" s="3"/>
      <c r="P2418" s="3"/>
      <c r="Q2418" s="3"/>
      <c r="R2418" s="3"/>
      <c r="S2418" s="3"/>
      <c r="T2418" s="3"/>
      <c r="V2418" s="3"/>
      <c r="W2418" s="3"/>
      <c r="X2418" s="3"/>
      <c r="Z2418" s="3"/>
      <c r="AA2418" s="3"/>
      <c r="AB2418" s="3"/>
      <c r="AC2418" s="3"/>
      <c r="AD2418" s="3"/>
      <c r="AF2418" s="3"/>
      <c r="AG2418" s="3"/>
      <c r="AH2418" s="3"/>
      <c r="AJ2418" s="3"/>
      <c r="AK2418" s="3"/>
      <c r="AL2418" s="3"/>
      <c r="AN2418" s="3"/>
      <c r="AQ2418" s="3"/>
    </row>
    <row r="2419" spans="1:43">
      <c r="A2419" t="str">
        <f>IF(C2419="","","Allievo "&amp;COUNTIF($C$2:C2419,C2419))</f>
        <v/>
      </c>
      <c r="H2419" s="3"/>
      <c r="N2419" s="3"/>
      <c r="O2419" s="3"/>
      <c r="P2419" s="3"/>
      <c r="Q2419" s="3"/>
      <c r="R2419" s="3"/>
      <c r="S2419" s="3"/>
      <c r="T2419" s="3"/>
      <c r="V2419" s="3"/>
      <c r="W2419" s="3"/>
      <c r="X2419" s="3"/>
      <c r="Z2419" s="3"/>
      <c r="AA2419" s="3"/>
      <c r="AB2419" s="3"/>
      <c r="AC2419" s="3"/>
      <c r="AD2419" s="3"/>
      <c r="AF2419" s="3"/>
      <c r="AG2419" s="3"/>
      <c r="AH2419" s="3"/>
      <c r="AJ2419" s="3"/>
      <c r="AK2419" s="3"/>
      <c r="AL2419" s="3"/>
      <c r="AN2419" s="3"/>
      <c r="AQ2419" s="3"/>
    </row>
    <row r="2420" spans="1:43">
      <c r="A2420" t="str">
        <f>IF(C2420="","","Allievo "&amp;COUNTIF($C$2:C2420,C2420))</f>
        <v/>
      </c>
      <c r="H2420" s="3"/>
      <c r="N2420" s="3"/>
      <c r="O2420" s="3"/>
      <c r="P2420" s="3"/>
      <c r="Q2420" s="3"/>
      <c r="R2420" s="3"/>
      <c r="S2420" s="3"/>
      <c r="T2420" s="3"/>
      <c r="V2420" s="3"/>
      <c r="W2420" s="3"/>
      <c r="X2420" s="3"/>
      <c r="Z2420" s="3"/>
      <c r="AA2420" s="3"/>
      <c r="AB2420" s="3"/>
      <c r="AC2420" s="3"/>
      <c r="AD2420" s="3"/>
      <c r="AF2420" s="3"/>
      <c r="AG2420" s="3"/>
      <c r="AH2420" s="3"/>
      <c r="AJ2420" s="3"/>
      <c r="AK2420" s="3"/>
      <c r="AL2420" s="3"/>
      <c r="AN2420" s="3"/>
      <c r="AQ2420" s="3"/>
    </row>
    <row r="2421" spans="1:43">
      <c r="A2421" t="str">
        <f>IF(C2421="","","Allievo "&amp;COUNTIF($C$2:C2421,C2421))</f>
        <v/>
      </c>
      <c r="H2421" s="3"/>
      <c r="N2421" s="3"/>
      <c r="O2421" s="3"/>
      <c r="P2421" s="3"/>
      <c r="Q2421" s="3"/>
      <c r="R2421" s="3"/>
      <c r="S2421" s="3"/>
      <c r="T2421" s="3"/>
      <c r="V2421" s="3"/>
      <c r="W2421" s="3"/>
      <c r="X2421" s="3"/>
      <c r="Z2421" s="3"/>
      <c r="AA2421" s="3"/>
      <c r="AB2421" s="3"/>
      <c r="AC2421" s="3"/>
      <c r="AD2421" s="3"/>
      <c r="AF2421" s="3"/>
      <c r="AG2421" s="3"/>
      <c r="AH2421" s="3"/>
      <c r="AJ2421" s="3"/>
      <c r="AK2421" s="3"/>
      <c r="AL2421" s="3"/>
      <c r="AN2421" s="3"/>
      <c r="AQ2421" s="3"/>
    </row>
    <row r="2422" spans="1:43">
      <c r="A2422" t="str">
        <f>IF(C2422="","","Allievo "&amp;COUNTIF($C$2:C2422,C2422))</f>
        <v/>
      </c>
      <c r="H2422" s="3"/>
      <c r="N2422" s="3"/>
      <c r="O2422" s="3"/>
      <c r="P2422" s="3"/>
      <c r="Q2422" s="3"/>
      <c r="R2422" s="3"/>
      <c r="S2422" s="3"/>
      <c r="T2422" s="3"/>
      <c r="V2422" s="3"/>
      <c r="W2422" s="3"/>
      <c r="X2422" s="3"/>
      <c r="Z2422" s="3"/>
      <c r="AA2422" s="3"/>
      <c r="AB2422" s="3"/>
      <c r="AC2422" s="3"/>
      <c r="AD2422" s="3"/>
      <c r="AF2422" s="3"/>
      <c r="AG2422" s="3"/>
      <c r="AH2422" s="3"/>
      <c r="AJ2422" s="3"/>
      <c r="AK2422" s="3"/>
      <c r="AL2422" s="3"/>
      <c r="AN2422" s="3"/>
      <c r="AQ2422" s="3"/>
    </row>
    <row r="2423" spans="1:43">
      <c r="A2423" t="str">
        <f>IF(C2423="","","Allievo "&amp;COUNTIF($C$2:C2423,C2423))</f>
        <v/>
      </c>
      <c r="H2423" s="3"/>
      <c r="N2423" s="3"/>
      <c r="O2423" s="3"/>
      <c r="P2423" s="3"/>
      <c r="Q2423" s="3"/>
      <c r="R2423" s="3"/>
      <c r="S2423" s="3"/>
      <c r="T2423" s="3"/>
      <c r="V2423" s="3"/>
      <c r="W2423" s="3"/>
      <c r="X2423" s="3"/>
      <c r="Z2423" s="3"/>
      <c r="AA2423" s="3"/>
      <c r="AB2423" s="3"/>
      <c r="AC2423" s="3"/>
      <c r="AD2423" s="3"/>
      <c r="AF2423" s="3"/>
      <c r="AG2423" s="3"/>
      <c r="AH2423" s="3"/>
      <c r="AJ2423" s="3"/>
      <c r="AK2423" s="3"/>
      <c r="AL2423" s="3"/>
      <c r="AN2423" s="3"/>
      <c r="AQ2423" s="3"/>
    </row>
    <row r="2424" spans="1:43">
      <c r="A2424" t="str">
        <f>IF(C2424="","","Allievo "&amp;COUNTIF($C$2:C2424,C2424))</f>
        <v/>
      </c>
      <c r="H2424" s="3"/>
      <c r="N2424" s="3"/>
      <c r="O2424" s="3"/>
      <c r="P2424" s="3"/>
      <c r="Q2424" s="3"/>
      <c r="R2424" s="3"/>
      <c r="S2424" s="3"/>
      <c r="T2424" s="3"/>
      <c r="V2424" s="3"/>
      <c r="W2424" s="3"/>
      <c r="X2424" s="3"/>
      <c r="Z2424" s="3"/>
      <c r="AA2424" s="3"/>
      <c r="AB2424" s="3"/>
      <c r="AC2424" s="3"/>
      <c r="AD2424" s="3"/>
      <c r="AF2424" s="3"/>
      <c r="AG2424" s="3"/>
      <c r="AH2424" s="3"/>
      <c r="AJ2424" s="3"/>
      <c r="AK2424" s="3"/>
      <c r="AL2424" s="3"/>
      <c r="AN2424" s="3"/>
      <c r="AQ2424" s="3"/>
    </row>
    <row r="2425" spans="1:43">
      <c r="A2425" t="str">
        <f>IF(C2425="","","Allievo "&amp;COUNTIF($C$2:C2425,C2425))</f>
        <v/>
      </c>
      <c r="H2425" s="3"/>
      <c r="N2425" s="3"/>
      <c r="O2425" s="3"/>
      <c r="P2425" s="3"/>
      <c r="Q2425" s="3"/>
      <c r="R2425" s="3"/>
      <c r="S2425" s="3"/>
      <c r="T2425" s="3"/>
      <c r="V2425" s="3"/>
      <c r="W2425" s="3"/>
      <c r="X2425" s="3"/>
      <c r="Z2425" s="3"/>
      <c r="AA2425" s="3"/>
      <c r="AB2425" s="3"/>
      <c r="AC2425" s="3"/>
      <c r="AD2425" s="3"/>
      <c r="AF2425" s="3"/>
      <c r="AG2425" s="3"/>
      <c r="AH2425" s="3"/>
      <c r="AJ2425" s="3"/>
      <c r="AK2425" s="3"/>
      <c r="AL2425" s="3"/>
      <c r="AN2425" s="3"/>
      <c r="AQ2425" s="3"/>
    </row>
    <row r="2426" spans="1:43">
      <c r="A2426" t="str">
        <f>IF(C2426="","","Allievo "&amp;COUNTIF($C$2:C2426,C2426))</f>
        <v/>
      </c>
      <c r="H2426" s="3"/>
      <c r="N2426" s="3"/>
      <c r="O2426" s="3"/>
      <c r="P2426" s="3"/>
      <c r="Q2426" s="3"/>
      <c r="R2426" s="3"/>
      <c r="S2426" s="3"/>
      <c r="T2426" s="3"/>
      <c r="V2426" s="3"/>
      <c r="W2426" s="3"/>
      <c r="X2426" s="3"/>
      <c r="Z2426" s="3"/>
      <c r="AA2426" s="3"/>
      <c r="AB2426" s="3"/>
      <c r="AC2426" s="3"/>
      <c r="AD2426" s="3"/>
      <c r="AF2426" s="3"/>
      <c r="AG2426" s="3"/>
      <c r="AH2426" s="3"/>
      <c r="AJ2426" s="3"/>
      <c r="AK2426" s="3"/>
      <c r="AL2426" s="3"/>
      <c r="AN2426" s="3"/>
      <c r="AQ2426" s="3"/>
    </row>
    <row r="2427" spans="1:43">
      <c r="A2427" t="str">
        <f>IF(C2427="","","Allievo "&amp;COUNTIF($C$2:C2427,C2427))</f>
        <v/>
      </c>
      <c r="H2427" s="3"/>
      <c r="N2427" s="3"/>
      <c r="O2427" s="3"/>
      <c r="P2427" s="3"/>
      <c r="Q2427" s="3"/>
      <c r="R2427" s="3"/>
      <c r="S2427" s="3"/>
      <c r="T2427" s="3"/>
      <c r="V2427" s="3"/>
      <c r="W2427" s="3"/>
      <c r="X2427" s="3"/>
      <c r="Z2427" s="3"/>
      <c r="AA2427" s="3"/>
      <c r="AB2427" s="3"/>
      <c r="AC2427" s="3"/>
      <c r="AD2427" s="3"/>
      <c r="AF2427" s="3"/>
      <c r="AG2427" s="3"/>
      <c r="AH2427" s="3"/>
      <c r="AJ2427" s="3"/>
      <c r="AK2427" s="3"/>
      <c r="AL2427" s="3"/>
      <c r="AN2427" s="3"/>
      <c r="AQ2427" s="3"/>
    </row>
    <row r="2428" spans="1:43">
      <c r="A2428" t="str">
        <f>IF(C2428="","","Allievo "&amp;COUNTIF($C$2:C2428,C2428))</f>
        <v/>
      </c>
      <c r="H2428" s="3"/>
      <c r="N2428" s="3"/>
      <c r="O2428" s="3"/>
      <c r="P2428" s="3"/>
      <c r="Q2428" s="3"/>
      <c r="R2428" s="3"/>
      <c r="S2428" s="3"/>
      <c r="T2428" s="3"/>
      <c r="V2428" s="3"/>
      <c r="W2428" s="3"/>
      <c r="X2428" s="3"/>
      <c r="Z2428" s="3"/>
      <c r="AA2428" s="3"/>
      <c r="AB2428" s="3"/>
      <c r="AC2428" s="3"/>
      <c r="AD2428" s="3"/>
      <c r="AF2428" s="3"/>
      <c r="AG2428" s="3"/>
      <c r="AH2428" s="3"/>
      <c r="AJ2428" s="3"/>
      <c r="AK2428" s="3"/>
      <c r="AL2428" s="3"/>
      <c r="AN2428" s="3"/>
      <c r="AQ2428" s="3"/>
    </row>
    <row r="2429" spans="1:43">
      <c r="A2429" t="str">
        <f>IF(C2429="","","Allievo "&amp;COUNTIF($C$2:C2429,C2429))</f>
        <v/>
      </c>
      <c r="H2429" s="3"/>
      <c r="N2429" s="3"/>
      <c r="O2429" s="3"/>
      <c r="P2429" s="3"/>
      <c r="Q2429" s="3"/>
      <c r="R2429" s="3"/>
      <c r="S2429" s="3"/>
      <c r="T2429" s="3"/>
      <c r="V2429" s="3"/>
      <c r="W2429" s="3"/>
      <c r="X2429" s="3"/>
      <c r="Z2429" s="3"/>
      <c r="AA2429" s="3"/>
      <c r="AB2429" s="3"/>
      <c r="AC2429" s="3"/>
      <c r="AD2429" s="3"/>
      <c r="AF2429" s="3"/>
      <c r="AG2429" s="3"/>
      <c r="AH2429" s="3"/>
      <c r="AJ2429" s="3"/>
      <c r="AK2429" s="3"/>
      <c r="AL2429" s="3"/>
      <c r="AN2429" s="3"/>
      <c r="AQ2429" s="3"/>
    </row>
    <row r="2430" spans="1:43">
      <c r="A2430" t="str">
        <f>IF(C2430="","","Allievo "&amp;COUNTIF($C$2:C2430,C2430))</f>
        <v/>
      </c>
      <c r="H2430" s="3"/>
      <c r="N2430" s="3"/>
      <c r="O2430" s="3"/>
      <c r="P2430" s="3"/>
      <c r="Q2430" s="3"/>
      <c r="R2430" s="3"/>
      <c r="S2430" s="3"/>
      <c r="T2430" s="3"/>
      <c r="V2430" s="3"/>
      <c r="W2430" s="3"/>
      <c r="X2430" s="3"/>
      <c r="Z2430" s="3"/>
      <c r="AA2430" s="3"/>
      <c r="AB2430" s="3"/>
      <c r="AC2430" s="3"/>
      <c r="AD2430" s="3"/>
      <c r="AF2430" s="3"/>
      <c r="AG2430" s="3"/>
      <c r="AH2430" s="3"/>
      <c r="AJ2430" s="3"/>
      <c r="AK2430" s="3"/>
      <c r="AL2430" s="3"/>
      <c r="AN2430" s="3"/>
      <c r="AQ2430" s="3"/>
    </row>
    <row r="2431" spans="1:43">
      <c r="A2431" t="str">
        <f>IF(C2431="","","Allievo "&amp;COUNTIF($C$2:C2431,C2431))</f>
        <v/>
      </c>
      <c r="H2431" s="3"/>
      <c r="N2431" s="3"/>
      <c r="O2431" s="3"/>
      <c r="P2431" s="3"/>
      <c r="Q2431" s="3"/>
      <c r="R2431" s="3"/>
      <c r="S2431" s="3"/>
      <c r="T2431" s="3"/>
      <c r="V2431" s="3"/>
      <c r="W2431" s="3"/>
      <c r="X2431" s="3"/>
      <c r="Z2431" s="3"/>
      <c r="AA2431" s="3"/>
      <c r="AB2431" s="3"/>
      <c r="AC2431" s="3"/>
      <c r="AD2431" s="3"/>
      <c r="AF2431" s="3"/>
      <c r="AG2431" s="3"/>
      <c r="AH2431" s="3"/>
      <c r="AJ2431" s="3"/>
      <c r="AK2431" s="3"/>
      <c r="AL2431" s="3"/>
      <c r="AN2431" s="3"/>
      <c r="AQ2431" s="3"/>
    </row>
    <row r="2432" spans="1:43">
      <c r="A2432" t="str">
        <f>IF(C2432="","","Allievo "&amp;COUNTIF($C$2:C2432,C2432))</f>
        <v/>
      </c>
      <c r="H2432" s="3"/>
      <c r="N2432" s="3"/>
      <c r="O2432" s="3"/>
      <c r="P2432" s="3"/>
      <c r="Q2432" s="3"/>
      <c r="R2432" s="3"/>
      <c r="S2432" s="3"/>
      <c r="T2432" s="3"/>
      <c r="V2432" s="3"/>
      <c r="W2432" s="3"/>
      <c r="X2432" s="3"/>
      <c r="Z2432" s="3"/>
      <c r="AA2432" s="3"/>
      <c r="AB2432" s="3"/>
      <c r="AC2432" s="3"/>
      <c r="AD2432" s="3"/>
      <c r="AF2432" s="3"/>
      <c r="AG2432" s="3"/>
      <c r="AH2432" s="3"/>
      <c r="AJ2432" s="3"/>
      <c r="AK2432" s="3"/>
      <c r="AL2432" s="3"/>
      <c r="AN2432" s="3"/>
      <c r="AQ2432" s="3"/>
    </row>
    <row r="2433" spans="1:43">
      <c r="A2433" t="str">
        <f>IF(C2433="","","Allievo "&amp;COUNTIF($C$2:C2433,C2433))</f>
        <v/>
      </c>
      <c r="H2433" s="3"/>
      <c r="N2433" s="3"/>
      <c r="O2433" s="3"/>
      <c r="P2433" s="3"/>
      <c r="Q2433" s="3"/>
      <c r="R2433" s="3"/>
      <c r="S2433" s="3"/>
      <c r="T2433" s="3"/>
      <c r="V2433" s="3"/>
      <c r="W2433" s="3"/>
      <c r="X2433" s="3"/>
      <c r="Z2433" s="3"/>
      <c r="AA2433" s="3"/>
      <c r="AB2433" s="3"/>
      <c r="AC2433" s="3"/>
      <c r="AD2433" s="3"/>
      <c r="AF2433" s="3"/>
      <c r="AG2433" s="3"/>
      <c r="AH2433" s="3"/>
      <c r="AJ2433" s="3"/>
      <c r="AK2433" s="3"/>
      <c r="AL2433" s="3"/>
      <c r="AN2433" s="3"/>
      <c r="AQ2433" s="3"/>
    </row>
    <row r="2434" spans="1:43">
      <c r="A2434" t="str">
        <f>IF(C2434="","","Allievo "&amp;COUNTIF($C$2:C2434,C2434))</f>
        <v/>
      </c>
      <c r="H2434" s="3"/>
      <c r="N2434" s="3"/>
      <c r="O2434" s="3"/>
      <c r="P2434" s="3"/>
      <c r="Q2434" s="3"/>
      <c r="R2434" s="3"/>
      <c r="S2434" s="3"/>
      <c r="T2434" s="3"/>
      <c r="V2434" s="3"/>
      <c r="W2434" s="3"/>
      <c r="X2434" s="3"/>
      <c r="Z2434" s="3"/>
      <c r="AA2434" s="3"/>
      <c r="AB2434" s="3"/>
      <c r="AC2434" s="3"/>
      <c r="AD2434" s="3"/>
      <c r="AF2434" s="3"/>
      <c r="AG2434" s="3"/>
      <c r="AH2434" s="3"/>
      <c r="AJ2434" s="3"/>
      <c r="AK2434" s="3"/>
      <c r="AL2434" s="3"/>
      <c r="AN2434" s="3"/>
      <c r="AQ2434" s="3"/>
    </row>
    <row r="2435" spans="1:43">
      <c r="A2435" t="str">
        <f>IF(C2435="","","Allievo "&amp;COUNTIF($C$2:C2435,C2435))</f>
        <v/>
      </c>
      <c r="H2435" s="3"/>
      <c r="N2435" s="3"/>
      <c r="O2435" s="3"/>
      <c r="P2435" s="3"/>
      <c r="Q2435" s="3"/>
      <c r="R2435" s="3"/>
      <c r="S2435" s="3"/>
      <c r="T2435" s="3"/>
      <c r="V2435" s="3"/>
      <c r="W2435" s="3"/>
      <c r="X2435" s="3"/>
      <c r="Z2435" s="3"/>
      <c r="AA2435" s="3"/>
      <c r="AB2435" s="3"/>
      <c r="AC2435" s="3"/>
      <c r="AD2435" s="3"/>
      <c r="AF2435" s="3"/>
      <c r="AG2435" s="3"/>
      <c r="AH2435" s="3"/>
      <c r="AJ2435" s="3"/>
      <c r="AK2435" s="3"/>
      <c r="AL2435" s="3"/>
      <c r="AN2435" s="3"/>
      <c r="AQ2435" s="3"/>
    </row>
    <row r="2436" spans="1:43">
      <c r="A2436" t="str">
        <f>IF(C2436="","","Allievo "&amp;COUNTIF($C$2:C2436,C2436))</f>
        <v/>
      </c>
      <c r="H2436" s="3"/>
      <c r="N2436" s="3"/>
      <c r="O2436" s="3"/>
      <c r="P2436" s="3"/>
      <c r="Q2436" s="3"/>
      <c r="R2436" s="3"/>
      <c r="S2436" s="3"/>
      <c r="T2436" s="3"/>
      <c r="V2436" s="3"/>
      <c r="W2436" s="3"/>
      <c r="X2436" s="3"/>
      <c r="Z2436" s="3"/>
      <c r="AA2436" s="3"/>
      <c r="AB2436" s="3"/>
      <c r="AC2436" s="3"/>
      <c r="AD2436" s="3"/>
      <c r="AF2436" s="3"/>
      <c r="AG2436" s="3"/>
      <c r="AH2436" s="3"/>
      <c r="AJ2436" s="3"/>
      <c r="AK2436" s="3"/>
      <c r="AL2436" s="3"/>
      <c r="AN2436" s="3"/>
      <c r="AQ2436" s="3"/>
    </row>
    <row r="2437" spans="1:43">
      <c r="A2437" t="str">
        <f>IF(C2437="","","Allievo "&amp;COUNTIF($C$2:C2437,C2437))</f>
        <v/>
      </c>
      <c r="H2437" s="3"/>
      <c r="N2437" s="3"/>
      <c r="O2437" s="3"/>
      <c r="P2437" s="3"/>
      <c r="Q2437" s="3"/>
      <c r="R2437" s="3"/>
      <c r="S2437" s="3"/>
      <c r="T2437" s="3"/>
      <c r="V2437" s="3"/>
      <c r="W2437" s="3"/>
      <c r="X2437" s="3"/>
      <c r="Z2437" s="3"/>
      <c r="AA2437" s="3"/>
      <c r="AB2437" s="3"/>
      <c r="AC2437" s="3"/>
      <c r="AD2437" s="3"/>
      <c r="AF2437" s="3"/>
      <c r="AG2437" s="3"/>
      <c r="AH2437" s="3"/>
      <c r="AJ2437" s="3"/>
      <c r="AK2437" s="3"/>
      <c r="AL2437" s="3"/>
      <c r="AN2437" s="3"/>
      <c r="AQ2437" s="3"/>
    </row>
    <row r="2438" spans="1:43">
      <c r="A2438" t="str">
        <f>IF(C2438="","","Allievo "&amp;COUNTIF($C$2:C2438,C2438))</f>
        <v/>
      </c>
      <c r="H2438" s="3"/>
      <c r="N2438" s="3"/>
      <c r="O2438" s="3"/>
      <c r="P2438" s="3"/>
      <c r="Q2438" s="3"/>
      <c r="R2438" s="3"/>
      <c r="S2438" s="3"/>
      <c r="T2438" s="3"/>
      <c r="V2438" s="3"/>
      <c r="W2438" s="3"/>
      <c r="X2438" s="3"/>
      <c r="Z2438" s="3"/>
      <c r="AA2438" s="3"/>
      <c r="AB2438" s="3"/>
      <c r="AC2438" s="3"/>
      <c r="AD2438" s="3"/>
      <c r="AF2438" s="3"/>
      <c r="AG2438" s="3"/>
      <c r="AH2438" s="3"/>
      <c r="AJ2438" s="3"/>
      <c r="AK2438" s="3"/>
      <c r="AL2438" s="3"/>
      <c r="AN2438" s="3"/>
      <c r="AQ2438" s="3"/>
    </row>
    <row r="2439" spans="1:43">
      <c r="A2439" t="str">
        <f>IF(C2439="","","Allievo "&amp;COUNTIF($C$2:C2439,C2439))</f>
        <v/>
      </c>
      <c r="H2439" s="3"/>
      <c r="N2439" s="3"/>
      <c r="O2439" s="3"/>
      <c r="P2439" s="3"/>
      <c r="Q2439" s="3"/>
      <c r="R2439" s="3"/>
      <c r="S2439" s="3"/>
      <c r="T2439" s="3"/>
      <c r="V2439" s="3"/>
      <c r="W2439" s="3"/>
      <c r="X2439" s="3"/>
      <c r="Z2439" s="3"/>
      <c r="AA2439" s="3"/>
      <c r="AB2439" s="3"/>
      <c r="AC2439" s="3"/>
      <c r="AD2439" s="3"/>
      <c r="AF2439" s="3"/>
      <c r="AG2439" s="3"/>
      <c r="AH2439" s="3"/>
      <c r="AJ2439" s="3"/>
      <c r="AK2439" s="3"/>
      <c r="AL2439" s="3"/>
      <c r="AN2439" s="3"/>
      <c r="AQ2439" s="3"/>
    </row>
    <row r="2440" spans="1:43">
      <c r="A2440" t="str">
        <f>IF(C2440="","","Allievo "&amp;COUNTIF($C$2:C2440,C2440))</f>
        <v/>
      </c>
      <c r="H2440" s="3"/>
      <c r="N2440" s="3"/>
      <c r="O2440" s="3"/>
      <c r="P2440" s="3"/>
      <c r="Q2440" s="3"/>
      <c r="R2440" s="3"/>
      <c r="S2440" s="3"/>
      <c r="T2440" s="3"/>
      <c r="V2440" s="3"/>
      <c r="W2440" s="3"/>
      <c r="X2440" s="3"/>
      <c r="Z2440" s="3"/>
      <c r="AA2440" s="3"/>
      <c r="AB2440" s="3"/>
      <c r="AC2440" s="3"/>
      <c r="AD2440" s="3"/>
      <c r="AF2440" s="3"/>
      <c r="AG2440" s="3"/>
      <c r="AH2440" s="3"/>
      <c r="AJ2440" s="3"/>
      <c r="AK2440" s="3"/>
      <c r="AL2440" s="3"/>
      <c r="AN2440" s="3"/>
      <c r="AQ2440" s="3"/>
    </row>
    <row r="2441" spans="1:43">
      <c r="A2441" t="str">
        <f>IF(C2441="","","Allievo "&amp;COUNTIF($C$2:C2441,C2441))</f>
        <v/>
      </c>
      <c r="H2441" s="3"/>
      <c r="N2441" s="3"/>
      <c r="O2441" s="3"/>
      <c r="P2441" s="3"/>
      <c r="Q2441" s="3"/>
      <c r="R2441" s="3"/>
      <c r="S2441" s="3"/>
      <c r="T2441" s="3"/>
      <c r="V2441" s="3"/>
      <c r="W2441" s="3"/>
      <c r="X2441" s="3"/>
      <c r="Z2441" s="3"/>
      <c r="AA2441" s="3"/>
      <c r="AB2441" s="3"/>
      <c r="AC2441" s="3"/>
      <c r="AD2441" s="3"/>
      <c r="AF2441" s="3"/>
      <c r="AG2441" s="3"/>
      <c r="AH2441" s="3"/>
      <c r="AJ2441" s="3"/>
      <c r="AK2441" s="3"/>
      <c r="AL2441" s="3"/>
      <c r="AN2441" s="3"/>
      <c r="AQ2441" s="3"/>
    </row>
    <row r="2442" spans="1:43">
      <c r="A2442" t="str">
        <f>IF(C2442="","","Allievo "&amp;COUNTIF($C$2:C2442,C2442))</f>
        <v/>
      </c>
      <c r="H2442" s="3"/>
      <c r="N2442" s="3"/>
      <c r="O2442" s="3"/>
      <c r="P2442" s="3"/>
      <c r="Q2442" s="3"/>
      <c r="R2442" s="3"/>
      <c r="S2442" s="3"/>
      <c r="T2442" s="3"/>
      <c r="V2442" s="3"/>
      <c r="W2442" s="3"/>
      <c r="X2442" s="3"/>
      <c r="Z2442" s="3"/>
      <c r="AA2442" s="3"/>
      <c r="AB2442" s="3"/>
      <c r="AC2442" s="3"/>
      <c r="AD2442" s="3"/>
      <c r="AF2442" s="3"/>
      <c r="AG2442" s="3"/>
      <c r="AH2442" s="3"/>
      <c r="AJ2442" s="3"/>
      <c r="AK2442" s="3"/>
      <c r="AL2442" s="3"/>
      <c r="AN2442" s="3"/>
      <c r="AQ2442" s="3"/>
    </row>
    <row r="2443" spans="1:43">
      <c r="A2443" t="str">
        <f>IF(C2443="","","Allievo "&amp;COUNTIF($C$2:C2443,C2443))</f>
        <v/>
      </c>
      <c r="H2443" s="3"/>
      <c r="N2443" s="3"/>
      <c r="O2443" s="3"/>
      <c r="P2443" s="3"/>
      <c r="Q2443" s="3"/>
      <c r="R2443" s="3"/>
      <c r="S2443" s="3"/>
      <c r="T2443" s="3"/>
      <c r="V2443" s="3"/>
      <c r="W2443" s="3"/>
      <c r="X2443" s="3"/>
      <c r="Z2443" s="3"/>
      <c r="AA2443" s="3"/>
      <c r="AB2443" s="3"/>
      <c r="AC2443" s="3"/>
      <c r="AD2443" s="3"/>
      <c r="AF2443" s="3"/>
      <c r="AG2443" s="3"/>
      <c r="AH2443" s="3"/>
      <c r="AJ2443" s="3"/>
      <c r="AK2443" s="3"/>
      <c r="AL2443" s="3"/>
      <c r="AN2443" s="3"/>
      <c r="AQ2443" s="3"/>
    </row>
    <row r="2444" spans="1:43">
      <c r="A2444" t="str">
        <f>IF(C2444="","","Allievo "&amp;COUNTIF($C$2:C2444,C2444))</f>
        <v/>
      </c>
      <c r="H2444" s="3"/>
      <c r="N2444" s="3"/>
      <c r="O2444" s="3"/>
      <c r="P2444" s="3"/>
      <c r="Q2444" s="3"/>
      <c r="R2444" s="3"/>
      <c r="S2444" s="3"/>
      <c r="T2444" s="3"/>
      <c r="V2444" s="3"/>
      <c r="W2444" s="3"/>
      <c r="X2444" s="3"/>
      <c r="Z2444" s="3"/>
      <c r="AA2444" s="3"/>
      <c r="AB2444" s="3"/>
      <c r="AC2444" s="3"/>
      <c r="AD2444" s="3"/>
      <c r="AF2444" s="3"/>
      <c r="AG2444" s="3"/>
      <c r="AH2444" s="3"/>
      <c r="AJ2444" s="3"/>
      <c r="AK2444" s="3"/>
      <c r="AL2444" s="3"/>
      <c r="AN2444" s="3"/>
      <c r="AQ2444" s="3"/>
    </row>
    <row r="2445" spans="1:43">
      <c r="A2445" t="str">
        <f>IF(C2445="","","Allievo "&amp;COUNTIF($C$2:C2445,C2445))</f>
        <v/>
      </c>
      <c r="H2445" s="3"/>
      <c r="N2445" s="3"/>
      <c r="O2445" s="3"/>
      <c r="P2445" s="3"/>
      <c r="Q2445" s="3"/>
      <c r="R2445" s="3"/>
      <c r="S2445" s="3"/>
      <c r="T2445" s="3"/>
      <c r="V2445" s="3"/>
      <c r="W2445" s="3"/>
      <c r="X2445" s="3"/>
      <c r="Z2445" s="3"/>
      <c r="AA2445" s="3"/>
      <c r="AB2445" s="3"/>
      <c r="AC2445" s="3"/>
      <c r="AD2445" s="3"/>
      <c r="AF2445" s="3"/>
      <c r="AG2445" s="3"/>
      <c r="AH2445" s="3"/>
      <c r="AJ2445" s="3"/>
      <c r="AK2445" s="3"/>
      <c r="AL2445" s="3"/>
      <c r="AN2445" s="3"/>
      <c r="AQ2445" s="3"/>
    </row>
    <row r="2446" spans="1:43">
      <c r="A2446" t="str">
        <f>IF(C2446="","","Allievo "&amp;COUNTIF($C$2:C2446,C2446))</f>
        <v/>
      </c>
      <c r="H2446" s="3"/>
      <c r="N2446" s="3"/>
      <c r="O2446" s="3"/>
      <c r="P2446" s="3"/>
      <c r="Q2446" s="3"/>
      <c r="R2446" s="3"/>
      <c r="S2446" s="3"/>
      <c r="T2446" s="3"/>
      <c r="V2446" s="3"/>
      <c r="W2446" s="3"/>
      <c r="X2446" s="3"/>
      <c r="Z2446" s="3"/>
      <c r="AA2446" s="3"/>
      <c r="AB2446" s="3"/>
      <c r="AC2446" s="3"/>
      <c r="AD2446" s="3"/>
      <c r="AF2446" s="3"/>
      <c r="AG2446" s="3"/>
      <c r="AH2446" s="3"/>
      <c r="AJ2446" s="3"/>
      <c r="AK2446" s="3"/>
      <c r="AL2446" s="3"/>
      <c r="AN2446" s="3"/>
      <c r="AQ2446" s="3"/>
    </row>
    <row r="2447" spans="1:43">
      <c r="A2447" t="str">
        <f>IF(C2447="","","Allievo "&amp;COUNTIF($C$2:C2447,C2447))</f>
        <v/>
      </c>
      <c r="H2447" s="3"/>
      <c r="N2447" s="3"/>
      <c r="O2447" s="3"/>
      <c r="P2447" s="3"/>
      <c r="Q2447" s="3"/>
      <c r="R2447" s="3"/>
      <c r="S2447" s="3"/>
      <c r="T2447" s="3"/>
      <c r="V2447" s="3"/>
      <c r="W2447" s="3"/>
      <c r="X2447" s="3"/>
      <c r="Z2447" s="3"/>
      <c r="AA2447" s="3"/>
      <c r="AB2447" s="3"/>
      <c r="AC2447" s="3"/>
      <c r="AD2447" s="3"/>
      <c r="AF2447" s="3"/>
      <c r="AG2447" s="3"/>
      <c r="AH2447" s="3"/>
      <c r="AJ2447" s="3"/>
      <c r="AK2447" s="3"/>
      <c r="AL2447" s="3"/>
      <c r="AN2447" s="3"/>
      <c r="AQ2447" s="3"/>
    </row>
    <row r="2448" spans="1:43">
      <c r="A2448" t="str">
        <f>IF(C2448="","","Allievo "&amp;COUNTIF($C$2:C2448,C2448))</f>
        <v/>
      </c>
      <c r="H2448" s="3"/>
      <c r="N2448" s="3"/>
      <c r="O2448" s="3"/>
      <c r="P2448" s="3"/>
      <c r="Q2448" s="3"/>
      <c r="R2448" s="3"/>
      <c r="S2448" s="3"/>
      <c r="T2448" s="3"/>
      <c r="V2448" s="3"/>
      <c r="W2448" s="3"/>
      <c r="X2448" s="3"/>
      <c r="Z2448" s="3"/>
      <c r="AA2448" s="3"/>
      <c r="AB2448" s="3"/>
      <c r="AC2448" s="3"/>
      <c r="AD2448" s="3"/>
      <c r="AF2448" s="3"/>
      <c r="AG2448" s="3"/>
      <c r="AH2448" s="3"/>
      <c r="AJ2448" s="3"/>
      <c r="AK2448" s="3"/>
      <c r="AL2448" s="3"/>
      <c r="AN2448" s="3"/>
      <c r="AQ2448" s="3"/>
    </row>
    <row r="2449" spans="1:43">
      <c r="A2449" t="str">
        <f>IF(C2449="","","Allievo "&amp;COUNTIF($C$2:C2449,C2449))</f>
        <v/>
      </c>
      <c r="H2449" s="3"/>
      <c r="N2449" s="3"/>
      <c r="O2449" s="3"/>
      <c r="P2449" s="3"/>
      <c r="Q2449" s="3"/>
      <c r="R2449" s="3"/>
      <c r="S2449" s="3"/>
      <c r="T2449" s="3"/>
      <c r="V2449" s="3"/>
      <c r="W2449" s="3"/>
      <c r="X2449" s="3"/>
      <c r="Z2449" s="3"/>
      <c r="AA2449" s="3"/>
      <c r="AB2449" s="3"/>
      <c r="AC2449" s="3"/>
      <c r="AD2449" s="3"/>
      <c r="AF2449" s="3"/>
      <c r="AG2449" s="3"/>
      <c r="AH2449" s="3"/>
      <c r="AJ2449" s="3"/>
      <c r="AK2449" s="3"/>
      <c r="AL2449" s="3"/>
      <c r="AN2449" s="3"/>
      <c r="AQ2449" s="3"/>
    </row>
    <row r="2450" spans="1:43">
      <c r="A2450" t="str">
        <f>IF(C2450="","","Allievo "&amp;COUNTIF($C$2:C2450,C2450))</f>
        <v/>
      </c>
      <c r="H2450" s="3"/>
      <c r="N2450" s="3"/>
      <c r="O2450" s="3"/>
      <c r="P2450" s="3"/>
      <c r="Q2450" s="3"/>
      <c r="R2450" s="3"/>
      <c r="S2450" s="3"/>
      <c r="T2450" s="3"/>
      <c r="V2450" s="3"/>
      <c r="W2450" s="3"/>
      <c r="X2450" s="3"/>
      <c r="Z2450" s="3"/>
      <c r="AA2450" s="3"/>
      <c r="AB2450" s="3"/>
      <c r="AC2450" s="3"/>
      <c r="AD2450" s="3"/>
      <c r="AF2450" s="3"/>
      <c r="AG2450" s="3"/>
      <c r="AH2450" s="3"/>
      <c r="AJ2450" s="3"/>
      <c r="AK2450" s="3"/>
      <c r="AL2450" s="3"/>
      <c r="AN2450" s="3"/>
      <c r="AQ2450" s="3"/>
    </row>
    <row r="2451" spans="1:43">
      <c r="A2451" t="str">
        <f>IF(C2451="","","Allievo "&amp;COUNTIF($C$2:C2451,C2451))</f>
        <v/>
      </c>
      <c r="H2451" s="3"/>
      <c r="N2451" s="3"/>
      <c r="O2451" s="3"/>
      <c r="P2451" s="3"/>
      <c r="Q2451" s="3"/>
      <c r="R2451" s="3"/>
      <c r="S2451" s="3"/>
      <c r="T2451" s="3"/>
      <c r="V2451" s="3"/>
      <c r="W2451" s="3"/>
      <c r="X2451" s="3"/>
      <c r="Z2451" s="3"/>
      <c r="AA2451" s="3"/>
      <c r="AB2451" s="3"/>
      <c r="AC2451" s="3"/>
      <c r="AD2451" s="3"/>
      <c r="AF2451" s="3"/>
      <c r="AG2451" s="3"/>
      <c r="AH2451" s="3"/>
      <c r="AJ2451" s="3"/>
      <c r="AK2451" s="3"/>
      <c r="AL2451" s="3"/>
      <c r="AN2451" s="3"/>
      <c r="AQ2451" s="3"/>
    </row>
    <row r="2452" spans="1:43">
      <c r="A2452" t="str">
        <f>IF(C2452="","","Allievo "&amp;COUNTIF($C$2:C2452,C2452))</f>
        <v/>
      </c>
      <c r="H2452" s="3"/>
      <c r="N2452" s="3"/>
      <c r="O2452" s="3"/>
      <c r="P2452" s="3"/>
      <c r="Q2452" s="3"/>
      <c r="R2452" s="3"/>
      <c r="S2452" s="3"/>
      <c r="T2452" s="3"/>
      <c r="V2452" s="3"/>
      <c r="W2452" s="3"/>
      <c r="X2452" s="3"/>
      <c r="Z2452" s="3"/>
      <c r="AA2452" s="3"/>
      <c r="AB2452" s="3"/>
      <c r="AC2452" s="3"/>
      <c r="AD2452" s="3"/>
      <c r="AF2452" s="3"/>
      <c r="AG2452" s="3"/>
      <c r="AH2452" s="3"/>
      <c r="AJ2452" s="3"/>
      <c r="AK2452" s="3"/>
      <c r="AL2452" s="3"/>
      <c r="AN2452" s="3"/>
      <c r="AQ2452" s="3"/>
    </row>
    <row r="2453" spans="1:43">
      <c r="A2453" t="str">
        <f>IF(C2453="","","Allievo "&amp;COUNTIF($C$2:C2453,C2453))</f>
        <v/>
      </c>
      <c r="H2453" s="3"/>
      <c r="N2453" s="3"/>
      <c r="O2453" s="3"/>
      <c r="P2453" s="3"/>
      <c r="Q2453" s="3"/>
      <c r="R2453" s="3"/>
      <c r="S2453" s="3"/>
      <c r="T2453" s="3"/>
      <c r="V2453" s="3"/>
      <c r="W2453" s="3"/>
      <c r="X2453" s="3"/>
      <c r="Z2453" s="3"/>
      <c r="AA2453" s="3"/>
      <c r="AB2453" s="3"/>
      <c r="AC2453" s="3"/>
      <c r="AD2453" s="3"/>
      <c r="AF2453" s="3"/>
      <c r="AG2453" s="3"/>
      <c r="AH2453" s="3"/>
      <c r="AJ2453" s="3"/>
      <c r="AK2453" s="3"/>
      <c r="AL2453" s="3"/>
      <c r="AN2453" s="3"/>
      <c r="AQ2453" s="3"/>
    </row>
    <row r="2454" spans="1:43">
      <c r="A2454" t="str">
        <f>IF(C2454="","","Allievo "&amp;COUNTIF($C$2:C2454,C2454))</f>
        <v/>
      </c>
      <c r="H2454" s="3"/>
      <c r="N2454" s="3"/>
      <c r="O2454" s="3"/>
      <c r="P2454" s="3"/>
      <c r="Q2454" s="3"/>
      <c r="R2454" s="3"/>
      <c r="S2454" s="3"/>
      <c r="T2454" s="3"/>
      <c r="V2454" s="3"/>
      <c r="W2454" s="3"/>
      <c r="X2454" s="3"/>
      <c r="Z2454" s="3"/>
      <c r="AA2454" s="3"/>
      <c r="AB2454" s="3"/>
      <c r="AC2454" s="3"/>
      <c r="AD2454" s="3"/>
      <c r="AF2454" s="3"/>
      <c r="AG2454" s="3"/>
      <c r="AH2454" s="3"/>
      <c r="AJ2454" s="3"/>
      <c r="AK2454" s="3"/>
      <c r="AL2454" s="3"/>
      <c r="AN2454" s="3"/>
      <c r="AQ2454" s="3"/>
    </row>
    <row r="2455" spans="1:43">
      <c r="A2455" t="str">
        <f>IF(C2455="","","Allievo "&amp;COUNTIF($C$2:C2455,C2455))</f>
        <v/>
      </c>
      <c r="H2455" s="3"/>
      <c r="N2455" s="3"/>
      <c r="O2455" s="3"/>
      <c r="P2455" s="3"/>
      <c r="Q2455" s="3"/>
      <c r="R2455" s="3"/>
      <c r="S2455" s="3"/>
      <c r="T2455" s="3"/>
      <c r="V2455" s="3"/>
      <c r="W2455" s="3"/>
      <c r="X2455" s="3"/>
      <c r="Z2455" s="3"/>
      <c r="AA2455" s="3"/>
      <c r="AB2455" s="3"/>
      <c r="AC2455" s="3"/>
      <c r="AD2455" s="3"/>
      <c r="AF2455" s="3"/>
      <c r="AG2455" s="3"/>
      <c r="AH2455" s="3"/>
      <c r="AJ2455" s="3"/>
      <c r="AK2455" s="3"/>
      <c r="AL2455" s="3"/>
      <c r="AN2455" s="3"/>
      <c r="AQ2455" s="3"/>
    </row>
    <row r="2456" spans="1:43">
      <c r="A2456" t="str">
        <f>IF(C2456="","","Allievo "&amp;COUNTIF($C$2:C2456,C2456))</f>
        <v/>
      </c>
      <c r="H2456" s="3"/>
      <c r="N2456" s="3"/>
      <c r="O2456" s="3"/>
      <c r="P2456" s="3"/>
      <c r="Q2456" s="3"/>
      <c r="R2456" s="3"/>
      <c r="S2456" s="3"/>
      <c r="T2456" s="3"/>
      <c r="V2456" s="3"/>
      <c r="W2456" s="3"/>
      <c r="X2456" s="3"/>
      <c r="Z2456" s="3"/>
      <c r="AA2456" s="3"/>
      <c r="AB2456" s="3"/>
      <c r="AC2456" s="3"/>
      <c r="AD2456" s="3"/>
      <c r="AF2456" s="3"/>
      <c r="AG2456" s="3"/>
      <c r="AH2456" s="3"/>
      <c r="AJ2456" s="3"/>
      <c r="AK2456" s="3"/>
      <c r="AL2456" s="3"/>
      <c r="AN2456" s="3"/>
      <c r="AQ2456" s="3"/>
    </row>
    <row r="2457" spans="1:43">
      <c r="A2457" t="str">
        <f>IF(C2457="","","Allievo "&amp;COUNTIF($C$2:C2457,C2457))</f>
        <v/>
      </c>
      <c r="H2457" s="3"/>
      <c r="N2457" s="3"/>
      <c r="O2457" s="3"/>
      <c r="P2457" s="3"/>
      <c r="Q2457" s="3"/>
      <c r="R2457" s="3"/>
      <c r="S2457" s="3"/>
      <c r="T2457" s="3"/>
      <c r="V2457" s="3"/>
      <c r="W2457" s="3"/>
      <c r="X2457" s="3"/>
      <c r="Z2457" s="3"/>
      <c r="AA2457" s="3"/>
      <c r="AB2457" s="3"/>
      <c r="AC2457" s="3"/>
      <c r="AD2457" s="3"/>
      <c r="AF2457" s="3"/>
      <c r="AG2457" s="3"/>
      <c r="AH2457" s="3"/>
      <c r="AJ2457" s="3"/>
      <c r="AK2457" s="3"/>
      <c r="AL2457" s="3"/>
      <c r="AN2457" s="3"/>
      <c r="AQ2457" s="3"/>
    </row>
    <row r="2458" spans="1:43">
      <c r="A2458" t="str">
        <f>IF(C2458="","","Allievo "&amp;COUNTIF($C$2:C2458,C2458))</f>
        <v/>
      </c>
      <c r="H2458" s="3"/>
      <c r="N2458" s="3"/>
      <c r="O2458" s="3"/>
      <c r="P2458" s="3"/>
      <c r="Q2458" s="3"/>
      <c r="R2458" s="3"/>
      <c r="S2458" s="3"/>
      <c r="T2458" s="3"/>
      <c r="V2458" s="3"/>
      <c r="W2458" s="3"/>
      <c r="X2458" s="3"/>
      <c r="Z2458" s="3"/>
      <c r="AA2458" s="3"/>
      <c r="AB2458" s="3"/>
      <c r="AC2458" s="3"/>
      <c r="AD2458" s="3"/>
      <c r="AF2458" s="3"/>
      <c r="AG2458" s="3"/>
      <c r="AH2458" s="3"/>
      <c r="AJ2458" s="3"/>
      <c r="AK2458" s="3"/>
      <c r="AL2458" s="3"/>
      <c r="AN2458" s="3"/>
      <c r="AQ2458" s="3"/>
    </row>
    <row r="2459" spans="1:43">
      <c r="A2459" t="str">
        <f>IF(C2459="","","Allievo "&amp;COUNTIF($C$2:C2459,C2459))</f>
        <v/>
      </c>
      <c r="H2459" s="3"/>
      <c r="N2459" s="3"/>
      <c r="O2459" s="3"/>
      <c r="P2459" s="3"/>
      <c r="Q2459" s="3"/>
      <c r="R2459" s="3"/>
      <c r="S2459" s="3"/>
      <c r="T2459" s="3"/>
      <c r="V2459" s="3"/>
      <c r="W2459" s="3"/>
      <c r="X2459" s="3"/>
      <c r="Z2459" s="3"/>
      <c r="AA2459" s="3"/>
      <c r="AB2459" s="3"/>
      <c r="AC2459" s="3"/>
      <c r="AD2459" s="3"/>
      <c r="AF2459" s="3"/>
      <c r="AG2459" s="3"/>
      <c r="AH2459" s="3"/>
      <c r="AJ2459" s="3"/>
      <c r="AK2459" s="3"/>
      <c r="AL2459" s="3"/>
      <c r="AN2459" s="3"/>
      <c r="AQ2459" s="3"/>
    </row>
    <row r="2460" spans="1:43">
      <c r="A2460" t="str">
        <f>IF(C2460="","","Allievo "&amp;COUNTIF($C$2:C2460,C2460))</f>
        <v/>
      </c>
      <c r="H2460" s="3"/>
      <c r="N2460" s="3"/>
      <c r="O2460" s="3"/>
      <c r="P2460" s="3"/>
      <c r="Q2460" s="3"/>
      <c r="R2460" s="3"/>
      <c r="S2460" s="3"/>
      <c r="T2460" s="3"/>
      <c r="V2460" s="3"/>
      <c r="W2460" s="3"/>
      <c r="X2460" s="3"/>
      <c r="Z2460" s="3"/>
      <c r="AA2460" s="3"/>
      <c r="AB2460" s="3"/>
      <c r="AC2460" s="3"/>
      <c r="AD2460" s="3"/>
      <c r="AF2460" s="3"/>
      <c r="AG2460" s="3"/>
      <c r="AH2460" s="3"/>
      <c r="AJ2460" s="3"/>
      <c r="AK2460" s="3"/>
      <c r="AL2460" s="3"/>
      <c r="AN2460" s="3"/>
      <c r="AQ2460" s="3"/>
    </row>
    <row r="2461" spans="1:43">
      <c r="A2461" t="str">
        <f>IF(C2461="","","Allievo "&amp;COUNTIF($C$2:C2461,C2461))</f>
        <v/>
      </c>
      <c r="H2461" s="3"/>
      <c r="N2461" s="3"/>
      <c r="O2461" s="3"/>
      <c r="P2461" s="3"/>
      <c r="Q2461" s="3"/>
      <c r="R2461" s="3"/>
      <c r="S2461" s="3"/>
      <c r="T2461" s="3"/>
      <c r="V2461" s="3"/>
      <c r="W2461" s="3"/>
      <c r="X2461" s="3"/>
      <c r="Z2461" s="3"/>
      <c r="AA2461" s="3"/>
      <c r="AB2461" s="3"/>
      <c r="AC2461" s="3"/>
      <c r="AD2461" s="3"/>
      <c r="AF2461" s="3"/>
      <c r="AG2461" s="3"/>
      <c r="AH2461" s="3"/>
      <c r="AJ2461" s="3"/>
      <c r="AK2461" s="3"/>
      <c r="AL2461" s="3"/>
      <c r="AN2461" s="3"/>
      <c r="AQ2461" s="3"/>
    </row>
    <row r="2462" spans="1:43">
      <c r="A2462" t="str">
        <f>IF(C2462="","","Allievo "&amp;COUNTIF($C$2:C2462,C2462))</f>
        <v/>
      </c>
      <c r="H2462" s="3"/>
      <c r="N2462" s="3"/>
      <c r="O2462" s="3"/>
      <c r="P2462" s="3"/>
      <c r="Q2462" s="3"/>
      <c r="R2462" s="3"/>
      <c r="S2462" s="3"/>
      <c r="T2462" s="3"/>
      <c r="V2462" s="3"/>
      <c r="W2462" s="3"/>
      <c r="X2462" s="3"/>
      <c r="Z2462" s="3"/>
      <c r="AA2462" s="3"/>
      <c r="AB2462" s="3"/>
      <c r="AC2462" s="3"/>
      <c r="AD2462" s="3"/>
      <c r="AF2462" s="3"/>
      <c r="AG2462" s="3"/>
      <c r="AH2462" s="3"/>
      <c r="AJ2462" s="3"/>
      <c r="AK2462" s="3"/>
      <c r="AL2462" s="3"/>
      <c r="AN2462" s="3"/>
      <c r="AQ2462" s="3"/>
    </row>
    <row r="2463" spans="1:43">
      <c r="A2463" t="str">
        <f>IF(C2463="","","Allievo "&amp;COUNTIF($C$2:C2463,C2463))</f>
        <v/>
      </c>
      <c r="H2463" s="3"/>
      <c r="N2463" s="3"/>
      <c r="O2463" s="3"/>
      <c r="P2463" s="3"/>
      <c r="Q2463" s="3"/>
      <c r="R2463" s="3"/>
      <c r="S2463" s="3"/>
      <c r="T2463" s="3"/>
      <c r="V2463" s="3"/>
      <c r="W2463" s="3"/>
      <c r="X2463" s="3"/>
      <c r="Z2463" s="3"/>
      <c r="AA2463" s="3"/>
      <c r="AB2463" s="3"/>
      <c r="AC2463" s="3"/>
      <c r="AD2463" s="3"/>
      <c r="AF2463" s="3"/>
      <c r="AG2463" s="3"/>
      <c r="AH2463" s="3"/>
      <c r="AJ2463" s="3"/>
      <c r="AK2463" s="3"/>
      <c r="AL2463" s="3"/>
      <c r="AN2463" s="3"/>
      <c r="AQ2463" s="3"/>
    </row>
    <row r="2464" spans="1:43">
      <c r="A2464" t="str">
        <f>IF(C2464="","","Allievo "&amp;COUNTIF($C$2:C2464,C2464))</f>
        <v/>
      </c>
      <c r="H2464" s="3"/>
      <c r="N2464" s="3"/>
      <c r="O2464" s="3"/>
      <c r="P2464" s="3"/>
      <c r="Q2464" s="3"/>
      <c r="R2464" s="3"/>
      <c r="S2464" s="3"/>
      <c r="T2464" s="3"/>
      <c r="V2464" s="3"/>
      <c r="W2464" s="3"/>
      <c r="X2464" s="3"/>
      <c r="Z2464" s="3"/>
      <c r="AA2464" s="3"/>
      <c r="AB2464" s="3"/>
      <c r="AC2464" s="3"/>
      <c r="AD2464" s="3"/>
      <c r="AF2464" s="3"/>
      <c r="AG2464" s="3"/>
      <c r="AH2464" s="3"/>
      <c r="AJ2464" s="3"/>
      <c r="AK2464" s="3"/>
      <c r="AL2464" s="3"/>
      <c r="AN2464" s="3"/>
      <c r="AQ2464" s="3"/>
    </row>
    <row r="2465" spans="1:43">
      <c r="A2465" t="str">
        <f>IF(C2465="","","Allievo "&amp;COUNTIF($C$2:C2465,C2465))</f>
        <v/>
      </c>
      <c r="H2465" s="3"/>
      <c r="N2465" s="3"/>
      <c r="O2465" s="3"/>
      <c r="P2465" s="3"/>
      <c r="Q2465" s="3"/>
      <c r="R2465" s="3"/>
      <c r="S2465" s="3"/>
      <c r="T2465" s="3"/>
      <c r="V2465" s="3"/>
      <c r="W2465" s="3"/>
      <c r="X2465" s="3"/>
      <c r="Z2465" s="3"/>
      <c r="AA2465" s="3"/>
      <c r="AB2465" s="3"/>
      <c r="AC2465" s="3"/>
      <c r="AD2465" s="3"/>
      <c r="AF2465" s="3"/>
      <c r="AG2465" s="3"/>
      <c r="AH2465" s="3"/>
      <c r="AJ2465" s="3"/>
      <c r="AK2465" s="3"/>
      <c r="AL2465" s="3"/>
      <c r="AN2465" s="3"/>
      <c r="AQ2465" s="3"/>
    </row>
    <row r="2466" spans="1:43">
      <c r="A2466" t="str">
        <f>IF(C2466="","","Allievo "&amp;COUNTIF($C$2:C2466,C2466))</f>
        <v/>
      </c>
      <c r="H2466" s="3"/>
      <c r="N2466" s="3"/>
      <c r="O2466" s="3"/>
      <c r="P2466" s="3"/>
      <c r="Q2466" s="3"/>
      <c r="R2466" s="3"/>
      <c r="S2466" s="3"/>
      <c r="T2466" s="3"/>
      <c r="V2466" s="3"/>
      <c r="W2466" s="3"/>
      <c r="X2466" s="3"/>
      <c r="Z2466" s="3"/>
      <c r="AA2466" s="3"/>
      <c r="AB2466" s="3"/>
      <c r="AC2466" s="3"/>
      <c r="AD2466" s="3"/>
      <c r="AF2466" s="3"/>
      <c r="AG2466" s="3"/>
      <c r="AH2466" s="3"/>
      <c r="AJ2466" s="3"/>
      <c r="AK2466" s="3"/>
      <c r="AL2466" s="3"/>
      <c r="AN2466" s="3"/>
      <c r="AQ2466" s="3"/>
    </row>
    <row r="2467" spans="1:43">
      <c r="A2467" t="str">
        <f>IF(C2467="","","Allievo "&amp;COUNTIF($C$2:C2467,C2467))</f>
        <v/>
      </c>
      <c r="H2467" s="3"/>
      <c r="N2467" s="3"/>
      <c r="O2467" s="3"/>
      <c r="P2467" s="3"/>
      <c r="Q2467" s="3"/>
      <c r="R2467" s="3"/>
      <c r="S2467" s="3"/>
      <c r="T2467" s="3"/>
      <c r="V2467" s="3"/>
      <c r="W2467" s="3"/>
      <c r="X2467" s="3"/>
      <c r="Z2467" s="3"/>
      <c r="AA2467" s="3"/>
      <c r="AB2467" s="3"/>
      <c r="AC2467" s="3"/>
      <c r="AD2467" s="3"/>
      <c r="AF2467" s="3"/>
      <c r="AG2467" s="3"/>
      <c r="AH2467" s="3"/>
      <c r="AJ2467" s="3"/>
      <c r="AK2467" s="3"/>
      <c r="AL2467" s="3"/>
      <c r="AN2467" s="3"/>
      <c r="AQ2467" s="3"/>
    </row>
    <row r="2468" spans="1:43">
      <c r="A2468" t="str">
        <f>IF(C2468="","","Allievo "&amp;COUNTIF($C$2:C2468,C2468))</f>
        <v/>
      </c>
      <c r="H2468" s="3"/>
      <c r="N2468" s="3"/>
      <c r="O2468" s="3"/>
      <c r="P2468" s="3"/>
      <c r="Q2468" s="3"/>
      <c r="R2468" s="3"/>
      <c r="S2468" s="3"/>
      <c r="T2468" s="3"/>
      <c r="V2468" s="3"/>
      <c r="W2468" s="3"/>
      <c r="X2468" s="3"/>
      <c r="Z2468" s="3"/>
      <c r="AA2468" s="3"/>
      <c r="AB2468" s="3"/>
      <c r="AC2468" s="3"/>
      <c r="AD2468" s="3"/>
      <c r="AF2468" s="3"/>
      <c r="AG2468" s="3"/>
      <c r="AH2468" s="3"/>
      <c r="AJ2468" s="3"/>
      <c r="AK2468" s="3"/>
      <c r="AL2468" s="3"/>
      <c r="AN2468" s="3"/>
      <c r="AQ2468" s="3"/>
    </row>
    <row r="2469" spans="1:43">
      <c r="A2469" t="str">
        <f>IF(C2469="","","Allievo "&amp;COUNTIF($C$2:C2469,C2469))</f>
        <v/>
      </c>
      <c r="H2469" s="3"/>
      <c r="N2469" s="3"/>
      <c r="O2469" s="3"/>
      <c r="P2469" s="3"/>
      <c r="Q2469" s="3"/>
      <c r="R2469" s="3"/>
      <c r="S2469" s="3"/>
      <c r="T2469" s="3"/>
      <c r="V2469" s="3"/>
      <c r="W2469" s="3"/>
      <c r="X2469" s="3"/>
      <c r="Z2469" s="3"/>
      <c r="AA2469" s="3"/>
      <c r="AB2469" s="3"/>
      <c r="AC2469" s="3"/>
      <c r="AD2469" s="3"/>
      <c r="AF2469" s="3"/>
      <c r="AG2469" s="3"/>
      <c r="AH2469" s="3"/>
      <c r="AJ2469" s="3"/>
      <c r="AK2469" s="3"/>
      <c r="AL2469" s="3"/>
      <c r="AN2469" s="3"/>
      <c r="AQ2469" s="3"/>
    </row>
    <row r="2470" spans="1:43">
      <c r="A2470" t="str">
        <f>IF(C2470="","","Allievo "&amp;COUNTIF($C$2:C2470,C2470))</f>
        <v/>
      </c>
      <c r="H2470" s="3"/>
      <c r="N2470" s="3"/>
      <c r="O2470" s="3"/>
      <c r="P2470" s="3"/>
      <c r="Q2470" s="3"/>
      <c r="R2470" s="3"/>
      <c r="S2470" s="3"/>
      <c r="T2470" s="3"/>
      <c r="V2470" s="3"/>
      <c r="W2470" s="3"/>
      <c r="X2470" s="3"/>
      <c r="Z2470" s="3"/>
      <c r="AA2470" s="3"/>
      <c r="AB2470" s="3"/>
      <c r="AC2470" s="3"/>
      <c r="AD2470" s="3"/>
      <c r="AF2470" s="3"/>
      <c r="AG2470" s="3"/>
      <c r="AH2470" s="3"/>
      <c r="AJ2470" s="3"/>
      <c r="AK2470" s="3"/>
      <c r="AL2470" s="3"/>
      <c r="AN2470" s="3"/>
      <c r="AQ2470" s="3"/>
    </row>
    <row r="2471" spans="1:43">
      <c r="A2471" t="str">
        <f>IF(C2471="","","Allievo "&amp;COUNTIF($C$2:C2471,C2471))</f>
        <v/>
      </c>
      <c r="H2471" s="3"/>
      <c r="N2471" s="3"/>
      <c r="O2471" s="3"/>
      <c r="P2471" s="3"/>
      <c r="Q2471" s="3"/>
      <c r="R2471" s="3"/>
      <c r="S2471" s="3"/>
      <c r="T2471" s="3"/>
      <c r="V2471" s="3"/>
      <c r="W2471" s="3"/>
      <c r="X2471" s="3"/>
      <c r="Z2471" s="3"/>
      <c r="AA2471" s="3"/>
      <c r="AB2471" s="3"/>
      <c r="AC2471" s="3"/>
      <c r="AD2471" s="3"/>
      <c r="AF2471" s="3"/>
      <c r="AG2471" s="3"/>
      <c r="AH2471" s="3"/>
      <c r="AJ2471" s="3"/>
      <c r="AK2471" s="3"/>
      <c r="AL2471" s="3"/>
      <c r="AN2471" s="3"/>
      <c r="AQ2471" s="3"/>
    </row>
    <row r="2472" spans="1:43">
      <c r="A2472" t="str">
        <f>IF(C2472="","","Allievo "&amp;COUNTIF($C$2:C2472,C2472))</f>
        <v/>
      </c>
      <c r="H2472" s="3"/>
      <c r="N2472" s="3"/>
      <c r="O2472" s="3"/>
      <c r="P2472" s="3"/>
      <c r="Q2472" s="3"/>
      <c r="R2472" s="3"/>
      <c r="S2472" s="3"/>
      <c r="T2472" s="3"/>
      <c r="V2472" s="3"/>
      <c r="W2472" s="3"/>
      <c r="X2472" s="3"/>
      <c r="Z2472" s="3"/>
      <c r="AA2472" s="3"/>
      <c r="AB2472" s="3"/>
      <c r="AC2472" s="3"/>
      <c r="AD2472" s="3"/>
      <c r="AF2472" s="3"/>
      <c r="AG2472" s="3"/>
      <c r="AH2472" s="3"/>
      <c r="AJ2472" s="3"/>
      <c r="AK2472" s="3"/>
      <c r="AL2472" s="3"/>
      <c r="AN2472" s="3"/>
      <c r="AQ2472" s="3"/>
    </row>
    <row r="2473" spans="1:43">
      <c r="A2473" t="str">
        <f>IF(C2473="","","Allievo "&amp;COUNTIF($C$2:C2473,C2473))</f>
        <v/>
      </c>
      <c r="H2473" s="3"/>
      <c r="N2473" s="3"/>
      <c r="O2473" s="3"/>
      <c r="P2473" s="3"/>
      <c r="Q2473" s="3"/>
      <c r="R2473" s="3"/>
      <c r="S2473" s="3"/>
      <c r="T2473" s="3"/>
      <c r="V2473" s="3"/>
      <c r="W2473" s="3"/>
      <c r="X2473" s="3"/>
      <c r="Z2473" s="3"/>
      <c r="AA2473" s="3"/>
      <c r="AB2473" s="3"/>
      <c r="AC2473" s="3"/>
      <c r="AD2473" s="3"/>
      <c r="AF2473" s="3"/>
      <c r="AG2473" s="3"/>
      <c r="AH2473" s="3"/>
      <c r="AJ2473" s="3"/>
      <c r="AK2473" s="3"/>
      <c r="AL2473" s="3"/>
      <c r="AN2473" s="3"/>
      <c r="AQ2473" s="3"/>
    </row>
    <row r="2474" spans="1:43">
      <c r="A2474" t="str">
        <f>IF(C2474="","","Allievo "&amp;COUNTIF($C$2:C2474,C2474))</f>
        <v/>
      </c>
      <c r="H2474" s="3"/>
      <c r="N2474" s="3"/>
      <c r="O2474" s="3"/>
      <c r="P2474" s="3"/>
      <c r="Q2474" s="3"/>
      <c r="R2474" s="3"/>
      <c r="S2474" s="3"/>
      <c r="T2474" s="3"/>
      <c r="V2474" s="3"/>
      <c r="W2474" s="3"/>
      <c r="X2474" s="3"/>
      <c r="Z2474" s="3"/>
      <c r="AA2474" s="3"/>
      <c r="AB2474" s="3"/>
      <c r="AC2474" s="3"/>
      <c r="AD2474" s="3"/>
      <c r="AF2474" s="3"/>
      <c r="AG2474" s="3"/>
      <c r="AH2474" s="3"/>
      <c r="AJ2474" s="3"/>
      <c r="AK2474" s="3"/>
      <c r="AL2474" s="3"/>
      <c r="AN2474" s="3"/>
      <c r="AQ2474" s="3"/>
    </row>
    <row r="2475" spans="1:43">
      <c r="A2475" t="str">
        <f>IF(C2475="","","Allievo "&amp;COUNTIF($C$2:C2475,C2475))</f>
        <v/>
      </c>
      <c r="H2475" s="3"/>
      <c r="N2475" s="3"/>
      <c r="O2475" s="3"/>
      <c r="P2475" s="3"/>
      <c r="Q2475" s="3"/>
      <c r="R2475" s="3"/>
      <c r="S2475" s="3"/>
      <c r="T2475" s="3"/>
      <c r="V2475" s="3"/>
      <c r="W2475" s="3"/>
      <c r="X2475" s="3"/>
      <c r="Z2475" s="3"/>
      <c r="AA2475" s="3"/>
      <c r="AB2475" s="3"/>
      <c r="AC2475" s="3"/>
      <c r="AD2475" s="3"/>
      <c r="AF2475" s="3"/>
      <c r="AG2475" s="3"/>
      <c r="AH2475" s="3"/>
      <c r="AJ2475" s="3"/>
      <c r="AK2475" s="3"/>
      <c r="AL2475" s="3"/>
      <c r="AN2475" s="3"/>
      <c r="AQ2475" s="3"/>
    </row>
    <row r="2476" spans="1:43">
      <c r="A2476" t="str">
        <f>IF(C2476="","","Allievo "&amp;COUNTIF($C$2:C2476,C2476))</f>
        <v/>
      </c>
      <c r="H2476" s="3"/>
      <c r="N2476" s="3"/>
      <c r="O2476" s="3"/>
      <c r="P2476" s="3"/>
      <c r="Q2476" s="3"/>
      <c r="R2476" s="3"/>
      <c r="S2476" s="3"/>
      <c r="T2476" s="3"/>
      <c r="V2476" s="3"/>
      <c r="W2476" s="3"/>
      <c r="X2476" s="3"/>
      <c r="Z2476" s="3"/>
      <c r="AA2476" s="3"/>
      <c r="AB2476" s="3"/>
      <c r="AC2476" s="3"/>
      <c r="AD2476" s="3"/>
      <c r="AF2476" s="3"/>
      <c r="AG2476" s="3"/>
      <c r="AH2476" s="3"/>
      <c r="AJ2476" s="3"/>
      <c r="AK2476" s="3"/>
      <c r="AL2476" s="3"/>
      <c r="AN2476" s="3"/>
      <c r="AQ2476" s="3"/>
    </row>
    <row r="2477" spans="1:43">
      <c r="A2477" t="str">
        <f>IF(C2477="","","Allievo "&amp;COUNTIF($C$2:C2477,C2477))</f>
        <v/>
      </c>
      <c r="H2477" s="3"/>
      <c r="N2477" s="3"/>
      <c r="O2477" s="3"/>
      <c r="P2477" s="3"/>
      <c r="Q2477" s="3"/>
      <c r="R2477" s="3"/>
      <c r="S2477" s="3"/>
      <c r="T2477" s="3"/>
      <c r="V2477" s="3"/>
      <c r="W2477" s="3"/>
      <c r="X2477" s="3"/>
      <c r="Z2477" s="3"/>
      <c r="AA2477" s="3"/>
      <c r="AB2477" s="3"/>
      <c r="AC2477" s="3"/>
      <c r="AD2477" s="3"/>
      <c r="AF2477" s="3"/>
      <c r="AG2477" s="3"/>
      <c r="AH2477" s="3"/>
      <c r="AJ2477" s="3"/>
      <c r="AK2477" s="3"/>
      <c r="AL2477" s="3"/>
      <c r="AN2477" s="3"/>
      <c r="AQ2477" s="3"/>
    </row>
    <row r="2478" spans="1:43">
      <c r="A2478" t="str">
        <f>IF(C2478="","","Allievo "&amp;COUNTIF($C$2:C2478,C2478))</f>
        <v/>
      </c>
      <c r="H2478" s="3"/>
      <c r="N2478" s="3"/>
      <c r="O2478" s="3"/>
      <c r="P2478" s="3"/>
      <c r="Q2478" s="3"/>
      <c r="R2478" s="3"/>
      <c r="S2478" s="3"/>
      <c r="T2478" s="3"/>
      <c r="V2478" s="3"/>
      <c r="W2478" s="3"/>
      <c r="X2478" s="3"/>
      <c r="Z2478" s="3"/>
      <c r="AA2478" s="3"/>
      <c r="AB2478" s="3"/>
      <c r="AC2478" s="3"/>
      <c r="AD2478" s="3"/>
      <c r="AF2478" s="3"/>
      <c r="AG2478" s="3"/>
      <c r="AH2478" s="3"/>
      <c r="AJ2478" s="3"/>
      <c r="AK2478" s="3"/>
      <c r="AL2478" s="3"/>
      <c r="AN2478" s="3"/>
      <c r="AQ2478" s="3"/>
    </row>
    <row r="2479" spans="1:43">
      <c r="A2479" t="str">
        <f>IF(C2479="","","Allievo "&amp;COUNTIF($C$2:C2479,C2479))</f>
        <v/>
      </c>
      <c r="H2479" s="3"/>
      <c r="N2479" s="3"/>
      <c r="O2479" s="3"/>
      <c r="P2479" s="3"/>
      <c r="Q2479" s="3"/>
      <c r="R2479" s="3"/>
      <c r="S2479" s="3"/>
      <c r="T2479" s="3"/>
      <c r="V2479" s="3"/>
      <c r="W2479" s="3"/>
      <c r="X2479" s="3"/>
      <c r="Z2479" s="3"/>
      <c r="AA2479" s="3"/>
      <c r="AB2479" s="3"/>
      <c r="AC2479" s="3"/>
      <c r="AD2479" s="3"/>
      <c r="AF2479" s="3"/>
      <c r="AG2479" s="3"/>
      <c r="AH2479" s="3"/>
      <c r="AJ2479" s="3"/>
      <c r="AK2479" s="3"/>
      <c r="AL2479" s="3"/>
      <c r="AN2479" s="3"/>
      <c r="AQ2479" s="3"/>
    </row>
    <row r="2480" spans="1:43">
      <c r="A2480" t="str">
        <f>IF(C2480="","","Allievo "&amp;COUNTIF($C$2:C2480,C2480))</f>
        <v/>
      </c>
      <c r="H2480" s="3"/>
      <c r="N2480" s="3"/>
      <c r="O2480" s="3"/>
      <c r="P2480" s="3"/>
      <c r="Q2480" s="3"/>
      <c r="R2480" s="3"/>
      <c r="S2480" s="3"/>
      <c r="T2480" s="3"/>
      <c r="V2480" s="3"/>
      <c r="W2480" s="3"/>
      <c r="X2480" s="3"/>
      <c r="Z2480" s="3"/>
      <c r="AA2480" s="3"/>
      <c r="AB2480" s="3"/>
      <c r="AC2480" s="3"/>
      <c r="AD2480" s="3"/>
      <c r="AF2480" s="3"/>
      <c r="AG2480" s="3"/>
      <c r="AH2480" s="3"/>
      <c r="AJ2480" s="3"/>
      <c r="AK2480" s="3"/>
      <c r="AL2480" s="3"/>
      <c r="AN2480" s="3"/>
      <c r="AQ2480" s="3"/>
    </row>
    <row r="2481" spans="1:43">
      <c r="A2481" t="str">
        <f>IF(C2481="","","Allievo "&amp;COUNTIF($C$2:C2481,C2481))</f>
        <v/>
      </c>
      <c r="H2481" s="3"/>
      <c r="N2481" s="3"/>
      <c r="O2481" s="3"/>
      <c r="P2481" s="3"/>
      <c r="Q2481" s="3"/>
      <c r="R2481" s="3"/>
      <c r="S2481" s="3"/>
      <c r="T2481" s="3"/>
      <c r="V2481" s="3"/>
      <c r="W2481" s="3"/>
      <c r="X2481" s="3"/>
      <c r="Z2481" s="3"/>
      <c r="AA2481" s="3"/>
      <c r="AB2481" s="3"/>
      <c r="AC2481" s="3"/>
      <c r="AD2481" s="3"/>
      <c r="AF2481" s="3"/>
      <c r="AG2481" s="3"/>
      <c r="AH2481" s="3"/>
      <c r="AJ2481" s="3"/>
      <c r="AK2481" s="3"/>
      <c r="AL2481" s="3"/>
      <c r="AN2481" s="3"/>
      <c r="AQ2481" s="3"/>
    </row>
    <row r="2482" spans="1:43">
      <c r="A2482" t="str">
        <f>IF(C2482="","","Allievo "&amp;COUNTIF($C$2:C2482,C2482))</f>
        <v/>
      </c>
      <c r="H2482" s="3"/>
      <c r="N2482" s="3"/>
      <c r="O2482" s="3"/>
      <c r="P2482" s="3"/>
      <c r="Q2482" s="3"/>
      <c r="R2482" s="3"/>
      <c r="S2482" s="3"/>
      <c r="T2482" s="3"/>
      <c r="V2482" s="3"/>
      <c r="W2482" s="3"/>
      <c r="X2482" s="3"/>
      <c r="Z2482" s="3"/>
      <c r="AA2482" s="3"/>
      <c r="AB2482" s="3"/>
      <c r="AC2482" s="3"/>
      <c r="AD2482" s="3"/>
      <c r="AF2482" s="3"/>
      <c r="AG2482" s="3"/>
      <c r="AH2482" s="3"/>
      <c r="AJ2482" s="3"/>
      <c r="AK2482" s="3"/>
      <c r="AL2482" s="3"/>
      <c r="AN2482" s="3"/>
      <c r="AQ2482" s="3"/>
    </row>
    <row r="2483" spans="1:43">
      <c r="A2483" t="str">
        <f>IF(C2483="","","Allievo "&amp;COUNTIF($C$2:C2483,C2483))</f>
        <v/>
      </c>
      <c r="H2483" s="3"/>
      <c r="N2483" s="3"/>
      <c r="O2483" s="3"/>
      <c r="P2483" s="3"/>
      <c r="Q2483" s="3"/>
      <c r="R2483" s="3"/>
      <c r="S2483" s="3"/>
      <c r="T2483" s="3"/>
      <c r="V2483" s="3"/>
      <c r="W2483" s="3"/>
      <c r="X2483" s="3"/>
      <c r="Z2483" s="3"/>
      <c r="AA2483" s="3"/>
      <c r="AB2483" s="3"/>
      <c r="AC2483" s="3"/>
      <c r="AD2483" s="3"/>
      <c r="AF2483" s="3"/>
      <c r="AG2483" s="3"/>
      <c r="AH2483" s="3"/>
      <c r="AJ2483" s="3"/>
      <c r="AK2483" s="3"/>
      <c r="AL2483" s="3"/>
      <c r="AN2483" s="3"/>
      <c r="AQ2483" s="3"/>
    </row>
    <row r="2484" spans="1:43">
      <c r="A2484" t="str">
        <f>IF(C2484="","","Allievo "&amp;COUNTIF($C$2:C2484,C2484))</f>
        <v/>
      </c>
      <c r="H2484" s="3"/>
      <c r="N2484" s="3"/>
      <c r="O2484" s="3"/>
      <c r="P2484" s="3"/>
      <c r="Q2484" s="3"/>
      <c r="R2484" s="3"/>
      <c r="S2484" s="3"/>
      <c r="T2484" s="3"/>
      <c r="V2484" s="3"/>
      <c r="W2484" s="3"/>
      <c r="X2484" s="3"/>
      <c r="Z2484" s="3"/>
      <c r="AA2484" s="3"/>
      <c r="AB2484" s="3"/>
      <c r="AC2484" s="3"/>
      <c r="AD2484" s="3"/>
      <c r="AF2484" s="3"/>
      <c r="AG2484" s="3"/>
      <c r="AH2484" s="3"/>
      <c r="AJ2484" s="3"/>
      <c r="AK2484" s="3"/>
      <c r="AL2484" s="3"/>
      <c r="AN2484" s="3"/>
      <c r="AQ2484" s="3"/>
    </row>
    <row r="2485" spans="1:43">
      <c r="A2485" t="str">
        <f>IF(C2485="","","Allievo "&amp;COUNTIF($C$2:C2485,C2485))</f>
        <v/>
      </c>
      <c r="H2485" s="3"/>
      <c r="N2485" s="3"/>
      <c r="O2485" s="3"/>
      <c r="P2485" s="3"/>
      <c r="Q2485" s="3"/>
      <c r="R2485" s="3"/>
      <c r="S2485" s="3"/>
      <c r="T2485" s="3"/>
      <c r="V2485" s="3"/>
      <c r="W2485" s="3"/>
      <c r="X2485" s="3"/>
      <c r="Z2485" s="3"/>
      <c r="AA2485" s="3"/>
      <c r="AB2485" s="3"/>
      <c r="AC2485" s="3"/>
      <c r="AD2485" s="3"/>
      <c r="AF2485" s="3"/>
      <c r="AG2485" s="3"/>
      <c r="AH2485" s="3"/>
      <c r="AJ2485" s="3"/>
      <c r="AK2485" s="3"/>
      <c r="AL2485" s="3"/>
      <c r="AN2485" s="3"/>
      <c r="AQ2485" s="3"/>
    </row>
    <row r="2486" spans="1:43">
      <c r="A2486" t="str">
        <f>IF(C2486="","","Allievo "&amp;COUNTIF($C$2:C2486,C2486))</f>
        <v/>
      </c>
      <c r="H2486" s="3"/>
      <c r="N2486" s="3"/>
      <c r="O2486" s="3"/>
      <c r="P2486" s="3"/>
      <c r="Q2486" s="3"/>
      <c r="R2486" s="3"/>
      <c r="S2486" s="3"/>
      <c r="T2486" s="3"/>
      <c r="V2486" s="3"/>
      <c r="W2486" s="3"/>
      <c r="X2486" s="3"/>
      <c r="Z2486" s="3"/>
      <c r="AA2486" s="3"/>
      <c r="AB2486" s="3"/>
      <c r="AC2486" s="3"/>
      <c r="AD2486" s="3"/>
      <c r="AF2486" s="3"/>
      <c r="AG2486" s="3"/>
      <c r="AH2486" s="3"/>
      <c r="AJ2486" s="3"/>
      <c r="AK2486" s="3"/>
      <c r="AL2486" s="3"/>
      <c r="AN2486" s="3"/>
      <c r="AQ2486" s="3"/>
    </row>
    <row r="2487" spans="1:43">
      <c r="A2487" t="str">
        <f>IF(C2487="","","Allievo "&amp;COUNTIF($C$2:C2487,C2487))</f>
        <v/>
      </c>
      <c r="H2487" s="3"/>
      <c r="N2487" s="3"/>
      <c r="O2487" s="3"/>
      <c r="P2487" s="3"/>
      <c r="Q2487" s="3"/>
      <c r="R2487" s="3"/>
      <c r="S2487" s="3"/>
      <c r="T2487" s="3"/>
      <c r="V2487" s="3"/>
      <c r="W2487" s="3"/>
      <c r="X2487" s="3"/>
      <c r="Z2487" s="3"/>
      <c r="AA2487" s="3"/>
      <c r="AB2487" s="3"/>
      <c r="AC2487" s="3"/>
      <c r="AD2487" s="3"/>
      <c r="AF2487" s="3"/>
      <c r="AG2487" s="3"/>
      <c r="AH2487" s="3"/>
      <c r="AJ2487" s="3"/>
      <c r="AK2487" s="3"/>
      <c r="AL2487" s="3"/>
      <c r="AN2487" s="3"/>
      <c r="AQ2487" s="3"/>
    </row>
    <row r="2488" spans="1:43">
      <c r="A2488" t="str">
        <f>IF(C2488="","","Allievo "&amp;COUNTIF($C$2:C2488,C2488))</f>
        <v/>
      </c>
      <c r="H2488" s="3"/>
      <c r="N2488" s="3"/>
      <c r="O2488" s="3"/>
      <c r="P2488" s="3"/>
      <c r="Q2488" s="3"/>
      <c r="R2488" s="3"/>
      <c r="S2488" s="3"/>
      <c r="T2488" s="3"/>
      <c r="V2488" s="3"/>
      <c r="W2488" s="3"/>
      <c r="X2488" s="3"/>
      <c r="Z2488" s="3"/>
      <c r="AA2488" s="3"/>
      <c r="AB2488" s="3"/>
      <c r="AC2488" s="3"/>
      <c r="AD2488" s="3"/>
      <c r="AF2488" s="3"/>
      <c r="AG2488" s="3"/>
      <c r="AH2488" s="3"/>
      <c r="AJ2488" s="3"/>
      <c r="AK2488" s="3"/>
      <c r="AL2488" s="3"/>
      <c r="AN2488" s="3"/>
      <c r="AQ2488" s="3"/>
    </row>
    <row r="2489" spans="1:43">
      <c r="A2489" t="str">
        <f>IF(C2489="","","Allievo "&amp;COUNTIF($C$2:C2489,C2489))</f>
        <v/>
      </c>
      <c r="H2489" s="3"/>
      <c r="N2489" s="3"/>
      <c r="O2489" s="3"/>
      <c r="P2489" s="3"/>
      <c r="Q2489" s="3"/>
      <c r="R2489" s="3"/>
      <c r="S2489" s="3"/>
      <c r="T2489" s="3"/>
      <c r="V2489" s="3"/>
      <c r="W2489" s="3"/>
      <c r="X2489" s="3"/>
      <c r="Z2489" s="3"/>
      <c r="AA2489" s="3"/>
      <c r="AB2489" s="3"/>
      <c r="AC2489" s="3"/>
      <c r="AD2489" s="3"/>
      <c r="AF2489" s="3"/>
      <c r="AG2489" s="3"/>
      <c r="AH2489" s="3"/>
      <c r="AJ2489" s="3"/>
      <c r="AK2489" s="3"/>
      <c r="AL2489" s="3"/>
      <c r="AN2489" s="3"/>
      <c r="AQ2489" s="3"/>
    </row>
    <row r="2490" spans="1:43">
      <c r="A2490" t="str">
        <f>IF(C2490="","","Allievo "&amp;COUNTIF($C$2:C2490,C2490))</f>
        <v/>
      </c>
      <c r="H2490" s="3"/>
      <c r="N2490" s="3"/>
      <c r="O2490" s="3"/>
      <c r="P2490" s="3"/>
      <c r="Q2490" s="3"/>
      <c r="R2490" s="3"/>
      <c r="S2490" s="3"/>
      <c r="T2490" s="3"/>
      <c r="V2490" s="3"/>
      <c r="W2490" s="3"/>
      <c r="X2490" s="3"/>
      <c r="Z2490" s="3"/>
      <c r="AA2490" s="3"/>
      <c r="AB2490" s="3"/>
      <c r="AC2490" s="3"/>
      <c r="AD2490" s="3"/>
      <c r="AF2490" s="3"/>
      <c r="AG2490" s="3"/>
      <c r="AH2490" s="3"/>
      <c r="AJ2490" s="3"/>
      <c r="AK2490" s="3"/>
      <c r="AL2490" s="3"/>
      <c r="AN2490" s="3"/>
      <c r="AQ2490" s="3"/>
    </row>
    <row r="2491" spans="1:43">
      <c r="A2491" t="str">
        <f>IF(C2491="","","Allievo "&amp;COUNTIF($C$2:C2491,C2491))</f>
        <v/>
      </c>
      <c r="H2491" s="3"/>
      <c r="N2491" s="3"/>
      <c r="O2491" s="3"/>
      <c r="P2491" s="3"/>
      <c r="Q2491" s="3"/>
      <c r="R2491" s="3"/>
      <c r="S2491" s="3"/>
      <c r="T2491" s="3"/>
      <c r="V2491" s="3"/>
      <c r="W2491" s="3"/>
      <c r="X2491" s="3"/>
      <c r="Z2491" s="3"/>
      <c r="AA2491" s="3"/>
      <c r="AB2491" s="3"/>
      <c r="AC2491" s="3"/>
      <c r="AD2491" s="3"/>
      <c r="AF2491" s="3"/>
      <c r="AG2491" s="3"/>
      <c r="AH2491" s="3"/>
      <c r="AJ2491" s="3"/>
      <c r="AK2491" s="3"/>
      <c r="AL2491" s="3"/>
      <c r="AN2491" s="3"/>
      <c r="AQ2491" s="3"/>
    </row>
    <row r="2492" spans="1:43">
      <c r="A2492" t="str">
        <f>IF(C2492="","","Allievo "&amp;COUNTIF($C$2:C2492,C2492))</f>
        <v/>
      </c>
      <c r="H2492" s="3"/>
      <c r="N2492" s="3"/>
      <c r="O2492" s="3"/>
      <c r="P2492" s="3"/>
      <c r="Q2492" s="3"/>
      <c r="R2492" s="3"/>
      <c r="S2492" s="3"/>
      <c r="T2492" s="3"/>
      <c r="V2492" s="3"/>
      <c r="W2492" s="3"/>
      <c r="X2492" s="3"/>
      <c r="Z2492" s="3"/>
      <c r="AA2492" s="3"/>
      <c r="AB2492" s="3"/>
      <c r="AC2492" s="3"/>
      <c r="AD2492" s="3"/>
      <c r="AF2492" s="3"/>
      <c r="AG2492" s="3"/>
      <c r="AH2492" s="3"/>
      <c r="AJ2492" s="3"/>
      <c r="AK2492" s="3"/>
      <c r="AL2492" s="3"/>
      <c r="AN2492" s="3"/>
      <c r="AQ2492" s="3"/>
    </row>
    <row r="2493" spans="1:43">
      <c r="A2493" t="str">
        <f>IF(C2493="","","Allievo "&amp;COUNTIF($C$2:C2493,C2493))</f>
        <v/>
      </c>
      <c r="H2493" s="3"/>
      <c r="N2493" s="3"/>
      <c r="O2493" s="3"/>
      <c r="P2493" s="3"/>
      <c r="Q2493" s="3"/>
      <c r="R2493" s="3"/>
      <c r="S2493" s="3"/>
      <c r="T2493" s="3"/>
      <c r="V2493" s="3"/>
      <c r="W2493" s="3"/>
      <c r="X2493" s="3"/>
      <c r="Z2493" s="3"/>
      <c r="AA2493" s="3"/>
      <c r="AB2493" s="3"/>
      <c r="AC2493" s="3"/>
      <c r="AD2493" s="3"/>
      <c r="AF2493" s="3"/>
      <c r="AG2493" s="3"/>
      <c r="AH2493" s="3"/>
      <c r="AJ2493" s="3"/>
      <c r="AK2493" s="3"/>
      <c r="AL2493" s="3"/>
      <c r="AN2493" s="3"/>
      <c r="AQ2493" s="3"/>
    </row>
    <row r="2494" spans="1:43">
      <c r="A2494" t="str">
        <f>IF(C2494="","","Allievo "&amp;COUNTIF($C$2:C2494,C2494))</f>
        <v/>
      </c>
      <c r="H2494" s="3"/>
      <c r="N2494" s="3"/>
      <c r="O2494" s="3"/>
      <c r="P2494" s="3"/>
      <c r="Q2494" s="3"/>
      <c r="R2494" s="3"/>
      <c r="S2494" s="3"/>
      <c r="T2494" s="3"/>
      <c r="V2494" s="3"/>
      <c r="W2494" s="3"/>
      <c r="X2494" s="3"/>
      <c r="Z2494" s="3"/>
      <c r="AA2494" s="3"/>
      <c r="AB2494" s="3"/>
      <c r="AC2494" s="3"/>
      <c r="AD2494" s="3"/>
      <c r="AF2494" s="3"/>
      <c r="AG2494" s="3"/>
      <c r="AH2494" s="3"/>
      <c r="AJ2494" s="3"/>
      <c r="AK2494" s="3"/>
      <c r="AL2494" s="3"/>
      <c r="AN2494" s="3"/>
      <c r="AQ2494" s="3"/>
    </row>
    <row r="2495" spans="1:43">
      <c r="A2495" t="str">
        <f>IF(C2495="","","Allievo "&amp;COUNTIF($C$2:C2495,C2495))</f>
        <v/>
      </c>
      <c r="H2495" s="3"/>
      <c r="N2495" s="3"/>
      <c r="O2495" s="3"/>
      <c r="P2495" s="3"/>
      <c r="Q2495" s="3"/>
      <c r="R2495" s="3"/>
      <c r="S2495" s="3"/>
      <c r="T2495" s="3"/>
      <c r="V2495" s="3"/>
      <c r="W2495" s="3"/>
      <c r="X2495" s="3"/>
      <c r="Z2495" s="3"/>
      <c r="AA2495" s="3"/>
      <c r="AB2495" s="3"/>
      <c r="AC2495" s="3"/>
      <c r="AD2495" s="3"/>
      <c r="AF2495" s="3"/>
      <c r="AG2495" s="3"/>
      <c r="AH2495" s="3"/>
      <c r="AJ2495" s="3"/>
      <c r="AK2495" s="3"/>
      <c r="AL2495" s="3"/>
      <c r="AN2495" s="3"/>
      <c r="AQ2495" s="3"/>
    </row>
    <row r="2496" spans="1:43">
      <c r="A2496" t="str">
        <f>IF(C2496="","","Allievo "&amp;COUNTIF($C$2:C2496,C2496))</f>
        <v/>
      </c>
      <c r="H2496" s="3"/>
      <c r="N2496" s="3"/>
      <c r="O2496" s="3"/>
      <c r="P2496" s="3"/>
      <c r="Q2496" s="3"/>
      <c r="R2496" s="3"/>
      <c r="S2496" s="3"/>
      <c r="T2496" s="3"/>
      <c r="V2496" s="3"/>
      <c r="W2496" s="3"/>
      <c r="X2496" s="3"/>
      <c r="Z2496" s="3"/>
      <c r="AA2496" s="3"/>
      <c r="AB2496" s="3"/>
      <c r="AC2496" s="3"/>
      <c r="AD2496" s="3"/>
      <c r="AF2496" s="3"/>
      <c r="AG2496" s="3"/>
      <c r="AH2496" s="3"/>
      <c r="AJ2496" s="3"/>
      <c r="AK2496" s="3"/>
      <c r="AL2496" s="3"/>
      <c r="AN2496" s="3"/>
      <c r="AQ2496" s="3"/>
    </row>
    <row r="2497" spans="1:43">
      <c r="A2497" t="str">
        <f>IF(C2497="","","Allievo "&amp;COUNTIF($C$2:C2497,C2497))</f>
        <v/>
      </c>
      <c r="H2497" s="3"/>
      <c r="N2497" s="3"/>
      <c r="O2497" s="3"/>
      <c r="P2497" s="3"/>
      <c r="Q2497" s="3"/>
      <c r="R2497" s="3"/>
      <c r="S2497" s="3"/>
      <c r="T2497" s="3"/>
      <c r="V2497" s="3"/>
      <c r="W2497" s="3"/>
      <c r="X2497" s="3"/>
      <c r="Z2497" s="3"/>
      <c r="AA2497" s="3"/>
      <c r="AB2497" s="3"/>
      <c r="AC2497" s="3"/>
      <c r="AD2497" s="3"/>
      <c r="AF2497" s="3"/>
      <c r="AG2497" s="3"/>
      <c r="AH2497" s="3"/>
      <c r="AJ2497" s="3"/>
      <c r="AK2497" s="3"/>
      <c r="AL2497" s="3"/>
      <c r="AN2497" s="3"/>
      <c r="AQ2497" s="3"/>
    </row>
    <row r="2498" spans="1:43">
      <c r="A2498" t="str">
        <f>IF(C2498="","","Allievo "&amp;COUNTIF($C$2:C2498,C2498))</f>
        <v/>
      </c>
      <c r="H2498" s="3"/>
      <c r="N2498" s="3"/>
      <c r="O2498" s="3"/>
      <c r="P2498" s="3"/>
      <c r="Q2498" s="3"/>
      <c r="R2498" s="3"/>
      <c r="S2498" s="3"/>
      <c r="T2498" s="3"/>
      <c r="V2498" s="3"/>
      <c r="W2498" s="3"/>
      <c r="X2498" s="3"/>
      <c r="Z2498" s="3"/>
      <c r="AA2498" s="3"/>
      <c r="AB2498" s="3"/>
      <c r="AC2498" s="3"/>
      <c r="AD2498" s="3"/>
      <c r="AF2498" s="3"/>
      <c r="AG2498" s="3"/>
      <c r="AH2498" s="3"/>
      <c r="AJ2498" s="3"/>
      <c r="AK2498" s="3"/>
      <c r="AL2498" s="3"/>
      <c r="AN2498" s="3"/>
      <c r="AQ2498" s="3"/>
    </row>
    <row r="2499" spans="1:43">
      <c r="A2499" t="str">
        <f>IF(C2499="","","Allievo "&amp;COUNTIF($C$2:C2499,C2499))</f>
        <v/>
      </c>
      <c r="H2499" s="3"/>
      <c r="N2499" s="3"/>
      <c r="O2499" s="3"/>
      <c r="P2499" s="3"/>
      <c r="Q2499" s="3"/>
      <c r="R2499" s="3"/>
      <c r="S2499" s="3"/>
      <c r="T2499" s="3"/>
      <c r="V2499" s="3"/>
      <c r="W2499" s="3"/>
      <c r="X2499" s="3"/>
      <c r="Z2499" s="3"/>
      <c r="AA2499" s="3"/>
      <c r="AB2499" s="3"/>
      <c r="AC2499" s="3"/>
      <c r="AD2499" s="3"/>
      <c r="AF2499" s="3"/>
      <c r="AG2499" s="3"/>
      <c r="AH2499" s="3"/>
      <c r="AJ2499" s="3"/>
      <c r="AK2499" s="3"/>
      <c r="AL2499" s="3"/>
      <c r="AN2499" s="3"/>
      <c r="AQ2499" s="3"/>
    </row>
    <row r="2500" spans="1:43">
      <c r="A2500" t="str">
        <f>IF(C2500="","","Allievo "&amp;COUNTIF($C$2:C2500,C2500))</f>
        <v/>
      </c>
      <c r="H2500" s="3"/>
      <c r="N2500" s="3"/>
      <c r="O2500" s="3"/>
      <c r="P2500" s="3"/>
      <c r="Q2500" s="3"/>
      <c r="R2500" s="3"/>
      <c r="S2500" s="3"/>
      <c r="T2500" s="3"/>
      <c r="V2500" s="3"/>
      <c r="W2500" s="3"/>
      <c r="X2500" s="3"/>
      <c r="Z2500" s="3"/>
      <c r="AA2500" s="3"/>
      <c r="AB2500" s="3"/>
      <c r="AC2500" s="3"/>
      <c r="AD2500" s="3"/>
      <c r="AF2500" s="3"/>
      <c r="AG2500" s="3"/>
      <c r="AH2500" s="3"/>
      <c r="AJ2500" s="3"/>
      <c r="AK2500" s="3"/>
      <c r="AL2500" s="3"/>
      <c r="AN2500" s="3"/>
      <c r="AQ2500" s="3"/>
    </row>
    <row r="2501" spans="1:43">
      <c r="A2501" t="str">
        <f>IF(C2501="","","Allievo "&amp;COUNTIF($C$2:C2501,C2501))</f>
        <v/>
      </c>
      <c r="H2501" s="3"/>
      <c r="N2501" s="3"/>
      <c r="O2501" s="3"/>
      <c r="P2501" s="3"/>
      <c r="Q2501" s="3"/>
      <c r="R2501" s="3"/>
      <c r="S2501" s="3"/>
      <c r="T2501" s="3"/>
      <c r="V2501" s="3"/>
      <c r="W2501" s="3"/>
      <c r="X2501" s="3"/>
      <c r="Z2501" s="3"/>
      <c r="AA2501" s="3"/>
      <c r="AB2501" s="3"/>
      <c r="AC2501" s="3"/>
      <c r="AD2501" s="3"/>
      <c r="AF2501" s="3"/>
      <c r="AG2501" s="3"/>
      <c r="AH2501" s="3"/>
      <c r="AJ2501" s="3"/>
      <c r="AK2501" s="3"/>
      <c r="AL2501" s="3"/>
      <c r="AN2501" s="3"/>
      <c r="AQ2501" s="3"/>
    </row>
    <row r="2502" spans="1:43">
      <c r="A2502" t="str">
        <f>IF(C2502="","","Allievo "&amp;COUNTIF($C$2:C2502,C2502))</f>
        <v/>
      </c>
      <c r="H2502" s="3"/>
      <c r="N2502" s="3"/>
      <c r="O2502" s="3"/>
      <c r="P2502" s="3"/>
      <c r="Q2502" s="3"/>
      <c r="R2502" s="3"/>
      <c r="S2502" s="3"/>
      <c r="T2502" s="3"/>
      <c r="V2502" s="3"/>
      <c r="W2502" s="3"/>
      <c r="X2502" s="3"/>
      <c r="Z2502" s="3"/>
      <c r="AA2502" s="3"/>
      <c r="AB2502" s="3"/>
      <c r="AC2502" s="3"/>
      <c r="AD2502" s="3"/>
      <c r="AF2502" s="3"/>
      <c r="AG2502" s="3"/>
      <c r="AH2502" s="3"/>
      <c r="AJ2502" s="3"/>
      <c r="AK2502" s="3"/>
      <c r="AL2502" s="3"/>
      <c r="AN2502" s="3"/>
      <c r="AQ2502" s="3"/>
    </row>
    <row r="2503" spans="1:43">
      <c r="A2503" t="str">
        <f>IF(C2503="","","Allievo "&amp;COUNTIF($C$2:C2503,C2503))</f>
        <v/>
      </c>
      <c r="H2503" s="3"/>
      <c r="N2503" s="3"/>
      <c r="O2503" s="3"/>
      <c r="P2503" s="3"/>
      <c r="Q2503" s="3"/>
      <c r="R2503" s="3"/>
      <c r="S2503" s="3"/>
      <c r="T2503" s="3"/>
      <c r="V2503" s="3"/>
      <c r="W2503" s="3"/>
      <c r="X2503" s="3"/>
      <c r="Z2503" s="3"/>
      <c r="AA2503" s="3"/>
      <c r="AB2503" s="3"/>
      <c r="AC2503" s="3"/>
      <c r="AD2503" s="3"/>
      <c r="AF2503" s="3"/>
      <c r="AG2503" s="3"/>
      <c r="AH2503" s="3"/>
      <c r="AJ2503" s="3"/>
      <c r="AK2503" s="3"/>
      <c r="AL2503" s="3"/>
      <c r="AN2503" s="3"/>
      <c r="AQ2503" s="3"/>
    </row>
    <row r="2504" spans="1:43">
      <c r="A2504" t="str">
        <f>IF(C2504="","","Allievo "&amp;COUNTIF($C$2:C2504,C2504))</f>
        <v/>
      </c>
      <c r="H2504" s="3"/>
      <c r="N2504" s="3"/>
      <c r="O2504" s="3"/>
      <c r="P2504" s="3"/>
      <c r="Q2504" s="3"/>
      <c r="R2504" s="3"/>
      <c r="S2504" s="3"/>
      <c r="T2504" s="3"/>
      <c r="V2504" s="3"/>
      <c r="W2504" s="3"/>
      <c r="X2504" s="3"/>
      <c r="Z2504" s="3"/>
      <c r="AA2504" s="3"/>
      <c r="AB2504" s="3"/>
      <c r="AC2504" s="3"/>
      <c r="AD2504" s="3"/>
      <c r="AF2504" s="3"/>
      <c r="AG2504" s="3"/>
      <c r="AH2504" s="3"/>
      <c r="AJ2504" s="3"/>
      <c r="AK2504" s="3"/>
      <c r="AL2504" s="3"/>
      <c r="AN2504" s="3"/>
      <c r="AQ2504" s="3"/>
    </row>
    <row r="2505" spans="1:43">
      <c r="A2505" t="str">
        <f>IF(C2505="","","Allievo "&amp;COUNTIF($C$2:C2505,C2505))</f>
        <v/>
      </c>
      <c r="H2505" s="3"/>
      <c r="N2505" s="3"/>
      <c r="O2505" s="3"/>
      <c r="P2505" s="3"/>
      <c r="Q2505" s="3"/>
      <c r="R2505" s="3"/>
      <c r="S2505" s="3"/>
      <c r="T2505" s="3"/>
      <c r="V2505" s="3"/>
      <c r="W2505" s="3"/>
      <c r="X2505" s="3"/>
      <c r="Z2505" s="3"/>
      <c r="AA2505" s="3"/>
      <c r="AB2505" s="3"/>
      <c r="AC2505" s="3"/>
      <c r="AD2505" s="3"/>
      <c r="AF2505" s="3"/>
      <c r="AG2505" s="3"/>
      <c r="AH2505" s="3"/>
      <c r="AJ2505" s="3"/>
      <c r="AK2505" s="3"/>
      <c r="AL2505" s="3"/>
      <c r="AN2505" s="3"/>
      <c r="AQ2505" s="3"/>
    </row>
    <row r="2506" spans="1:43">
      <c r="A2506" t="str">
        <f>IF(C2506="","","Allievo "&amp;COUNTIF($C$2:C2506,C2506))</f>
        <v/>
      </c>
      <c r="H2506" s="3"/>
      <c r="N2506" s="3"/>
      <c r="O2506" s="3"/>
      <c r="P2506" s="3"/>
      <c r="Q2506" s="3"/>
      <c r="R2506" s="3"/>
      <c r="S2506" s="3"/>
      <c r="T2506" s="3"/>
      <c r="V2506" s="3"/>
      <c r="W2506" s="3"/>
      <c r="X2506" s="3"/>
      <c r="Z2506" s="3"/>
      <c r="AA2506" s="3"/>
      <c r="AB2506" s="3"/>
      <c r="AC2506" s="3"/>
      <c r="AD2506" s="3"/>
      <c r="AF2506" s="3"/>
      <c r="AG2506" s="3"/>
      <c r="AH2506" s="3"/>
      <c r="AJ2506" s="3"/>
      <c r="AK2506" s="3"/>
      <c r="AL2506" s="3"/>
      <c r="AN2506" s="3"/>
      <c r="AQ2506" s="3"/>
    </row>
    <row r="2507" spans="1:43">
      <c r="A2507" t="str">
        <f>IF(C2507="","","Allievo "&amp;COUNTIF($C$2:C2507,C2507))</f>
        <v/>
      </c>
      <c r="H2507" s="3"/>
      <c r="N2507" s="3"/>
      <c r="O2507" s="3"/>
      <c r="P2507" s="3"/>
      <c r="Q2507" s="3"/>
      <c r="R2507" s="3"/>
      <c r="S2507" s="3"/>
      <c r="T2507" s="3"/>
      <c r="V2507" s="3"/>
      <c r="W2507" s="3"/>
      <c r="X2507" s="3"/>
      <c r="Z2507" s="3"/>
      <c r="AA2507" s="3"/>
      <c r="AB2507" s="3"/>
      <c r="AC2507" s="3"/>
      <c r="AD2507" s="3"/>
      <c r="AF2507" s="3"/>
      <c r="AG2507" s="3"/>
      <c r="AH2507" s="3"/>
      <c r="AJ2507" s="3"/>
      <c r="AK2507" s="3"/>
      <c r="AL2507" s="3"/>
      <c r="AN2507" s="3"/>
      <c r="AQ2507" s="3"/>
    </row>
    <row r="2508" spans="1:43">
      <c r="A2508" t="str">
        <f>IF(C2508="","","Allievo "&amp;COUNTIF($C$2:C2508,C2508))</f>
        <v/>
      </c>
      <c r="H2508" s="3"/>
      <c r="N2508" s="3"/>
      <c r="O2508" s="3"/>
      <c r="P2508" s="3"/>
      <c r="Q2508" s="3"/>
      <c r="R2508" s="3"/>
      <c r="S2508" s="3"/>
      <c r="T2508" s="3"/>
      <c r="V2508" s="3"/>
      <c r="W2508" s="3"/>
      <c r="X2508" s="3"/>
      <c r="Z2508" s="3"/>
      <c r="AA2508" s="3"/>
      <c r="AB2508" s="3"/>
      <c r="AC2508" s="3"/>
      <c r="AD2508" s="3"/>
      <c r="AF2508" s="3"/>
      <c r="AG2508" s="3"/>
      <c r="AH2508" s="3"/>
      <c r="AJ2508" s="3"/>
      <c r="AK2508" s="3"/>
      <c r="AL2508" s="3"/>
      <c r="AN2508" s="3"/>
      <c r="AQ2508" s="3"/>
    </row>
    <row r="2509" spans="1:43">
      <c r="A2509" t="str">
        <f>IF(C2509="","","Allievo "&amp;COUNTIF($C$2:C2509,C2509))</f>
        <v/>
      </c>
      <c r="H2509" s="3"/>
      <c r="N2509" s="3"/>
      <c r="O2509" s="3"/>
      <c r="P2509" s="3"/>
      <c r="Q2509" s="3"/>
      <c r="R2509" s="3"/>
      <c r="S2509" s="3"/>
      <c r="T2509" s="3"/>
      <c r="V2509" s="3"/>
      <c r="W2509" s="3"/>
      <c r="X2509" s="3"/>
      <c r="Z2509" s="3"/>
      <c r="AA2509" s="3"/>
      <c r="AB2509" s="3"/>
      <c r="AC2509" s="3"/>
      <c r="AD2509" s="3"/>
      <c r="AF2509" s="3"/>
      <c r="AG2509" s="3"/>
      <c r="AH2509" s="3"/>
      <c r="AJ2509" s="3"/>
      <c r="AK2509" s="3"/>
      <c r="AL2509" s="3"/>
      <c r="AN2509" s="3"/>
      <c r="AQ2509" s="3"/>
    </row>
    <row r="2510" spans="1:43">
      <c r="A2510" t="str">
        <f>IF(C2510="","","Allievo "&amp;COUNTIF($C$2:C2510,C2510))</f>
        <v/>
      </c>
      <c r="H2510" s="3"/>
      <c r="N2510" s="3"/>
      <c r="O2510" s="3"/>
      <c r="P2510" s="3"/>
      <c r="Q2510" s="3"/>
      <c r="R2510" s="3"/>
      <c r="S2510" s="3"/>
      <c r="T2510" s="3"/>
      <c r="V2510" s="3"/>
      <c r="W2510" s="3"/>
      <c r="X2510" s="3"/>
      <c r="Z2510" s="3"/>
      <c r="AA2510" s="3"/>
      <c r="AB2510" s="3"/>
      <c r="AC2510" s="3"/>
      <c r="AD2510" s="3"/>
      <c r="AF2510" s="3"/>
      <c r="AG2510" s="3"/>
      <c r="AH2510" s="3"/>
      <c r="AJ2510" s="3"/>
      <c r="AK2510" s="3"/>
      <c r="AL2510" s="3"/>
      <c r="AN2510" s="3"/>
      <c r="AQ2510" s="3"/>
    </row>
    <row r="2511" spans="1:43">
      <c r="A2511" t="str">
        <f>IF(C2511="","","Allievo "&amp;COUNTIF($C$2:C2511,C2511))</f>
        <v/>
      </c>
      <c r="H2511" s="3"/>
      <c r="N2511" s="3"/>
      <c r="O2511" s="3"/>
      <c r="P2511" s="3"/>
      <c r="Q2511" s="3"/>
      <c r="R2511" s="3"/>
      <c r="S2511" s="3"/>
      <c r="T2511" s="3"/>
      <c r="V2511" s="3"/>
      <c r="W2511" s="3"/>
      <c r="X2511" s="3"/>
      <c r="Z2511" s="3"/>
      <c r="AA2511" s="3"/>
      <c r="AB2511" s="3"/>
      <c r="AC2511" s="3"/>
      <c r="AD2511" s="3"/>
      <c r="AF2511" s="3"/>
      <c r="AG2511" s="3"/>
      <c r="AH2511" s="3"/>
      <c r="AJ2511" s="3"/>
      <c r="AK2511" s="3"/>
      <c r="AL2511" s="3"/>
      <c r="AN2511" s="3"/>
      <c r="AQ2511" s="3"/>
    </row>
    <row r="2512" spans="1:43">
      <c r="A2512" t="str">
        <f>IF(C2512="","","Allievo "&amp;COUNTIF($C$2:C2512,C2512))</f>
        <v/>
      </c>
      <c r="H2512" s="3"/>
      <c r="N2512" s="3"/>
      <c r="O2512" s="3"/>
      <c r="P2512" s="3"/>
      <c r="Q2512" s="3"/>
      <c r="R2512" s="3"/>
      <c r="S2512" s="3"/>
      <c r="T2512" s="3"/>
      <c r="V2512" s="3"/>
      <c r="W2512" s="3"/>
      <c r="X2512" s="3"/>
      <c r="Z2512" s="3"/>
      <c r="AA2512" s="3"/>
      <c r="AB2512" s="3"/>
      <c r="AC2512" s="3"/>
      <c r="AD2512" s="3"/>
      <c r="AF2512" s="3"/>
      <c r="AG2512" s="3"/>
      <c r="AH2512" s="3"/>
      <c r="AJ2512" s="3"/>
      <c r="AK2512" s="3"/>
      <c r="AL2512" s="3"/>
      <c r="AN2512" s="3"/>
      <c r="AQ2512" s="3"/>
    </row>
    <row r="2513" spans="1:43">
      <c r="A2513" t="str">
        <f>IF(C2513="","","Allievo "&amp;COUNTIF($C$2:C2513,C2513))</f>
        <v/>
      </c>
      <c r="H2513" s="3"/>
      <c r="N2513" s="3"/>
      <c r="O2513" s="3"/>
      <c r="P2513" s="3"/>
      <c r="Q2513" s="3"/>
      <c r="R2513" s="3"/>
      <c r="S2513" s="3"/>
      <c r="T2513" s="3"/>
      <c r="V2513" s="3"/>
      <c r="W2513" s="3"/>
      <c r="X2513" s="3"/>
      <c r="Z2513" s="3"/>
      <c r="AA2513" s="3"/>
      <c r="AB2513" s="3"/>
      <c r="AC2513" s="3"/>
      <c r="AD2513" s="3"/>
      <c r="AF2513" s="3"/>
      <c r="AG2513" s="3"/>
      <c r="AH2513" s="3"/>
      <c r="AJ2513" s="3"/>
      <c r="AK2513" s="3"/>
      <c r="AL2513" s="3"/>
      <c r="AN2513" s="3"/>
      <c r="AQ2513" s="3"/>
    </row>
    <row r="2514" spans="1:43">
      <c r="A2514" t="str">
        <f>IF(C2514="","","Allievo "&amp;COUNTIF($C$2:C2514,C2514))</f>
        <v/>
      </c>
      <c r="H2514" s="3"/>
      <c r="N2514" s="3"/>
      <c r="O2514" s="3"/>
      <c r="P2514" s="3"/>
      <c r="Q2514" s="3"/>
      <c r="R2514" s="3"/>
      <c r="S2514" s="3"/>
      <c r="T2514" s="3"/>
      <c r="V2514" s="3"/>
      <c r="W2514" s="3"/>
      <c r="X2514" s="3"/>
      <c r="Z2514" s="3"/>
      <c r="AA2514" s="3"/>
      <c r="AB2514" s="3"/>
      <c r="AC2514" s="3"/>
      <c r="AD2514" s="3"/>
      <c r="AF2514" s="3"/>
      <c r="AG2514" s="3"/>
      <c r="AH2514" s="3"/>
      <c r="AJ2514" s="3"/>
      <c r="AK2514" s="3"/>
      <c r="AL2514" s="3"/>
      <c r="AN2514" s="3"/>
      <c r="AQ2514" s="3"/>
    </row>
    <row r="2515" spans="1:43">
      <c r="A2515" t="str">
        <f>IF(C2515="","","Allievo "&amp;COUNTIF($C$2:C2515,C2515))</f>
        <v/>
      </c>
      <c r="H2515" s="3"/>
      <c r="N2515" s="3"/>
      <c r="O2515" s="3"/>
      <c r="P2515" s="3"/>
      <c r="Q2515" s="3"/>
      <c r="R2515" s="3"/>
      <c r="S2515" s="3"/>
      <c r="T2515" s="3"/>
      <c r="V2515" s="3"/>
      <c r="W2515" s="3"/>
      <c r="X2515" s="3"/>
      <c r="Z2515" s="3"/>
      <c r="AA2515" s="3"/>
      <c r="AB2515" s="3"/>
      <c r="AC2515" s="3"/>
      <c r="AD2515" s="3"/>
      <c r="AF2515" s="3"/>
      <c r="AG2515" s="3"/>
      <c r="AH2515" s="3"/>
      <c r="AJ2515" s="3"/>
      <c r="AK2515" s="3"/>
      <c r="AL2515" s="3"/>
      <c r="AN2515" s="3"/>
      <c r="AQ2515" s="3"/>
    </row>
    <row r="2516" spans="1:43">
      <c r="A2516" t="str">
        <f>IF(C2516="","","Allievo "&amp;COUNTIF($C$2:C2516,C2516))</f>
        <v/>
      </c>
      <c r="H2516" s="3"/>
      <c r="N2516" s="3"/>
      <c r="O2516" s="3"/>
      <c r="P2516" s="3"/>
      <c r="Q2516" s="3"/>
      <c r="R2516" s="3"/>
      <c r="S2516" s="3"/>
      <c r="T2516" s="3"/>
      <c r="V2516" s="3"/>
      <c r="W2516" s="3"/>
      <c r="X2516" s="3"/>
      <c r="Z2516" s="3"/>
      <c r="AA2516" s="3"/>
      <c r="AB2516" s="3"/>
      <c r="AC2516" s="3"/>
      <c r="AD2516" s="3"/>
      <c r="AF2516" s="3"/>
      <c r="AG2516" s="3"/>
      <c r="AH2516" s="3"/>
      <c r="AJ2516" s="3"/>
      <c r="AK2516" s="3"/>
      <c r="AL2516" s="3"/>
      <c r="AN2516" s="3"/>
      <c r="AQ2516" s="3"/>
    </row>
    <row r="2517" spans="1:43">
      <c r="A2517" t="str">
        <f>IF(C2517="","","Allievo "&amp;COUNTIF($C$2:C2517,C2517))</f>
        <v/>
      </c>
      <c r="H2517" s="3"/>
      <c r="N2517" s="3"/>
      <c r="O2517" s="3"/>
      <c r="P2517" s="3"/>
      <c r="Q2517" s="3"/>
      <c r="R2517" s="3"/>
      <c r="S2517" s="3"/>
      <c r="T2517" s="3"/>
      <c r="V2517" s="3"/>
      <c r="W2517" s="3"/>
      <c r="X2517" s="3"/>
      <c r="Z2517" s="3"/>
      <c r="AA2517" s="3"/>
      <c r="AB2517" s="3"/>
      <c r="AC2517" s="3"/>
      <c r="AD2517" s="3"/>
      <c r="AF2517" s="3"/>
      <c r="AG2517" s="3"/>
      <c r="AH2517" s="3"/>
      <c r="AJ2517" s="3"/>
      <c r="AK2517" s="3"/>
      <c r="AL2517" s="3"/>
      <c r="AN2517" s="3"/>
      <c r="AQ2517" s="3"/>
    </row>
    <row r="2518" spans="1:43">
      <c r="A2518" t="str">
        <f>IF(C2518="","","Allievo "&amp;COUNTIF($C$2:C2518,C2518))</f>
        <v/>
      </c>
      <c r="H2518" s="3"/>
      <c r="N2518" s="3"/>
      <c r="O2518" s="3"/>
      <c r="P2518" s="3"/>
      <c r="Q2518" s="3"/>
      <c r="R2518" s="3"/>
      <c r="S2518" s="3"/>
      <c r="T2518" s="3"/>
      <c r="V2518" s="3"/>
      <c r="W2518" s="3"/>
      <c r="X2518" s="3"/>
      <c r="Z2518" s="3"/>
      <c r="AA2518" s="3"/>
      <c r="AB2518" s="3"/>
      <c r="AC2518" s="3"/>
      <c r="AD2518" s="3"/>
      <c r="AF2518" s="3"/>
      <c r="AG2518" s="3"/>
      <c r="AH2518" s="3"/>
      <c r="AJ2518" s="3"/>
      <c r="AK2518" s="3"/>
      <c r="AL2518" s="3"/>
      <c r="AN2518" s="3"/>
      <c r="AQ2518" s="3"/>
    </row>
    <row r="2519" spans="1:43">
      <c r="A2519" t="str">
        <f>IF(C2519="","","Allievo "&amp;COUNTIF($C$2:C2519,C2519))</f>
        <v/>
      </c>
      <c r="H2519" s="3"/>
      <c r="N2519" s="3"/>
      <c r="O2519" s="3"/>
      <c r="P2519" s="3"/>
      <c r="Q2519" s="3"/>
      <c r="R2519" s="3"/>
      <c r="S2519" s="3"/>
      <c r="T2519" s="3"/>
      <c r="V2519" s="3"/>
      <c r="W2519" s="3"/>
      <c r="X2519" s="3"/>
      <c r="Z2519" s="3"/>
      <c r="AA2519" s="3"/>
      <c r="AB2519" s="3"/>
      <c r="AC2519" s="3"/>
      <c r="AD2519" s="3"/>
      <c r="AF2519" s="3"/>
      <c r="AG2519" s="3"/>
      <c r="AH2519" s="3"/>
      <c r="AJ2519" s="3"/>
      <c r="AK2519" s="3"/>
      <c r="AL2519" s="3"/>
      <c r="AN2519" s="3"/>
      <c r="AQ2519" s="3"/>
    </row>
    <row r="2520" spans="1:43">
      <c r="A2520" t="str">
        <f>IF(C2520="","","Allievo "&amp;COUNTIF($C$2:C2520,C2520))</f>
        <v/>
      </c>
      <c r="H2520" s="3"/>
      <c r="N2520" s="3"/>
      <c r="O2520" s="3"/>
      <c r="P2520" s="3"/>
      <c r="Q2520" s="3"/>
      <c r="R2520" s="3"/>
      <c r="S2520" s="3"/>
      <c r="T2520" s="3"/>
      <c r="V2520" s="3"/>
      <c r="W2520" s="3"/>
      <c r="X2520" s="3"/>
      <c r="Z2520" s="3"/>
      <c r="AA2520" s="3"/>
      <c r="AB2520" s="3"/>
      <c r="AC2520" s="3"/>
      <c r="AD2520" s="3"/>
      <c r="AF2520" s="3"/>
      <c r="AG2520" s="3"/>
      <c r="AH2520" s="3"/>
      <c r="AJ2520" s="3"/>
      <c r="AK2520" s="3"/>
      <c r="AL2520" s="3"/>
      <c r="AN2520" s="3"/>
      <c r="AQ2520" s="3"/>
    </row>
    <row r="2521" spans="1:43">
      <c r="A2521" t="str">
        <f>IF(C2521="","","Allievo "&amp;COUNTIF($C$2:C2521,C2521))</f>
        <v/>
      </c>
      <c r="H2521" s="3"/>
      <c r="N2521" s="3"/>
      <c r="O2521" s="3"/>
      <c r="P2521" s="3"/>
      <c r="Q2521" s="3"/>
      <c r="R2521" s="3"/>
      <c r="S2521" s="3"/>
      <c r="T2521" s="3"/>
      <c r="V2521" s="3"/>
      <c r="W2521" s="3"/>
      <c r="X2521" s="3"/>
      <c r="Z2521" s="3"/>
      <c r="AA2521" s="3"/>
      <c r="AB2521" s="3"/>
      <c r="AC2521" s="3"/>
      <c r="AD2521" s="3"/>
      <c r="AF2521" s="3"/>
      <c r="AG2521" s="3"/>
      <c r="AH2521" s="3"/>
      <c r="AJ2521" s="3"/>
      <c r="AK2521" s="3"/>
      <c r="AL2521" s="3"/>
      <c r="AN2521" s="3"/>
      <c r="AQ2521" s="3"/>
    </row>
    <row r="2522" spans="1:43">
      <c r="A2522" t="str">
        <f>IF(C2522="","","Allievo "&amp;COUNTIF($C$2:C2522,C2522))</f>
        <v/>
      </c>
      <c r="H2522" s="3"/>
      <c r="N2522" s="3"/>
      <c r="O2522" s="3"/>
      <c r="P2522" s="3"/>
      <c r="Q2522" s="3"/>
      <c r="R2522" s="3"/>
      <c r="S2522" s="3"/>
      <c r="T2522" s="3"/>
      <c r="V2522" s="3"/>
      <c r="W2522" s="3"/>
      <c r="X2522" s="3"/>
      <c r="Z2522" s="3"/>
      <c r="AA2522" s="3"/>
      <c r="AB2522" s="3"/>
      <c r="AC2522" s="3"/>
      <c r="AD2522" s="3"/>
      <c r="AF2522" s="3"/>
      <c r="AG2522" s="3"/>
      <c r="AH2522" s="3"/>
      <c r="AJ2522" s="3"/>
      <c r="AK2522" s="3"/>
      <c r="AL2522" s="3"/>
      <c r="AN2522" s="3"/>
      <c r="AQ2522" s="3"/>
    </row>
    <row r="2523" spans="1:43">
      <c r="A2523" t="str">
        <f>IF(C2523="","","Allievo "&amp;COUNTIF($C$2:C2523,C2523))</f>
        <v/>
      </c>
      <c r="H2523" s="3"/>
      <c r="N2523" s="3"/>
      <c r="O2523" s="3"/>
      <c r="P2523" s="3"/>
      <c r="Q2523" s="3"/>
      <c r="R2523" s="3"/>
      <c r="S2523" s="3"/>
      <c r="T2523" s="3"/>
      <c r="V2523" s="3"/>
      <c r="W2523" s="3"/>
      <c r="X2523" s="3"/>
      <c r="Z2523" s="3"/>
      <c r="AA2523" s="3"/>
      <c r="AB2523" s="3"/>
      <c r="AC2523" s="3"/>
      <c r="AD2523" s="3"/>
      <c r="AF2523" s="3"/>
      <c r="AG2523" s="3"/>
      <c r="AH2523" s="3"/>
      <c r="AJ2523" s="3"/>
      <c r="AK2523" s="3"/>
      <c r="AL2523" s="3"/>
      <c r="AN2523" s="3"/>
      <c r="AQ2523" s="3"/>
    </row>
    <row r="2524" spans="1:43">
      <c r="A2524" t="str">
        <f>IF(C2524="","","Allievo "&amp;COUNTIF($C$2:C2524,C2524))</f>
        <v/>
      </c>
      <c r="H2524" s="3"/>
      <c r="N2524" s="3"/>
      <c r="O2524" s="3"/>
      <c r="P2524" s="3"/>
      <c r="Q2524" s="3"/>
      <c r="R2524" s="3"/>
      <c r="S2524" s="3"/>
      <c r="T2524" s="3"/>
      <c r="V2524" s="3"/>
      <c r="W2524" s="3"/>
      <c r="X2524" s="3"/>
      <c r="Z2524" s="3"/>
      <c r="AA2524" s="3"/>
      <c r="AB2524" s="3"/>
      <c r="AC2524" s="3"/>
      <c r="AD2524" s="3"/>
      <c r="AF2524" s="3"/>
      <c r="AG2524" s="3"/>
      <c r="AH2524" s="3"/>
      <c r="AJ2524" s="3"/>
      <c r="AK2524" s="3"/>
      <c r="AL2524" s="3"/>
      <c r="AN2524" s="3"/>
      <c r="AQ2524" s="3"/>
    </row>
    <row r="2525" spans="1:43">
      <c r="A2525" t="str">
        <f>IF(C2525="","","Allievo "&amp;COUNTIF($C$2:C2525,C2525))</f>
        <v/>
      </c>
      <c r="H2525" s="3"/>
      <c r="N2525" s="3"/>
      <c r="O2525" s="3"/>
      <c r="P2525" s="3"/>
      <c r="Q2525" s="3"/>
      <c r="R2525" s="3"/>
      <c r="S2525" s="3"/>
      <c r="T2525" s="3"/>
      <c r="V2525" s="3"/>
      <c r="W2525" s="3"/>
      <c r="X2525" s="3"/>
      <c r="Z2525" s="3"/>
      <c r="AA2525" s="3"/>
      <c r="AB2525" s="3"/>
      <c r="AC2525" s="3"/>
      <c r="AD2525" s="3"/>
      <c r="AF2525" s="3"/>
      <c r="AG2525" s="3"/>
      <c r="AH2525" s="3"/>
      <c r="AJ2525" s="3"/>
      <c r="AK2525" s="3"/>
      <c r="AL2525" s="3"/>
      <c r="AN2525" s="3"/>
      <c r="AQ2525" s="3"/>
    </row>
    <row r="2526" spans="1:43">
      <c r="A2526" t="str">
        <f>IF(C2526="","","Allievo "&amp;COUNTIF($C$2:C2526,C2526))</f>
        <v/>
      </c>
      <c r="H2526" s="3"/>
      <c r="N2526" s="3"/>
      <c r="O2526" s="3"/>
      <c r="P2526" s="3"/>
      <c r="Q2526" s="3"/>
      <c r="R2526" s="3"/>
      <c r="S2526" s="3"/>
      <c r="T2526" s="3"/>
      <c r="V2526" s="3"/>
      <c r="W2526" s="3"/>
      <c r="X2526" s="3"/>
      <c r="Z2526" s="3"/>
      <c r="AA2526" s="3"/>
      <c r="AB2526" s="3"/>
      <c r="AC2526" s="3"/>
      <c r="AD2526" s="3"/>
      <c r="AF2526" s="3"/>
      <c r="AG2526" s="3"/>
      <c r="AH2526" s="3"/>
      <c r="AJ2526" s="3"/>
      <c r="AK2526" s="3"/>
      <c r="AL2526" s="3"/>
      <c r="AN2526" s="3"/>
      <c r="AQ2526" s="3"/>
    </row>
    <row r="2527" spans="1:43">
      <c r="A2527" t="str">
        <f>IF(C2527="","","Allievo "&amp;COUNTIF($C$2:C2527,C2527))</f>
        <v/>
      </c>
      <c r="H2527" s="3"/>
      <c r="N2527" s="3"/>
      <c r="O2527" s="3"/>
      <c r="P2527" s="3"/>
      <c r="Q2527" s="3"/>
      <c r="R2527" s="3"/>
      <c r="S2527" s="3"/>
      <c r="T2527" s="3"/>
      <c r="V2527" s="3"/>
      <c r="W2527" s="3"/>
      <c r="X2527" s="3"/>
      <c r="Z2527" s="3"/>
      <c r="AA2527" s="3"/>
      <c r="AB2527" s="3"/>
      <c r="AC2527" s="3"/>
      <c r="AD2527" s="3"/>
      <c r="AF2527" s="3"/>
      <c r="AG2527" s="3"/>
      <c r="AH2527" s="3"/>
      <c r="AJ2527" s="3"/>
      <c r="AK2527" s="3"/>
      <c r="AL2527" s="3"/>
      <c r="AN2527" s="3"/>
      <c r="AQ2527" s="3"/>
    </row>
    <row r="2528" spans="1:43">
      <c r="A2528" t="str">
        <f>IF(C2528="","","Allievo "&amp;COUNTIF($C$2:C2528,C2528))</f>
        <v/>
      </c>
      <c r="H2528" s="3"/>
      <c r="N2528" s="3"/>
      <c r="O2528" s="3"/>
      <c r="P2528" s="3"/>
      <c r="Q2528" s="3"/>
      <c r="R2528" s="3"/>
      <c r="S2528" s="3"/>
      <c r="T2528" s="3"/>
      <c r="V2528" s="3"/>
      <c r="W2528" s="3"/>
      <c r="X2528" s="3"/>
      <c r="Z2528" s="3"/>
      <c r="AA2528" s="3"/>
      <c r="AB2528" s="3"/>
      <c r="AC2528" s="3"/>
      <c r="AD2528" s="3"/>
      <c r="AF2528" s="3"/>
      <c r="AG2528" s="3"/>
      <c r="AH2528" s="3"/>
      <c r="AJ2528" s="3"/>
      <c r="AK2528" s="3"/>
      <c r="AL2528" s="3"/>
      <c r="AN2528" s="3"/>
      <c r="AQ2528" s="3"/>
    </row>
    <row r="2529" spans="1:43">
      <c r="A2529" t="str">
        <f>IF(C2529="","","Allievo "&amp;COUNTIF($C$2:C2529,C2529))</f>
        <v/>
      </c>
      <c r="H2529" s="3"/>
      <c r="N2529" s="3"/>
      <c r="O2529" s="3"/>
      <c r="P2529" s="3"/>
      <c r="Q2529" s="3"/>
      <c r="R2529" s="3"/>
      <c r="S2529" s="3"/>
      <c r="T2529" s="3"/>
      <c r="V2529" s="3"/>
      <c r="W2529" s="3"/>
      <c r="X2529" s="3"/>
      <c r="Z2529" s="3"/>
      <c r="AA2529" s="3"/>
      <c r="AB2529" s="3"/>
      <c r="AC2529" s="3"/>
      <c r="AD2529" s="3"/>
      <c r="AF2529" s="3"/>
      <c r="AG2529" s="3"/>
      <c r="AH2529" s="3"/>
      <c r="AJ2529" s="3"/>
      <c r="AK2529" s="3"/>
      <c r="AL2529" s="3"/>
      <c r="AN2529" s="3"/>
      <c r="AQ2529" s="3"/>
    </row>
    <row r="2530" spans="1:43">
      <c r="A2530" t="str">
        <f>IF(C2530="","","Allievo "&amp;COUNTIF($C$2:C2530,C2530))</f>
        <v/>
      </c>
      <c r="H2530" s="3"/>
      <c r="N2530" s="3"/>
      <c r="O2530" s="3"/>
      <c r="P2530" s="3"/>
      <c r="Q2530" s="3"/>
      <c r="R2530" s="3"/>
      <c r="S2530" s="3"/>
      <c r="T2530" s="3"/>
      <c r="V2530" s="3"/>
      <c r="W2530" s="3"/>
      <c r="X2530" s="3"/>
      <c r="Z2530" s="3"/>
      <c r="AA2530" s="3"/>
      <c r="AB2530" s="3"/>
      <c r="AC2530" s="3"/>
      <c r="AD2530" s="3"/>
      <c r="AF2530" s="3"/>
      <c r="AG2530" s="3"/>
      <c r="AH2530" s="3"/>
      <c r="AJ2530" s="3"/>
      <c r="AK2530" s="3"/>
      <c r="AL2530" s="3"/>
      <c r="AN2530" s="3"/>
      <c r="AQ2530" s="3"/>
    </row>
    <row r="2531" spans="1:43">
      <c r="A2531" t="str">
        <f>IF(C2531="","","Allievo "&amp;COUNTIF($C$2:C2531,C2531))</f>
        <v/>
      </c>
      <c r="H2531" s="3"/>
      <c r="N2531" s="3"/>
      <c r="O2531" s="3"/>
      <c r="P2531" s="3"/>
      <c r="Q2531" s="3"/>
      <c r="R2531" s="3"/>
      <c r="S2531" s="3"/>
      <c r="T2531" s="3"/>
      <c r="V2531" s="3"/>
      <c r="W2531" s="3"/>
      <c r="X2531" s="3"/>
      <c r="Z2531" s="3"/>
      <c r="AA2531" s="3"/>
      <c r="AB2531" s="3"/>
      <c r="AC2531" s="3"/>
      <c r="AD2531" s="3"/>
      <c r="AF2531" s="3"/>
      <c r="AG2531" s="3"/>
      <c r="AH2531" s="3"/>
      <c r="AJ2531" s="3"/>
      <c r="AK2531" s="3"/>
      <c r="AL2531" s="3"/>
      <c r="AN2531" s="3"/>
      <c r="AQ2531" s="3"/>
    </row>
    <row r="2532" spans="1:43">
      <c r="A2532" t="str">
        <f>IF(C2532="","","Allievo "&amp;COUNTIF($C$2:C2532,C2532))</f>
        <v/>
      </c>
      <c r="H2532" s="3"/>
      <c r="N2532" s="3"/>
      <c r="O2532" s="3"/>
      <c r="P2532" s="3"/>
      <c r="Q2532" s="3"/>
      <c r="R2532" s="3"/>
      <c r="S2532" s="3"/>
      <c r="T2532" s="3"/>
      <c r="V2532" s="3"/>
      <c r="W2532" s="3"/>
      <c r="X2532" s="3"/>
      <c r="Z2532" s="3"/>
      <c r="AA2532" s="3"/>
      <c r="AB2532" s="3"/>
      <c r="AC2532" s="3"/>
      <c r="AD2532" s="3"/>
      <c r="AF2532" s="3"/>
      <c r="AG2532" s="3"/>
      <c r="AH2532" s="3"/>
      <c r="AJ2532" s="3"/>
      <c r="AK2532" s="3"/>
      <c r="AL2532" s="3"/>
      <c r="AN2532" s="3"/>
      <c r="AQ2532" s="3"/>
    </row>
    <row r="2533" spans="1:43">
      <c r="A2533" t="str">
        <f>IF(C2533="","","Allievo "&amp;COUNTIF($C$2:C2533,C2533))</f>
        <v/>
      </c>
      <c r="H2533" s="3"/>
      <c r="N2533" s="3"/>
      <c r="O2533" s="3"/>
      <c r="P2533" s="3"/>
      <c r="Q2533" s="3"/>
      <c r="R2533" s="3"/>
      <c r="S2533" s="3"/>
      <c r="T2533" s="3"/>
      <c r="V2533" s="3"/>
      <c r="W2533" s="3"/>
      <c r="X2533" s="3"/>
      <c r="Z2533" s="3"/>
      <c r="AA2533" s="3"/>
      <c r="AB2533" s="3"/>
      <c r="AC2533" s="3"/>
      <c r="AD2533" s="3"/>
      <c r="AF2533" s="3"/>
      <c r="AG2533" s="3"/>
      <c r="AH2533" s="3"/>
      <c r="AJ2533" s="3"/>
      <c r="AK2533" s="3"/>
      <c r="AL2533" s="3"/>
      <c r="AN2533" s="3"/>
      <c r="AQ2533" s="3"/>
    </row>
    <row r="2534" spans="1:43">
      <c r="A2534" t="str">
        <f>IF(C2534="","","Allievo "&amp;COUNTIF($C$2:C2534,C2534))</f>
        <v/>
      </c>
      <c r="H2534" s="3"/>
      <c r="N2534" s="3"/>
      <c r="O2534" s="3"/>
      <c r="P2534" s="3"/>
      <c r="Q2534" s="3"/>
      <c r="R2534" s="3"/>
      <c r="S2534" s="3"/>
      <c r="T2534" s="3"/>
      <c r="V2534" s="3"/>
      <c r="W2534" s="3"/>
      <c r="X2534" s="3"/>
      <c r="Z2534" s="3"/>
      <c r="AA2534" s="3"/>
      <c r="AB2534" s="3"/>
      <c r="AC2534" s="3"/>
      <c r="AD2534" s="3"/>
      <c r="AF2534" s="3"/>
      <c r="AG2534" s="3"/>
      <c r="AH2534" s="3"/>
      <c r="AJ2534" s="3"/>
      <c r="AK2534" s="3"/>
      <c r="AL2534" s="3"/>
      <c r="AN2534" s="3"/>
      <c r="AQ2534" s="3"/>
    </row>
    <row r="2535" spans="1:43">
      <c r="A2535" t="str">
        <f>IF(C2535="","","Allievo "&amp;COUNTIF($C$2:C2535,C2535))</f>
        <v/>
      </c>
      <c r="H2535" s="3"/>
      <c r="N2535" s="3"/>
      <c r="O2535" s="3"/>
      <c r="P2535" s="3"/>
      <c r="Q2535" s="3"/>
      <c r="R2535" s="3"/>
      <c r="S2535" s="3"/>
      <c r="T2535" s="3"/>
      <c r="V2535" s="3"/>
      <c r="W2535" s="3"/>
      <c r="X2535" s="3"/>
      <c r="Z2535" s="3"/>
      <c r="AA2535" s="3"/>
      <c r="AB2535" s="3"/>
      <c r="AC2535" s="3"/>
      <c r="AD2535" s="3"/>
      <c r="AF2535" s="3"/>
      <c r="AG2535" s="3"/>
      <c r="AH2535" s="3"/>
      <c r="AJ2535" s="3"/>
      <c r="AK2535" s="3"/>
      <c r="AL2535" s="3"/>
      <c r="AN2535" s="3"/>
      <c r="AQ2535" s="3"/>
    </row>
    <row r="2536" spans="1:43">
      <c r="A2536" t="str">
        <f>IF(C2536="","","Allievo "&amp;COUNTIF($C$2:C2536,C2536))</f>
        <v/>
      </c>
      <c r="H2536" s="3"/>
      <c r="N2536" s="3"/>
      <c r="O2536" s="3"/>
      <c r="P2536" s="3"/>
      <c r="Q2536" s="3"/>
      <c r="R2536" s="3"/>
      <c r="S2536" s="3"/>
      <c r="T2536" s="3"/>
      <c r="V2536" s="3"/>
      <c r="W2536" s="3"/>
      <c r="X2536" s="3"/>
      <c r="Z2536" s="3"/>
      <c r="AA2536" s="3"/>
      <c r="AB2536" s="3"/>
      <c r="AC2536" s="3"/>
      <c r="AD2536" s="3"/>
      <c r="AF2536" s="3"/>
      <c r="AG2536" s="3"/>
      <c r="AH2536" s="3"/>
      <c r="AJ2536" s="3"/>
      <c r="AK2536" s="3"/>
      <c r="AL2536" s="3"/>
      <c r="AN2536" s="3"/>
      <c r="AQ2536" s="3"/>
    </row>
    <row r="2537" spans="1:43">
      <c r="A2537" t="str">
        <f>IF(C2537="","","Allievo "&amp;COUNTIF($C$2:C2537,C2537))</f>
        <v/>
      </c>
      <c r="H2537" s="3"/>
      <c r="N2537" s="3"/>
      <c r="O2537" s="3"/>
      <c r="P2537" s="3"/>
      <c r="Q2537" s="3"/>
      <c r="R2537" s="3"/>
      <c r="S2537" s="3"/>
      <c r="T2537" s="3"/>
      <c r="V2537" s="3"/>
      <c r="W2537" s="3"/>
      <c r="X2537" s="3"/>
      <c r="Z2537" s="3"/>
      <c r="AA2537" s="3"/>
      <c r="AB2537" s="3"/>
      <c r="AC2537" s="3"/>
      <c r="AD2537" s="3"/>
      <c r="AF2537" s="3"/>
      <c r="AG2537" s="3"/>
      <c r="AH2537" s="3"/>
      <c r="AJ2537" s="3"/>
      <c r="AK2537" s="3"/>
      <c r="AL2537" s="3"/>
      <c r="AN2537" s="3"/>
      <c r="AQ2537" s="3"/>
    </row>
    <row r="2538" spans="1:43">
      <c r="A2538" t="str">
        <f>IF(C2538="","","Allievo "&amp;COUNTIF($C$2:C2538,C2538))</f>
        <v/>
      </c>
      <c r="H2538" s="3"/>
      <c r="N2538" s="3"/>
      <c r="O2538" s="3"/>
      <c r="P2538" s="3"/>
      <c r="Q2538" s="3"/>
      <c r="R2538" s="3"/>
      <c r="S2538" s="3"/>
      <c r="T2538" s="3"/>
      <c r="V2538" s="3"/>
      <c r="W2538" s="3"/>
      <c r="X2538" s="3"/>
      <c r="Z2538" s="3"/>
      <c r="AA2538" s="3"/>
      <c r="AB2538" s="3"/>
      <c r="AC2538" s="3"/>
      <c r="AD2538" s="3"/>
      <c r="AF2538" s="3"/>
      <c r="AG2538" s="3"/>
      <c r="AH2538" s="3"/>
      <c r="AJ2538" s="3"/>
      <c r="AK2538" s="3"/>
      <c r="AL2538" s="3"/>
      <c r="AN2538" s="3"/>
      <c r="AQ2538" s="3"/>
    </row>
    <row r="2539" spans="1:43">
      <c r="A2539" t="str">
        <f>IF(C2539="","","Allievo "&amp;COUNTIF($C$2:C2539,C2539))</f>
        <v/>
      </c>
      <c r="H2539" s="3"/>
      <c r="N2539" s="3"/>
      <c r="O2539" s="3"/>
      <c r="P2539" s="3"/>
      <c r="Q2539" s="3"/>
      <c r="R2539" s="3"/>
      <c r="S2539" s="3"/>
      <c r="T2539" s="3"/>
      <c r="V2539" s="3"/>
      <c r="W2539" s="3"/>
      <c r="X2539" s="3"/>
      <c r="Z2539" s="3"/>
      <c r="AA2539" s="3"/>
      <c r="AB2539" s="3"/>
      <c r="AC2539" s="3"/>
      <c r="AD2539" s="3"/>
      <c r="AF2539" s="3"/>
      <c r="AG2539" s="3"/>
      <c r="AH2539" s="3"/>
      <c r="AJ2539" s="3"/>
      <c r="AK2539" s="3"/>
      <c r="AL2539" s="3"/>
      <c r="AN2539" s="3"/>
      <c r="AQ2539" s="3"/>
    </row>
    <row r="2540" spans="1:43">
      <c r="A2540" t="str">
        <f>IF(C2540="","","Allievo "&amp;COUNTIF($C$2:C2540,C2540))</f>
        <v/>
      </c>
      <c r="H2540" s="3"/>
      <c r="N2540" s="3"/>
      <c r="O2540" s="3"/>
      <c r="P2540" s="3"/>
      <c r="Q2540" s="3"/>
      <c r="R2540" s="3"/>
      <c r="S2540" s="3"/>
      <c r="T2540" s="3"/>
      <c r="V2540" s="3"/>
      <c r="W2540" s="3"/>
      <c r="X2540" s="3"/>
      <c r="Z2540" s="3"/>
      <c r="AA2540" s="3"/>
      <c r="AB2540" s="3"/>
      <c r="AC2540" s="3"/>
      <c r="AD2540" s="3"/>
      <c r="AF2540" s="3"/>
      <c r="AG2540" s="3"/>
      <c r="AH2540" s="3"/>
      <c r="AJ2540" s="3"/>
      <c r="AK2540" s="3"/>
      <c r="AL2540" s="3"/>
      <c r="AN2540" s="3"/>
      <c r="AQ2540" s="3"/>
    </row>
    <row r="2541" spans="1:43">
      <c r="A2541" t="str">
        <f>IF(C2541="","","Allievo "&amp;COUNTIF($C$2:C2541,C2541))</f>
        <v/>
      </c>
      <c r="H2541" s="3"/>
      <c r="N2541" s="3"/>
      <c r="O2541" s="3"/>
      <c r="P2541" s="3"/>
      <c r="Q2541" s="3"/>
      <c r="R2541" s="3"/>
      <c r="S2541" s="3"/>
      <c r="T2541" s="3"/>
      <c r="V2541" s="3"/>
      <c r="W2541" s="3"/>
      <c r="X2541" s="3"/>
      <c r="Z2541" s="3"/>
      <c r="AA2541" s="3"/>
      <c r="AB2541" s="3"/>
      <c r="AC2541" s="3"/>
      <c r="AD2541" s="3"/>
      <c r="AF2541" s="3"/>
      <c r="AG2541" s="3"/>
      <c r="AH2541" s="3"/>
      <c r="AJ2541" s="3"/>
      <c r="AK2541" s="3"/>
      <c r="AL2541" s="3"/>
      <c r="AN2541" s="3"/>
      <c r="AQ2541" s="3"/>
    </row>
    <row r="2542" spans="1:43">
      <c r="A2542" t="str">
        <f>IF(C2542="","","Allievo "&amp;COUNTIF($C$2:C2542,C2542))</f>
        <v/>
      </c>
      <c r="H2542" s="3"/>
      <c r="N2542" s="3"/>
      <c r="O2542" s="3"/>
      <c r="P2542" s="3"/>
      <c r="Q2542" s="3"/>
      <c r="R2542" s="3"/>
      <c r="S2542" s="3"/>
      <c r="T2542" s="3"/>
      <c r="V2542" s="3"/>
      <c r="W2542" s="3"/>
      <c r="X2542" s="3"/>
      <c r="Z2542" s="3"/>
      <c r="AA2542" s="3"/>
      <c r="AB2542" s="3"/>
      <c r="AC2542" s="3"/>
      <c r="AD2542" s="3"/>
      <c r="AF2542" s="3"/>
      <c r="AG2542" s="3"/>
      <c r="AH2542" s="3"/>
      <c r="AJ2542" s="3"/>
      <c r="AK2542" s="3"/>
      <c r="AL2542" s="3"/>
      <c r="AN2542" s="3"/>
      <c r="AQ2542" s="3"/>
    </row>
    <row r="2543" spans="1:43">
      <c r="A2543" t="str">
        <f>IF(C2543="","","Allievo "&amp;COUNTIF($C$2:C2543,C2543))</f>
        <v/>
      </c>
      <c r="H2543" s="3"/>
      <c r="N2543" s="3"/>
      <c r="O2543" s="3"/>
      <c r="P2543" s="3"/>
      <c r="Q2543" s="3"/>
      <c r="R2543" s="3"/>
      <c r="S2543" s="3"/>
      <c r="T2543" s="3"/>
      <c r="V2543" s="3"/>
      <c r="W2543" s="3"/>
      <c r="X2543" s="3"/>
      <c r="Z2543" s="3"/>
      <c r="AA2543" s="3"/>
      <c r="AB2543" s="3"/>
      <c r="AC2543" s="3"/>
      <c r="AD2543" s="3"/>
      <c r="AF2543" s="3"/>
      <c r="AG2543" s="3"/>
      <c r="AH2543" s="3"/>
      <c r="AJ2543" s="3"/>
      <c r="AK2543" s="3"/>
      <c r="AL2543" s="3"/>
      <c r="AN2543" s="3"/>
      <c r="AQ2543" s="3"/>
    </row>
    <row r="2544" spans="1:43">
      <c r="A2544" t="str">
        <f>IF(C2544="","","Allievo "&amp;COUNTIF($C$2:C2544,C2544))</f>
        <v/>
      </c>
      <c r="H2544" s="3"/>
      <c r="N2544" s="3"/>
      <c r="O2544" s="3"/>
      <c r="P2544" s="3"/>
      <c r="Q2544" s="3"/>
      <c r="R2544" s="3"/>
      <c r="S2544" s="3"/>
      <c r="T2544" s="3"/>
      <c r="V2544" s="3"/>
      <c r="W2544" s="3"/>
      <c r="X2544" s="3"/>
      <c r="Z2544" s="3"/>
      <c r="AA2544" s="3"/>
      <c r="AB2544" s="3"/>
      <c r="AC2544" s="3"/>
      <c r="AD2544" s="3"/>
      <c r="AF2544" s="3"/>
      <c r="AG2544" s="3"/>
      <c r="AH2544" s="3"/>
      <c r="AJ2544" s="3"/>
      <c r="AK2544" s="3"/>
      <c r="AL2544" s="3"/>
      <c r="AN2544" s="3"/>
      <c r="AQ2544" s="3"/>
    </row>
    <row r="2545" spans="1:43">
      <c r="A2545" t="str">
        <f>IF(C2545="","","Allievo "&amp;COUNTIF($C$2:C2545,C2545))</f>
        <v/>
      </c>
      <c r="H2545" s="3"/>
      <c r="N2545" s="3"/>
      <c r="O2545" s="3"/>
      <c r="P2545" s="3"/>
      <c r="Q2545" s="3"/>
      <c r="R2545" s="3"/>
      <c r="S2545" s="3"/>
      <c r="T2545" s="3"/>
      <c r="V2545" s="3"/>
      <c r="W2545" s="3"/>
      <c r="X2545" s="3"/>
      <c r="Z2545" s="3"/>
      <c r="AA2545" s="3"/>
      <c r="AB2545" s="3"/>
      <c r="AC2545" s="3"/>
      <c r="AD2545" s="3"/>
      <c r="AF2545" s="3"/>
      <c r="AG2545" s="3"/>
      <c r="AH2545" s="3"/>
      <c r="AJ2545" s="3"/>
      <c r="AK2545" s="3"/>
      <c r="AL2545" s="3"/>
      <c r="AN2545" s="3"/>
      <c r="AQ2545" s="3"/>
    </row>
    <row r="2546" spans="1:43">
      <c r="A2546" t="str">
        <f>IF(C2546="","","Allievo "&amp;COUNTIF($C$2:C2546,C2546))</f>
        <v/>
      </c>
      <c r="H2546" s="3"/>
      <c r="N2546" s="3"/>
      <c r="O2546" s="3"/>
      <c r="P2546" s="3"/>
      <c r="Q2546" s="3"/>
      <c r="R2546" s="3"/>
      <c r="S2546" s="3"/>
      <c r="T2546" s="3"/>
      <c r="V2546" s="3"/>
      <c r="W2546" s="3"/>
      <c r="X2546" s="3"/>
      <c r="Z2546" s="3"/>
      <c r="AA2546" s="3"/>
      <c r="AB2546" s="3"/>
      <c r="AC2546" s="3"/>
      <c r="AD2546" s="3"/>
      <c r="AF2546" s="3"/>
      <c r="AG2546" s="3"/>
      <c r="AH2546" s="3"/>
      <c r="AJ2546" s="3"/>
      <c r="AK2546" s="3"/>
      <c r="AL2546" s="3"/>
      <c r="AN2546" s="3"/>
      <c r="AQ2546" s="3"/>
    </row>
    <row r="2547" spans="1:43">
      <c r="A2547" t="str">
        <f>IF(C2547="","","Allievo "&amp;COUNTIF($C$2:C2547,C2547))</f>
        <v/>
      </c>
      <c r="H2547" s="3"/>
      <c r="N2547" s="3"/>
      <c r="O2547" s="3"/>
      <c r="P2547" s="3"/>
      <c r="Q2547" s="3"/>
      <c r="R2547" s="3"/>
      <c r="S2547" s="3"/>
      <c r="T2547" s="3"/>
      <c r="V2547" s="3"/>
      <c r="W2547" s="3"/>
      <c r="X2547" s="3"/>
      <c r="Z2547" s="3"/>
      <c r="AA2547" s="3"/>
      <c r="AB2547" s="3"/>
      <c r="AC2547" s="3"/>
      <c r="AD2547" s="3"/>
      <c r="AF2547" s="3"/>
      <c r="AG2547" s="3"/>
      <c r="AH2547" s="3"/>
      <c r="AJ2547" s="3"/>
      <c r="AK2547" s="3"/>
      <c r="AL2547" s="3"/>
      <c r="AN2547" s="3"/>
      <c r="AQ2547" s="3"/>
    </row>
    <row r="2548" spans="1:43">
      <c r="A2548" t="str">
        <f>IF(C2548="","","Allievo "&amp;COUNTIF($C$2:C2548,C2548))</f>
        <v/>
      </c>
      <c r="H2548" s="3"/>
      <c r="N2548" s="3"/>
      <c r="O2548" s="3"/>
      <c r="P2548" s="3"/>
      <c r="Q2548" s="3"/>
      <c r="R2548" s="3"/>
      <c r="S2548" s="3"/>
      <c r="T2548" s="3"/>
      <c r="V2548" s="3"/>
      <c r="W2548" s="3"/>
      <c r="X2548" s="3"/>
      <c r="Z2548" s="3"/>
      <c r="AA2548" s="3"/>
      <c r="AB2548" s="3"/>
      <c r="AC2548" s="3"/>
      <c r="AD2548" s="3"/>
      <c r="AF2548" s="3"/>
      <c r="AG2548" s="3"/>
      <c r="AH2548" s="3"/>
      <c r="AJ2548" s="3"/>
      <c r="AK2548" s="3"/>
      <c r="AL2548" s="3"/>
      <c r="AN2548" s="3"/>
      <c r="AQ2548" s="3"/>
    </row>
    <row r="2549" spans="1:43">
      <c r="A2549" t="str">
        <f>IF(C2549="","","Allievo "&amp;COUNTIF($C$2:C2549,C2549))</f>
        <v/>
      </c>
      <c r="H2549" s="3"/>
      <c r="N2549" s="3"/>
      <c r="O2549" s="3"/>
      <c r="P2549" s="3"/>
      <c r="Q2549" s="3"/>
      <c r="R2549" s="3"/>
      <c r="S2549" s="3"/>
      <c r="T2549" s="3"/>
      <c r="V2549" s="3"/>
      <c r="W2549" s="3"/>
      <c r="X2549" s="3"/>
      <c r="Z2549" s="3"/>
      <c r="AA2549" s="3"/>
      <c r="AB2549" s="3"/>
      <c r="AC2549" s="3"/>
      <c r="AD2549" s="3"/>
      <c r="AF2549" s="3"/>
      <c r="AG2549" s="3"/>
      <c r="AH2549" s="3"/>
      <c r="AJ2549" s="3"/>
      <c r="AK2549" s="3"/>
      <c r="AL2549" s="3"/>
      <c r="AN2549" s="3"/>
      <c r="AQ2549" s="3"/>
    </row>
    <row r="2550" spans="1:43">
      <c r="A2550" t="str">
        <f>IF(C2550="","","Allievo "&amp;COUNTIF($C$2:C2550,C2550))</f>
        <v/>
      </c>
      <c r="H2550" s="3"/>
      <c r="N2550" s="3"/>
      <c r="O2550" s="3"/>
      <c r="P2550" s="3"/>
      <c r="Q2550" s="3"/>
      <c r="R2550" s="3"/>
      <c r="S2550" s="3"/>
      <c r="T2550" s="3"/>
      <c r="V2550" s="3"/>
      <c r="W2550" s="3"/>
      <c r="X2550" s="3"/>
      <c r="Z2550" s="3"/>
      <c r="AA2550" s="3"/>
      <c r="AB2550" s="3"/>
      <c r="AC2550" s="3"/>
      <c r="AD2550" s="3"/>
      <c r="AF2550" s="3"/>
      <c r="AG2550" s="3"/>
      <c r="AH2550" s="3"/>
      <c r="AJ2550" s="3"/>
      <c r="AK2550" s="3"/>
      <c r="AL2550" s="3"/>
      <c r="AN2550" s="3"/>
      <c r="AQ2550" s="3"/>
    </row>
    <row r="2551" spans="1:43">
      <c r="A2551" t="str">
        <f>IF(C2551="","","Allievo "&amp;COUNTIF($C$2:C2551,C2551))</f>
        <v/>
      </c>
      <c r="H2551" s="3"/>
      <c r="N2551" s="3"/>
      <c r="O2551" s="3"/>
      <c r="P2551" s="3"/>
      <c r="Q2551" s="3"/>
      <c r="R2551" s="3"/>
      <c r="S2551" s="3"/>
      <c r="T2551" s="3"/>
      <c r="V2551" s="3"/>
      <c r="W2551" s="3"/>
      <c r="X2551" s="3"/>
      <c r="Z2551" s="3"/>
      <c r="AA2551" s="3"/>
      <c r="AB2551" s="3"/>
      <c r="AC2551" s="3"/>
      <c r="AD2551" s="3"/>
      <c r="AF2551" s="3"/>
      <c r="AG2551" s="3"/>
      <c r="AH2551" s="3"/>
      <c r="AJ2551" s="3"/>
      <c r="AK2551" s="3"/>
      <c r="AL2551" s="3"/>
      <c r="AN2551" s="3"/>
      <c r="AQ2551" s="3"/>
    </row>
    <row r="2552" spans="1:43">
      <c r="A2552" t="str">
        <f>IF(C2552="","","Allievo "&amp;COUNTIF($C$2:C2552,C2552))</f>
        <v/>
      </c>
      <c r="H2552" s="3"/>
      <c r="N2552" s="3"/>
      <c r="O2552" s="3"/>
      <c r="P2552" s="3"/>
      <c r="Q2552" s="3"/>
      <c r="R2552" s="3"/>
      <c r="S2552" s="3"/>
      <c r="T2552" s="3"/>
      <c r="V2552" s="3"/>
      <c r="W2552" s="3"/>
      <c r="X2552" s="3"/>
      <c r="Z2552" s="3"/>
      <c r="AA2552" s="3"/>
      <c r="AB2552" s="3"/>
      <c r="AC2552" s="3"/>
      <c r="AD2552" s="3"/>
      <c r="AF2552" s="3"/>
      <c r="AG2552" s="3"/>
      <c r="AH2552" s="3"/>
      <c r="AJ2552" s="3"/>
      <c r="AK2552" s="3"/>
      <c r="AL2552" s="3"/>
      <c r="AN2552" s="3"/>
      <c r="AQ2552" s="3"/>
    </row>
    <row r="2553" spans="1:43">
      <c r="A2553" t="str">
        <f>IF(C2553="","","Allievo "&amp;COUNTIF($C$2:C2553,C2553))</f>
        <v/>
      </c>
      <c r="H2553" s="3"/>
      <c r="N2553" s="3"/>
      <c r="O2553" s="3"/>
      <c r="P2553" s="3"/>
      <c r="Q2553" s="3"/>
      <c r="R2553" s="3"/>
      <c r="S2553" s="3"/>
      <c r="T2553" s="3"/>
      <c r="V2553" s="3"/>
      <c r="W2553" s="3"/>
      <c r="X2553" s="3"/>
      <c r="Z2553" s="3"/>
      <c r="AA2553" s="3"/>
      <c r="AB2553" s="3"/>
      <c r="AC2553" s="3"/>
      <c r="AD2553" s="3"/>
      <c r="AF2553" s="3"/>
      <c r="AG2553" s="3"/>
      <c r="AH2553" s="3"/>
      <c r="AJ2553" s="3"/>
      <c r="AK2553" s="3"/>
      <c r="AL2553" s="3"/>
      <c r="AN2553" s="3"/>
      <c r="AQ2553" s="3"/>
    </row>
    <row r="2554" spans="1:43">
      <c r="A2554" t="str">
        <f>IF(C2554="","","Allievo "&amp;COUNTIF($C$2:C2554,C2554))</f>
        <v/>
      </c>
      <c r="H2554" s="3"/>
      <c r="N2554" s="3"/>
      <c r="O2554" s="3"/>
      <c r="P2554" s="3"/>
      <c r="Q2554" s="3"/>
      <c r="R2554" s="3"/>
      <c r="S2554" s="3"/>
      <c r="T2554" s="3"/>
      <c r="V2554" s="3"/>
      <c r="W2554" s="3"/>
      <c r="X2554" s="3"/>
      <c r="Z2554" s="3"/>
      <c r="AA2554" s="3"/>
      <c r="AB2554" s="3"/>
      <c r="AC2554" s="3"/>
      <c r="AD2554" s="3"/>
      <c r="AF2554" s="3"/>
      <c r="AG2554" s="3"/>
      <c r="AH2554" s="3"/>
      <c r="AJ2554" s="3"/>
      <c r="AK2554" s="3"/>
      <c r="AL2554" s="3"/>
      <c r="AN2554" s="3"/>
      <c r="AQ2554" s="3"/>
    </row>
    <row r="2555" spans="1:43">
      <c r="A2555" t="str">
        <f>IF(C2555="","","Allievo "&amp;COUNTIF($C$2:C2555,C2555))</f>
        <v/>
      </c>
      <c r="H2555" s="3"/>
      <c r="N2555" s="3"/>
      <c r="O2555" s="3"/>
      <c r="P2555" s="3"/>
      <c r="Q2555" s="3"/>
      <c r="R2555" s="3"/>
      <c r="S2555" s="3"/>
      <c r="T2555" s="3"/>
      <c r="V2555" s="3"/>
      <c r="W2555" s="3"/>
      <c r="X2555" s="3"/>
      <c r="Z2555" s="3"/>
      <c r="AA2555" s="3"/>
      <c r="AB2555" s="3"/>
      <c r="AC2555" s="3"/>
      <c r="AD2555" s="3"/>
      <c r="AF2555" s="3"/>
      <c r="AG2555" s="3"/>
      <c r="AH2555" s="3"/>
      <c r="AJ2555" s="3"/>
      <c r="AK2555" s="3"/>
      <c r="AL2555" s="3"/>
      <c r="AN2555" s="3"/>
      <c r="AQ2555" s="3"/>
    </row>
    <row r="2556" spans="1:43">
      <c r="A2556" t="str">
        <f>IF(C2556="","","Allievo "&amp;COUNTIF($C$2:C2556,C2556))</f>
        <v/>
      </c>
      <c r="H2556" s="3"/>
      <c r="N2556" s="3"/>
      <c r="O2556" s="3"/>
      <c r="P2556" s="3"/>
      <c r="Q2556" s="3"/>
      <c r="R2556" s="3"/>
      <c r="S2556" s="3"/>
      <c r="T2556" s="3"/>
      <c r="V2556" s="3"/>
      <c r="W2556" s="3"/>
      <c r="X2556" s="3"/>
      <c r="Z2556" s="3"/>
      <c r="AA2556" s="3"/>
      <c r="AB2556" s="3"/>
      <c r="AC2556" s="3"/>
      <c r="AD2556" s="3"/>
      <c r="AF2556" s="3"/>
      <c r="AG2556" s="3"/>
      <c r="AH2556" s="3"/>
      <c r="AJ2556" s="3"/>
      <c r="AK2556" s="3"/>
      <c r="AL2556" s="3"/>
      <c r="AN2556" s="3"/>
      <c r="AQ2556" s="3"/>
    </row>
    <row r="2557" spans="1:43">
      <c r="A2557" t="str">
        <f>IF(C2557="","","Allievo "&amp;COUNTIF($C$2:C2557,C2557))</f>
        <v/>
      </c>
      <c r="H2557" s="3"/>
      <c r="N2557" s="3"/>
      <c r="O2557" s="3"/>
      <c r="P2557" s="3"/>
      <c r="Q2557" s="3"/>
      <c r="R2557" s="3"/>
      <c r="S2557" s="3"/>
      <c r="T2557" s="3"/>
      <c r="V2557" s="3"/>
      <c r="W2557" s="3"/>
      <c r="X2557" s="3"/>
      <c r="Z2557" s="3"/>
      <c r="AA2557" s="3"/>
      <c r="AB2557" s="3"/>
      <c r="AC2557" s="3"/>
      <c r="AD2557" s="3"/>
      <c r="AF2557" s="3"/>
      <c r="AG2557" s="3"/>
      <c r="AH2557" s="3"/>
      <c r="AJ2557" s="3"/>
      <c r="AK2557" s="3"/>
      <c r="AL2557" s="3"/>
      <c r="AN2557" s="3"/>
      <c r="AQ2557" s="3"/>
    </row>
    <row r="2558" spans="1:43">
      <c r="A2558" t="str">
        <f>IF(C2558="","","Allievo "&amp;COUNTIF($C$2:C2558,C2558))</f>
        <v/>
      </c>
      <c r="H2558" s="3"/>
      <c r="N2558" s="3"/>
      <c r="O2558" s="3"/>
      <c r="P2558" s="3"/>
      <c r="Q2558" s="3"/>
      <c r="R2558" s="3"/>
      <c r="S2558" s="3"/>
      <c r="T2558" s="3"/>
      <c r="V2558" s="3"/>
      <c r="W2558" s="3"/>
      <c r="X2558" s="3"/>
      <c r="Z2558" s="3"/>
      <c r="AA2558" s="3"/>
      <c r="AB2558" s="3"/>
      <c r="AC2558" s="3"/>
      <c r="AD2558" s="3"/>
      <c r="AF2558" s="3"/>
      <c r="AG2558" s="3"/>
      <c r="AH2558" s="3"/>
      <c r="AJ2558" s="3"/>
      <c r="AK2558" s="3"/>
      <c r="AL2558" s="3"/>
      <c r="AN2558" s="3"/>
      <c r="AQ2558" s="3"/>
    </row>
    <row r="2559" spans="1:43">
      <c r="A2559" t="str">
        <f>IF(C2559="","","Allievo "&amp;COUNTIF($C$2:C2559,C2559))</f>
        <v/>
      </c>
      <c r="H2559" s="3"/>
      <c r="N2559" s="3"/>
      <c r="O2559" s="3"/>
      <c r="P2559" s="3"/>
      <c r="Q2559" s="3"/>
      <c r="R2559" s="3"/>
      <c r="S2559" s="3"/>
      <c r="T2559" s="3"/>
      <c r="V2559" s="3"/>
      <c r="W2559" s="3"/>
      <c r="X2559" s="3"/>
      <c r="Z2559" s="3"/>
      <c r="AA2559" s="3"/>
      <c r="AB2559" s="3"/>
      <c r="AC2559" s="3"/>
      <c r="AD2559" s="3"/>
      <c r="AF2559" s="3"/>
      <c r="AG2559" s="3"/>
      <c r="AH2559" s="3"/>
      <c r="AJ2559" s="3"/>
      <c r="AK2559" s="3"/>
      <c r="AL2559" s="3"/>
      <c r="AN2559" s="3"/>
      <c r="AQ2559" s="3"/>
    </row>
    <row r="2560" spans="1:43">
      <c r="A2560" t="str">
        <f>IF(C2560="","","Allievo "&amp;COUNTIF($C$2:C2560,C2560))</f>
        <v/>
      </c>
      <c r="H2560" s="3"/>
      <c r="N2560" s="3"/>
      <c r="O2560" s="3"/>
      <c r="P2560" s="3"/>
      <c r="Q2560" s="3"/>
      <c r="R2560" s="3"/>
      <c r="S2560" s="3"/>
      <c r="T2560" s="3"/>
      <c r="V2560" s="3"/>
      <c r="W2560" s="3"/>
      <c r="X2560" s="3"/>
      <c r="Z2560" s="3"/>
      <c r="AA2560" s="3"/>
      <c r="AB2560" s="3"/>
      <c r="AC2560" s="3"/>
      <c r="AD2560" s="3"/>
      <c r="AF2560" s="3"/>
      <c r="AG2560" s="3"/>
      <c r="AH2560" s="3"/>
      <c r="AJ2560" s="3"/>
      <c r="AK2560" s="3"/>
      <c r="AL2560" s="3"/>
      <c r="AN2560" s="3"/>
      <c r="AQ2560" s="3"/>
    </row>
    <row r="2561" spans="1:43">
      <c r="A2561" t="str">
        <f>IF(C2561="","","Allievo "&amp;COUNTIF($C$2:C2561,C2561))</f>
        <v/>
      </c>
      <c r="H2561" s="3"/>
      <c r="N2561" s="3"/>
      <c r="O2561" s="3"/>
      <c r="P2561" s="3"/>
      <c r="Q2561" s="3"/>
      <c r="R2561" s="3"/>
      <c r="S2561" s="3"/>
      <c r="T2561" s="3"/>
      <c r="V2561" s="3"/>
      <c r="W2561" s="3"/>
      <c r="X2561" s="3"/>
      <c r="Z2561" s="3"/>
      <c r="AA2561" s="3"/>
      <c r="AB2561" s="3"/>
      <c r="AC2561" s="3"/>
      <c r="AD2561" s="3"/>
      <c r="AF2561" s="3"/>
      <c r="AG2561" s="3"/>
      <c r="AH2561" s="3"/>
      <c r="AJ2561" s="3"/>
      <c r="AK2561" s="3"/>
      <c r="AL2561" s="3"/>
      <c r="AN2561" s="3"/>
      <c r="AQ2561" s="3"/>
    </row>
    <row r="2562" spans="1:43">
      <c r="A2562" t="str">
        <f>IF(C2562="","","Allievo "&amp;COUNTIF($C$2:C2562,C2562))</f>
        <v/>
      </c>
      <c r="H2562" s="3"/>
      <c r="N2562" s="3"/>
      <c r="O2562" s="3"/>
      <c r="P2562" s="3"/>
      <c r="Q2562" s="3"/>
      <c r="R2562" s="3"/>
      <c r="S2562" s="3"/>
      <c r="T2562" s="3"/>
      <c r="V2562" s="3"/>
      <c r="W2562" s="3"/>
      <c r="X2562" s="3"/>
      <c r="Z2562" s="3"/>
      <c r="AA2562" s="3"/>
      <c r="AB2562" s="3"/>
      <c r="AC2562" s="3"/>
      <c r="AD2562" s="3"/>
      <c r="AF2562" s="3"/>
      <c r="AG2562" s="3"/>
      <c r="AH2562" s="3"/>
      <c r="AJ2562" s="3"/>
      <c r="AK2562" s="3"/>
      <c r="AL2562" s="3"/>
      <c r="AN2562" s="3"/>
      <c r="AQ2562" s="3"/>
    </row>
    <row r="2563" spans="1:43">
      <c r="A2563" t="str">
        <f>IF(C2563="","","Allievo "&amp;COUNTIF($C$2:C2563,C2563))</f>
        <v/>
      </c>
      <c r="H2563" s="3"/>
      <c r="N2563" s="3"/>
      <c r="O2563" s="3"/>
      <c r="P2563" s="3"/>
      <c r="Q2563" s="3"/>
      <c r="R2563" s="3"/>
      <c r="S2563" s="3"/>
      <c r="T2563" s="3"/>
      <c r="V2563" s="3"/>
      <c r="W2563" s="3"/>
      <c r="X2563" s="3"/>
      <c r="Z2563" s="3"/>
      <c r="AA2563" s="3"/>
      <c r="AB2563" s="3"/>
      <c r="AC2563" s="3"/>
      <c r="AD2563" s="3"/>
      <c r="AF2563" s="3"/>
      <c r="AG2563" s="3"/>
      <c r="AH2563" s="3"/>
      <c r="AJ2563" s="3"/>
      <c r="AK2563" s="3"/>
      <c r="AL2563" s="3"/>
      <c r="AN2563" s="3"/>
      <c r="AQ2563" s="3"/>
    </row>
    <row r="2564" spans="1:43">
      <c r="A2564" t="str">
        <f>IF(C2564="","","Allievo "&amp;COUNTIF($C$2:C2564,C2564))</f>
        <v/>
      </c>
      <c r="H2564" s="3"/>
      <c r="N2564" s="3"/>
      <c r="O2564" s="3"/>
      <c r="P2564" s="3"/>
      <c r="Q2564" s="3"/>
      <c r="R2564" s="3"/>
      <c r="S2564" s="3"/>
      <c r="T2564" s="3"/>
      <c r="V2564" s="3"/>
      <c r="W2564" s="3"/>
      <c r="X2564" s="3"/>
      <c r="Z2564" s="3"/>
      <c r="AA2564" s="3"/>
      <c r="AB2564" s="3"/>
      <c r="AC2564" s="3"/>
      <c r="AD2564" s="3"/>
      <c r="AF2564" s="3"/>
      <c r="AG2564" s="3"/>
      <c r="AH2564" s="3"/>
      <c r="AJ2564" s="3"/>
      <c r="AK2564" s="3"/>
      <c r="AL2564" s="3"/>
      <c r="AN2564" s="3"/>
      <c r="AQ2564" s="3"/>
    </row>
    <row r="2565" spans="1:43">
      <c r="A2565" t="str">
        <f>IF(C2565="","","Allievo "&amp;COUNTIF($C$2:C2565,C2565))</f>
        <v/>
      </c>
      <c r="H2565" s="3"/>
      <c r="N2565" s="3"/>
      <c r="O2565" s="3"/>
      <c r="P2565" s="3"/>
      <c r="Q2565" s="3"/>
      <c r="R2565" s="3"/>
      <c r="S2565" s="3"/>
      <c r="T2565" s="3"/>
      <c r="V2565" s="3"/>
      <c r="W2565" s="3"/>
      <c r="X2565" s="3"/>
      <c r="Z2565" s="3"/>
      <c r="AA2565" s="3"/>
      <c r="AB2565" s="3"/>
      <c r="AC2565" s="3"/>
      <c r="AD2565" s="3"/>
      <c r="AF2565" s="3"/>
      <c r="AG2565" s="3"/>
      <c r="AH2565" s="3"/>
      <c r="AJ2565" s="3"/>
      <c r="AK2565" s="3"/>
      <c r="AL2565" s="3"/>
      <c r="AN2565" s="3"/>
      <c r="AQ2565" s="3"/>
    </row>
    <row r="2566" spans="1:43">
      <c r="A2566" t="str">
        <f>IF(C2566="","","Allievo "&amp;COUNTIF($C$2:C2566,C2566))</f>
        <v/>
      </c>
      <c r="H2566" s="3"/>
      <c r="N2566" s="3"/>
      <c r="O2566" s="3"/>
      <c r="P2566" s="3"/>
      <c r="Q2566" s="3"/>
      <c r="R2566" s="3"/>
      <c r="S2566" s="3"/>
      <c r="T2566" s="3"/>
      <c r="V2566" s="3"/>
      <c r="W2566" s="3"/>
      <c r="X2566" s="3"/>
      <c r="Z2566" s="3"/>
      <c r="AA2566" s="3"/>
      <c r="AB2566" s="3"/>
      <c r="AC2566" s="3"/>
      <c r="AD2566" s="3"/>
      <c r="AF2566" s="3"/>
      <c r="AG2566" s="3"/>
      <c r="AH2566" s="3"/>
      <c r="AJ2566" s="3"/>
      <c r="AK2566" s="3"/>
      <c r="AL2566" s="3"/>
      <c r="AN2566" s="3"/>
      <c r="AQ2566" s="3"/>
    </row>
    <row r="2567" spans="1:43">
      <c r="A2567" t="str">
        <f>IF(C2567="","","Allievo "&amp;COUNTIF($C$2:C2567,C2567))</f>
        <v/>
      </c>
      <c r="H2567" s="3"/>
      <c r="N2567" s="3"/>
      <c r="O2567" s="3"/>
      <c r="P2567" s="3"/>
      <c r="Q2567" s="3"/>
      <c r="R2567" s="3"/>
      <c r="S2567" s="3"/>
      <c r="T2567" s="3"/>
      <c r="V2567" s="3"/>
      <c r="W2567" s="3"/>
      <c r="X2567" s="3"/>
      <c r="Z2567" s="3"/>
      <c r="AA2567" s="3"/>
      <c r="AB2567" s="3"/>
      <c r="AC2567" s="3"/>
      <c r="AD2567" s="3"/>
      <c r="AF2567" s="3"/>
      <c r="AG2567" s="3"/>
      <c r="AH2567" s="3"/>
      <c r="AJ2567" s="3"/>
      <c r="AK2567" s="3"/>
      <c r="AL2567" s="3"/>
      <c r="AN2567" s="3"/>
      <c r="AQ2567" s="3"/>
    </row>
    <row r="2568" spans="1:43">
      <c r="A2568" t="str">
        <f>IF(C2568="","","Allievo "&amp;COUNTIF($C$2:C2568,C2568))</f>
        <v/>
      </c>
      <c r="H2568" s="3"/>
      <c r="N2568" s="3"/>
      <c r="O2568" s="3"/>
      <c r="P2568" s="3"/>
      <c r="Q2568" s="3"/>
      <c r="R2568" s="3"/>
      <c r="S2568" s="3"/>
      <c r="T2568" s="3"/>
      <c r="V2568" s="3"/>
      <c r="W2568" s="3"/>
      <c r="X2568" s="3"/>
      <c r="Z2568" s="3"/>
      <c r="AA2568" s="3"/>
      <c r="AB2568" s="3"/>
      <c r="AC2568" s="3"/>
      <c r="AD2568" s="3"/>
      <c r="AF2568" s="3"/>
      <c r="AG2568" s="3"/>
      <c r="AH2568" s="3"/>
      <c r="AJ2568" s="3"/>
      <c r="AK2568" s="3"/>
      <c r="AL2568" s="3"/>
      <c r="AN2568" s="3"/>
      <c r="AQ2568" s="3"/>
    </row>
    <row r="2569" spans="1:43">
      <c r="A2569" t="str">
        <f>IF(C2569="","","Allievo "&amp;COUNTIF($C$2:C2569,C2569))</f>
        <v/>
      </c>
      <c r="H2569" s="3"/>
      <c r="N2569" s="3"/>
      <c r="O2569" s="3"/>
      <c r="P2569" s="3"/>
      <c r="Q2569" s="3"/>
      <c r="R2569" s="3"/>
      <c r="S2569" s="3"/>
      <c r="T2569" s="3"/>
      <c r="V2569" s="3"/>
      <c r="W2569" s="3"/>
      <c r="X2569" s="3"/>
      <c r="Z2569" s="3"/>
      <c r="AA2569" s="3"/>
      <c r="AB2569" s="3"/>
      <c r="AC2569" s="3"/>
      <c r="AD2569" s="3"/>
      <c r="AF2569" s="3"/>
      <c r="AG2569" s="3"/>
      <c r="AH2569" s="3"/>
      <c r="AJ2569" s="3"/>
      <c r="AK2569" s="3"/>
      <c r="AL2569" s="3"/>
      <c r="AN2569" s="3"/>
      <c r="AQ2569" s="3"/>
    </row>
    <row r="2570" spans="1:43">
      <c r="A2570" t="str">
        <f>IF(C2570="","","Allievo "&amp;COUNTIF($C$2:C2570,C2570))</f>
        <v/>
      </c>
      <c r="H2570" s="3"/>
      <c r="N2570" s="3"/>
      <c r="O2570" s="3"/>
      <c r="P2570" s="3"/>
      <c r="Q2570" s="3"/>
      <c r="R2570" s="3"/>
      <c r="S2570" s="3"/>
      <c r="T2570" s="3"/>
      <c r="V2570" s="3"/>
      <c r="W2570" s="3"/>
      <c r="X2570" s="3"/>
      <c r="Z2570" s="3"/>
      <c r="AA2570" s="3"/>
      <c r="AB2570" s="3"/>
      <c r="AC2570" s="3"/>
      <c r="AD2570" s="3"/>
      <c r="AF2570" s="3"/>
      <c r="AG2570" s="3"/>
      <c r="AH2570" s="3"/>
      <c r="AJ2570" s="3"/>
      <c r="AK2570" s="3"/>
      <c r="AL2570" s="3"/>
      <c r="AN2570" s="3"/>
      <c r="AQ2570" s="3"/>
    </row>
    <row r="2571" spans="1:43">
      <c r="A2571" t="str">
        <f>IF(C2571="","","Allievo "&amp;COUNTIF($C$2:C2571,C2571))</f>
        <v/>
      </c>
      <c r="H2571" s="3"/>
      <c r="N2571" s="3"/>
      <c r="O2571" s="3"/>
      <c r="P2571" s="3"/>
      <c r="Q2571" s="3"/>
      <c r="R2571" s="3"/>
      <c r="S2571" s="3"/>
      <c r="T2571" s="3"/>
      <c r="V2571" s="3"/>
      <c r="W2571" s="3"/>
      <c r="X2571" s="3"/>
      <c r="Z2571" s="3"/>
      <c r="AA2571" s="3"/>
      <c r="AB2571" s="3"/>
      <c r="AC2571" s="3"/>
      <c r="AD2571" s="3"/>
      <c r="AF2571" s="3"/>
      <c r="AG2571" s="3"/>
      <c r="AH2571" s="3"/>
      <c r="AJ2571" s="3"/>
      <c r="AK2571" s="3"/>
      <c r="AL2571" s="3"/>
      <c r="AN2571" s="3"/>
      <c r="AQ2571" s="3"/>
    </row>
    <row r="2572" spans="1:43">
      <c r="A2572" t="str">
        <f>IF(C2572="","","Allievo "&amp;COUNTIF($C$2:C2572,C2572))</f>
        <v/>
      </c>
      <c r="H2572" s="3"/>
      <c r="N2572" s="3"/>
      <c r="O2572" s="3"/>
      <c r="P2572" s="3"/>
      <c r="Q2572" s="3"/>
      <c r="R2572" s="3"/>
      <c r="S2572" s="3"/>
      <c r="T2572" s="3"/>
      <c r="V2572" s="3"/>
      <c r="W2572" s="3"/>
      <c r="X2572" s="3"/>
      <c r="Z2572" s="3"/>
      <c r="AA2572" s="3"/>
      <c r="AB2572" s="3"/>
      <c r="AC2572" s="3"/>
      <c r="AD2572" s="3"/>
      <c r="AF2572" s="3"/>
      <c r="AG2572" s="3"/>
      <c r="AH2572" s="3"/>
      <c r="AJ2572" s="3"/>
      <c r="AK2572" s="3"/>
      <c r="AL2572" s="3"/>
      <c r="AN2572" s="3"/>
      <c r="AQ2572" s="3"/>
    </row>
    <row r="2573" spans="1:43">
      <c r="A2573" t="str">
        <f>IF(C2573="","","Allievo "&amp;COUNTIF($C$2:C2573,C2573))</f>
        <v/>
      </c>
      <c r="H2573" s="3"/>
      <c r="N2573" s="3"/>
      <c r="O2573" s="3"/>
      <c r="P2573" s="3"/>
      <c r="Q2573" s="3"/>
      <c r="R2573" s="3"/>
      <c r="S2573" s="3"/>
      <c r="T2573" s="3"/>
      <c r="V2573" s="3"/>
      <c r="W2573" s="3"/>
      <c r="X2573" s="3"/>
      <c r="Z2573" s="3"/>
      <c r="AA2573" s="3"/>
      <c r="AB2573" s="3"/>
      <c r="AC2573" s="3"/>
      <c r="AD2573" s="3"/>
      <c r="AF2573" s="3"/>
      <c r="AG2573" s="3"/>
      <c r="AH2573" s="3"/>
      <c r="AJ2573" s="3"/>
      <c r="AK2573" s="3"/>
      <c r="AL2573" s="3"/>
      <c r="AN2573" s="3"/>
      <c r="AQ2573" s="3"/>
    </row>
    <row r="2574" spans="1:43">
      <c r="A2574" t="str">
        <f>IF(C2574="","","Allievo "&amp;COUNTIF($C$2:C2574,C2574))</f>
        <v/>
      </c>
      <c r="H2574" s="3"/>
      <c r="N2574" s="3"/>
      <c r="O2574" s="3"/>
      <c r="P2574" s="3"/>
      <c r="Q2574" s="3"/>
      <c r="R2574" s="3"/>
      <c r="S2574" s="3"/>
      <c r="T2574" s="3"/>
      <c r="V2574" s="3"/>
      <c r="W2574" s="3"/>
      <c r="X2574" s="3"/>
      <c r="Z2574" s="3"/>
      <c r="AA2574" s="3"/>
      <c r="AB2574" s="3"/>
      <c r="AC2574" s="3"/>
      <c r="AD2574" s="3"/>
      <c r="AF2574" s="3"/>
      <c r="AG2574" s="3"/>
      <c r="AH2574" s="3"/>
      <c r="AJ2574" s="3"/>
      <c r="AK2574" s="3"/>
      <c r="AL2574" s="3"/>
      <c r="AN2574" s="3"/>
      <c r="AQ2574" s="3"/>
    </row>
    <row r="2575" spans="1:43">
      <c r="A2575" t="str">
        <f>IF(C2575="","","Allievo "&amp;COUNTIF($C$2:C2575,C2575))</f>
        <v/>
      </c>
      <c r="H2575" s="3"/>
      <c r="N2575" s="3"/>
      <c r="O2575" s="3"/>
      <c r="P2575" s="3"/>
      <c r="Q2575" s="3"/>
      <c r="R2575" s="3"/>
      <c r="S2575" s="3"/>
      <c r="T2575" s="3"/>
      <c r="V2575" s="3"/>
      <c r="W2575" s="3"/>
      <c r="X2575" s="3"/>
      <c r="Z2575" s="3"/>
      <c r="AA2575" s="3"/>
      <c r="AB2575" s="3"/>
      <c r="AC2575" s="3"/>
      <c r="AD2575" s="3"/>
      <c r="AF2575" s="3"/>
      <c r="AG2575" s="3"/>
      <c r="AH2575" s="3"/>
      <c r="AJ2575" s="3"/>
      <c r="AK2575" s="3"/>
      <c r="AL2575" s="3"/>
      <c r="AN2575" s="3"/>
      <c r="AQ2575" s="3"/>
    </row>
    <row r="2576" spans="1:43">
      <c r="A2576" t="str">
        <f>IF(C2576="","","Allievo "&amp;COUNTIF($C$2:C2576,C2576))</f>
        <v/>
      </c>
      <c r="H2576" s="3"/>
      <c r="N2576" s="3"/>
      <c r="O2576" s="3"/>
      <c r="P2576" s="3"/>
      <c r="Q2576" s="3"/>
      <c r="R2576" s="3"/>
      <c r="S2576" s="3"/>
      <c r="T2576" s="3"/>
      <c r="V2576" s="3"/>
      <c r="W2576" s="3"/>
      <c r="X2576" s="3"/>
      <c r="Z2576" s="3"/>
      <c r="AA2576" s="3"/>
      <c r="AB2576" s="3"/>
      <c r="AC2576" s="3"/>
      <c r="AD2576" s="3"/>
      <c r="AF2576" s="3"/>
      <c r="AG2576" s="3"/>
      <c r="AH2576" s="3"/>
      <c r="AJ2576" s="3"/>
      <c r="AK2576" s="3"/>
      <c r="AL2576" s="3"/>
      <c r="AN2576" s="3"/>
      <c r="AQ2576" s="3"/>
    </row>
    <row r="2577" spans="1:43">
      <c r="A2577" t="str">
        <f>IF(C2577="","","Allievo "&amp;COUNTIF($C$2:C2577,C2577))</f>
        <v/>
      </c>
      <c r="H2577" s="3"/>
      <c r="N2577" s="3"/>
      <c r="O2577" s="3"/>
      <c r="P2577" s="3"/>
      <c r="Q2577" s="3"/>
      <c r="R2577" s="3"/>
      <c r="S2577" s="3"/>
      <c r="T2577" s="3"/>
      <c r="V2577" s="3"/>
      <c r="W2577" s="3"/>
      <c r="X2577" s="3"/>
      <c r="Z2577" s="3"/>
      <c r="AA2577" s="3"/>
      <c r="AB2577" s="3"/>
      <c r="AC2577" s="3"/>
      <c r="AD2577" s="3"/>
      <c r="AF2577" s="3"/>
      <c r="AG2577" s="3"/>
      <c r="AH2577" s="3"/>
      <c r="AJ2577" s="3"/>
      <c r="AK2577" s="3"/>
      <c r="AL2577" s="3"/>
      <c r="AN2577" s="3"/>
      <c r="AQ2577" s="3"/>
    </row>
    <row r="2578" spans="1:43">
      <c r="A2578" t="str">
        <f>IF(C2578="","","Allievo "&amp;COUNTIF($C$2:C2578,C2578))</f>
        <v/>
      </c>
      <c r="H2578" s="3"/>
      <c r="N2578" s="3"/>
      <c r="O2578" s="3"/>
      <c r="P2578" s="3"/>
      <c r="Q2578" s="3"/>
      <c r="R2578" s="3"/>
      <c r="S2578" s="3"/>
      <c r="T2578" s="3"/>
      <c r="V2578" s="3"/>
      <c r="W2578" s="3"/>
      <c r="X2578" s="3"/>
      <c r="Z2578" s="3"/>
      <c r="AA2578" s="3"/>
      <c r="AB2578" s="3"/>
      <c r="AC2578" s="3"/>
      <c r="AD2578" s="3"/>
      <c r="AF2578" s="3"/>
      <c r="AG2578" s="3"/>
      <c r="AH2578" s="3"/>
      <c r="AJ2578" s="3"/>
      <c r="AK2578" s="3"/>
      <c r="AL2578" s="3"/>
      <c r="AN2578" s="3"/>
      <c r="AQ2578" s="3"/>
    </row>
    <row r="2579" spans="1:43">
      <c r="A2579" t="str">
        <f>IF(C2579="","","Allievo "&amp;COUNTIF($C$2:C2579,C2579))</f>
        <v/>
      </c>
      <c r="H2579" s="3"/>
      <c r="N2579" s="3"/>
      <c r="O2579" s="3"/>
      <c r="P2579" s="3"/>
      <c r="Q2579" s="3"/>
      <c r="R2579" s="3"/>
      <c r="S2579" s="3"/>
      <c r="T2579" s="3"/>
      <c r="V2579" s="3"/>
      <c r="W2579" s="3"/>
      <c r="X2579" s="3"/>
      <c r="Z2579" s="3"/>
      <c r="AA2579" s="3"/>
      <c r="AB2579" s="3"/>
      <c r="AC2579" s="3"/>
      <c r="AD2579" s="3"/>
      <c r="AF2579" s="3"/>
      <c r="AG2579" s="3"/>
      <c r="AH2579" s="3"/>
      <c r="AJ2579" s="3"/>
      <c r="AK2579" s="3"/>
      <c r="AL2579" s="3"/>
      <c r="AN2579" s="3"/>
      <c r="AQ2579" s="3"/>
    </row>
    <row r="2580" spans="1:43">
      <c r="A2580" t="str">
        <f>IF(C2580="","","Allievo "&amp;COUNTIF($C$2:C2580,C2580))</f>
        <v/>
      </c>
      <c r="H2580" s="3"/>
      <c r="N2580" s="3"/>
      <c r="O2580" s="3"/>
      <c r="P2580" s="3"/>
      <c r="Q2580" s="3"/>
      <c r="R2580" s="3"/>
      <c r="S2580" s="3"/>
      <c r="T2580" s="3"/>
      <c r="V2580" s="3"/>
      <c r="W2580" s="3"/>
      <c r="X2580" s="3"/>
      <c r="Z2580" s="3"/>
      <c r="AA2580" s="3"/>
      <c r="AB2580" s="3"/>
      <c r="AC2580" s="3"/>
      <c r="AD2580" s="3"/>
      <c r="AF2580" s="3"/>
      <c r="AG2580" s="3"/>
      <c r="AH2580" s="3"/>
      <c r="AJ2580" s="3"/>
      <c r="AK2580" s="3"/>
      <c r="AL2580" s="3"/>
      <c r="AN2580" s="3"/>
      <c r="AQ2580" s="3"/>
    </row>
    <row r="2581" spans="1:43">
      <c r="A2581" t="str">
        <f>IF(C2581="","","Allievo "&amp;COUNTIF($C$2:C2581,C2581))</f>
        <v/>
      </c>
      <c r="H2581" s="3"/>
      <c r="N2581" s="3"/>
      <c r="O2581" s="3"/>
      <c r="P2581" s="3"/>
      <c r="Q2581" s="3"/>
      <c r="R2581" s="3"/>
      <c r="S2581" s="3"/>
      <c r="T2581" s="3"/>
      <c r="V2581" s="3"/>
      <c r="W2581" s="3"/>
      <c r="X2581" s="3"/>
      <c r="Z2581" s="3"/>
      <c r="AA2581" s="3"/>
      <c r="AB2581" s="3"/>
      <c r="AC2581" s="3"/>
      <c r="AD2581" s="3"/>
      <c r="AF2581" s="3"/>
      <c r="AG2581" s="3"/>
      <c r="AH2581" s="3"/>
      <c r="AJ2581" s="3"/>
      <c r="AK2581" s="3"/>
      <c r="AL2581" s="3"/>
      <c r="AN2581" s="3"/>
      <c r="AQ2581" s="3"/>
    </row>
    <row r="2582" spans="1:43">
      <c r="A2582" t="str">
        <f>IF(C2582="","","Allievo "&amp;COUNTIF($C$2:C2582,C2582))</f>
        <v/>
      </c>
      <c r="H2582" s="3"/>
      <c r="N2582" s="3"/>
      <c r="O2582" s="3"/>
      <c r="P2582" s="3"/>
      <c r="Q2582" s="3"/>
      <c r="R2582" s="3"/>
      <c r="S2582" s="3"/>
      <c r="T2582" s="3"/>
      <c r="V2582" s="3"/>
      <c r="W2582" s="3"/>
      <c r="X2582" s="3"/>
      <c r="Z2582" s="3"/>
      <c r="AA2582" s="3"/>
      <c r="AB2582" s="3"/>
      <c r="AC2582" s="3"/>
      <c r="AD2582" s="3"/>
      <c r="AF2582" s="3"/>
      <c r="AG2582" s="3"/>
      <c r="AH2582" s="3"/>
      <c r="AJ2582" s="3"/>
      <c r="AK2582" s="3"/>
      <c r="AL2582" s="3"/>
      <c r="AN2582" s="3"/>
      <c r="AQ2582" s="3"/>
    </row>
    <row r="2583" spans="1:43">
      <c r="A2583" t="str">
        <f>IF(C2583="","","Allievo "&amp;COUNTIF($C$2:C2583,C2583))</f>
        <v/>
      </c>
      <c r="H2583" s="3"/>
      <c r="N2583" s="3"/>
      <c r="O2583" s="3"/>
      <c r="P2583" s="3"/>
      <c r="Q2583" s="3"/>
      <c r="R2583" s="3"/>
      <c r="S2583" s="3"/>
      <c r="T2583" s="3"/>
      <c r="V2583" s="3"/>
      <c r="W2583" s="3"/>
      <c r="X2583" s="3"/>
      <c r="Z2583" s="3"/>
      <c r="AA2583" s="3"/>
      <c r="AB2583" s="3"/>
      <c r="AC2583" s="3"/>
      <c r="AD2583" s="3"/>
      <c r="AF2583" s="3"/>
      <c r="AG2583" s="3"/>
      <c r="AH2583" s="3"/>
      <c r="AJ2583" s="3"/>
      <c r="AK2583" s="3"/>
      <c r="AL2583" s="3"/>
      <c r="AN2583" s="3"/>
      <c r="AQ2583" s="3"/>
    </row>
    <row r="2584" spans="1:43">
      <c r="A2584" t="str">
        <f>IF(C2584="","","Allievo "&amp;COUNTIF($C$2:C2584,C2584))</f>
        <v/>
      </c>
      <c r="H2584" s="3"/>
      <c r="N2584" s="3"/>
      <c r="O2584" s="3"/>
      <c r="P2584" s="3"/>
      <c r="Q2584" s="3"/>
      <c r="R2584" s="3"/>
      <c r="S2584" s="3"/>
      <c r="T2584" s="3"/>
      <c r="V2584" s="3"/>
      <c r="W2584" s="3"/>
      <c r="X2584" s="3"/>
      <c r="Z2584" s="3"/>
      <c r="AA2584" s="3"/>
      <c r="AB2584" s="3"/>
      <c r="AC2584" s="3"/>
      <c r="AD2584" s="3"/>
      <c r="AF2584" s="3"/>
      <c r="AG2584" s="3"/>
      <c r="AH2584" s="3"/>
      <c r="AJ2584" s="3"/>
      <c r="AK2584" s="3"/>
      <c r="AL2584" s="3"/>
      <c r="AN2584" s="3"/>
      <c r="AQ2584" s="3"/>
    </row>
    <row r="2585" spans="1:43">
      <c r="A2585" t="str">
        <f>IF(C2585="","","Allievo "&amp;COUNTIF($C$2:C2585,C2585))</f>
        <v/>
      </c>
      <c r="H2585" s="3"/>
      <c r="N2585" s="3"/>
      <c r="O2585" s="3"/>
      <c r="P2585" s="3"/>
      <c r="Q2585" s="3"/>
      <c r="R2585" s="3"/>
      <c r="S2585" s="3"/>
      <c r="T2585" s="3"/>
      <c r="V2585" s="3"/>
      <c r="W2585" s="3"/>
      <c r="X2585" s="3"/>
      <c r="Z2585" s="3"/>
      <c r="AA2585" s="3"/>
      <c r="AB2585" s="3"/>
      <c r="AC2585" s="3"/>
      <c r="AD2585" s="3"/>
      <c r="AF2585" s="3"/>
      <c r="AG2585" s="3"/>
      <c r="AH2585" s="3"/>
      <c r="AJ2585" s="3"/>
      <c r="AK2585" s="3"/>
      <c r="AL2585" s="3"/>
      <c r="AN2585" s="3"/>
      <c r="AQ2585" s="3"/>
    </row>
    <row r="2586" spans="1:43">
      <c r="A2586" t="str">
        <f>IF(C2586="","","Allievo "&amp;COUNTIF($C$2:C2586,C2586))</f>
        <v/>
      </c>
      <c r="H2586" s="3"/>
      <c r="N2586" s="3"/>
      <c r="O2586" s="3"/>
      <c r="P2586" s="3"/>
      <c r="Q2586" s="3"/>
      <c r="R2586" s="3"/>
      <c r="S2586" s="3"/>
      <c r="T2586" s="3"/>
      <c r="V2586" s="3"/>
      <c r="W2586" s="3"/>
      <c r="X2586" s="3"/>
      <c r="Z2586" s="3"/>
      <c r="AA2586" s="3"/>
      <c r="AB2586" s="3"/>
      <c r="AC2586" s="3"/>
      <c r="AD2586" s="3"/>
      <c r="AF2586" s="3"/>
      <c r="AG2586" s="3"/>
      <c r="AH2586" s="3"/>
      <c r="AJ2586" s="3"/>
      <c r="AK2586" s="3"/>
      <c r="AL2586" s="3"/>
      <c r="AN2586" s="3"/>
      <c r="AQ2586" s="3"/>
    </row>
    <row r="2587" spans="1:43">
      <c r="A2587" t="str">
        <f>IF(C2587="","","Allievo "&amp;COUNTIF($C$2:C2587,C2587))</f>
        <v/>
      </c>
      <c r="H2587" s="3"/>
      <c r="N2587" s="3"/>
      <c r="O2587" s="3"/>
      <c r="P2587" s="3"/>
      <c r="Q2587" s="3"/>
      <c r="R2587" s="3"/>
      <c r="S2587" s="3"/>
      <c r="T2587" s="3"/>
      <c r="V2587" s="3"/>
      <c r="W2587" s="3"/>
      <c r="X2587" s="3"/>
      <c r="Z2587" s="3"/>
      <c r="AA2587" s="3"/>
      <c r="AB2587" s="3"/>
      <c r="AC2587" s="3"/>
      <c r="AD2587" s="3"/>
      <c r="AF2587" s="3"/>
      <c r="AG2587" s="3"/>
      <c r="AH2587" s="3"/>
      <c r="AJ2587" s="3"/>
      <c r="AK2587" s="3"/>
      <c r="AL2587" s="3"/>
      <c r="AN2587" s="3"/>
      <c r="AQ2587" s="3"/>
    </row>
    <row r="2588" spans="1:43">
      <c r="A2588" t="str">
        <f>IF(C2588="","","Allievo "&amp;COUNTIF($C$2:C2588,C2588))</f>
        <v/>
      </c>
      <c r="H2588" s="3"/>
      <c r="N2588" s="3"/>
      <c r="O2588" s="3"/>
      <c r="P2588" s="3"/>
      <c r="Q2588" s="3"/>
      <c r="R2588" s="3"/>
      <c r="S2588" s="3"/>
      <c r="T2588" s="3"/>
      <c r="V2588" s="3"/>
      <c r="W2588" s="3"/>
      <c r="X2588" s="3"/>
      <c r="Z2588" s="3"/>
      <c r="AA2588" s="3"/>
      <c r="AB2588" s="3"/>
      <c r="AC2588" s="3"/>
      <c r="AD2588" s="3"/>
      <c r="AF2588" s="3"/>
      <c r="AG2588" s="3"/>
      <c r="AH2588" s="3"/>
      <c r="AJ2588" s="3"/>
      <c r="AK2588" s="3"/>
      <c r="AL2588" s="3"/>
      <c r="AN2588" s="3"/>
      <c r="AQ2588" s="3"/>
    </row>
    <row r="2589" spans="1:43">
      <c r="A2589" t="str">
        <f>IF(C2589="","","Allievo "&amp;COUNTIF($C$2:C2589,C2589))</f>
        <v/>
      </c>
      <c r="H2589" s="3"/>
      <c r="N2589" s="3"/>
      <c r="O2589" s="3"/>
      <c r="P2589" s="3"/>
      <c r="Q2589" s="3"/>
      <c r="R2589" s="3"/>
      <c r="S2589" s="3"/>
      <c r="T2589" s="3"/>
      <c r="V2589" s="3"/>
      <c r="W2589" s="3"/>
      <c r="X2589" s="3"/>
      <c r="Z2589" s="3"/>
      <c r="AA2589" s="3"/>
      <c r="AB2589" s="3"/>
      <c r="AC2589" s="3"/>
      <c r="AD2589" s="3"/>
      <c r="AF2589" s="3"/>
      <c r="AG2589" s="3"/>
      <c r="AH2589" s="3"/>
      <c r="AJ2589" s="3"/>
      <c r="AK2589" s="3"/>
      <c r="AL2589" s="3"/>
      <c r="AN2589" s="3"/>
      <c r="AQ2589" s="3"/>
    </row>
    <row r="2590" spans="1:43">
      <c r="A2590" t="str">
        <f>IF(C2590="","","Allievo "&amp;COUNTIF($C$2:C2590,C2590))</f>
        <v/>
      </c>
      <c r="H2590" s="3"/>
      <c r="N2590" s="3"/>
      <c r="O2590" s="3"/>
      <c r="P2590" s="3"/>
      <c r="Q2590" s="3"/>
      <c r="R2590" s="3"/>
      <c r="S2590" s="3"/>
      <c r="T2590" s="3"/>
      <c r="V2590" s="3"/>
      <c r="W2590" s="3"/>
      <c r="X2590" s="3"/>
      <c r="Z2590" s="3"/>
      <c r="AA2590" s="3"/>
      <c r="AB2590" s="3"/>
      <c r="AC2590" s="3"/>
      <c r="AD2590" s="3"/>
      <c r="AF2590" s="3"/>
      <c r="AG2590" s="3"/>
      <c r="AH2590" s="3"/>
      <c r="AJ2590" s="3"/>
      <c r="AK2590" s="3"/>
      <c r="AL2590" s="3"/>
      <c r="AN2590" s="3"/>
      <c r="AQ2590" s="3"/>
    </row>
    <row r="2591" spans="1:43">
      <c r="A2591" t="str">
        <f>IF(C2591="","","Allievo "&amp;COUNTIF($C$2:C2591,C2591))</f>
        <v/>
      </c>
      <c r="H2591" s="3"/>
      <c r="N2591" s="3"/>
      <c r="O2591" s="3"/>
      <c r="P2591" s="3"/>
      <c r="Q2591" s="3"/>
      <c r="R2591" s="3"/>
      <c r="S2591" s="3"/>
      <c r="T2591" s="3"/>
      <c r="V2591" s="3"/>
      <c r="W2591" s="3"/>
      <c r="X2591" s="3"/>
      <c r="Z2591" s="3"/>
      <c r="AA2591" s="3"/>
      <c r="AB2591" s="3"/>
      <c r="AC2591" s="3"/>
      <c r="AD2591" s="3"/>
      <c r="AF2591" s="3"/>
      <c r="AG2591" s="3"/>
      <c r="AH2591" s="3"/>
      <c r="AJ2591" s="3"/>
      <c r="AK2591" s="3"/>
      <c r="AL2591" s="3"/>
      <c r="AN2591" s="3"/>
      <c r="AQ2591" s="3"/>
    </row>
    <row r="2592" spans="1:43">
      <c r="A2592" t="str">
        <f>IF(C2592="","","Allievo "&amp;COUNTIF($C$2:C2592,C2592))</f>
        <v/>
      </c>
      <c r="H2592" s="3"/>
      <c r="N2592" s="3"/>
      <c r="O2592" s="3"/>
      <c r="P2592" s="3"/>
      <c r="Q2592" s="3"/>
      <c r="R2592" s="3"/>
      <c r="S2592" s="3"/>
      <c r="T2592" s="3"/>
      <c r="V2592" s="3"/>
      <c r="W2592" s="3"/>
      <c r="X2592" s="3"/>
      <c r="Z2592" s="3"/>
      <c r="AA2592" s="3"/>
      <c r="AB2592" s="3"/>
      <c r="AC2592" s="3"/>
      <c r="AD2592" s="3"/>
      <c r="AF2592" s="3"/>
      <c r="AG2592" s="3"/>
      <c r="AH2592" s="3"/>
      <c r="AJ2592" s="3"/>
      <c r="AK2592" s="3"/>
      <c r="AL2592" s="3"/>
      <c r="AN2592" s="3"/>
      <c r="AQ2592" s="3"/>
    </row>
    <row r="2593" spans="1:43">
      <c r="A2593" t="str">
        <f>IF(C2593="","","Allievo "&amp;COUNTIF($C$2:C2593,C2593))</f>
        <v/>
      </c>
      <c r="H2593" s="3"/>
      <c r="N2593" s="3"/>
      <c r="O2593" s="3"/>
      <c r="P2593" s="3"/>
      <c r="Q2593" s="3"/>
      <c r="R2593" s="3"/>
      <c r="S2593" s="3"/>
      <c r="T2593" s="3"/>
      <c r="V2593" s="3"/>
      <c r="W2593" s="3"/>
      <c r="X2593" s="3"/>
      <c r="Z2593" s="3"/>
      <c r="AA2593" s="3"/>
      <c r="AB2593" s="3"/>
      <c r="AC2593" s="3"/>
      <c r="AD2593" s="3"/>
      <c r="AF2593" s="3"/>
      <c r="AG2593" s="3"/>
      <c r="AH2593" s="3"/>
      <c r="AJ2593" s="3"/>
      <c r="AK2593" s="3"/>
      <c r="AL2593" s="3"/>
      <c r="AN2593" s="3"/>
      <c r="AQ2593" s="3"/>
    </row>
    <row r="2594" spans="1:43">
      <c r="A2594" t="str">
        <f>IF(C2594="","","Allievo "&amp;COUNTIF($C$2:C2594,C2594))</f>
        <v/>
      </c>
      <c r="H2594" s="3"/>
      <c r="N2594" s="3"/>
      <c r="O2594" s="3"/>
      <c r="P2594" s="3"/>
      <c r="Q2594" s="3"/>
      <c r="R2594" s="3"/>
      <c r="S2594" s="3"/>
      <c r="T2594" s="3"/>
      <c r="V2594" s="3"/>
      <c r="W2594" s="3"/>
      <c r="X2594" s="3"/>
      <c r="Z2594" s="3"/>
      <c r="AA2594" s="3"/>
      <c r="AB2594" s="3"/>
      <c r="AC2594" s="3"/>
      <c r="AD2594" s="3"/>
      <c r="AF2594" s="3"/>
      <c r="AG2594" s="3"/>
      <c r="AH2594" s="3"/>
      <c r="AJ2594" s="3"/>
      <c r="AK2594" s="3"/>
      <c r="AL2594" s="3"/>
      <c r="AN2594" s="3"/>
      <c r="AQ2594" s="3"/>
    </row>
    <row r="2595" spans="1:43">
      <c r="A2595" t="str">
        <f>IF(C2595="","","Allievo "&amp;COUNTIF($C$2:C2595,C2595))</f>
        <v/>
      </c>
      <c r="H2595" s="3"/>
      <c r="N2595" s="3"/>
      <c r="O2595" s="3"/>
      <c r="P2595" s="3"/>
      <c r="Q2595" s="3"/>
      <c r="R2595" s="3"/>
      <c r="S2595" s="3"/>
      <c r="T2595" s="3"/>
      <c r="V2595" s="3"/>
      <c r="W2595" s="3"/>
      <c r="X2595" s="3"/>
      <c r="Z2595" s="3"/>
      <c r="AA2595" s="3"/>
      <c r="AB2595" s="3"/>
      <c r="AC2595" s="3"/>
      <c r="AD2595" s="3"/>
      <c r="AF2595" s="3"/>
      <c r="AG2595" s="3"/>
      <c r="AH2595" s="3"/>
      <c r="AJ2595" s="3"/>
      <c r="AK2595" s="3"/>
      <c r="AL2595" s="3"/>
      <c r="AN2595" s="3"/>
      <c r="AQ2595" s="3"/>
    </row>
    <row r="2596" spans="1:43">
      <c r="A2596" t="str">
        <f>IF(C2596="","","Allievo "&amp;COUNTIF($C$2:C2596,C2596))</f>
        <v/>
      </c>
      <c r="H2596" s="3"/>
      <c r="N2596" s="3"/>
      <c r="O2596" s="3"/>
      <c r="P2596" s="3"/>
      <c r="Q2596" s="3"/>
      <c r="R2596" s="3"/>
      <c r="S2596" s="3"/>
      <c r="T2596" s="3"/>
      <c r="V2596" s="3"/>
      <c r="W2596" s="3"/>
      <c r="X2596" s="3"/>
      <c r="Z2596" s="3"/>
      <c r="AA2596" s="3"/>
      <c r="AB2596" s="3"/>
      <c r="AC2596" s="3"/>
      <c r="AD2596" s="3"/>
      <c r="AF2596" s="3"/>
      <c r="AG2596" s="3"/>
      <c r="AH2596" s="3"/>
      <c r="AJ2596" s="3"/>
      <c r="AK2596" s="3"/>
      <c r="AL2596" s="3"/>
      <c r="AN2596" s="3"/>
      <c r="AQ2596" s="3"/>
    </row>
    <row r="2597" spans="1:43">
      <c r="A2597" t="str">
        <f>IF(C2597="","","Allievo "&amp;COUNTIF($C$2:C2597,C2597))</f>
        <v/>
      </c>
      <c r="H2597" s="3"/>
      <c r="N2597" s="3"/>
      <c r="O2597" s="3"/>
      <c r="P2597" s="3"/>
      <c r="Q2597" s="3"/>
      <c r="R2597" s="3"/>
      <c r="S2597" s="3"/>
      <c r="T2597" s="3"/>
      <c r="V2597" s="3"/>
      <c r="W2597" s="3"/>
      <c r="X2597" s="3"/>
      <c r="Z2597" s="3"/>
      <c r="AA2597" s="3"/>
      <c r="AB2597" s="3"/>
      <c r="AC2597" s="3"/>
      <c r="AD2597" s="3"/>
      <c r="AF2597" s="3"/>
      <c r="AG2597" s="3"/>
      <c r="AH2597" s="3"/>
      <c r="AJ2597" s="3"/>
      <c r="AK2597" s="3"/>
      <c r="AL2597" s="3"/>
      <c r="AN2597" s="3"/>
      <c r="AQ2597" s="3"/>
    </row>
    <row r="2598" spans="1:43">
      <c r="A2598" t="str">
        <f>IF(C2598="","","Allievo "&amp;COUNTIF($C$2:C2598,C2598))</f>
        <v/>
      </c>
      <c r="H2598" s="3"/>
      <c r="N2598" s="3"/>
      <c r="O2598" s="3"/>
      <c r="P2598" s="3"/>
      <c r="Q2598" s="3"/>
      <c r="R2598" s="3"/>
      <c r="S2598" s="3"/>
      <c r="T2598" s="3"/>
      <c r="V2598" s="3"/>
      <c r="W2598" s="3"/>
      <c r="X2598" s="3"/>
      <c r="Z2598" s="3"/>
      <c r="AA2598" s="3"/>
      <c r="AB2598" s="3"/>
      <c r="AC2598" s="3"/>
      <c r="AD2598" s="3"/>
      <c r="AF2598" s="3"/>
      <c r="AG2598" s="3"/>
      <c r="AH2598" s="3"/>
      <c r="AJ2598" s="3"/>
      <c r="AK2598" s="3"/>
      <c r="AL2598" s="3"/>
      <c r="AN2598" s="3"/>
      <c r="AQ2598" s="3"/>
    </row>
    <row r="2599" spans="1:43">
      <c r="A2599" t="str">
        <f>IF(C2599="","","Allievo "&amp;COUNTIF($C$2:C2599,C2599))</f>
        <v/>
      </c>
      <c r="H2599" s="3"/>
      <c r="N2599" s="3"/>
      <c r="O2599" s="3"/>
      <c r="P2599" s="3"/>
      <c r="Q2599" s="3"/>
      <c r="R2599" s="3"/>
      <c r="S2599" s="3"/>
      <c r="T2599" s="3"/>
      <c r="V2599" s="3"/>
      <c r="W2599" s="3"/>
      <c r="X2599" s="3"/>
      <c r="Z2599" s="3"/>
      <c r="AA2599" s="3"/>
      <c r="AB2599" s="3"/>
      <c r="AC2599" s="3"/>
      <c r="AD2599" s="3"/>
      <c r="AF2599" s="3"/>
      <c r="AG2599" s="3"/>
      <c r="AH2599" s="3"/>
      <c r="AJ2599" s="3"/>
      <c r="AK2599" s="3"/>
      <c r="AL2599" s="3"/>
      <c r="AN2599" s="3"/>
      <c r="AQ2599" s="3"/>
    </row>
    <row r="2600" spans="1:43">
      <c r="A2600" t="str">
        <f>IF(C2600="","","Allievo "&amp;COUNTIF($C$2:C2600,C2600))</f>
        <v/>
      </c>
      <c r="H2600" s="3"/>
      <c r="N2600" s="3"/>
      <c r="O2600" s="3"/>
      <c r="P2600" s="3"/>
      <c r="Q2600" s="3"/>
      <c r="R2600" s="3"/>
      <c r="S2600" s="3"/>
      <c r="T2600" s="3"/>
      <c r="V2600" s="3"/>
      <c r="W2600" s="3"/>
      <c r="X2600" s="3"/>
      <c r="Z2600" s="3"/>
      <c r="AA2600" s="3"/>
      <c r="AB2600" s="3"/>
      <c r="AC2600" s="3"/>
      <c r="AD2600" s="3"/>
      <c r="AF2600" s="3"/>
      <c r="AG2600" s="3"/>
      <c r="AH2600" s="3"/>
      <c r="AJ2600" s="3"/>
      <c r="AK2600" s="3"/>
      <c r="AL2600" s="3"/>
      <c r="AN2600" s="3"/>
      <c r="AQ2600" s="3"/>
    </row>
    <row r="2601" spans="1:43">
      <c r="A2601" t="str">
        <f>IF(C2601="","","Allievo "&amp;COUNTIF($C$2:C2601,C2601))</f>
        <v/>
      </c>
      <c r="H2601" s="3"/>
      <c r="N2601" s="3"/>
      <c r="O2601" s="3"/>
      <c r="P2601" s="3"/>
      <c r="Q2601" s="3"/>
      <c r="R2601" s="3"/>
      <c r="S2601" s="3"/>
      <c r="T2601" s="3"/>
      <c r="V2601" s="3"/>
      <c r="W2601" s="3"/>
      <c r="X2601" s="3"/>
      <c r="Z2601" s="3"/>
      <c r="AA2601" s="3"/>
      <c r="AB2601" s="3"/>
      <c r="AC2601" s="3"/>
      <c r="AD2601" s="3"/>
      <c r="AF2601" s="3"/>
      <c r="AG2601" s="3"/>
      <c r="AH2601" s="3"/>
      <c r="AJ2601" s="3"/>
      <c r="AK2601" s="3"/>
      <c r="AL2601" s="3"/>
      <c r="AN2601" s="3"/>
      <c r="AQ2601" s="3"/>
    </row>
    <row r="2602" spans="1:43">
      <c r="A2602" t="str">
        <f>IF(C2602="","","Allievo "&amp;COUNTIF($C$2:C2602,C2602))</f>
        <v/>
      </c>
      <c r="H2602" s="3"/>
      <c r="N2602" s="3"/>
      <c r="O2602" s="3"/>
      <c r="P2602" s="3"/>
      <c r="Q2602" s="3"/>
      <c r="R2602" s="3"/>
      <c r="S2602" s="3"/>
      <c r="T2602" s="3"/>
      <c r="V2602" s="3"/>
      <c r="W2602" s="3"/>
      <c r="X2602" s="3"/>
      <c r="Z2602" s="3"/>
      <c r="AA2602" s="3"/>
      <c r="AB2602" s="3"/>
      <c r="AC2602" s="3"/>
      <c r="AD2602" s="3"/>
      <c r="AF2602" s="3"/>
      <c r="AG2602" s="3"/>
      <c r="AH2602" s="3"/>
      <c r="AJ2602" s="3"/>
      <c r="AK2602" s="3"/>
      <c r="AL2602" s="3"/>
      <c r="AN2602" s="3"/>
      <c r="AQ2602" s="3"/>
    </row>
    <row r="2603" spans="1:43">
      <c r="A2603" t="str">
        <f>IF(C2603="","","Allievo "&amp;COUNTIF($C$2:C2603,C2603))</f>
        <v/>
      </c>
      <c r="H2603" s="3"/>
      <c r="N2603" s="3"/>
      <c r="O2603" s="3"/>
      <c r="P2603" s="3"/>
      <c r="Q2603" s="3"/>
      <c r="R2603" s="3"/>
      <c r="S2603" s="3"/>
      <c r="T2603" s="3"/>
      <c r="V2603" s="3"/>
      <c r="W2603" s="3"/>
      <c r="X2603" s="3"/>
      <c r="Z2603" s="3"/>
      <c r="AA2603" s="3"/>
      <c r="AB2603" s="3"/>
      <c r="AC2603" s="3"/>
      <c r="AD2603" s="3"/>
      <c r="AF2603" s="3"/>
      <c r="AG2603" s="3"/>
      <c r="AH2603" s="3"/>
      <c r="AJ2603" s="3"/>
      <c r="AK2603" s="3"/>
      <c r="AL2603" s="3"/>
      <c r="AN2603" s="3"/>
      <c r="AQ2603" s="3"/>
    </row>
    <row r="2604" spans="1:43">
      <c r="A2604" t="str">
        <f>IF(C2604="","","Allievo "&amp;COUNTIF($C$2:C2604,C2604))</f>
        <v/>
      </c>
      <c r="H2604" s="3"/>
      <c r="N2604" s="3"/>
      <c r="O2604" s="3"/>
      <c r="P2604" s="3"/>
      <c r="Q2604" s="3"/>
      <c r="R2604" s="3"/>
      <c r="S2604" s="3"/>
      <c r="T2604" s="3"/>
      <c r="V2604" s="3"/>
      <c r="W2604" s="3"/>
      <c r="X2604" s="3"/>
      <c r="Z2604" s="3"/>
      <c r="AA2604" s="3"/>
      <c r="AB2604" s="3"/>
      <c r="AC2604" s="3"/>
      <c r="AD2604" s="3"/>
      <c r="AF2604" s="3"/>
      <c r="AG2604" s="3"/>
      <c r="AH2604" s="3"/>
      <c r="AJ2604" s="3"/>
      <c r="AK2604" s="3"/>
      <c r="AL2604" s="3"/>
      <c r="AN2604" s="3"/>
      <c r="AQ2604" s="3"/>
    </row>
    <row r="2605" spans="1:43">
      <c r="A2605" t="str">
        <f>IF(C2605="","","Allievo "&amp;COUNTIF($C$2:C2605,C2605))</f>
        <v/>
      </c>
      <c r="H2605" s="3"/>
      <c r="N2605" s="3"/>
      <c r="O2605" s="3"/>
      <c r="P2605" s="3"/>
      <c r="Q2605" s="3"/>
      <c r="R2605" s="3"/>
      <c r="S2605" s="3"/>
      <c r="T2605" s="3"/>
      <c r="V2605" s="3"/>
      <c r="W2605" s="3"/>
      <c r="X2605" s="3"/>
      <c r="Z2605" s="3"/>
      <c r="AA2605" s="3"/>
      <c r="AB2605" s="3"/>
      <c r="AC2605" s="3"/>
      <c r="AD2605" s="3"/>
      <c r="AF2605" s="3"/>
      <c r="AG2605" s="3"/>
      <c r="AH2605" s="3"/>
      <c r="AJ2605" s="3"/>
      <c r="AK2605" s="3"/>
      <c r="AL2605" s="3"/>
      <c r="AN2605" s="3"/>
      <c r="AQ2605" s="3"/>
    </row>
    <row r="2606" spans="1:43">
      <c r="A2606" t="str">
        <f>IF(C2606="","","Allievo "&amp;COUNTIF($C$2:C2606,C2606))</f>
        <v/>
      </c>
      <c r="H2606" s="3"/>
      <c r="N2606" s="3"/>
      <c r="O2606" s="3"/>
      <c r="P2606" s="3"/>
      <c r="Q2606" s="3"/>
      <c r="R2606" s="3"/>
      <c r="S2606" s="3"/>
      <c r="T2606" s="3"/>
      <c r="V2606" s="3"/>
      <c r="W2606" s="3"/>
      <c r="X2606" s="3"/>
      <c r="Z2606" s="3"/>
      <c r="AA2606" s="3"/>
      <c r="AB2606" s="3"/>
      <c r="AC2606" s="3"/>
      <c r="AD2606" s="3"/>
      <c r="AF2606" s="3"/>
      <c r="AG2606" s="3"/>
      <c r="AH2606" s="3"/>
      <c r="AJ2606" s="3"/>
      <c r="AK2606" s="3"/>
      <c r="AL2606" s="3"/>
      <c r="AN2606" s="3"/>
      <c r="AQ2606" s="3"/>
    </row>
    <row r="2607" spans="1:43">
      <c r="A2607" t="str">
        <f>IF(C2607="","","Allievo "&amp;COUNTIF($C$2:C2607,C2607))</f>
        <v/>
      </c>
      <c r="H2607" s="3"/>
      <c r="N2607" s="3"/>
      <c r="O2607" s="3"/>
      <c r="P2607" s="3"/>
      <c r="Q2607" s="3"/>
      <c r="R2607" s="3"/>
      <c r="S2607" s="3"/>
      <c r="T2607" s="3"/>
      <c r="V2607" s="3"/>
      <c r="W2607" s="3"/>
      <c r="X2607" s="3"/>
      <c r="Z2607" s="3"/>
      <c r="AA2607" s="3"/>
      <c r="AB2607" s="3"/>
      <c r="AC2607" s="3"/>
      <c r="AD2607" s="3"/>
      <c r="AF2607" s="3"/>
      <c r="AG2607" s="3"/>
      <c r="AH2607" s="3"/>
      <c r="AJ2607" s="3"/>
      <c r="AK2607" s="3"/>
      <c r="AL2607" s="3"/>
      <c r="AN2607" s="3"/>
      <c r="AQ2607" s="3"/>
    </row>
    <row r="2608" spans="1:43">
      <c r="A2608" t="str">
        <f>IF(C2608="","","Allievo "&amp;COUNTIF($C$2:C2608,C2608))</f>
        <v/>
      </c>
      <c r="H2608" s="3"/>
      <c r="N2608" s="3"/>
      <c r="O2608" s="3"/>
      <c r="P2608" s="3"/>
      <c r="Q2608" s="3"/>
      <c r="R2608" s="3"/>
      <c r="S2608" s="3"/>
      <c r="T2608" s="3"/>
      <c r="V2608" s="3"/>
      <c r="W2608" s="3"/>
      <c r="X2608" s="3"/>
      <c r="Z2608" s="3"/>
      <c r="AA2608" s="3"/>
      <c r="AB2608" s="3"/>
      <c r="AC2608" s="3"/>
      <c r="AD2608" s="3"/>
      <c r="AF2608" s="3"/>
      <c r="AG2608" s="3"/>
      <c r="AH2608" s="3"/>
      <c r="AJ2608" s="3"/>
      <c r="AK2608" s="3"/>
      <c r="AL2608" s="3"/>
      <c r="AN2608" s="3"/>
      <c r="AQ2608" s="3"/>
    </row>
    <row r="2609" spans="1:43">
      <c r="A2609" t="str">
        <f>IF(C2609="","","Allievo "&amp;COUNTIF($C$2:C2609,C2609))</f>
        <v/>
      </c>
      <c r="H2609" s="3"/>
      <c r="N2609" s="3"/>
      <c r="O2609" s="3"/>
      <c r="P2609" s="3"/>
      <c r="Q2609" s="3"/>
      <c r="R2609" s="3"/>
      <c r="S2609" s="3"/>
      <c r="T2609" s="3"/>
      <c r="V2609" s="3"/>
      <c r="W2609" s="3"/>
      <c r="X2609" s="3"/>
      <c r="Z2609" s="3"/>
      <c r="AA2609" s="3"/>
      <c r="AB2609" s="3"/>
      <c r="AC2609" s="3"/>
      <c r="AD2609" s="3"/>
      <c r="AF2609" s="3"/>
      <c r="AG2609" s="3"/>
      <c r="AH2609" s="3"/>
      <c r="AJ2609" s="3"/>
      <c r="AK2609" s="3"/>
      <c r="AL2609" s="3"/>
      <c r="AN2609" s="3"/>
      <c r="AQ2609" s="3"/>
    </row>
    <row r="2610" spans="1:43">
      <c r="A2610" t="str">
        <f>IF(C2610="","","Allievo "&amp;COUNTIF($C$2:C2610,C2610))</f>
        <v/>
      </c>
      <c r="H2610" s="3"/>
      <c r="N2610" s="3"/>
      <c r="O2610" s="3"/>
      <c r="P2610" s="3"/>
      <c r="Q2610" s="3"/>
      <c r="R2610" s="3"/>
      <c r="S2610" s="3"/>
      <c r="T2610" s="3"/>
      <c r="V2610" s="3"/>
      <c r="W2610" s="3"/>
      <c r="X2610" s="3"/>
      <c r="Z2610" s="3"/>
      <c r="AA2610" s="3"/>
      <c r="AB2610" s="3"/>
      <c r="AC2610" s="3"/>
      <c r="AD2610" s="3"/>
      <c r="AF2610" s="3"/>
      <c r="AG2610" s="3"/>
      <c r="AH2610" s="3"/>
      <c r="AJ2610" s="3"/>
      <c r="AK2610" s="3"/>
      <c r="AL2610" s="3"/>
      <c r="AN2610" s="3"/>
      <c r="AQ2610" s="3"/>
    </row>
    <row r="2611" spans="1:43">
      <c r="A2611" t="str">
        <f>IF(C2611="","","Allievo "&amp;COUNTIF($C$2:C2611,C2611))</f>
        <v/>
      </c>
      <c r="H2611" s="3"/>
      <c r="N2611" s="3"/>
      <c r="O2611" s="3"/>
      <c r="P2611" s="3"/>
      <c r="Q2611" s="3"/>
      <c r="R2611" s="3"/>
      <c r="S2611" s="3"/>
      <c r="T2611" s="3"/>
      <c r="V2611" s="3"/>
      <c r="W2611" s="3"/>
      <c r="X2611" s="3"/>
      <c r="Z2611" s="3"/>
      <c r="AA2611" s="3"/>
      <c r="AB2611" s="3"/>
      <c r="AC2611" s="3"/>
      <c r="AD2611" s="3"/>
      <c r="AF2611" s="3"/>
      <c r="AG2611" s="3"/>
      <c r="AH2611" s="3"/>
      <c r="AJ2611" s="3"/>
      <c r="AK2611" s="3"/>
      <c r="AL2611" s="3"/>
      <c r="AN2611" s="3"/>
      <c r="AQ2611" s="3"/>
    </row>
    <row r="2612" spans="1:43">
      <c r="A2612" t="str">
        <f>IF(C2612="","","Allievo "&amp;COUNTIF($C$2:C2612,C2612))</f>
        <v/>
      </c>
      <c r="H2612" s="3"/>
      <c r="N2612" s="3"/>
      <c r="O2612" s="3"/>
      <c r="P2612" s="3"/>
      <c r="Q2612" s="3"/>
      <c r="R2612" s="3"/>
      <c r="S2612" s="3"/>
      <c r="T2612" s="3"/>
      <c r="V2612" s="3"/>
      <c r="W2612" s="3"/>
      <c r="X2612" s="3"/>
      <c r="Z2612" s="3"/>
      <c r="AA2612" s="3"/>
      <c r="AB2612" s="3"/>
      <c r="AC2612" s="3"/>
      <c r="AD2612" s="3"/>
      <c r="AF2612" s="3"/>
      <c r="AG2612" s="3"/>
      <c r="AH2612" s="3"/>
      <c r="AJ2612" s="3"/>
      <c r="AK2612" s="3"/>
      <c r="AL2612" s="3"/>
      <c r="AN2612" s="3"/>
      <c r="AQ2612" s="3"/>
    </row>
    <row r="2613" spans="1:43">
      <c r="A2613" t="str">
        <f>IF(C2613="","","Allievo "&amp;COUNTIF($C$2:C2613,C2613))</f>
        <v/>
      </c>
      <c r="H2613" s="3"/>
      <c r="N2613" s="3"/>
      <c r="O2613" s="3"/>
      <c r="P2613" s="3"/>
      <c r="Q2613" s="3"/>
      <c r="R2613" s="3"/>
      <c r="S2613" s="3"/>
      <c r="T2613" s="3"/>
      <c r="V2613" s="3"/>
      <c r="W2613" s="3"/>
      <c r="X2613" s="3"/>
      <c r="Z2613" s="3"/>
      <c r="AA2613" s="3"/>
      <c r="AB2613" s="3"/>
      <c r="AC2613" s="3"/>
      <c r="AD2613" s="3"/>
      <c r="AF2613" s="3"/>
      <c r="AG2613" s="3"/>
      <c r="AH2613" s="3"/>
      <c r="AJ2613" s="3"/>
      <c r="AK2613" s="3"/>
      <c r="AL2613" s="3"/>
      <c r="AN2613" s="3"/>
      <c r="AQ2613" s="3"/>
    </row>
    <row r="2614" spans="1:43">
      <c r="A2614" t="str">
        <f>IF(C2614="","","Allievo "&amp;COUNTIF($C$2:C2614,C2614))</f>
        <v/>
      </c>
      <c r="H2614" s="3"/>
      <c r="N2614" s="3"/>
      <c r="O2614" s="3"/>
      <c r="P2614" s="3"/>
      <c r="Q2614" s="3"/>
      <c r="R2614" s="3"/>
      <c r="S2614" s="3"/>
      <c r="T2614" s="3"/>
      <c r="V2614" s="3"/>
      <c r="W2614" s="3"/>
      <c r="X2614" s="3"/>
      <c r="Z2614" s="3"/>
      <c r="AA2614" s="3"/>
      <c r="AB2614" s="3"/>
      <c r="AC2614" s="3"/>
      <c r="AD2614" s="3"/>
      <c r="AF2614" s="3"/>
      <c r="AG2614" s="3"/>
      <c r="AH2614" s="3"/>
      <c r="AJ2614" s="3"/>
      <c r="AK2614" s="3"/>
      <c r="AL2614" s="3"/>
      <c r="AN2614" s="3"/>
      <c r="AQ2614" s="3"/>
    </row>
    <row r="2615" spans="1:43">
      <c r="A2615" t="str">
        <f>IF(C2615="","","Allievo "&amp;COUNTIF($C$2:C2615,C2615))</f>
        <v/>
      </c>
      <c r="H2615" s="3"/>
      <c r="N2615" s="3"/>
      <c r="O2615" s="3"/>
      <c r="P2615" s="3"/>
      <c r="Q2615" s="3"/>
      <c r="R2615" s="3"/>
      <c r="S2615" s="3"/>
      <c r="T2615" s="3"/>
      <c r="V2615" s="3"/>
      <c r="W2615" s="3"/>
      <c r="X2615" s="3"/>
      <c r="Z2615" s="3"/>
      <c r="AA2615" s="3"/>
      <c r="AB2615" s="3"/>
      <c r="AC2615" s="3"/>
      <c r="AD2615" s="3"/>
      <c r="AF2615" s="3"/>
      <c r="AG2615" s="3"/>
      <c r="AH2615" s="3"/>
      <c r="AJ2615" s="3"/>
      <c r="AK2615" s="3"/>
      <c r="AL2615" s="3"/>
      <c r="AN2615" s="3"/>
      <c r="AQ2615" s="3"/>
    </row>
    <row r="2616" spans="1:43">
      <c r="A2616" t="str">
        <f>IF(C2616="","","Allievo "&amp;COUNTIF($C$2:C2616,C2616))</f>
        <v/>
      </c>
      <c r="H2616" s="3"/>
      <c r="N2616" s="3"/>
      <c r="O2616" s="3"/>
      <c r="P2616" s="3"/>
      <c r="Q2616" s="3"/>
      <c r="R2616" s="3"/>
      <c r="S2616" s="3"/>
      <c r="T2616" s="3"/>
      <c r="V2616" s="3"/>
      <c r="W2616" s="3"/>
      <c r="X2616" s="3"/>
      <c r="Z2616" s="3"/>
      <c r="AA2616" s="3"/>
      <c r="AB2616" s="3"/>
      <c r="AC2616" s="3"/>
      <c r="AD2616" s="3"/>
      <c r="AF2616" s="3"/>
      <c r="AG2616" s="3"/>
      <c r="AH2616" s="3"/>
      <c r="AJ2616" s="3"/>
      <c r="AK2616" s="3"/>
      <c r="AL2616" s="3"/>
      <c r="AN2616" s="3"/>
      <c r="AQ2616" s="3"/>
    </row>
    <row r="2617" spans="1:43">
      <c r="A2617" t="str">
        <f>IF(C2617="","","Allievo "&amp;COUNTIF($C$2:C2617,C2617))</f>
        <v/>
      </c>
      <c r="H2617" s="3"/>
      <c r="N2617" s="3"/>
      <c r="O2617" s="3"/>
      <c r="P2617" s="3"/>
      <c r="Q2617" s="3"/>
      <c r="R2617" s="3"/>
      <c r="S2617" s="3"/>
      <c r="T2617" s="3"/>
      <c r="V2617" s="3"/>
      <c r="W2617" s="3"/>
      <c r="X2617" s="3"/>
      <c r="Z2617" s="3"/>
      <c r="AA2617" s="3"/>
      <c r="AB2617" s="3"/>
      <c r="AC2617" s="3"/>
      <c r="AD2617" s="3"/>
      <c r="AF2617" s="3"/>
      <c r="AG2617" s="3"/>
      <c r="AH2617" s="3"/>
      <c r="AJ2617" s="3"/>
      <c r="AK2617" s="3"/>
      <c r="AL2617" s="3"/>
      <c r="AN2617" s="3"/>
      <c r="AQ2617" s="3"/>
    </row>
    <row r="2618" spans="1:43">
      <c r="A2618" t="str">
        <f>IF(C2618="","","Allievo "&amp;COUNTIF($C$2:C2618,C2618))</f>
        <v/>
      </c>
      <c r="H2618" s="3"/>
      <c r="N2618" s="3"/>
      <c r="O2618" s="3"/>
      <c r="P2618" s="3"/>
      <c r="Q2618" s="3"/>
      <c r="R2618" s="3"/>
      <c r="S2618" s="3"/>
      <c r="T2618" s="3"/>
      <c r="V2618" s="3"/>
      <c r="W2618" s="3"/>
      <c r="X2618" s="3"/>
      <c r="Z2618" s="3"/>
      <c r="AA2618" s="3"/>
      <c r="AB2618" s="3"/>
      <c r="AC2618" s="3"/>
      <c r="AD2618" s="3"/>
      <c r="AF2618" s="3"/>
      <c r="AG2618" s="3"/>
      <c r="AH2618" s="3"/>
      <c r="AJ2618" s="3"/>
      <c r="AK2618" s="3"/>
      <c r="AL2618" s="3"/>
      <c r="AN2618" s="3"/>
      <c r="AQ2618" s="3"/>
    </row>
    <row r="2619" spans="1:43">
      <c r="A2619" t="str">
        <f>IF(C2619="","","Allievo "&amp;COUNTIF($C$2:C2619,C2619))</f>
        <v/>
      </c>
      <c r="H2619" s="3"/>
      <c r="N2619" s="3"/>
      <c r="O2619" s="3"/>
      <c r="P2619" s="3"/>
      <c r="Q2619" s="3"/>
      <c r="R2619" s="3"/>
      <c r="S2619" s="3"/>
      <c r="T2619" s="3"/>
      <c r="V2619" s="3"/>
      <c r="W2619" s="3"/>
      <c r="X2619" s="3"/>
      <c r="Z2619" s="3"/>
      <c r="AA2619" s="3"/>
      <c r="AB2619" s="3"/>
      <c r="AC2619" s="3"/>
      <c r="AD2619" s="3"/>
      <c r="AF2619" s="3"/>
      <c r="AG2619" s="3"/>
      <c r="AH2619" s="3"/>
      <c r="AJ2619" s="3"/>
      <c r="AK2619" s="3"/>
      <c r="AL2619" s="3"/>
      <c r="AN2619" s="3"/>
      <c r="AQ2619" s="3"/>
    </row>
    <row r="2620" spans="1:43">
      <c r="A2620" t="str">
        <f>IF(C2620="","","Allievo "&amp;COUNTIF($C$2:C2620,C2620))</f>
        <v/>
      </c>
      <c r="H2620" s="3"/>
      <c r="N2620" s="3"/>
      <c r="O2620" s="3"/>
      <c r="P2620" s="3"/>
      <c r="Q2620" s="3"/>
      <c r="R2620" s="3"/>
      <c r="S2620" s="3"/>
      <c r="T2620" s="3"/>
      <c r="V2620" s="3"/>
      <c r="W2620" s="3"/>
      <c r="X2620" s="3"/>
      <c r="Z2620" s="3"/>
      <c r="AA2620" s="3"/>
      <c r="AB2620" s="3"/>
      <c r="AC2620" s="3"/>
      <c r="AD2620" s="3"/>
      <c r="AF2620" s="3"/>
      <c r="AG2620" s="3"/>
      <c r="AH2620" s="3"/>
      <c r="AJ2620" s="3"/>
      <c r="AK2620" s="3"/>
      <c r="AL2620" s="3"/>
      <c r="AN2620" s="3"/>
      <c r="AQ2620" s="3"/>
    </row>
    <row r="2621" spans="1:43">
      <c r="A2621" t="str">
        <f>IF(C2621="","","Allievo "&amp;COUNTIF($C$2:C2621,C2621))</f>
        <v/>
      </c>
      <c r="H2621" s="3"/>
      <c r="N2621" s="3"/>
      <c r="O2621" s="3"/>
      <c r="P2621" s="3"/>
      <c r="Q2621" s="3"/>
      <c r="R2621" s="3"/>
      <c r="S2621" s="3"/>
      <c r="T2621" s="3"/>
      <c r="V2621" s="3"/>
      <c r="W2621" s="3"/>
      <c r="X2621" s="3"/>
      <c r="Z2621" s="3"/>
      <c r="AA2621" s="3"/>
      <c r="AB2621" s="3"/>
      <c r="AC2621" s="3"/>
      <c r="AD2621" s="3"/>
      <c r="AF2621" s="3"/>
      <c r="AG2621" s="3"/>
      <c r="AH2621" s="3"/>
      <c r="AJ2621" s="3"/>
      <c r="AK2621" s="3"/>
      <c r="AL2621" s="3"/>
      <c r="AN2621" s="3"/>
      <c r="AQ2621" s="3"/>
    </row>
    <row r="2622" spans="1:43">
      <c r="A2622" t="str">
        <f>IF(C2622="","","Allievo "&amp;COUNTIF($C$2:C2622,C2622))</f>
        <v/>
      </c>
      <c r="H2622" s="3"/>
      <c r="N2622" s="3"/>
      <c r="O2622" s="3"/>
      <c r="P2622" s="3"/>
      <c r="Q2622" s="3"/>
      <c r="R2622" s="3"/>
      <c r="S2622" s="3"/>
      <c r="T2622" s="3"/>
      <c r="V2622" s="3"/>
      <c r="W2622" s="3"/>
      <c r="X2622" s="3"/>
      <c r="Z2622" s="3"/>
      <c r="AA2622" s="3"/>
      <c r="AB2622" s="3"/>
      <c r="AC2622" s="3"/>
      <c r="AD2622" s="3"/>
      <c r="AF2622" s="3"/>
      <c r="AG2622" s="3"/>
      <c r="AH2622" s="3"/>
      <c r="AJ2622" s="3"/>
      <c r="AK2622" s="3"/>
      <c r="AL2622" s="3"/>
      <c r="AN2622" s="3"/>
      <c r="AQ2622" s="3"/>
    </row>
    <row r="2623" spans="1:43">
      <c r="A2623" t="str">
        <f>IF(C2623="","","Allievo "&amp;COUNTIF($C$2:C2623,C2623))</f>
        <v/>
      </c>
      <c r="H2623" s="3"/>
      <c r="N2623" s="3"/>
      <c r="O2623" s="3"/>
      <c r="P2623" s="3"/>
      <c r="Q2623" s="3"/>
      <c r="R2623" s="3"/>
      <c r="S2623" s="3"/>
      <c r="T2623" s="3"/>
      <c r="V2623" s="3"/>
      <c r="W2623" s="3"/>
      <c r="X2623" s="3"/>
      <c r="Z2623" s="3"/>
      <c r="AA2623" s="3"/>
      <c r="AB2623" s="3"/>
      <c r="AC2623" s="3"/>
      <c r="AD2623" s="3"/>
      <c r="AF2623" s="3"/>
      <c r="AG2623" s="3"/>
      <c r="AH2623" s="3"/>
      <c r="AJ2623" s="3"/>
      <c r="AK2623" s="3"/>
      <c r="AL2623" s="3"/>
      <c r="AN2623" s="3"/>
      <c r="AQ2623" s="3"/>
    </row>
    <row r="2624" spans="1:43">
      <c r="A2624" t="str">
        <f>IF(C2624="","","Allievo "&amp;COUNTIF($C$2:C2624,C2624))</f>
        <v/>
      </c>
      <c r="H2624" s="3"/>
      <c r="N2624" s="3"/>
      <c r="O2624" s="3"/>
      <c r="P2624" s="3"/>
      <c r="Q2624" s="3"/>
      <c r="R2624" s="3"/>
      <c r="S2624" s="3"/>
      <c r="T2624" s="3"/>
      <c r="V2624" s="3"/>
      <c r="W2624" s="3"/>
      <c r="X2624" s="3"/>
      <c r="Z2624" s="3"/>
      <c r="AA2624" s="3"/>
      <c r="AB2624" s="3"/>
      <c r="AC2624" s="3"/>
      <c r="AD2624" s="3"/>
      <c r="AF2624" s="3"/>
      <c r="AG2624" s="3"/>
      <c r="AH2624" s="3"/>
      <c r="AJ2624" s="3"/>
      <c r="AK2624" s="3"/>
      <c r="AL2624" s="3"/>
      <c r="AN2624" s="3"/>
      <c r="AQ2624" s="3"/>
    </row>
    <row r="2625" spans="1:43">
      <c r="A2625" t="str">
        <f>IF(C2625="","","Allievo "&amp;COUNTIF($C$2:C2625,C2625))</f>
        <v/>
      </c>
      <c r="H2625" s="3"/>
      <c r="N2625" s="3"/>
      <c r="O2625" s="3"/>
      <c r="P2625" s="3"/>
      <c r="Q2625" s="3"/>
      <c r="R2625" s="3"/>
      <c r="S2625" s="3"/>
      <c r="T2625" s="3"/>
      <c r="V2625" s="3"/>
      <c r="W2625" s="3"/>
      <c r="X2625" s="3"/>
      <c r="Z2625" s="3"/>
      <c r="AA2625" s="3"/>
      <c r="AB2625" s="3"/>
      <c r="AC2625" s="3"/>
      <c r="AD2625" s="3"/>
      <c r="AF2625" s="3"/>
      <c r="AG2625" s="3"/>
      <c r="AH2625" s="3"/>
      <c r="AJ2625" s="3"/>
      <c r="AK2625" s="3"/>
      <c r="AL2625" s="3"/>
      <c r="AN2625" s="3"/>
      <c r="AQ2625" s="3"/>
    </row>
    <row r="2626" spans="1:43">
      <c r="A2626" t="str">
        <f>IF(C2626="","","Allievo "&amp;COUNTIF($C$2:C2626,C2626))</f>
        <v/>
      </c>
      <c r="H2626" s="3"/>
      <c r="N2626" s="3"/>
      <c r="O2626" s="3"/>
      <c r="P2626" s="3"/>
      <c r="Q2626" s="3"/>
      <c r="R2626" s="3"/>
      <c r="S2626" s="3"/>
      <c r="T2626" s="3"/>
      <c r="V2626" s="3"/>
      <c r="W2626" s="3"/>
      <c r="X2626" s="3"/>
      <c r="Z2626" s="3"/>
      <c r="AA2626" s="3"/>
      <c r="AB2626" s="3"/>
      <c r="AC2626" s="3"/>
      <c r="AD2626" s="3"/>
      <c r="AF2626" s="3"/>
      <c r="AG2626" s="3"/>
      <c r="AH2626" s="3"/>
      <c r="AJ2626" s="3"/>
      <c r="AK2626" s="3"/>
      <c r="AL2626" s="3"/>
      <c r="AN2626" s="3"/>
      <c r="AQ2626" s="3"/>
    </row>
    <row r="2627" spans="1:43">
      <c r="A2627" t="str">
        <f>IF(C2627="","","Allievo "&amp;COUNTIF($C$2:C2627,C2627))</f>
        <v/>
      </c>
      <c r="H2627" s="3"/>
      <c r="N2627" s="3"/>
      <c r="O2627" s="3"/>
      <c r="P2627" s="3"/>
      <c r="Q2627" s="3"/>
      <c r="R2627" s="3"/>
      <c r="S2627" s="3"/>
      <c r="T2627" s="3"/>
      <c r="V2627" s="3"/>
      <c r="W2627" s="3"/>
      <c r="X2627" s="3"/>
      <c r="Z2627" s="3"/>
      <c r="AA2627" s="3"/>
      <c r="AB2627" s="3"/>
      <c r="AC2627" s="3"/>
      <c r="AD2627" s="3"/>
      <c r="AF2627" s="3"/>
      <c r="AG2627" s="3"/>
      <c r="AH2627" s="3"/>
      <c r="AJ2627" s="3"/>
      <c r="AK2627" s="3"/>
      <c r="AL2627" s="3"/>
      <c r="AN2627" s="3"/>
      <c r="AQ2627" s="3"/>
    </row>
    <row r="2628" spans="1:43">
      <c r="A2628" t="str">
        <f>IF(C2628="","","Allievo "&amp;COUNTIF($C$2:C2628,C2628))</f>
        <v/>
      </c>
      <c r="H2628" s="3"/>
      <c r="N2628" s="3"/>
      <c r="O2628" s="3"/>
      <c r="P2628" s="3"/>
      <c r="Q2628" s="3"/>
      <c r="R2628" s="3"/>
      <c r="S2628" s="3"/>
      <c r="T2628" s="3"/>
      <c r="V2628" s="3"/>
      <c r="W2628" s="3"/>
      <c r="X2628" s="3"/>
      <c r="Z2628" s="3"/>
      <c r="AA2628" s="3"/>
      <c r="AB2628" s="3"/>
      <c r="AC2628" s="3"/>
      <c r="AD2628" s="3"/>
      <c r="AF2628" s="3"/>
      <c r="AG2628" s="3"/>
      <c r="AH2628" s="3"/>
      <c r="AJ2628" s="3"/>
      <c r="AK2628" s="3"/>
      <c r="AL2628" s="3"/>
      <c r="AN2628" s="3"/>
      <c r="AQ2628" s="3"/>
    </row>
    <row r="2629" spans="1:43">
      <c r="A2629" t="str">
        <f>IF(C2629="","","Allievo "&amp;COUNTIF($C$2:C2629,C2629))</f>
        <v/>
      </c>
      <c r="H2629" s="3"/>
      <c r="N2629" s="3"/>
      <c r="O2629" s="3"/>
      <c r="P2629" s="3"/>
      <c r="Q2629" s="3"/>
      <c r="R2629" s="3"/>
      <c r="S2629" s="3"/>
      <c r="T2629" s="3"/>
      <c r="V2629" s="3"/>
      <c r="W2629" s="3"/>
      <c r="X2629" s="3"/>
      <c r="Z2629" s="3"/>
      <c r="AA2629" s="3"/>
      <c r="AB2629" s="3"/>
      <c r="AC2629" s="3"/>
      <c r="AD2629" s="3"/>
      <c r="AF2629" s="3"/>
      <c r="AG2629" s="3"/>
      <c r="AH2629" s="3"/>
      <c r="AJ2629" s="3"/>
      <c r="AK2629" s="3"/>
      <c r="AL2629" s="3"/>
      <c r="AN2629" s="3"/>
      <c r="AQ2629" s="3"/>
    </row>
    <row r="2630" spans="1:43">
      <c r="A2630" t="str">
        <f>IF(C2630="","","Allievo "&amp;COUNTIF($C$2:C2630,C2630))</f>
        <v/>
      </c>
      <c r="H2630" s="3"/>
      <c r="N2630" s="3"/>
      <c r="O2630" s="3"/>
      <c r="P2630" s="3"/>
      <c r="Q2630" s="3"/>
      <c r="R2630" s="3"/>
      <c r="S2630" s="3"/>
      <c r="T2630" s="3"/>
      <c r="V2630" s="3"/>
      <c r="W2630" s="3"/>
      <c r="X2630" s="3"/>
      <c r="Z2630" s="3"/>
      <c r="AA2630" s="3"/>
      <c r="AB2630" s="3"/>
      <c r="AC2630" s="3"/>
      <c r="AD2630" s="3"/>
      <c r="AF2630" s="3"/>
      <c r="AG2630" s="3"/>
      <c r="AH2630" s="3"/>
      <c r="AJ2630" s="3"/>
      <c r="AK2630" s="3"/>
      <c r="AL2630" s="3"/>
      <c r="AN2630" s="3"/>
      <c r="AQ2630" s="3"/>
    </row>
    <row r="2631" spans="1:43">
      <c r="A2631" t="str">
        <f>IF(C2631="","","Allievo "&amp;COUNTIF($C$2:C2631,C2631))</f>
        <v/>
      </c>
      <c r="H2631" s="3"/>
      <c r="N2631" s="3"/>
      <c r="O2631" s="3"/>
      <c r="P2631" s="3"/>
      <c r="Q2631" s="3"/>
      <c r="R2631" s="3"/>
      <c r="S2631" s="3"/>
      <c r="T2631" s="3"/>
      <c r="V2631" s="3"/>
      <c r="W2631" s="3"/>
      <c r="X2631" s="3"/>
      <c r="Z2631" s="3"/>
      <c r="AA2631" s="3"/>
      <c r="AB2631" s="3"/>
      <c r="AC2631" s="3"/>
      <c r="AD2631" s="3"/>
      <c r="AF2631" s="3"/>
      <c r="AG2631" s="3"/>
      <c r="AH2631" s="3"/>
      <c r="AJ2631" s="3"/>
      <c r="AK2631" s="3"/>
      <c r="AL2631" s="3"/>
      <c r="AN2631" s="3"/>
      <c r="AQ2631" s="3"/>
    </row>
    <row r="2632" spans="1:43">
      <c r="A2632" t="str">
        <f>IF(C2632="","","Allievo "&amp;COUNTIF($C$2:C2632,C2632))</f>
        <v/>
      </c>
      <c r="H2632" s="3"/>
      <c r="N2632" s="3"/>
      <c r="O2632" s="3"/>
      <c r="P2632" s="3"/>
      <c r="Q2632" s="3"/>
      <c r="R2632" s="3"/>
      <c r="S2632" s="3"/>
      <c r="T2632" s="3"/>
      <c r="V2632" s="3"/>
      <c r="W2632" s="3"/>
      <c r="X2632" s="3"/>
      <c r="Z2632" s="3"/>
      <c r="AA2632" s="3"/>
      <c r="AB2632" s="3"/>
      <c r="AC2632" s="3"/>
      <c r="AD2632" s="3"/>
      <c r="AF2632" s="3"/>
      <c r="AG2632" s="3"/>
      <c r="AH2632" s="3"/>
      <c r="AJ2632" s="3"/>
      <c r="AK2632" s="3"/>
      <c r="AL2632" s="3"/>
      <c r="AN2632" s="3"/>
      <c r="AQ2632" s="3"/>
    </row>
    <row r="2633" spans="1:43">
      <c r="A2633" t="str">
        <f>IF(C2633="","","Allievo "&amp;COUNTIF($C$2:C2633,C2633))</f>
        <v/>
      </c>
      <c r="H2633" s="3"/>
      <c r="N2633" s="3"/>
      <c r="O2633" s="3"/>
      <c r="P2633" s="3"/>
      <c r="Q2633" s="3"/>
      <c r="R2633" s="3"/>
      <c r="S2633" s="3"/>
      <c r="T2633" s="3"/>
      <c r="V2633" s="3"/>
      <c r="W2633" s="3"/>
      <c r="X2633" s="3"/>
      <c r="Z2633" s="3"/>
      <c r="AA2633" s="3"/>
      <c r="AB2633" s="3"/>
      <c r="AC2633" s="3"/>
      <c r="AD2633" s="3"/>
      <c r="AF2633" s="3"/>
      <c r="AG2633" s="3"/>
      <c r="AH2633" s="3"/>
      <c r="AJ2633" s="3"/>
      <c r="AK2633" s="3"/>
      <c r="AL2633" s="3"/>
      <c r="AN2633" s="3"/>
      <c r="AQ2633" s="3"/>
    </row>
    <row r="2634" spans="1:43">
      <c r="A2634" t="str">
        <f>IF(C2634="","","Allievo "&amp;COUNTIF($C$2:C2634,C2634))</f>
        <v/>
      </c>
      <c r="H2634" s="3"/>
      <c r="N2634" s="3"/>
      <c r="O2634" s="3"/>
      <c r="P2634" s="3"/>
      <c r="Q2634" s="3"/>
      <c r="R2634" s="3"/>
      <c r="S2634" s="3"/>
      <c r="T2634" s="3"/>
      <c r="V2634" s="3"/>
      <c r="W2634" s="3"/>
      <c r="X2634" s="3"/>
      <c r="Z2634" s="3"/>
      <c r="AA2634" s="3"/>
      <c r="AB2634" s="3"/>
      <c r="AC2634" s="3"/>
      <c r="AD2634" s="3"/>
      <c r="AF2634" s="3"/>
      <c r="AG2634" s="3"/>
      <c r="AH2634" s="3"/>
      <c r="AJ2634" s="3"/>
      <c r="AK2634" s="3"/>
      <c r="AL2634" s="3"/>
      <c r="AN2634" s="3"/>
      <c r="AQ2634" s="3"/>
    </row>
    <row r="2635" spans="1:43">
      <c r="A2635" t="str">
        <f>IF(C2635="","","Allievo "&amp;COUNTIF($C$2:C2635,C2635))</f>
        <v/>
      </c>
      <c r="H2635" s="3"/>
      <c r="N2635" s="3"/>
      <c r="O2635" s="3"/>
      <c r="P2635" s="3"/>
      <c r="Q2635" s="3"/>
      <c r="R2635" s="3"/>
      <c r="S2635" s="3"/>
      <c r="T2635" s="3"/>
      <c r="V2635" s="3"/>
      <c r="W2635" s="3"/>
      <c r="X2635" s="3"/>
      <c r="Z2635" s="3"/>
      <c r="AA2635" s="3"/>
      <c r="AB2635" s="3"/>
      <c r="AC2635" s="3"/>
      <c r="AD2635" s="3"/>
      <c r="AF2635" s="3"/>
      <c r="AG2635" s="3"/>
      <c r="AH2635" s="3"/>
      <c r="AJ2635" s="3"/>
      <c r="AK2635" s="3"/>
      <c r="AL2635" s="3"/>
      <c r="AN2635" s="3"/>
      <c r="AQ2635" s="3"/>
    </row>
    <row r="2636" spans="1:43">
      <c r="A2636" t="str">
        <f>IF(C2636="","","Allievo "&amp;COUNTIF($C$2:C2636,C2636))</f>
        <v/>
      </c>
      <c r="H2636" s="3"/>
      <c r="N2636" s="3"/>
      <c r="O2636" s="3"/>
      <c r="P2636" s="3"/>
      <c r="Q2636" s="3"/>
      <c r="R2636" s="3"/>
      <c r="S2636" s="3"/>
      <c r="T2636" s="3"/>
      <c r="V2636" s="3"/>
      <c r="W2636" s="3"/>
      <c r="X2636" s="3"/>
      <c r="Z2636" s="3"/>
      <c r="AA2636" s="3"/>
      <c r="AB2636" s="3"/>
      <c r="AC2636" s="3"/>
      <c r="AD2636" s="3"/>
      <c r="AF2636" s="3"/>
      <c r="AG2636" s="3"/>
      <c r="AH2636" s="3"/>
      <c r="AJ2636" s="3"/>
      <c r="AK2636" s="3"/>
      <c r="AL2636" s="3"/>
      <c r="AN2636" s="3"/>
      <c r="AQ2636" s="3"/>
    </row>
    <row r="2637" spans="1:43">
      <c r="A2637" t="str">
        <f>IF(C2637="","","Allievo "&amp;COUNTIF($C$2:C2637,C2637))</f>
        <v/>
      </c>
      <c r="H2637" s="3"/>
      <c r="N2637" s="3"/>
      <c r="O2637" s="3"/>
      <c r="P2637" s="3"/>
      <c r="Q2637" s="3"/>
      <c r="R2637" s="3"/>
      <c r="S2637" s="3"/>
      <c r="T2637" s="3"/>
      <c r="V2637" s="3"/>
      <c r="W2637" s="3"/>
      <c r="X2637" s="3"/>
      <c r="Z2637" s="3"/>
      <c r="AA2637" s="3"/>
      <c r="AB2637" s="3"/>
      <c r="AC2637" s="3"/>
      <c r="AD2637" s="3"/>
      <c r="AF2637" s="3"/>
      <c r="AG2637" s="3"/>
      <c r="AH2637" s="3"/>
      <c r="AJ2637" s="3"/>
      <c r="AK2637" s="3"/>
      <c r="AL2637" s="3"/>
      <c r="AN2637" s="3"/>
      <c r="AQ2637" s="3"/>
    </row>
    <row r="2638" spans="1:43">
      <c r="A2638" t="str">
        <f>IF(C2638="","","Allievo "&amp;COUNTIF($C$2:C2638,C2638))</f>
        <v/>
      </c>
      <c r="H2638" s="3"/>
      <c r="N2638" s="3"/>
      <c r="O2638" s="3"/>
      <c r="P2638" s="3"/>
      <c r="Q2638" s="3"/>
      <c r="R2638" s="3"/>
      <c r="S2638" s="3"/>
      <c r="T2638" s="3"/>
      <c r="V2638" s="3"/>
      <c r="W2638" s="3"/>
      <c r="X2638" s="3"/>
      <c r="Z2638" s="3"/>
      <c r="AA2638" s="3"/>
      <c r="AB2638" s="3"/>
      <c r="AC2638" s="3"/>
      <c r="AD2638" s="3"/>
      <c r="AF2638" s="3"/>
      <c r="AG2638" s="3"/>
      <c r="AH2638" s="3"/>
      <c r="AJ2638" s="3"/>
      <c r="AK2638" s="3"/>
      <c r="AL2638" s="3"/>
      <c r="AN2638" s="3"/>
      <c r="AQ2638" s="3"/>
    </row>
    <row r="2639" spans="1:43">
      <c r="A2639" t="str">
        <f>IF(C2639="","","Allievo "&amp;COUNTIF($C$2:C2639,C2639))</f>
        <v/>
      </c>
      <c r="H2639" s="3"/>
      <c r="N2639" s="3"/>
      <c r="O2639" s="3"/>
      <c r="P2639" s="3"/>
      <c r="Q2639" s="3"/>
      <c r="R2639" s="3"/>
      <c r="S2639" s="3"/>
      <c r="T2639" s="3"/>
      <c r="V2639" s="3"/>
      <c r="W2639" s="3"/>
      <c r="X2639" s="3"/>
      <c r="Z2639" s="3"/>
      <c r="AA2639" s="3"/>
      <c r="AB2639" s="3"/>
      <c r="AC2639" s="3"/>
      <c r="AD2639" s="3"/>
      <c r="AF2639" s="3"/>
      <c r="AG2639" s="3"/>
      <c r="AH2639" s="3"/>
      <c r="AJ2639" s="3"/>
      <c r="AK2639" s="3"/>
      <c r="AL2639" s="3"/>
      <c r="AN2639" s="3"/>
      <c r="AQ2639" s="3"/>
    </row>
    <row r="2640" spans="1:43">
      <c r="A2640" t="str">
        <f>IF(C2640="","","Allievo "&amp;COUNTIF($C$2:C2640,C2640))</f>
        <v/>
      </c>
      <c r="H2640" s="3"/>
      <c r="N2640" s="3"/>
      <c r="O2640" s="3"/>
      <c r="P2640" s="3"/>
      <c r="Q2640" s="3"/>
      <c r="R2640" s="3"/>
      <c r="S2640" s="3"/>
      <c r="T2640" s="3"/>
      <c r="V2640" s="3"/>
      <c r="W2640" s="3"/>
      <c r="X2640" s="3"/>
      <c r="Z2640" s="3"/>
      <c r="AA2640" s="3"/>
      <c r="AB2640" s="3"/>
      <c r="AC2640" s="3"/>
      <c r="AD2640" s="3"/>
      <c r="AF2640" s="3"/>
      <c r="AG2640" s="3"/>
      <c r="AH2640" s="3"/>
      <c r="AJ2640" s="3"/>
      <c r="AK2640" s="3"/>
      <c r="AL2640" s="3"/>
      <c r="AN2640" s="3"/>
      <c r="AQ2640" s="3"/>
    </row>
    <row r="2641" spans="1:43">
      <c r="A2641" t="str">
        <f>IF(C2641="","","Allievo "&amp;COUNTIF($C$2:C2641,C2641))</f>
        <v/>
      </c>
      <c r="H2641" s="3"/>
      <c r="N2641" s="3"/>
      <c r="O2641" s="3"/>
      <c r="P2641" s="3"/>
      <c r="Q2641" s="3"/>
      <c r="R2641" s="3"/>
      <c r="S2641" s="3"/>
      <c r="T2641" s="3"/>
      <c r="V2641" s="3"/>
      <c r="W2641" s="3"/>
      <c r="X2641" s="3"/>
      <c r="Z2641" s="3"/>
      <c r="AA2641" s="3"/>
      <c r="AB2641" s="3"/>
      <c r="AC2641" s="3"/>
      <c r="AD2641" s="3"/>
      <c r="AF2641" s="3"/>
      <c r="AG2641" s="3"/>
      <c r="AH2641" s="3"/>
      <c r="AJ2641" s="3"/>
      <c r="AK2641" s="3"/>
      <c r="AL2641" s="3"/>
      <c r="AN2641" s="3"/>
      <c r="AQ2641" s="3"/>
    </row>
    <row r="2642" spans="1:43">
      <c r="A2642" t="str">
        <f>IF(C2642="","","Allievo "&amp;COUNTIF($C$2:C2642,C2642))</f>
        <v/>
      </c>
      <c r="H2642" s="3"/>
      <c r="N2642" s="3"/>
      <c r="O2642" s="3"/>
      <c r="P2642" s="3"/>
      <c r="Q2642" s="3"/>
      <c r="R2642" s="3"/>
      <c r="S2642" s="3"/>
      <c r="T2642" s="3"/>
      <c r="V2642" s="3"/>
      <c r="W2642" s="3"/>
      <c r="X2642" s="3"/>
      <c r="Z2642" s="3"/>
      <c r="AA2642" s="3"/>
      <c r="AB2642" s="3"/>
      <c r="AC2642" s="3"/>
      <c r="AD2642" s="3"/>
      <c r="AF2642" s="3"/>
      <c r="AG2642" s="3"/>
      <c r="AH2642" s="3"/>
      <c r="AJ2642" s="3"/>
      <c r="AK2642" s="3"/>
      <c r="AL2642" s="3"/>
      <c r="AN2642" s="3"/>
      <c r="AQ2642" s="3"/>
    </row>
    <row r="2643" spans="1:43">
      <c r="A2643" t="str">
        <f>IF(C2643="","","Allievo "&amp;COUNTIF($C$2:C2643,C2643))</f>
        <v/>
      </c>
      <c r="H2643" s="3"/>
      <c r="N2643" s="3"/>
      <c r="O2643" s="3"/>
      <c r="P2643" s="3"/>
      <c r="Q2643" s="3"/>
      <c r="R2643" s="3"/>
      <c r="S2643" s="3"/>
      <c r="T2643" s="3"/>
      <c r="V2643" s="3"/>
      <c r="W2643" s="3"/>
      <c r="X2643" s="3"/>
      <c r="Z2643" s="3"/>
      <c r="AA2643" s="3"/>
      <c r="AB2643" s="3"/>
      <c r="AC2643" s="3"/>
      <c r="AD2643" s="3"/>
      <c r="AF2643" s="3"/>
      <c r="AG2643" s="3"/>
      <c r="AH2643" s="3"/>
      <c r="AJ2643" s="3"/>
      <c r="AK2643" s="3"/>
      <c r="AL2643" s="3"/>
      <c r="AN2643" s="3"/>
      <c r="AQ2643" s="3"/>
    </row>
    <row r="2644" spans="1:43">
      <c r="A2644" t="str">
        <f>IF(C2644="","","Allievo "&amp;COUNTIF($C$2:C2644,C2644))</f>
        <v/>
      </c>
      <c r="H2644" s="3"/>
      <c r="N2644" s="3"/>
      <c r="O2644" s="3"/>
      <c r="P2644" s="3"/>
      <c r="Q2644" s="3"/>
      <c r="R2644" s="3"/>
      <c r="S2644" s="3"/>
      <c r="T2644" s="3"/>
      <c r="V2644" s="3"/>
      <c r="W2644" s="3"/>
      <c r="X2644" s="3"/>
      <c r="Z2644" s="3"/>
      <c r="AA2644" s="3"/>
      <c r="AB2644" s="3"/>
      <c r="AC2644" s="3"/>
      <c r="AD2644" s="3"/>
      <c r="AF2644" s="3"/>
      <c r="AG2644" s="3"/>
      <c r="AH2644" s="3"/>
      <c r="AJ2644" s="3"/>
      <c r="AK2644" s="3"/>
      <c r="AL2644" s="3"/>
      <c r="AN2644" s="3"/>
      <c r="AQ2644" s="3"/>
    </row>
    <row r="2645" spans="1:43">
      <c r="A2645" t="str">
        <f>IF(C2645="","","Allievo "&amp;COUNTIF($C$2:C2645,C2645))</f>
        <v/>
      </c>
      <c r="H2645" s="3"/>
      <c r="N2645" s="3"/>
      <c r="O2645" s="3"/>
      <c r="P2645" s="3"/>
      <c r="Q2645" s="3"/>
      <c r="R2645" s="3"/>
      <c r="S2645" s="3"/>
      <c r="T2645" s="3"/>
      <c r="V2645" s="3"/>
      <c r="W2645" s="3"/>
      <c r="X2645" s="3"/>
      <c r="Z2645" s="3"/>
      <c r="AA2645" s="3"/>
      <c r="AB2645" s="3"/>
      <c r="AC2645" s="3"/>
      <c r="AD2645" s="3"/>
      <c r="AF2645" s="3"/>
      <c r="AG2645" s="3"/>
      <c r="AH2645" s="3"/>
      <c r="AJ2645" s="3"/>
      <c r="AK2645" s="3"/>
      <c r="AL2645" s="3"/>
      <c r="AN2645" s="3"/>
      <c r="AQ2645" s="3"/>
    </row>
    <row r="2646" spans="1:43">
      <c r="A2646" t="str">
        <f>IF(C2646="","","Allievo "&amp;COUNTIF($C$2:C2646,C2646))</f>
        <v/>
      </c>
      <c r="H2646" s="3"/>
      <c r="N2646" s="3"/>
      <c r="O2646" s="3"/>
      <c r="P2646" s="3"/>
      <c r="Q2646" s="3"/>
      <c r="R2646" s="3"/>
      <c r="S2646" s="3"/>
      <c r="T2646" s="3"/>
      <c r="V2646" s="3"/>
      <c r="W2646" s="3"/>
      <c r="X2646" s="3"/>
      <c r="Z2646" s="3"/>
      <c r="AA2646" s="3"/>
      <c r="AB2646" s="3"/>
      <c r="AC2646" s="3"/>
      <c r="AD2646" s="3"/>
      <c r="AF2646" s="3"/>
      <c r="AG2646" s="3"/>
      <c r="AH2646" s="3"/>
      <c r="AJ2646" s="3"/>
      <c r="AK2646" s="3"/>
      <c r="AL2646" s="3"/>
      <c r="AN2646" s="3"/>
      <c r="AQ2646" s="3"/>
    </row>
    <row r="2647" spans="1:43">
      <c r="A2647" t="str">
        <f>IF(C2647="","","Allievo "&amp;COUNTIF($C$2:C2647,C2647))</f>
        <v/>
      </c>
      <c r="H2647" s="3"/>
      <c r="N2647" s="3"/>
      <c r="O2647" s="3"/>
      <c r="P2647" s="3"/>
      <c r="Q2647" s="3"/>
      <c r="R2647" s="3"/>
      <c r="S2647" s="3"/>
      <c r="T2647" s="3"/>
      <c r="V2647" s="3"/>
      <c r="W2647" s="3"/>
      <c r="X2647" s="3"/>
      <c r="Z2647" s="3"/>
      <c r="AA2647" s="3"/>
      <c r="AB2647" s="3"/>
      <c r="AC2647" s="3"/>
      <c r="AD2647" s="3"/>
      <c r="AF2647" s="3"/>
      <c r="AG2647" s="3"/>
      <c r="AH2647" s="3"/>
      <c r="AJ2647" s="3"/>
      <c r="AK2647" s="3"/>
      <c r="AL2647" s="3"/>
      <c r="AN2647" s="3"/>
      <c r="AQ2647" s="3"/>
    </row>
    <row r="2648" spans="1:43">
      <c r="A2648" t="str">
        <f>IF(C2648="","","Allievo "&amp;COUNTIF($C$2:C2648,C2648))</f>
        <v/>
      </c>
      <c r="H2648" s="3"/>
      <c r="N2648" s="3"/>
      <c r="O2648" s="3"/>
      <c r="P2648" s="3"/>
      <c r="Q2648" s="3"/>
      <c r="R2648" s="3"/>
      <c r="S2648" s="3"/>
      <c r="T2648" s="3"/>
      <c r="V2648" s="3"/>
      <c r="W2648" s="3"/>
      <c r="X2648" s="3"/>
      <c r="Z2648" s="3"/>
      <c r="AA2648" s="3"/>
      <c r="AB2648" s="3"/>
      <c r="AC2648" s="3"/>
      <c r="AD2648" s="3"/>
      <c r="AF2648" s="3"/>
      <c r="AG2648" s="3"/>
      <c r="AH2648" s="3"/>
      <c r="AJ2648" s="3"/>
      <c r="AK2648" s="3"/>
      <c r="AL2648" s="3"/>
      <c r="AN2648" s="3"/>
      <c r="AQ2648" s="3"/>
    </row>
    <row r="2649" spans="1:43">
      <c r="A2649" t="str">
        <f>IF(C2649="","","Allievo "&amp;COUNTIF($C$2:C2649,C2649))</f>
        <v/>
      </c>
      <c r="H2649" s="3"/>
      <c r="N2649" s="3"/>
      <c r="O2649" s="3"/>
      <c r="P2649" s="3"/>
      <c r="Q2649" s="3"/>
      <c r="R2649" s="3"/>
      <c r="S2649" s="3"/>
      <c r="T2649" s="3"/>
      <c r="V2649" s="3"/>
      <c r="W2649" s="3"/>
      <c r="X2649" s="3"/>
      <c r="Z2649" s="3"/>
      <c r="AA2649" s="3"/>
      <c r="AB2649" s="3"/>
      <c r="AC2649" s="3"/>
      <c r="AD2649" s="3"/>
      <c r="AF2649" s="3"/>
      <c r="AG2649" s="3"/>
      <c r="AH2649" s="3"/>
      <c r="AJ2649" s="3"/>
      <c r="AK2649" s="3"/>
      <c r="AL2649" s="3"/>
      <c r="AN2649" s="3"/>
      <c r="AQ2649" s="3"/>
    </row>
    <row r="2650" spans="1:43">
      <c r="A2650" t="str">
        <f>IF(C2650="","","Allievo "&amp;COUNTIF($C$2:C2650,C2650))</f>
        <v/>
      </c>
      <c r="H2650" s="3"/>
      <c r="N2650" s="3"/>
      <c r="O2650" s="3"/>
      <c r="P2650" s="3"/>
      <c r="Q2650" s="3"/>
      <c r="R2650" s="3"/>
      <c r="S2650" s="3"/>
      <c r="T2650" s="3"/>
      <c r="V2650" s="3"/>
      <c r="W2650" s="3"/>
      <c r="X2650" s="3"/>
      <c r="Z2650" s="3"/>
      <c r="AA2650" s="3"/>
      <c r="AB2650" s="3"/>
      <c r="AC2650" s="3"/>
      <c r="AD2650" s="3"/>
      <c r="AF2650" s="3"/>
      <c r="AG2650" s="3"/>
      <c r="AH2650" s="3"/>
      <c r="AJ2650" s="3"/>
      <c r="AK2650" s="3"/>
      <c r="AL2650" s="3"/>
      <c r="AN2650" s="3"/>
      <c r="AQ2650" s="3"/>
    </row>
    <row r="2651" spans="1:43">
      <c r="A2651" t="str">
        <f>IF(C2651="","","Allievo "&amp;COUNTIF($C$2:C2651,C2651))</f>
        <v/>
      </c>
      <c r="H2651" s="3"/>
      <c r="N2651" s="3"/>
      <c r="O2651" s="3"/>
      <c r="P2651" s="3"/>
      <c r="Q2651" s="3"/>
      <c r="R2651" s="3"/>
      <c r="S2651" s="3"/>
      <c r="T2651" s="3"/>
      <c r="V2651" s="3"/>
      <c r="W2651" s="3"/>
      <c r="X2651" s="3"/>
      <c r="Z2651" s="3"/>
      <c r="AA2651" s="3"/>
      <c r="AB2651" s="3"/>
      <c r="AC2651" s="3"/>
      <c r="AD2651" s="3"/>
      <c r="AF2651" s="3"/>
      <c r="AG2651" s="3"/>
      <c r="AH2651" s="3"/>
      <c r="AJ2651" s="3"/>
      <c r="AK2651" s="3"/>
      <c r="AL2651" s="3"/>
      <c r="AN2651" s="3"/>
      <c r="AQ2651" s="3"/>
    </row>
    <row r="2652" spans="1:43">
      <c r="A2652" t="str">
        <f>IF(C2652="","","Allievo "&amp;COUNTIF($C$2:C2652,C2652))</f>
        <v/>
      </c>
      <c r="H2652" s="3"/>
      <c r="N2652" s="3"/>
      <c r="O2652" s="3"/>
      <c r="P2652" s="3"/>
      <c r="Q2652" s="3"/>
      <c r="R2652" s="3"/>
      <c r="S2652" s="3"/>
      <c r="T2652" s="3"/>
      <c r="V2652" s="3"/>
      <c r="W2652" s="3"/>
      <c r="X2652" s="3"/>
      <c r="Z2652" s="3"/>
      <c r="AA2652" s="3"/>
      <c r="AB2652" s="3"/>
      <c r="AC2652" s="3"/>
      <c r="AD2652" s="3"/>
      <c r="AF2652" s="3"/>
      <c r="AG2652" s="3"/>
      <c r="AH2652" s="3"/>
      <c r="AJ2652" s="3"/>
      <c r="AK2652" s="3"/>
      <c r="AL2652" s="3"/>
      <c r="AN2652" s="3"/>
      <c r="AQ2652" s="3"/>
    </row>
    <row r="2653" spans="1:43">
      <c r="A2653" t="str">
        <f>IF(C2653="","","Allievo "&amp;COUNTIF($C$2:C2653,C2653))</f>
        <v/>
      </c>
      <c r="H2653" s="3"/>
      <c r="N2653" s="3"/>
      <c r="O2653" s="3"/>
      <c r="P2653" s="3"/>
      <c r="Q2653" s="3"/>
      <c r="R2653" s="3"/>
      <c r="S2653" s="3"/>
      <c r="T2653" s="3"/>
      <c r="V2653" s="3"/>
      <c r="W2653" s="3"/>
      <c r="X2653" s="3"/>
      <c r="Z2653" s="3"/>
      <c r="AA2653" s="3"/>
      <c r="AB2653" s="3"/>
      <c r="AC2653" s="3"/>
      <c r="AD2653" s="3"/>
      <c r="AF2653" s="3"/>
      <c r="AG2653" s="3"/>
      <c r="AH2653" s="3"/>
      <c r="AJ2653" s="3"/>
      <c r="AK2653" s="3"/>
      <c r="AL2653" s="3"/>
      <c r="AN2653" s="3"/>
      <c r="AQ2653" s="3"/>
    </row>
    <row r="2654" spans="1:43">
      <c r="A2654" t="str">
        <f>IF(C2654="","","Allievo "&amp;COUNTIF($C$2:C2654,C2654))</f>
        <v/>
      </c>
      <c r="H2654" s="3"/>
      <c r="N2654" s="3"/>
      <c r="O2654" s="3"/>
      <c r="P2654" s="3"/>
      <c r="Q2654" s="3"/>
      <c r="R2654" s="3"/>
      <c r="S2654" s="3"/>
      <c r="T2654" s="3"/>
      <c r="V2654" s="3"/>
      <c r="W2654" s="3"/>
      <c r="X2654" s="3"/>
      <c r="Z2654" s="3"/>
      <c r="AA2654" s="3"/>
      <c r="AB2654" s="3"/>
      <c r="AC2654" s="3"/>
      <c r="AD2654" s="3"/>
      <c r="AF2654" s="3"/>
      <c r="AG2654" s="3"/>
      <c r="AH2654" s="3"/>
      <c r="AJ2654" s="3"/>
      <c r="AK2654" s="3"/>
      <c r="AL2654" s="3"/>
      <c r="AN2654" s="3"/>
      <c r="AQ2654" s="3"/>
    </row>
    <row r="2655" spans="1:43">
      <c r="A2655" t="str">
        <f>IF(C2655="","","Allievo "&amp;COUNTIF($C$2:C2655,C2655))</f>
        <v/>
      </c>
      <c r="H2655" s="3"/>
      <c r="N2655" s="3"/>
      <c r="O2655" s="3"/>
      <c r="P2655" s="3"/>
      <c r="Q2655" s="3"/>
      <c r="R2655" s="3"/>
      <c r="S2655" s="3"/>
      <c r="T2655" s="3"/>
      <c r="V2655" s="3"/>
      <c r="W2655" s="3"/>
      <c r="X2655" s="3"/>
      <c r="Z2655" s="3"/>
      <c r="AA2655" s="3"/>
      <c r="AB2655" s="3"/>
      <c r="AC2655" s="3"/>
      <c r="AD2655" s="3"/>
      <c r="AF2655" s="3"/>
      <c r="AG2655" s="3"/>
      <c r="AH2655" s="3"/>
      <c r="AJ2655" s="3"/>
      <c r="AK2655" s="3"/>
      <c r="AL2655" s="3"/>
      <c r="AN2655" s="3"/>
      <c r="AQ2655" s="3"/>
    </row>
    <row r="2656" spans="1:43">
      <c r="A2656" t="str">
        <f>IF(C2656="","","Allievo "&amp;COUNTIF($C$2:C2656,C2656))</f>
        <v/>
      </c>
      <c r="H2656" s="3"/>
      <c r="N2656" s="3"/>
      <c r="O2656" s="3"/>
      <c r="P2656" s="3"/>
      <c r="Q2656" s="3"/>
      <c r="R2656" s="3"/>
      <c r="S2656" s="3"/>
      <c r="T2656" s="3"/>
      <c r="V2656" s="3"/>
      <c r="W2656" s="3"/>
      <c r="X2656" s="3"/>
      <c r="Z2656" s="3"/>
      <c r="AA2656" s="3"/>
      <c r="AB2656" s="3"/>
      <c r="AC2656" s="3"/>
      <c r="AD2656" s="3"/>
      <c r="AF2656" s="3"/>
      <c r="AG2656" s="3"/>
      <c r="AH2656" s="3"/>
      <c r="AJ2656" s="3"/>
      <c r="AK2656" s="3"/>
      <c r="AL2656" s="3"/>
      <c r="AN2656" s="3"/>
      <c r="AQ2656" s="3"/>
    </row>
    <row r="2657" spans="1:43">
      <c r="A2657" t="str">
        <f>IF(C2657="","","Allievo "&amp;COUNTIF($C$2:C2657,C2657))</f>
        <v/>
      </c>
      <c r="H2657" s="3"/>
      <c r="N2657" s="3"/>
      <c r="O2657" s="3"/>
      <c r="P2657" s="3"/>
      <c r="Q2657" s="3"/>
      <c r="R2657" s="3"/>
      <c r="S2657" s="3"/>
      <c r="T2657" s="3"/>
      <c r="V2657" s="3"/>
      <c r="W2657" s="3"/>
      <c r="X2657" s="3"/>
      <c r="Z2657" s="3"/>
      <c r="AA2657" s="3"/>
      <c r="AB2657" s="3"/>
      <c r="AC2657" s="3"/>
      <c r="AD2657" s="3"/>
      <c r="AF2657" s="3"/>
      <c r="AG2657" s="3"/>
      <c r="AH2657" s="3"/>
      <c r="AJ2657" s="3"/>
      <c r="AK2657" s="3"/>
      <c r="AL2657" s="3"/>
      <c r="AN2657" s="3"/>
      <c r="AQ2657" s="3"/>
    </row>
    <row r="2658" spans="1:43">
      <c r="A2658" t="str">
        <f>IF(C2658="","","Allievo "&amp;COUNTIF($C$2:C2658,C2658))</f>
        <v/>
      </c>
      <c r="H2658" s="3"/>
      <c r="N2658" s="3"/>
      <c r="O2658" s="3"/>
      <c r="P2658" s="3"/>
      <c r="Q2658" s="3"/>
      <c r="R2658" s="3"/>
      <c r="S2658" s="3"/>
      <c r="T2658" s="3"/>
      <c r="V2658" s="3"/>
      <c r="W2658" s="3"/>
      <c r="X2658" s="3"/>
      <c r="Z2658" s="3"/>
      <c r="AA2658" s="3"/>
      <c r="AB2658" s="3"/>
      <c r="AC2658" s="3"/>
      <c r="AD2658" s="3"/>
      <c r="AF2658" s="3"/>
      <c r="AG2658" s="3"/>
      <c r="AH2658" s="3"/>
      <c r="AJ2658" s="3"/>
      <c r="AK2658" s="3"/>
      <c r="AL2658" s="3"/>
      <c r="AN2658" s="3"/>
      <c r="AQ2658" s="3"/>
    </row>
    <row r="2659" spans="1:43">
      <c r="A2659" t="str">
        <f>IF(C2659="","","Allievo "&amp;COUNTIF($C$2:C2659,C2659))</f>
        <v/>
      </c>
      <c r="H2659" s="3"/>
      <c r="N2659" s="3"/>
      <c r="O2659" s="3"/>
      <c r="P2659" s="3"/>
      <c r="Q2659" s="3"/>
      <c r="R2659" s="3"/>
      <c r="S2659" s="3"/>
      <c r="T2659" s="3"/>
      <c r="V2659" s="3"/>
      <c r="W2659" s="3"/>
      <c r="X2659" s="3"/>
      <c r="Z2659" s="3"/>
      <c r="AA2659" s="3"/>
      <c r="AB2659" s="3"/>
      <c r="AC2659" s="3"/>
      <c r="AD2659" s="3"/>
      <c r="AF2659" s="3"/>
      <c r="AG2659" s="3"/>
      <c r="AH2659" s="3"/>
      <c r="AJ2659" s="3"/>
      <c r="AK2659" s="3"/>
      <c r="AL2659" s="3"/>
      <c r="AN2659" s="3"/>
      <c r="AQ2659" s="3"/>
    </row>
    <row r="2660" spans="1:43">
      <c r="A2660" t="str">
        <f>IF(C2660="","","Allievo "&amp;COUNTIF($C$2:C2660,C2660))</f>
        <v/>
      </c>
      <c r="H2660" s="3"/>
      <c r="N2660" s="3"/>
      <c r="O2660" s="3"/>
      <c r="P2660" s="3"/>
      <c r="Q2660" s="3"/>
      <c r="R2660" s="3"/>
      <c r="S2660" s="3"/>
      <c r="T2660" s="3"/>
      <c r="V2660" s="3"/>
      <c r="W2660" s="3"/>
      <c r="X2660" s="3"/>
      <c r="Z2660" s="3"/>
      <c r="AA2660" s="3"/>
      <c r="AB2660" s="3"/>
      <c r="AC2660" s="3"/>
      <c r="AD2660" s="3"/>
      <c r="AF2660" s="3"/>
      <c r="AG2660" s="3"/>
      <c r="AH2660" s="3"/>
      <c r="AJ2660" s="3"/>
      <c r="AK2660" s="3"/>
      <c r="AL2660" s="3"/>
      <c r="AN2660" s="3"/>
      <c r="AQ2660" s="3"/>
    </row>
    <row r="2661" spans="1:43">
      <c r="A2661" t="str">
        <f>IF(C2661="","","Allievo "&amp;COUNTIF($C$2:C2661,C2661))</f>
        <v/>
      </c>
      <c r="H2661" s="3"/>
      <c r="N2661" s="3"/>
      <c r="O2661" s="3"/>
      <c r="P2661" s="3"/>
      <c r="Q2661" s="3"/>
      <c r="R2661" s="3"/>
      <c r="S2661" s="3"/>
      <c r="T2661" s="3"/>
      <c r="V2661" s="3"/>
      <c r="W2661" s="3"/>
      <c r="X2661" s="3"/>
      <c r="Z2661" s="3"/>
      <c r="AA2661" s="3"/>
      <c r="AB2661" s="3"/>
      <c r="AC2661" s="3"/>
      <c r="AD2661" s="3"/>
      <c r="AF2661" s="3"/>
      <c r="AG2661" s="3"/>
      <c r="AH2661" s="3"/>
      <c r="AJ2661" s="3"/>
      <c r="AK2661" s="3"/>
      <c r="AL2661" s="3"/>
      <c r="AN2661" s="3"/>
      <c r="AQ2661" s="3"/>
    </row>
    <row r="2662" spans="1:43">
      <c r="A2662" t="str">
        <f>IF(C2662="","","Allievo "&amp;COUNTIF($C$2:C2662,C2662))</f>
        <v/>
      </c>
      <c r="H2662" s="3"/>
      <c r="N2662" s="3"/>
      <c r="O2662" s="3"/>
      <c r="P2662" s="3"/>
      <c r="Q2662" s="3"/>
      <c r="R2662" s="3"/>
      <c r="S2662" s="3"/>
      <c r="T2662" s="3"/>
      <c r="V2662" s="3"/>
      <c r="W2662" s="3"/>
      <c r="X2662" s="3"/>
      <c r="Z2662" s="3"/>
      <c r="AA2662" s="3"/>
      <c r="AB2662" s="3"/>
      <c r="AC2662" s="3"/>
      <c r="AD2662" s="3"/>
      <c r="AF2662" s="3"/>
      <c r="AG2662" s="3"/>
      <c r="AH2662" s="3"/>
      <c r="AJ2662" s="3"/>
      <c r="AK2662" s="3"/>
      <c r="AL2662" s="3"/>
      <c r="AN2662" s="3"/>
      <c r="AQ2662" s="3"/>
    </row>
    <row r="2663" spans="1:43">
      <c r="A2663" t="str">
        <f>IF(C2663="","","Allievo "&amp;COUNTIF($C$2:C2663,C2663))</f>
        <v/>
      </c>
      <c r="H2663" s="3"/>
      <c r="N2663" s="3"/>
      <c r="O2663" s="3"/>
      <c r="P2663" s="3"/>
      <c r="Q2663" s="3"/>
      <c r="R2663" s="3"/>
      <c r="S2663" s="3"/>
      <c r="T2663" s="3"/>
      <c r="V2663" s="3"/>
      <c r="W2663" s="3"/>
      <c r="X2663" s="3"/>
      <c r="Z2663" s="3"/>
      <c r="AA2663" s="3"/>
      <c r="AB2663" s="3"/>
      <c r="AC2663" s="3"/>
      <c r="AD2663" s="3"/>
      <c r="AF2663" s="3"/>
      <c r="AG2663" s="3"/>
      <c r="AH2663" s="3"/>
      <c r="AJ2663" s="3"/>
      <c r="AK2663" s="3"/>
      <c r="AL2663" s="3"/>
      <c r="AN2663" s="3"/>
      <c r="AQ2663" s="3"/>
    </row>
    <row r="2664" spans="1:43">
      <c r="A2664" t="str">
        <f>IF(C2664="","","Allievo "&amp;COUNTIF($C$2:C2664,C2664))</f>
        <v/>
      </c>
      <c r="H2664" s="3"/>
      <c r="N2664" s="3"/>
      <c r="O2664" s="3"/>
      <c r="P2664" s="3"/>
      <c r="Q2664" s="3"/>
      <c r="R2664" s="3"/>
      <c r="S2664" s="3"/>
      <c r="T2664" s="3"/>
      <c r="V2664" s="3"/>
      <c r="W2664" s="3"/>
      <c r="X2664" s="3"/>
      <c r="Z2664" s="3"/>
      <c r="AA2664" s="3"/>
      <c r="AB2664" s="3"/>
      <c r="AC2664" s="3"/>
      <c r="AD2664" s="3"/>
      <c r="AF2664" s="3"/>
      <c r="AG2664" s="3"/>
      <c r="AH2664" s="3"/>
      <c r="AJ2664" s="3"/>
      <c r="AK2664" s="3"/>
      <c r="AL2664" s="3"/>
      <c r="AN2664" s="3"/>
      <c r="AQ2664" s="3"/>
    </row>
    <row r="2665" spans="1:43">
      <c r="A2665" t="str">
        <f>IF(C2665="","","Allievo "&amp;COUNTIF($C$2:C2665,C2665))</f>
        <v/>
      </c>
      <c r="H2665" s="3"/>
      <c r="N2665" s="3"/>
      <c r="O2665" s="3"/>
      <c r="P2665" s="3"/>
      <c r="Q2665" s="3"/>
      <c r="R2665" s="3"/>
      <c r="S2665" s="3"/>
      <c r="T2665" s="3"/>
      <c r="V2665" s="3"/>
      <c r="W2665" s="3"/>
      <c r="X2665" s="3"/>
      <c r="Z2665" s="3"/>
      <c r="AA2665" s="3"/>
      <c r="AB2665" s="3"/>
      <c r="AC2665" s="3"/>
      <c r="AD2665" s="3"/>
      <c r="AF2665" s="3"/>
      <c r="AG2665" s="3"/>
      <c r="AH2665" s="3"/>
      <c r="AJ2665" s="3"/>
      <c r="AK2665" s="3"/>
      <c r="AL2665" s="3"/>
      <c r="AN2665" s="3"/>
      <c r="AQ2665" s="3"/>
    </row>
    <row r="2666" spans="1:43">
      <c r="A2666" t="str">
        <f>IF(C2666="","","Allievo "&amp;COUNTIF($C$2:C2666,C2666))</f>
        <v/>
      </c>
      <c r="H2666" s="3"/>
      <c r="N2666" s="3"/>
      <c r="O2666" s="3"/>
      <c r="P2666" s="3"/>
      <c r="Q2666" s="3"/>
      <c r="R2666" s="3"/>
      <c r="S2666" s="3"/>
      <c r="T2666" s="3"/>
      <c r="V2666" s="3"/>
      <c r="W2666" s="3"/>
      <c r="X2666" s="3"/>
      <c r="Z2666" s="3"/>
      <c r="AA2666" s="3"/>
      <c r="AB2666" s="3"/>
      <c r="AC2666" s="3"/>
      <c r="AD2666" s="3"/>
      <c r="AF2666" s="3"/>
      <c r="AG2666" s="3"/>
      <c r="AH2666" s="3"/>
      <c r="AJ2666" s="3"/>
      <c r="AK2666" s="3"/>
      <c r="AL2666" s="3"/>
      <c r="AN2666" s="3"/>
      <c r="AQ2666" s="3"/>
    </row>
    <row r="2667" spans="1:43">
      <c r="A2667" t="str">
        <f>IF(C2667="","","Allievo "&amp;COUNTIF($C$2:C2667,C2667))</f>
        <v/>
      </c>
      <c r="H2667" s="3"/>
      <c r="N2667" s="3"/>
      <c r="O2667" s="3"/>
      <c r="P2667" s="3"/>
      <c r="Q2667" s="3"/>
      <c r="R2667" s="3"/>
      <c r="S2667" s="3"/>
      <c r="T2667" s="3"/>
      <c r="V2667" s="3"/>
      <c r="W2667" s="3"/>
      <c r="X2667" s="3"/>
      <c r="Z2667" s="3"/>
      <c r="AA2667" s="3"/>
      <c r="AB2667" s="3"/>
      <c r="AC2667" s="3"/>
      <c r="AD2667" s="3"/>
      <c r="AF2667" s="3"/>
      <c r="AG2667" s="3"/>
      <c r="AH2667" s="3"/>
      <c r="AJ2667" s="3"/>
      <c r="AK2667" s="3"/>
      <c r="AL2667" s="3"/>
      <c r="AN2667" s="3"/>
      <c r="AQ2667" s="3"/>
    </row>
    <row r="2668" spans="1:43">
      <c r="A2668" t="str">
        <f>IF(C2668="","","Allievo "&amp;COUNTIF($C$2:C2668,C2668))</f>
        <v/>
      </c>
      <c r="H2668" s="3"/>
      <c r="N2668" s="3"/>
      <c r="O2668" s="3"/>
      <c r="P2668" s="3"/>
      <c r="Q2668" s="3"/>
      <c r="R2668" s="3"/>
      <c r="S2668" s="3"/>
      <c r="T2668" s="3"/>
      <c r="V2668" s="3"/>
      <c r="W2668" s="3"/>
      <c r="X2668" s="3"/>
      <c r="Z2668" s="3"/>
      <c r="AA2668" s="3"/>
      <c r="AB2668" s="3"/>
      <c r="AC2668" s="3"/>
      <c r="AD2668" s="3"/>
      <c r="AF2668" s="3"/>
      <c r="AG2668" s="3"/>
      <c r="AH2668" s="3"/>
      <c r="AJ2668" s="3"/>
      <c r="AK2668" s="3"/>
      <c r="AL2668" s="3"/>
      <c r="AN2668" s="3"/>
      <c r="AQ2668" s="3"/>
    </row>
    <row r="2669" spans="1:43">
      <c r="A2669" t="str">
        <f>IF(C2669="","","Allievo "&amp;COUNTIF($C$2:C2669,C2669))</f>
        <v/>
      </c>
      <c r="H2669" s="3"/>
      <c r="N2669" s="3"/>
      <c r="O2669" s="3"/>
      <c r="P2669" s="3"/>
      <c r="Q2669" s="3"/>
      <c r="R2669" s="3"/>
      <c r="S2669" s="3"/>
      <c r="T2669" s="3"/>
      <c r="V2669" s="3"/>
      <c r="W2669" s="3"/>
      <c r="X2669" s="3"/>
      <c r="Z2669" s="3"/>
      <c r="AA2669" s="3"/>
      <c r="AB2669" s="3"/>
      <c r="AC2669" s="3"/>
      <c r="AD2669" s="3"/>
      <c r="AF2669" s="3"/>
      <c r="AG2669" s="3"/>
      <c r="AH2669" s="3"/>
      <c r="AJ2669" s="3"/>
      <c r="AK2669" s="3"/>
      <c r="AL2669" s="3"/>
      <c r="AN2669" s="3"/>
      <c r="AQ2669" s="3"/>
    </row>
    <row r="2670" spans="1:43">
      <c r="A2670" t="str">
        <f>IF(C2670="","","Allievo "&amp;COUNTIF($C$2:C2670,C2670))</f>
        <v/>
      </c>
      <c r="H2670" s="3"/>
      <c r="N2670" s="3"/>
      <c r="O2670" s="3"/>
      <c r="P2670" s="3"/>
      <c r="Q2670" s="3"/>
      <c r="R2670" s="3"/>
      <c r="S2670" s="3"/>
      <c r="T2670" s="3"/>
      <c r="V2670" s="3"/>
      <c r="W2670" s="3"/>
      <c r="X2670" s="3"/>
      <c r="Z2670" s="3"/>
      <c r="AA2670" s="3"/>
      <c r="AB2670" s="3"/>
      <c r="AC2670" s="3"/>
      <c r="AD2670" s="3"/>
      <c r="AF2670" s="3"/>
      <c r="AG2670" s="3"/>
      <c r="AH2670" s="3"/>
      <c r="AJ2670" s="3"/>
      <c r="AK2670" s="3"/>
      <c r="AL2670" s="3"/>
      <c r="AN2670" s="3"/>
      <c r="AQ2670" s="3"/>
    </row>
    <row r="2671" spans="1:43">
      <c r="A2671" t="str">
        <f>IF(C2671="","","Allievo "&amp;COUNTIF($C$2:C2671,C2671))</f>
        <v/>
      </c>
      <c r="H2671" s="3"/>
      <c r="N2671" s="3"/>
      <c r="O2671" s="3"/>
      <c r="P2671" s="3"/>
      <c r="Q2671" s="3"/>
      <c r="R2671" s="3"/>
      <c r="S2671" s="3"/>
      <c r="T2671" s="3"/>
      <c r="V2671" s="3"/>
      <c r="W2671" s="3"/>
      <c r="X2671" s="3"/>
      <c r="Z2671" s="3"/>
      <c r="AA2671" s="3"/>
      <c r="AB2671" s="3"/>
      <c r="AC2671" s="3"/>
      <c r="AD2671" s="3"/>
      <c r="AF2671" s="3"/>
      <c r="AG2671" s="3"/>
      <c r="AH2671" s="3"/>
      <c r="AJ2671" s="3"/>
      <c r="AK2671" s="3"/>
      <c r="AL2671" s="3"/>
      <c r="AN2671" s="3"/>
      <c r="AQ2671" s="3"/>
    </row>
    <row r="2672" spans="1:43">
      <c r="A2672" t="str">
        <f>IF(C2672="","","Allievo "&amp;COUNTIF($C$2:C2672,C2672))</f>
        <v/>
      </c>
      <c r="H2672" s="3"/>
      <c r="N2672" s="3"/>
      <c r="O2672" s="3"/>
      <c r="P2672" s="3"/>
      <c r="Q2672" s="3"/>
      <c r="R2672" s="3"/>
      <c r="S2672" s="3"/>
      <c r="T2672" s="3"/>
      <c r="V2672" s="3"/>
      <c r="W2672" s="3"/>
      <c r="X2672" s="3"/>
      <c r="Z2672" s="3"/>
      <c r="AA2672" s="3"/>
      <c r="AB2672" s="3"/>
      <c r="AC2672" s="3"/>
      <c r="AD2672" s="3"/>
      <c r="AF2672" s="3"/>
      <c r="AG2672" s="3"/>
      <c r="AH2672" s="3"/>
      <c r="AJ2672" s="3"/>
      <c r="AK2672" s="3"/>
      <c r="AL2672" s="3"/>
      <c r="AN2672" s="3"/>
      <c r="AQ2672" s="3"/>
    </row>
    <row r="2673" spans="1:43">
      <c r="A2673" t="str">
        <f>IF(C2673="","","Allievo "&amp;COUNTIF($C$2:C2673,C2673))</f>
        <v/>
      </c>
      <c r="H2673" s="3"/>
      <c r="N2673" s="3"/>
      <c r="O2673" s="3"/>
      <c r="P2673" s="3"/>
      <c r="Q2673" s="3"/>
      <c r="R2673" s="3"/>
      <c r="S2673" s="3"/>
      <c r="T2673" s="3"/>
      <c r="V2673" s="3"/>
      <c r="W2673" s="3"/>
      <c r="X2673" s="3"/>
      <c r="Z2673" s="3"/>
      <c r="AA2673" s="3"/>
      <c r="AB2673" s="3"/>
      <c r="AC2673" s="3"/>
      <c r="AD2673" s="3"/>
      <c r="AF2673" s="3"/>
      <c r="AG2673" s="3"/>
      <c r="AH2673" s="3"/>
      <c r="AJ2673" s="3"/>
      <c r="AK2673" s="3"/>
      <c r="AL2673" s="3"/>
      <c r="AN2673" s="3"/>
      <c r="AQ2673" s="3"/>
    </row>
    <row r="2674" spans="1:43">
      <c r="A2674" t="str">
        <f>IF(C2674="","","Allievo "&amp;COUNTIF($C$2:C2674,C2674))</f>
        <v/>
      </c>
      <c r="H2674" s="3"/>
      <c r="N2674" s="3"/>
      <c r="O2674" s="3"/>
      <c r="P2674" s="3"/>
      <c r="Q2674" s="3"/>
      <c r="R2674" s="3"/>
      <c r="S2674" s="3"/>
      <c r="T2674" s="3"/>
      <c r="V2674" s="3"/>
      <c r="W2674" s="3"/>
      <c r="X2674" s="3"/>
      <c r="Z2674" s="3"/>
      <c r="AA2674" s="3"/>
      <c r="AB2674" s="3"/>
      <c r="AC2674" s="3"/>
      <c r="AD2674" s="3"/>
      <c r="AF2674" s="3"/>
      <c r="AG2674" s="3"/>
      <c r="AH2674" s="3"/>
      <c r="AJ2674" s="3"/>
      <c r="AK2674" s="3"/>
      <c r="AL2674" s="3"/>
      <c r="AN2674" s="3"/>
      <c r="AQ2674" s="3"/>
    </row>
    <row r="2675" spans="1:43">
      <c r="A2675" t="str">
        <f>IF(C2675="","","Allievo "&amp;COUNTIF($C$2:C2675,C2675))</f>
        <v/>
      </c>
      <c r="H2675" s="3"/>
      <c r="N2675" s="3"/>
      <c r="O2675" s="3"/>
      <c r="P2675" s="3"/>
      <c r="Q2675" s="3"/>
      <c r="R2675" s="3"/>
      <c r="S2675" s="3"/>
      <c r="T2675" s="3"/>
      <c r="V2675" s="3"/>
      <c r="W2675" s="3"/>
      <c r="X2675" s="3"/>
      <c r="Z2675" s="3"/>
      <c r="AA2675" s="3"/>
      <c r="AB2675" s="3"/>
      <c r="AC2675" s="3"/>
      <c r="AD2675" s="3"/>
      <c r="AF2675" s="3"/>
      <c r="AG2675" s="3"/>
      <c r="AH2675" s="3"/>
      <c r="AJ2675" s="3"/>
      <c r="AK2675" s="3"/>
      <c r="AL2675" s="3"/>
      <c r="AN2675" s="3"/>
      <c r="AQ2675" s="3"/>
    </row>
    <row r="2676" spans="1:43">
      <c r="A2676" t="str">
        <f>IF(C2676="","","Allievo "&amp;COUNTIF($C$2:C2676,C2676))</f>
        <v/>
      </c>
      <c r="H2676" s="3"/>
      <c r="N2676" s="3"/>
      <c r="O2676" s="3"/>
      <c r="P2676" s="3"/>
      <c r="Q2676" s="3"/>
      <c r="R2676" s="3"/>
      <c r="S2676" s="3"/>
      <c r="T2676" s="3"/>
      <c r="V2676" s="3"/>
      <c r="W2676" s="3"/>
      <c r="X2676" s="3"/>
      <c r="Z2676" s="3"/>
      <c r="AA2676" s="3"/>
      <c r="AB2676" s="3"/>
      <c r="AC2676" s="3"/>
      <c r="AD2676" s="3"/>
      <c r="AF2676" s="3"/>
      <c r="AG2676" s="3"/>
      <c r="AH2676" s="3"/>
      <c r="AJ2676" s="3"/>
      <c r="AK2676" s="3"/>
      <c r="AL2676" s="3"/>
      <c r="AN2676" s="3"/>
      <c r="AQ2676" s="3"/>
    </row>
    <row r="2677" spans="1:43">
      <c r="A2677" t="str">
        <f>IF(C2677="","","Allievo "&amp;COUNTIF($C$2:C2677,C2677))</f>
        <v/>
      </c>
      <c r="H2677" s="3"/>
      <c r="N2677" s="3"/>
      <c r="O2677" s="3"/>
      <c r="P2677" s="3"/>
      <c r="Q2677" s="3"/>
      <c r="R2677" s="3"/>
      <c r="S2677" s="3"/>
      <c r="T2677" s="3"/>
      <c r="V2677" s="3"/>
      <c r="W2677" s="3"/>
      <c r="X2677" s="3"/>
      <c r="Z2677" s="3"/>
      <c r="AA2677" s="3"/>
      <c r="AB2677" s="3"/>
      <c r="AC2677" s="3"/>
      <c r="AD2677" s="3"/>
      <c r="AF2677" s="3"/>
      <c r="AG2677" s="3"/>
      <c r="AH2677" s="3"/>
      <c r="AJ2677" s="3"/>
      <c r="AK2677" s="3"/>
      <c r="AL2677" s="3"/>
      <c r="AN2677" s="3"/>
      <c r="AQ2677" s="3"/>
    </row>
    <row r="2678" spans="1:43">
      <c r="A2678" t="str">
        <f>IF(C2678="","","Allievo "&amp;COUNTIF($C$2:C2678,C2678))</f>
        <v/>
      </c>
      <c r="H2678" s="3"/>
      <c r="N2678" s="3"/>
      <c r="O2678" s="3"/>
      <c r="P2678" s="3"/>
      <c r="Q2678" s="3"/>
      <c r="R2678" s="3"/>
      <c r="S2678" s="3"/>
      <c r="T2678" s="3"/>
      <c r="V2678" s="3"/>
      <c r="W2678" s="3"/>
      <c r="X2678" s="3"/>
      <c r="Z2678" s="3"/>
      <c r="AA2678" s="3"/>
      <c r="AB2678" s="3"/>
      <c r="AC2678" s="3"/>
      <c r="AD2678" s="3"/>
      <c r="AF2678" s="3"/>
      <c r="AG2678" s="3"/>
      <c r="AH2678" s="3"/>
      <c r="AJ2678" s="3"/>
      <c r="AK2678" s="3"/>
      <c r="AL2678" s="3"/>
      <c r="AN2678" s="3"/>
      <c r="AQ2678" s="3"/>
    </row>
    <row r="2679" spans="1:43">
      <c r="A2679" t="str">
        <f>IF(C2679="","","Allievo "&amp;COUNTIF($C$2:C2679,C2679))</f>
        <v/>
      </c>
      <c r="H2679" s="3"/>
      <c r="N2679" s="3"/>
      <c r="O2679" s="3"/>
      <c r="P2679" s="3"/>
      <c r="Q2679" s="3"/>
      <c r="R2679" s="3"/>
      <c r="S2679" s="3"/>
      <c r="T2679" s="3"/>
      <c r="V2679" s="3"/>
      <c r="W2679" s="3"/>
      <c r="X2679" s="3"/>
      <c r="Z2679" s="3"/>
      <c r="AA2679" s="3"/>
      <c r="AB2679" s="3"/>
      <c r="AC2679" s="3"/>
      <c r="AD2679" s="3"/>
      <c r="AF2679" s="3"/>
      <c r="AG2679" s="3"/>
      <c r="AH2679" s="3"/>
      <c r="AJ2679" s="3"/>
      <c r="AK2679" s="3"/>
      <c r="AL2679" s="3"/>
      <c r="AN2679" s="3"/>
      <c r="AQ2679" s="3"/>
    </row>
    <row r="2680" spans="1:43">
      <c r="A2680" t="str">
        <f>IF(C2680="","","Allievo "&amp;COUNTIF($C$2:C2680,C2680))</f>
        <v/>
      </c>
      <c r="H2680" s="3"/>
      <c r="N2680" s="3"/>
      <c r="O2680" s="3"/>
      <c r="P2680" s="3"/>
      <c r="Q2680" s="3"/>
      <c r="R2680" s="3"/>
      <c r="S2680" s="3"/>
      <c r="T2680" s="3"/>
      <c r="V2680" s="3"/>
      <c r="W2680" s="3"/>
      <c r="X2680" s="3"/>
      <c r="Z2680" s="3"/>
      <c r="AA2680" s="3"/>
      <c r="AB2680" s="3"/>
      <c r="AC2680" s="3"/>
      <c r="AD2680" s="3"/>
      <c r="AF2680" s="3"/>
      <c r="AG2680" s="3"/>
      <c r="AH2680" s="3"/>
      <c r="AJ2680" s="3"/>
      <c r="AK2680" s="3"/>
      <c r="AL2680" s="3"/>
      <c r="AN2680" s="3"/>
      <c r="AQ2680" s="3"/>
    </row>
    <row r="2681" spans="1:43">
      <c r="A2681" t="str">
        <f>IF(C2681="","","Allievo "&amp;COUNTIF($C$2:C2681,C2681))</f>
        <v/>
      </c>
      <c r="H2681" s="3"/>
      <c r="N2681" s="3"/>
      <c r="O2681" s="3"/>
      <c r="P2681" s="3"/>
      <c r="Q2681" s="3"/>
      <c r="R2681" s="3"/>
      <c r="S2681" s="3"/>
      <c r="T2681" s="3"/>
      <c r="V2681" s="3"/>
      <c r="W2681" s="3"/>
      <c r="X2681" s="3"/>
      <c r="Z2681" s="3"/>
      <c r="AA2681" s="3"/>
      <c r="AB2681" s="3"/>
      <c r="AC2681" s="3"/>
      <c r="AD2681" s="3"/>
      <c r="AF2681" s="3"/>
      <c r="AG2681" s="3"/>
      <c r="AH2681" s="3"/>
      <c r="AJ2681" s="3"/>
      <c r="AK2681" s="3"/>
      <c r="AL2681" s="3"/>
      <c r="AN2681" s="3"/>
      <c r="AQ2681" s="3"/>
    </row>
    <row r="2682" spans="1:43">
      <c r="A2682" t="str">
        <f>IF(C2682="","","Allievo "&amp;COUNTIF($C$2:C2682,C2682))</f>
        <v/>
      </c>
      <c r="H2682" s="3"/>
      <c r="N2682" s="3"/>
      <c r="O2682" s="3"/>
      <c r="P2682" s="3"/>
      <c r="Q2682" s="3"/>
      <c r="R2682" s="3"/>
      <c r="S2682" s="3"/>
      <c r="T2682" s="3"/>
      <c r="V2682" s="3"/>
      <c r="W2682" s="3"/>
      <c r="X2682" s="3"/>
      <c r="Z2682" s="3"/>
      <c r="AA2682" s="3"/>
      <c r="AB2682" s="3"/>
      <c r="AC2682" s="3"/>
      <c r="AD2682" s="3"/>
      <c r="AF2682" s="3"/>
      <c r="AG2682" s="3"/>
      <c r="AH2682" s="3"/>
      <c r="AJ2682" s="3"/>
      <c r="AK2682" s="3"/>
      <c r="AL2682" s="3"/>
      <c r="AN2682" s="3"/>
      <c r="AQ2682" s="3"/>
    </row>
    <row r="2683" spans="1:43">
      <c r="A2683" t="str">
        <f>IF(C2683="","","Allievo "&amp;COUNTIF($C$2:C2683,C2683))</f>
        <v/>
      </c>
      <c r="H2683" s="3"/>
      <c r="N2683" s="3"/>
      <c r="O2683" s="3"/>
      <c r="P2683" s="3"/>
      <c r="Q2683" s="3"/>
      <c r="R2683" s="3"/>
      <c r="S2683" s="3"/>
      <c r="T2683" s="3"/>
      <c r="V2683" s="3"/>
      <c r="W2683" s="3"/>
      <c r="X2683" s="3"/>
      <c r="Z2683" s="3"/>
      <c r="AA2683" s="3"/>
      <c r="AB2683" s="3"/>
      <c r="AC2683" s="3"/>
      <c r="AD2683" s="3"/>
      <c r="AF2683" s="3"/>
      <c r="AG2683" s="3"/>
      <c r="AH2683" s="3"/>
      <c r="AJ2683" s="3"/>
      <c r="AK2683" s="3"/>
      <c r="AL2683" s="3"/>
      <c r="AN2683" s="3"/>
      <c r="AQ2683" s="3"/>
    </row>
    <row r="2684" spans="1:43">
      <c r="A2684" t="str">
        <f>IF(C2684="","","Allievo "&amp;COUNTIF($C$2:C2684,C2684))</f>
        <v/>
      </c>
      <c r="H2684" s="3"/>
      <c r="N2684" s="3"/>
      <c r="O2684" s="3"/>
      <c r="P2684" s="3"/>
      <c r="Q2684" s="3"/>
      <c r="R2684" s="3"/>
      <c r="S2684" s="3"/>
      <c r="T2684" s="3"/>
      <c r="V2684" s="3"/>
      <c r="W2684" s="3"/>
      <c r="X2684" s="3"/>
      <c r="Z2684" s="3"/>
      <c r="AA2684" s="3"/>
      <c r="AB2684" s="3"/>
      <c r="AC2684" s="3"/>
      <c r="AD2684" s="3"/>
      <c r="AF2684" s="3"/>
      <c r="AG2684" s="3"/>
      <c r="AH2684" s="3"/>
      <c r="AJ2684" s="3"/>
      <c r="AK2684" s="3"/>
      <c r="AL2684" s="3"/>
      <c r="AN2684" s="3"/>
      <c r="AQ2684" s="3"/>
    </row>
    <row r="2685" spans="1:43">
      <c r="A2685" t="str">
        <f>IF(C2685="","","Allievo "&amp;COUNTIF($C$2:C2685,C2685))</f>
        <v/>
      </c>
      <c r="H2685" s="3"/>
      <c r="N2685" s="3"/>
      <c r="O2685" s="3"/>
      <c r="P2685" s="3"/>
      <c r="Q2685" s="3"/>
      <c r="R2685" s="3"/>
      <c r="S2685" s="3"/>
      <c r="T2685" s="3"/>
      <c r="V2685" s="3"/>
      <c r="W2685" s="3"/>
      <c r="X2685" s="3"/>
      <c r="Z2685" s="3"/>
      <c r="AA2685" s="3"/>
      <c r="AB2685" s="3"/>
      <c r="AC2685" s="3"/>
      <c r="AD2685" s="3"/>
      <c r="AF2685" s="3"/>
      <c r="AG2685" s="3"/>
      <c r="AH2685" s="3"/>
      <c r="AJ2685" s="3"/>
      <c r="AK2685" s="3"/>
      <c r="AL2685" s="3"/>
      <c r="AN2685" s="3"/>
      <c r="AQ2685" s="3"/>
    </row>
    <row r="2686" spans="1:43">
      <c r="A2686" t="str">
        <f>IF(C2686="","","Allievo "&amp;COUNTIF($C$2:C2686,C2686))</f>
        <v/>
      </c>
      <c r="H2686" s="3"/>
      <c r="N2686" s="3"/>
      <c r="O2686" s="3"/>
      <c r="P2686" s="3"/>
      <c r="Q2686" s="3"/>
      <c r="R2686" s="3"/>
      <c r="S2686" s="3"/>
      <c r="T2686" s="3"/>
      <c r="V2686" s="3"/>
      <c r="W2686" s="3"/>
      <c r="X2686" s="3"/>
      <c r="Z2686" s="3"/>
      <c r="AA2686" s="3"/>
      <c r="AB2686" s="3"/>
      <c r="AC2686" s="3"/>
      <c r="AD2686" s="3"/>
      <c r="AF2686" s="3"/>
      <c r="AG2686" s="3"/>
      <c r="AH2686" s="3"/>
      <c r="AJ2686" s="3"/>
      <c r="AK2686" s="3"/>
      <c r="AL2686" s="3"/>
      <c r="AN2686" s="3"/>
      <c r="AQ2686" s="3"/>
    </row>
    <row r="2687" spans="1:43">
      <c r="A2687" t="str">
        <f>IF(C2687="","","Allievo "&amp;COUNTIF($C$2:C2687,C2687))</f>
        <v/>
      </c>
      <c r="H2687" s="3"/>
      <c r="N2687" s="3"/>
      <c r="O2687" s="3"/>
      <c r="P2687" s="3"/>
      <c r="Q2687" s="3"/>
      <c r="R2687" s="3"/>
      <c r="S2687" s="3"/>
      <c r="T2687" s="3"/>
      <c r="V2687" s="3"/>
      <c r="W2687" s="3"/>
      <c r="X2687" s="3"/>
      <c r="Z2687" s="3"/>
      <c r="AA2687" s="3"/>
      <c r="AB2687" s="3"/>
      <c r="AC2687" s="3"/>
      <c r="AD2687" s="3"/>
      <c r="AF2687" s="3"/>
      <c r="AG2687" s="3"/>
      <c r="AH2687" s="3"/>
      <c r="AJ2687" s="3"/>
      <c r="AK2687" s="3"/>
      <c r="AL2687" s="3"/>
      <c r="AN2687" s="3"/>
      <c r="AQ2687" s="3"/>
    </row>
    <row r="2688" spans="1:43">
      <c r="A2688" t="str">
        <f>IF(C2688="","","Allievo "&amp;COUNTIF($C$2:C2688,C2688))</f>
        <v/>
      </c>
      <c r="H2688" s="3"/>
      <c r="N2688" s="3"/>
      <c r="O2688" s="3"/>
      <c r="P2688" s="3"/>
      <c r="Q2688" s="3"/>
      <c r="R2688" s="3"/>
      <c r="S2688" s="3"/>
      <c r="T2688" s="3"/>
      <c r="V2688" s="3"/>
      <c r="W2688" s="3"/>
      <c r="X2688" s="3"/>
      <c r="Z2688" s="3"/>
      <c r="AA2688" s="3"/>
      <c r="AB2688" s="3"/>
      <c r="AC2688" s="3"/>
      <c r="AD2688" s="3"/>
      <c r="AF2688" s="3"/>
      <c r="AG2688" s="3"/>
      <c r="AH2688" s="3"/>
      <c r="AJ2688" s="3"/>
      <c r="AK2688" s="3"/>
      <c r="AL2688" s="3"/>
      <c r="AN2688" s="3"/>
      <c r="AQ2688" s="3"/>
    </row>
    <row r="2689" spans="1:43">
      <c r="A2689" t="str">
        <f>IF(C2689="","","Allievo "&amp;COUNTIF($C$2:C2689,C2689))</f>
        <v/>
      </c>
      <c r="H2689" s="3"/>
      <c r="N2689" s="3"/>
      <c r="O2689" s="3"/>
      <c r="P2689" s="3"/>
      <c r="Q2689" s="3"/>
      <c r="R2689" s="3"/>
      <c r="S2689" s="3"/>
      <c r="T2689" s="3"/>
      <c r="V2689" s="3"/>
      <c r="W2689" s="3"/>
      <c r="X2689" s="3"/>
      <c r="Z2689" s="3"/>
      <c r="AA2689" s="3"/>
      <c r="AB2689" s="3"/>
      <c r="AC2689" s="3"/>
      <c r="AD2689" s="3"/>
      <c r="AF2689" s="3"/>
      <c r="AG2689" s="3"/>
      <c r="AH2689" s="3"/>
      <c r="AJ2689" s="3"/>
      <c r="AK2689" s="3"/>
      <c r="AL2689" s="3"/>
      <c r="AN2689" s="3"/>
      <c r="AQ2689" s="3"/>
    </row>
    <row r="2690" spans="1:43">
      <c r="A2690" t="str">
        <f>IF(C2690="","","Allievo "&amp;COUNTIF($C$2:C2690,C2690))</f>
        <v/>
      </c>
      <c r="H2690" s="3"/>
      <c r="N2690" s="3"/>
      <c r="O2690" s="3"/>
      <c r="P2690" s="3"/>
      <c r="Q2690" s="3"/>
      <c r="R2690" s="3"/>
      <c r="S2690" s="3"/>
      <c r="T2690" s="3"/>
      <c r="V2690" s="3"/>
      <c r="W2690" s="3"/>
      <c r="X2690" s="3"/>
      <c r="Z2690" s="3"/>
      <c r="AA2690" s="3"/>
      <c r="AB2690" s="3"/>
      <c r="AC2690" s="3"/>
      <c r="AD2690" s="3"/>
      <c r="AF2690" s="3"/>
      <c r="AG2690" s="3"/>
      <c r="AH2690" s="3"/>
      <c r="AJ2690" s="3"/>
      <c r="AK2690" s="3"/>
      <c r="AL2690" s="3"/>
      <c r="AN2690" s="3"/>
      <c r="AQ2690" s="3"/>
    </row>
    <row r="2691" spans="1:43">
      <c r="A2691" t="str">
        <f>IF(C2691="","","Allievo "&amp;COUNTIF($C$2:C2691,C2691))</f>
        <v/>
      </c>
      <c r="H2691" s="3"/>
      <c r="N2691" s="3"/>
      <c r="O2691" s="3"/>
      <c r="P2691" s="3"/>
      <c r="Q2691" s="3"/>
      <c r="R2691" s="3"/>
      <c r="S2691" s="3"/>
      <c r="T2691" s="3"/>
      <c r="V2691" s="3"/>
      <c r="W2691" s="3"/>
      <c r="X2691" s="3"/>
      <c r="Z2691" s="3"/>
      <c r="AA2691" s="3"/>
      <c r="AB2691" s="3"/>
      <c r="AC2691" s="3"/>
      <c r="AD2691" s="3"/>
      <c r="AF2691" s="3"/>
      <c r="AG2691" s="3"/>
      <c r="AH2691" s="3"/>
      <c r="AJ2691" s="3"/>
      <c r="AK2691" s="3"/>
      <c r="AL2691" s="3"/>
      <c r="AN2691" s="3"/>
      <c r="AQ2691" s="3"/>
    </row>
    <row r="2692" spans="1:43">
      <c r="A2692" t="str">
        <f>IF(C2692="","","Allievo "&amp;COUNTIF($C$2:C2692,C2692))</f>
        <v/>
      </c>
      <c r="H2692" s="3"/>
      <c r="N2692" s="3"/>
      <c r="O2692" s="3"/>
      <c r="P2692" s="3"/>
      <c r="Q2692" s="3"/>
      <c r="R2692" s="3"/>
      <c r="S2692" s="3"/>
      <c r="T2692" s="3"/>
      <c r="V2692" s="3"/>
      <c r="W2692" s="3"/>
      <c r="X2692" s="3"/>
      <c r="Z2692" s="3"/>
      <c r="AA2692" s="3"/>
      <c r="AB2692" s="3"/>
      <c r="AC2692" s="3"/>
      <c r="AD2692" s="3"/>
      <c r="AF2692" s="3"/>
      <c r="AG2692" s="3"/>
      <c r="AH2692" s="3"/>
      <c r="AJ2692" s="3"/>
      <c r="AK2692" s="3"/>
      <c r="AL2692" s="3"/>
      <c r="AN2692" s="3"/>
      <c r="AQ2692" s="3"/>
    </row>
    <row r="2693" spans="1:43">
      <c r="A2693" t="str">
        <f>IF(C2693="","","Allievo "&amp;COUNTIF($C$2:C2693,C2693))</f>
        <v/>
      </c>
      <c r="H2693" s="3"/>
      <c r="N2693" s="3"/>
      <c r="O2693" s="3"/>
      <c r="P2693" s="3"/>
      <c r="Q2693" s="3"/>
      <c r="R2693" s="3"/>
      <c r="S2693" s="3"/>
      <c r="T2693" s="3"/>
      <c r="V2693" s="3"/>
      <c r="W2693" s="3"/>
      <c r="X2693" s="3"/>
      <c r="Z2693" s="3"/>
      <c r="AA2693" s="3"/>
      <c r="AB2693" s="3"/>
      <c r="AC2693" s="3"/>
      <c r="AD2693" s="3"/>
      <c r="AF2693" s="3"/>
      <c r="AG2693" s="3"/>
      <c r="AH2693" s="3"/>
      <c r="AJ2693" s="3"/>
      <c r="AK2693" s="3"/>
      <c r="AL2693" s="3"/>
      <c r="AN2693" s="3"/>
      <c r="AQ2693" s="3"/>
    </row>
    <row r="2694" spans="1:43">
      <c r="A2694" t="str">
        <f>IF(C2694="","","Allievo "&amp;COUNTIF($C$2:C2694,C2694))</f>
        <v/>
      </c>
      <c r="H2694" s="3"/>
      <c r="N2694" s="3"/>
      <c r="O2694" s="3"/>
      <c r="P2694" s="3"/>
      <c r="Q2694" s="3"/>
      <c r="R2694" s="3"/>
      <c r="S2694" s="3"/>
      <c r="T2694" s="3"/>
      <c r="V2694" s="3"/>
      <c r="W2694" s="3"/>
      <c r="X2694" s="3"/>
      <c r="Z2694" s="3"/>
      <c r="AA2694" s="3"/>
      <c r="AB2694" s="3"/>
      <c r="AC2694" s="3"/>
      <c r="AD2694" s="3"/>
      <c r="AF2694" s="3"/>
      <c r="AG2694" s="3"/>
      <c r="AH2694" s="3"/>
      <c r="AJ2694" s="3"/>
      <c r="AK2694" s="3"/>
      <c r="AL2694" s="3"/>
      <c r="AN2694" s="3"/>
      <c r="AQ2694" s="3"/>
    </row>
    <row r="2695" spans="1:43">
      <c r="A2695" t="str">
        <f>IF(C2695="","","Allievo "&amp;COUNTIF($C$2:C2695,C2695))</f>
        <v/>
      </c>
      <c r="H2695" s="3"/>
      <c r="N2695" s="3"/>
      <c r="O2695" s="3"/>
      <c r="P2695" s="3"/>
      <c r="Q2695" s="3"/>
      <c r="R2695" s="3"/>
      <c r="S2695" s="3"/>
      <c r="T2695" s="3"/>
      <c r="V2695" s="3"/>
      <c r="W2695" s="3"/>
      <c r="X2695" s="3"/>
      <c r="Z2695" s="3"/>
      <c r="AA2695" s="3"/>
      <c r="AB2695" s="3"/>
      <c r="AC2695" s="3"/>
      <c r="AD2695" s="3"/>
      <c r="AF2695" s="3"/>
      <c r="AG2695" s="3"/>
      <c r="AH2695" s="3"/>
      <c r="AJ2695" s="3"/>
      <c r="AK2695" s="3"/>
      <c r="AL2695" s="3"/>
      <c r="AN2695" s="3"/>
      <c r="AQ2695" s="3"/>
    </row>
    <row r="2696" spans="1:43">
      <c r="A2696" t="str">
        <f>IF(C2696="","","Allievo "&amp;COUNTIF($C$2:C2696,C2696))</f>
        <v/>
      </c>
      <c r="H2696" s="3"/>
      <c r="N2696" s="3"/>
      <c r="O2696" s="3"/>
      <c r="P2696" s="3"/>
      <c r="Q2696" s="3"/>
      <c r="R2696" s="3"/>
      <c r="S2696" s="3"/>
      <c r="T2696" s="3"/>
      <c r="V2696" s="3"/>
      <c r="W2696" s="3"/>
      <c r="X2696" s="3"/>
      <c r="Z2696" s="3"/>
      <c r="AA2696" s="3"/>
      <c r="AB2696" s="3"/>
      <c r="AC2696" s="3"/>
      <c r="AD2696" s="3"/>
      <c r="AF2696" s="3"/>
      <c r="AG2696" s="3"/>
      <c r="AH2696" s="3"/>
      <c r="AJ2696" s="3"/>
      <c r="AK2696" s="3"/>
      <c r="AL2696" s="3"/>
      <c r="AN2696" s="3"/>
      <c r="AQ2696" s="3"/>
    </row>
    <row r="2697" spans="1:43">
      <c r="A2697" t="str">
        <f>IF(C2697="","","Allievo "&amp;COUNTIF($C$2:C2697,C2697))</f>
        <v/>
      </c>
      <c r="H2697" s="3"/>
      <c r="N2697" s="3"/>
      <c r="O2697" s="3"/>
      <c r="P2697" s="3"/>
      <c r="Q2697" s="3"/>
      <c r="R2697" s="3"/>
      <c r="S2697" s="3"/>
      <c r="T2697" s="3"/>
      <c r="V2697" s="3"/>
      <c r="W2697" s="3"/>
      <c r="X2697" s="3"/>
      <c r="Z2697" s="3"/>
      <c r="AA2697" s="3"/>
      <c r="AB2697" s="3"/>
      <c r="AC2697" s="3"/>
      <c r="AD2697" s="3"/>
      <c r="AF2697" s="3"/>
      <c r="AG2697" s="3"/>
      <c r="AH2697" s="3"/>
      <c r="AJ2697" s="3"/>
      <c r="AK2697" s="3"/>
      <c r="AL2697" s="3"/>
      <c r="AN2697" s="3"/>
      <c r="AQ2697" s="3"/>
    </row>
    <row r="2698" spans="1:43">
      <c r="A2698" t="str">
        <f>IF(C2698="","","Allievo "&amp;COUNTIF($C$2:C2698,C2698))</f>
        <v/>
      </c>
      <c r="H2698" s="3"/>
      <c r="N2698" s="3"/>
      <c r="O2698" s="3"/>
      <c r="P2698" s="3"/>
      <c r="Q2698" s="3"/>
      <c r="R2698" s="3"/>
      <c r="S2698" s="3"/>
      <c r="T2698" s="3"/>
      <c r="V2698" s="3"/>
      <c r="W2698" s="3"/>
      <c r="X2698" s="3"/>
      <c r="Z2698" s="3"/>
      <c r="AA2698" s="3"/>
      <c r="AB2698" s="3"/>
      <c r="AC2698" s="3"/>
      <c r="AD2698" s="3"/>
      <c r="AF2698" s="3"/>
      <c r="AG2698" s="3"/>
      <c r="AH2698" s="3"/>
      <c r="AJ2698" s="3"/>
      <c r="AK2698" s="3"/>
      <c r="AL2698" s="3"/>
      <c r="AN2698" s="3"/>
      <c r="AQ2698" s="3"/>
    </row>
    <row r="2699" spans="1:43">
      <c r="A2699" t="str">
        <f>IF(C2699="","","Allievo "&amp;COUNTIF($C$2:C2699,C2699))</f>
        <v/>
      </c>
      <c r="H2699" s="3"/>
      <c r="N2699" s="3"/>
      <c r="O2699" s="3"/>
      <c r="P2699" s="3"/>
      <c r="Q2699" s="3"/>
      <c r="R2699" s="3"/>
      <c r="S2699" s="3"/>
      <c r="T2699" s="3"/>
      <c r="V2699" s="3"/>
      <c r="W2699" s="3"/>
      <c r="X2699" s="3"/>
      <c r="Z2699" s="3"/>
      <c r="AA2699" s="3"/>
      <c r="AB2699" s="3"/>
      <c r="AC2699" s="3"/>
      <c r="AD2699" s="3"/>
      <c r="AF2699" s="3"/>
      <c r="AG2699" s="3"/>
      <c r="AH2699" s="3"/>
      <c r="AJ2699" s="3"/>
      <c r="AK2699" s="3"/>
      <c r="AL2699" s="3"/>
      <c r="AN2699" s="3"/>
      <c r="AQ2699" s="3"/>
    </row>
    <row r="2700" spans="1:43">
      <c r="A2700" t="str">
        <f>IF(C2700="","","Allievo "&amp;COUNTIF($C$2:C2700,C2700))</f>
        <v/>
      </c>
      <c r="H2700" s="3"/>
      <c r="N2700" s="3"/>
      <c r="O2700" s="3"/>
      <c r="P2700" s="3"/>
      <c r="Q2700" s="3"/>
      <c r="R2700" s="3"/>
      <c r="S2700" s="3"/>
      <c r="T2700" s="3"/>
      <c r="V2700" s="3"/>
      <c r="W2700" s="3"/>
      <c r="X2700" s="3"/>
      <c r="Z2700" s="3"/>
      <c r="AA2700" s="3"/>
      <c r="AB2700" s="3"/>
      <c r="AC2700" s="3"/>
      <c r="AD2700" s="3"/>
      <c r="AF2700" s="3"/>
      <c r="AG2700" s="3"/>
      <c r="AH2700" s="3"/>
      <c r="AJ2700" s="3"/>
      <c r="AK2700" s="3"/>
      <c r="AL2700" s="3"/>
      <c r="AN2700" s="3"/>
      <c r="AQ2700" s="3"/>
    </row>
    <row r="2701" spans="1:43">
      <c r="A2701" t="str">
        <f>IF(C2701="","","Allievo "&amp;COUNTIF($C$2:C2701,C2701))</f>
        <v/>
      </c>
      <c r="H2701" s="3"/>
      <c r="N2701" s="3"/>
      <c r="O2701" s="3"/>
      <c r="P2701" s="3"/>
      <c r="Q2701" s="3"/>
      <c r="R2701" s="3"/>
      <c r="S2701" s="3"/>
      <c r="T2701" s="3"/>
      <c r="V2701" s="3"/>
      <c r="W2701" s="3"/>
      <c r="X2701" s="3"/>
      <c r="Z2701" s="3"/>
      <c r="AA2701" s="3"/>
      <c r="AB2701" s="3"/>
      <c r="AC2701" s="3"/>
      <c r="AD2701" s="3"/>
      <c r="AF2701" s="3"/>
      <c r="AG2701" s="3"/>
      <c r="AH2701" s="3"/>
      <c r="AJ2701" s="3"/>
      <c r="AK2701" s="3"/>
      <c r="AL2701" s="3"/>
      <c r="AN2701" s="3"/>
      <c r="AQ2701" s="3"/>
    </row>
    <row r="2702" spans="1:43">
      <c r="A2702" t="str">
        <f>IF(C2702="","","Allievo "&amp;COUNTIF($C$2:C2702,C2702))</f>
        <v/>
      </c>
      <c r="H2702" s="3"/>
      <c r="N2702" s="3"/>
      <c r="O2702" s="3"/>
      <c r="P2702" s="3"/>
      <c r="Q2702" s="3"/>
      <c r="R2702" s="3"/>
      <c r="S2702" s="3"/>
      <c r="T2702" s="3"/>
      <c r="V2702" s="3"/>
      <c r="W2702" s="3"/>
      <c r="X2702" s="3"/>
      <c r="Z2702" s="3"/>
      <c r="AA2702" s="3"/>
      <c r="AB2702" s="3"/>
      <c r="AC2702" s="3"/>
      <c r="AD2702" s="3"/>
      <c r="AF2702" s="3"/>
      <c r="AG2702" s="3"/>
      <c r="AH2702" s="3"/>
      <c r="AJ2702" s="3"/>
      <c r="AK2702" s="3"/>
      <c r="AL2702" s="3"/>
      <c r="AN2702" s="3"/>
      <c r="AQ2702" s="3"/>
    </row>
    <row r="2703" spans="1:43">
      <c r="A2703" t="str">
        <f>IF(C2703="","","Allievo "&amp;COUNTIF($C$2:C2703,C2703))</f>
        <v/>
      </c>
      <c r="H2703" s="3"/>
      <c r="N2703" s="3"/>
      <c r="O2703" s="3"/>
      <c r="P2703" s="3"/>
      <c r="Q2703" s="3"/>
      <c r="R2703" s="3"/>
      <c r="S2703" s="3"/>
      <c r="T2703" s="3"/>
      <c r="V2703" s="3"/>
      <c r="W2703" s="3"/>
      <c r="X2703" s="3"/>
      <c r="Z2703" s="3"/>
      <c r="AA2703" s="3"/>
      <c r="AB2703" s="3"/>
      <c r="AC2703" s="3"/>
      <c r="AD2703" s="3"/>
      <c r="AF2703" s="3"/>
      <c r="AG2703" s="3"/>
      <c r="AH2703" s="3"/>
      <c r="AJ2703" s="3"/>
      <c r="AK2703" s="3"/>
      <c r="AL2703" s="3"/>
      <c r="AN2703" s="3"/>
      <c r="AQ2703" s="3"/>
    </row>
    <row r="2704" spans="1:43">
      <c r="A2704" t="str">
        <f>IF(C2704="","","Allievo "&amp;COUNTIF($C$2:C2704,C2704))</f>
        <v/>
      </c>
      <c r="H2704" s="3"/>
      <c r="N2704" s="3"/>
      <c r="O2704" s="3"/>
      <c r="P2704" s="3"/>
      <c r="Q2704" s="3"/>
      <c r="R2704" s="3"/>
      <c r="S2704" s="3"/>
      <c r="T2704" s="3"/>
      <c r="V2704" s="3"/>
      <c r="W2704" s="3"/>
      <c r="X2704" s="3"/>
      <c r="Z2704" s="3"/>
      <c r="AA2704" s="3"/>
      <c r="AB2704" s="3"/>
      <c r="AC2704" s="3"/>
      <c r="AD2704" s="3"/>
      <c r="AF2704" s="3"/>
      <c r="AG2704" s="3"/>
      <c r="AH2704" s="3"/>
      <c r="AJ2704" s="3"/>
      <c r="AK2704" s="3"/>
      <c r="AL2704" s="3"/>
      <c r="AN2704" s="3"/>
      <c r="AQ2704" s="3"/>
    </row>
    <row r="2705" spans="1:43">
      <c r="A2705" t="str">
        <f>IF(C2705="","","Allievo "&amp;COUNTIF($C$2:C2705,C2705))</f>
        <v/>
      </c>
      <c r="H2705" s="3"/>
      <c r="N2705" s="3"/>
      <c r="O2705" s="3"/>
      <c r="P2705" s="3"/>
      <c r="Q2705" s="3"/>
      <c r="R2705" s="3"/>
      <c r="S2705" s="3"/>
      <c r="T2705" s="3"/>
      <c r="V2705" s="3"/>
      <c r="W2705" s="3"/>
      <c r="X2705" s="3"/>
      <c r="Z2705" s="3"/>
      <c r="AA2705" s="3"/>
      <c r="AB2705" s="3"/>
      <c r="AC2705" s="3"/>
      <c r="AD2705" s="3"/>
      <c r="AF2705" s="3"/>
      <c r="AG2705" s="3"/>
      <c r="AH2705" s="3"/>
      <c r="AJ2705" s="3"/>
      <c r="AK2705" s="3"/>
      <c r="AL2705" s="3"/>
      <c r="AN2705" s="3"/>
      <c r="AQ2705" s="3"/>
    </row>
    <row r="2706" spans="1:43">
      <c r="A2706" t="str">
        <f>IF(C2706="","","Allievo "&amp;COUNTIF($C$2:C2706,C2706))</f>
        <v/>
      </c>
      <c r="H2706" s="3"/>
      <c r="N2706" s="3"/>
      <c r="O2706" s="3"/>
      <c r="P2706" s="3"/>
      <c r="Q2706" s="3"/>
      <c r="R2706" s="3"/>
      <c r="S2706" s="3"/>
      <c r="T2706" s="3"/>
      <c r="V2706" s="3"/>
      <c r="W2706" s="3"/>
      <c r="X2706" s="3"/>
      <c r="Z2706" s="3"/>
      <c r="AA2706" s="3"/>
      <c r="AB2706" s="3"/>
      <c r="AC2706" s="3"/>
      <c r="AD2706" s="3"/>
      <c r="AF2706" s="3"/>
      <c r="AG2706" s="3"/>
      <c r="AH2706" s="3"/>
      <c r="AJ2706" s="3"/>
      <c r="AK2706" s="3"/>
      <c r="AL2706" s="3"/>
      <c r="AN2706" s="3"/>
      <c r="AQ2706" s="3"/>
    </row>
    <row r="2707" spans="1:43">
      <c r="A2707" t="str">
        <f>IF(C2707="","","Allievo "&amp;COUNTIF($C$2:C2707,C2707))</f>
        <v/>
      </c>
      <c r="H2707" s="3"/>
      <c r="N2707" s="3"/>
      <c r="O2707" s="3"/>
      <c r="P2707" s="3"/>
      <c r="Q2707" s="3"/>
      <c r="R2707" s="3"/>
      <c r="S2707" s="3"/>
      <c r="T2707" s="3"/>
      <c r="V2707" s="3"/>
      <c r="W2707" s="3"/>
      <c r="X2707" s="3"/>
      <c r="Z2707" s="3"/>
      <c r="AA2707" s="3"/>
      <c r="AB2707" s="3"/>
      <c r="AC2707" s="3"/>
      <c r="AD2707" s="3"/>
      <c r="AF2707" s="3"/>
      <c r="AG2707" s="3"/>
      <c r="AH2707" s="3"/>
      <c r="AJ2707" s="3"/>
      <c r="AK2707" s="3"/>
      <c r="AL2707" s="3"/>
      <c r="AN2707" s="3"/>
      <c r="AQ2707" s="3"/>
    </row>
    <row r="2708" spans="1:43">
      <c r="A2708" t="str">
        <f>IF(C2708="","","Allievo "&amp;COUNTIF($C$2:C2708,C2708))</f>
        <v/>
      </c>
      <c r="H2708" s="3"/>
      <c r="N2708" s="3"/>
      <c r="O2708" s="3"/>
      <c r="P2708" s="3"/>
      <c r="Q2708" s="3"/>
      <c r="R2708" s="3"/>
      <c r="S2708" s="3"/>
      <c r="T2708" s="3"/>
      <c r="V2708" s="3"/>
      <c r="W2708" s="3"/>
      <c r="X2708" s="3"/>
      <c r="Z2708" s="3"/>
      <c r="AA2708" s="3"/>
      <c r="AB2708" s="3"/>
      <c r="AC2708" s="3"/>
      <c r="AD2708" s="3"/>
      <c r="AF2708" s="3"/>
      <c r="AG2708" s="3"/>
      <c r="AH2708" s="3"/>
      <c r="AJ2708" s="3"/>
      <c r="AK2708" s="3"/>
      <c r="AL2708" s="3"/>
      <c r="AN2708" s="3"/>
      <c r="AQ2708" s="3"/>
    </row>
    <row r="2709" spans="1:43">
      <c r="A2709" t="str">
        <f>IF(C2709="","","Allievo "&amp;COUNTIF($C$2:C2709,C2709))</f>
        <v/>
      </c>
      <c r="H2709" s="3"/>
      <c r="N2709" s="3"/>
      <c r="O2709" s="3"/>
      <c r="P2709" s="3"/>
      <c r="Q2709" s="3"/>
      <c r="R2709" s="3"/>
      <c r="S2709" s="3"/>
      <c r="T2709" s="3"/>
      <c r="V2709" s="3"/>
      <c r="W2709" s="3"/>
      <c r="X2709" s="3"/>
      <c r="Z2709" s="3"/>
      <c r="AA2709" s="3"/>
      <c r="AB2709" s="3"/>
      <c r="AC2709" s="3"/>
      <c r="AD2709" s="3"/>
      <c r="AF2709" s="3"/>
      <c r="AG2709" s="3"/>
      <c r="AH2709" s="3"/>
      <c r="AJ2709" s="3"/>
      <c r="AK2709" s="3"/>
      <c r="AL2709" s="3"/>
      <c r="AN2709" s="3"/>
      <c r="AQ2709" s="3"/>
    </row>
    <row r="2710" spans="1:43">
      <c r="A2710" t="str">
        <f>IF(C2710="","","Allievo "&amp;COUNTIF($C$2:C2710,C2710))</f>
        <v/>
      </c>
      <c r="H2710" s="3"/>
      <c r="N2710" s="3"/>
      <c r="O2710" s="3"/>
      <c r="P2710" s="3"/>
      <c r="Q2710" s="3"/>
      <c r="R2710" s="3"/>
      <c r="S2710" s="3"/>
      <c r="T2710" s="3"/>
      <c r="V2710" s="3"/>
      <c r="W2710" s="3"/>
      <c r="X2710" s="3"/>
      <c r="Z2710" s="3"/>
      <c r="AA2710" s="3"/>
      <c r="AB2710" s="3"/>
      <c r="AC2710" s="3"/>
      <c r="AD2710" s="3"/>
      <c r="AF2710" s="3"/>
      <c r="AG2710" s="3"/>
      <c r="AH2710" s="3"/>
      <c r="AJ2710" s="3"/>
      <c r="AK2710" s="3"/>
      <c r="AL2710" s="3"/>
      <c r="AN2710" s="3"/>
      <c r="AQ2710" s="3"/>
    </row>
    <row r="2711" spans="1:43">
      <c r="A2711" t="str">
        <f>IF(C2711="","","Allievo "&amp;COUNTIF($C$2:C2711,C2711))</f>
        <v/>
      </c>
      <c r="H2711" s="3"/>
      <c r="N2711" s="3"/>
      <c r="O2711" s="3"/>
      <c r="P2711" s="3"/>
      <c r="Q2711" s="3"/>
      <c r="R2711" s="3"/>
      <c r="S2711" s="3"/>
      <c r="T2711" s="3"/>
      <c r="V2711" s="3"/>
      <c r="W2711" s="3"/>
      <c r="X2711" s="3"/>
      <c r="Z2711" s="3"/>
      <c r="AA2711" s="3"/>
      <c r="AB2711" s="3"/>
      <c r="AC2711" s="3"/>
      <c r="AD2711" s="3"/>
      <c r="AF2711" s="3"/>
      <c r="AG2711" s="3"/>
      <c r="AH2711" s="3"/>
      <c r="AJ2711" s="3"/>
      <c r="AK2711" s="3"/>
      <c r="AL2711" s="3"/>
      <c r="AN2711" s="3"/>
      <c r="AQ2711" s="3"/>
    </row>
    <row r="2712" spans="1:43">
      <c r="A2712" t="str">
        <f>IF(C2712="","","Allievo "&amp;COUNTIF($C$2:C2712,C2712))</f>
        <v/>
      </c>
      <c r="H2712" s="3"/>
      <c r="N2712" s="3"/>
      <c r="O2712" s="3"/>
      <c r="P2712" s="3"/>
      <c r="Q2712" s="3"/>
      <c r="R2712" s="3"/>
      <c r="S2712" s="3"/>
      <c r="T2712" s="3"/>
      <c r="V2712" s="3"/>
      <c r="W2712" s="3"/>
      <c r="X2712" s="3"/>
      <c r="Z2712" s="3"/>
      <c r="AA2712" s="3"/>
      <c r="AB2712" s="3"/>
      <c r="AC2712" s="3"/>
      <c r="AD2712" s="3"/>
      <c r="AF2712" s="3"/>
      <c r="AG2712" s="3"/>
      <c r="AH2712" s="3"/>
      <c r="AJ2712" s="3"/>
      <c r="AK2712" s="3"/>
      <c r="AL2712" s="3"/>
      <c r="AN2712" s="3"/>
      <c r="AQ2712" s="3"/>
    </row>
    <row r="2713" spans="1:43">
      <c r="A2713" t="str">
        <f>IF(C2713="","","Allievo "&amp;COUNTIF($C$2:C2713,C2713))</f>
        <v/>
      </c>
      <c r="H2713" s="3"/>
      <c r="N2713" s="3"/>
      <c r="O2713" s="3"/>
      <c r="P2713" s="3"/>
      <c r="Q2713" s="3"/>
      <c r="R2713" s="3"/>
      <c r="S2713" s="3"/>
      <c r="T2713" s="3"/>
      <c r="V2713" s="3"/>
      <c r="W2713" s="3"/>
      <c r="X2713" s="3"/>
      <c r="Z2713" s="3"/>
      <c r="AA2713" s="3"/>
      <c r="AB2713" s="3"/>
      <c r="AC2713" s="3"/>
      <c r="AD2713" s="3"/>
      <c r="AF2713" s="3"/>
      <c r="AG2713" s="3"/>
      <c r="AH2713" s="3"/>
      <c r="AJ2713" s="3"/>
      <c r="AK2713" s="3"/>
      <c r="AL2713" s="3"/>
      <c r="AN2713" s="3"/>
      <c r="AQ2713" s="3"/>
    </row>
    <row r="2714" spans="1:43">
      <c r="A2714" t="str">
        <f>IF(C2714="","","Allievo "&amp;COUNTIF($C$2:C2714,C2714))</f>
        <v/>
      </c>
      <c r="H2714" s="3"/>
      <c r="N2714" s="3"/>
      <c r="O2714" s="3"/>
      <c r="P2714" s="3"/>
      <c r="Q2714" s="3"/>
      <c r="R2714" s="3"/>
      <c r="S2714" s="3"/>
      <c r="T2714" s="3"/>
      <c r="V2714" s="3"/>
      <c r="W2714" s="3"/>
      <c r="X2714" s="3"/>
      <c r="Z2714" s="3"/>
      <c r="AA2714" s="3"/>
      <c r="AB2714" s="3"/>
      <c r="AC2714" s="3"/>
      <c r="AD2714" s="3"/>
      <c r="AF2714" s="3"/>
      <c r="AG2714" s="3"/>
      <c r="AH2714" s="3"/>
      <c r="AJ2714" s="3"/>
      <c r="AK2714" s="3"/>
      <c r="AL2714" s="3"/>
      <c r="AN2714" s="3"/>
      <c r="AQ2714" s="3"/>
    </row>
    <row r="2715" spans="1:43">
      <c r="A2715" t="str">
        <f>IF(C2715="","","Allievo "&amp;COUNTIF($C$2:C2715,C2715))</f>
        <v/>
      </c>
      <c r="H2715" s="3"/>
      <c r="N2715" s="3"/>
      <c r="O2715" s="3"/>
      <c r="P2715" s="3"/>
      <c r="Q2715" s="3"/>
      <c r="R2715" s="3"/>
      <c r="S2715" s="3"/>
      <c r="T2715" s="3"/>
      <c r="V2715" s="3"/>
      <c r="W2715" s="3"/>
      <c r="X2715" s="3"/>
      <c r="Z2715" s="3"/>
      <c r="AA2715" s="3"/>
      <c r="AB2715" s="3"/>
      <c r="AC2715" s="3"/>
      <c r="AD2715" s="3"/>
      <c r="AF2715" s="3"/>
      <c r="AG2715" s="3"/>
      <c r="AH2715" s="3"/>
      <c r="AJ2715" s="3"/>
      <c r="AK2715" s="3"/>
      <c r="AL2715" s="3"/>
      <c r="AN2715" s="3"/>
      <c r="AQ2715" s="3"/>
    </row>
    <row r="2716" spans="1:43">
      <c r="A2716" t="str">
        <f>IF(C2716="","","Allievo "&amp;COUNTIF($C$2:C2716,C2716))</f>
        <v/>
      </c>
      <c r="H2716" s="3"/>
      <c r="N2716" s="3"/>
      <c r="O2716" s="3"/>
      <c r="P2716" s="3"/>
      <c r="Q2716" s="3"/>
      <c r="R2716" s="3"/>
      <c r="S2716" s="3"/>
      <c r="T2716" s="3"/>
      <c r="V2716" s="3"/>
      <c r="W2716" s="3"/>
      <c r="X2716" s="3"/>
      <c r="Z2716" s="3"/>
      <c r="AA2716" s="3"/>
      <c r="AB2716" s="3"/>
      <c r="AC2716" s="3"/>
      <c r="AD2716" s="3"/>
      <c r="AF2716" s="3"/>
      <c r="AG2716" s="3"/>
      <c r="AH2716" s="3"/>
      <c r="AJ2716" s="3"/>
      <c r="AK2716" s="3"/>
      <c r="AL2716" s="3"/>
      <c r="AN2716" s="3"/>
      <c r="AQ2716" s="3"/>
    </row>
    <row r="2717" spans="1:43">
      <c r="A2717" t="str">
        <f>IF(C2717="","","Allievo "&amp;COUNTIF($C$2:C2717,C2717))</f>
        <v/>
      </c>
      <c r="H2717" s="3"/>
      <c r="N2717" s="3"/>
      <c r="O2717" s="3"/>
      <c r="P2717" s="3"/>
      <c r="Q2717" s="3"/>
      <c r="R2717" s="3"/>
      <c r="S2717" s="3"/>
      <c r="T2717" s="3"/>
      <c r="V2717" s="3"/>
      <c r="W2717" s="3"/>
      <c r="X2717" s="3"/>
      <c r="Z2717" s="3"/>
      <c r="AA2717" s="3"/>
      <c r="AB2717" s="3"/>
      <c r="AC2717" s="3"/>
      <c r="AD2717" s="3"/>
      <c r="AF2717" s="3"/>
      <c r="AG2717" s="3"/>
      <c r="AH2717" s="3"/>
      <c r="AJ2717" s="3"/>
      <c r="AK2717" s="3"/>
      <c r="AL2717" s="3"/>
      <c r="AN2717" s="3"/>
      <c r="AQ2717" s="3"/>
    </row>
    <row r="2718" spans="1:43">
      <c r="A2718" t="str">
        <f>IF(C2718="","","Allievo "&amp;COUNTIF($C$2:C2718,C2718))</f>
        <v/>
      </c>
      <c r="H2718" s="3"/>
      <c r="N2718" s="3"/>
      <c r="O2718" s="3"/>
      <c r="P2718" s="3"/>
      <c r="Q2718" s="3"/>
      <c r="R2718" s="3"/>
      <c r="S2718" s="3"/>
      <c r="T2718" s="3"/>
      <c r="V2718" s="3"/>
      <c r="W2718" s="3"/>
      <c r="X2718" s="3"/>
      <c r="Z2718" s="3"/>
      <c r="AA2718" s="3"/>
      <c r="AB2718" s="3"/>
      <c r="AC2718" s="3"/>
      <c r="AD2718" s="3"/>
      <c r="AF2718" s="3"/>
      <c r="AG2718" s="3"/>
      <c r="AH2718" s="3"/>
      <c r="AJ2718" s="3"/>
      <c r="AK2718" s="3"/>
      <c r="AL2718" s="3"/>
      <c r="AN2718" s="3"/>
      <c r="AQ2718" s="3"/>
    </row>
    <row r="2719" spans="1:43">
      <c r="A2719" t="str">
        <f>IF(C2719="","","Allievo "&amp;COUNTIF($C$2:C2719,C2719))</f>
        <v/>
      </c>
      <c r="H2719" s="3"/>
      <c r="N2719" s="3"/>
      <c r="O2719" s="3"/>
      <c r="P2719" s="3"/>
      <c r="Q2719" s="3"/>
      <c r="R2719" s="3"/>
      <c r="S2719" s="3"/>
      <c r="T2719" s="3"/>
      <c r="V2719" s="3"/>
      <c r="W2719" s="3"/>
      <c r="X2719" s="3"/>
      <c r="Z2719" s="3"/>
      <c r="AA2719" s="3"/>
      <c r="AB2719" s="3"/>
      <c r="AC2719" s="3"/>
      <c r="AD2719" s="3"/>
      <c r="AF2719" s="3"/>
      <c r="AG2719" s="3"/>
      <c r="AH2719" s="3"/>
      <c r="AJ2719" s="3"/>
      <c r="AK2719" s="3"/>
      <c r="AL2719" s="3"/>
      <c r="AN2719" s="3"/>
      <c r="AQ2719" s="3"/>
    </row>
    <row r="2720" spans="1:43">
      <c r="A2720" t="str">
        <f>IF(C2720="","","Allievo "&amp;COUNTIF($C$2:C2720,C2720))</f>
        <v/>
      </c>
      <c r="H2720" s="3"/>
      <c r="N2720" s="3"/>
      <c r="O2720" s="3"/>
      <c r="P2720" s="3"/>
      <c r="Q2720" s="3"/>
      <c r="R2720" s="3"/>
      <c r="S2720" s="3"/>
      <c r="T2720" s="3"/>
      <c r="V2720" s="3"/>
      <c r="W2720" s="3"/>
      <c r="X2720" s="3"/>
      <c r="Z2720" s="3"/>
      <c r="AA2720" s="3"/>
      <c r="AB2720" s="3"/>
      <c r="AC2720" s="3"/>
      <c r="AD2720" s="3"/>
      <c r="AF2720" s="3"/>
      <c r="AG2720" s="3"/>
      <c r="AH2720" s="3"/>
      <c r="AJ2720" s="3"/>
      <c r="AK2720" s="3"/>
      <c r="AL2720" s="3"/>
      <c r="AN2720" s="3"/>
      <c r="AQ2720" s="3"/>
    </row>
    <row r="2721" spans="1:43">
      <c r="A2721" t="str">
        <f>IF(C2721="","","Allievo "&amp;COUNTIF($C$2:C2721,C2721))</f>
        <v/>
      </c>
      <c r="H2721" s="3"/>
      <c r="N2721" s="3"/>
      <c r="O2721" s="3"/>
      <c r="P2721" s="3"/>
      <c r="Q2721" s="3"/>
      <c r="R2721" s="3"/>
      <c r="S2721" s="3"/>
      <c r="T2721" s="3"/>
      <c r="V2721" s="3"/>
      <c r="W2721" s="3"/>
      <c r="X2721" s="3"/>
      <c r="Z2721" s="3"/>
      <c r="AA2721" s="3"/>
      <c r="AB2721" s="3"/>
      <c r="AC2721" s="3"/>
      <c r="AD2721" s="3"/>
      <c r="AF2721" s="3"/>
      <c r="AG2721" s="3"/>
      <c r="AH2721" s="3"/>
      <c r="AJ2721" s="3"/>
      <c r="AK2721" s="3"/>
      <c r="AL2721" s="3"/>
      <c r="AN2721" s="3"/>
      <c r="AQ2721" s="3"/>
    </row>
    <row r="2722" spans="1:43">
      <c r="A2722" t="str">
        <f>IF(C2722="","","Allievo "&amp;COUNTIF($C$2:C2722,C2722))</f>
        <v/>
      </c>
      <c r="H2722" s="3"/>
      <c r="N2722" s="3"/>
      <c r="O2722" s="3"/>
      <c r="P2722" s="3"/>
      <c r="Q2722" s="3"/>
      <c r="R2722" s="3"/>
      <c r="S2722" s="3"/>
      <c r="T2722" s="3"/>
      <c r="V2722" s="3"/>
      <c r="W2722" s="3"/>
      <c r="X2722" s="3"/>
      <c r="Z2722" s="3"/>
      <c r="AA2722" s="3"/>
      <c r="AB2722" s="3"/>
      <c r="AC2722" s="3"/>
      <c r="AD2722" s="3"/>
      <c r="AF2722" s="3"/>
      <c r="AG2722" s="3"/>
      <c r="AH2722" s="3"/>
      <c r="AJ2722" s="3"/>
      <c r="AK2722" s="3"/>
      <c r="AL2722" s="3"/>
      <c r="AN2722" s="3"/>
      <c r="AQ2722" s="3"/>
    </row>
    <row r="2723" spans="1:43">
      <c r="A2723" t="str">
        <f>IF(C2723="","","Allievo "&amp;COUNTIF($C$2:C2723,C2723))</f>
        <v/>
      </c>
      <c r="H2723" s="3"/>
      <c r="N2723" s="3"/>
      <c r="O2723" s="3"/>
      <c r="P2723" s="3"/>
      <c r="Q2723" s="3"/>
      <c r="R2723" s="3"/>
      <c r="S2723" s="3"/>
      <c r="T2723" s="3"/>
      <c r="V2723" s="3"/>
      <c r="W2723" s="3"/>
      <c r="X2723" s="3"/>
      <c r="Z2723" s="3"/>
      <c r="AA2723" s="3"/>
      <c r="AB2723" s="3"/>
      <c r="AC2723" s="3"/>
      <c r="AD2723" s="3"/>
      <c r="AF2723" s="3"/>
      <c r="AG2723" s="3"/>
      <c r="AH2723" s="3"/>
      <c r="AJ2723" s="3"/>
      <c r="AK2723" s="3"/>
      <c r="AL2723" s="3"/>
      <c r="AN2723" s="3"/>
      <c r="AQ2723" s="3"/>
    </row>
    <row r="2724" spans="1:43">
      <c r="A2724" t="str">
        <f>IF(C2724="","","Allievo "&amp;COUNTIF($C$2:C2724,C2724))</f>
        <v/>
      </c>
      <c r="H2724" s="3"/>
      <c r="N2724" s="3"/>
      <c r="O2724" s="3"/>
      <c r="P2724" s="3"/>
      <c r="Q2724" s="3"/>
      <c r="R2724" s="3"/>
      <c r="S2724" s="3"/>
      <c r="T2724" s="3"/>
      <c r="V2724" s="3"/>
      <c r="W2724" s="3"/>
      <c r="X2724" s="3"/>
      <c r="Z2724" s="3"/>
      <c r="AA2724" s="3"/>
      <c r="AB2724" s="3"/>
      <c r="AC2724" s="3"/>
      <c r="AD2724" s="3"/>
      <c r="AF2724" s="3"/>
      <c r="AG2724" s="3"/>
      <c r="AH2724" s="3"/>
      <c r="AJ2724" s="3"/>
      <c r="AK2724" s="3"/>
      <c r="AL2724" s="3"/>
      <c r="AN2724" s="3"/>
      <c r="AQ2724" s="3"/>
    </row>
    <row r="2725" spans="1:43">
      <c r="A2725" t="str">
        <f>IF(C2725="","","Allievo "&amp;COUNTIF($C$2:C2725,C2725))</f>
        <v/>
      </c>
      <c r="H2725" s="3"/>
      <c r="N2725" s="3"/>
      <c r="O2725" s="3"/>
      <c r="P2725" s="3"/>
      <c r="Q2725" s="3"/>
      <c r="R2725" s="3"/>
      <c r="S2725" s="3"/>
      <c r="T2725" s="3"/>
      <c r="V2725" s="3"/>
      <c r="W2725" s="3"/>
      <c r="X2725" s="3"/>
      <c r="Z2725" s="3"/>
      <c r="AA2725" s="3"/>
      <c r="AB2725" s="3"/>
      <c r="AC2725" s="3"/>
      <c r="AD2725" s="3"/>
      <c r="AF2725" s="3"/>
      <c r="AG2725" s="3"/>
      <c r="AH2725" s="3"/>
      <c r="AJ2725" s="3"/>
      <c r="AK2725" s="3"/>
      <c r="AL2725" s="3"/>
      <c r="AN2725" s="3"/>
      <c r="AQ2725" s="3"/>
    </row>
    <row r="2726" spans="1:43">
      <c r="A2726" t="str">
        <f>IF(C2726="","","Allievo "&amp;COUNTIF($C$2:C2726,C2726))</f>
        <v/>
      </c>
      <c r="H2726" s="3"/>
      <c r="N2726" s="3"/>
      <c r="O2726" s="3"/>
      <c r="P2726" s="3"/>
      <c r="Q2726" s="3"/>
      <c r="R2726" s="3"/>
      <c r="S2726" s="3"/>
      <c r="T2726" s="3"/>
      <c r="V2726" s="3"/>
      <c r="W2726" s="3"/>
      <c r="X2726" s="3"/>
      <c r="Z2726" s="3"/>
      <c r="AA2726" s="3"/>
      <c r="AB2726" s="3"/>
      <c r="AC2726" s="3"/>
      <c r="AD2726" s="3"/>
      <c r="AF2726" s="3"/>
      <c r="AG2726" s="3"/>
      <c r="AH2726" s="3"/>
      <c r="AJ2726" s="3"/>
      <c r="AK2726" s="3"/>
      <c r="AL2726" s="3"/>
      <c r="AN2726" s="3"/>
      <c r="AQ2726" s="3"/>
    </row>
    <row r="2727" spans="1:43">
      <c r="A2727" t="str">
        <f>IF(C2727="","","Allievo "&amp;COUNTIF($C$2:C2727,C2727))</f>
        <v/>
      </c>
      <c r="H2727" s="3"/>
      <c r="N2727" s="3"/>
      <c r="O2727" s="3"/>
      <c r="P2727" s="3"/>
      <c r="Q2727" s="3"/>
      <c r="R2727" s="3"/>
      <c r="S2727" s="3"/>
      <c r="T2727" s="3"/>
      <c r="V2727" s="3"/>
      <c r="W2727" s="3"/>
      <c r="X2727" s="3"/>
      <c r="Z2727" s="3"/>
      <c r="AA2727" s="3"/>
      <c r="AB2727" s="3"/>
      <c r="AC2727" s="3"/>
      <c r="AD2727" s="3"/>
      <c r="AF2727" s="3"/>
      <c r="AG2727" s="3"/>
      <c r="AH2727" s="3"/>
      <c r="AJ2727" s="3"/>
      <c r="AK2727" s="3"/>
      <c r="AL2727" s="3"/>
      <c r="AN2727" s="3"/>
      <c r="AQ2727" s="3"/>
    </row>
    <row r="2728" spans="1:43">
      <c r="A2728" t="str">
        <f>IF(C2728="","","Allievo "&amp;COUNTIF($C$2:C2728,C2728))</f>
        <v/>
      </c>
      <c r="H2728" s="3"/>
      <c r="N2728" s="3"/>
      <c r="O2728" s="3"/>
      <c r="P2728" s="3"/>
      <c r="Q2728" s="3"/>
      <c r="R2728" s="3"/>
      <c r="S2728" s="3"/>
      <c r="T2728" s="3"/>
      <c r="V2728" s="3"/>
      <c r="W2728" s="3"/>
      <c r="X2728" s="3"/>
      <c r="Z2728" s="3"/>
      <c r="AA2728" s="3"/>
      <c r="AB2728" s="3"/>
      <c r="AC2728" s="3"/>
      <c r="AD2728" s="3"/>
      <c r="AF2728" s="3"/>
      <c r="AG2728" s="3"/>
      <c r="AH2728" s="3"/>
      <c r="AJ2728" s="3"/>
      <c r="AK2728" s="3"/>
      <c r="AL2728" s="3"/>
      <c r="AN2728" s="3"/>
      <c r="AQ2728" s="3"/>
    </row>
    <row r="2729" spans="1:43">
      <c r="A2729" t="str">
        <f>IF(C2729="","","Allievo "&amp;COUNTIF($C$2:C2729,C2729))</f>
        <v/>
      </c>
      <c r="H2729" s="3"/>
      <c r="N2729" s="3"/>
      <c r="O2729" s="3"/>
      <c r="P2729" s="3"/>
      <c r="Q2729" s="3"/>
      <c r="R2729" s="3"/>
      <c r="S2729" s="3"/>
      <c r="T2729" s="3"/>
      <c r="V2729" s="3"/>
      <c r="W2729" s="3"/>
      <c r="X2729" s="3"/>
      <c r="Z2729" s="3"/>
      <c r="AA2729" s="3"/>
      <c r="AB2729" s="3"/>
      <c r="AC2729" s="3"/>
      <c r="AD2729" s="3"/>
      <c r="AF2729" s="3"/>
      <c r="AG2729" s="3"/>
      <c r="AH2729" s="3"/>
      <c r="AJ2729" s="3"/>
      <c r="AK2729" s="3"/>
      <c r="AL2729" s="3"/>
      <c r="AN2729" s="3"/>
      <c r="AQ2729" s="3"/>
    </row>
    <row r="2730" spans="1:43">
      <c r="A2730" t="str">
        <f>IF(C2730="","","Allievo "&amp;COUNTIF($C$2:C2730,C2730))</f>
        <v/>
      </c>
      <c r="H2730" s="3"/>
      <c r="N2730" s="3"/>
      <c r="O2730" s="3"/>
      <c r="P2730" s="3"/>
      <c r="Q2730" s="3"/>
      <c r="R2730" s="3"/>
      <c r="S2730" s="3"/>
      <c r="T2730" s="3"/>
      <c r="V2730" s="3"/>
      <c r="W2730" s="3"/>
      <c r="X2730" s="3"/>
      <c r="Z2730" s="3"/>
      <c r="AA2730" s="3"/>
      <c r="AB2730" s="3"/>
      <c r="AC2730" s="3"/>
      <c r="AD2730" s="3"/>
      <c r="AF2730" s="3"/>
      <c r="AG2730" s="3"/>
      <c r="AH2730" s="3"/>
      <c r="AJ2730" s="3"/>
      <c r="AK2730" s="3"/>
      <c r="AL2730" s="3"/>
      <c r="AN2730" s="3"/>
      <c r="AQ2730" s="3"/>
    </row>
    <row r="2731" spans="1:43">
      <c r="A2731" t="str">
        <f>IF(C2731="","","Allievo "&amp;COUNTIF($C$2:C2731,C2731))</f>
        <v/>
      </c>
      <c r="H2731" s="3"/>
      <c r="N2731" s="3"/>
      <c r="O2731" s="3"/>
      <c r="P2731" s="3"/>
      <c r="Q2731" s="3"/>
      <c r="R2731" s="3"/>
      <c r="S2731" s="3"/>
      <c r="T2731" s="3"/>
      <c r="V2731" s="3"/>
      <c r="W2731" s="3"/>
      <c r="X2731" s="3"/>
      <c r="Z2731" s="3"/>
      <c r="AA2731" s="3"/>
      <c r="AB2731" s="3"/>
      <c r="AC2731" s="3"/>
      <c r="AD2731" s="3"/>
      <c r="AF2731" s="3"/>
      <c r="AG2731" s="3"/>
      <c r="AH2731" s="3"/>
      <c r="AJ2731" s="3"/>
      <c r="AK2731" s="3"/>
      <c r="AL2731" s="3"/>
      <c r="AN2731" s="3"/>
      <c r="AQ2731" s="3"/>
    </row>
    <row r="2732" spans="1:43">
      <c r="A2732" t="str">
        <f>IF(C2732="","","Allievo "&amp;COUNTIF($C$2:C2732,C2732))</f>
        <v/>
      </c>
      <c r="H2732" s="3"/>
      <c r="N2732" s="3"/>
      <c r="O2732" s="3"/>
      <c r="P2732" s="3"/>
      <c r="Q2732" s="3"/>
      <c r="R2732" s="3"/>
      <c r="S2732" s="3"/>
      <c r="T2732" s="3"/>
      <c r="V2732" s="3"/>
      <c r="W2732" s="3"/>
      <c r="X2732" s="3"/>
      <c r="Z2732" s="3"/>
      <c r="AA2732" s="3"/>
      <c r="AB2732" s="3"/>
      <c r="AC2732" s="3"/>
      <c r="AD2732" s="3"/>
      <c r="AF2732" s="3"/>
      <c r="AG2732" s="3"/>
      <c r="AH2732" s="3"/>
      <c r="AJ2732" s="3"/>
      <c r="AK2732" s="3"/>
      <c r="AL2732" s="3"/>
      <c r="AN2732" s="3"/>
      <c r="AQ2732" s="3"/>
    </row>
    <row r="2733" spans="1:43">
      <c r="A2733" t="str">
        <f>IF(C2733="","","Allievo "&amp;COUNTIF($C$2:C2733,C2733))</f>
        <v/>
      </c>
      <c r="H2733" s="3"/>
      <c r="N2733" s="3"/>
      <c r="O2733" s="3"/>
      <c r="P2733" s="3"/>
      <c r="Q2733" s="3"/>
      <c r="R2733" s="3"/>
      <c r="S2733" s="3"/>
      <c r="T2733" s="3"/>
      <c r="V2733" s="3"/>
      <c r="W2733" s="3"/>
      <c r="X2733" s="3"/>
      <c r="Z2733" s="3"/>
      <c r="AA2733" s="3"/>
      <c r="AB2733" s="3"/>
      <c r="AC2733" s="3"/>
      <c r="AD2733" s="3"/>
      <c r="AF2733" s="3"/>
      <c r="AG2733" s="3"/>
      <c r="AH2733" s="3"/>
      <c r="AJ2733" s="3"/>
      <c r="AK2733" s="3"/>
      <c r="AL2733" s="3"/>
      <c r="AN2733" s="3"/>
      <c r="AQ2733" s="3"/>
    </row>
    <row r="2734" spans="1:43">
      <c r="A2734" t="str">
        <f>IF(C2734="","","Allievo "&amp;COUNTIF($C$2:C2734,C2734))</f>
        <v/>
      </c>
      <c r="H2734" s="3"/>
      <c r="N2734" s="3"/>
      <c r="O2734" s="3"/>
      <c r="P2734" s="3"/>
      <c r="Q2734" s="3"/>
      <c r="R2734" s="3"/>
      <c r="S2734" s="3"/>
      <c r="T2734" s="3"/>
      <c r="V2734" s="3"/>
      <c r="W2734" s="3"/>
      <c r="X2734" s="3"/>
      <c r="Z2734" s="3"/>
      <c r="AA2734" s="3"/>
      <c r="AB2734" s="3"/>
      <c r="AC2734" s="3"/>
      <c r="AD2734" s="3"/>
      <c r="AF2734" s="3"/>
      <c r="AG2734" s="3"/>
      <c r="AH2734" s="3"/>
      <c r="AJ2734" s="3"/>
      <c r="AK2734" s="3"/>
      <c r="AL2734" s="3"/>
      <c r="AN2734" s="3"/>
      <c r="AQ2734" s="3"/>
    </row>
    <row r="2735" spans="1:43">
      <c r="A2735" t="str">
        <f>IF(C2735="","","Allievo "&amp;COUNTIF($C$2:C2735,C2735))</f>
        <v/>
      </c>
      <c r="H2735" s="3"/>
      <c r="N2735" s="3"/>
      <c r="O2735" s="3"/>
      <c r="P2735" s="3"/>
      <c r="Q2735" s="3"/>
      <c r="R2735" s="3"/>
      <c r="S2735" s="3"/>
      <c r="T2735" s="3"/>
      <c r="V2735" s="3"/>
      <c r="W2735" s="3"/>
      <c r="X2735" s="3"/>
      <c r="Z2735" s="3"/>
      <c r="AA2735" s="3"/>
      <c r="AB2735" s="3"/>
      <c r="AC2735" s="3"/>
      <c r="AD2735" s="3"/>
      <c r="AF2735" s="3"/>
      <c r="AG2735" s="3"/>
      <c r="AH2735" s="3"/>
      <c r="AJ2735" s="3"/>
      <c r="AK2735" s="3"/>
      <c r="AL2735" s="3"/>
      <c r="AN2735" s="3"/>
      <c r="AQ2735" s="3"/>
    </row>
    <row r="2736" spans="1:43">
      <c r="A2736" t="str">
        <f>IF(C2736="","","Allievo "&amp;COUNTIF($C$2:C2736,C2736))</f>
        <v/>
      </c>
      <c r="H2736" s="3"/>
      <c r="N2736" s="3"/>
      <c r="O2736" s="3"/>
      <c r="P2736" s="3"/>
      <c r="Q2736" s="3"/>
      <c r="R2736" s="3"/>
      <c r="S2736" s="3"/>
      <c r="T2736" s="3"/>
      <c r="V2736" s="3"/>
      <c r="W2736" s="3"/>
      <c r="X2736" s="3"/>
      <c r="Z2736" s="3"/>
      <c r="AA2736" s="3"/>
      <c r="AB2736" s="3"/>
      <c r="AC2736" s="3"/>
      <c r="AD2736" s="3"/>
      <c r="AF2736" s="3"/>
      <c r="AG2736" s="3"/>
      <c r="AH2736" s="3"/>
      <c r="AJ2736" s="3"/>
      <c r="AK2736" s="3"/>
      <c r="AL2736" s="3"/>
      <c r="AN2736" s="3"/>
      <c r="AQ2736" s="3"/>
    </row>
    <row r="2737" spans="1:43">
      <c r="A2737" t="str">
        <f>IF(C2737="","","Allievo "&amp;COUNTIF($C$2:C2737,C2737))</f>
        <v/>
      </c>
      <c r="H2737" s="3"/>
      <c r="N2737" s="3"/>
      <c r="O2737" s="3"/>
      <c r="P2737" s="3"/>
      <c r="Q2737" s="3"/>
      <c r="R2737" s="3"/>
      <c r="S2737" s="3"/>
      <c r="T2737" s="3"/>
      <c r="V2737" s="3"/>
      <c r="W2737" s="3"/>
      <c r="X2737" s="3"/>
      <c r="Z2737" s="3"/>
      <c r="AA2737" s="3"/>
      <c r="AB2737" s="3"/>
      <c r="AC2737" s="3"/>
      <c r="AD2737" s="3"/>
      <c r="AF2737" s="3"/>
      <c r="AG2737" s="3"/>
      <c r="AH2737" s="3"/>
      <c r="AJ2737" s="3"/>
      <c r="AK2737" s="3"/>
      <c r="AL2737" s="3"/>
      <c r="AN2737" s="3"/>
      <c r="AQ2737" s="3"/>
    </row>
    <row r="2738" spans="1:43">
      <c r="A2738" t="str">
        <f>IF(C2738="","","Allievo "&amp;COUNTIF($C$2:C2738,C2738))</f>
        <v/>
      </c>
      <c r="H2738" s="3"/>
      <c r="N2738" s="3"/>
      <c r="O2738" s="3"/>
      <c r="P2738" s="3"/>
      <c r="Q2738" s="3"/>
      <c r="R2738" s="3"/>
      <c r="S2738" s="3"/>
      <c r="T2738" s="3"/>
      <c r="V2738" s="3"/>
      <c r="W2738" s="3"/>
      <c r="X2738" s="3"/>
      <c r="Z2738" s="3"/>
      <c r="AA2738" s="3"/>
      <c r="AB2738" s="3"/>
      <c r="AC2738" s="3"/>
      <c r="AD2738" s="3"/>
      <c r="AF2738" s="3"/>
      <c r="AG2738" s="3"/>
      <c r="AH2738" s="3"/>
      <c r="AJ2738" s="3"/>
      <c r="AK2738" s="3"/>
      <c r="AL2738" s="3"/>
      <c r="AN2738" s="3"/>
      <c r="AQ2738" s="3"/>
    </row>
    <row r="2739" spans="1:43">
      <c r="A2739" t="str">
        <f>IF(C2739="","","Allievo "&amp;COUNTIF($C$2:C2739,C2739))</f>
        <v/>
      </c>
      <c r="H2739" s="3"/>
      <c r="N2739" s="3"/>
      <c r="O2739" s="3"/>
      <c r="P2739" s="3"/>
      <c r="Q2739" s="3"/>
      <c r="R2739" s="3"/>
      <c r="S2739" s="3"/>
      <c r="T2739" s="3"/>
      <c r="V2739" s="3"/>
      <c r="W2739" s="3"/>
      <c r="X2739" s="3"/>
      <c r="Z2739" s="3"/>
      <c r="AA2739" s="3"/>
      <c r="AB2739" s="3"/>
      <c r="AC2739" s="3"/>
      <c r="AD2739" s="3"/>
      <c r="AF2739" s="3"/>
      <c r="AG2739" s="3"/>
      <c r="AH2739" s="3"/>
      <c r="AJ2739" s="3"/>
      <c r="AK2739" s="3"/>
      <c r="AL2739" s="3"/>
      <c r="AN2739" s="3"/>
      <c r="AQ2739" s="3"/>
    </row>
    <row r="2740" spans="1:43">
      <c r="A2740" t="str">
        <f>IF(C2740="","","Allievo "&amp;COUNTIF($C$2:C2740,C2740))</f>
        <v/>
      </c>
      <c r="H2740" s="3"/>
      <c r="N2740" s="3"/>
      <c r="O2740" s="3"/>
      <c r="P2740" s="3"/>
      <c r="Q2740" s="3"/>
      <c r="R2740" s="3"/>
      <c r="S2740" s="3"/>
      <c r="T2740" s="3"/>
      <c r="V2740" s="3"/>
      <c r="W2740" s="3"/>
      <c r="X2740" s="3"/>
      <c r="Z2740" s="3"/>
      <c r="AA2740" s="3"/>
      <c r="AB2740" s="3"/>
      <c r="AC2740" s="3"/>
      <c r="AD2740" s="3"/>
      <c r="AF2740" s="3"/>
      <c r="AG2740" s="3"/>
      <c r="AH2740" s="3"/>
      <c r="AJ2740" s="3"/>
      <c r="AK2740" s="3"/>
      <c r="AL2740" s="3"/>
      <c r="AN2740" s="3"/>
      <c r="AQ2740" s="3"/>
    </row>
    <row r="2741" spans="1:43">
      <c r="A2741" t="str">
        <f>IF(C2741="","","Allievo "&amp;COUNTIF($C$2:C2741,C2741))</f>
        <v/>
      </c>
      <c r="H2741" s="3"/>
      <c r="N2741" s="3"/>
      <c r="O2741" s="3"/>
      <c r="P2741" s="3"/>
      <c r="Q2741" s="3"/>
      <c r="R2741" s="3"/>
      <c r="S2741" s="3"/>
      <c r="T2741" s="3"/>
      <c r="V2741" s="3"/>
      <c r="W2741" s="3"/>
      <c r="X2741" s="3"/>
      <c r="Z2741" s="3"/>
      <c r="AA2741" s="3"/>
      <c r="AB2741" s="3"/>
      <c r="AC2741" s="3"/>
      <c r="AD2741" s="3"/>
      <c r="AF2741" s="3"/>
      <c r="AG2741" s="3"/>
      <c r="AH2741" s="3"/>
      <c r="AJ2741" s="3"/>
      <c r="AK2741" s="3"/>
      <c r="AL2741" s="3"/>
      <c r="AN2741" s="3"/>
      <c r="AQ2741" s="3"/>
    </row>
    <row r="2742" spans="1:43">
      <c r="A2742" t="str">
        <f>IF(C2742="","","Allievo "&amp;COUNTIF($C$2:C2742,C2742))</f>
        <v/>
      </c>
      <c r="H2742" s="3"/>
      <c r="N2742" s="3"/>
      <c r="O2742" s="3"/>
      <c r="P2742" s="3"/>
      <c r="Q2742" s="3"/>
      <c r="R2742" s="3"/>
      <c r="S2742" s="3"/>
      <c r="T2742" s="3"/>
      <c r="V2742" s="3"/>
      <c r="W2742" s="3"/>
      <c r="X2742" s="3"/>
      <c r="Z2742" s="3"/>
      <c r="AA2742" s="3"/>
      <c r="AB2742" s="3"/>
      <c r="AC2742" s="3"/>
      <c r="AD2742" s="3"/>
      <c r="AF2742" s="3"/>
      <c r="AG2742" s="3"/>
      <c r="AH2742" s="3"/>
      <c r="AJ2742" s="3"/>
      <c r="AK2742" s="3"/>
      <c r="AL2742" s="3"/>
      <c r="AN2742" s="3"/>
      <c r="AQ2742" s="3"/>
    </row>
    <row r="2743" spans="1:43">
      <c r="A2743" t="str">
        <f>IF(C2743="","","Allievo "&amp;COUNTIF($C$2:C2743,C2743))</f>
        <v/>
      </c>
      <c r="H2743" s="3"/>
      <c r="N2743" s="3"/>
      <c r="O2743" s="3"/>
      <c r="P2743" s="3"/>
      <c r="Q2743" s="3"/>
      <c r="R2743" s="3"/>
      <c r="S2743" s="3"/>
      <c r="T2743" s="3"/>
      <c r="V2743" s="3"/>
      <c r="W2743" s="3"/>
      <c r="X2743" s="3"/>
      <c r="Z2743" s="3"/>
      <c r="AA2743" s="3"/>
      <c r="AB2743" s="3"/>
      <c r="AC2743" s="3"/>
      <c r="AD2743" s="3"/>
      <c r="AF2743" s="3"/>
      <c r="AG2743" s="3"/>
      <c r="AH2743" s="3"/>
      <c r="AJ2743" s="3"/>
      <c r="AK2743" s="3"/>
      <c r="AL2743" s="3"/>
      <c r="AN2743" s="3"/>
      <c r="AQ2743" s="3"/>
    </row>
    <row r="2744" spans="1:43">
      <c r="A2744" t="str">
        <f>IF(C2744="","","Allievo "&amp;COUNTIF($C$2:C2744,C2744))</f>
        <v/>
      </c>
      <c r="H2744" s="3"/>
      <c r="N2744" s="3"/>
      <c r="O2744" s="3"/>
      <c r="P2744" s="3"/>
      <c r="Q2744" s="3"/>
      <c r="R2744" s="3"/>
      <c r="S2744" s="3"/>
      <c r="T2744" s="3"/>
      <c r="V2744" s="3"/>
      <c r="W2744" s="3"/>
      <c r="X2744" s="3"/>
      <c r="Z2744" s="3"/>
      <c r="AA2744" s="3"/>
      <c r="AB2744" s="3"/>
      <c r="AC2744" s="3"/>
      <c r="AD2744" s="3"/>
      <c r="AF2744" s="3"/>
      <c r="AG2744" s="3"/>
      <c r="AH2744" s="3"/>
      <c r="AJ2744" s="3"/>
      <c r="AK2744" s="3"/>
      <c r="AL2744" s="3"/>
      <c r="AN2744" s="3"/>
      <c r="AQ2744" s="3"/>
    </row>
    <row r="2745" spans="1:43">
      <c r="A2745" t="str">
        <f>IF(C2745="","","Allievo "&amp;COUNTIF($C$2:C2745,C2745))</f>
        <v/>
      </c>
      <c r="H2745" s="3"/>
      <c r="N2745" s="3"/>
      <c r="O2745" s="3"/>
      <c r="P2745" s="3"/>
      <c r="Q2745" s="3"/>
      <c r="R2745" s="3"/>
      <c r="S2745" s="3"/>
      <c r="T2745" s="3"/>
      <c r="V2745" s="3"/>
      <c r="W2745" s="3"/>
      <c r="X2745" s="3"/>
      <c r="Z2745" s="3"/>
      <c r="AA2745" s="3"/>
      <c r="AB2745" s="3"/>
      <c r="AC2745" s="3"/>
      <c r="AD2745" s="3"/>
      <c r="AF2745" s="3"/>
      <c r="AG2745" s="3"/>
      <c r="AH2745" s="3"/>
      <c r="AJ2745" s="3"/>
      <c r="AK2745" s="3"/>
      <c r="AL2745" s="3"/>
      <c r="AN2745" s="3"/>
      <c r="AQ2745" s="3"/>
    </row>
    <row r="2746" spans="1:43">
      <c r="A2746" t="str">
        <f>IF(C2746="","","Allievo "&amp;COUNTIF($C$2:C2746,C2746))</f>
        <v/>
      </c>
      <c r="H2746" s="3"/>
      <c r="N2746" s="3"/>
      <c r="O2746" s="3"/>
      <c r="P2746" s="3"/>
      <c r="Q2746" s="3"/>
      <c r="R2746" s="3"/>
      <c r="S2746" s="3"/>
      <c r="T2746" s="3"/>
      <c r="V2746" s="3"/>
      <c r="W2746" s="3"/>
      <c r="X2746" s="3"/>
      <c r="Z2746" s="3"/>
      <c r="AA2746" s="3"/>
      <c r="AB2746" s="3"/>
      <c r="AC2746" s="3"/>
      <c r="AD2746" s="3"/>
      <c r="AF2746" s="3"/>
      <c r="AG2746" s="3"/>
      <c r="AH2746" s="3"/>
      <c r="AJ2746" s="3"/>
      <c r="AK2746" s="3"/>
      <c r="AL2746" s="3"/>
      <c r="AN2746" s="3"/>
      <c r="AQ2746" s="3"/>
    </row>
    <row r="2747" spans="1:43">
      <c r="A2747" t="str">
        <f>IF(C2747="","","Allievo "&amp;COUNTIF($C$2:C2747,C2747))</f>
        <v/>
      </c>
      <c r="H2747" s="3"/>
      <c r="N2747" s="3"/>
      <c r="O2747" s="3"/>
      <c r="P2747" s="3"/>
      <c r="Q2747" s="3"/>
      <c r="R2747" s="3"/>
      <c r="S2747" s="3"/>
      <c r="T2747" s="3"/>
      <c r="V2747" s="3"/>
      <c r="W2747" s="3"/>
      <c r="X2747" s="3"/>
      <c r="Z2747" s="3"/>
      <c r="AA2747" s="3"/>
      <c r="AB2747" s="3"/>
      <c r="AC2747" s="3"/>
      <c r="AD2747" s="3"/>
      <c r="AF2747" s="3"/>
      <c r="AG2747" s="3"/>
      <c r="AH2747" s="3"/>
      <c r="AJ2747" s="3"/>
      <c r="AK2747" s="3"/>
      <c r="AL2747" s="3"/>
      <c r="AN2747" s="3"/>
      <c r="AQ2747" s="3"/>
    </row>
    <row r="2748" spans="1:43">
      <c r="A2748" t="str">
        <f>IF(C2748="","","Allievo "&amp;COUNTIF($C$2:C2748,C2748))</f>
        <v/>
      </c>
      <c r="H2748" s="3"/>
      <c r="N2748" s="3"/>
      <c r="O2748" s="3"/>
      <c r="P2748" s="3"/>
      <c r="Q2748" s="3"/>
      <c r="R2748" s="3"/>
      <c r="S2748" s="3"/>
      <c r="T2748" s="3"/>
      <c r="V2748" s="3"/>
      <c r="W2748" s="3"/>
      <c r="X2748" s="3"/>
      <c r="Z2748" s="3"/>
      <c r="AA2748" s="3"/>
      <c r="AB2748" s="3"/>
      <c r="AC2748" s="3"/>
      <c r="AD2748" s="3"/>
      <c r="AF2748" s="3"/>
      <c r="AG2748" s="3"/>
      <c r="AH2748" s="3"/>
      <c r="AJ2748" s="3"/>
      <c r="AK2748" s="3"/>
      <c r="AL2748" s="3"/>
      <c r="AN2748" s="3"/>
      <c r="AQ2748" s="3"/>
    </row>
    <row r="2749" spans="1:43">
      <c r="A2749" t="str">
        <f>IF(C2749="","","Allievo "&amp;COUNTIF($C$2:C2749,C2749))</f>
        <v/>
      </c>
      <c r="H2749" s="3"/>
      <c r="N2749" s="3"/>
      <c r="O2749" s="3"/>
      <c r="P2749" s="3"/>
      <c r="Q2749" s="3"/>
      <c r="R2749" s="3"/>
      <c r="S2749" s="3"/>
      <c r="T2749" s="3"/>
      <c r="V2749" s="3"/>
      <c r="W2749" s="3"/>
      <c r="X2749" s="3"/>
      <c r="Z2749" s="3"/>
      <c r="AA2749" s="3"/>
      <c r="AB2749" s="3"/>
      <c r="AC2749" s="3"/>
      <c r="AD2749" s="3"/>
      <c r="AF2749" s="3"/>
      <c r="AG2749" s="3"/>
      <c r="AH2749" s="3"/>
      <c r="AJ2749" s="3"/>
      <c r="AK2749" s="3"/>
      <c r="AL2749" s="3"/>
      <c r="AN2749" s="3"/>
      <c r="AQ2749" s="3"/>
    </row>
    <row r="2750" spans="1:43">
      <c r="A2750" t="str">
        <f>IF(C2750="","","Allievo "&amp;COUNTIF($C$2:C2750,C2750))</f>
        <v/>
      </c>
      <c r="H2750" s="3"/>
      <c r="N2750" s="3"/>
      <c r="O2750" s="3"/>
      <c r="P2750" s="3"/>
      <c r="Q2750" s="3"/>
      <c r="R2750" s="3"/>
      <c r="S2750" s="3"/>
      <c r="T2750" s="3"/>
      <c r="V2750" s="3"/>
      <c r="W2750" s="3"/>
      <c r="X2750" s="3"/>
      <c r="Z2750" s="3"/>
      <c r="AA2750" s="3"/>
      <c r="AB2750" s="3"/>
      <c r="AC2750" s="3"/>
      <c r="AD2750" s="3"/>
      <c r="AF2750" s="3"/>
      <c r="AG2750" s="3"/>
      <c r="AH2750" s="3"/>
      <c r="AJ2750" s="3"/>
      <c r="AK2750" s="3"/>
      <c r="AL2750" s="3"/>
      <c r="AN2750" s="3"/>
      <c r="AQ2750" s="3"/>
    </row>
    <row r="2751" spans="1:43">
      <c r="A2751" t="str">
        <f>IF(C2751="","","Allievo "&amp;COUNTIF($C$2:C2751,C2751))</f>
        <v/>
      </c>
      <c r="H2751" s="3"/>
      <c r="N2751" s="3"/>
      <c r="O2751" s="3"/>
      <c r="P2751" s="3"/>
      <c r="Q2751" s="3"/>
      <c r="R2751" s="3"/>
      <c r="S2751" s="3"/>
      <c r="T2751" s="3"/>
      <c r="V2751" s="3"/>
      <c r="W2751" s="3"/>
      <c r="X2751" s="3"/>
      <c r="Z2751" s="3"/>
      <c r="AA2751" s="3"/>
      <c r="AB2751" s="3"/>
      <c r="AC2751" s="3"/>
      <c r="AD2751" s="3"/>
      <c r="AF2751" s="3"/>
      <c r="AG2751" s="3"/>
      <c r="AH2751" s="3"/>
      <c r="AJ2751" s="3"/>
      <c r="AK2751" s="3"/>
      <c r="AL2751" s="3"/>
      <c r="AN2751" s="3"/>
      <c r="AQ2751" s="3"/>
    </row>
    <row r="2752" spans="1:43">
      <c r="A2752" t="str">
        <f>IF(C2752="","","Allievo "&amp;COUNTIF($C$2:C2752,C2752))</f>
        <v/>
      </c>
      <c r="H2752" s="3"/>
      <c r="N2752" s="3"/>
      <c r="O2752" s="3"/>
      <c r="P2752" s="3"/>
      <c r="Q2752" s="3"/>
      <c r="R2752" s="3"/>
      <c r="S2752" s="3"/>
      <c r="T2752" s="3"/>
      <c r="V2752" s="3"/>
      <c r="W2752" s="3"/>
      <c r="X2752" s="3"/>
      <c r="Z2752" s="3"/>
      <c r="AA2752" s="3"/>
      <c r="AB2752" s="3"/>
      <c r="AC2752" s="3"/>
      <c r="AD2752" s="3"/>
      <c r="AF2752" s="3"/>
      <c r="AG2752" s="3"/>
      <c r="AH2752" s="3"/>
      <c r="AJ2752" s="3"/>
      <c r="AK2752" s="3"/>
      <c r="AL2752" s="3"/>
      <c r="AN2752" s="3"/>
      <c r="AQ2752" s="3"/>
    </row>
    <row r="2753" spans="1:43">
      <c r="A2753" t="str">
        <f>IF(C2753="","","Allievo "&amp;COUNTIF($C$2:C2753,C2753))</f>
        <v/>
      </c>
      <c r="H2753" s="3"/>
      <c r="N2753" s="3"/>
      <c r="O2753" s="3"/>
      <c r="P2753" s="3"/>
      <c r="Q2753" s="3"/>
      <c r="R2753" s="3"/>
      <c r="S2753" s="3"/>
      <c r="T2753" s="3"/>
      <c r="V2753" s="3"/>
      <c r="W2753" s="3"/>
      <c r="X2753" s="3"/>
      <c r="Z2753" s="3"/>
      <c r="AA2753" s="3"/>
      <c r="AB2753" s="3"/>
      <c r="AC2753" s="3"/>
      <c r="AD2753" s="3"/>
      <c r="AF2753" s="3"/>
      <c r="AG2753" s="3"/>
      <c r="AH2753" s="3"/>
      <c r="AJ2753" s="3"/>
      <c r="AK2753" s="3"/>
      <c r="AL2753" s="3"/>
      <c r="AN2753" s="3"/>
      <c r="AQ2753" s="3"/>
    </row>
    <row r="2754" spans="1:43">
      <c r="A2754" t="str">
        <f>IF(C2754="","","Allievo "&amp;COUNTIF($C$2:C2754,C2754))</f>
        <v/>
      </c>
      <c r="H2754" s="3"/>
      <c r="N2754" s="3"/>
      <c r="O2754" s="3"/>
      <c r="P2754" s="3"/>
      <c r="Q2754" s="3"/>
      <c r="R2754" s="3"/>
      <c r="S2754" s="3"/>
      <c r="T2754" s="3"/>
      <c r="V2754" s="3"/>
      <c r="W2754" s="3"/>
      <c r="X2754" s="3"/>
      <c r="Z2754" s="3"/>
      <c r="AA2754" s="3"/>
      <c r="AB2754" s="3"/>
      <c r="AC2754" s="3"/>
      <c r="AD2754" s="3"/>
      <c r="AF2754" s="3"/>
      <c r="AG2754" s="3"/>
      <c r="AH2754" s="3"/>
      <c r="AJ2754" s="3"/>
      <c r="AK2754" s="3"/>
      <c r="AL2754" s="3"/>
      <c r="AN2754" s="3"/>
      <c r="AQ2754" s="3"/>
    </row>
    <row r="2755" spans="1:43">
      <c r="A2755" t="str">
        <f>IF(C2755="","","Allievo "&amp;COUNTIF($C$2:C2755,C2755))</f>
        <v/>
      </c>
      <c r="H2755" s="3"/>
      <c r="N2755" s="3"/>
      <c r="O2755" s="3"/>
      <c r="P2755" s="3"/>
      <c r="Q2755" s="3"/>
      <c r="R2755" s="3"/>
      <c r="S2755" s="3"/>
      <c r="T2755" s="3"/>
      <c r="V2755" s="3"/>
      <c r="W2755" s="3"/>
      <c r="X2755" s="3"/>
      <c r="Z2755" s="3"/>
      <c r="AA2755" s="3"/>
      <c r="AB2755" s="3"/>
      <c r="AC2755" s="3"/>
      <c r="AD2755" s="3"/>
      <c r="AF2755" s="3"/>
      <c r="AG2755" s="3"/>
      <c r="AH2755" s="3"/>
      <c r="AJ2755" s="3"/>
      <c r="AK2755" s="3"/>
      <c r="AL2755" s="3"/>
      <c r="AN2755" s="3"/>
      <c r="AQ2755" s="3"/>
    </row>
    <row r="2756" spans="1:43">
      <c r="A2756" t="str">
        <f>IF(C2756="","","Allievo "&amp;COUNTIF($C$2:C2756,C2756))</f>
        <v/>
      </c>
      <c r="H2756" s="3"/>
      <c r="N2756" s="3"/>
      <c r="O2756" s="3"/>
      <c r="P2756" s="3"/>
      <c r="Q2756" s="3"/>
      <c r="R2756" s="3"/>
      <c r="S2756" s="3"/>
      <c r="T2756" s="3"/>
      <c r="V2756" s="3"/>
      <c r="W2756" s="3"/>
      <c r="X2756" s="3"/>
      <c r="Z2756" s="3"/>
      <c r="AA2756" s="3"/>
      <c r="AB2756" s="3"/>
      <c r="AC2756" s="3"/>
      <c r="AD2756" s="3"/>
      <c r="AF2756" s="3"/>
      <c r="AG2756" s="3"/>
      <c r="AH2756" s="3"/>
      <c r="AJ2756" s="3"/>
      <c r="AK2756" s="3"/>
      <c r="AL2756" s="3"/>
      <c r="AN2756" s="3"/>
      <c r="AQ2756" s="3"/>
    </row>
    <row r="2757" spans="1:43">
      <c r="A2757" t="str">
        <f>IF(C2757="","","Allievo "&amp;COUNTIF($C$2:C2757,C2757))</f>
        <v/>
      </c>
      <c r="H2757" s="3"/>
      <c r="N2757" s="3"/>
      <c r="O2757" s="3"/>
      <c r="P2757" s="3"/>
      <c r="Q2757" s="3"/>
      <c r="R2757" s="3"/>
      <c r="S2757" s="3"/>
      <c r="T2757" s="3"/>
      <c r="V2757" s="3"/>
      <c r="W2757" s="3"/>
      <c r="X2757" s="3"/>
      <c r="Z2757" s="3"/>
      <c r="AA2757" s="3"/>
      <c r="AB2757" s="3"/>
      <c r="AC2757" s="3"/>
      <c r="AD2757" s="3"/>
      <c r="AF2757" s="3"/>
      <c r="AG2757" s="3"/>
      <c r="AH2757" s="3"/>
      <c r="AJ2757" s="3"/>
      <c r="AK2757" s="3"/>
      <c r="AL2757" s="3"/>
      <c r="AN2757" s="3"/>
      <c r="AQ2757" s="3"/>
    </row>
    <row r="2758" spans="1:43">
      <c r="A2758" t="str">
        <f>IF(C2758="","","Allievo "&amp;COUNTIF($C$2:C2758,C2758))</f>
        <v/>
      </c>
      <c r="H2758" s="3"/>
      <c r="N2758" s="3"/>
      <c r="O2758" s="3"/>
      <c r="P2758" s="3"/>
      <c r="Q2758" s="3"/>
      <c r="R2758" s="3"/>
      <c r="S2758" s="3"/>
      <c r="T2758" s="3"/>
      <c r="V2758" s="3"/>
      <c r="W2758" s="3"/>
      <c r="X2758" s="3"/>
      <c r="Z2758" s="3"/>
      <c r="AA2758" s="3"/>
      <c r="AB2758" s="3"/>
      <c r="AC2758" s="3"/>
      <c r="AD2758" s="3"/>
      <c r="AF2758" s="3"/>
      <c r="AG2758" s="3"/>
      <c r="AH2758" s="3"/>
      <c r="AJ2758" s="3"/>
      <c r="AK2758" s="3"/>
      <c r="AL2758" s="3"/>
      <c r="AN2758" s="3"/>
      <c r="AQ2758" s="3"/>
    </row>
    <row r="2759" spans="1:43">
      <c r="A2759" t="str">
        <f>IF(C2759="","","Allievo "&amp;COUNTIF($C$2:C2759,C2759))</f>
        <v/>
      </c>
      <c r="H2759" s="3"/>
      <c r="N2759" s="3"/>
      <c r="O2759" s="3"/>
      <c r="P2759" s="3"/>
      <c r="Q2759" s="3"/>
      <c r="R2759" s="3"/>
      <c r="S2759" s="3"/>
      <c r="T2759" s="3"/>
      <c r="V2759" s="3"/>
      <c r="W2759" s="3"/>
      <c r="X2759" s="3"/>
      <c r="Z2759" s="3"/>
      <c r="AA2759" s="3"/>
      <c r="AB2759" s="3"/>
      <c r="AC2759" s="3"/>
      <c r="AD2759" s="3"/>
      <c r="AF2759" s="3"/>
      <c r="AG2759" s="3"/>
      <c r="AH2759" s="3"/>
      <c r="AJ2759" s="3"/>
      <c r="AK2759" s="3"/>
      <c r="AL2759" s="3"/>
      <c r="AN2759" s="3"/>
      <c r="AQ2759" s="3"/>
    </row>
    <row r="2760" spans="1:43">
      <c r="A2760" t="str">
        <f>IF(C2760="","","Allievo "&amp;COUNTIF($C$2:C2760,C2760))</f>
        <v/>
      </c>
      <c r="H2760" s="3"/>
      <c r="N2760" s="3"/>
      <c r="O2760" s="3"/>
      <c r="P2760" s="3"/>
      <c r="Q2760" s="3"/>
      <c r="R2760" s="3"/>
      <c r="S2760" s="3"/>
      <c r="T2760" s="3"/>
      <c r="V2760" s="3"/>
      <c r="W2760" s="3"/>
      <c r="X2760" s="3"/>
      <c r="Z2760" s="3"/>
      <c r="AA2760" s="3"/>
      <c r="AB2760" s="3"/>
      <c r="AC2760" s="3"/>
      <c r="AD2760" s="3"/>
      <c r="AF2760" s="3"/>
      <c r="AG2760" s="3"/>
      <c r="AH2760" s="3"/>
      <c r="AJ2760" s="3"/>
      <c r="AK2760" s="3"/>
      <c r="AL2760" s="3"/>
      <c r="AN2760" s="3"/>
      <c r="AQ2760" s="3"/>
    </row>
    <row r="2761" spans="1:43">
      <c r="A2761" t="str">
        <f>IF(C2761="","","Allievo "&amp;COUNTIF($C$2:C2761,C2761))</f>
        <v/>
      </c>
      <c r="H2761" s="3"/>
      <c r="N2761" s="3"/>
      <c r="O2761" s="3"/>
      <c r="P2761" s="3"/>
      <c r="Q2761" s="3"/>
      <c r="R2761" s="3"/>
      <c r="S2761" s="3"/>
      <c r="T2761" s="3"/>
      <c r="V2761" s="3"/>
      <c r="W2761" s="3"/>
      <c r="X2761" s="3"/>
      <c r="Z2761" s="3"/>
      <c r="AA2761" s="3"/>
      <c r="AB2761" s="3"/>
      <c r="AC2761" s="3"/>
      <c r="AD2761" s="3"/>
      <c r="AF2761" s="3"/>
      <c r="AG2761" s="3"/>
      <c r="AH2761" s="3"/>
      <c r="AJ2761" s="3"/>
      <c r="AK2761" s="3"/>
      <c r="AL2761" s="3"/>
      <c r="AN2761" s="3"/>
      <c r="AQ2761" s="3"/>
    </row>
    <row r="2762" spans="1:43">
      <c r="A2762" t="str">
        <f>IF(C2762="","","Allievo "&amp;COUNTIF($C$2:C2762,C2762))</f>
        <v/>
      </c>
      <c r="H2762" s="3"/>
      <c r="N2762" s="3"/>
      <c r="O2762" s="3"/>
      <c r="P2762" s="3"/>
      <c r="Q2762" s="3"/>
      <c r="R2762" s="3"/>
      <c r="S2762" s="3"/>
      <c r="T2762" s="3"/>
      <c r="V2762" s="3"/>
      <c r="W2762" s="3"/>
      <c r="X2762" s="3"/>
      <c r="Z2762" s="3"/>
      <c r="AA2762" s="3"/>
      <c r="AB2762" s="3"/>
      <c r="AC2762" s="3"/>
      <c r="AD2762" s="3"/>
      <c r="AF2762" s="3"/>
      <c r="AG2762" s="3"/>
      <c r="AH2762" s="3"/>
      <c r="AJ2762" s="3"/>
      <c r="AK2762" s="3"/>
      <c r="AL2762" s="3"/>
      <c r="AN2762" s="3"/>
      <c r="AQ2762" s="3"/>
    </row>
    <row r="2763" spans="1:43">
      <c r="A2763" t="str">
        <f>IF(C2763="","","Allievo "&amp;COUNTIF($C$2:C2763,C2763))</f>
        <v/>
      </c>
      <c r="H2763" s="3"/>
      <c r="N2763" s="3"/>
      <c r="O2763" s="3"/>
      <c r="P2763" s="3"/>
      <c r="Q2763" s="3"/>
      <c r="R2763" s="3"/>
      <c r="S2763" s="3"/>
      <c r="T2763" s="3"/>
      <c r="V2763" s="3"/>
      <c r="W2763" s="3"/>
      <c r="X2763" s="3"/>
      <c r="Z2763" s="3"/>
      <c r="AA2763" s="3"/>
      <c r="AB2763" s="3"/>
      <c r="AC2763" s="3"/>
      <c r="AD2763" s="3"/>
      <c r="AF2763" s="3"/>
      <c r="AG2763" s="3"/>
      <c r="AH2763" s="3"/>
      <c r="AJ2763" s="3"/>
      <c r="AK2763" s="3"/>
      <c r="AL2763" s="3"/>
      <c r="AN2763" s="3"/>
      <c r="AQ2763" s="3"/>
    </row>
    <row r="2764" spans="1:43">
      <c r="A2764" t="str">
        <f>IF(C2764="","","Allievo "&amp;COUNTIF($C$2:C2764,C2764))</f>
        <v/>
      </c>
      <c r="H2764" s="3"/>
      <c r="N2764" s="3"/>
      <c r="O2764" s="3"/>
      <c r="P2764" s="3"/>
      <c r="Q2764" s="3"/>
      <c r="R2764" s="3"/>
      <c r="S2764" s="3"/>
      <c r="T2764" s="3"/>
      <c r="V2764" s="3"/>
      <c r="W2764" s="3"/>
      <c r="X2764" s="3"/>
      <c r="Z2764" s="3"/>
      <c r="AA2764" s="3"/>
      <c r="AB2764" s="3"/>
      <c r="AC2764" s="3"/>
      <c r="AD2764" s="3"/>
      <c r="AF2764" s="3"/>
      <c r="AG2764" s="3"/>
      <c r="AH2764" s="3"/>
      <c r="AJ2764" s="3"/>
      <c r="AK2764" s="3"/>
      <c r="AL2764" s="3"/>
      <c r="AN2764" s="3"/>
      <c r="AQ2764" s="3"/>
    </row>
    <row r="2765" spans="1:43">
      <c r="A2765" t="str">
        <f>IF(C2765="","","Allievo "&amp;COUNTIF($C$2:C2765,C2765))</f>
        <v/>
      </c>
      <c r="H2765" s="3"/>
      <c r="N2765" s="3"/>
      <c r="O2765" s="3"/>
      <c r="P2765" s="3"/>
      <c r="Q2765" s="3"/>
      <c r="R2765" s="3"/>
      <c r="S2765" s="3"/>
      <c r="T2765" s="3"/>
      <c r="V2765" s="3"/>
      <c r="W2765" s="3"/>
      <c r="X2765" s="3"/>
      <c r="Z2765" s="3"/>
      <c r="AA2765" s="3"/>
      <c r="AB2765" s="3"/>
      <c r="AC2765" s="3"/>
      <c r="AD2765" s="3"/>
      <c r="AF2765" s="3"/>
      <c r="AG2765" s="3"/>
      <c r="AH2765" s="3"/>
      <c r="AJ2765" s="3"/>
      <c r="AK2765" s="3"/>
      <c r="AL2765" s="3"/>
      <c r="AN2765" s="3"/>
      <c r="AQ2765" s="3"/>
    </row>
    <row r="2766" spans="1:43">
      <c r="A2766" t="str">
        <f>IF(C2766="","","Allievo "&amp;COUNTIF($C$2:C2766,C2766))</f>
        <v/>
      </c>
      <c r="H2766" s="3"/>
      <c r="N2766" s="3"/>
      <c r="O2766" s="3"/>
      <c r="P2766" s="3"/>
      <c r="Q2766" s="3"/>
      <c r="R2766" s="3"/>
      <c r="S2766" s="3"/>
      <c r="T2766" s="3"/>
      <c r="V2766" s="3"/>
      <c r="W2766" s="3"/>
      <c r="X2766" s="3"/>
      <c r="Z2766" s="3"/>
      <c r="AA2766" s="3"/>
      <c r="AB2766" s="3"/>
      <c r="AC2766" s="3"/>
      <c r="AD2766" s="3"/>
      <c r="AF2766" s="3"/>
      <c r="AG2766" s="3"/>
      <c r="AH2766" s="3"/>
      <c r="AJ2766" s="3"/>
      <c r="AK2766" s="3"/>
      <c r="AL2766" s="3"/>
      <c r="AN2766" s="3"/>
      <c r="AQ2766" s="3"/>
    </row>
    <row r="2767" spans="1:43">
      <c r="A2767" t="str">
        <f>IF(C2767="","","Allievo "&amp;COUNTIF($C$2:C2767,C2767))</f>
        <v/>
      </c>
      <c r="H2767" s="3"/>
      <c r="N2767" s="3"/>
      <c r="O2767" s="3"/>
      <c r="P2767" s="3"/>
      <c r="Q2767" s="3"/>
      <c r="R2767" s="3"/>
      <c r="S2767" s="3"/>
      <c r="T2767" s="3"/>
      <c r="V2767" s="3"/>
      <c r="W2767" s="3"/>
      <c r="X2767" s="3"/>
      <c r="Z2767" s="3"/>
      <c r="AA2767" s="3"/>
      <c r="AB2767" s="3"/>
      <c r="AC2767" s="3"/>
      <c r="AD2767" s="3"/>
      <c r="AF2767" s="3"/>
      <c r="AG2767" s="3"/>
      <c r="AH2767" s="3"/>
      <c r="AJ2767" s="3"/>
      <c r="AK2767" s="3"/>
      <c r="AL2767" s="3"/>
      <c r="AN2767" s="3"/>
      <c r="AQ2767" s="3"/>
    </row>
    <row r="2768" spans="1:43">
      <c r="A2768" t="str">
        <f>IF(C2768="","","Allievo "&amp;COUNTIF($C$2:C2768,C2768))</f>
        <v/>
      </c>
      <c r="H2768" s="3"/>
      <c r="N2768" s="3"/>
      <c r="O2768" s="3"/>
      <c r="P2768" s="3"/>
      <c r="Q2768" s="3"/>
      <c r="R2768" s="3"/>
      <c r="S2768" s="3"/>
      <c r="T2768" s="3"/>
      <c r="V2768" s="3"/>
      <c r="W2768" s="3"/>
      <c r="X2768" s="3"/>
      <c r="Z2768" s="3"/>
      <c r="AA2768" s="3"/>
      <c r="AB2768" s="3"/>
      <c r="AC2768" s="3"/>
      <c r="AD2768" s="3"/>
      <c r="AF2768" s="3"/>
      <c r="AG2768" s="3"/>
      <c r="AH2768" s="3"/>
      <c r="AJ2768" s="3"/>
      <c r="AK2768" s="3"/>
      <c r="AL2768" s="3"/>
      <c r="AN2768" s="3"/>
      <c r="AQ2768" s="3"/>
    </row>
    <row r="2769" spans="1:43">
      <c r="A2769" t="str">
        <f>IF(C2769="","","Allievo "&amp;COUNTIF($C$2:C2769,C2769))</f>
        <v/>
      </c>
      <c r="H2769" s="3"/>
      <c r="N2769" s="3"/>
      <c r="O2769" s="3"/>
      <c r="P2769" s="3"/>
      <c r="Q2769" s="3"/>
      <c r="R2769" s="3"/>
      <c r="S2769" s="3"/>
      <c r="T2769" s="3"/>
      <c r="V2769" s="3"/>
      <c r="W2769" s="3"/>
      <c r="X2769" s="3"/>
      <c r="Z2769" s="3"/>
      <c r="AA2769" s="3"/>
      <c r="AB2769" s="3"/>
      <c r="AC2769" s="3"/>
      <c r="AD2769" s="3"/>
      <c r="AF2769" s="3"/>
      <c r="AG2769" s="3"/>
      <c r="AH2769" s="3"/>
      <c r="AJ2769" s="3"/>
      <c r="AK2769" s="3"/>
      <c r="AL2769" s="3"/>
      <c r="AN2769" s="3"/>
      <c r="AQ2769" s="3"/>
    </row>
    <row r="2770" spans="1:43">
      <c r="A2770" t="str">
        <f>IF(C2770="","","Allievo "&amp;COUNTIF($C$2:C2770,C2770))</f>
        <v/>
      </c>
      <c r="H2770" s="3"/>
      <c r="N2770" s="3"/>
      <c r="O2770" s="3"/>
      <c r="P2770" s="3"/>
      <c r="Q2770" s="3"/>
      <c r="R2770" s="3"/>
      <c r="S2770" s="3"/>
      <c r="T2770" s="3"/>
      <c r="V2770" s="3"/>
      <c r="W2770" s="3"/>
      <c r="X2770" s="3"/>
      <c r="Z2770" s="3"/>
      <c r="AA2770" s="3"/>
      <c r="AB2770" s="3"/>
      <c r="AC2770" s="3"/>
      <c r="AD2770" s="3"/>
      <c r="AF2770" s="3"/>
      <c r="AG2770" s="3"/>
      <c r="AH2770" s="3"/>
      <c r="AJ2770" s="3"/>
      <c r="AK2770" s="3"/>
      <c r="AL2770" s="3"/>
      <c r="AN2770" s="3"/>
      <c r="AQ2770" s="3"/>
    </row>
    <row r="2771" spans="1:43">
      <c r="A2771" t="str">
        <f>IF(C2771="","","Allievo "&amp;COUNTIF($C$2:C2771,C2771))</f>
        <v/>
      </c>
      <c r="H2771" s="3"/>
      <c r="N2771" s="3"/>
      <c r="O2771" s="3"/>
      <c r="P2771" s="3"/>
      <c r="Q2771" s="3"/>
      <c r="R2771" s="3"/>
      <c r="S2771" s="3"/>
      <c r="T2771" s="3"/>
      <c r="V2771" s="3"/>
      <c r="W2771" s="3"/>
      <c r="X2771" s="3"/>
      <c r="Z2771" s="3"/>
      <c r="AA2771" s="3"/>
      <c r="AB2771" s="3"/>
      <c r="AC2771" s="3"/>
      <c r="AD2771" s="3"/>
      <c r="AF2771" s="3"/>
      <c r="AG2771" s="3"/>
      <c r="AH2771" s="3"/>
      <c r="AJ2771" s="3"/>
      <c r="AK2771" s="3"/>
      <c r="AL2771" s="3"/>
      <c r="AN2771" s="3"/>
      <c r="AQ2771" s="3"/>
    </row>
    <row r="2772" spans="1:43">
      <c r="A2772" t="str">
        <f>IF(C2772="","","Allievo "&amp;COUNTIF($C$2:C2772,C2772))</f>
        <v/>
      </c>
      <c r="H2772" s="3"/>
      <c r="N2772" s="3"/>
      <c r="O2772" s="3"/>
      <c r="P2772" s="3"/>
      <c r="Q2772" s="3"/>
      <c r="R2772" s="3"/>
      <c r="S2772" s="3"/>
      <c r="T2772" s="3"/>
      <c r="V2772" s="3"/>
      <c r="W2772" s="3"/>
      <c r="X2772" s="3"/>
      <c r="Z2772" s="3"/>
      <c r="AA2772" s="3"/>
      <c r="AB2772" s="3"/>
      <c r="AC2772" s="3"/>
      <c r="AD2772" s="3"/>
      <c r="AF2772" s="3"/>
      <c r="AG2772" s="3"/>
      <c r="AH2772" s="3"/>
      <c r="AJ2772" s="3"/>
      <c r="AK2772" s="3"/>
      <c r="AL2772" s="3"/>
      <c r="AN2772" s="3"/>
      <c r="AQ2772" s="3"/>
    </row>
    <row r="2773" spans="1:43">
      <c r="A2773" t="str">
        <f>IF(C2773="","","Allievo "&amp;COUNTIF($C$2:C2773,C2773))</f>
        <v/>
      </c>
      <c r="H2773" s="3"/>
      <c r="N2773" s="3"/>
      <c r="O2773" s="3"/>
      <c r="P2773" s="3"/>
      <c r="Q2773" s="3"/>
      <c r="R2773" s="3"/>
      <c r="S2773" s="3"/>
      <c r="T2773" s="3"/>
      <c r="V2773" s="3"/>
      <c r="W2773" s="3"/>
      <c r="X2773" s="3"/>
      <c r="Z2773" s="3"/>
      <c r="AA2773" s="3"/>
      <c r="AB2773" s="3"/>
      <c r="AC2773" s="3"/>
      <c r="AD2773" s="3"/>
      <c r="AF2773" s="3"/>
      <c r="AG2773" s="3"/>
      <c r="AH2773" s="3"/>
      <c r="AJ2773" s="3"/>
      <c r="AK2773" s="3"/>
      <c r="AL2773" s="3"/>
      <c r="AN2773" s="3"/>
      <c r="AQ2773" s="3"/>
    </row>
    <row r="2774" spans="1:43">
      <c r="A2774" t="str">
        <f>IF(C2774="","","Allievo "&amp;COUNTIF($C$2:C2774,C2774))</f>
        <v/>
      </c>
      <c r="H2774" s="3"/>
      <c r="N2774" s="3"/>
      <c r="O2774" s="3"/>
      <c r="P2774" s="3"/>
      <c r="Q2774" s="3"/>
      <c r="R2774" s="3"/>
      <c r="S2774" s="3"/>
      <c r="T2774" s="3"/>
      <c r="V2774" s="3"/>
      <c r="W2774" s="3"/>
      <c r="X2774" s="3"/>
      <c r="Z2774" s="3"/>
      <c r="AA2774" s="3"/>
      <c r="AB2774" s="3"/>
      <c r="AC2774" s="3"/>
      <c r="AD2774" s="3"/>
      <c r="AF2774" s="3"/>
      <c r="AG2774" s="3"/>
      <c r="AH2774" s="3"/>
      <c r="AJ2774" s="3"/>
      <c r="AK2774" s="3"/>
      <c r="AL2774" s="3"/>
      <c r="AN2774" s="3"/>
      <c r="AQ2774" s="3"/>
    </row>
    <row r="2775" spans="1:43">
      <c r="A2775" t="str">
        <f>IF(C2775="","","Allievo "&amp;COUNTIF($C$2:C2775,C2775))</f>
        <v/>
      </c>
      <c r="H2775" s="3"/>
      <c r="N2775" s="3"/>
      <c r="O2775" s="3"/>
      <c r="P2775" s="3"/>
      <c r="Q2775" s="3"/>
      <c r="R2775" s="3"/>
      <c r="S2775" s="3"/>
      <c r="T2775" s="3"/>
      <c r="V2775" s="3"/>
      <c r="W2775" s="3"/>
      <c r="X2775" s="3"/>
      <c r="Z2775" s="3"/>
      <c r="AA2775" s="3"/>
      <c r="AB2775" s="3"/>
      <c r="AC2775" s="3"/>
      <c r="AD2775" s="3"/>
      <c r="AF2775" s="3"/>
      <c r="AG2775" s="3"/>
      <c r="AH2775" s="3"/>
      <c r="AJ2775" s="3"/>
      <c r="AK2775" s="3"/>
      <c r="AL2775" s="3"/>
      <c r="AN2775" s="3"/>
      <c r="AQ2775" s="3"/>
    </row>
    <row r="2776" spans="1:43">
      <c r="A2776" t="str">
        <f>IF(C2776="","","Allievo "&amp;COUNTIF($C$2:C2776,C2776))</f>
        <v/>
      </c>
      <c r="H2776" s="3"/>
      <c r="N2776" s="3"/>
      <c r="O2776" s="3"/>
      <c r="P2776" s="3"/>
      <c r="Q2776" s="3"/>
      <c r="R2776" s="3"/>
      <c r="S2776" s="3"/>
      <c r="T2776" s="3"/>
      <c r="V2776" s="3"/>
      <c r="W2776" s="3"/>
      <c r="X2776" s="3"/>
      <c r="Z2776" s="3"/>
      <c r="AA2776" s="3"/>
      <c r="AB2776" s="3"/>
      <c r="AC2776" s="3"/>
      <c r="AD2776" s="3"/>
      <c r="AF2776" s="3"/>
      <c r="AG2776" s="3"/>
      <c r="AH2776" s="3"/>
      <c r="AJ2776" s="3"/>
      <c r="AK2776" s="3"/>
      <c r="AL2776" s="3"/>
      <c r="AN2776" s="3"/>
      <c r="AQ2776" s="3"/>
    </row>
    <row r="2777" spans="1:43">
      <c r="A2777" t="str">
        <f>IF(C2777="","","Allievo "&amp;COUNTIF($C$2:C2777,C2777))</f>
        <v/>
      </c>
      <c r="H2777" s="3"/>
      <c r="N2777" s="3"/>
      <c r="O2777" s="3"/>
      <c r="P2777" s="3"/>
      <c r="Q2777" s="3"/>
      <c r="R2777" s="3"/>
      <c r="S2777" s="3"/>
      <c r="T2777" s="3"/>
      <c r="V2777" s="3"/>
      <c r="W2777" s="3"/>
      <c r="X2777" s="3"/>
      <c r="Z2777" s="3"/>
      <c r="AA2777" s="3"/>
      <c r="AB2777" s="3"/>
      <c r="AC2777" s="3"/>
      <c r="AD2777" s="3"/>
      <c r="AF2777" s="3"/>
      <c r="AG2777" s="3"/>
      <c r="AH2777" s="3"/>
      <c r="AJ2777" s="3"/>
      <c r="AK2777" s="3"/>
      <c r="AL2777" s="3"/>
      <c r="AN2777" s="3"/>
      <c r="AQ2777" s="3"/>
    </row>
    <row r="2778" spans="1:43">
      <c r="A2778" t="str">
        <f>IF(C2778="","","Allievo "&amp;COUNTIF($C$2:C2778,C2778))</f>
        <v/>
      </c>
      <c r="H2778" s="3"/>
      <c r="N2778" s="3"/>
      <c r="O2778" s="3"/>
      <c r="P2778" s="3"/>
      <c r="Q2778" s="3"/>
      <c r="R2778" s="3"/>
      <c r="S2778" s="3"/>
      <c r="T2778" s="3"/>
      <c r="V2778" s="3"/>
      <c r="W2778" s="3"/>
      <c r="X2778" s="3"/>
      <c r="Z2778" s="3"/>
      <c r="AA2778" s="3"/>
      <c r="AB2778" s="3"/>
      <c r="AC2778" s="3"/>
      <c r="AD2778" s="3"/>
      <c r="AF2778" s="3"/>
      <c r="AG2778" s="3"/>
      <c r="AH2778" s="3"/>
      <c r="AJ2778" s="3"/>
      <c r="AK2778" s="3"/>
      <c r="AL2778" s="3"/>
      <c r="AN2778" s="3"/>
      <c r="AQ2778" s="3"/>
    </row>
    <row r="2779" spans="1:43">
      <c r="A2779" t="str">
        <f>IF(C2779="","","Allievo "&amp;COUNTIF($C$2:C2779,C2779))</f>
        <v/>
      </c>
      <c r="H2779" s="3"/>
      <c r="N2779" s="3"/>
      <c r="O2779" s="3"/>
      <c r="P2779" s="3"/>
      <c r="Q2779" s="3"/>
      <c r="R2779" s="3"/>
      <c r="S2779" s="3"/>
      <c r="T2779" s="3"/>
      <c r="V2779" s="3"/>
      <c r="W2779" s="3"/>
      <c r="X2779" s="3"/>
      <c r="Z2779" s="3"/>
      <c r="AA2779" s="3"/>
      <c r="AB2779" s="3"/>
      <c r="AC2779" s="3"/>
      <c r="AD2779" s="3"/>
      <c r="AF2779" s="3"/>
      <c r="AG2779" s="3"/>
      <c r="AH2779" s="3"/>
      <c r="AJ2779" s="3"/>
      <c r="AK2779" s="3"/>
      <c r="AL2779" s="3"/>
      <c r="AN2779" s="3"/>
      <c r="AQ2779" s="3"/>
    </row>
    <row r="2780" spans="1:43">
      <c r="A2780" t="str">
        <f>IF(C2780="","","Allievo "&amp;COUNTIF($C$2:C2780,C2780))</f>
        <v/>
      </c>
      <c r="H2780" s="3"/>
      <c r="N2780" s="3"/>
      <c r="O2780" s="3"/>
      <c r="P2780" s="3"/>
      <c r="Q2780" s="3"/>
      <c r="R2780" s="3"/>
      <c r="S2780" s="3"/>
      <c r="T2780" s="3"/>
      <c r="V2780" s="3"/>
      <c r="W2780" s="3"/>
      <c r="X2780" s="3"/>
      <c r="Z2780" s="3"/>
      <c r="AA2780" s="3"/>
      <c r="AB2780" s="3"/>
      <c r="AC2780" s="3"/>
      <c r="AD2780" s="3"/>
      <c r="AF2780" s="3"/>
      <c r="AG2780" s="3"/>
      <c r="AH2780" s="3"/>
      <c r="AJ2780" s="3"/>
      <c r="AK2780" s="3"/>
      <c r="AL2780" s="3"/>
      <c r="AN2780" s="3"/>
      <c r="AQ2780" s="3"/>
    </row>
    <row r="2781" spans="1:43">
      <c r="A2781" t="str">
        <f>IF(C2781="","","Allievo "&amp;COUNTIF($C$2:C2781,C2781))</f>
        <v/>
      </c>
      <c r="H2781" s="3"/>
      <c r="N2781" s="3"/>
      <c r="O2781" s="3"/>
      <c r="P2781" s="3"/>
      <c r="Q2781" s="3"/>
      <c r="R2781" s="3"/>
      <c r="S2781" s="3"/>
      <c r="T2781" s="3"/>
      <c r="V2781" s="3"/>
      <c r="W2781" s="3"/>
      <c r="X2781" s="3"/>
      <c r="Z2781" s="3"/>
      <c r="AA2781" s="3"/>
      <c r="AB2781" s="3"/>
      <c r="AC2781" s="3"/>
      <c r="AD2781" s="3"/>
      <c r="AF2781" s="3"/>
      <c r="AG2781" s="3"/>
      <c r="AH2781" s="3"/>
      <c r="AJ2781" s="3"/>
      <c r="AK2781" s="3"/>
      <c r="AL2781" s="3"/>
      <c r="AN2781" s="3"/>
      <c r="AQ2781" s="3"/>
    </row>
    <row r="2782" spans="1:43">
      <c r="A2782" t="str">
        <f>IF(C2782="","","Allievo "&amp;COUNTIF($C$2:C2782,C2782))</f>
        <v/>
      </c>
      <c r="H2782" s="3"/>
      <c r="N2782" s="3"/>
      <c r="O2782" s="3"/>
      <c r="P2782" s="3"/>
      <c r="Q2782" s="3"/>
      <c r="R2782" s="3"/>
      <c r="S2782" s="3"/>
      <c r="T2782" s="3"/>
      <c r="V2782" s="3"/>
      <c r="W2782" s="3"/>
      <c r="X2782" s="3"/>
      <c r="Z2782" s="3"/>
      <c r="AA2782" s="3"/>
      <c r="AB2782" s="3"/>
      <c r="AC2782" s="3"/>
      <c r="AD2782" s="3"/>
      <c r="AF2782" s="3"/>
      <c r="AG2782" s="3"/>
      <c r="AH2782" s="3"/>
      <c r="AJ2782" s="3"/>
      <c r="AK2782" s="3"/>
      <c r="AL2782" s="3"/>
      <c r="AN2782" s="3"/>
      <c r="AQ2782" s="3"/>
    </row>
    <row r="2783" spans="1:43">
      <c r="A2783" t="str">
        <f>IF(C2783="","","Allievo "&amp;COUNTIF($C$2:C2783,C2783))</f>
        <v/>
      </c>
      <c r="H2783" s="3"/>
      <c r="N2783" s="3"/>
      <c r="O2783" s="3"/>
      <c r="P2783" s="3"/>
      <c r="Q2783" s="3"/>
      <c r="R2783" s="3"/>
      <c r="S2783" s="3"/>
      <c r="T2783" s="3"/>
      <c r="V2783" s="3"/>
      <c r="W2783" s="3"/>
      <c r="X2783" s="3"/>
      <c r="Z2783" s="3"/>
      <c r="AA2783" s="3"/>
      <c r="AB2783" s="3"/>
      <c r="AC2783" s="3"/>
      <c r="AD2783" s="3"/>
      <c r="AF2783" s="3"/>
      <c r="AG2783" s="3"/>
      <c r="AH2783" s="3"/>
      <c r="AJ2783" s="3"/>
      <c r="AK2783" s="3"/>
      <c r="AL2783" s="3"/>
      <c r="AN2783" s="3"/>
      <c r="AQ2783" s="3"/>
    </row>
    <row r="2784" spans="1:43">
      <c r="A2784" t="str">
        <f>IF(C2784="","","Allievo "&amp;COUNTIF($C$2:C2784,C2784))</f>
        <v/>
      </c>
      <c r="H2784" s="3"/>
      <c r="N2784" s="3"/>
      <c r="O2784" s="3"/>
      <c r="P2784" s="3"/>
      <c r="Q2784" s="3"/>
      <c r="R2784" s="3"/>
      <c r="S2784" s="3"/>
      <c r="T2784" s="3"/>
      <c r="V2784" s="3"/>
      <c r="W2784" s="3"/>
      <c r="X2784" s="3"/>
      <c r="Z2784" s="3"/>
      <c r="AA2784" s="3"/>
      <c r="AB2784" s="3"/>
      <c r="AC2784" s="3"/>
      <c r="AD2784" s="3"/>
      <c r="AF2784" s="3"/>
      <c r="AG2784" s="3"/>
      <c r="AH2784" s="3"/>
      <c r="AJ2784" s="3"/>
      <c r="AK2784" s="3"/>
      <c r="AL2784" s="3"/>
      <c r="AN2784" s="3"/>
      <c r="AQ2784" s="3"/>
    </row>
    <row r="2785" spans="1:43">
      <c r="A2785" t="str">
        <f>IF(C2785="","","Allievo "&amp;COUNTIF($C$2:C2785,C2785))</f>
        <v/>
      </c>
      <c r="H2785" s="3"/>
      <c r="N2785" s="3"/>
      <c r="O2785" s="3"/>
      <c r="P2785" s="3"/>
      <c r="Q2785" s="3"/>
      <c r="R2785" s="3"/>
      <c r="S2785" s="3"/>
      <c r="T2785" s="3"/>
      <c r="V2785" s="3"/>
      <c r="W2785" s="3"/>
      <c r="X2785" s="3"/>
      <c r="Z2785" s="3"/>
      <c r="AA2785" s="3"/>
      <c r="AB2785" s="3"/>
      <c r="AC2785" s="3"/>
      <c r="AD2785" s="3"/>
      <c r="AF2785" s="3"/>
      <c r="AG2785" s="3"/>
      <c r="AH2785" s="3"/>
      <c r="AJ2785" s="3"/>
      <c r="AK2785" s="3"/>
      <c r="AL2785" s="3"/>
      <c r="AN2785" s="3"/>
      <c r="AQ2785" s="3"/>
    </row>
    <row r="2786" spans="1:43">
      <c r="A2786" t="str">
        <f>IF(C2786="","","Allievo "&amp;COUNTIF($C$2:C2786,C2786))</f>
        <v/>
      </c>
      <c r="H2786" s="3"/>
      <c r="N2786" s="3"/>
      <c r="O2786" s="3"/>
      <c r="P2786" s="3"/>
      <c r="Q2786" s="3"/>
      <c r="R2786" s="3"/>
      <c r="S2786" s="3"/>
      <c r="T2786" s="3"/>
      <c r="V2786" s="3"/>
      <c r="W2786" s="3"/>
      <c r="X2786" s="3"/>
      <c r="Z2786" s="3"/>
      <c r="AA2786" s="3"/>
      <c r="AB2786" s="3"/>
      <c r="AC2786" s="3"/>
      <c r="AD2786" s="3"/>
      <c r="AF2786" s="3"/>
      <c r="AG2786" s="3"/>
      <c r="AH2786" s="3"/>
      <c r="AJ2786" s="3"/>
      <c r="AK2786" s="3"/>
      <c r="AL2786" s="3"/>
      <c r="AN2786" s="3"/>
      <c r="AQ2786" s="3"/>
    </row>
    <row r="2787" spans="1:43">
      <c r="A2787" t="str">
        <f>IF(C2787="","","Allievo "&amp;COUNTIF($C$2:C2787,C2787))</f>
        <v/>
      </c>
      <c r="H2787" s="3"/>
      <c r="N2787" s="3"/>
      <c r="O2787" s="3"/>
      <c r="P2787" s="3"/>
      <c r="Q2787" s="3"/>
      <c r="R2787" s="3"/>
      <c r="S2787" s="3"/>
      <c r="T2787" s="3"/>
      <c r="V2787" s="3"/>
      <c r="W2787" s="3"/>
      <c r="X2787" s="3"/>
      <c r="Z2787" s="3"/>
      <c r="AA2787" s="3"/>
      <c r="AB2787" s="3"/>
      <c r="AC2787" s="3"/>
      <c r="AD2787" s="3"/>
      <c r="AF2787" s="3"/>
      <c r="AG2787" s="3"/>
      <c r="AH2787" s="3"/>
      <c r="AJ2787" s="3"/>
      <c r="AK2787" s="3"/>
      <c r="AL2787" s="3"/>
      <c r="AN2787" s="3"/>
      <c r="AQ2787" s="3"/>
    </row>
    <row r="2788" spans="1:43">
      <c r="A2788" t="str">
        <f>IF(C2788="","","Allievo "&amp;COUNTIF($C$2:C2788,C2788))</f>
        <v/>
      </c>
      <c r="H2788" s="3"/>
      <c r="N2788" s="3"/>
      <c r="O2788" s="3"/>
      <c r="P2788" s="3"/>
      <c r="Q2788" s="3"/>
      <c r="R2788" s="3"/>
      <c r="S2788" s="3"/>
      <c r="T2788" s="3"/>
      <c r="V2788" s="3"/>
      <c r="W2788" s="3"/>
      <c r="X2788" s="3"/>
      <c r="Z2788" s="3"/>
      <c r="AA2788" s="3"/>
      <c r="AB2788" s="3"/>
      <c r="AC2788" s="3"/>
      <c r="AD2788" s="3"/>
      <c r="AF2788" s="3"/>
      <c r="AG2788" s="3"/>
      <c r="AH2788" s="3"/>
      <c r="AJ2788" s="3"/>
      <c r="AK2788" s="3"/>
      <c r="AL2788" s="3"/>
      <c r="AN2788" s="3"/>
      <c r="AQ2788" s="3"/>
    </row>
    <row r="2789" spans="1:43">
      <c r="A2789" t="str">
        <f>IF(C2789="","","Allievo "&amp;COUNTIF($C$2:C2789,C2789))</f>
        <v/>
      </c>
      <c r="H2789" s="3"/>
      <c r="N2789" s="3"/>
      <c r="O2789" s="3"/>
      <c r="P2789" s="3"/>
      <c r="Q2789" s="3"/>
      <c r="R2789" s="3"/>
      <c r="S2789" s="3"/>
      <c r="T2789" s="3"/>
      <c r="V2789" s="3"/>
      <c r="W2789" s="3"/>
      <c r="X2789" s="3"/>
      <c r="Z2789" s="3"/>
      <c r="AA2789" s="3"/>
      <c r="AB2789" s="3"/>
      <c r="AC2789" s="3"/>
      <c r="AD2789" s="3"/>
      <c r="AF2789" s="3"/>
      <c r="AG2789" s="3"/>
      <c r="AH2789" s="3"/>
      <c r="AJ2789" s="3"/>
      <c r="AK2789" s="3"/>
      <c r="AL2789" s="3"/>
      <c r="AN2789" s="3"/>
      <c r="AQ2789" s="3"/>
    </row>
    <row r="2790" spans="1:43">
      <c r="A2790" t="str">
        <f>IF(C2790="","","Allievo "&amp;COUNTIF($C$2:C2790,C2790))</f>
        <v/>
      </c>
      <c r="H2790" s="3"/>
      <c r="N2790" s="3"/>
      <c r="O2790" s="3"/>
      <c r="P2790" s="3"/>
      <c r="Q2790" s="3"/>
      <c r="R2790" s="3"/>
      <c r="S2790" s="3"/>
      <c r="T2790" s="3"/>
      <c r="V2790" s="3"/>
      <c r="W2790" s="3"/>
      <c r="X2790" s="3"/>
      <c r="Z2790" s="3"/>
      <c r="AA2790" s="3"/>
      <c r="AB2790" s="3"/>
      <c r="AC2790" s="3"/>
      <c r="AD2790" s="3"/>
      <c r="AF2790" s="3"/>
      <c r="AG2790" s="3"/>
      <c r="AH2790" s="3"/>
      <c r="AJ2790" s="3"/>
      <c r="AK2790" s="3"/>
      <c r="AL2790" s="3"/>
      <c r="AN2790" s="3"/>
      <c r="AQ2790" s="3"/>
    </row>
    <row r="2791" spans="1:43">
      <c r="A2791" t="str">
        <f>IF(C2791="","","Allievo "&amp;COUNTIF($C$2:C2791,C2791))</f>
        <v/>
      </c>
      <c r="H2791" s="3"/>
      <c r="N2791" s="3"/>
      <c r="O2791" s="3"/>
      <c r="P2791" s="3"/>
      <c r="Q2791" s="3"/>
      <c r="R2791" s="3"/>
      <c r="S2791" s="3"/>
      <c r="T2791" s="3"/>
      <c r="V2791" s="3"/>
      <c r="W2791" s="3"/>
      <c r="X2791" s="3"/>
      <c r="Z2791" s="3"/>
      <c r="AA2791" s="3"/>
      <c r="AB2791" s="3"/>
      <c r="AC2791" s="3"/>
      <c r="AD2791" s="3"/>
      <c r="AF2791" s="3"/>
      <c r="AG2791" s="3"/>
      <c r="AH2791" s="3"/>
      <c r="AJ2791" s="3"/>
      <c r="AK2791" s="3"/>
      <c r="AL2791" s="3"/>
      <c r="AN2791" s="3"/>
      <c r="AQ2791" s="3"/>
    </row>
    <row r="2792" spans="1:43">
      <c r="A2792" t="str">
        <f>IF(C2792="","","Allievo "&amp;COUNTIF($C$2:C2792,C2792))</f>
        <v/>
      </c>
      <c r="H2792" s="3"/>
      <c r="N2792" s="3"/>
      <c r="O2792" s="3"/>
      <c r="P2792" s="3"/>
      <c r="Q2792" s="3"/>
      <c r="R2792" s="3"/>
      <c r="S2792" s="3"/>
      <c r="T2792" s="3"/>
      <c r="V2792" s="3"/>
      <c r="W2792" s="3"/>
      <c r="X2792" s="3"/>
      <c r="Z2792" s="3"/>
      <c r="AA2792" s="3"/>
      <c r="AB2792" s="3"/>
      <c r="AC2792" s="3"/>
      <c r="AD2792" s="3"/>
      <c r="AF2792" s="3"/>
      <c r="AG2792" s="3"/>
      <c r="AH2792" s="3"/>
      <c r="AJ2792" s="3"/>
      <c r="AK2792" s="3"/>
      <c r="AL2792" s="3"/>
      <c r="AN2792" s="3"/>
      <c r="AQ2792" s="3"/>
    </row>
    <row r="2793" spans="1:43">
      <c r="A2793" t="str">
        <f>IF(C2793="","","Allievo "&amp;COUNTIF($C$2:C2793,C2793))</f>
        <v/>
      </c>
      <c r="H2793" s="3"/>
      <c r="N2793" s="3"/>
      <c r="O2793" s="3"/>
      <c r="P2793" s="3"/>
      <c r="Q2793" s="3"/>
      <c r="R2793" s="3"/>
      <c r="S2793" s="3"/>
      <c r="T2793" s="3"/>
      <c r="V2793" s="3"/>
      <c r="W2793" s="3"/>
      <c r="X2793" s="3"/>
      <c r="Z2793" s="3"/>
      <c r="AA2793" s="3"/>
      <c r="AB2793" s="3"/>
      <c r="AC2793" s="3"/>
      <c r="AD2793" s="3"/>
      <c r="AF2793" s="3"/>
      <c r="AG2793" s="3"/>
      <c r="AH2793" s="3"/>
      <c r="AJ2793" s="3"/>
      <c r="AK2793" s="3"/>
      <c r="AL2793" s="3"/>
      <c r="AN2793" s="3"/>
      <c r="AQ2793" s="3"/>
    </row>
    <row r="2794" spans="1:43">
      <c r="A2794" t="str">
        <f>IF(C2794="","","Allievo "&amp;COUNTIF($C$2:C2794,C2794))</f>
        <v/>
      </c>
      <c r="H2794" s="3"/>
      <c r="N2794" s="3"/>
      <c r="O2794" s="3"/>
      <c r="P2794" s="3"/>
      <c r="Q2794" s="3"/>
      <c r="R2794" s="3"/>
      <c r="S2794" s="3"/>
      <c r="T2794" s="3"/>
      <c r="V2794" s="3"/>
      <c r="W2794" s="3"/>
      <c r="X2794" s="3"/>
      <c r="Z2794" s="3"/>
      <c r="AA2794" s="3"/>
      <c r="AB2794" s="3"/>
      <c r="AC2794" s="3"/>
      <c r="AD2794" s="3"/>
      <c r="AF2794" s="3"/>
      <c r="AG2794" s="3"/>
      <c r="AH2794" s="3"/>
      <c r="AJ2794" s="3"/>
      <c r="AK2794" s="3"/>
      <c r="AL2794" s="3"/>
      <c r="AN2794" s="3"/>
      <c r="AQ2794" s="3"/>
    </row>
    <row r="2795" spans="1:43">
      <c r="A2795" t="str">
        <f>IF(C2795="","","Allievo "&amp;COUNTIF($C$2:C2795,C2795))</f>
        <v/>
      </c>
      <c r="H2795" s="3"/>
      <c r="N2795" s="3"/>
      <c r="O2795" s="3"/>
      <c r="P2795" s="3"/>
      <c r="Q2795" s="3"/>
      <c r="R2795" s="3"/>
      <c r="S2795" s="3"/>
      <c r="T2795" s="3"/>
      <c r="V2795" s="3"/>
      <c r="W2795" s="3"/>
      <c r="X2795" s="3"/>
      <c r="Z2795" s="3"/>
      <c r="AA2795" s="3"/>
      <c r="AB2795" s="3"/>
      <c r="AC2795" s="3"/>
      <c r="AD2795" s="3"/>
      <c r="AF2795" s="3"/>
      <c r="AG2795" s="3"/>
      <c r="AH2795" s="3"/>
      <c r="AJ2795" s="3"/>
      <c r="AK2795" s="3"/>
      <c r="AL2795" s="3"/>
      <c r="AN2795" s="3"/>
      <c r="AQ2795" s="3"/>
    </row>
    <row r="2796" spans="1:43">
      <c r="A2796" t="str">
        <f>IF(C2796="","","Allievo "&amp;COUNTIF($C$2:C2796,C2796))</f>
        <v/>
      </c>
      <c r="H2796" s="3"/>
      <c r="N2796" s="3"/>
      <c r="O2796" s="3"/>
      <c r="P2796" s="3"/>
      <c r="Q2796" s="3"/>
      <c r="R2796" s="3"/>
      <c r="S2796" s="3"/>
      <c r="T2796" s="3"/>
      <c r="V2796" s="3"/>
      <c r="W2796" s="3"/>
      <c r="X2796" s="3"/>
      <c r="Z2796" s="3"/>
      <c r="AA2796" s="3"/>
      <c r="AB2796" s="3"/>
      <c r="AC2796" s="3"/>
      <c r="AD2796" s="3"/>
      <c r="AF2796" s="3"/>
      <c r="AG2796" s="3"/>
      <c r="AH2796" s="3"/>
      <c r="AJ2796" s="3"/>
      <c r="AK2796" s="3"/>
      <c r="AL2796" s="3"/>
      <c r="AN2796" s="3"/>
      <c r="AQ2796" s="3"/>
    </row>
    <row r="2797" spans="1:43">
      <c r="A2797" t="str">
        <f>IF(C2797="","","Allievo "&amp;COUNTIF($C$2:C2797,C2797))</f>
        <v/>
      </c>
      <c r="H2797" s="3"/>
      <c r="N2797" s="3"/>
      <c r="O2797" s="3"/>
      <c r="P2797" s="3"/>
      <c r="Q2797" s="3"/>
      <c r="R2797" s="3"/>
      <c r="S2797" s="3"/>
      <c r="T2797" s="3"/>
      <c r="V2797" s="3"/>
      <c r="W2797" s="3"/>
      <c r="X2797" s="3"/>
      <c r="Z2797" s="3"/>
      <c r="AA2797" s="3"/>
      <c r="AB2797" s="3"/>
      <c r="AC2797" s="3"/>
      <c r="AD2797" s="3"/>
      <c r="AF2797" s="3"/>
      <c r="AG2797" s="3"/>
      <c r="AH2797" s="3"/>
      <c r="AJ2797" s="3"/>
      <c r="AK2797" s="3"/>
      <c r="AL2797" s="3"/>
      <c r="AN2797" s="3"/>
      <c r="AQ2797" s="3"/>
    </row>
    <row r="2798" spans="1:43">
      <c r="A2798" t="str">
        <f>IF(C2798="","","Allievo "&amp;COUNTIF($C$2:C2798,C2798))</f>
        <v/>
      </c>
      <c r="H2798" s="3"/>
      <c r="N2798" s="3"/>
      <c r="O2798" s="3"/>
      <c r="P2798" s="3"/>
      <c r="Q2798" s="3"/>
      <c r="R2798" s="3"/>
      <c r="S2798" s="3"/>
      <c r="T2798" s="3"/>
      <c r="V2798" s="3"/>
      <c r="W2798" s="3"/>
      <c r="X2798" s="3"/>
      <c r="Z2798" s="3"/>
      <c r="AA2798" s="3"/>
      <c r="AB2798" s="3"/>
      <c r="AC2798" s="3"/>
      <c r="AD2798" s="3"/>
      <c r="AF2798" s="3"/>
      <c r="AG2798" s="3"/>
      <c r="AH2798" s="3"/>
      <c r="AJ2798" s="3"/>
      <c r="AK2798" s="3"/>
      <c r="AL2798" s="3"/>
      <c r="AN2798" s="3"/>
      <c r="AQ2798" s="3"/>
    </row>
    <row r="2799" spans="1:43">
      <c r="A2799" t="str">
        <f>IF(C2799="","","Allievo "&amp;COUNTIF($C$2:C2799,C2799))</f>
        <v/>
      </c>
      <c r="H2799" s="3"/>
      <c r="N2799" s="3"/>
      <c r="O2799" s="3"/>
      <c r="P2799" s="3"/>
      <c r="Q2799" s="3"/>
      <c r="R2799" s="3"/>
      <c r="S2799" s="3"/>
      <c r="T2799" s="3"/>
      <c r="V2799" s="3"/>
      <c r="W2799" s="3"/>
      <c r="X2799" s="3"/>
      <c r="Z2799" s="3"/>
      <c r="AA2799" s="3"/>
      <c r="AB2799" s="3"/>
      <c r="AC2799" s="3"/>
      <c r="AD2799" s="3"/>
      <c r="AF2799" s="3"/>
      <c r="AG2799" s="3"/>
      <c r="AH2799" s="3"/>
      <c r="AJ2799" s="3"/>
      <c r="AK2799" s="3"/>
      <c r="AL2799" s="3"/>
      <c r="AN2799" s="3"/>
      <c r="AQ2799" s="3"/>
    </row>
    <row r="2800" spans="1:43">
      <c r="A2800" t="str">
        <f>IF(C2800="","","Allievo "&amp;COUNTIF($C$2:C2800,C2800))</f>
        <v/>
      </c>
      <c r="H2800" s="3"/>
      <c r="N2800" s="3"/>
      <c r="O2800" s="3"/>
      <c r="P2800" s="3"/>
      <c r="Q2800" s="3"/>
      <c r="R2800" s="3"/>
      <c r="S2800" s="3"/>
      <c r="T2800" s="3"/>
      <c r="V2800" s="3"/>
      <c r="W2800" s="3"/>
      <c r="X2800" s="3"/>
      <c r="Z2800" s="3"/>
      <c r="AA2800" s="3"/>
      <c r="AB2800" s="3"/>
      <c r="AC2800" s="3"/>
      <c r="AD2800" s="3"/>
      <c r="AF2800" s="3"/>
      <c r="AG2800" s="3"/>
      <c r="AH2800" s="3"/>
      <c r="AJ2800" s="3"/>
      <c r="AK2800" s="3"/>
      <c r="AL2800" s="3"/>
      <c r="AN2800" s="3"/>
      <c r="AQ2800" s="3"/>
    </row>
    <row r="2801" spans="1:43">
      <c r="A2801" t="str">
        <f>IF(C2801="","","Allievo "&amp;COUNTIF($C$2:C2801,C2801))</f>
        <v/>
      </c>
      <c r="H2801" s="3"/>
      <c r="N2801" s="3"/>
      <c r="O2801" s="3"/>
      <c r="P2801" s="3"/>
      <c r="Q2801" s="3"/>
      <c r="R2801" s="3"/>
      <c r="S2801" s="3"/>
      <c r="T2801" s="3"/>
      <c r="V2801" s="3"/>
      <c r="W2801" s="3"/>
      <c r="X2801" s="3"/>
      <c r="Z2801" s="3"/>
      <c r="AA2801" s="3"/>
      <c r="AB2801" s="3"/>
      <c r="AC2801" s="3"/>
      <c r="AD2801" s="3"/>
      <c r="AF2801" s="3"/>
      <c r="AG2801" s="3"/>
      <c r="AH2801" s="3"/>
      <c r="AJ2801" s="3"/>
      <c r="AK2801" s="3"/>
      <c r="AL2801" s="3"/>
      <c r="AN2801" s="3"/>
      <c r="AQ2801" s="3"/>
    </row>
    <row r="2802" spans="1:43">
      <c r="A2802" t="str">
        <f>IF(C2802="","","Allievo "&amp;COUNTIF($C$2:C2802,C2802))</f>
        <v/>
      </c>
      <c r="H2802" s="3"/>
      <c r="N2802" s="3"/>
      <c r="O2802" s="3"/>
      <c r="P2802" s="3"/>
      <c r="Q2802" s="3"/>
      <c r="R2802" s="3"/>
      <c r="S2802" s="3"/>
      <c r="T2802" s="3"/>
      <c r="V2802" s="3"/>
      <c r="W2802" s="3"/>
      <c r="X2802" s="3"/>
      <c r="Z2802" s="3"/>
      <c r="AA2802" s="3"/>
      <c r="AB2802" s="3"/>
      <c r="AC2802" s="3"/>
      <c r="AD2802" s="3"/>
      <c r="AF2802" s="3"/>
      <c r="AG2802" s="3"/>
      <c r="AH2802" s="3"/>
      <c r="AJ2802" s="3"/>
      <c r="AK2802" s="3"/>
      <c r="AL2802" s="3"/>
      <c r="AN2802" s="3"/>
      <c r="AQ2802" s="3"/>
    </row>
    <row r="2803" spans="1:43">
      <c r="A2803" t="str">
        <f>IF(C2803="","","Allievo "&amp;COUNTIF($C$2:C2803,C2803))</f>
        <v/>
      </c>
      <c r="H2803" s="3"/>
      <c r="N2803" s="3"/>
      <c r="O2803" s="3"/>
      <c r="P2803" s="3"/>
      <c r="Q2803" s="3"/>
      <c r="R2803" s="3"/>
      <c r="S2803" s="3"/>
      <c r="T2803" s="3"/>
      <c r="V2803" s="3"/>
      <c r="W2803" s="3"/>
      <c r="X2803" s="3"/>
      <c r="Z2803" s="3"/>
      <c r="AA2803" s="3"/>
      <c r="AB2803" s="3"/>
      <c r="AC2803" s="3"/>
      <c r="AD2803" s="3"/>
      <c r="AF2803" s="3"/>
      <c r="AG2803" s="3"/>
      <c r="AH2803" s="3"/>
      <c r="AJ2803" s="3"/>
      <c r="AK2803" s="3"/>
      <c r="AL2803" s="3"/>
      <c r="AN2803" s="3"/>
      <c r="AQ2803" s="3"/>
    </row>
    <row r="2804" spans="1:43">
      <c r="A2804" t="str">
        <f>IF(C2804="","","Allievo "&amp;COUNTIF($C$2:C2804,C2804))</f>
        <v/>
      </c>
      <c r="H2804" s="3"/>
      <c r="N2804" s="3"/>
      <c r="O2804" s="3"/>
      <c r="P2804" s="3"/>
      <c r="Q2804" s="3"/>
      <c r="R2804" s="3"/>
      <c r="S2804" s="3"/>
      <c r="T2804" s="3"/>
      <c r="V2804" s="3"/>
      <c r="W2804" s="3"/>
      <c r="X2804" s="3"/>
      <c r="Z2804" s="3"/>
      <c r="AA2804" s="3"/>
      <c r="AB2804" s="3"/>
      <c r="AC2804" s="3"/>
      <c r="AD2804" s="3"/>
      <c r="AF2804" s="3"/>
      <c r="AG2804" s="3"/>
      <c r="AH2804" s="3"/>
      <c r="AJ2804" s="3"/>
      <c r="AK2804" s="3"/>
      <c r="AL2804" s="3"/>
      <c r="AN2804" s="3"/>
      <c r="AQ2804" s="3"/>
    </row>
    <row r="2805" spans="1:43">
      <c r="A2805" t="str">
        <f>IF(C2805="","","Allievo "&amp;COUNTIF($C$2:C2805,C2805))</f>
        <v/>
      </c>
      <c r="H2805" s="3"/>
      <c r="N2805" s="3"/>
      <c r="O2805" s="3"/>
      <c r="P2805" s="3"/>
      <c r="Q2805" s="3"/>
      <c r="R2805" s="3"/>
      <c r="S2805" s="3"/>
      <c r="T2805" s="3"/>
      <c r="V2805" s="3"/>
      <c r="W2805" s="3"/>
      <c r="X2805" s="3"/>
      <c r="Z2805" s="3"/>
      <c r="AA2805" s="3"/>
      <c r="AB2805" s="3"/>
      <c r="AC2805" s="3"/>
      <c r="AD2805" s="3"/>
      <c r="AF2805" s="3"/>
      <c r="AG2805" s="3"/>
      <c r="AH2805" s="3"/>
      <c r="AJ2805" s="3"/>
      <c r="AK2805" s="3"/>
      <c r="AL2805" s="3"/>
      <c r="AN2805" s="3"/>
      <c r="AQ2805" s="3"/>
    </row>
    <row r="2806" spans="1:43">
      <c r="A2806" t="str">
        <f>IF(C2806="","","Allievo "&amp;COUNTIF($C$2:C2806,C2806))</f>
        <v/>
      </c>
      <c r="H2806" s="3"/>
      <c r="N2806" s="3"/>
      <c r="O2806" s="3"/>
      <c r="P2806" s="3"/>
      <c r="Q2806" s="3"/>
      <c r="R2806" s="3"/>
      <c r="S2806" s="3"/>
      <c r="T2806" s="3"/>
      <c r="V2806" s="3"/>
      <c r="W2806" s="3"/>
      <c r="X2806" s="3"/>
      <c r="Z2806" s="3"/>
      <c r="AA2806" s="3"/>
      <c r="AB2806" s="3"/>
      <c r="AC2806" s="3"/>
      <c r="AD2806" s="3"/>
      <c r="AF2806" s="3"/>
      <c r="AG2806" s="3"/>
      <c r="AH2806" s="3"/>
      <c r="AJ2806" s="3"/>
      <c r="AK2806" s="3"/>
      <c r="AL2806" s="3"/>
      <c r="AN2806" s="3"/>
      <c r="AQ2806" s="3"/>
    </row>
    <row r="2807" spans="1:43">
      <c r="A2807" t="str">
        <f>IF(C2807="","","Allievo "&amp;COUNTIF($C$2:C2807,C2807))</f>
        <v/>
      </c>
      <c r="H2807" s="3"/>
      <c r="N2807" s="3"/>
      <c r="O2807" s="3"/>
      <c r="P2807" s="3"/>
      <c r="Q2807" s="3"/>
      <c r="R2807" s="3"/>
      <c r="S2807" s="3"/>
      <c r="T2807" s="3"/>
      <c r="V2807" s="3"/>
      <c r="W2807" s="3"/>
      <c r="X2807" s="3"/>
      <c r="Z2807" s="3"/>
      <c r="AA2807" s="3"/>
      <c r="AB2807" s="3"/>
      <c r="AC2807" s="3"/>
      <c r="AD2807" s="3"/>
      <c r="AF2807" s="3"/>
      <c r="AG2807" s="3"/>
      <c r="AH2807" s="3"/>
      <c r="AJ2807" s="3"/>
      <c r="AK2807" s="3"/>
      <c r="AL2807" s="3"/>
      <c r="AN2807" s="3"/>
      <c r="AQ2807" s="3"/>
    </row>
    <row r="2808" spans="1:43">
      <c r="A2808" t="str">
        <f>IF(C2808="","","Allievo "&amp;COUNTIF($C$2:C2808,C2808))</f>
        <v/>
      </c>
      <c r="H2808" s="3"/>
      <c r="N2808" s="3"/>
      <c r="O2808" s="3"/>
      <c r="P2808" s="3"/>
      <c r="Q2808" s="3"/>
      <c r="R2808" s="3"/>
      <c r="S2808" s="3"/>
      <c r="T2808" s="3"/>
      <c r="V2808" s="3"/>
      <c r="W2808" s="3"/>
      <c r="X2808" s="3"/>
      <c r="Z2808" s="3"/>
      <c r="AA2808" s="3"/>
      <c r="AB2808" s="3"/>
      <c r="AC2808" s="3"/>
      <c r="AD2808" s="3"/>
      <c r="AF2808" s="3"/>
      <c r="AG2808" s="3"/>
      <c r="AH2808" s="3"/>
      <c r="AJ2808" s="3"/>
      <c r="AK2808" s="3"/>
      <c r="AL2808" s="3"/>
      <c r="AN2808" s="3"/>
      <c r="AQ2808" s="3"/>
    </row>
    <row r="2809" spans="1:43">
      <c r="A2809" t="str">
        <f>IF(C2809="","","Allievo "&amp;COUNTIF($C$2:C2809,C2809))</f>
        <v/>
      </c>
      <c r="H2809" s="3"/>
      <c r="N2809" s="3"/>
      <c r="O2809" s="3"/>
      <c r="P2809" s="3"/>
      <c r="Q2809" s="3"/>
      <c r="R2809" s="3"/>
      <c r="S2809" s="3"/>
      <c r="T2809" s="3"/>
      <c r="V2809" s="3"/>
      <c r="W2809" s="3"/>
      <c r="X2809" s="3"/>
      <c r="Z2809" s="3"/>
      <c r="AA2809" s="3"/>
      <c r="AB2809" s="3"/>
      <c r="AC2809" s="3"/>
      <c r="AD2809" s="3"/>
      <c r="AF2809" s="3"/>
      <c r="AG2809" s="3"/>
      <c r="AH2809" s="3"/>
      <c r="AJ2809" s="3"/>
      <c r="AK2809" s="3"/>
      <c r="AL2809" s="3"/>
      <c r="AN2809" s="3"/>
      <c r="AQ2809" s="3"/>
    </row>
    <row r="2810" spans="1:43">
      <c r="A2810" t="str">
        <f>IF(C2810="","","Allievo "&amp;COUNTIF($C$2:C2810,C2810))</f>
        <v/>
      </c>
      <c r="H2810" s="3"/>
      <c r="N2810" s="3"/>
      <c r="O2810" s="3"/>
      <c r="P2810" s="3"/>
      <c r="Q2810" s="3"/>
      <c r="R2810" s="3"/>
      <c r="S2810" s="3"/>
      <c r="T2810" s="3"/>
      <c r="V2810" s="3"/>
      <c r="W2810" s="3"/>
      <c r="X2810" s="3"/>
      <c r="Z2810" s="3"/>
      <c r="AA2810" s="3"/>
      <c r="AB2810" s="3"/>
      <c r="AC2810" s="3"/>
      <c r="AD2810" s="3"/>
      <c r="AF2810" s="3"/>
      <c r="AG2810" s="3"/>
      <c r="AH2810" s="3"/>
      <c r="AJ2810" s="3"/>
      <c r="AK2810" s="3"/>
      <c r="AL2810" s="3"/>
      <c r="AN2810" s="3"/>
      <c r="AQ2810" s="3"/>
    </row>
    <row r="2811" spans="1:43">
      <c r="A2811" t="str">
        <f>IF(C2811="","","Allievo "&amp;COUNTIF($C$2:C2811,C2811))</f>
        <v/>
      </c>
      <c r="H2811" s="3"/>
      <c r="N2811" s="3"/>
      <c r="O2811" s="3"/>
      <c r="P2811" s="3"/>
      <c r="Q2811" s="3"/>
      <c r="R2811" s="3"/>
      <c r="S2811" s="3"/>
      <c r="T2811" s="3"/>
      <c r="V2811" s="3"/>
      <c r="W2811" s="3"/>
      <c r="X2811" s="3"/>
      <c r="Z2811" s="3"/>
      <c r="AA2811" s="3"/>
      <c r="AB2811" s="3"/>
      <c r="AC2811" s="3"/>
      <c r="AD2811" s="3"/>
      <c r="AF2811" s="3"/>
      <c r="AG2811" s="3"/>
      <c r="AH2811" s="3"/>
      <c r="AJ2811" s="3"/>
      <c r="AK2811" s="3"/>
      <c r="AL2811" s="3"/>
      <c r="AN2811" s="3"/>
      <c r="AQ2811" s="3"/>
    </row>
    <row r="2812" spans="1:43">
      <c r="A2812" t="str">
        <f>IF(C2812="","","Allievo "&amp;COUNTIF($C$2:C2812,C2812))</f>
        <v/>
      </c>
      <c r="H2812" s="3"/>
      <c r="N2812" s="3"/>
      <c r="O2812" s="3"/>
      <c r="P2812" s="3"/>
      <c r="Q2812" s="3"/>
      <c r="R2812" s="3"/>
      <c r="S2812" s="3"/>
      <c r="T2812" s="3"/>
      <c r="V2812" s="3"/>
      <c r="W2812" s="3"/>
      <c r="X2812" s="3"/>
      <c r="Z2812" s="3"/>
      <c r="AA2812" s="3"/>
      <c r="AB2812" s="3"/>
      <c r="AC2812" s="3"/>
      <c r="AD2812" s="3"/>
      <c r="AF2812" s="3"/>
      <c r="AG2812" s="3"/>
      <c r="AH2812" s="3"/>
      <c r="AJ2812" s="3"/>
      <c r="AK2812" s="3"/>
      <c r="AL2812" s="3"/>
      <c r="AN2812" s="3"/>
      <c r="AQ2812" s="3"/>
    </row>
    <row r="2813" spans="1:43">
      <c r="A2813" t="str">
        <f>IF(C2813="","","Allievo "&amp;COUNTIF($C$2:C2813,C2813))</f>
        <v/>
      </c>
      <c r="H2813" s="3"/>
      <c r="N2813" s="3"/>
      <c r="O2813" s="3"/>
      <c r="P2813" s="3"/>
      <c r="Q2813" s="3"/>
      <c r="R2813" s="3"/>
      <c r="S2813" s="3"/>
      <c r="T2813" s="3"/>
      <c r="V2813" s="3"/>
      <c r="W2813" s="3"/>
      <c r="X2813" s="3"/>
      <c r="Z2813" s="3"/>
      <c r="AA2813" s="3"/>
      <c r="AB2813" s="3"/>
      <c r="AC2813" s="3"/>
      <c r="AD2813" s="3"/>
      <c r="AF2813" s="3"/>
      <c r="AG2813" s="3"/>
      <c r="AH2813" s="3"/>
      <c r="AJ2813" s="3"/>
      <c r="AK2813" s="3"/>
      <c r="AL2813" s="3"/>
      <c r="AN2813" s="3"/>
      <c r="AQ2813" s="3"/>
    </row>
    <row r="2814" spans="1:43">
      <c r="A2814" t="str">
        <f>IF(C2814="","","Allievo "&amp;COUNTIF($C$2:C2814,C2814))</f>
        <v/>
      </c>
      <c r="H2814" s="3"/>
      <c r="N2814" s="3"/>
      <c r="O2814" s="3"/>
      <c r="P2814" s="3"/>
      <c r="Q2814" s="3"/>
      <c r="R2814" s="3"/>
      <c r="S2814" s="3"/>
      <c r="T2814" s="3"/>
      <c r="V2814" s="3"/>
      <c r="W2814" s="3"/>
      <c r="X2814" s="3"/>
      <c r="Z2814" s="3"/>
      <c r="AA2814" s="3"/>
      <c r="AB2814" s="3"/>
      <c r="AC2814" s="3"/>
      <c r="AD2814" s="3"/>
      <c r="AF2814" s="3"/>
      <c r="AG2814" s="3"/>
      <c r="AH2814" s="3"/>
      <c r="AJ2814" s="3"/>
      <c r="AK2814" s="3"/>
      <c r="AL2814" s="3"/>
      <c r="AN2814" s="3"/>
      <c r="AQ2814" s="3"/>
    </row>
    <row r="2815" spans="1:43">
      <c r="A2815" t="str">
        <f>IF(C2815="","","Allievo "&amp;COUNTIF($C$2:C2815,C2815))</f>
        <v/>
      </c>
      <c r="H2815" s="3"/>
      <c r="N2815" s="3"/>
      <c r="O2815" s="3"/>
      <c r="P2815" s="3"/>
      <c r="Q2815" s="3"/>
      <c r="R2815" s="3"/>
      <c r="S2815" s="3"/>
      <c r="T2815" s="3"/>
      <c r="V2815" s="3"/>
      <c r="W2815" s="3"/>
      <c r="X2815" s="3"/>
      <c r="Z2815" s="3"/>
      <c r="AA2815" s="3"/>
      <c r="AB2815" s="3"/>
      <c r="AC2815" s="3"/>
      <c r="AD2815" s="3"/>
      <c r="AF2815" s="3"/>
      <c r="AG2815" s="3"/>
      <c r="AH2815" s="3"/>
      <c r="AJ2815" s="3"/>
      <c r="AK2815" s="3"/>
      <c r="AL2815" s="3"/>
      <c r="AN2815" s="3"/>
      <c r="AQ2815" s="3"/>
    </row>
    <row r="2816" spans="1:43">
      <c r="A2816" t="str">
        <f>IF(C2816="","","Allievo "&amp;COUNTIF($C$2:C2816,C2816))</f>
        <v/>
      </c>
      <c r="H2816" s="3"/>
      <c r="N2816" s="3"/>
      <c r="O2816" s="3"/>
      <c r="P2816" s="3"/>
      <c r="Q2816" s="3"/>
      <c r="R2816" s="3"/>
      <c r="S2816" s="3"/>
      <c r="T2816" s="3"/>
      <c r="V2816" s="3"/>
      <c r="W2816" s="3"/>
      <c r="X2816" s="3"/>
      <c r="Z2816" s="3"/>
      <c r="AA2816" s="3"/>
      <c r="AB2816" s="3"/>
      <c r="AC2816" s="3"/>
      <c r="AD2816" s="3"/>
      <c r="AF2816" s="3"/>
      <c r="AG2816" s="3"/>
      <c r="AH2816" s="3"/>
      <c r="AJ2816" s="3"/>
      <c r="AK2816" s="3"/>
      <c r="AL2816" s="3"/>
      <c r="AN2816" s="3"/>
      <c r="AQ2816" s="3"/>
    </row>
    <row r="2817" spans="1:43">
      <c r="A2817" t="str">
        <f>IF(C2817="","","Allievo "&amp;COUNTIF($C$2:C2817,C2817))</f>
        <v/>
      </c>
      <c r="H2817" s="3"/>
      <c r="N2817" s="3"/>
      <c r="O2817" s="3"/>
      <c r="P2817" s="3"/>
      <c r="Q2817" s="3"/>
      <c r="R2817" s="3"/>
      <c r="S2817" s="3"/>
      <c r="T2817" s="3"/>
      <c r="V2817" s="3"/>
      <c r="W2817" s="3"/>
      <c r="X2817" s="3"/>
      <c r="Z2817" s="3"/>
      <c r="AA2817" s="3"/>
      <c r="AB2817" s="3"/>
      <c r="AC2817" s="3"/>
      <c r="AD2817" s="3"/>
      <c r="AF2817" s="3"/>
      <c r="AG2817" s="3"/>
      <c r="AH2817" s="3"/>
      <c r="AJ2817" s="3"/>
      <c r="AK2817" s="3"/>
      <c r="AL2817" s="3"/>
      <c r="AN2817" s="3"/>
      <c r="AQ2817" s="3"/>
    </row>
    <row r="2818" spans="1:43">
      <c r="A2818" t="str">
        <f>IF(C2818="","","Allievo "&amp;COUNTIF($C$2:C2818,C2818))</f>
        <v/>
      </c>
      <c r="H2818" s="3"/>
      <c r="N2818" s="3"/>
      <c r="O2818" s="3"/>
      <c r="P2818" s="3"/>
      <c r="Q2818" s="3"/>
      <c r="R2818" s="3"/>
      <c r="S2818" s="3"/>
      <c r="T2818" s="3"/>
      <c r="V2818" s="3"/>
      <c r="W2818" s="3"/>
      <c r="X2818" s="3"/>
      <c r="Z2818" s="3"/>
      <c r="AA2818" s="3"/>
      <c r="AB2818" s="3"/>
      <c r="AC2818" s="3"/>
      <c r="AD2818" s="3"/>
      <c r="AF2818" s="3"/>
      <c r="AG2818" s="3"/>
      <c r="AH2818" s="3"/>
      <c r="AJ2818" s="3"/>
      <c r="AK2818" s="3"/>
      <c r="AL2818" s="3"/>
      <c r="AN2818" s="3"/>
      <c r="AQ2818" s="3"/>
    </row>
    <row r="2819" spans="1:43">
      <c r="A2819" t="str">
        <f>IF(C2819="","","Allievo "&amp;COUNTIF($C$2:C2819,C2819))</f>
        <v/>
      </c>
      <c r="H2819" s="3"/>
      <c r="N2819" s="3"/>
      <c r="O2819" s="3"/>
      <c r="P2819" s="3"/>
      <c r="Q2819" s="3"/>
      <c r="R2819" s="3"/>
      <c r="S2819" s="3"/>
      <c r="T2819" s="3"/>
      <c r="V2819" s="3"/>
      <c r="W2819" s="3"/>
      <c r="X2819" s="3"/>
      <c r="Z2819" s="3"/>
      <c r="AA2819" s="3"/>
      <c r="AB2819" s="3"/>
      <c r="AC2819" s="3"/>
      <c r="AD2819" s="3"/>
      <c r="AF2819" s="3"/>
      <c r="AG2819" s="3"/>
      <c r="AH2819" s="3"/>
      <c r="AJ2819" s="3"/>
      <c r="AK2819" s="3"/>
      <c r="AL2819" s="3"/>
      <c r="AN2819" s="3"/>
      <c r="AQ2819" s="3"/>
    </row>
    <row r="2820" spans="1:43">
      <c r="A2820" t="str">
        <f>IF(C2820="","","Allievo "&amp;COUNTIF($C$2:C2820,C2820))</f>
        <v/>
      </c>
      <c r="H2820" s="3"/>
      <c r="N2820" s="3"/>
      <c r="O2820" s="3"/>
      <c r="P2820" s="3"/>
      <c r="Q2820" s="3"/>
      <c r="R2820" s="3"/>
      <c r="S2820" s="3"/>
      <c r="T2820" s="3"/>
      <c r="V2820" s="3"/>
      <c r="W2820" s="3"/>
      <c r="X2820" s="3"/>
      <c r="Z2820" s="3"/>
      <c r="AA2820" s="3"/>
      <c r="AB2820" s="3"/>
      <c r="AC2820" s="3"/>
      <c r="AD2820" s="3"/>
      <c r="AF2820" s="3"/>
      <c r="AG2820" s="3"/>
      <c r="AH2820" s="3"/>
      <c r="AJ2820" s="3"/>
      <c r="AK2820" s="3"/>
      <c r="AL2820" s="3"/>
      <c r="AN2820" s="3"/>
      <c r="AQ2820" s="3"/>
    </row>
    <row r="2821" spans="1:43">
      <c r="A2821" t="str">
        <f>IF(C2821="","","Allievo "&amp;COUNTIF($C$2:C2821,C2821))</f>
        <v/>
      </c>
      <c r="H2821" s="3"/>
      <c r="N2821" s="3"/>
      <c r="O2821" s="3"/>
      <c r="P2821" s="3"/>
      <c r="Q2821" s="3"/>
      <c r="R2821" s="3"/>
      <c r="S2821" s="3"/>
      <c r="T2821" s="3"/>
      <c r="V2821" s="3"/>
      <c r="W2821" s="3"/>
      <c r="X2821" s="3"/>
      <c r="Z2821" s="3"/>
      <c r="AA2821" s="3"/>
      <c r="AB2821" s="3"/>
      <c r="AC2821" s="3"/>
      <c r="AD2821" s="3"/>
      <c r="AF2821" s="3"/>
      <c r="AG2821" s="3"/>
      <c r="AH2821" s="3"/>
      <c r="AJ2821" s="3"/>
      <c r="AK2821" s="3"/>
      <c r="AL2821" s="3"/>
      <c r="AN2821" s="3"/>
      <c r="AQ2821" s="3"/>
    </row>
    <row r="2822" spans="1:43">
      <c r="A2822" t="str">
        <f>IF(C2822="","","Allievo "&amp;COUNTIF($C$2:C2822,C2822))</f>
        <v/>
      </c>
      <c r="H2822" s="3"/>
      <c r="N2822" s="3"/>
      <c r="O2822" s="3"/>
      <c r="P2822" s="3"/>
      <c r="Q2822" s="3"/>
      <c r="R2822" s="3"/>
      <c r="S2822" s="3"/>
      <c r="T2822" s="3"/>
      <c r="V2822" s="3"/>
      <c r="W2822" s="3"/>
      <c r="X2822" s="3"/>
      <c r="Z2822" s="3"/>
      <c r="AA2822" s="3"/>
      <c r="AB2822" s="3"/>
      <c r="AC2822" s="3"/>
      <c r="AD2822" s="3"/>
      <c r="AF2822" s="3"/>
      <c r="AG2822" s="3"/>
      <c r="AH2822" s="3"/>
      <c r="AJ2822" s="3"/>
      <c r="AK2822" s="3"/>
      <c r="AL2822" s="3"/>
      <c r="AN2822" s="3"/>
      <c r="AQ2822" s="3"/>
    </row>
    <row r="2823" spans="1:43">
      <c r="A2823" t="str">
        <f>IF(C2823="","","Allievo "&amp;COUNTIF($C$2:C2823,C2823))</f>
        <v/>
      </c>
      <c r="H2823" s="3"/>
      <c r="N2823" s="3"/>
      <c r="O2823" s="3"/>
      <c r="P2823" s="3"/>
      <c r="Q2823" s="3"/>
      <c r="R2823" s="3"/>
      <c r="S2823" s="3"/>
      <c r="T2823" s="3"/>
      <c r="V2823" s="3"/>
      <c r="W2823" s="3"/>
      <c r="X2823" s="3"/>
      <c r="Z2823" s="3"/>
      <c r="AA2823" s="3"/>
      <c r="AB2823" s="3"/>
      <c r="AC2823" s="3"/>
      <c r="AD2823" s="3"/>
      <c r="AF2823" s="3"/>
      <c r="AG2823" s="3"/>
      <c r="AH2823" s="3"/>
      <c r="AJ2823" s="3"/>
      <c r="AK2823" s="3"/>
      <c r="AL2823" s="3"/>
      <c r="AN2823" s="3"/>
      <c r="AQ2823" s="3"/>
    </row>
    <row r="2824" spans="1:43">
      <c r="A2824" t="str">
        <f>IF(C2824="","","Allievo "&amp;COUNTIF($C$2:C2824,C2824))</f>
        <v/>
      </c>
      <c r="H2824" s="3"/>
      <c r="N2824" s="3"/>
      <c r="O2824" s="3"/>
      <c r="P2824" s="3"/>
      <c r="Q2824" s="3"/>
      <c r="R2824" s="3"/>
      <c r="S2824" s="3"/>
      <c r="T2824" s="3"/>
      <c r="V2824" s="3"/>
      <c r="W2824" s="3"/>
      <c r="X2824" s="3"/>
      <c r="Z2824" s="3"/>
      <c r="AA2824" s="3"/>
      <c r="AB2824" s="3"/>
      <c r="AC2824" s="3"/>
      <c r="AD2824" s="3"/>
      <c r="AF2824" s="3"/>
      <c r="AG2824" s="3"/>
      <c r="AH2824" s="3"/>
      <c r="AJ2824" s="3"/>
      <c r="AK2824" s="3"/>
      <c r="AL2824" s="3"/>
      <c r="AN2824" s="3"/>
      <c r="AQ2824" s="3"/>
    </row>
    <row r="2825" spans="1:43">
      <c r="A2825" t="str">
        <f>IF(C2825="","","Allievo "&amp;COUNTIF($C$2:C2825,C2825))</f>
        <v/>
      </c>
      <c r="H2825" s="3"/>
      <c r="N2825" s="3"/>
      <c r="O2825" s="3"/>
      <c r="P2825" s="3"/>
      <c r="Q2825" s="3"/>
      <c r="R2825" s="3"/>
      <c r="S2825" s="3"/>
      <c r="T2825" s="3"/>
      <c r="V2825" s="3"/>
      <c r="W2825" s="3"/>
      <c r="X2825" s="3"/>
      <c r="Z2825" s="3"/>
      <c r="AA2825" s="3"/>
      <c r="AB2825" s="3"/>
      <c r="AC2825" s="3"/>
      <c r="AD2825" s="3"/>
      <c r="AF2825" s="3"/>
      <c r="AG2825" s="3"/>
      <c r="AH2825" s="3"/>
      <c r="AJ2825" s="3"/>
      <c r="AK2825" s="3"/>
      <c r="AL2825" s="3"/>
      <c r="AN2825" s="3"/>
      <c r="AQ2825" s="3"/>
    </row>
    <row r="2826" spans="1:43">
      <c r="A2826" t="str">
        <f>IF(C2826="","","Allievo "&amp;COUNTIF($C$2:C2826,C2826))</f>
        <v/>
      </c>
      <c r="H2826" s="3"/>
      <c r="N2826" s="3"/>
      <c r="O2826" s="3"/>
      <c r="P2826" s="3"/>
      <c r="Q2826" s="3"/>
      <c r="R2826" s="3"/>
      <c r="S2826" s="3"/>
      <c r="T2826" s="3"/>
      <c r="V2826" s="3"/>
      <c r="W2826" s="3"/>
      <c r="X2826" s="3"/>
      <c r="Z2826" s="3"/>
      <c r="AA2826" s="3"/>
      <c r="AB2826" s="3"/>
      <c r="AC2826" s="3"/>
      <c r="AD2826" s="3"/>
      <c r="AF2826" s="3"/>
      <c r="AG2826" s="3"/>
      <c r="AH2826" s="3"/>
      <c r="AJ2826" s="3"/>
      <c r="AK2826" s="3"/>
      <c r="AL2826" s="3"/>
      <c r="AN2826" s="3"/>
      <c r="AQ2826" s="3"/>
    </row>
    <row r="2827" spans="1:43">
      <c r="A2827" t="str">
        <f>IF(C2827="","","Allievo "&amp;COUNTIF($C$2:C2827,C2827))</f>
        <v/>
      </c>
      <c r="H2827" s="3"/>
      <c r="N2827" s="3"/>
      <c r="O2827" s="3"/>
      <c r="P2827" s="3"/>
      <c r="Q2827" s="3"/>
      <c r="R2827" s="3"/>
      <c r="S2827" s="3"/>
      <c r="T2827" s="3"/>
      <c r="V2827" s="3"/>
      <c r="W2827" s="3"/>
      <c r="X2827" s="3"/>
      <c r="Z2827" s="3"/>
      <c r="AA2827" s="3"/>
      <c r="AB2827" s="3"/>
      <c r="AC2827" s="3"/>
      <c r="AD2827" s="3"/>
      <c r="AF2827" s="3"/>
      <c r="AG2827" s="3"/>
      <c r="AH2827" s="3"/>
      <c r="AJ2827" s="3"/>
      <c r="AK2827" s="3"/>
      <c r="AL2827" s="3"/>
      <c r="AN2827" s="3"/>
      <c r="AQ2827" s="3"/>
    </row>
    <row r="2828" spans="1:43">
      <c r="A2828" t="str">
        <f>IF(C2828="","","Allievo "&amp;COUNTIF($C$2:C2828,C2828))</f>
        <v/>
      </c>
      <c r="H2828" s="3"/>
      <c r="N2828" s="3"/>
      <c r="O2828" s="3"/>
      <c r="P2828" s="3"/>
      <c r="Q2828" s="3"/>
      <c r="R2828" s="3"/>
      <c r="S2828" s="3"/>
      <c r="T2828" s="3"/>
      <c r="V2828" s="3"/>
      <c r="W2828" s="3"/>
      <c r="X2828" s="3"/>
      <c r="Z2828" s="3"/>
      <c r="AA2828" s="3"/>
      <c r="AB2828" s="3"/>
      <c r="AC2828" s="3"/>
      <c r="AD2828" s="3"/>
      <c r="AF2828" s="3"/>
      <c r="AG2828" s="3"/>
      <c r="AH2828" s="3"/>
      <c r="AJ2828" s="3"/>
      <c r="AK2828" s="3"/>
      <c r="AL2828" s="3"/>
      <c r="AN2828" s="3"/>
      <c r="AQ2828" s="3"/>
    </row>
    <row r="2829" spans="1:43">
      <c r="A2829" t="str">
        <f>IF(C2829="","","Allievo "&amp;COUNTIF($C$2:C2829,C2829))</f>
        <v/>
      </c>
      <c r="H2829" s="3"/>
      <c r="N2829" s="3"/>
      <c r="O2829" s="3"/>
      <c r="P2829" s="3"/>
      <c r="Q2829" s="3"/>
      <c r="R2829" s="3"/>
      <c r="S2829" s="3"/>
      <c r="T2829" s="3"/>
      <c r="V2829" s="3"/>
      <c r="W2829" s="3"/>
      <c r="X2829" s="3"/>
      <c r="Z2829" s="3"/>
      <c r="AA2829" s="3"/>
      <c r="AB2829" s="3"/>
      <c r="AC2829" s="3"/>
      <c r="AD2829" s="3"/>
      <c r="AF2829" s="3"/>
      <c r="AG2829" s="3"/>
      <c r="AH2829" s="3"/>
      <c r="AJ2829" s="3"/>
      <c r="AK2829" s="3"/>
      <c r="AL2829" s="3"/>
      <c r="AN2829" s="3"/>
      <c r="AQ2829" s="3"/>
    </row>
    <row r="2830" spans="1:43">
      <c r="A2830" t="str">
        <f>IF(C2830="","","Allievo "&amp;COUNTIF($C$2:C2830,C2830))</f>
        <v/>
      </c>
      <c r="H2830" s="3"/>
      <c r="N2830" s="3"/>
      <c r="O2830" s="3"/>
      <c r="P2830" s="3"/>
      <c r="Q2830" s="3"/>
      <c r="R2830" s="3"/>
      <c r="S2830" s="3"/>
      <c r="T2830" s="3"/>
      <c r="V2830" s="3"/>
      <c r="W2830" s="3"/>
      <c r="X2830" s="3"/>
      <c r="Z2830" s="3"/>
      <c r="AA2830" s="3"/>
      <c r="AB2830" s="3"/>
      <c r="AC2830" s="3"/>
      <c r="AD2830" s="3"/>
      <c r="AF2830" s="3"/>
      <c r="AG2830" s="3"/>
      <c r="AH2830" s="3"/>
      <c r="AJ2830" s="3"/>
      <c r="AK2830" s="3"/>
      <c r="AL2830" s="3"/>
      <c r="AN2830" s="3"/>
      <c r="AQ2830" s="3"/>
    </row>
    <row r="2831" spans="1:43">
      <c r="A2831" t="str">
        <f>IF(C2831="","","Allievo "&amp;COUNTIF($C$2:C2831,C2831))</f>
        <v/>
      </c>
      <c r="H2831" s="3"/>
      <c r="N2831" s="3"/>
      <c r="O2831" s="3"/>
      <c r="P2831" s="3"/>
      <c r="Q2831" s="3"/>
      <c r="R2831" s="3"/>
      <c r="S2831" s="3"/>
      <c r="T2831" s="3"/>
      <c r="V2831" s="3"/>
      <c r="W2831" s="3"/>
      <c r="X2831" s="3"/>
      <c r="Z2831" s="3"/>
      <c r="AA2831" s="3"/>
      <c r="AB2831" s="3"/>
      <c r="AC2831" s="3"/>
      <c r="AD2831" s="3"/>
      <c r="AF2831" s="3"/>
      <c r="AG2831" s="3"/>
      <c r="AH2831" s="3"/>
      <c r="AJ2831" s="3"/>
      <c r="AK2831" s="3"/>
      <c r="AL2831" s="3"/>
      <c r="AN2831" s="3"/>
      <c r="AQ2831" s="3"/>
    </row>
    <row r="2832" spans="1:43">
      <c r="A2832" t="str">
        <f>IF(C2832="","","Allievo "&amp;COUNTIF($C$2:C2832,C2832))</f>
        <v/>
      </c>
      <c r="H2832" s="3"/>
      <c r="N2832" s="3"/>
      <c r="O2832" s="3"/>
      <c r="P2832" s="3"/>
      <c r="Q2832" s="3"/>
      <c r="R2832" s="3"/>
      <c r="S2832" s="3"/>
      <c r="T2832" s="3"/>
      <c r="V2832" s="3"/>
      <c r="W2832" s="3"/>
      <c r="X2832" s="3"/>
      <c r="Z2832" s="3"/>
      <c r="AA2832" s="3"/>
      <c r="AB2832" s="3"/>
      <c r="AC2832" s="3"/>
      <c r="AD2832" s="3"/>
      <c r="AF2832" s="3"/>
      <c r="AG2832" s="3"/>
      <c r="AH2832" s="3"/>
      <c r="AJ2832" s="3"/>
      <c r="AK2832" s="3"/>
      <c r="AL2832" s="3"/>
      <c r="AN2832" s="3"/>
      <c r="AQ2832" s="3"/>
    </row>
    <row r="2833" spans="1:43">
      <c r="A2833" t="str">
        <f>IF(C2833="","","Allievo "&amp;COUNTIF($C$2:C2833,C2833))</f>
        <v/>
      </c>
      <c r="H2833" s="3"/>
      <c r="N2833" s="3"/>
      <c r="O2833" s="3"/>
      <c r="P2833" s="3"/>
      <c r="Q2833" s="3"/>
      <c r="R2833" s="3"/>
      <c r="S2833" s="3"/>
      <c r="T2833" s="3"/>
      <c r="V2833" s="3"/>
      <c r="W2833" s="3"/>
      <c r="X2833" s="3"/>
      <c r="Z2833" s="3"/>
      <c r="AA2833" s="3"/>
      <c r="AB2833" s="3"/>
      <c r="AC2833" s="3"/>
      <c r="AD2833" s="3"/>
      <c r="AF2833" s="3"/>
      <c r="AG2833" s="3"/>
      <c r="AH2833" s="3"/>
      <c r="AJ2833" s="3"/>
      <c r="AK2833" s="3"/>
      <c r="AL2833" s="3"/>
      <c r="AN2833" s="3"/>
      <c r="AQ2833" s="3"/>
    </row>
    <row r="2834" spans="1:43">
      <c r="A2834" t="str">
        <f>IF(C2834="","","Allievo "&amp;COUNTIF($C$2:C2834,C2834))</f>
        <v/>
      </c>
      <c r="H2834" s="3"/>
      <c r="N2834" s="3"/>
      <c r="O2834" s="3"/>
      <c r="P2834" s="3"/>
      <c r="Q2834" s="3"/>
      <c r="R2834" s="3"/>
      <c r="S2834" s="3"/>
      <c r="T2834" s="3"/>
      <c r="V2834" s="3"/>
      <c r="W2834" s="3"/>
      <c r="X2834" s="3"/>
      <c r="Z2834" s="3"/>
      <c r="AA2834" s="3"/>
      <c r="AB2834" s="3"/>
      <c r="AC2834" s="3"/>
      <c r="AD2834" s="3"/>
      <c r="AF2834" s="3"/>
      <c r="AG2834" s="3"/>
      <c r="AH2834" s="3"/>
      <c r="AJ2834" s="3"/>
      <c r="AK2834" s="3"/>
      <c r="AL2834" s="3"/>
      <c r="AN2834" s="3"/>
      <c r="AQ2834" s="3"/>
    </row>
    <row r="2835" spans="1:43">
      <c r="A2835" t="str">
        <f>IF(C2835="","","Allievo "&amp;COUNTIF($C$2:C2835,C2835))</f>
        <v/>
      </c>
      <c r="H2835" s="3"/>
      <c r="N2835" s="3"/>
      <c r="O2835" s="3"/>
      <c r="P2835" s="3"/>
      <c r="Q2835" s="3"/>
      <c r="R2835" s="3"/>
      <c r="S2835" s="3"/>
      <c r="T2835" s="3"/>
      <c r="V2835" s="3"/>
      <c r="W2835" s="3"/>
      <c r="X2835" s="3"/>
      <c r="Z2835" s="3"/>
      <c r="AA2835" s="3"/>
      <c r="AB2835" s="3"/>
      <c r="AC2835" s="3"/>
      <c r="AD2835" s="3"/>
      <c r="AF2835" s="3"/>
      <c r="AG2835" s="3"/>
      <c r="AH2835" s="3"/>
      <c r="AJ2835" s="3"/>
      <c r="AK2835" s="3"/>
      <c r="AL2835" s="3"/>
      <c r="AN2835" s="3"/>
      <c r="AQ2835" s="3"/>
    </row>
    <row r="2836" spans="1:43">
      <c r="A2836" t="str">
        <f>IF(C2836="","","Allievo "&amp;COUNTIF($C$2:C2836,C2836))</f>
        <v/>
      </c>
      <c r="H2836" s="3"/>
      <c r="N2836" s="3"/>
      <c r="O2836" s="3"/>
      <c r="P2836" s="3"/>
      <c r="Q2836" s="3"/>
      <c r="R2836" s="3"/>
      <c r="S2836" s="3"/>
      <c r="T2836" s="3"/>
      <c r="V2836" s="3"/>
      <c r="W2836" s="3"/>
      <c r="X2836" s="3"/>
      <c r="Z2836" s="3"/>
      <c r="AA2836" s="3"/>
      <c r="AB2836" s="3"/>
      <c r="AC2836" s="3"/>
      <c r="AD2836" s="3"/>
      <c r="AF2836" s="3"/>
      <c r="AG2836" s="3"/>
      <c r="AH2836" s="3"/>
      <c r="AJ2836" s="3"/>
      <c r="AK2836" s="3"/>
      <c r="AL2836" s="3"/>
      <c r="AN2836" s="3"/>
      <c r="AQ2836" s="3"/>
    </row>
    <row r="2837" spans="1:43">
      <c r="A2837" t="str">
        <f>IF(C2837="","","Allievo "&amp;COUNTIF($C$2:C2837,C2837))</f>
        <v/>
      </c>
      <c r="H2837" s="3"/>
      <c r="N2837" s="3"/>
      <c r="O2837" s="3"/>
      <c r="P2837" s="3"/>
      <c r="Q2837" s="3"/>
      <c r="R2837" s="3"/>
      <c r="S2837" s="3"/>
      <c r="T2837" s="3"/>
      <c r="V2837" s="3"/>
      <c r="W2837" s="3"/>
      <c r="X2837" s="3"/>
      <c r="Z2837" s="3"/>
      <c r="AA2837" s="3"/>
      <c r="AB2837" s="3"/>
      <c r="AC2837" s="3"/>
      <c r="AD2837" s="3"/>
      <c r="AF2837" s="3"/>
      <c r="AG2837" s="3"/>
      <c r="AH2837" s="3"/>
      <c r="AJ2837" s="3"/>
      <c r="AK2837" s="3"/>
      <c r="AL2837" s="3"/>
      <c r="AN2837" s="3"/>
      <c r="AQ2837" s="3"/>
    </row>
    <row r="2838" spans="1:43">
      <c r="A2838" t="str">
        <f>IF(C2838="","","Allievo "&amp;COUNTIF($C$2:C2838,C2838))</f>
        <v/>
      </c>
      <c r="H2838" s="3"/>
      <c r="N2838" s="3"/>
      <c r="O2838" s="3"/>
      <c r="P2838" s="3"/>
      <c r="Q2838" s="3"/>
      <c r="R2838" s="3"/>
      <c r="S2838" s="3"/>
      <c r="T2838" s="3"/>
      <c r="V2838" s="3"/>
      <c r="W2838" s="3"/>
      <c r="X2838" s="3"/>
      <c r="Z2838" s="3"/>
      <c r="AA2838" s="3"/>
      <c r="AB2838" s="3"/>
      <c r="AC2838" s="3"/>
      <c r="AD2838" s="3"/>
      <c r="AF2838" s="3"/>
      <c r="AG2838" s="3"/>
      <c r="AH2838" s="3"/>
      <c r="AJ2838" s="3"/>
      <c r="AK2838" s="3"/>
      <c r="AL2838" s="3"/>
      <c r="AN2838" s="3"/>
      <c r="AQ2838" s="3"/>
    </row>
    <row r="2839" spans="1:43">
      <c r="A2839" t="str">
        <f>IF(C2839="","","Allievo "&amp;COUNTIF($C$2:C2839,C2839))</f>
        <v/>
      </c>
      <c r="H2839" s="3"/>
      <c r="N2839" s="3"/>
      <c r="O2839" s="3"/>
      <c r="P2839" s="3"/>
      <c r="Q2839" s="3"/>
      <c r="R2839" s="3"/>
      <c r="S2839" s="3"/>
      <c r="T2839" s="3"/>
      <c r="V2839" s="3"/>
      <c r="W2839" s="3"/>
      <c r="X2839" s="3"/>
      <c r="Z2839" s="3"/>
      <c r="AA2839" s="3"/>
      <c r="AB2839" s="3"/>
      <c r="AC2839" s="3"/>
      <c r="AD2839" s="3"/>
      <c r="AF2839" s="3"/>
      <c r="AG2839" s="3"/>
      <c r="AH2839" s="3"/>
      <c r="AJ2839" s="3"/>
      <c r="AK2839" s="3"/>
      <c r="AL2839" s="3"/>
      <c r="AN2839" s="3"/>
      <c r="AQ2839" s="3"/>
    </row>
    <row r="2840" spans="1:43">
      <c r="A2840" t="str">
        <f>IF(C2840="","","Allievo "&amp;COUNTIF($C$2:C2840,C2840))</f>
        <v/>
      </c>
      <c r="H2840" s="3"/>
      <c r="N2840" s="3"/>
      <c r="O2840" s="3"/>
      <c r="P2840" s="3"/>
      <c r="Q2840" s="3"/>
      <c r="R2840" s="3"/>
      <c r="S2840" s="3"/>
      <c r="T2840" s="3"/>
      <c r="V2840" s="3"/>
      <c r="W2840" s="3"/>
      <c r="X2840" s="3"/>
      <c r="Z2840" s="3"/>
      <c r="AA2840" s="3"/>
      <c r="AB2840" s="3"/>
      <c r="AC2840" s="3"/>
      <c r="AD2840" s="3"/>
      <c r="AF2840" s="3"/>
      <c r="AG2840" s="3"/>
      <c r="AH2840" s="3"/>
      <c r="AJ2840" s="3"/>
      <c r="AK2840" s="3"/>
      <c r="AL2840" s="3"/>
      <c r="AN2840" s="3"/>
      <c r="AQ2840" s="3"/>
    </row>
    <row r="2841" spans="1:43">
      <c r="A2841" t="str">
        <f>IF(C2841="","","Allievo "&amp;COUNTIF($C$2:C2841,C2841))</f>
        <v/>
      </c>
      <c r="H2841" s="3"/>
      <c r="N2841" s="3"/>
      <c r="O2841" s="3"/>
      <c r="P2841" s="3"/>
      <c r="Q2841" s="3"/>
      <c r="R2841" s="3"/>
      <c r="S2841" s="3"/>
      <c r="T2841" s="3"/>
      <c r="V2841" s="3"/>
      <c r="W2841" s="3"/>
      <c r="X2841" s="3"/>
      <c r="Z2841" s="3"/>
      <c r="AA2841" s="3"/>
      <c r="AB2841" s="3"/>
      <c r="AC2841" s="3"/>
      <c r="AD2841" s="3"/>
      <c r="AF2841" s="3"/>
      <c r="AG2841" s="3"/>
      <c r="AH2841" s="3"/>
      <c r="AJ2841" s="3"/>
      <c r="AK2841" s="3"/>
      <c r="AL2841" s="3"/>
      <c r="AN2841" s="3"/>
      <c r="AQ2841" s="3"/>
    </row>
    <row r="2842" spans="1:43">
      <c r="A2842" t="str">
        <f>IF(C2842="","","Allievo "&amp;COUNTIF($C$2:C2842,C2842))</f>
        <v/>
      </c>
      <c r="H2842" s="3"/>
      <c r="N2842" s="3"/>
      <c r="O2842" s="3"/>
      <c r="P2842" s="3"/>
      <c r="Q2842" s="3"/>
      <c r="R2842" s="3"/>
      <c r="S2842" s="3"/>
      <c r="T2842" s="3"/>
      <c r="V2842" s="3"/>
      <c r="W2842" s="3"/>
      <c r="X2842" s="3"/>
      <c r="Z2842" s="3"/>
      <c r="AA2842" s="3"/>
      <c r="AB2842" s="3"/>
      <c r="AC2842" s="3"/>
      <c r="AD2842" s="3"/>
      <c r="AF2842" s="3"/>
      <c r="AG2842" s="3"/>
      <c r="AH2842" s="3"/>
      <c r="AJ2842" s="3"/>
      <c r="AK2842" s="3"/>
      <c r="AL2842" s="3"/>
      <c r="AN2842" s="3"/>
      <c r="AQ2842" s="3"/>
    </row>
    <row r="2843" spans="1:43">
      <c r="A2843" t="str">
        <f>IF(C2843="","","Allievo "&amp;COUNTIF($C$2:C2843,C2843))</f>
        <v/>
      </c>
      <c r="H2843" s="3"/>
      <c r="N2843" s="3"/>
      <c r="O2843" s="3"/>
      <c r="P2843" s="3"/>
      <c r="Q2843" s="3"/>
      <c r="R2843" s="3"/>
      <c r="S2843" s="3"/>
      <c r="T2843" s="3"/>
      <c r="V2843" s="3"/>
      <c r="W2843" s="3"/>
      <c r="X2843" s="3"/>
      <c r="Z2843" s="3"/>
      <c r="AA2843" s="3"/>
      <c r="AB2843" s="3"/>
      <c r="AC2843" s="3"/>
      <c r="AD2843" s="3"/>
      <c r="AF2843" s="3"/>
      <c r="AG2843" s="3"/>
      <c r="AH2843" s="3"/>
      <c r="AJ2843" s="3"/>
      <c r="AK2843" s="3"/>
      <c r="AL2843" s="3"/>
      <c r="AN2843" s="3"/>
      <c r="AQ2843" s="3"/>
    </row>
    <row r="2844" spans="1:43">
      <c r="A2844" t="str">
        <f>IF(C2844="","","Allievo "&amp;COUNTIF($C$2:C2844,C2844))</f>
        <v/>
      </c>
      <c r="H2844" s="3"/>
      <c r="N2844" s="3"/>
      <c r="O2844" s="3"/>
      <c r="P2844" s="3"/>
      <c r="Q2844" s="3"/>
      <c r="R2844" s="3"/>
      <c r="S2844" s="3"/>
      <c r="T2844" s="3"/>
      <c r="V2844" s="3"/>
      <c r="W2844" s="3"/>
      <c r="X2844" s="3"/>
      <c r="Z2844" s="3"/>
      <c r="AA2844" s="3"/>
      <c r="AB2844" s="3"/>
      <c r="AC2844" s="3"/>
      <c r="AD2844" s="3"/>
      <c r="AF2844" s="3"/>
      <c r="AG2844" s="3"/>
      <c r="AH2844" s="3"/>
      <c r="AJ2844" s="3"/>
      <c r="AK2844" s="3"/>
      <c r="AL2844" s="3"/>
      <c r="AN2844" s="3"/>
      <c r="AQ2844" s="3"/>
    </row>
    <row r="2845" spans="1:43">
      <c r="A2845" t="str">
        <f>IF(C2845="","","Allievo "&amp;COUNTIF($C$2:C2845,C2845))</f>
        <v/>
      </c>
      <c r="H2845" s="3"/>
      <c r="N2845" s="3"/>
      <c r="O2845" s="3"/>
      <c r="P2845" s="3"/>
      <c r="Q2845" s="3"/>
      <c r="R2845" s="3"/>
      <c r="S2845" s="3"/>
      <c r="T2845" s="3"/>
      <c r="V2845" s="3"/>
      <c r="W2845" s="3"/>
      <c r="X2845" s="3"/>
      <c r="Z2845" s="3"/>
      <c r="AA2845" s="3"/>
      <c r="AB2845" s="3"/>
      <c r="AC2845" s="3"/>
      <c r="AD2845" s="3"/>
      <c r="AF2845" s="3"/>
      <c r="AG2845" s="3"/>
      <c r="AH2845" s="3"/>
      <c r="AJ2845" s="3"/>
      <c r="AK2845" s="3"/>
      <c r="AL2845" s="3"/>
      <c r="AN2845" s="3"/>
      <c r="AQ2845" s="3"/>
    </row>
    <row r="2846" spans="1:43">
      <c r="A2846" t="str">
        <f>IF(C2846="","","Allievo "&amp;COUNTIF($C$2:C2846,C2846))</f>
        <v/>
      </c>
      <c r="H2846" s="3"/>
      <c r="N2846" s="3"/>
      <c r="O2846" s="3"/>
      <c r="P2846" s="3"/>
      <c r="Q2846" s="3"/>
      <c r="R2846" s="3"/>
      <c r="S2846" s="3"/>
      <c r="T2846" s="3"/>
      <c r="V2846" s="3"/>
      <c r="W2846" s="3"/>
      <c r="X2846" s="3"/>
      <c r="Z2846" s="3"/>
      <c r="AA2846" s="3"/>
      <c r="AB2846" s="3"/>
      <c r="AC2846" s="3"/>
      <c r="AD2846" s="3"/>
      <c r="AF2846" s="3"/>
      <c r="AG2846" s="3"/>
      <c r="AH2846" s="3"/>
      <c r="AJ2846" s="3"/>
      <c r="AK2846" s="3"/>
      <c r="AL2846" s="3"/>
      <c r="AN2846" s="3"/>
      <c r="AQ2846" s="3"/>
    </row>
    <row r="2847" spans="1:43">
      <c r="A2847" t="str">
        <f>IF(C2847="","","Allievo "&amp;COUNTIF($C$2:C2847,C2847))</f>
        <v/>
      </c>
      <c r="H2847" s="3"/>
      <c r="N2847" s="3"/>
      <c r="O2847" s="3"/>
      <c r="P2847" s="3"/>
      <c r="Q2847" s="3"/>
      <c r="R2847" s="3"/>
      <c r="S2847" s="3"/>
      <c r="T2847" s="3"/>
      <c r="V2847" s="3"/>
      <c r="W2847" s="3"/>
      <c r="X2847" s="3"/>
      <c r="Z2847" s="3"/>
      <c r="AA2847" s="3"/>
      <c r="AB2847" s="3"/>
      <c r="AC2847" s="3"/>
      <c r="AD2847" s="3"/>
      <c r="AF2847" s="3"/>
      <c r="AG2847" s="3"/>
      <c r="AH2847" s="3"/>
      <c r="AJ2847" s="3"/>
      <c r="AK2847" s="3"/>
      <c r="AL2847" s="3"/>
      <c r="AN2847" s="3"/>
      <c r="AQ2847" s="3"/>
    </row>
    <row r="2848" spans="1:43">
      <c r="A2848" t="str">
        <f>IF(C2848="","","Allievo "&amp;COUNTIF($C$2:C2848,C2848))</f>
        <v/>
      </c>
      <c r="H2848" s="3"/>
      <c r="N2848" s="3"/>
      <c r="O2848" s="3"/>
      <c r="P2848" s="3"/>
      <c r="Q2848" s="3"/>
      <c r="R2848" s="3"/>
      <c r="S2848" s="3"/>
      <c r="T2848" s="3"/>
      <c r="V2848" s="3"/>
      <c r="W2848" s="3"/>
      <c r="X2848" s="3"/>
      <c r="Z2848" s="3"/>
      <c r="AA2848" s="3"/>
      <c r="AB2848" s="3"/>
      <c r="AC2848" s="3"/>
      <c r="AD2848" s="3"/>
      <c r="AF2848" s="3"/>
      <c r="AG2848" s="3"/>
      <c r="AH2848" s="3"/>
      <c r="AJ2848" s="3"/>
      <c r="AK2848" s="3"/>
      <c r="AL2848" s="3"/>
      <c r="AN2848" s="3"/>
      <c r="AQ2848" s="3"/>
    </row>
    <row r="2849" spans="1:43">
      <c r="A2849" t="str">
        <f>IF(C2849="","","Allievo "&amp;COUNTIF($C$2:C2849,C2849))</f>
        <v/>
      </c>
      <c r="H2849" s="3"/>
      <c r="N2849" s="3"/>
      <c r="O2849" s="3"/>
      <c r="P2849" s="3"/>
      <c r="Q2849" s="3"/>
      <c r="R2849" s="3"/>
      <c r="S2849" s="3"/>
      <c r="T2849" s="3"/>
      <c r="V2849" s="3"/>
      <c r="W2849" s="3"/>
      <c r="X2849" s="3"/>
      <c r="Z2849" s="3"/>
      <c r="AA2849" s="3"/>
      <c r="AB2849" s="3"/>
      <c r="AC2849" s="3"/>
      <c r="AD2849" s="3"/>
      <c r="AF2849" s="3"/>
      <c r="AG2849" s="3"/>
      <c r="AH2849" s="3"/>
      <c r="AJ2849" s="3"/>
      <c r="AK2849" s="3"/>
      <c r="AL2849" s="3"/>
      <c r="AN2849" s="3"/>
      <c r="AQ2849" s="3"/>
    </row>
    <row r="2850" spans="1:43">
      <c r="A2850" t="str">
        <f>IF(C2850="","","Allievo "&amp;COUNTIF($C$2:C2850,C2850))</f>
        <v/>
      </c>
      <c r="H2850" s="3"/>
      <c r="N2850" s="3"/>
      <c r="O2850" s="3"/>
      <c r="P2850" s="3"/>
      <c r="Q2850" s="3"/>
      <c r="R2850" s="3"/>
      <c r="S2850" s="3"/>
      <c r="T2850" s="3"/>
      <c r="V2850" s="3"/>
      <c r="W2850" s="3"/>
      <c r="X2850" s="3"/>
      <c r="Z2850" s="3"/>
      <c r="AA2850" s="3"/>
      <c r="AB2850" s="3"/>
      <c r="AC2850" s="3"/>
      <c r="AD2850" s="3"/>
      <c r="AF2850" s="3"/>
      <c r="AG2850" s="3"/>
      <c r="AH2850" s="3"/>
      <c r="AJ2850" s="3"/>
      <c r="AK2850" s="3"/>
      <c r="AL2850" s="3"/>
      <c r="AN2850" s="3"/>
      <c r="AQ2850" s="3"/>
    </row>
    <row r="2851" spans="1:43">
      <c r="A2851" t="str">
        <f>IF(C2851="","","Allievo "&amp;COUNTIF($C$2:C2851,C2851))</f>
        <v/>
      </c>
      <c r="H2851" s="3"/>
      <c r="N2851" s="3"/>
      <c r="O2851" s="3"/>
      <c r="P2851" s="3"/>
      <c r="Q2851" s="3"/>
      <c r="R2851" s="3"/>
      <c r="S2851" s="3"/>
      <c r="T2851" s="3"/>
      <c r="V2851" s="3"/>
      <c r="W2851" s="3"/>
      <c r="X2851" s="3"/>
      <c r="Z2851" s="3"/>
      <c r="AA2851" s="3"/>
      <c r="AB2851" s="3"/>
      <c r="AC2851" s="3"/>
      <c r="AD2851" s="3"/>
      <c r="AF2851" s="3"/>
      <c r="AG2851" s="3"/>
      <c r="AH2851" s="3"/>
      <c r="AJ2851" s="3"/>
      <c r="AK2851" s="3"/>
      <c r="AL2851" s="3"/>
      <c r="AN2851" s="3"/>
      <c r="AQ2851" s="3"/>
    </row>
    <row r="2852" spans="1:43">
      <c r="A2852" t="str">
        <f>IF(C2852="","","Allievo "&amp;COUNTIF($C$2:C2852,C2852))</f>
        <v/>
      </c>
      <c r="H2852" s="3"/>
      <c r="N2852" s="3"/>
      <c r="O2852" s="3"/>
      <c r="P2852" s="3"/>
      <c r="Q2852" s="3"/>
      <c r="R2852" s="3"/>
      <c r="S2852" s="3"/>
      <c r="T2852" s="3"/>
      <c r="V2852" s="3"/>
      <c r="W2852" s="3"/>
      <c r="X2852" s="3"/>
      <c r="Z2852" s="3"/>
      <c r="AA2852" s="3"/>
      <c r="AB2852" s="3"/>
      <c r="AC2852" s="3"/>
      <c r="AD2852" s="3"/>
      <c r="AF2852" s="3"/>
      <c r="AG2852" s="3"/>
      <c r="AH2852" s="3"/>
      <c r="AJ2852" s="3"/>
      <c r="AK2852" s="3"/>
      <c r="AL2852" s="3"/>
      <c r="AN2852" s="3"/>
      <c r="AQ2852" s="3"/>
    </row>
    <row r="2853" spans="1:43">
      <c r="A2853" t="str">
        <f>IF(C2853="","","Allievo "&amp;COUNTIF($C$2:C2853,C2853))</f>
        <v/>
      </c>
      <c r="H2853" s="3"/>
      <c r="N2853" s="3"/>
      <c r="O2853" s="3"/>
      <c r="P2853" s="3"/>
      <c r="Q2853" s="3"/>
      <c r="R2853" s="3"/>
      <c r="S2853" s="3"/>
      <c r="T2853" s="3"/>
      <c r="V2853" s="3"/>
      <c r="W2853" s="3"/>
      <c r="X2853" s="3"/>
      <c r="Z2853" s="3"/>
      <c r="AA2853" s="3"/>
      <c r="AB2853" s="3"/>
      <c r="AC2853" s="3"/>
      <c r="AD2853" s="3"/>
      <c r="AF2853" s="3"/>
      <c r="AG2853" s="3"/>
      <c r="AH2853" s="3"/>
      <c r="AJ2853" s="3"/>
      <c r="AK2853" s="3"/>
      <c r="AL2853" s="3"/>
      <c r="AN2853" s="3"/>
      <c r="AQ2853" s="3"/>
    </row>
    <row r="2854" spans="1:43">
      <c r="A2854" t="str">
        <f>IF(C2854="","","Allievo "&amp;COUNTIF($C$2:C2854,C2854))</f>
        <v/>
      </c>
      <c r="H2854" s="3"/>
      <c r="N2854" s="3"/>
      <c r="O2854" s="3"/>
      <c r="P2854" s="3"/>
      <c r="Q2854" s="3"/>
      <c r="R2854" s="3"/>
      <c r="S2854" s="3"/>
      <c r="T2854" s="3"/>
      <c r="V2854" s="3"/>
      <c r="W2854" s="3"/>
      <c r="X2854" s="3"/>
      <c r="Z2854" s="3"/>
      <c r="AA2854" s="3"/>
      <c r="AB2854" s="3"/>
      <c r="AC2854" s="3"/>
      <c r="AD2854" s="3"/>
      <c r="AF2854" s="3"/>
      <c r="AG2854" s="3"/>
      <c r="AH2854" s="3"/>
      <c r="AJ2854" s="3"/>
      <c r="AK2854" s="3"/>
      <c r="AL2854" s="3"/>
      <c r="AN2854" s="3"/>
      <c r="AQ2854" s="3"/>
    </row>
    <row r="2855" spans="1:43">
      <c r="A2855" t="str">
        <f>IF(C2855="","","Allievo "&amp;COUNTIF($C$2:C2855,C2855))</f>
        <v/>
      </c>
      <c r="H2855" s="3"/>
      <c r="N2855" s="3"/>
      <c r="O2855" s="3"/>
      <c r="P2855" s="3"/>
      <c r="Q2855" s="3"/>
      <c r="R2855" s="3"/>
      <c r="S2855" s="3"/>
      <c r="T2855" s="3"/>
      <c r="V2855" s="3"/>
      <c r="W2855" s="3"/>
      <c r="X2855" s="3"/>
      <c r="Z2855" s="3"/>
      <c r="AA2855" s="3"/>
      <c r="AB2855" s="3"/>
      <c r="AC2855" s="3"/>
      <c r="AD2855" s="3"/>
      <c r="AF2855" s="3"/>
      <c r="AG2855" s="3"/>
      <c r="AH2855" s="3"/>
      <c r="AJ2855" s="3"/>
      <c r="AK2855" s="3"/>
      <c r="AL2855" s="3"/>
      <c r="AN2855" s="3"/>
      <c r="AQ2855" s="3"/>
    </row>
    <row r="2856" spans="1:43">
      <c r="A2856" t="str">
        <f>IF(C2856="","","Allievo "&amp;COUNTIF($C$2:C2856,C2856))</f>
        <v/>
      </c>
      <c r="H2856" s="3"/>
      <c r="N2856" s="3"/>
      <c r="O2856" s="3"/>
      <c r="P2856" s="3"/>
      <c r="Q2856" s="3"/>
      <c r="R2856" s="3"/>
      <c r="S2856" s="3"/>
      <c r="T2856" s="3"/>
      <c r="V2856" s="3"/>
      <c r="W2856" s="3"/>
      <c r="X2856" s="3"/>
      <c r="Z2856" s="3"/>
      <c r="AA2856" s="3"/>
      <c r="AB2856" s="3"/>
      <c r="AC2856" s="3"/>
      <c r="AD2856" s="3"/>
      <c r="AF2856" s="3"/>
      <c r="AG2856" s="3"/>
      <c r="AH2856" s="3"/>
      <c r="AJ2856" s="3"/>
      <c r="AK2856" s="3"/>
      <c r="AL2856" s="3"/>
      <c r="AN2856" s="3"/>
      <c r="AQ2856" s="3"/>
    </row>
    <row r="2857" spans="1:43">
      <c r="A2857" t="str">
        <f>IF(C2857="","","Allievo "&amp;COUNTIF($C$2:C2857,C2857))</f>
        <v/>
      </c>
      <c r="H2857" s="3"/>
      <c r="N2857" s="3"/>
      <c r="O2857" s="3"/>
      <c r="P2857" s="3"/>
      <c r="Q2857" s="3"/>
      <c r="R2857" s="3"/>
      <c r="S2857" s="3"/>
      <c r="T2857" s="3"/>
      <c r="V2857" s="3"/>
      <c r="W2857" s="3"/>
      <c r="X2857" s="3"/>
      <c r="Z2857" s="3"/>
      <c r="AA2857" s="3"/>
      <c r="AB2857" s="3"/>
      <c r="AC2857" s="3"/>
      <c r="AD2857" s="3"/>
      <c r="AF2857" s="3"/>
      <c r="AG2857" s="3"/>
      <c r="AH2857" s="3"/>
      <c r="AJ2857" s="3"/>
      <c r="AK2857" s="3"/>
      <c r="AL2857" s="3"/>
      <c r="AN2857" s="3"/>
      <c r="AQ2857" s="3"/>
    </row>
    <row r="2858" spans="1:43">
      <c r="A2858" t="str">
        <f>IF(C2858="","","Allievo "&amp;COUNTIF($C$2:C2858,C2858))</f>
        <v/>
      </c>
      <c r="H2858" s="3"/>
      <c r="N2858" s="3"/>
      <c r="O2858" s="3"/>
      <c r="P2858" s="3"/>
      <c r="Q2858" s="3"/>
      <c r="R2858" s="3"/>
      <c r="S2858" s="3"/>
      <c r="T2858" s="3"/>
      <c r="V2858" s="3"/>
      <c r="W2858" s="3"/>
      <c r="X2858" s="3"/>
      <c r="Z2858" s="3"/>
      <c r="AA2858" s="3"/>
      <c r="AB2858" s="3"/>
      <c r="AC2858" s="3"/>
      <c r="AD2858" s="3"/>
      <c r="AF2858" s="3"/>
      <c r="AG2858" s="3"/>
      <c r="AH2858" s="3"/>
      <c r="AJ2858" s="3"/>
      <c r="AK2858" s="3"/>
      <c r="AL2858" s="3"/>
      <c r="AN2858" s="3"/>
      <c r="AQ2858" s="3"/>
    </row>
    <row r="2859" spans="1:43">
      <c r="A2859" t="str">
        <f>IF(C2859="","","Allievo "&amp;COUNTIF($C$2:C2859,C2859))</f>
        <v/>
      </c>
      <c r="H2859" s="3"/>
      <c r="N2859" s="3"/>
      <c r="O2859" s="3"/>
      <c r="P2859" s="3"/>
      <c r="Q2859" s="3"/>
      <c r="R2859" s="3"/>
      <c r="S2859" s="3"/>
      <c r="T2859" s="3"/>
      <c r="V2859" s="3"/>
      <c r="W2859" s="3"/>
      <c r="X2859" s="3"/>
      <c r="Z2859" s="3"/>
      <c r="AA2859" s="3"/>
      <c r="AB2859" s="3"/>
      <c r="AC2859" s="3"/>
      <c r="AD2859" s="3"/>
      <c r="AF2859" s="3"/>
      <c r="AG2859" s="3"/>
      <c r="AH2859" s="3"/>
      <c r="AJ2859" s="3"/>
      <c r="AK2859" s="3"/>
      <c r="AL2859" s="3"/>
      <c r="AN2859" s="3"/>
      <c r="AQ2859" s="3"/>
    </row>
    <row r="2860" spans="1:43">
      <c r="A2860" t="str">
        <f>IF(C2860="","","Allievo "&amp;COUNTIF($C$2:C2860,C2860))</f>
        <v/>
      </c>
      <c r="H2860" s="3"/>
      <c r="N2860" s="3"/>
      <c r="O2860" s="3"/>
      <c r="P2860" s="3"/>
      <c r="Q2860" s="3"/>
      <c r="R2860" s="3"/>
      <c r="S2860" s="3"/>
      <c r="T2860" s="3"/>
      <c r="V2860" s="3"/>
      <c r="W2860" s="3"/>
      <c r="X2860" s="3"/>
      <c r="Z2860" s="3"/>
      <c r="AA2860" s="3"/>
      <c r="AB2860" s="3"/>
      <c r="AC2860" s="3"/>
      <c r="AD2860" s="3"/>
      <c r="AF2860" s="3"/>
      <c r="AG2860" s="3"/>
      <c r="AH2860" s="3"/>
      <c r="AJ2860" s="3"/>
      <c r="AK2860" s="3"/>
      <c r="AL2860" s="3"/>
      <c r="AN2860" s="3"/>
      <c r="AQ2860" s="3"/>
    </row>
    <row r="2861" spans="1:43">
      <c r="A2861" t="str">
        <f>IF(C2861="","","Allievo "&amp;COUNTIF($C$2:C2861,C2861))</f>
        <v/>
      </c>
      <c r="H2861" s="3"/>
      <c r="N2861" s="3"/>
      <c r="O2861" s="3"/>
      <c r="P2861" s="3"/>
      <c r="Q2861" s="3"/>
      <c r="R2861" s="3"/>
      <c r="S2861" s="3"/>
      <c r="T2861" s="3"/>
      <c r="V2861" s="3"/>
      <c r="W2861" s="3"/>
      <c r="X2861" s="3"/>
      <c r="Z2861" s="3"/>
      <c r="AA2861" s="3"/>
      <c r="AB2861" s="3"/>
      <c r="AC2861" s="3"/>
      <c r="AD2861" s="3"/>
      <c r="AF2861" s="3"/>
      <c r="AG2861" s="3"/>
      <c r="AH2861" s="3"/>
      <c r="AJ2861" s="3"/>
      <c r="AK2861" s="3"/>
      <c r="AL2861" s="3"/>
      <c r="AN2861" s="3"/>
      <c r="AQ2861" s="3"/>
    </row>
    <row r="2862" spans="1:43">
      <c r="A2862" t="str">
        <f>IF(C2862="","","Allievo "&amp;COUNTIF($C$2:C2862,C2862))</f>
        <v/>
      </c>
      <c r="H2862" s="3"/>
      <c r="N2862" s="3"/>
      <c r="O2862" s="3"/>
      <c r="P2862" s="3"/>
      <c r="Q2862" s="3"/>
      <c r="R2862" s="3"/>
      <c r="S2862" s="3"/>
      <c r="T2862" s="3"/>
      <c r="V2862" s="3"/>
      <c r="W2862" s="3"/>
      <c r="X2862" s="3"/>
      <c r="Z2862" s="3"/>
      <c r="AA2862" s="3"/>
      <c r="AB2862" s="3"/>
      <c r="AC2862" s="3"/>
      <c r="AD2862" s="3"/>
      <c r="AF2862" s="3"/>
      <c r="AG2862" s="3"/>
      <c r="AH2862" s="3"/>
      <c r="AJ2862" s="3"/>
      <c r="AK2862" s="3"/>
      <c r="AL2862" s="3"/>
      <c r="AN2862" s="3"/>
      <c r="AQ2862" s="3"/>
    </row>
    <row r="2863" spans="1:43">
      <c r="A2863" t="str">
        <f>IF(C2863="","","Allievo "&amp;COUNTIF($C$2:C2863,C2863))</f>
        <v/>
      </c>
      <c r="H2863" s="3"/>
      <c r="N2863" s="3"/>
      <c r="O2863" s="3"/>
      <c r="P2863" s="3"/>
      <c r="Q2863" s="3"/>
      <c r="R2863" s="3"/>
      <c r="S2863" s="3"/>
      <c r="T2863" s="3"/>
      <c r="V2863" s="3"/>
      <c r="W2863" s="3"/>
      <c r="X2863" s="3"/>
      <c r="Z2863" s="3"/>
      <c r="AA2863" s="3"/>
      <c r="AB2863" s="3"/>
      <c r="AC2863" s="3"/>
      <c r="AD2863" s="3"/>
      <c r="AF2863" s="3"/>
      <c r="AG2863" s="3"/>
      <c r="AH2863" s="3"/>
      <c r="AJ2863" s="3"/>
      <c r="AK2863" s="3"/>
      <c r="AL2863" s="3"/>
      <c r="AN2863" s="3"/>
      <c r="AQ2863" s="3"/>
    </row>
    <row r="2864" spans="1:43">
      <c r="A2864" t="str">
        <f>IF(C2864="","","Allievo "&amp;COUNTIF($C$2:C2864,C2864))</f>
        <v/>
      </c>
      <c r="H2864" s="3"/>
      <c r="N2864" s="3"/>
      <c r="O2864" s="3"/>
      <c r="P2864" s="3"/>
      <c r="Q2864" s="3"/>
      <c r="R2864" s="3"/>
      <c r="S2864" s="3"/>
      <c r="T2864" s="3"/>
      <c r="V2864" s="3"/>
      <c r="W2864" s="3"/>
      <c r="X2864" s="3"/>
      <c r="Z2864" s="3"/>
      <c r="AA2864" s="3"/>
      <c r="AB2864" s="3"/>
      <c r="AC2864" s="3"/>
      <c r="AD2864" s="3"/>
      <c r="AF2864" s="3"/>
      <c r="AG2864" s="3"/>
      <c r="AH2864" s="3"/>
      <c r="AJ2864" s="3"/>
      <c r="AK2864" s="3"/>
      <c r="AL2864" s="3"/>
      <c r="AN2864" s="3"/>
      <c r="AQ2864" s="3"/>
    </row>
    <row r="2865" spans="1:43">
      <c r="A2865" t="str">
        <f>IF(C2865="","","Allievo "&amp;COUNTIF($C$2:C2865,C2865))</f>
        <v/>
      </c>
      <c r="H2865" s="3"/>
      <c r="N2865" s="3"/>
      <c r="O2865" s="3"/>
      <c r="P2865" s="3"/>
      <c r="Q2865" s="3"/>
      <c r="R2865" s="3"/>
      <c r="S2865" s="3"/>
      <c r="T2865" s="3"/>
      <c r="V2865" s="3"/>
      <c r="W2865" s="3"/>
      <c r="X2865" s="3"/>
      <c r="Z2865" s="3"/>
      <c r="AA2865" s="3"/>
      <c r="AB2865" s="3"/>
      <c r="AC2865" s="3"/>
      <c r="AD2865" s="3"/>
      <c r="AF2865" s="3"/>
      <c r="AG2865" s="3"/>
      <c r="AH2865" s="3"/>
      <c r="AJ2865" s="3"/>
      <c r="AK2865" s="3"/>
      <c r="AL2865" s="3"/>
      <c r="AN2865" s="3"/>
      <c r="AQ2865" s="3"/>
    </row>
    <row r="2866" spans="1:43">
      <c r="A2866" t="str">
        <f>IF(C2866="","","Allievo "&amp;COUNTIF($C$2:C2866,C2866))</f>
        <v/>
      </c>
      <c r="H2866" s="3"/>
      <c r="N2866" s="3"/>
      <c r="O2866" s="3"/>
      <c r="P2866" s="3"/>
      <c r="Q2866" s="3"/>
      <c r="R2866" s="3"/>
      <c r="S2866" s="3"/>
      <c r="T2866" s="3"/>
      <c r="V2866" s="3"/>
      <c r="W2866" s="3"/>
      <c r="X2866" s="3"/>
      <c r="Z2866" s="3"/>
      <c r="AA2866" s="3"/>
      <c r="AB2866" s="3"/>
      <c r="AC2866" s="3"/>
      <c r="AD2866" s="3"/>
      <c r="AF2866" s="3"/>
      <c r="AG2866" s="3"/>
      <c r="AH2866" s="3"/>
      <c r="AJ2866" s="3"/>
      <c r="AK2866" s="3"/>
      <c r="AL2866" s="3"/>
      <c r="AN2866" s="3"/>
      <c r="AQ2866" s="3"/>
    </row>
    <row r="2867" spans="1:43">
      <c r="A2867" t="str">
        <f>IF(C2867="","","Allievo "&amp;COUNTIF($C$2:C2867,C2867))</f>
        <v/>
      </c>
      <c r="H2867" s="3"/>
      <c r="N2867" s="3"/>
      <c r="O2867" s="3"/>
      <c r="P2867" s="3"/>
      <c r="Q2867" s="3"/>
      <c r="R2867" s="3"/>
      <c r="S2867" s="3"/>
      <c r="T2867" s="3"/>
      <c r="V2867" s="3"/>
      <c r="W2867" s="3"/>
      <c r="X2867" s="3"/>
      <c r="Z2867" s="3"/>
      <c r="AA2867" s="3"/>
      <c r="AB2867" s="3"/>
      <c r="AC2867" s="3"/>
      <c r="AD2867" s="3"/>
      <c r="AF2867" s="3"/>
      <c r="AG2867" s="3"/>
      <c r="AH2867" s="3"/>
      <c r="AJ2867" s="3"/>
      <c r="AK2867" s="3"/>
      <c r="AL2867" s="3"/>
      <c r="AN2867" s="3"/>
      <c r="AQ2867" s="3"/>
    </row>
    <row r="2868" spans="1:43">
      <c r="A2868" t="str">
        <f>IF(C2868="","","Allievo "&amp;COUNTIF($C$2:C2868,C2868))</f>
        <v/>
      </c>
      <c r="H2868" s="3"/>
      <c r="N2868" s="3"/>
      <c r="O2868" s="3"/>
      <c r="P2868" s="3"/>
      <c r="Q2868" s="3"/>
      <c r="R2868" s="3"/>
      <c r="S2868" s="3"/>
      <c r="T2868" s="3"/>
      <c r="V2868" s="3"/>
      <c r="W2868" s="3"/>
      <c r="X2868" s="3"/>
      <c r="Z2868" s="3"/>
      <c r="AA2868" s="3"/>
      <c r="AB2868" s="3"/>
      <c r="AC2868" s="3"/>
      <c r="AD2868" s="3"/>
      <c r="AF2868" s="3"/>
      <c r="AG2868" s="3"/>
      <c r="AH2868" s="3"/>
      <c r="AJ2868" s="3"/>
      <c r="AK2868" s="3"/>
      <c r="AL2868" s="3"/>
      <c r="AN2868" s="3"/>
      <c r="AQ2868" s="3"/>
    </row>
    <row r="2869" spans="1:43">
      <c r="A2869" t="str">
        <f>IF(C2869="","","Allievo "&amp;COUNTIF($C$2:C2869,C2869))</f>
        <v/>
      </c>
      <c r="H2869" s="3"/>
      <c r="N2869" s="3"/>
      <c r="O2869" s="3"/>
      <c r="P2869" s="3"/>
      <c r="Q2869" s="3"/>
      <c r="R2869" s="3"/>
      <c r="S2869" s="3"/>
      <c r="T2869" s="3"/>
      <c r="V2869" s="3"/>
      <c r="W2869" s="3"/>
      <c r="X2869" s="3"/>
      <c r="Z2869" s="3"/>
      <c r="AA2869" s="3"/>
      <c r="AB2869" s="3"/>
      <c r="AC2869" s="3"/>
      <c r="AD2869" s="3"/>
      <c r="AF2869" s="3"/>
      <c r="AG2869" s="3"/>
      <c r="AH2869" s="3"/>
      <c r="AJ2869" s="3"/>
      <c r="AK2869" s="3"/>
      <c r="AL2869" s="3"/>
      <c r="AN2869" s="3"/>
      <c r="AQ2869" s="3"/>
    </row>
    <row r="2870" spans="1:43">
      <c r="A2870" t="str">
        <f>IF(C2870="","","Allievo "&amp;COUNTIF($C$2:C2870,C2870))</f>
        <v/>
      </c>
      <c r="H2870" s="3"/>
      <c r="N2870" s="3"/>
      <c r="O2870" s="3"/>
      <c r="P2870" s="3"/>
      <c r="Q2870" s="3"/>
      <c r="R2870" s="3"/>
      <c r="S2870" s="3"/>
      <c r="T2870" s="3"/>
      <c r="V2870" s="3"/>
      <c r="W2870" s="3"/>
      <c r="X2870" s="3"/>
      <c r="Z2870" s="3"/>
      <c r="AA2870" s="3"/>
      <c r="AB2870" s="3"/>
      <c r="AC2870" s="3"/>
      <c r="AD2870" s="3"/>
      <c r="AF2870" s="3"/>
      <c r="AG2870" s="3"/>
      <c r="AH2870" s="3"/>
      <c r="AJ2870" s="3"/>
      <c r="AK2870" s="3"/>
      <c r="AL2870" s="3"/>
      <c r="AN2870" s="3"/>
      <c r="AQ2870" s="3"/>
    </row>
    <row r="2871" spans="1:43">
      <c r="A2871" t="str">
        <f>IF(C2871="","","Allievo "&amp;COUNTIF($C$2:C2871,C2871))</f>
        <v/>
      </c>
      <c r="H2871" s="3"/>
      <c r="N2871" s="3"/>
      <c r="O2871" s="3"/>
      <c r="P2871" s="3"/>
      <c r="Q2871" s="3"/>
      <c r="R2871" s="3"/>
      <c r="S2871" s="3"/>
      <c r="T2871" s="3"/>
      <c r="V2871" s="3"/>
      <c r="W2871" s="3"/>
      <c r="X2871" s="3"/>
      <c r="Z2871" s="3"/>
      <c r="AA2871" s="3"/>
      <c r="AB2871" s="3"/>
      <c r="AC2871" s="3"/>
      <c r="AD2871" s="3"/>
      <c r="AF2871" s="3"/>
      <c r="AG2871" s="3"/>
      <c r="AH2871" s="3"/>
      <c r="AJ2871" s="3"/>
      <c r="AK2871" s="3"/>
      <c r="AL2871" s="3"/>
      <c r="AN2871" s="3"/>
      <c r="AQ2871" s="3"/>
    </row>
    <row r="2872" spans="1:43">
      <c r="A2872" t="str">
        <f>IF(C2872="","","Allievo "&amp;COUNTIF($C$2:C2872,C2872))</f>
        <v/>
      </c>
      <c r="H2872" s="3"/>
      <c r="N2872" s="3"/>
      <c r="O2872" s="3"/>
      <c r="P2872" s="3"/>
      <c r="Q2872" s="3"/>
      <c r="R2872" s="3"/>
      <c r="S2872" s="3"/>
      <c r="T2872" s="3"/>
      <c r="V2872" s="3"/>
      <c r="W2872" s="3"/>
      <c r="X2872" s="3"/>
      <c r="Z2872" s="3"/>
      <c r="AA2872" s="3"/>
      <c r="AB2872" s="3"/>
      <c r="AC2872" s="3"/>
      <c r="AD2872" s="3"/>
      <c r="AF2872" s="3"/>
      <c r="AG2872" s="3"/>
      <c r="AH2872" s="3"/>
      <c r="AJ2872" s="3"/>
      <c r="AK2872" s="3"/>
      <c r="AL2872" s="3"/>
      <c r="AN2872" s="3"/>
      <c r="AQ2872" s="3"/>
    </row>
    <row r="2873" spans="1:43">
      <c r="A2873" t="str">
        <f>IF(C2873="","","Allievo "&amp;COUNTIF($C$2:C2873,C2873))</f>
        <v/>
      </c>
      <c r="H2873" s="3"/>
      <c r="N2873" s="3"/>
      <c r="O2873" s="3"/>
      <c r="P2873" s="3"/>
      <c r="Q2873" s="3"/>
      <c r="R2873" s="3"/>
      <c r="S2873" s="3"/>
      <c r="T2873" s="3"/>
      <c r="V2873" s="3"/>
      <c r="W2873" s="3"/>
      <c r="X2873" s="3"/>
      <c r="Z2873" s="3"/>
      <c r="AA2873" s="3"/>
      <c r="AB2873" s="3"/>
      <c r="AC2873" s="3"/>
      <c r="AD2873" s="3"/>
      <c r="AF2873" s="3"/>
      <c r="AG2873" s="3"/>
      <c r="AH2873" s="3"/>
      <c r="AJ2873" s="3"/>
      <c r="AK2873" s="3"/>
      <c r="AL2873" s="3"/>
      <c r="AN2873" s="3"/>
      <c r="AQ2873" s="3"/>
    </row>
    <row r="2874" spans="1:43">
      <c r="A2874" t="str">
        <f>IF(C2874="","","Allievo "&amp;COUNTIF($C$2:C2874,C2874))</f>
        <v/>
      </c>
      <c r="H2874" s="3"/>
      <c r="N2874" s="3"/>
      <c r="O2874" s="3"/>
      <c r="P2874" s="3"/>
      <c r="Q2874" s="3"/>
      <c r="R2874" s="3"/>
      <c r="S2874" s="3"/>
      <c r="T2874" s="3"/>
      <c r="V2874" s="3"/>
      <c r="W2874" s="3"/>
      <c r="X2874" s="3"/>
      <c r="Z2874" s="3"/>
      <c r="AA2874" s="3"/>
      <c r="AB2874" s="3"/>
      <c r="AC2874" s="3"/>
      <c r="AD2874" s="3"/>
      <c r="AF2874" s="3"/>
      <c r="AG2874" s="3"/>
      <c r="AH2874" s="3"/>
      <c r="AJ2874" s="3"/>
      <c r="AK2874" s="3"/>
      <c r="AL2874" s="3"/>
      <c r="AN2874" s="3"/>
      <c r="AQ2874" s="3"/>
    </row>
    <row r="2875" spans="1:43">
      <c r="A2875" t="str">
        <f>IF(C2875="","","Allievo "&amp;COUNTIF($C$2:C2875,C2875))</f>
        <v/>
      </c>
      <c r="H2875" s="3"/>
      <c r="N2875" s="3"/>
      <c r="O2875" s="3"/>
      <c r="P2875" s="3"/>
      <c r="Q2875" s="3"/>
      <c r="R2875" s="3"/>
      <c r="S2875" s="3"/>
      <c r="T2875" s="3"/>
      <c r="V2875" s="3"/>
      <c r="W2875" s="3"/>
      <c r="X2875" s="3"/>
      <c r="Z2875" s="3"/>
      <c r="AA2875" s="3"/>
      <c r="AB2875" s="3"/>
      <c r="AC2875" s="3"/>
      <c r="AD2875" s="3"/>
      <c r="AF2875" s="3"/>
      <c r="AG2875" s="3"/>
      <c r="AH2875" s="3"/>
      <c r="AJ2875" s="3"/>
      <c r="AK2875" s="3"/>
      <c r="AL2875" s="3"/>
      <c r="AN2875" s="3"/>
      <c r="AQ2875" s="3"/>
    </row>
    <row r="2876" spans="1:43">
      <c r="A2876" t="str">
        <f>IF(C2876="","","Allievo "&amp;COUNTIF($C$2:C2876,C2876))</f>
        <v/>
      </c>
      <c r="H2876" s="3"/>
      <c r="N2876" s="3"/>
      <c r="O2876" s="3"/>
      <c r="P2876" s="3"/>
      <c r="Q2876" s="3"/>
      <c r="R2876" s="3"/>
      <c r="S2876" s="3"/>
      <c r="T2876" s="3"/>
      <c r="V2876" s="3"/>
      <c r="W2876" s="3"/>
      <c r="X2876" s="3"/>
      <c r="Z2876" s="3"/>
      <c r="AA2876" s="3"/>
      <c r="AB2876" s="3"/>
      <c r="AC2876" s="3"/>
      <c r="AD2876" s="3"/>
      <c r="AF2876" s="3"/>
      <c r="AG2876" s="3"/>
      <c r="AH2876" s="3"/>
      <c r="AJ2876" s="3"/>
      <c r="AK2876" s="3"/>
      <c r="AL2876" s="3"/>
      <c r="AN2876" s="3"/>
      <c r="AQ2876" s="3"/>
    </row>
    <row r="2877" spans="1:43">
      <c r="A2877" t="str">
        <f>IF(C2877="","","Allievo "&amp;COUNTIF($C$2:C2877,C2877))</f>
        <v/>
      </c>
      <c r="H2877" s="3"/>
      <c r="N2877" s="3"/>
      <c r="O2877" s="3"/>
      <c r="P2877" s="3"/>
      <c r="Q2877" s="3"/>
      <c r="R2877" s="3"/>
      <c r="S2877" s="3"/>
      <c r="T2877" s="3"/>
      <c r="V2877" s="3"/>
      <c r="W2877" s="3"/>
      <c r="X2877" s="3"/>
      <c r="Z2877" s="3"/>
      <c r="AA2877" s="3"/>
      <c r="AB2877" s="3"/>
      <c r="AC2877" s="3"/>
      <c r="AD2877" s="3"/>
      <c r="AF2877" s="3"/>
      <c r="AG2877" s="3"/>
      <c r="AH2877" s="3"/>
      <c r="AJ2877" s="3"/>
      <c r="AK2877" s="3"/>
      <c r="AL2877" s="3"/>
      <c r="AN2877" s="3"/>
      <c r="AQ2877" s="3"/>
    </row>
    <row r="2878" spans="1:43">
      <c r="A2878" t="str">
        <f>IF(C2878="","","Allievo "&amp;COUNTIF($C$2:C2878,C2878))</f>
        <v/>
      </c>
      <c r="H2878" s="3"/>
      <c r="N2878" s="3"/>
      <c r="O2878" s="3"/>
      <c r="P2878" s="3"/>
      <c r="Q2878" s="3"/>
      <c r="R2878" s="3"/>
      <c r="S2878" s="3"/>
      <c r="T2878" s="3"/>
      <c r="V2878" s="3"/>
      <c r="W2878" s="3"/>
      <c r="X2878" s="3"/>
      <c r="Z2878" s="3"/>
      <c r="AA2878" s="3"/>
      <c r="AB2878" s="3"/>
      <c r="AC2878" s="3"/>
      <c r="AD2878" s="3"/>
      <c r="AF2878" s="3"/>
      <c r="AG2878" s="3"/>
      <c r="AH2878" s="3"/>
      <c r="AJ2878" s="3"/>
      <c r="AK2878" s="3"/>
      <c r="AL2878" s="3"/>
      <c r="AN2878" s="3"/>
      <c r="AQ2878" s="3"/>
    </row>
    <row r="2879" spans="1:43">
      <c r="A2879" t="str">
        <f>IF(C2879="","","Allievo "&amp;COUNTIF($C$2:C2879,C2879))</f>
        <v/>
      </c>
      <c r="H2879" s="3"/>
      <c r="N2879" s="3"/>
      <c r="O2879" s="3"/>
      <c r="P2879" s="3"/>
      <c r="Q2879" s="3"/>
      <c r="R2879" s="3"/>
      <c r="S2879" s="3"/>
      <c r="T2879" s="3"/>
      <c r="V2879" s="3"/>
      <c r="W2879" s="3"/>
      <c r="X2879" s="3"/>
      <c r="Z2879" s="3"/>
      <c r="AA2879" s="3"/>
      <c r="AB2879" s="3"/>
      <c r="AC2879" s="3"/>
      <c r="AD2879" s="3"/>
      <c r="AF2879" s="3"/>
      <c r="AG2879" s="3"/>
      <c r="AH2879" s="3"/>
      <c r="AJ2879" s="3"/>
      <c r="AK2879" s="3"/>
      <c r="AL2879" s="3"/>
      <c r="AN2879" s="3"/>
      <c r="AQ2879" s="3"/>
    </row>
    <row r="2880" spans="1:43">
      <c r="A2880" t="str">
        <f>IF(C2880="","","Allievo "&amp;COUNTIF($C$2:C2880,C2880))</f>
        <v/>
      </c>
      <c r="H2880" s="3"/>
      <c r="N2880" s="3"/>
      <c r="O2880" s="3"/>
      <c r="P2880" s="3"/>
      <c r="Q2880" s="3"/>
      <c r="R2880" s="3"/>
      <c r="S2880" s="3"/>
      <c r="T2880" s="3"/>
      <c r="V2880" s="3"/>
      <c r="W2880" s="3"/>
      <c r="X2880" s="3"/>
      <c r="Z2880" s="3"/>
      <c r="AA2880" s="3"/>
      <c r="AB2880" s="3"/>
      <c r="AC2880" s="3"/>
      <c r="AD2880" s="3"/>
      <c r="AF2880" s="3"/>
      <c r="AG2880" s="3"/>
      <c r="AH2880" s="3"/>
      <c r="AJ2880" s="3"/>
      <c r="AK2880" s="3"/>
      <c r="AL2880" s="3"/>
      <c r="AN2880" s="3"/>
      <c r="AQ2880" s="3"/>
    </row>
    <row r="2881" spans="1:43">
      <c r="A2881" t="str">
        <f>IF(C2881="","","Allievo "&amp;COUNTIF($C$2:C2881,C2881))</f>
        <v/>
      </c>
      <c r="H2881" s="3"/>
      <c r="N2881" s="3"/>
      <c r="O2881" s="3"/>
      <c r="P2881" s="3"/>
      <c r="Q2881" s="3"/>
      <c r="R2881" s="3"/>
      <c r="S2881" s="3"/>
      <c r="T2881" s="3"/>
      <c r="V2881" s="3"/>
      <c r="W2881" s="3"/>
      <c r="X2881" s="3"/>
      <c r="Z2881" s="3"/>
      <c r="AA2881" s="3"/>
      <c r="AB2881" s="3"/>
      <c r="AC2881" s="3"/>
      <c r="AD2881" s="3"/>
      <c r="AF2881" s="3"/>
      <c r="AG2881" s="3"/>
      <c r="AH2881" s="3"/>
      <c r="AJ2881" s="3"/>
      <c r="AK2881" s="3"/>
      <c r="AL2881" s="3"/>
      <c r="AN2881" s="3"/>
      <c r="AQ2881" s="3"/>
    </row>
    <row r="2882" spans="1:43">
      <c r="A2882" t="str">
        <f>IF(C2882="","","Allievo "&amp;COUNTIF($C$2:C2882,C2882))</f>
        <v/>
      </c>
      <c r="H2882" s="3"/>
      <c r="N2882" s="3"/>
      <c r="O2882" s="3"/>
      <c r="P2882" s="3"/>
      <c r="Q2882" s="3"/>
      <c r="R2882" s="3"/>
      <c r="S2882" s="3"/>
      <c r="T2882" s="3"/>
      <c r="V2882" s="3"/>
      <c r="W2882" s="3"/>
      <c r="X2882" s="3"/>
      <c r="Z2882" s="3"/>
      <c r="AA2882" s="3"/>
      <c r="AB2882" s="3"/>
      <c r="AC2882" s="3"/>
      <c r="AD2882" s="3"/>
      <c r="AF2882" s="3"/>
      <c r="AG2882" s="3"/>
      <c r="AH2882" s="3"/>
      <c r="AJ2882" s="3"/>
      <c r="AK2882" s="3"/>
      <c r="AL2882" s="3"/>
      <c r="AN2882" s="3"/>
      <c r="AQ2882" s="3"/>
    </row>
    <row r="2883" spans="1:43">
      <c r="A2883" t="str">
        <f>IF(C2883="","","Allievo "&amp;COUNTIF($C$2:C2883,C2883))</f>
        <v/>
      </c>
      <c r="H2883" s="3"/>
      <c r="N2883" s="3"/>
      <c r="O2883" s="3"/>
      <c r="P2883" s="3"/>
      <c r="Q2883" s="3"/>
      <c r="R2883" s="3"/>
      <c r="S2883" s="3"/>
      <c r="T2883" s="3"/>
      <c r="V2883" s="3"/>
      <c r="W2883" s="3"/>
      <c r="X2883" s="3"/>
      <c r="Z2883" s="3"/>
      <c r="AA2883" s="3"/>
      <c r="AB2883" s="3"/>
      <c r="AC2883" s="3"/>
      <c r="AD2883" s="3"/>
      <c r="AF2883" s="3"/>
      <c r="AG2883" s="3"/>
      <c r="AH2883" s="3"/>
      <c r="AJ2883" s="3"/>
      <c r="AK2883" s="3"/>
      <c r="AL2883" s="3"/>
      <c r="AN2883" s="3"/>
      <c r="AQ2883" s="3"/>
    </row>
    <row r="2884" spans="1:43">
      <c r="A2884" t="str">
        <f>IF(C2884="","","Allievo "&amp;COUNTIF($C$2:C2884,C2884))</f>
        <v/>
      </c>
      <c r="H2884" s="3"/>
      <c r="N2884" s="3"/>
      <c r="O2884" s="3"/>
      <c r="P2884" s="3"/>
      <c r="Q2884" s="3"/>
      <c r="R2884" s="3"/>
      <c r="S2884" s="3"/>
      <c r="T2884" s="3"/>
      <c r="V2884" s="3"/>
      <c r="W2884" s="3"/>
      <c r="X2884" s="3"/>
      <c r="Z2884" s="3"/>
      <c r="AA2884" s="3"/>
      <c r="AB2884" s="3"/>
      <c r="AC2884" s="3"/>
      <c r="AD2884" s="3"/>
      <c r="AF2884" s="3"/>
      <c r="AG2884" s="3"/>
      <c r="AH2884" s="3"/>
      <c r="AJ2884" s="3"/>
      <c r="AK2884" s="3"/>
      <c r="AL2884" s="3"/>
      <c r="AN2884" s="3"/>
      <c r="AQ2884" s="3"/>
    </row>
    <row r="2885" spans="1:43">
      <c r="A2885" t="str">
        <f>IF(C2885="","","Allievo "&amp;COUNTIF($C$2:C2885,C2885))</f>
        <v/>
      </c>
      <c r="H2885" s="3"/>
      <c r="N2885" s="3"/>
      <c r="O2885" s="3"/>
      <c r="P2885" s="3"/>
      <c r="Q2885" s="3"/>
      <c r="R2885" s="3"/>
      <c r="S2885" s="3"/>
      <c r="T2885" s="3"/>
      <c r="V2885" s="3"/>
      <c r="W2885" s="3"/>
      <c r="X2885" s="3"/>
      <c r="Z2885" s="3"/>
      <c r="AA2885" s="3"/>
      <c r="AB2885" s="3"/>
      <c r="AC2885" s="3"/>
      <c r="AD2885" s="3"/>
      <c r="AF2885" s="3"/>
      <c r="AG2885" s="3"/>
      <c r="AH2885" s="3"/>
      <c r="AJ2885" s="3"/>
      <c r="AK2885" s="3"/>
      <c r="AL2885" s="3"/>
      <c r="AN2885" s="3"/>
      <c r="AQ2885" s="3"/>
    </row>
    <row r="2886" spans="1:43">
      <c r="A2886" t="str">
        <f>IF(C2886="","","Allievo "&amp;COUNTIF($C$2:C2886,C2886))</f>
        <v/>
      </c>
      <c r="H2886" s="3"/>
      <c r="N2886" s="3"/>
      <c r="O2886" s="3"/>
      <c r="P2886" s="3"/>
      <c r="Q2886" s="3"/>
      <c r="R2886" s="3"/>
      <c r="S2886" s="3"/>
      <c r="T2886" s="3"/>
      <c r="V2886" s="3"/>
      <c r="W2886" s="3"/>
      <c r="X2886" s="3"/>
      <c r="Z2886" s="3"/>
      <c r="AA2886" s="3"/>
      <c r="AB2886" s="3"/>
      <c r="AC2886" s="3"/>
      <c r="AD2886" s="3"/>
      <c r="AF2886" s="3"/>
      <c r="AG2886" s="3"/>
      <c r="AH2886" s="3"/>
      <c r="AJ2886" s="3"/>
      <c r="AK2886" s="3"/>
      <c r="AL2886" s="3"/>
      <c r="AN2886" s="3"/>
      <c r="AQ2886" s="3"/>
    </row>
    <row r="2887" spans="1:43">
      <c r="A2887" t="str">
        <f>IF(C2887="","","Allievo "&amp;COUNTIF($C$2:C2887,C2887))</f>
        <v/>
      </c>
      <c r="H2887" s="3"/>
      <c r="N2887" s="3"/>
      <c r="O2887" s="3"/>
      <c r="P2887" s="3"/>
      <c r="Q2887" s="3"/>
      <c r="R2887" s="3"/>
      <c r="S2887" s="3"/>
      <c r="T2887" s="3"/>
      <c r="V2887" s="3"/>
      <c r="W2887" s="3"/>
      <c r="X2887" s="3"/>
      <c r="Z2887" s="3"/>
      <c r="AA2887" s="3"/>
      <c r="AB2887" s="3"/>
      <c r="AC2887" s="3"/>
      <c r="AD2887" s="3"/>
      <c r="AF2887" s="3"/>
      <c r="AG2887" s="3"/>
      <c r="AH2887" s="3"/>
      <c r="AJ2887" s="3"/>
      <c r="AK2887" s="3"/>
      <c r="AL2887" s="3"/>
      <c r="AN2887" s="3"/>
      <c r="AQ2887" s="3"/>
    </row>
    <row r="2888" spans="1:43">
      <c r="A2888" t="str">
        <f>IF(C2888="","","Allievo "&amp;COUNTIF($C$2:C2888,C2888))</f>
        <v/>
      </c>
      <c r="H2888" s="3"/>
      <c r="N2888" s="3"/>
      <c r="O2888" s="3"/>
      <c r="P2888" s="3"/>
      <c r="Q2888" s="3"/>
      <c r="R2888" s="3"/>
      <c r="S2888" s="3"/>
      <c r="T2888" s="3"/>
      <c r="V2888" s="3"/>
      <c r="W2888" s="3"/>
      <c r="X2888" s="3"/>
      <c r="Z2888" s="3"/>
      <c r="AA2888" s="3"/>
      <c r="AB2888" s="3"/>
      <c r="AC2888" s="3"/>
      <c r="AD2888" s="3"/>
      <c r="AF2888" s="3"/>
      <c r="AG2888" s="3"/>
      <c r="AH2888" s="3"/>
      <c r="AJ2888" s="3"/>
      <c r="AK2888" s="3"/>
      <c r="AL2888" s="3"/>
      <c r="AN2888" s="3"/>
      <c r="AQ2888" s="3"/>
    </row>
    <row r="2889" spans="1:43">
      <c r="A2889" t="str">
        <f>IF(C2889="","","Allievo "&amp;COUNTIF($C$2:C2889,C2889))</f>
        <v/>
      </c>
      <c r="H2889" s="3"/>
      <c r="N2889" s="3"/>
      <c r="O2889" s="3"/>
      <c r="P2889" s="3"/>
      <c r="Q2889" s="3"/>
      <c r="R2889" s="3"/>
      <c r="S2889" s="3"/>
      <c r="T2889" s="3"/>
      <c r="V2889" s="3"/>
      <c r="W2889" s="3"/>
      <c r="X2889" s="3"/>
      <c r="Z2889" s="3"/>
      <c r="AA2889" s="3"/>
      <c r="AB2889" s="3"/>
      <c r="AC2889" s="3"/>
      <c r="AD2889" s="3"/>
      <c r="AF2889" s="3"/>
      <c r="AG2889" s="3"/>
      <c r="AH2889" s="3"/>
      <c r="AJ2889" s="3"/>
      <c r="AK2889" s="3"/>
      <c r="AL2889" s="3"/>
      <c r="AN2889" s="3"/>
      <c r="AQ2889" s="3"/>
    </row>
    <row r="2890" spans="1:43">
      <c r="A2890" t="str">
        <f>IF(C2890="","","Allievo "&amp;COUNTIF($C$2:C2890,C2890))</f>
        <v/>
      </c>
      <c r="H2890" s="3"/>
      <c r="N2890" s="3"/>
      <c r="O2890" s="3"/>
      <c r="P2890" s="3"/>
      <c r="Q2890" s="3"/>
      <c r="R2890" s="3"/>
      <c r="S2890" s="3"/>
      <c r="T2890" s="3"/>
      <c r="V2890" s="3"/>
      <c r="W2890" s="3"/>
      <c r="X2890" s="3"/>
      <c r="Z2890" s="3"/>
      <c r="AA2890" s="3"/>
      <c r="AB2890" s="3"/>
      <c r="AC2890" s="3"/>
      <c r="AD2890" s="3"/>
      <c r="AF2890" s="3"/>
      <c r="AG2890" s="3"/>
      <c r="AH2890" s="3"/>
      <c r="AJ2890" s="3"/>
      <c r="AK2890" s="3"/>
      <c r="AL2890" s="3"/>
      <c r="AN2890" s="3"/>
      <c r="AQ2890" s="3"/>
    </row>
    <row r="2891" spans="1:43">
      <c r="A2891" t="str">
        <f>IF(C2891="","","Allievo "&amp;COUNTIF($C$2:C2891,C2891))</f>
        <v/>
      </c>
      <c r="H2891" s="3"/>
      <c r="N2891" s="3"/>
      <c r="O2891" s="3"/>
      <c r="P2891" s="3"/>
      <c r="Q2891" s="3"/>
      <c r="R2891" s="3"/>
      <c r="S2891" s="3"/>
      <c r="T2891" s="3"/>
      <c r="V2891" s="3"/>
      <c r="W2891" s="3"/>
      <c r="X2891" s="3"/>
      <c r="Z2891" s="3"/>
      <c r="AA2891" s="3"/>
      <c r="AB2891" s="3"/>
      <c r="AC2891" s="3"/>
      <c r="AD2891" s="3"/>
      <c r="AF2891" s="3"/>
      <c r="AG2891" s="3"/>
      <c r="AH2891" s="3"/>
      <c r="AJ2891" s="3"/>
      <c r="AK2891" s="3"/>
      <c r="AL2891" s="3"/>
      <c r="AN2891" s="3"/>
      <c r="AQ2891" s="3"/>
    </row>
    <row r="2892" spans="1:43">
      <c r="A2892" t="str">
        <f>IF(C2892="","","Allievo "&amp;COUNTIF($C$2:C2892,C2892))</f>
        <v/>
      </c>
      <c r="H2892" s="3"/>
      <c r="N2892" s="3"/>
      <c r="O2892" s="3"/>
      <c r="P2892" s="3"/>
      <c r="Q2892" s="3"/>
      <c r="R2892" s="3"/>
      <c r="S2892" s="3"/>
      <c r="T2892" s="3"/>
      <c r="V2892" s="3"/>
      <c r="W2892" s="3"/>
      <c r="X2892" s="3"/>
      <c r="Z2892" s="3"/>
      <c r="AA2892" s="3"/>
      <c r="AB2892" s="3"/>
      <c r="AC2892" s="3"/>
      <c r="AD2892" s="3"/>
      <c r="AF2892" s="3"/>
      <c r="AG2892" s="3"/>
      <c r="AH2892" s="3"/>
      <c r="AJ2892" s="3"/>
      <c r="AK2892" s="3"/>
      <c r="AL2892" s="3"/>
      <c r="AN2892" s="3"/>
      <c r="AQ2892" s="3"/>
    </row>
    <row r="2893" spans="1:43">
      <c r="A2893" t="str">
        <f>IF(C2893="","","Allievo "&amp;COUNTIF($C$2:C2893,C2893))</f>
        <v/>
      </c>
      <c r="H2893" s="3"/>
      <c r="N2893" s="3"/>
      <c r="O2893" s="3"/>
      <c r="P2893" s="3"/>
      <c r="Q2893" s="3"/>
      <c r="R2893" s="3"/>
      <c r="S2893" s="3"/>
      <c r="T2893" s="3"/>
      <c r="V2893" s="3"/>
      <c r="W2893" s="3"/>
      <c r="X2893" s="3"/>
      <c r="Z2893" s="3"/>
      <c r="AA2893" s="3"/>
      <c r="AB2893" s="3"/>
      <c r="AC2893" s="3"/>
      <c r="AD2893" s="3"/>
      <c r="AF2893" s="3"/>
      <c r="AG2893" s="3"/>
      <c r="AH2893" s="3"/>
      <c r="AJ2893" s="3"/>
      <c r="AK2893" s="3"/>
      <c r="AL2893" s="3"/>
      <c r="AN2893" s="3"/>
      <c r="AQ2893" s="3"/>
    </row>
    <row r="2894" spans="1:43">
      <c r="A2894" t="str">
        <f>IF(C2894="","","Allievo "&amp;COUNTIF($C$2:C2894,C2894))</f>
        <v/>
      </c>
      <c r="H2894" s="3"/>
      <c r="N2894" s="3"/>
      <c r="O2894" s="3"/>
      <c r="P2894" s="3"/>
      <c r="Q2894" s="3"/>
      <c r="R2894" s="3"/>
      <c r="S2894" s="3"/>
      <c r="T2894" s="3"/>
      <c r="V2894" s="3"/>
      <c r="W2894" s="3"/>
      <c r="X2894" s="3"/>
      <c r="Z2894" s="3"/>
      <c r="AA2894" s="3"/>
      <c r="AB2894" s="3"/>
      <c r="AC2894" s="3"/>
      <c r="AD2894" s="3"/>
      <c r="AF2894" s="3"/>
      <c r="AG2894" s="3"/>
      <c r="AH2894" s="3"/>
      <c r="AJ2894" s="3"/>
      <c r="AK2894" s="3"/>
      <c r="AL2894" s="3"/>
      <c r="AN2894" s="3"/>
      <c r="AQ2894" s="3"/>
    </row>
    <row r="2895" spans="1:43">
      <c r="A2895" t="str">
        <f>IF(C2895="","","Allievo "&amp;COUNTIF($C$2:C2895,C2895))</f>
        <v/>
      </c>
      <c r="H2895" s="3"/>
      <c r="N2895" s="3"/>
      <c r="O2895" s="3"/>
      <c r="P2895" s="3"/>
      <c r="Q2895" s="3"/>
      <c r="R2895" s="3"/>
      <c r="S2895" s="3"/>
      <c r="T2895" s="3"/>
      <c r="V2895" s="3"/>
      <c r="W2895" s="3"/>
      <c r="X2895" s="3"/>
      <c r="Z2895" s="3"/>
      <c r="AA2895" s="3"/>
      <c r="AB2895" s="3"/>
      <c r="AC2895" s="3"/>
      <c r="AD2895" s="3"/>
      <c r="AF2895" s="3"/>
      <c r="AG2895" s="3"/>
      <c r="AH2895" s="3"/>
      <c r="AJ2895" s="3"/>
      <c r="AK2895" s="3"/>
      <c r="AL2895" s="3"/>
      <c r="AN2895" s="3"/>
      <c r="AQ2895" s="3"/>
    </row>
    <row r="2896" spans="1:43">
      <c r="A2896" t="str">
        <f>IF(C2896="","","Allievo "&amp;COUNTIF($C$2:C2896,C2896))</f>
        <v/>
      </c>
      <c r="H2896" s="3"/>
      <c r="N2896" s="3"/>
      <c r="O2896" s="3"/>
      <c r="P2896" s="3"/>
      <c r="Q2896" s="3"/>
      <c r="R2896" s="3"/>
      <c r="S2896" s="3"/>
      <c r="T2896" s="3"/>
      <c r="V2896" s="3"/>
      <c r="W2896" s="3"/>
      <c r="X2896" s="3"/>
      <c r="Z2896" s="3"/>
      <c r="AA2896" s="3"/>
      <c r="AB2896" s="3"/>
      <c r="AC2896" s="3"/>
      <c r="AD2896" s="3"/>
      <c r="AF2896" s="3"/>
      <c r="AG2896" s="3"/>
      <c r="AH2896" s="3"/>
      <c r="AJ2896" s="3"/>
      <c r="AK2896" s="3"/>
      <c r="AL2896" s="3"/>
      <c r="AN2896" s="3"/>
      <c r="AQ2896" s="3"/>
    </row>
    <row r="2897" spans="1:43">
      <c r="A2897" t="str">
        <f>IF(C2897="","","Allievo "&amp;COUNTIF($C$2:C2897,C2897))</f>
        <v/>
      </c>
      <c r="H2897" s="3"/>
      <c r="N2897" s="3"/>
      <c r="O2897" s="3"/>
      <c r="P2897" s="3"/>
      <c r="Q2897" s="3"/>
      <c r="R2897" s="3"/>
      <c r="S2897" s="3"/>
      <c r="T2897" s="3"/>
      <c r="V2897" s="3"/>
      <c r="W2897" s="3"/>
      <c r="X2897" s="3"/>
      <c r="Z2897" s="3"/>
      <c r="AA2897" s="3"/>
      <c r="AB2897" s="3"/>
      <c r="AC2897" s="3"/>
      <c r="AD2897" s="3"/>
      <c r="AF2897" s="3"/>
      <c r="AG2897" s="3"/>
      <c r="AH2897" s="3"/>
      <c r="AJ2897" s="3"/>
      <c r="AK2897" s="3"/>
      <c r="AL2897" s="3"/>
      <c r="AN2897" s="3"/>
      <c r="AQ2897" s="3"/>
    </row>
    <row r="2898" spans="1:43">
      <c r="A2898" t="str">
        <f>IF(C2898="","","Allievo "&amp;COUNTIF($C$2:C2898,C2898))</f>
        <v/>
      </c>
      <c r="H2898" s="3"/>
      <c r="N2898" s="3"/>
      <c r="O2898" s="3"/>
      <c r="P2898" s="3"/>
      <c r="Q2898" s="3"/>
      <c r="R2898" s="3"/>
      <c r="S2898" s="3"/>
      <c r="T2898" s="3"/>
      <c r="V2898" s="3"/>
      <c r="W2898" s="3"/>
      <c r="X2898" s="3"/>
      <c r="Z2898" s="3"/>
      <c r="AA2898" s="3"/>
      <c r="AB2898" s="3"/>
      <c r="AC2898" s="3"/>
      <c r="AD2898" s="3"/>
      <c r="AF2898" s="3"/>
      <c r="AG2898" s="3"/>
      <c r="AH2898" s="3"/>
      <c r="AJ2898" s="3"/>
      <c r="AK2898" s="3"/>
      <c r="AL2898" s="3"/>
      <c r="AN2898" s="3"/>
      <c r="AQ2898" s="3"/>
    </row>
    <row r="2899" spans="1:43">
      <c r="A2899" t="str">
        <f>IF(C2899="","","Allievo "&amp;COUNTIF($C$2:C2899,C2899))</f>
        <v/>
      </c>
      <c r="H2899" s="3"/>
      <c r="N2899" s="3"/>
      <c r="O2899" s="3"/>
      <c r="P2899" s="3"/>
      <c r="Q2899" s="3"/>
      <c r="R2899" s="3"/>
      <c r="S2899" s="3"/>
      <c r="T2899" s="3"/>
      <c r="V2899" s="3"/>
      <c r="W2899" s="3"/>
      <c r="X2899" s="3"/>
      <c r="Z2899" s="3"/>
      <c r="AA2899" s="3"/>
      <c r="AB2899" s="3"/>
      <c r="AC2899" s="3"/>
      <c r="AD2899" s="3"/>
      <c r="AF2899" s="3"/>
      <c r="AG2899" s="3"/>
      <c r="AH2899" s="3"/>
      <c r="AJ2899" s="3"/>
      <c r="AK2899" s="3"/>
      <c r="AL2899" s="3"/>
      <c r="AN2899" s="3"/>
      <c r="AQ2899" s="3"/>
    </row>
    <row r="2900" spans="1:43">
      <c r="A2900" t="str">
        <f>IF(C2900="","","Allievo "&amp;COUNTIF($C$2:C2900,C2900))</f>
        <v/>
      </c>
      <c r="H2900" s="3"/>
      <c r="N2900" s="3"/>
      <c r="O2900" s="3"/>
      <c r="P2900" s="3"/>
      <c r="Q2900" s="3"/>
      <c r="R2900" s="3"/>
      <c r="S2900" s="3"/>
      <c r="T2900" s="3"/>
      <c r="V2900" s="3"/>
      <c r="W2900" s="3"/>
      <c r="X2900" s="3"/>
      <c r="Z2900" s="3"/>
      <c r="AA2900" s="3"/>
      <c r="AB2900" s="3"/>
      <c r="AC2900" s="3"/>
      <c r="AD2900" s="3"/>
      <c r="AF2900" s="3"/>
      <c r="AG2900" s="3"/>
      <c r="AH2900" s="3"/>
      <c r="AJ2900" s="3"/>
      <c r="AK2900" s="3"/>
      <c r="AL2900" s="3"/>
      <c r="AN2900" s="3"/>
      <c r="AQ2900" s="3"/>
    </row>
    <row r="2901" spans="1:43">
      <c r="A2901" t="str">
        <f>IF(C2901="","","Allievo "&amp;COUNTIF($C$2:C2901,C2901))</f>
        <v/>
      </c>
      <c r="H2901" s="3"/>
      <c r="N2901" s="3"/>
      <c r="O2901" s="3"/>
      <c r="P2901" s="3"/>
      <c r="Q2901" s="3"/>
      <c r="R2901" s="3"/>
      <c r="S2901" s="3"/>
      <c r="T2901" s="3"/>
      <c r="V2901" s="3"/>
      <c r="W2901" s="3"/>
      <c r="X2901" s="3"/>
      <c r="Z2901" s="3"/>
      <c r="AA2901" s="3"/>
      <c r="AB2901" s="3"/>
      <c r="AC2901" s="3"/>
      <c r="AD2901" s="3"/>
      <c r="AF2901" s="3"/>
      <c r="AG2901" s="3"/>
      <c r="AH2901" s="3"/>
      <c r="AJ2901" s="3"/>
      <c r="AK2901" s="3"/>
      <c r="AL2901" s="3"/>
      <c r="AN2901" s="3"/>
      <c r="AQ2901" s="3"/>
    </row>
    <row r="2902" spans="1:43">
      <c r="A2902" t="str">
        <f>IF(C2902="","","Allievo "&amp;COUNTIF($C$2:C2902,C2902))</f>
        <v/>
      </c>
      <c r="H2902" s="3"/>
      <c r="N2902" s="3"/>
      <c r="O2902" s="3"/>
      <c r="P2902" s="3"/>
      <c r="Q2902" s="3"/>
      <c r="R2902" s="3"/>
      <c r="S2902" s="3"/>
      <c r="T2902" s="3"/>
      <c r="V2902" s="3"/>
      <c r="W2902" s="3"/>
      <c r="X2902" s="3"/>
      <c r="Z2902" s="3"/>
      <c r="AA2902" s="3"/>
      <c r="AB2902" s="3"/>
      <c r="AC2902" s="3"/>
      <c r="AD2902" s="3"/>
      <c r="AF2902" s="3"/>
      <c r="AG2902" s="3"/>
      <c r="AH2902" s="3"/>
      <c r="AJ2902" s="3"/>
      <c r="AK2902" s="3"/>
      <c r="AL2902" s="3"/>
      <c r="AN2902" s="3"/>
      <c r="AQ2902" s="3"/>
    </row>
    <row r="2903" spans="1:43">
      <c r="A2903" t="str">
        <f>IF(C2903="","","Allievo "&amp;COUNTIF($C$2:C2903,C2903))</f>
        <v/>
      </c>
      <c r="H2903" s="3"/>
      <c r="N2903" s="3"/>
      <c r="O2903" s="3"/>
      <c r="P2903" s="3"/>
      <c r="Q2903" s="3"/>
      <c r="R2903" s="3"/>
      <c r="S2903" s="3"/>
      <c r="T2903" s="3"/>
      <c r="V2903" s="3"/>
      <c r="W2903" s="3"/>
      <c r="X2903" s="3"/>
      <c r="Z2903" s="3"/>
      <c r="AA2903" s="3"/>
      <c r="AB2903" s="3"/>
      <c r="AC2903" s="3"/>
      <c r="AD2903" s="3"/>
      <c r="AF2903" s="3"/>
      <c r="AG2903" s="3"/>
      <c r="AH2903" s="3"/>
      <c r="AJ2903" s="3"/>
      <c r="AK2903" s="3"/>
      <c r="AL2903" s="3"/>
      <c r="AN2903" s="3"/>
      <c r="AQ2903" s="3"/>
    </row>
    <row r="2904" spans="1:43">
      <c r="A2904" t="str">
        <f>IF(C2904="","","Allievo "&amp;COUNTIF($C$2:C2904,C2904))</f>
        <v/>
      </c>
      <c r="H2904" s="3"/>
      <c r="N2904" s="3"/>
      <c r="O2904" s="3"/>
      <c r="P2904" s="3"/>
      <c r="Q2904" s="3"/>
      <c r="R2904" s="3"/>
      <c r="S2904" s="3"/>
      <c r="T2904" s="3"/>
      <c r="V2904" s="3"/>
      <c r="W2904" s="3"/>
      <c r="X2904" s="3"/>
      <c r="Z2904" s="3"/>
      <c r="AA2904" s="3"/>
      <c r="AB2904" s="3"/>
      <c r="AC2904" s="3"/>
      <c r="AD2904" s="3"/>
      <c r="AF2904" s="3"/>
      <c r="AG2904" s="3"/>
      <c r="AH2904" s="3"/>
      <c r="AJ2904" s="3"/>
      <c r="AK2904" s="3"/>
      <c r="AL2904" s="3"/>
      <c r="AN2904" s="3"/>
      <c r="AQ2904" s="3"/>
    </row>
    <row r="2905" spans="1:43">
      <c r="A2905" t="str">
        <f>IF(C2905="","","Allievo "&amp;COUNTIF($C$2:C2905,C2905))</f>
        <v/>
      </c>
      <c r="H2905" s="3"/>
      <c r="N2905" s="3"/>
      <c r="O2905" s="3"/>
      <c r="P2905" s="3"/>
      <c r="Q2905" s="3"/>
      <c r="R2905" s="3"/>
      <c r="S2905" s="3"/>
      <c r="T2905" s="3"/>
      <c r="V2905" s="3"/>
      <c r="W2905" s="3"/>
      <c r="X2905" s="3"/>
      <c r="Z2905" s="3"/>
      <c r="AA2905" s="3"/>
      <c r="AB2905" s="3"/>
      <c r="AC2905" s="3"/>
      <c r="AD2905" s="3"/>
      <c r="AF2905" s="3"/>
      <c r="AG2905" s="3"/>
      <c r="AH2905" s="3"/>
      <c r="AJ2905" s="3"/>
      <c r="AK2905" s="3"/>
      <c r="AL2905" s="3"/>
      <c r="AN2905" s="3"/>
      <c r="AQ2905" s="3"/>
    </row>
    <row r="2906" spans="1:43">
      <c r="A2906" t="str">
        <f>IF(C2906="","","Allievo "&amp;COUNTIF($C$2:C2906,C2906))</f>
        <v/>
      </c>
      <c r="H2906" s="3"/>
      <c r="N2906" s="3"/>
      <c r="O2906" s="3"/>
      <c r="P2906" s="3"/>
      <c r="Q2906" s="3"/>
      <c r="R2906" s="3"/>
      <c r="S2906" s="3"/>
      <c r="T2906" s="3"/>
      <c r="V2906" s="3"/>
      <c r="W2906" s="3"/>
      <c r="X2906" s="3"/>
      <c r="Z2906" s="3"/>
      <c r="AA2906" s="3"/>
      <c r="AB2906" s="3"/>
      <c r="AC2906" s="3"/>
      <c r="AD2906" s="3"/>
      <c r="AF2906" s="3"/>
      <c r="AG2906" s="3"/>
      <c r="AH2906" s="3"/>
      <c r="AJ2906" s="3"/>
      <c r="AK2906" s="3"/>
      <c r="AL2906" s="3"/>
      <c r="AN2906" s="3"/>
      <c r="AQ2906" s="3"/>
    </row>
    <row r="2907" spans="1:43">
      <c r="A2907" t="str">
        <f>IF(C2907="","","Allievo "&amp;COUNTIF($C$2:C2907,C2907))</f>
        <v/>
      </c>
      <c r="H2907" s="3"/>
      <c r="N2907" s="3"/>
      <c r="O2907" s="3"/>
      <c r="P2907" s="3"/>
      <c r="Q2907" s="3"/>
      <c r="R2907" s="3"/>
      <c r="S2907" s="3"/>
      <c r="T2907" s="3"/>
      <c r="V2907" s="3"/>
      <c r="W2907" s="3"/>
      <c r="X2907" s="3"/>
      <c r="Z2907" s="3"/>
      <c r="AA2907" s="3"/>
      <c r="AB2907" s="3"/>
      <c r="AC2907" s="3"/>
      <c r="AD2907" s="3"/>
      <c r="AF2907" s="3"/>
      <c r="AG2907" s="3"/>
      <c r="AH2907" s="3"/>
      <c r="AJ2907" s="3"/>
      <c r="AK2907" s="3"/>
      <c r="AL2907" s="3"/>
      <c r="AN2907" s="3"/>
      <c r="AQ2907" s="3"/>
    </row>
    <row r="2908" spans="1:43">
      <c r="A2908" t="str">
        <f>IF(C2908="","","Allievo "&amp;COUNTIF($C$2:C2908,C2908))</f>
        <v/>
      </c>
      <c r="H2908" s="3"/>
      <c r="N2908" s="3"/>
      <c r="O2908" s="3"/>
      <c r="P2908" s="3"/>
      <c r="Q2908" s="3"/>
      <c r="R2908" s="3"/>
      <c r="S2908" s="3"/>
      <c r="T2908" s="3"/>
      <c r="V2908" s="3"/>
      <c r="W2908" s="3"/>
      <c r="X2908" s="3"/>
      <c r="Z2908" s="3"/>
      <c r="AA2908" s="3"/>
      <c r="AB2908" s="3"/>
      <c r="AC2908" s="3"/>
      <c r="AD2908" s="3"/>
      <c r="AF2908" s="3"/>
      <c r="AG2908" s="3"/>
      <c r="AH2908" s="3"/>
      <c r="AJ2908" s="3"/>
      <c r="AK2908" s="3"/>
      <c r="AL2908" s="3"/>
      <c r="AN2908" s="3"/>
      <c r="AQ2908" s="3"/>
    </row>
    <row r="2909" spans="1:43">
      <c r="A2909" t="str">
        <f>IF(C2909="","","Allievo "&amp;COUNTIF($C$2:C2909,C2909))</f>
        <v/>
      </c>
      <c r="H2909" s="3"/>
      <c r="N2909" s="3"/>
      <c r="O2909" s="3"/>
      <c r="P2909" s="3"/>
      <c r="Q2909" s="3"/>
      <c r="R2909" s="3"/>
      <c r="S2909" s="3"/>
      <c r="T2909" s="3"/>
      <c r="V2909" s="3"/>
      <c r="W2909" s="3"/>
      <c r="X2909" s="3"/>
      <c r="Z2909" s="3"/>
      <c r="AA2909" s="3"/>
      <c r="AB2909" s="3"/>
      <c r="AC2909" s="3"/>
      <c r="AD2909" s="3"/>
      <c r="AF2909" s="3"/>
      <c r="AG2909" s="3"/>
      <c r="AH2909" s="3"/>
      <c r="AJ2909" s="3"/>
      <c r="AK2909" s="3"/>
      <c r="AL2909" s="3"/>
      <c r="AN2909" s="3"/>
      <c r="AQ2909" s="3"/>
    </row>
    <row r="2910" spans="1:43">
      <c r="A2910" t="str">
        <f>IF(C2910="","","Allievo "&amp;COUNTIF($C$2:C2910,C2910))</f>
        <v/>
      </c>
      <c r="H2910" s="3"/>
      <c r="N2910" s="3"/>
      <c r="O2910" s="3"/>
      <c r="P2910" s="3"/>
      <c r="Q2910" s="3"/>
      <c r="R2910" s="3"/>
      <c r="S2910" s="3"/>
      <c r="T2910" s="3"/>
      <c r="V2910" s="3"/>
      <c r="W2910" s="3"/>
      <c r="X2910" s="3"/>
      <c r="Z2910" s="3"/>
      <c r="AA2910" s="3"/>
      <c r="AB2910" s="3"/>
      <c r="AC2910" s="3"/>
      <c r="AD2910" s="3"/>
      <c r="AF2910" s="3"/>
      <c r="AG2910" s="3"/>
      <c r="AH2910" s="3"/>
      <c r="AJ2910" s="3"/>
      <c r="AK2910" s="3"/>
      <c r="AL2910" s="3"/>
      <c r="AN2910" s="3"/>
      <c r="AQ2910" s="3"/>
    </row>
    <row r="2911" spans="1:43">
      <c r="A2911" t="str">
        <f>IF(C2911="","","Allievo "&amp;COUNTIF($C$2:C2911,C2911))</f>
        <v/>
      </c>
      <c r="H2911" s="3"/>
      <c r="N2911" s="3"/>
      <c r="O2911" s="3"/>
      <c r="P2911" s="3"/>
      <c r="Q2911" s="3"/>
      <c r="R2911" s="3"/>
      <c r="S2911" s="3"/>
      <c r="T2911" s="3"/>
      <c r="V2911" s="3"/>
      <c r="W2911" s="3"/>
      <c r="X2911" s="3"/>
      <c r="Z2911" s="3"/>
      <c r="AA2911" s="3"/>
      <c r="AB2911" s="3"/>
      <c r="AC2911" s="3"/>
      <c r="AD2911" s="3"/>
      <c r="AF2911" s="3"/>
      <c r="AG2911" s="3"/>
      <c r="AH2911" s="3"/>
      <c r="AJ2911" s="3"/>
      <c r="AK2911" s="3"/>
      <c r="AL2911" s="3"/>
      <c r="AN2911" s="3"/>
      <c r="AQ2911" s="3"/>
    </row>
    <row r="2912" spans="1:43">
      <c r="A2912" t="str">
        <f>IF(C2912="","","Allievo "&amp;COUNTIF($C$2:C2912,C2912))</f>
        <v/>
      </c>
      <c r="H2912" s="3"/>
      <c r="N2912" s="3"/>
      <c r="O2912" s="3"/>
      <c r="P2912" s="3"/>
      <c r="Q2912" s="3"/>
      <c r="R2912" s="3"/>
      <c r="S2912" s="3"/>
      <c r="T2912" s="3"/>
      <c r="V2912" s="3"/>
      <c r="W2912" s="3"/>
      <c r="X2912" s="3"/>
      <c r="Z2912" s="3"/>
      <c r="AA2912" s="3"/>
      <c r="AB2912" s="3"/>
      <c r="AC2912" s="3"/>
      <c r="AD2912" s="3"/>
      <c r="AF2912" s="3"/>
      <c r="AG2912" s="3"/>
      <c r="AH2912" s="3"/>
      <c r="AJ2912" s="3"/>
      <c r="AK2912" s="3"/>
      <c r="AL2912" s="3"/>
      <c r="AN2912" s="3"/>
      <c r="AQ2912" s="3"/>
    </row>
    <row r="2913" spans="1:43">
      <c r="A2913" t="str">
        <f>IF(C2913="","","Allievo "&amp;COUNTIF($C$2:C2913,C2913))</f>
        <v/>
      </c>
      <c r="H2913" s="3"/>
      <c r="N2913" s="3"/>
      <c r="O2913" s="3"/>
      <c r="P2913" s="3"/>
      <c r="Q2913" s="3"/>
      <c r="R2913" s="3"/>
      <c r="S2913" s="3"/>
      <c r="T2913" s="3"/>
      <c r="V2913" s="3"/>
      <c r="W2913" s="3"/>
      <c r="X2913" s="3"/>
      <c r="Z2913" s="3"/>
      <c r="AA2913" s="3"/>
      <c r="AB2913" s="3"/>
      <c r="AC2913" s="3"/>
      <c r="AD2913" s="3"/>
      <c r="AF2913" s="3"/>
      <c r="AG2913" s="3"/>
      <c r="AH2913" s="3"/>
      <c r="AJ2913" s="3"/>
      <c r="AK2913" s="3"/>
      <c r="AL2913" s="3"/>
      <c r="AN2913" s="3"/>
      <c r="AQ2913" s="3"/>
    </row>
    <row r="2914" spans="1:43">
      <c r="A2914" t="str">
        <f>IF(C2914="","","Allievo "&amp;COUNTIF($C$2:C2914,C2914))</f>
        <v/>
      </c>
      <c r="H2914" s="3"/>
      <c r="N2914" s="3"/>
      <c r="O2914" s="3"/>
      <c r="P2914" s="3"/>
      <c r="Q2914" s="3"/>
      <c r="R2914" s="3"/>
      <c r="S2914" s="3"/>
      <c r="T2914" s="3"/>
      <c r="V2914" s="3"/>
      <c r="W2914" s="3"/>
      <c r="X2914" s="3"/>
      <c r="Z2914" s="3"/>
      <c r="AA2914" s="3"/>
      <c r="AB2914" s="3"/>
      <c r="AC2914" s="3"/>
      <c r="AD2914" s="3"/>
      <c r="AF2914" s="3"/>
      <c r="AG2914" s="3"/>
      <c r="AH2914" s="3"/>
      <c r="AJ2914" s="3"/>
      <c r="AK2914" s="3"/>
      <c r="AL2914" s="3"/>
      <c r="AN2914" s="3"/>
      <c r="AQ2914" s="3"/>
    </row>
    <row r="2915" spans="1:43">
      <c r="A2915" t="str">
        <f>IF(C2915="","","Allievo "&amp;COUNTIF($C$2:C2915,C2915))</f>
        <v/>
      </c>
      <c r="H2915" s="3"/>
      <c r="N2915" s="3"/>
      <c r="O2915" s="3"/>
      <c r="P2915" s="3"/>
      <c r="Q2915" s="3"/>
      <c r="R2915" s="3"/>
      <c r="S2915" s="3"/>
      <c r="T2915" s="3"/>
      <c r="V2915" s="3"/>
      <c r="W2915" s="3"/>
      <c r="X2915" s="3"/>
      <c r="Z2915" s="3"/>
      <c r="AA2915" s="3"/>
      <c r="AB2915" s="3"/>
      <c r="AC2915" s="3"/>
      <c r="AD2915" s="3"/>
      <c r="AF2915" s="3"/>
      <c r="AG2915" s="3"/>
      <c r="AH2915" s="3"/>
      <c r="AJ2915" s="3"/>
      <c r="AK2915" s="3"/>
      <c r="AL2915" s="3"/>
      <c r="AN2915" s="3"/>
      <c r="AQ2915" s="3"/>
    </row>
    <row r="2916" spans="1:43">
      <c r="A2916" t="str">
        <f>IF(C2916="","","Allievo "&amp;COUNTIF($C$2:C2916,C2916))</f>
        <v/>
      </c>
      <c r="H2916" s="3"/>
      <c r="N2916" s="3"/>
      <c r="O2916" s="3"/>
      <c r="P2916" s="3"/>
      <c r="Q2916" s="3"/>
      <c r="R2916" s="3"/>
      <c r="S2916" s="3"/>
      <c r="T2916" s="3"/>
      <c r="V2916" s="3"/>
      <c r="W2916" s="3"/>
      <c r="X2916" s="3"/>
      <c r="Z2916" s="3"/>
      <c r="AA2916" s="3"/>
      <c r="AB2916" s="3"/>
      <c r="AC2916" s="3"/>
      <c r="AD2916" s="3"/>
      <c r="AF2916" s="3"/>
      <c r="AG2916" s="3"/>
      <c r="AH2916" s="3"/>
      <c r="AJ2916" s="3"/>
      <c r="AK2916" s="3"/>
      <c r="AL2916" s="3"/>
      <c r="AN2916" s="3"/>
      <c r="AQ2916" s="3"/>
    </row>
    <row r="2917" spans="1:43">
      <c r="A2917" t="str">
        <f>IF(C2917="","","Allievo "&amp;COUNTIF($C$2:C2917,C2917))</f>
        <v/>
      </c>
      <c r="H2917" s="3"/>
      <c r="N2917" s="3"/>
      <c r="O2917" s="3"/>
      <c r="P2917" s="3"/>
      <c r="Q2917" s="3"/>
      <c r="R2917" s="3"/>
      <c r="S2917" s="3"/>
      <c r="T2917" s="3"/>
      <c r="V2917" s="3"/>
      <c r="W2917" s="3"/>
      <c r="X2917" s="3"/>
      <c r="Z2917" s="3"/>
      <c r="AA2917" s="3"/>
      <c r="AB2917" s="3"/>
      <c r="AC2917" s="3"/>
      <c r="AD2917" s="3"/>
      <c r="AF2917" s="3"/>
      <c r="AG2917" s="3"/>
      <c r="AH2917" s="3"/>
      <c r="AJ2917" s="3"/>
      <c r="AK2917" s="3"/>
      <c r="AL2917" s="3"/>
      <c r="AN2917" s="3"/>
      <c r="AQ2917" s="3"/>
    </row>
    <row r="2918" spans="1:43">
      <c r="A2918" t="str">
        <f>IF(C2918="","","Allievo "&amp;COUNTIF($C$2:C2918,C2918))</f>
        <v/>
      </c>
      <c r="H2918" s="3"/>
      <c r="N2918" s="3"/>
      <c r="O2918" s="3"/>
      <c r="P2918" s="3"/>
      <c r="Q2918" s="3"/>
      <c r="R2918" s="3"/>
      <c r="S2918" s="3"/>
      <c r="T2918" s="3"/>
      <c r="V2918" s="3"/>
      <c r="W2918" s="3"/>
      <c r="X2918" s="3"/>
      <c r="Z2918" s="3"/>
      <c r="AA2918" s="3"/>
      <c r="AB2918" s="3"/>
      <c r="AC2918" s="3"/>
      <c r="AD2918" s="3"/>
      <c r="AF2918" s="3"/>
      <c r="AG2918" s="3"/>
      <c r="AH2918" s="3"/>
      <c r="AJ2918" s="3"/>
      <c r="AK2918" s="3"/>
      <c r="AL2918" s="3"/>
      <c r="AN2918" s="3"/>
      <c r="AQ2918" s="3"/>
    </row>
    <row r="2919" spans="1:43">
      <c r="A2919" t="str">
        <f>IF(C2919="","","Allievo "&amp;COUNTIF($C$2:C2919,C2919))</f>
        <v/>
      </c>
      <c r="H2919" s="3"/>
      <c r="N2919" s="3"/>
      <c r="O2919" s="3"/>
      <c r="P2919" s="3"/>
      <c r="Q2919" s="3"/>
      <c r="R2919" s="3"/>
      <c r="S2919" s="3"/>
      <c r="T2919" s="3"/>
      <c r="V2919" s="3"/>
      <c r="W2919" s="3"/>
      <c r="X2919" s="3"/>
      <c r="Z2919" s="3"/>
      <c r="AA2919" s="3"/>
      <c r="AB2919" s="3"/>
      <c r="AC2919" s="3"/>
      <c r="AD2919" s="3"/>
      <c r="AF2919" s="3"/>
      <c r="AG2919" s="3"/>
      <c r="AH2919" s="3"/>
      <c r="AJ2919" s="3"/>
      <c r="AK2919" s="3"/>
      <c r="AL2919" s="3"/>
      <c r="AN2919" s="3"/>
      <c r="AQ2919" s="3"/>
    </row>
    <row r="2920" spans="1:43">
      <c r="A2920" t="str">
        <f>IF(C2920="","","Allievo "&amp;COUNTIF($C$2:C2920,C2920))</f>
        <v/>
      </c>
      <c r="H2920" s="3"/>
      <c r="N2920" s="3"/>
      <c r="O2920" s="3"/>
      <c r="P2920" s="3"/>
      <c r="Q2920" s="3"/>
      <c r="R2920" s="3"/>
      <c r="S2920" s="3"/>
      <c r="T2920" s="3"/>
      <c r="V2920" s="3"/>
      <c r="W2920" s="3"/>
      <c r="X2920" s="3"/>
      <c r="Z2920" s="3"/>
      <c r="AA2920" s="3"/>
      <c r="AB2920" s="3"/>
      <c r="AC2920" s="3"/>
      <c r="AD2920" s="3"/>
      <c r="AF2920" s="3"/>
      <c r="AG2920" s="3"/>
      <c r="AH2920" s="3"/>
      <c r="AJ2920" s="3"/>
      <c r="AK2920" s="3"/>
      <c r="AL2920" s="3"/>
      <c r="AN2920" s="3"/>
      <c r="AQ2920" s="3"/>
    </row>
    <row r="2921" spans="1:43">
      <c r="A2921" t="str">
        <f>IF(C2921="","","Allievo "&amp;COUNTIF($C$2:C2921,C2921))</f>
        <v/>
      </c>
      <c r="H2921" s="3"/>
      <c r="N2921" s="3"/>
      <c r="O2921" s="3"/>
      <c r="P2921" s="3"/>
      <c r="Q2921" s="3"/>
      <c r="R2921" s="3"/>
      <c r="S2921" s="3"/>
      <c r="T2921" s="3"/>
      <c r="V2921" s="3"/>
      <c r="W2921" s="3"/>
      <c r="X2921" s="3"/>
      <c r="Z2921" s="3"/>
      <c r="AA2921" s="3"/>
      <c r="AB2921" s="3"/>
      <c r="AC2921" s="3"/>
      <c r="AD2921" s="3"/>
      <c r="AF2921" s="3"/>
      <c r="AG2921" s="3"/>
      <c r="AH2921" s="3"/>
      <c r="AJ2921" s="3"/>
      <c r="AK2921" s="3"/>
      <c r="AL2921" s="3"/>
      <c r="AN2921" s="3"/>
      <c r="AQ2921" s="3"/>
    </row>
    <row r="2922" spans="1:43">
      <c r="A2922" t="str">
        <f>IF(C2922="","","Allievo "&amp;COUNTIF($C$2:C2922,C2922))</f>
        <v/>
      </c>
      <c r="H2922" s="3"/>
      <c r="N2922" s="3"/>
      <c r="O2922" s="3"/>
      <c r="P2922" s="3"/>
      <c r="Q2922" s="3"/>
      <c r="R2922" s="3"/>
      <c r="S2922" s="3"/>
      <c r="T2922" s="3"/>
      <c r="V2922" s="3"/>
      <c r="W2922" s="3"/>
      <c r="X2922" s="3"/>
      <c r="Z2922" s="3"/>
      <c r="AA2922" s="3"/>
      <c r="AB2922" s="3"/>
      <c r="AC2922" s="3"/>
      <c r="AD2922" s="3"/>
      <c r="AF2922" s="3"/>
      <c r="AG2922" s="3"/>
      <c r="AH2922" s="3"/>
      <c r="AJ2922" s="3"/>
      <c r="AK2922" s="3"/>
      <c r="AL2922" s="3"/>
      <c r="AN2922" s="3"/>
      <c r="AQ2922" s="3"/>
    </row>
    <row r="2923" spans="1:43">
      <c r="A2923" t="str">
        <f>IF(C2923="","","Allievo "&amp;COUNTIF($C$2:C2923,C2923))</f>
        <v/>
      </c>
      <c r="H2923" s="3"/>
      <c r="N2923" s="3"/>
      <c r="O2923" s="3"/>
      <c r="P2923" s="3"/>
      <c r="Q2923" s="3"/>
      <c r="R2923" s="3"/>
      <c r="S2923" s="3"/>
      <c r="T2923" s="3"/>
      <c r="V2923" s="3"/>
      <c r="W2923" s="3"/>
      <c r="X2923" s="3"/>
      <c r="Z2923" s="3"/>
      <c r="AA2923" s="3"/>
      <c r="AB2923" s="3"/>
      <c r="AC2923" s="3"/>
      <c r="AD2923" s="3"/>
      <c r="AF2923" s="3"/>
      <c r="AG2923" s="3"/>
      <c r="AH2923" s="3"/>
      <c r="AJ2923" s="3"/>
      <c r="AK2923" s="3"/>
      <c r="AL2923" s="3"/>
      <c r="AN2923" s="3"/>
      <c r="AQ2923" s="3"/>
    </row>
    <row r="2924" spans="1:43">
      <c r="A2924" t="str">
        <f>IF(C2924="","","Allievo "&amp;COUNTIF($C$2:C2924,C2924))</f>
        <v/>
      </c>
      <c r="H2924" s="3"/>
      <c r="N2924" s="3"/>
      <c r="O2924" s="3"/>
      <c r="P2924" s="3"/>
      <c r="Q2924" s="3"/>
      <c r="R2924" s="3"/>
      <c r="S2924" s="3"/>
      <c r="T2924" s="3"/>
      <c r="V2924" s="3"/>
      <c r="W2924" s="3"/>
      <c r="X2924" s="3"/>
      <c r="Z2924" s="3"/>
      <c r="AA2924" s="3"/>
      <c r="AB2924" s="3"/>
      <c r="AC2924" s="3"/>
      <c r="AD2924" s="3"/>
      <c r="AF2924" s="3"/>
      <c r="AG2924" s="3"/>
      <c r="AH2924" s="3"/>
      <c r="AJ2924" s="3"/>
      <c r="AK2924" s="3"/>
      <c r="AL2924" s="3"/>
      <c r="AN2924" s="3"/>
      <c r="AQ2924" s="3"/>
    </row>
    <row r="2925" spans="1:43">
      <c r="A2925" t="str">
        <f>IF(C2925="","","Allievo "&amp;COUNTIF($C$2:C2925,C2925))</f>
        <v/>
      </c>
      <c r="H2925" s="3"/>
      <c r="N2925" s="3"/>
      <c r="O2925" s="3"/>
      <c r="P2925" s="3"/>
      <c r="Q2925" s="3"/>
      <c r="R2925" s="3"/>
      <c r="S2925" s="3"/>
      <c r="T2925" s="3"/>
      <c r="V2925" s="3"/>
      <c r="W2925" s="3"/>
      <c r="X2925" s="3"/>
      <c r="Z2925" s="3"/>
      <c r="AA2925" s="3"/>
      <c r="AB2925" s="3"/>
      <c r="AC2925" s="3"/>
      <c r="AD2925" s="3"/>
      <c r="AF2925" s="3"/>
      <c r="AG2925" s="3"/>
      <c r="AH2925" s="3"/>
      <c r="AJ2925" s="3"/>
      <c r="AK2925" s="3"/>
      <c r="AL2925" s="3"/>
      <c r="AN2925" s="3"/>
      <c r="AQ2925" s="3"/>
    </row>
    <row r="2926" spans="1:43">
      <c r="A2926" t="str">
        <f>IF(C2926="","","Allievo "&amp;COUNTIF($C$2:C2926,C2926))</f>
        <v/>
      </c>
      <c r="H2926" s="3"/>
      <c r="N2926" s="3"/>
      <c r="O2926" s="3"/>
      <c r="P2926" s="3"/>
      <c r="Q2926" s="3"/>
      <c r="R2926" s="3"/>
      <c r="S2926" s="3"/>
      <c r="T2926" s="3"/>
      <c r="V2926" s="3"/>
      <c r="W2926" s="3"/>
      <c r="X2926" s="3"/>
      <c r="Z2926" s="3"/>
      <c r="AA2926" s="3"/>
      <c r="AB2926" s="3"/>
      <c r="AC2926" s="3"/>
      <c r="AD2926" s="3"/>
      <c r="AF2926" s="3"/>
      <c r="AG2926" s="3"/>
      <c r="AH2926" s="3"/>
      <c r="AJ2926" s="3"/>
      <c r="AK2926" s="3"/>
      <c r="AL2926" s="3"/>
      <c r="AN2926" s="3"/>
      <c r="AQ2926" s="3"/>
    </row>
    <row r="2927" spans="1:43">
      <c r="A2927" t="str">
        <f>IF(C2927="","","Allievo "&amp;COUNTIF($C$2:C2927,C2927))</f>
        <v/>
      </c>
      <c r="H2927" s="3"/>
      <c r="N2927" s="3"/>
      <c r="O2927" s="3"/>
      <c r="P2927" s="3"/>
      <c r="Q2927" s="3"/>
      <c r="R2927" s="3"/>
      <c r="S2927" s="3"/>
      <c r="T2927" s="3"/>
      <c r="V2927" s="3"/>
      <c r="W2927" s="3"/>
      <c r="X2927" s="3"/>
      <c r="Z2927" s="3"/>
      <c r="AA2927" s="3"/>
      <c r="AB2927" s="3"/>
      <c r="AC2927" s="3"/>
      <c r="AD2927" s="3"/>
      <c r="AF2927" s="3"/>
      <c r="AG2927" s="3"/>
      <c r="AH2927" s="3"/>
      <c r="AJ2927" s="3"/>
      <c r="AK2927" s="3"/>
      <c r="AL2927" s="3"/>
      <c r="AN2927" s="3"/>
      <c r="AQ2927" s="3"/>
    </row>
    <row r="2928" spans="1:43">
      <c r="A2928" t="str">
        <f>IF(C2928="","","Allievo "&amp;COUNTIF($C$2:C2928,C2928))</f>
        <v/>
      </c>
      <c r="H2928" s="3"/>
      <c r="N2928" s="3"/>
      <c r="O2928" s="3"/>
      <c r="P2928" s="3"/>
      <c r="Q2928" s="3"/>
      <c r="R2928" s="3"/>
      <c r="S2928" s="3"/>
      <c r="T2928" s="3"/>
      <c r="V2928" s="3"/>
      <c r="W2928" s="3"/>
      <c r="X2928" s="3"/>
      <c r="Z2928" s="3"/>
      <c r="AA2928" s="3"/>
      <c r="AB2928" s="3"/>
      <c r="AC2928" s="3"/>
      <c r="AD2928" s="3"/>
      <c r="AF2928" s="3"/>
      <c r="AG2928" s="3"/>
      <c r="AH2928" s="3"/>
      <c r="AJ2928" s="3"/>
      <c r="AK2928" s="3"/>
      <c r="AL2928" s="3"/>
      <c r="AN2928" s="3"/>
      <c r="AQ2928" s="3"/>
    </row>
    <row r="2929" spans="1:43">
      <c r="A2929" t="str">
        <f>IF(C2929="","","Allievo "&amp;COUNTIF($C$2:C2929,C2929))</f>
        <v/>
      </c>
      <c r="H2929" s="3"/>
      <c r="N2929" s="3"/>
      <c r="O2929" s="3"/>
      <c r="P2929" s="3"/>
      <c r="Q2929" s="3"/>
      <c r="R2929" s="3"/>
      <c r="S2929" s="3"/>
      <c r="T2929" s="3"/>
      <c r="V2929" s="3"/>
      <c r="W2929" s="3"/>
      <c r="X2929" s="3"/>
      <c r="Z2929" s="3"/>
      <c r="AA2929" s="3"/>
      <c r="AB2929" s="3"/>
      <c r="AC2929" s="3"/>
      <c r="AD2929" s="3"/>
      <c r="AF2929" s="3"/>
      <c r="AG2929" s="3"/>
      <c r="AH2929" s="3"/>
      <c r="AJ2929" s="3"/>
      <c r="AK2929" s="3"/>
      <c r="AL2929" s="3"/>
      <c r="AN2929" s="3"/>
      <c r="AQ2929" s="3"/>
    </row>
    <row r="2930" spans="1:43">
      <c r="A2930" t="str">
        <f>IF(C2930="","","Allievo "&amp;COUNTIF($C$2:C2930,C2930))</f>
        <v/>
      </c>
      <c r="H2930" s="3"/>
      <c r="N2930" s="3"/>
      <c r="O2930" s="3"/>
      <c r="P2930" s="3"/>
      <c r="Q2930" s="3"/>
      <c r="R2930" s="3"/>
      <c r="S2930" s="3"/>
      <c r="T2930" s="3"/>
      <c r="V2930" s="3"/>
      <c r="W2930" s="3"/>
      <c r="X2930" s="3"/>
      <c r="Z2930" s="3"/>
      <c r="AA2930" s="3"/>
      <c r="AB2930" s="3"/>
      <c r="AC2930" s="3"/>
      <c r="AD2930" s="3"/>
      <c r="AF2930" s="3"/>
      <c r="AG2930" s="3"/>
      <c r="AH2930" s="3"/>
      <c r="AJ2930" s="3"/>
      <c r="AK2930" s="3"/>
      <c r="AL2930" s="3"/>
      <c r="AN2930" s="3"/>
      <c r="AQ2930" s="3"/>
    </row>
    <row r="2931" spans="1:43">
      <c r="A2931" t="str">
        <f>IF(C2931="","","Allievo "&amp;COUNTIF($C$2:C2931,C2931))</f>
        <v/>
      </c>
      <c r="H2931" s="3"/>
      <c r="N2931" s="3"/>
      <c r="O2931" s="3"/>
      <c r="P2931" s="3"/>
      <c r="Q2931" s="3"/>
      <c r="R2931" s="3"/>
      <c r="S2931" s="3"/>
      <c r="T2931" s="3"/>
      <c r="V2931" s="3"/>
      <c r="W2931" s="3"/>
      <c r="X2931" s="3"/>
      <c r="Z2931" s="3"/>
      <c r="AA2931" s="3"/>
      <c r="AB2931" s="3"/>
      <c r="AC2931" s="3"/>
      <c r="AD2931" s="3"/>
      <c r="AF2931" s="3"/>
      <c r="AG2931" s="3"/>
      <c r="AH2931" s="3"/>
      <c r="AJ2931" s="3"/>
      <c r="AK2931" s="3"/>
      <c r="AL2931" s="3"/>
      <c r="AN2931" s="3"/>
      <c r="AQ2931" s="3"/>
    </row>
    <row r="2932" spans="1:43">
      <c r="A2932" t="str">
        <f>IF(C2932="","","Allievo "&amp;COUNTIF($C$2:C2932,C2932))</f>
        <v/>
      </c>
      <c r="H2932" s="3"/>
      <c r="N2932" s="3"/>
      <c r="O2932" s="3"/>
      <c r="P2932" s="3"/>
      <c r="Q2932" s="3"/>
      <c r="R2932" s="3"/>
      <c r="S2932" s="3"/>
      <c r="T2932" s="3"/>
      <c r="V2932" s="3"/>
      <c r="W2932" s="3"/>
      <c r="X2932" s="3"/>
      <c r="Z2932" s="3"/>
      <c r="AA2932" s="3"/>
      <c r="AB2932" s="3"/>
      <c r="AC2932" s="3"/>
      <c r="AD2932" s="3"/>
      <c r="AF2932" s="3"/>
      <c r="AG2932" s="3"/>
      <c r="AH2932" s="3"/>
      <c r="AJ2932" s="3"/>
      <c r="AK2932" s="3"/>
      <c r="AL2932" s="3"/>
      <c r="AN2932" s="3"/>
      <c r="AQ2932" s="3"/>
    </row>
    <row r="2933" spans="1:43">
      <c r="A2933" t="str">
        <f>IF(C2933="","","Allievo "&amp;COUNTIF($C$2:C2933,C2933))</f>
        <v/>
      </c>
      <c r="H2933" s="3"/>
      <c r="N2933" s="3"/>
      <c r="O2933" s="3"/>
      <c r="P2933" s="3"/>
      <c r="Q2933" s="3"/>
      <c r="R2933" s="3"/>
      <c r="S2933" s="3"/>
      <c r="T2933" s="3"/>
      <c r="V2933" s="3"/>
      <c r="W2933" s="3"/>
      <c r="X2933" s="3"/>
      <c r="Z2933" s="3"/>
      <c r="AA2933" s="3"/>
      <c r="AB2933" s="3"/>
      <c r="AC2933" s="3"/>
      <c r="AD2933" s="3"/>
      <c r="AF2933" s="3"/>
      <c r="AG2933" s="3"/>
      <c r="AH2933" s="3"/>
      <c r="AJ2933" s="3"/>
      <c r="AK2933" s="3"/>
      <c r="AL2933" s="3"/>
      <c r="AN2933" s="3"/>
      <c r="AQ2933" s="3"/>
    </row>
    <row r="2934" spans="1:43">
      <c r="A2934" t="str">
        <f>IF(C2934="","","Allievo "&amp;COUNTIF($C$2:C2934,C2934))</f>
        <v/>
      </c>
      <c r="H2934" s="3"/>
      <c r="N2934" s="3"/>
      <c r="O2934" s="3"/>
      <c r="P2934" s="3"/>
      <c r="Q2934" s="3"/>
      <c r="R2934" s="3"/>
      <c r="S2934" s="3"/>
      <c r="T2934" s="3"/>
      <c r="V2934" s="3"/>
      <c r="W2934" s="3"/>
      <c r="X2934" s="3"/>
      <c r="Z2934" s="3"/>
      <c r="AA2934" s="3"/>
      <c r="AB2934" s="3"/>
      <c r="AC2934" s="3"/>
      <c r="AD2934" s="3"/>
      <c r="AF2934" s="3"/>
      <c r="AG2934" s="3"/>
      <c r="AH2934" s="3"/>
      <c r="AJ2934" s="3"/>
      <c r="AK2934" s="3"/>
      <c r="AL2934" s="3"/>
      <c r="AN2934" s="3"/>
      <c r="AQ2934" s="3"/>
    </row>
    <row r="2935" spans="1:43">
      <c r="A2935" t="str">
        <f>IF(C2935="","","Allievo "&amp;COUNTIF($C$2:C2935,C2935))</f>
        <v/>
      </c>
      <c r="H2935" s="3"/>
      <c r="N2935" s="3"/>
      <c r="O2935" s="3"/>
      <c r="P2935" s="3"/>
      <c r="Q2935" s="3"/>
      <c r="R2935" s="3"/>
      <c r="S2935" s="3"/>
      <c r="T2935" s="3"/>
      <c r="V2935" s="3"/>
      <c r="W2935" s="3"/>
      <c r="X2935" s="3"/>
      <c r="Z2935" s="3"/>
      <c r="AA2935" s="3"/>
      <c r="AB2935" s="3"/>
      <c r="AC2935" s="3"/>
      <c r="AD2935" s="3"/>
      <c r="AF2935" s="3"/>
      <c r="AG2935" s="3"/>
      <c r="AH2935" s="3"/>
      <c r="AJ2935" s="3"/>
      <c r="AK2935" s="3"/>
      <c r="AL2935" s="3"/>
      <c r="AN2935" s="3"/>
      <c r="AQ2935" s="3"/>
    </row>
    <row r="2936" spans="1:43">
      <c r="A2936" t="str">
        <f>IF(C2936="","","Allievo "&amp;COUNTIF($C$2:C2936,C2936))</f>
        <v/>
      </c>
      <c r="H2936" s="3"/>
      <c r="N2936" s="3"/>
      <c r="O2936" s="3"/>
      <c r="P2936" s="3"/>
      <c r="Q2936" s="3"/>
      <c r="R2936" s="3"/>
      <c r="S2936" s="3"/>
      <c r="T2936" s="3"/>
      <c r="V2936" s="3"/>
      <c r="W2936" s="3"/>
      <c r="X2936" s="3"/>
      <c r="Z2936" s="3"/>
      <c r="AA2936" s="3"/>
      <c r="AB2936" s="3"/>
      <c r="AC2936" s="3"/>
      <c r="AD2936" s="3"/>
      <c r="AF2936" s="3"/>
      <c r="AG2936" s="3"/>
      <c r="AH2936" s="3"/>
      <c r="AJ2936" s="3"/>
      <c r="AK2936" s="3"/>
      <c r="AL2936" s="3"/>
      <c r="AN2936" s="3"/>
      <c r="AQ2936" s="3"/>
    </row>
    <row r="2937" spans="1:43">
      <c r="A2937" t="str">
        <f>IF(C2937="","","Allievo "&amp;COUNTIF($C$2:C2937,C2937))</f>
        <v/>
      </c>
      <c r="H2937" s="3"/>
      <c r="N2937" s="3"/>
      <c r="O2937" s="3"/>
      <c r="P2937" s="3"/>
      <c r="Q2937" s="3"/>
      <c r="R2937" s="3"/>
      <c r="S2937" s="3"/>
      <c r="T2937" s="3"/>
      <c r="V2937" s="3"/>
      <c r="W2937" s="3"/>
      <c r="X2937" s="3"/>
      <c r="Z2937" s="3"/>
      <c r="AA2937" s="3"/>
      <c r="AB2937" s="3"/>
      <c r="AC2937" s="3"/>
      <c r="AD2937" s="3"/>
      <c r="AF2937" s="3"/>
      <c r="AG2937" s="3"/>
      <c r="AH2937" s="3"/>
      <c r="AJ2937" s="3"/>
      <c r="AK2937" s="3"/>
      <c r="AL2937" s="3"/>
      <c r="AN2937" s="3"/>
      <c r="AQ2937" s="3"/>
    </row>
    <row r="2938" spans="1:43">
      <c r="A2938" t="str">
        <f>IF(C2938="","","Allievo "&amp;COUNTIF($C$2:C2938,C2938))</f>
        <v/>
      </c>
      <c r="H2938" s="3"/>
      <c r="N2938" s="3"/>
      <c r="O2938" s="3"/>
      <c r="P2938" s="3"/>
      <c r="Q2938" s="3"/>
      <c r="R2938" s="3"/>
      <c r="S2938" s="3"/>
      <c r="T2938" s="3"/>
      <c r="V2938" s="3"/>
      <c r="W2938" s="3"/>
      <c r="X2938" s="3"/>
      <c r="Z2938" s="3"/>
      <c r="AA2938" s="3"/>
      <c r="AB2938" s="3"/>
      <c r="AC2938" s="3"/>
      <c r="AD2938" s="3"/>
      <c r="AF2938" s="3"/>
      <c r="AG2938" s="3"/>
      <c r="AH2938" s="3"/>
      <c r="AJ2938" s="3"/>
      <c r="AK2938" s="3"/>
      <c r="AL2938" s="3"/>
      <c r="AN2938" s="3"/>
      <c r="AQ2938" s="3"/>
    </row>
    <row r="2939" spans="1:43">
      <c r="A2939" t="str">
        <f>IF(C2939="","","Allievo "&amp;COUNTIF($C$2:C2939,C2939))</f>
        <v/>
      </c>
      <c r="H2939" s="3"/>
      <c r="N2939" s="3"/>
      <c r="O2939" s="3"/>
      <c r="P2939" s="3"/>
      <c r="Q2939" s="3"/>
      <c r="R2939" s="3"/>
      <c r="S2939" s="3"/>
      <c r="T2939" s="3"/>
      <c r="V2939" s="3"/>
      <c r="W2939" s="3"/>
      <c r="X2939" s="3"/>
      <c r="Z2939" s="3"/>
      <c r="AA2939" s="3"/>
      <c r="AB2939" s="3"/>
      <c r="AC2939" s="3"/>
      <c r="AD2939" s="3"/>
      <c r="AF2939" s="3"/>
      <c r="AG2939" s="3"/>
      <c r="AH2939" s="3"/>
      <c r="AJ2939" s="3"/>
      <c r="AK2939" s="3"/>
      <c r="AL2939" s="3"/>
      <c r="AN2939" s="3"/>
      <c r="AQ2939" s="3"/>
    </row>
    <row r="2940" spans="1:43">
      <c r="A2940" t="str">
        <f>IF(C2940="","","Allievo "&amp;COUNTIF($C$2:C2940,C2940))</f>
        <v/>
      </c>
      <c r="H2940" s="3"/>
      <c r="N2940" s="3"/>
      <c r="O2940" s="3"/>
      <c r="P2940" s="3"/>
      <c r="Q2940" s="3"/>
      <c r="R2940" s="3"/>
      <c r="S2940" s="3"/>
      <c r="T2940" s="3"/>
      <c r="V2940" s="3"/>
      <c r="W2940" s="3"/>
      <c r="X2940" s="3"/>
      <c r="Z2940" s="3"/>
      <c r="AA2940" s="3"/>
      <c r="AB2940" s="3"/>
      <c r="AC2940" s="3"/>
      <c r="AD2940" s="3"/>
      <c r="AF2940" s="3"/>
      <c r="AG2940" s="3"/>
      <c r="AH2940" s="3"/>
      <c r="AJ2940" s="3"/>
      <c r="AK2940" s="3"/>
      <c r="AL2940" s="3"/>
      <c r="AN2940" s="3"/>
      <c r="AQ2940" s="3"/>
    </row>
    <row r="2941" spans="1:43">
      <c r="A2941" t="str">
        <f>IF(C2941="","","Allievo "&amp;COUNTIF($C$2:C2941,C2941))</f>
        <v/>
      </c>
      <c r="H2941" s="3"/>
      <c r="N2941" s="3"/>
      <c r="O2941" s="3"/>
      <c r="P2941" s="3"/>
      <c r="Q2941" s="3"/>
      <c r="R2941" s="3"/>
      <c r="S2941" s="3"/>
      <c r="T2941" s="3"/>
      <c r="V2941" s="3"/>
      <c r="W2941" s="3"/>
      <c r="X2941" s="3"/>
      <c r="Z2941" s="3"/>
      <c r="AA2941" s="3"/>
      <c r="AB2941" s="3"/>
      <c r="AC2941" s="3"/>
      <c r="AD2941" s="3"/>
      <c r="AF2941" s="3"/>
      <c r="AG2941" s="3"/>
      <c r="AH2941" s="3"/>
      <c r="AJ2941" s="3"/>
      <c r="AK2941" s="3"/>
      <c r="AL2941" s="3"/>
      <c r="AN2941" s="3"/>
      <c r="AQ2941" s="3"/>
    </row>
    <row r="2942" spans="1:43">
      <c r="A2942" t="str">
        <f>IF(C2942="","","Allievo "&amp;COUNTIF($C$2:C2942,C2942))</f>
        <v/>
      </c>
      <c r="H2942" s="3"/>
      <c r="N2942" s="3"/>
      <c r="O2942" s="3"/>
      <c r="P2942" s="3"/>
      <c r="Q2942" s="3"/>
      <c r="R2942" s="3"/>
      <c r="S2942" s="3"/>
      <c r="T2942" s="3"/>
      <c r="V2942" s="3"/>
      <c r="W2942" s="3"/>
      <c r="X2942" s="3"/>
      <c r="Z2942" s="3"/>
      <c r="AA2942" s="3"/>
      <c r="AB2942" s="3"/>
      <c r="AC2942" s="3"/>
      <c r="AD2942" s="3"/>
      <c r="AF2942" s="3"/>
      <c r="AG2942" s="3"/>
      <c r="AH2942" s="3"/>
      <c r="AJ2942" s="3"/>
      <c r="AK2942" s="3"/>
      <c r="AL2942" s="3"/>
      <c r="AN2942" s="3"/>
      <c r="AQ2942" s="3"/>
    </row>
    <row r="2943" spans="1:43">
      <c r="A2943" t="str">
        <f>IF(C2943="","","Allievo "&amp;COUNTIF($C$2:C2943,C2943))</f>
        <v/>
      </c>
      <c r="H2943" s="3"/>
      <c r="N2943" s="3"/>
      <c r="O2943" s="3"/>
      <c r="P2943" s="3"/>
      <c r="Q2943" s="3"/>
      <c r="R2943" s="3"/>
      <c r="S2943" s="3"/>
      <c r="T2943" s="3"/>
      <c r="V2943" s="3"/>
      <c r="W2943" s="3"/>
      <c r="X2943" s="3"/>
      <c r="Z2943" s="3"/>
      <c r="AA2943" s="3"/>
      <c r="AB2943" s="3"/>
      <c r="AC2943" s="3"/>
      <c r="AD2943" s="3"/>
      <c r="AF2943" s="3"/>
      <c r="AG2943" s="3"/>
      <c r="AH2943" s="3"/>
      <c r="AJ2943" s="3"/>
      <c r="AK2943" s="3"/>
      <c r="AL2943" s="3"/>
      <c r="AN2943" s="3"/>
      <c r="AQ2943" s="3"/>
    </row>
    <row r="2944" spans="1:43">
      <c r="A2944" t="str">
        <f>IF(C2944="","","Allievo "&amp;COUNTIF($C$2:C2944,C2944))</f>
        <v/>
      </c>
      <c r="H2944" s="3"/>
      <c r="N2944" s="3"/>
      <c r="O2944" s="3"/>
      <c r="P2944" s="3"/>
      <c r="Q2944" s="3"/>
      <c r="R2944" s="3"/>
      <c r="S2944" s="3"/>
      <c r="T2944" s="3"/>
      <c r="V2944" s="3"/>
      <c r="W2944" s="3"/>
      <c r="X2944" s="3"/>
      <c r="Z2944" s="3"/>
      <c r="AA2944" s="3"/>
      <c r="AB2944" s="3"/>
      <c r="AC2944" s="3"/>
      <c r="AD2944" s="3"/>
      <c r="AF2944" s="3"/>
      <c r="AG2944" s="3"/>
      <c r="AH2944" s="3"/>
      <c r="AJ2944" s="3"/>
      <c r="AK2944" s="3"/>
      <c r="AL2944" s="3"/>
      <c r="AN2944" s="3"/>
      <c r="AQ2944" s="3"/>
    </row>
    <row r="2945" spans="1:43">
      <c r="A2945" t="str">
        <f>IF(C2945="","","Allievo "&amp;COUNTIF($C$2:C2945,C2945))</f>
        <v/>
      </c>
      <c r="H2945" s="3"/>
      <c r="N2945" s="3"/>
      <c r="O2945" s="3"/>
      <c r="P2945" s="3"/>
      <c r="Q2945" s="3"/>
      <c r="R2945" s="3"/>
      <c r="S2945" s="3"/>
      <c r="T2945" s="3"/>
      <c r="V2945" s="3"/>
      <c r="W2945" s="3"/>
      <c r="X2945" s="3"/>
      <c r="Z2945" s="3"/>
      <c r="AA2945" s="3"/>
      <c r="AB2945" s="3"/>
      <c r="AC2945" s="3"/>
      <c r="AD2945" s="3"/>
      <c r="AF2945" s="3"/>
      <c r="AG2945" s="3"/>
      <c r="AH2945" s="3"/>
      <c r="AJ2945" s="3"/>
      <c r="AK2945" s="3"/>
      <c r="AL2945" s="3"/>
      <c r="AN2945" s="3"/>
      <c r="AQ2945" s="3"/>
    </row>
    <row r="2946" spans="1:43">
      <c r="A2946" t="str">
        <f>IF(C2946="","","Allievo "&amp;COUNTIF($C$2:C2946,C2946))</f>
        <v/>
      </c>
      <c r="H2946" s="3"/>
      <c r="N2946" s="3"/>
      <c r="O2946" s="3"/>
      <c r="P2946" s="3"/>
      <c r="Q2946" s="3"/>
      <c r="R2946" s="3"/>
      <c r="S2946" s="3"/>
      <c r="T2946" s="3"/>
      <c r="V2946" s="3"/>
      <c r="W2946" s="3"/>
      <c r="X2946" s="3"/>
      <c r="Z2946" s="3"/>
      <c r="AA2946" s="3"/>
      <c r="AB2946" s="3"/>
      <c r="AC2946" s="3"/>
      <c r="AD2946" s="3"/>
      <c r="AF2946" s="3"/>
      <c r="AG2946" s="3"/>
      <c r="AH2946" s="3"/>
      <c r="AJ2946" s="3"/>
      <c r="AK2946" s="3"/>
      <c r="AL2946" s="3"/>
      <c r="AN2946" s="3"/>
      <c r="AQ2946" s="3"/>
    </row>
    <row r="2947" spans="1:43">
      <c r="A2947" t="str">
        <f>IF(C2947="","","Allievo "&amp;COUNTIF($C$2:C2947,C2947))</f>
        <v/>
      </c>
      <c r="H2947" s="3"/>
      <c r="N2947" s="3"/>
      <c r="O2947" s="3"/>
      <c r="P2947" s="3"/>
      <c r="Q2947" s="3"/>
      <c r="R2947" s="3"/>
      <c r="S2947" s="3"/>
      <c r="T2947" s="3"/>
      <c r="V2947" s="3"/>
      <c r="W2947" s="3"/>
      <c r="X2947" s="3"/>
      <c r="Z2947" s="3"/>
      <c r="AA2947" s="3"/>
      <c r="AB2947" s="3"/>
      <c r="AC2947" s="3"/>
      <c r="AD2947" s="3"/>
      <c r="AF2947" s="3"/>
      <c r="AG2947" s="3"/>
      <c r="AH2947" s="3"/>
      <c r="AJ2947" s="3"/>
      <c r="AK2947" s="3"/>
      <c r="AL2947" s="3"/>
      <c r="AN2947" s="3"/>
      <c r="AQ2947" s="3"/>
    </row>
    <row r="2948" spans="1:43">
      <c r="A2948" t="str">
        <f>IF(C2948="","","Allievo "&amp;COUNTIF($C$2:C2948,C2948))</f>
        <v/>
      </c>
      <c r="H2948" s="3"/>
      <c r="N2948" s="3"/>
      <c r="O2948" s="3"/>
      <c r="P2948" s="3"/>
      <c r="Q2948" s="3"/>
      <c r="R2948" s="3"/>
      <c r="S2948" s="3"/>
      <c r="T2948" s="3"/>
      <c r="V2948" s="3"/>
      <c r="W2948" s="3"/>
      <c r="X2948" s="3"/>
      <c r="Z2948" s="3"/>
      <c r="AA2948" s="3"/>
      <c r="AB2948" s="3"/>
      <c r="AC2948" s="3"/>
      <c r="AD2948" s="3"/>
      <c r="AF2948" s="3"/>
      <c r="AG2948" s="3"/>
      <c r="AH2948" s="3"/>
      <c r="AJ2948" s="3"/>
      <c r="AK2948" s="3"/>
      <c r="AL2948" s="3"/>
      <c r="AN2948" s="3"/>
      <c r="AQ2948" s="3"/>
    </row>
    <row r="2949" spans="1:43">
      <c r="A2949" t="str">
        <f>IF(C2949="","","Allievo "&amp;COUNTIF($C$2:C2949,C2949))</f>
        <v/>
      </c>
      <c r="H2949" s="3"/>
      <c r="N2949" s="3"/>
      <c r="O2949" s="3"/>
      <c r="P2949" s="3"/>
      <c r="Q2949" s="3"/>
      <c r="R2949" s="3"/>
      <c r="S2949" s="3"/>
      <c r="T2949" s="3"/>
      <c r="V2949" s="3"/>
      <c r="W2949" s="3"/>
      <c r="X2949" s="3"/>
      <c r="Z2949" s="3"/>
      <c r="AA2949" s="3"/>
      <c r="AB2949" s="3"/>
      <c r="AC2949" s="3"/>
      <c r="AD2949" s="3"/>
      <c r="AF2949" s="3"/>
      <c r="AG2949" s="3"/>
      <c r="AH2949" s="3"/>
      <c r="AJ2949" s="3"/>
      <c r="AK2949" s="3"/>
      <c r="AL2949" s="3"/>
      <c r="AN2949" s="3"/>
      <c r="AQ2949" s="3"/>
    </row>
    <row r="2950" spans="1:43">
      <c r="A2950" t="str">
        <f>IF(C2950="","","Allievo "&amp;COUNTIF($C$2:C2950,C2950))</f>
        <v/>
      </c>
      <c r="H2950" s="3"/>
      <c r="N2950" s="3"/>
      <c r="O2950" s="3"/>
      <c r="P2950" s="3"/>
      <c r="Q2950" s="3"/>
      <c r="R2950" s="3"/>
      <c r="S2950" s="3"/>
      <c r="T2950" s="3"/>
      <c r="V2950" s="3"/>
      <c r="W2950" s="3"/>
      <c r="X2950" s="3"/>
      <c r="Z2950" s="3"/>
      <c r="AA2950" s="3"/>
      <c r="AB2950" s="3"/>
      <c r="AC2950" s="3"/>
      <c r="AD2950" s="3"/>
      <c r="AF2950" s="3"/>
      <c r="AG2950" s="3"/>
      <c r="AH2950" s="3"/>
      <c r="AJ2950" s="3"/>
      <c r="AK2950" s="3"/>
      <c r="AL2950" s="3"/>
      <c r="AN2950" s="3"/>
      <c r="AQ2950" s="3"/>
    </row>
    <row r="2951" spans="1:43">
      <c r="A2951" t="str">
        <f>IF(C2951="","","Allievo "&amp;COUNTIF($C$2:C2951,C2951))</f>
        <v/>
      </c>
      <c r="H2951" s="3"/>
      <c r="N2951" s="3"/>
      <c r="O2951" s="3"/>
      <c r="P2951" s="3"/>
      <c r="Q2951" s="3"/>
      <c r="R2951" s="3"/>
      <c r="S2951" s="3"/>
      <c r="T2951" s="3"/>
      <c r="V2951" s="3"/>
      <c r="W2951" s="3"/>
      <c r="X2951" s="3"/>
      <c r="Z2951" s="3"/>
      <c r="AA2951" s="3"/>
      <c r="AB2951" s="3"/>
      <c r="AC2951" s="3"/>
      <c r="AD2951" s="3"/>
      <c r="AF2951" s="3"/>
      <c r="AG2951" s="3"/>
      <c r="AH2951" s="3"/>
      <c r="AJ2951" s="3"/>
      <c r="AK2951" s="3"/>
      <c r="AL2951" s="3"/>
      <c r="AN2951" s="3"/>
      <c r="AQ2951" s="3"/>
    </row>
    <row r="2952" spans="1:43">
      <c r="A2952" t="str">
        <f>IF(C2952="","","Allievo "&amp;COUNTIF($C$2:C2952,C2952))</f>
        <v/>
      </c>
      <c r="H2952" s="3"/>
      <c r="N2952" s="3"/>
      <c r="O2952" s="3"/>
      <c r="P2952" s="3"/>
      <c r="Q2952" s="3"/>
      <c r="R2952" s="3"/>
      <c r="S2952" s="3"/>
      <c r="T2952" s="3"/>
      <c r="V2952" s="3"/>
      <c r="W2952" s="3"/>
      <c r="X2952" s="3"/>
      <c r="Z2952" s="3"/>
      <c r="AA2952" s="3"/>
      <c r="AB2952" s="3"/>
      <c r="AC2952" s="3"/>
      <c r="AD2952" s="3"/>
      <c r="AF2952" s="3"/>
      <c r="AG2952" s="3"/>
      <c r="AH2952" s="3"/>
      <c r="AJ2952" s="3"/>
      <c r="AK2952" s="3"/>
      <c r="AL2952" s="3"/>
      <c r="AN2952" s="3"/>
      <c r="AQ2952" s="3"/>
    </row>
    <row r="2953" spans="1:43">
      <c r="A2953" t="str">
        <f>IF(C2953="","","Allievo "&amp;COUNTIF($C$2:C2953,C2953))</f>
        <v/>
      </c>
      <c r="H2953" s="3"/>
      <c r="N2953" s="3"/>
      <c r="O2953" s="3"/>
      <c r="P2953" s="3"/>
      <c r="Q2953" s="3"/>
      <c r="R2953" s="3"/>
      <c r="S2953" s="3"/>
      <c r="T2953" s="3"/>
      <c r="V2953" s="3"/>
      <c r="W2953" s="3"/>
      <c r="X2953" s="3"/>
      <c r="Z2953" s="3"/>
      <c r="AA2953" s="3"/>
      <c r="AB2953" s="3"/>
      <c r="AC2953" s="3"/>
      <c r="AD2953" s="3"/>
      <c r="AF2953" s="3"/>
      <c r="AG2953" s="3"/>
      <c r="AH2953" s="3"/>
      <c r="AJ2953" s="3"/>
      <c r="AK2953" s="3"/>
      <c r="AL2953" s="3"/>
      <c r="AN2953" s="3"/>
      <c r="AQ2953" s="3"/>
    </row>
    <row r="2954" spans="1:43">
      <c r="A2954" t="str">
        <f>IF(C2954="","","Allievo "&amp;COUNTIF($C$2:C2954,C2954))</f>
        <v/>
      </c>
      <c r="H2954" s="3"/>
      <c r="N2954" s="3"/>
      <c r="O2954" s="3"/>
      <c r="P2954" s="3"/>
      <c r="Q2954" s="3"/>
      <c r="R2954" s="3"/>
      <c r="S2954" s="3"/>
      <c r="T2954" s="3"/>
      <c r="V2954" s="3"/>
      <c r="W2954" s="3"/>
      <c r="X2954" s="3"/>
      <c r="Z2954" s="3"/>
      <c r="AA2954" s="3"/>
      <c r="AB2954" s="3"/>
      <c r="AC2954" s="3"/>
      <c r="AD2954" s="3"/>
      <c r="AF2954" s="3"/>
      <c r="AG2954" s="3"/>
      <c r="AH2954" s="3"/>
      <c r="AJ2954" s="3"/>
      <c r="AK2954" s="3"/>
      <c r="AL2954" s="3"/>
      <c r="AN2954" s="3"/>
      <c r="AQ2954" s="3"/>
    </row>
    <row r="2955" spans="1:43">
      <c r="A2955" t="str">
        <f>IF(C2955="","","Allievo "&amp;COUNTIF($C$2:C2955,C2955))</f>
        <v/>
      </c>
      <c r="H2955" s="3"/>
      <c r="N2955" s="3"/>
      <c r="O2955" s="3"/>
      <c r="P2955" s="3"/>
      <c r="Q2955" s="3"/>
      <c r="R2955" s="3"/>
      <c r="S2955" s="3"/>
      <c r="T2955" s="3"/>
      <c r="V2955" s="3"/>
      <c r="W2955" s="3"/>
      <c r="X2955" s="3"/>
      <c r="Z2955" s="3"/>
      <c r="AA2955" s="3"/>
      <c r="AB2955" s="3"/>
      <c r="AC2955" s="3"/>
      <c r="AD2955" s="3"/>
      <c r="AF2955" s="3"/>
      <c r="AG2955" s="3"/>
      <c r="AH2955" s="3"/>
      <c r="AJ2955" s="3"/>
      <c r="AK2955" s="3"/>
      <c r="AL2955" s="3"/>
      <c r="AN2955" s="3"/>
      <c r="AQ2955" s="3"/>
    </row>
    <row r="2956" spans="1:43">
      <c r="A2956" t="str">
        <f>IF(C2956="","","Allievo "&amp;COUNTIF($C$2:C2956,C2956))</f>
        <v/>
      </c>
      <c r="H2956" s="3"/>
      <c r="N2956" s="3"/>
      <c r="O2956" s="3"/>
      <c r="P2956" s="3"/>
      <c r="Q2956" s="3"/>
      <c r="R2956" s="3"/>
      <c r="S2956" s="3"/>
      <c r="T2956" s="3"/>
      <c r="V2956" s="3"/>
      <c r="W2956" s="3"/>
      <c r="X2956" s="3"/>
      <c r="Z2956" s="3"/>
      <c r="AA2956" s="3"/>
      <c r="AB2956" s="3"/>
      <c r="AC2956" s="3"/>
      <c r="AD2956" s="3"/>
      <c r="AF2956" s="3"/>
      <c r="AG2956" s="3"/>
      <c r="AH2956" s="3"/>
      <c r="AJ2956" s="3"/>
      <c r="AK2956" s="3"/>
      <c r="AL2956" s="3"/>
      <c r="AN2956" s="3"/>
      <c r="AQ2956" s="3"/>
    </row>
    <row r="2957" spans="1:43">
      <c r="A2957" t="str">
        <f>IF(C2957="","","Allievo "&amp;COUNTIF($C$2:C2957,C2957))</f>
        <v/>
      </c>
      <c r="H2957" s="3"/>
      <c r="N2957" s="3"/>
      <c r="O2957" s="3"/>
      <c r="P2957" s="3"/>
      <c r="Q2957" s="3"/>
      <c r="R2957" s="3"/>
      <c r="S2957" s="3"/>
      <c r="T2957" s="3"/>
      <c r="V2957" s="3"/>
      <c r="W2957" s="3"/>
      <c r="X2957" s="3"/>
      <c r="Z2957" s="3"/>
      <c r="AA2957" s="3"/>
      <c r="AB2957" s="3"/>
      <c r="AC2957" s="3"/>
      <c r="AD2957" s="3"/>
      <c r="AF2957" s="3"/>
      <c r="AG2957" s="3"/>
      <c r="AH2957" s="3"/>
      <c r="AJ2957" s="3"/>
      <c r="AK2957" s="3"/>
      <c r="AL2957" s="3"/>
      <c r="AN2957" s="3"/>
      <c r="AQ2957" s="3"/>
    </row>
    <row r="2958" spans="1:43">
      <c r="A2958" t="str">
        <f>IF(C2958="","","Allievo "&amp;COUNTIF($C$2:C2958,C2958))</f>
        <v/>
      </c>
      <c r="H2958" s="3"/>
      <c r="N2958" s="3"/>
      <c r="O2958" s="3"/>
      <c r="P2958" s="3"/>
      <c r="Q2958" s="3"/>
      <c r="R2958" s="3"/>
      <c r="S2958" s="3"/>
      <c r="T2958" s="3"/>
      <c r="V2958" s="3"/>
      <c r="W2958" s="3"/>
      <c r="X2958" s="3"/>
      <c r="Z2958" s="3"/>
      <c r="AA2958" s="3"/>
      <c r="AB2958" s="3"/>
      <c r="AC2958" s="3"/>
      <c r="AD2958" s="3"/>
      <c r="AF2958" s="3"/>
      <c r="AG2958" s="3"/>
      <c r="AH2958" s="3"/>
      <c r="AJ2958" s="3"/>
      <c r="AK2958" s="3"/>
      <c r="AL2958" s="3"/>
      <c r="AN2958" s="3"/>
      <c r="AQ2958" s="3"/>
    </row>
    <row r="2959" spans="1:43">
      <c r="A2959" t="str">
        <f>IF(C2959="","","Allievo "&amp;COUNTIF($C$2:C2959,C2959))</f>
        <v/>
      </c>
      <c r="H2959" s="3"/>
      <c r="N2959" s="3"/>
      <c r="O2959" s="3"/>
      <c r="P2959" s="3"/>
      <c r="Q2959" s="3"/>
      <c r="R2959" s="3"/>
      <c r="S2959" s="3"/>
      <c r="T2959" s="3"/>
      <c r="V2959" s="3"/>
      <c r="W2959" s="3"/>
      <c r="X2959" s="3"/>
      <c r="Z2959" s="3"/>
      <c r="AA2959" s="3"/>
      <c r="AB2959" s="3"/>
      <c r="AC2959" s="3"/>
      <c r="AD2959" s="3"/>
      <c r="AF2959" s="3"/>
      <c r="AG2959" s="3"/>
      <c r="AH2959" s="3"/>
      <c r="AJ2959" s="3"/>
      <c r="AK2959" s="3"/>
      <c r="AL2959" s="3"/>
      <c r="AN2959" s="3"/>
      <c r="AQ2959" s="3"/>
    </row>
    <row r="2960" spans="1:43">
      <c r="A2960" t="str">
        <f>IF(C2960="","","Allievo "&amp;COUNTIF($C$2:C2960,C2960))</f>
        <v/>
      </c>
      <c r="H2960" s="3"/>
      <c r="N2960" s="3"/>
      <c r="O2960" s="3"/>
      <c r="P2960" s="3"/>
      <c r="Q2960" s="3"/>
      <c r="R2960" s="3"/>
      <c r="S2960" s="3"/>
      <c r="T2960" s="3"/>
      <c r="V2960" s="3"/>
      <c r="W2960" s="3"/>
      <c r="X2960" s="3"/>
      <c r="Z2960" s="3"/>
      <c r="AA2960" s="3"/>
      <c r="AB2960" s="3"/>
      <c r="AC2960" s="3"/>
      <c r="AD2960" s="3"/>
      <c r="AF2960" s="3"/>
      <c r="AG2960" s="3"/>
      <c r="AH2960" s="3"/>
      <c r="AJ2960" s="3"/>
      <c r="AK2960" s="3"/>
      <c r="AL2960" s="3"/>
      <c r="AN2960" s="3"/>
      <c r="AQ2960" s="3"/>
    </row>
    <row r="2961" spans="1:43">
      <c r="A2961" t="str">
        <f>IF(C2961="","","Allievo "&amp;COUNTIF($C$2:C2961,C2961))</f>
        <v/>
      </c>
      <c r="H2961" s="3"/>
      <c r="N2961" s="3"/>
      <c r="O2961" s="3"/>
      <c r="P2961" s="3"/>
      <c r="Q2961" s="3"/>
      <c r="R2961" s="3"/>
      <c r="S2961" s="3"/>
      <c r="T2961" s="3"/>
      <c r="V2961" s="3"/>
      <c r="W2961" s="3"/>
      <c r="X2961" s="3"/>
      <c r="Z2961" s="3"/>
      <c r="AA2961" s="3"/>
      <c r="AB2961" s="3"/>
      <c r="AC2961" s="3"/>
      <c r="AD2961" s="3"/>
      <c r="AF2961" s="3"/>
      <c r="AG2961" s="3"/>
      <c r="AH2961" s="3"/>
      <c r="AJ2961" s="3"/>
      <c r="AK2961" s="3"/>
      <c r="AL2961" s="3"/>
      <c r="AN2961" s="3"/>
      <c r="AQ2961" s="3"/>
    </row>
    <row r="2962" spans="1:43">
      <c r="A2962" t="str">
        <f>IF(C2962="","","Allievo "&amp;COUNTIF($C$2:C2962,C2962))</f>
        <v/>
      </c>
      <c r="H2962" s="3"/>
      <c r="N2962" s="3"/>
      <c r="O2962" s="3"/>
      <c r="P2962" s="3"/>
      <c r="Q2962" s="3"/>
      <c r="R2962" s="3"/>
      <c r="S2962" s="3"/>
      <c r="T2962" s="3"/>
      <c r="V2962" s="3"/>
      <c r="W2962" s="3"/>
      <c r="X2962" s="3"/>
      <c r="Z2962" s="3"/>
      <c r="AA2962" s="3"/>
      <c r="AB2962" s="3"/>
      <c r="AC2962" s="3"/>
      <c r="AD2962" s="3"/>
      <c r="AF2962" s="3"/>
      <c r="AG2962" s="3"/>
      <c r="AH2962" s="3"/>
      <c r="AJ2962" s="3"/>
      <c r="AK2962" s="3"/>
      <c r="AL2962" s="3"/>
      <c r="AN2962" s="3"/>
      <c r="AQ2962" s="3"/>
    </row>
    <row r="2963" spans="1:43">
      <c r="A2963" t="str">
        <f>IF(C2963="","","Allievo "&amp;COUNTIF($C$2:C2963,C2963))</f>
        <v/>
      </c>
      <c r="H2963" s="3"/>
      <c r="N2963" s="3"/>
      <c r="O2963" s="3"/>
      <c r="P2963" s="3"/>
      <c r="Q2963" s="3"/>
      <c r="R2963" s="3"/>
      <c r="S2963" s="3"/>
      <c r="T2963" s="3"/>
      <c r="V2963" s="3"/>
      <c r="W2963" s="3"/>
      <c r="X2963" s="3"/>
      <c r="Z2963" s="3"/>
      <c r="AA2963" s="3"/>
      <c r="AB2963" s="3"/>
      <c r="AC2963" s="3"/>
      <c r="AD2963" s="3"/>
      <c r="AF2963" s="3"/>
      <c r="AG2963" s="3"/>
      <c r="AH2963" s="3"/>
      <c r="AJ2963" s="3"/>
      <c r="AK2963" s="3"/>
      <c r="AL2963" s="3"/>
      <c r="AN2963" s="3"/>
      <c r="AQ2963" s="3"/>
    </row>
    <row r="2964" spans="1:43">
      <c r="A2964" t="str">
        <f>IF(C2964="","","Allievo "&amp;COUNTIF($C$2:C2964,C2964))</f>
        <v/>
      </c>
      <c r="H2964" s="3"/>
      <c r="N2964" s="3"/>
      <c r="O2964" s="3"/>
      <c r="P2964" s="3"/>
      <c r="Q2964" s="3"/>
      <c r="R2964" s="3"/>
      <c r="S2964" s="3"/>
      <c r="T2964" s="3"/>
      <c r="V2964" s="3"/>
      <c r="W2964" s="3"/>
      <c r="X2964" s="3"/>
      <c r="Z2964" s="3"/>
      <c r="AA2964" s="3"/>
      <c r="AB2964" s="3"/>
      <c r="AC2964" s="3"/>
      <c r="AD2964" s="3"/>
      <c r="AF2964" s="3"/>
      <c r="AG2964" s="3"/>
      <c r="AH2964" s="3"/>
      <c r="AJ2964" s="3"/>
      <c r="AK2964" s="3"/>
      <c r="AL2964" s="3"/>
      <c r="AN2964" s="3"/>
      <c r="AQ2964" s="3"/>
    </row>
    <row r="2965" spans="1:43">
      <c r="A2965" t="str">
        <f>IF(C2965="","","Allievo "&amp;COUNTIF($C$2:C2965,C2965))</f>
        <v/>
      </c>
      <c r="H2965" s="3"/>
      <c r="N2965" s="3"/>
      <c r="O2965" s="3"/>
      <c r="P2965" s="3"/>
      <c r="Q2965" s="3"/>
      <c r="R2965" s="3"/>
      <c r="S2965" s="3"/>
      <c r="T2965" s="3"/>
      <c r="V2965" s="3"/>
      <c r="W2965" s="3"/>
      <c r="X2965" s="3"/>
      <c r="Z2965" s="3"/>
      <c r="AA2965" s="3"/>
      <c r="AB2965" s="3"/>
      <c r="AC2965" s="3"/>
      <c r="AD2965" s="3"/>
      <c r="AF2965" s="3"/>
      <c r="AG2965" s="3"/>
      <c r="AH2965" s="3"/>
      <c r="AJ2965" s="3"/>
      <c r="AK2965" s="3"/>
      <c r="AL2965" s="3"/>
      <c r="AN2965" s="3"/>
      <c r="AQ2965" s="3"/>
    </row>
    <row r="2966" spans="1:43">
      <c r="A2966" t="str">
        <f>IF(C2966="","","Allievo "&amp;COUNTIF($C$2:C2966,C2966))</f>
        <v/>
      </c>
      <c r="H2966" s="3"/>
      <c r="N2966" s="3"/>
      <c r="O2966" s="3"/>
      <c r="P2966" s="3"/>
      <c r="Q2966" s="3"/>
      <c r="R2966" s="3"/>
      <c r="S2966" s="3"/>
      <c r="T2966" s="3"/>
      <c r="V2966" s="3"/>
      <c r="W2966" s="3"/>
      <c r="X2966" s="3"/>
      <c r="Z2966" s="3"/>
      <c r="AA2966" s="3"/>
      <c r="AB2966" s="3"/>
      <c r="AC2966" s="3"/>
      <c r="AD2966" s="3"/>
      <c r="AF2966" s="3"/>
      <c r="AG2966" s="3"/>
      <c r="AH2966" s="3"/>
      <c r="AJ2966" s="3"/>
      <c r="AK2966" s="3"/>
      <c r="AL2966" s="3"/>
      <c r="AN2966" s="3"/>
      <c r="AQ2966" s="3"/>
    </row>
    <row r="2967" spans="1:43">
      <c r="A2967" t="str">
        <f>IF(C2967="","","Allievo "&amp;COUNTIF($C$2:C2967,C2967))</f>
        <v/>
      </c>
      <c r="H2967" s="3"/>
      <c r="N2967" s="3"/>
      <c r="O2967" s="3"/>
      <c r="P2967" s="3"/>
      <c r="Q2967" s="3"/>
      <c r="R2967" s="3"/>
      <c r="S2967" s="3"/>
      <c r="T2967" s="3"/>
      <c r="V2967" s="3"/>
      <c r="W2967" s="3"/>
      <c r="X2967" s="3"/>
      <c r="Z2967" s="3"/>
      <c r="AA2967" s="3"/>
      <c r="AB2967" s="3"/>
      <c r="AC2967" s="3"/>
      <c r="AD2967" s="3"/>
      <c r="AF2967" s="3"/>
      <c r="AG2967" s="3"/>
      <c r="AH2967" s="3"/>
      <c r="AJ2967" s="3"/>
      <c r="AK2967" s="3"/>
      <c r="AL2967" s="3"/>
      <c r="AN2967" s="3"/>
      <c r="AQ2967" s="3"/>
    </row>
    <row r="2968" spans="1:43">
      <c r="A2968" t="str">
        <f>IF(C2968="","","Allievo "&amp;COUNTIF($C$2:C2968,C2968))</f>
        <v/>
      </c>
      <c r="H2968" s="3"/>
      <c r="N2968" s="3"/>
      <c r="O2968" s="3"/>
      <c r="P2968" s="3"/>
      <c r="Q2968" s="3"/>
      <c r="R2968" s="3"/>
      <c r="S2968" s="3"/>
      <c r="T2968" s="3"/>
      <c r="V2968" s="3"/>
      <c r="W2968" s="3"/>
      <c r="X2968" s="3"/>
      <c r="Z2968" s="3"/>
      <c r="AA2968" s="3"/>
      <c r="AB2968" s="3"/>
      <c r="AC2968" s="3"/>
      <c r="AD2968" s="3"/>
      <c r="AF2968" s="3"/>
      <c r="AG2968" s="3"/>
      <c r="AH2968" s="3"/>
      <c r="AJ2968" s="3"/>
      <c r="AK2968" s="3"/>
      <c r="AL2968" s="3"/>
      <c r="AN2968" s="3"/>
      <c r="AQ2968" s="3"/>
    </row>
    <row r="2969" spans="1:43">
      <c r="A2969" t="str">
        <f>IF(C2969="","","Allievo "&amp;COUNTIF($C$2:C2969,C2969))</f>
        <v/>
      </c>
      <c r="H2969" s="3"/>
      <c r="N2969" s="3"/>
      <c r="O2969" s="3"/>
      <c r="P2969" s="3"/>
      <c r="Q2969" s="3"/>
      <c r="R2969" s="3"/>
      <c r="S2969" s="3"/>
      <c r="T2969" s="3"/>
      <c r="V2969" s="3"/>
      <c r="W2969" s="3"/>
      <c r="X2969" s="3"/>
      <c r="Z2969" s="3"/>
      <c r="AA2969" s="3"/>
      <c r="AB2969" s="3"/>
      <c r="AC2969" s="3"/>
      <c r="AD2969" s="3"/>
      <c r="AF2969" s="3"/>
      <c r="AG2969" s="3"/>
      <c r="AH2969" s="3"/>
      <c r="AJ2969" s="3"/>
      <c r="AK2969" s="3"/>
      <c r="AL2969" s="3"/>
      <c r="AN2969" s="3"/>
      <c r="AQ2969" s="3"/>
    </row>
    <row r="2970" spans="1:43">
      <c r="A2970" t="str">
        <f>IF(C2970="","","Allievo "&amp;COUNTIF($C$2:C2970,C2970))</f>
        <v/>
      </c>
      <c r="H2970" s="3"/>
      <c r="N2970" s="3"/>
      <c r="O2970" s="3"/>
      <c r="P2970" s="3"/>
      <c r="Q2970" s="3"/>
      <c r="R2970" s="3"/>
      <c r="S2970" s="3"/>
      <c r="T2970" s="3"/>
      <c r="V2970" s="3"/>
      <c r="W2970" s="3"/>
      <c r="X2970" s="3"/>
      <c r="Z2970" s="3"/>
      <c r="AA2970" s="3"/>
      <c r="AB2970" s="3"/>
      <c r="AC2970" s="3"/>
      <c r="AD2970" s="3"/>
      <c r="AF2970" s="3"/>
      <c r="AG2970" s="3"/>
      <c r="AH2970" s="3"/>
      <c r="AJ2970" s="3"/>
      <c r="AK2970" s="3"/>
      <c r="AL2970" s="3"/>
      <c r="AN2970" s="3"/>
      <c r="AQ2970" s="3"/>
    </row>
    <row r="2971" spans="1:43">
      <c r="A2971" t="str">
        <f>IF(C2971="","","Allievo "&amp;COUNTIF($C$2:C2971,C2971))</f>
        <v/>
      </c>
      <c r="H2971" s="3"/>
      <c r="N2971" s="3"/>
      <c r="O2971" s="3"/>
      <c r="P2971" s="3"/>
      <c r="Q2971" s="3"/>
      <c r="R2971" s="3"/>
      <c r="S2971" s="3"/>
      <c r="T2971" s="3"/>
      <c r="V2971" s="3"/>
      <c r="W2971" s="3"/>
      <c r="X2971" s="3"/>
      <c r="Z2971" s="3"/>
      <c r="AA2971" s="3"/>
      <c r="AB2971" s="3"/>
      <c r="AC2971" s="3"/>
      <c r="AD2971" s="3"/>
      <c r="AF2971" s="3"/>
      <c r="AG2971" s="3"/>
      <c r="AH2971" s="3"/>
      <c r="AJ2971" s="3"/>
      <c r="AK2971" s="3"/>
      <c r="AL2971" s="3"/>
      <c r="AN2971" s="3"/>
      <c r="AQ2971" s="3"/>
    </row>
    <row r="2972" spans="1:43">
      <c r="A2972" t="str">
        <f>IF(C2972="","","Allievo "&amp;COUNTIF($C$2:C2972,C2972))</f>
        <v/>
      </c>
      <c r="H2972" s="3"/>
      <c r="N2972" s="3"/>
      <c r="O2972" s="3"/>
      <c r="P2972" s="3"/>
      <c r="Q2972" s="3"/>
      <c r="R2972" s="3"/>
      <c r="S2972" s="3"/>
      <c r="T2972" s="3"/>
      <c r="V2972" s="3"/>
      <c r="W2972" s="3"/>
      <c r="X2972" s="3"/>
      <c r="Z2972" s="3"/>
      <c r="AA2972" s="3"/>
      <c r="AB2972" s="3"/>
      <c r="AC2972" s="3"/>
      <c r="AD2972" s="3"/>
      <c r="AF2972" s="3"/>
      <c r="AG2972" s="3"/>
      <c r="AH2972" s="3"/>
      <c r="AJ2972" s="3"/>
      <c r="AK2972" s="3"/>
      <c r="AL2972" s="3"/>
      <c r="AN2972" s="3"/>
      <c r="AQ2972" s="3"/>
    </row>
    <row r="2973" spans="1:43">
      <c r="A2973" t="str">
        <f>IF(C2973="","","Allievo "&amp;COUNTIF($C$2:C2973,C2973))</f>
        <v/>
      </c>
      <c r="H2973" s="3"/>
      <c r="N2973" s="3"/>
      <c r="O2973" s="3"/>
      <c r="P2973" s="3"/>
      <c r="Q2973" s="3"/>
      <c r="R2973" s="3"/>
      <c r="S2973" s="3"/>
      <c r="T2973" s="3"/>
      <c r="V2973" s="3"/>
      <c r="W2973" s="3"/>
      <c r="X2973" s="3"/>
      <c r="Z2973" s="3"/>
      <c r="AA2973" s="3"/>
      <c r="AB2973" s="3"/>
      <c r="AC2973" s="3"/>
      <c r="AD2973" s="3"/>
      <c r="AF2973" s="3"/>
      <c r="AG2973" s="3"/>
      <c r="AH2973" s="3"/>
      <c r="AJ2973" s="3"/>
      <c r="AK2973" s="3"/>
      <c r="AL2973" s="3"/>
      <c r="AN2973" s="3"/>
      <c r="AQ2973" s="3"/>
    </row>
    <row r="2974" spans="1:43">
      <c r="A2974" t="str">
        <f>IF(C2974="","","Allievo "&amp;COUNTIF($C$2:C2974,C2974))</f>
        <v/>
      </c>
      <c r="H2974" s="3"/>
      <c r="N2974" s="3"/>
      <c r="O2974" s="3"/>
      <c r="P2974" s="3"/>
      <c r="Q2974" s="3"/>
      <c r="R2974" s="3"/>
      <c r="S2974" s="3"/>
      <c r="T2974" s="3"/>
      <c r="V2974" s="3"/>
      <c r="W2974" s="3"/>
      <c r="X2974" s="3"/>
      <c r="Z2974" s="3"/>
      <c r="AA2974" s="3"/>
      <c r="AB2974" s="3"/>
      <c r="AC2974" s="3"/>
      <c r="AD2974" s="3"/>
      <c r="AF2974" s="3"/>
      <c r="AG2974" s="3"/>
      <c r="AH2974" s="3"/>
      <c r="AJ2974" s="3"/>
      <c r="AK2974" s="3"/>
      <c r="AL2974" s="3"/>
      <c r="AN2974" s="3"/>
      <c r="AQ2974" s="3"/>
    </row>
    <row r="2975" spans="1:43">
      <c r="A2975" t="str">
        <f>IF(C2975="","","Allievo "&amp;COUNTIF($C$2:C2975,C2975))</f>
        <v/>
      </c>
      <c r="H2975" s="3"/>
      <c r="N2975" s="3"/>
      <c r="O2975" s="3"/>
      <c r="P2975" s="3"/>
      <c r="Q2975" s="3"/>
      <c r="R2975" s="3"/>
      <c r="S2975" s="3"/>
      <c r="T2975" s="3"/>
      <c r="V2975" s="3"/>
      <c r="W2975" s="3"/>
      <c r="X2975" s="3"/>
      <c r="Z2975" s="3"/>
      <c r="AA2975" s="3"/>
      <c r="AB2975" s="3"/>
      <c r="AC2975" s="3"/>
      <c r="AD2975" s="3"/>
      <c r="AF2975" s="3"/>
      <c r="AG2975" s="3"/>
      <c r="AH2975" s="3"/>
      <c r="AJ2975" s="3"/>
      <c r="AK2975" s="3"/>
      <c r="AL2975" s="3"/>
      <c r="AN2975" s="3"/>
      <c r="AQ2975" s="3"/>
    </row>
    <row r="2976" spans="1:43">
      <c r="A2976" t="str">
        <f>IF(C2976="","","Allievo "&amp;COUNTIF($C$2:C2976,C2976))</f>
        <v/>
      </c>
      <c r="H2976" s="3"/>
      <c r="N2976" s="3"/>
      <c r="O2976" s="3"/>
      <c r="P2976" s="3"/>
      <c r="Q2976" s="3"/>
      <c r="R2976" s="3"/>
      <c r="S2976" s="3"/>
      <c r="T2976" s="3"/>
      <c r="V2976" s="3"/>
      <c r="W2976" s="3"/>
      <c r="X2976" s="3"/>
      <c r="Z2976" s="3"/>
      <c r="AA2976" s="3"/>
      <c r="AB2976" s="3"/>
      <c r="AC2976" s="3"/>
      <c r="AD2976" s="3"/>
      <c r="AF2976" s="3"/>
      <c r="AG2976" s="3"/>
      <c r="AH2976" s="3"/>
      <c r="AJ2976" s="3"/>
      <c r="AK2976" s="3"/>
      <c r="AL2976" s="3"/>
      <c r="AN2976" s="3"/>
      <c r="AQ2976" s="3"/>
    </row>
    <row r="2977" spans="1:43">
      <c r="A2977" t="str">
        <f>IF(C2977="","","Allievo "&amp;COUNTIF($C$2:C2977,C2977))</f>
        <v/>
      </c>
      <c r="H2977" s="3"/>
      <c r="N2977" s="3"/>
      <c r="O2977" s="3"/>
      <c r="P2977" s="3"/>
      <c r="Q2977" s="3"/>
      <c r="R2977" s="3"/>
      <c r="S2977" s="3"/>
      <c r="T2977" s="3"/>
      <c r="V2977" s="3"/>
      <c r="W2977" s="3"/>
      <c r="X2977" s="3"/>
      <c r="Z2977" s="3"/>
      <c r="AA2977" s="3"/>
      <c r="AB2977" s="3"/>
      <c r="AC2977" s="3"/>
      <c r="AD2977" s="3"/>
      <c r="AF2977" s="3"/>
      <c r="AG2977" s="3"/>
      <c r="AH2977" s="3"/>
      <c r="AJ2977" s="3"/>
      <c r="AK2977" s="3"/>
      <c r="AL2977" s="3"/>
      <c r="AN2977" s="3"/>
      <c r="AQ2977" s="3"/>
    </row>
    <row r="2978" spans="1:43">
      <c r="A2978" t="str">
        <f>IF(C2978="","","Allievo "&amp;COUNTIF($C$2:C2978,C2978))</f>
        <v/>
      </c>
      <c r="H2978" s="3"/>
      <c r="N2978" s="3"/>
      <c r="O2978" s="3"/>
      <c r="P2978" s="3"/>
      <c r="Q2978" s="3"/>
      <c r="R2978" s="3"/>
      <c r="S2978" s="3"/>
      <c r="T2978" s="3"/>
      <c r="V2978" s="3"/>
      <c r="W2978" s="3"/>
      <c r="X2978" s="3"/>
      <c r="Z2978" s="3"/>
      <c r="AA2978" s="3"/>
      <c r="AB2978" s="3"/>
      <c r="AC2978" s="3"/>
      <c r="AD2978" s="3"/>
      <c r="AF2978" s="3"/>
      <c r="AG2978" s="3"/>
      <c r="AH2978" s="3"/>
      <c r="AJ2978" s="3"/>
      <c r="AK2978" s="3"/>
      <c r="AL2978" s="3"/>
      <c r="AN2978" s="3"/>
      <c r="AQ2978" s="3"/>
    </row>
    <row r="2979" spans="1:43">
      <c r="A2979" t="str">
        <f>IF(C2979="","","Allievo "&amp;COUNTIF($C$2:C2979,C2979))</f>
        <v/>
      </c>
      <c r="H2979" s="3"/>
      <c r="N2979" s="3"/>
      <c r="O2979" s="3"/>
      <c r="P2979" s="3"/>
      <c r="Q2979" s="3"/>
      <c r="R2979" s="3"/>
      <c r="S2979" s="3"/>
      <c r="T2979" s="3"/>
      <c r="V2979" s="3"/>
      <c r="W2979" s="3"/>
      <c r="X2979" s="3"/>
      <c r="Z2979" s="3"/>
      <c r="AA2979" s="3"/>
      <c r="AB2979" s="3"/>
      <c r="AC2979" s="3"/>
      <c r="AD2979" s="3"/>
      <c r="AF2979" s="3"/>
      <c r="AG2979" s="3"/>
      <c r="AH2979" s="3"/>
      <c r="AJ2979" s="3"/>
      <c r="AK2979" s="3"/>
      <c r="AL2979" s="3"/>
      <c r="AN2979" s="3"/>
      <c r="AQ2979" s="3"/>
    </row>
    <row r="2980" spans="1:43">
      <c r="A2980" t="str">
        <f>IF(C2980="","","Allievo "&amp;COUNTIF($C$2:C2980,C2980))</f>
        <v/>
      </c>
      <c r="H2980" s="3"/>
      <c r="N2980" s="3"/>
      <c r="O2980" s="3"/>
      <c r="P2980" s="3"/>
      <c r="Q2980" s="3"/>
      <c r="R2980" s="3"/>
      <c r="S2980" s="3"/>
      <c r="T2980" s="3"/>
      <c r="V2980" s="3"/>
      <c r="W2980" s="3"/>
      <c r="X2980" s="3"/>
      <c r="Z2980" s="3"/>
      <c r="AA2980" s="3"/>
      <c r="AB2980" s="3"/>
      <c r="AC2980" s="3"/>
      <c r="AD2980" s="3"/>
      <c r="AF2980" s="3"/>
      <c r="AG2980" s="3"/>
      <c r="AH2980" s="3"/>
      <c r="AJ2980" s="3"/>
      <c r="AK2980" s="3"/>
      <c r="AL2980" s="3"/>
      <c r="AN2980" s="3"/>
      <c r="AQ2980" s="3"/>
    </row>
    <row r="2981" spans="1:43">
      <c r="A2981" t="str">
        <f>IF(C2981="","","Allievo "&amp;COUNTIF($C$2:C2981,C2981))</f>
        <v/>
      </c>
      <c r="H2981" s="3"/>
      <c r="N2981" s="3"/>
      <c r="O2981" s="3"/>
      <c r="P2981" s="3"/>
      <c r="Q2981" s="3"/>
      <c r="R2981" s="3"/>
      <c r="S2981" s="3"/>
      <c r="T2981" s="3"/>
      <c r="V2981" s="3"/>
      <c r="W2981" s="3"/>
      <c r="X2981" s="3"/>
      <c r="Z2981" s="3"/>
      <c r="AA2981" s="3"/>
      <c r="AB2981" s="3"/>
      <c r="AC2981" s="3"/>
      <c r="AD2981" s="3"/>
      <c r="AF2981" s="3"/>
      <c r="AG2981" s="3"/>
      <c r="AH2981" s="3"/>
      <c r="AJ2981" s="3"/>
      <c r="AK2981" s="3"/>
      <c r="AL2981" s="3"/>
      <c r="AN2981" s="3"/>
      <c r="AQ2981" s="3"/>
    </row>
    <row r="2982" spans="1:43">
      <c r="A2982" t="str">
        <f>IF(C2982="","","Allievo "&amp;COUNTIF($C$2:C2982,C2982))</f>
        <v/>
      </c>
      <c r="H2982" s="3"/>
      <c r="N2982" s="3"/>
      <c r="O2982" s="3"/>
      <c r="P2982" s="3"/>
      <c r="Q2982" s="3"/>
      <c r="R2982" s="3"/>
      <c r="S2982" s="3"/>
      <c r="T2982" s="3"/>
      <c r="V2982" s="3"/>
      <c r="W2982" s="3"/>
      <c r="X2982" s="3"/>
      <c r="Z2982" s="3"/>
      <c r="AA2982" s="3"/>
      <c r="AB2982" s="3"/>
      <c r="AC2982" s="3"/>
      <c r="AD2982" s="3"/>
      <c r="AF2982" s="3"/>
      <c r="AG2982" s="3"/>
      <c r="AH2982" s="3"/>
      <c r="AJ2982" s="3"/>
      <c r="AK2982" s="3"/>
      <c r="AL2982" s="3"/>
      <c r="AN2982" s="3"/>
      <c r="AQ2982" s="3"/>
    </row>
    <row r="2983" spans="1:43">
      <c r="A2983" t="str">
        <f>IF(C2983="","","Allievo "&amp;COUNTIF($C$2:C2983,C2983))</f>
        <v/>
      </c>
      <c r="H2983" s="3"/>
      <c r="N2983" s="3"/>
      <c r="O2983" s="3"/>
      <c r="P2983" s="3"/>
      <c r="Q2983" s="3"/>
      <c r="R2983" s="3"/>
      <c r="S2983" s="3"/>
      <c r="T2983" s="3"/>
      <c r="V2983" s="3"/>
      <c r="W2983" s="3"/>
      <c r="X2983" s="3"/>
      <c r="Z2983" s="3"/>
      <c r="AA2983" s="3"/>
      <c r="AB2983" s="3"/>
      <c r="AC2983" s="3"/>
      <c r="AD2983" s="3"/>
      <c r="AF2983" s="3"/>
      <c r="AG2983" s="3"/>
      <c r="AH2983" s="3"/>
      <c r="AJ2983" s="3"/>
      <c r="AK2983" s="3"/>
      <c r="AL2983" s="3"/>
      <c r="AN2983" s="3"/>
      <c r="AQ2983" s="3"/>
    </row>
    <row r="2984" spans="1:43">
      <c r="A2984" t="str">
        <f>IF(C2984="","","Allievo "&amp;COUNTIF($C$2:C2984,C2984))</f>
        <v/>
      </c>
      <c r="H2984" s="3"/>
      <c r="N2984" s="3"/>
      <c r="O2984" s="3"/>
      <c r="P2984" s="3"/>
      <c r="Q2984" s="3"/>
      <c r="R2984" s="3"/>
      <c r="S2984" s="3"/>
      <c r="T2984" s="3"/>
      <c r="V2984" s="3"/>
      <c r="W2984" s="3"/>
      <c r="X2984" s="3"/>
      <c r="Z2984" s="3"/>
      <c r="AA2984" s="3"/>
      <c r="AB2984" s="3"/>
      <c r="AC2984" s="3"/>
      <c r="AD2984" s="3"/>
      <c r="AF2984" s="3"/>
      <c r="AG2984" s="3"/>
      <c r="AH2984" s="3"/>
      <c r="AJ2984" s="3"/>
      <c r="AK2984" s="3"/>
      <c r="AL2984" s="3"/>
      <c r="AN2984" s="3"/>
      <c r="AQ2984" s="3"/>
    </row>
    <row r="2985" spans="1:43">
      <c r="A2985" t="str">
        <f>IF(C2985="","","Allievo "&amp;COUNTIF($C$2:C2985,C2985))</f>
        <v/>
      </c>
      <c r="H2985" s="3"/>
      <c r="N2985" s="3"/>
      <c r="O2985" s="3"/>
      <c r="P2985" s="3"/>
      <c r="Q2985" s="3"/>
      <c r="R2985" s="3"/>
      <c r="S2985" s="3"/>
      <c r="T2985" s="3"/>
      <c r="V2985" s="3"/>
      <c r="W2985" s="3"/>
      <c r="X2985" s="3"/>
      <c r="Z2985" s="3"/>
      <c r="AA2985" s="3"/>
      <c r="AB2985" s="3"/>
      <c r="AC2985" s="3"/>
      <c r="AD2985" s="3"/>
      <c r="AF2985" s="3"/>
      <c r="AG2985" s="3"/>
      <c r="AH2985" s="3"/>
      <c r="AJ2985" s="3"/>
      <c r="AK2985" s="3"/>
      <c r="AL2985" s="3"/>
      <c r="AN2985" s="3"/>
      <c r="AQ2985" s="3"/>
    </row>
    <row r="2986" spans="1:43">
      <c r="A2986" t="str">
        <f>IF(C2986="","","Allievo "&amp;COUNTIF($C$2:C2986,C2986))</f>
        <v/>
      </c>
      <c r="H2986" s="3"/>
      <c r="N2986" s="3"/>
      <c r="O2986" s="3"/>
      <c r="P2986" s="3"/>
      <c r="Q2986" s="3"/>
      <c r="R2986" s="3"/>
      <c r="S2986" s="3"/>
      <c r="T2986" s="3"/>
      <c r="V2986" s="3"/>
      <c r="W2986" s="3"/>
      <c r="X2986" s="3"/>
      <c r="Z2986" s="3"/>
      <c r="AA2986" s="3"/>
      <c r="AB2986" s="3"/>
      <c r="AC2986" s="3"/>
      <c r="AD2986" s="3"/>
      <c r="AF2986" s="3"/>
      <c r="AG2986" s="3"/>
      <c r="AH2986" s="3"/>
      <c r="AJ2986" s="3"/>
      <c r="AK2986" s="3"/>
      <c r="AL2986" s="3"/>
      <c r="AN2986" s="3"/>
      <c r="AQ2986" s="3"/>
    </row>
    <row r="2987" spans="1:43">
      <c r="A2987" t="str">
        <f>IF(C2987="","","Allievo "&amp;COUNTIF($C$2:C2987,C2987))</f>
        <v/>
      </c>
      <c r="H2987" s="3"/>
      <c r="N2987" s="3"/>
      <c r="O2987" s="3"/>
      <c r="P2987" s="3"/>
      <c r="Q2987" s="3"/>
      <c r="R2987" s="3"/>
      <c r="S2987" s="3"/>
      <c r="T2987" s="3"/>
      <c r="V2987" s="3"/>
      <c r="W2987" s="3"/>
      <c r="X2987" s="3"/>
      <c r="Z2987" s="3"/>
      <c r="AA2987" s="3"/>
      <c r="AB2987" s="3"/>
      <c r="AC2987" s="3"/>
      <c r="AD2987" s="3"/>
      <c r="AF2987" s="3"/>
      <c r="AG2987" s="3"/>
      <c r="AH2987" s="3"/>
      <c r="AJ2987" s="3"/>
      <c r="AK2987" s="3"/>
      <c r="AL2987" s="3"/>
      <c r="AN2987" s="3"/>
      <c r="AQ2987" s="3"/>
    </row>
    <row r="2988" spans="1:43">
      <c r="A2988" t="str">
        <f>IF(C2988="","","Allievo "&amp;COUNTIF($C$2:C2988,C2988))</f>
        <v/>
      </c>
      <c r="H2988" s="3"/>
      <c r="N2988" s="3"/>
      <c r="O2988" s="3"/>
      <c r="P2988" s="3"/>
      <c r="Q2988" s="3"/>
      <c r="R2988" s="3"/>
      <c r="S2988" s="3"/>
      <c r="T2988" s="3"/>
      <c r="V2988" s="3"/>
      <c r="W2988" s="3"/>
      <c r="X2988" s="3"/>
      <c r="Z2988" s="3"/>
      <c r="AA2988" s="3"/>
      <c r="AB2988" s="3"/>
      <c r="AC2988" s="3"/>
      <c r="AD2988" s="3"/>
      <c r="AF2988" s="3"/>
      <c r="AG2988" s="3"/>
      <c r="AH2988" s="3"/>
      <c r="AJ2988" s="3"/>
      <c r="AK2988" s="3"/>
      <c r="AL2988" s="3"/>
      <c r="AN2988" s="3"/>
      <c r="AQ2988" s="3"/>
    </row>
    <row r="2989" spans="1:43">
      <c r="A2989" t="str">
        <f>IF(C2989="","","Allievo "&amp;COUNTIF($C$2:C2989,C2989))</f>
        <v/>
      </c>
      <c r="H2989" s="3"/>
      <c r="N2989" s="3"/>
      <c r="O2989" s="3"/>
      <c r="P2989" s="3"/>
      <c r="Q2989" s="3"/>
      <c r="R2989" s="3"/>
      <c r="S2989" s="3"/>
      <c r="T2989" s="3"/>
      <c r="V2989" s="3"/>
      <c r="W2989" s="3"/>
      <c r="X2989" s="3"/>
      <c r="Z2989" s="3"/>
      <c r="AA2989" s="3"/>
      <c r="AB2989" s="3"/>
      <c r="AC2989" s="3"/>
      <c r="AD2989" s="3"/>
      <c r="AF2989" s="3"/>
      <c r="AG2989" s="3"/>
      <c r="AH2989" s="3"/>
      <c r="AJ2989" s="3"/>
      <c r="AK2989" s="3"/>
      <c r="AL2989" s="3"/>
      <c r="AN2989" s="3"/>
      <c r="AQ2989" s="3"/>
    </row>
    <row r="2990" spans="1:43">
      <c r="A2990" t="str">
        <f>IF(C2990="","","Allievo "&amp;COUNTIF($C$2:C2990,C2990))</f>
        <v/>
      </c>
      <c r="H2990" s="3"/>
      <c r="N2990" s="3"/>
      <c r="O2990" s="3"/>
      <c r="P2990" s="3"/>
      <c r="Q2990" s="3"/>
      <c r="R2990" s="3"/>
      <c r="S2990" s="3"/>
      <c r="T2990" s="3"/>
      <c r="V2990" s="3"/>
      <c r="W2990" s="3"/>
      <c r="X2990" s="3"/>
      <c r="Z2990" s="3"/>
      <c r="AA2990" s="3"/>
      <c r="AB2990" s="3"/>
      <c r="AC2990" s="3"/>
      <c r="AD2990" s="3"/>
      <c r="AF2990" s="3"/>
      <c r="AG2990" s="3"/>
      <c r="AH2990" s="3"/>
      <c r="AJ2990" s="3"/>
      <c r="AK2990" s="3"/>
      <c r="AL2990" s="3"/>
      <c r="AN2990" s="3"/>
      <c r="AQ2990" s="3"/>
    </row>
    <row r="2991" spans="1:43">
      <c r="A2991" t="str">
        <f>IF(C2991="","","Allievo "&amp;COUNTIF($C$2:C2991,C2991))</f>
        <v/>
      </c>
      <c r="H2991" s="3"/>
      <c r="N2991" s="3"/>
      <c r="O2991" s="3"/>
      <c r="P2991" s="3"/>
      <c r="Q2991" s="3"/>
      <c r="R2991" s="3"/>
      <c r="S2991" s="3"/>
      <c r="T2991" s="3"/>
      <c r="V2991" s="3"/>
      <c r="W2991" s="3"/>
      <c r="X2991" s="3"/>
      <c r="Z2991" s="3"/>
      <c r="AA2991" s="3"/>
      <c r="AB2991" s="3"/>
      <c r="AC2991" s="3"/>
      <c r="AD2991" s="3"/>
      <c r="AF2991" s="3"/>
      <c r="AG2991" s="3"/>
      <c r="AH2991" s="3"/>
      <c r="AJ2991" s="3"/>
      <c r="AK2991" s="3"/>
      <c r="AL2991" s="3"/>
      <c r="AN2991" s="3"/>
      <c r="AQ2991" s="3"/>
    </row>
    <row r="2992" spans="1:43">
      <c r="A2992" t="str">
        <f>IF(C2992="","","Allievo "&amp;COUNTIF($C$2:C2992,C2992))</f>
        <v/>
      </c>
      <c r="H2992" s="3"/>
      <c r="N2992" s="3"/>
      <c r="O2992" s="3"/>
      <c r="P2992" s="3"/>
      <c r="Q2992" s="3"/>
      <c r="R2992" s="3"/>
      <c r="S2992" s="3"/>
      <c r="T2992" s="3"/>
      <c r="V2992" s="3"/>
      <c r="W2992" s="3"/>
      <c r="X2992" s="3"/>
      <c r="Z2992" s="3"/>
      <c r="AA2992" s="3"/>
      <c r="AB2992" s="3"/>
      <c r="AC2992" s="3"/>
      <c r="AD2992" s="3"/>
      <c r="AF2992" s="3"/>
      <c r="AG2992" s="3"/>
      <c r="AH2992" s="3"/>
      <c r="AJ2992" s="3"/>
      <c r="AK2992" s="3"/>
      <c r="AL2992" s="3"/>
      <c r="AN2992" s="3"/>
      <c r="AQ2992" s="3"/>
    </row>
    <row r="2993" spans="1:43">
      <c r="A2993" t="str">
        <f>IF(C2993="","","Allievo "&amp;COUNTIF($C$2:C2993,C2993))</f>
        <v/>
      </c>
      <c r="H2993" s="3"/>
      <c r="N2993" s="3"/>
      <c r="O2993" s="3"/>
      <c r="P2993" s="3"/>
      <c r="Q2993" s="3"/>
      <c r="R2993" s="3"/>
      <c r="S2993" s="3"/>
      <c r="T2993" s="3"/>
      <c r="V2993" s="3"/>
      <c r="W2993" s="3"/>
      <c r="X2993" s="3"/>
      <c r="Z2993" s="3"/>
      <c r="AA2993" s="3"/>
      <c r="AB2993" s="3"/>
      <c r="AC2993" s="3"/>
      <c r="AD2993" s="3"/>
      <c r="AF2993" s="3"/>
      <c r="AG2993" s="3"/>
      <c r="AH2993" s="3"/>
      <c r="AJ2993" s="3"/>
      <c r="AK2993" s="3"/>
      <c r="AL2993" s="3"/>
      <c r="AN2993" s="3"/>
      <c r="AQ2993" s="3"/>
    </row>
    <row r="2994" spans="1:43">
      <c r="A2994" t="str">
        <f>IF(C2994="","","Allievo "&amp;COUNTIF($C$2:C2994,C2994))</f>
        <v/>
      </c>
      <c r="H2994" s="3"/>
      <c r="N2994" s="3"/>
      <c r="O2994" s="3"/>
      <c r="P2994" s="3"/>
      <c r="Q2994" s="3"/>
      <c r="R2994" s="3"/>
      <c r="S2994" s="3"/>
      <c r="T2994" s="3"/>
      <c r="V2994" s="3"/>
      <c r="W2994" s="3"/>
      <c r="X2994" s="3"/>
      <c r="Z2994" s="3"/>
      <c r="AA2994" s="3"/>
      <c r="AB2994" s="3"/>
      <c r="AC2994" s="3"/>
      <c r="AD2994" s="3"/>
      <c r="AF2994" s="3"/>
      <c r="AG2994" s="3"/>
      <c r="AH2994" s="3"/>
      <c r="AJ2994" s="3"/>
      <c r="AK2994" s="3"/>
      <c r="AL2994" s="3"/>
      <c r="AN2994" s="3"/>
      <c r="AQ2994" s="3"/>
    </row>
    <row r="2995" spans="1:43">
      <c r="A2995" t="str">
        <f>IF(C2995="","","Allievo "&amp;COUNTIF($C$2:C2995,C2995))</f>
        <v/>
      </c>
      <c r="H2995" s="3"/>
      <c r="N2995" s="3"/>
      <c r="O2995" s="3"/>
      <c r="P2995" s="3"/>
      <c r="Q2995" s="3"/>
      <c r="R2995" s="3"/>
      <c r="S2995" s="3"/>
      <c r="T2995" s="3"/>
      <c r="V2995" s="3"/>
      <c r="W2995" s="3"/>
      <c r="X2995" s="3"/>
      <c r="Z2995" s="3"/>
      <c r="AA2995" s="3"/>
      <c r="AB2995" s="3"/>
      <c r="AC2995" s="3"/>
      <c r="AD2995" s="3"/>
      <c r="AF2995" s="3"/>
      <c r="AG2995" s="3"/>
      <c r="AH2995" s="3"/>
      <c r="AJ2995" s="3"/>
      <c r="AK2995" s="3"/>
      <c r="AL2995" s="3"/>
      <c r="AN2995" s="3"/>
      <c r="AQ2995" s="3"/>
    </row>
    <row r="2996" spans="1:43">
      <c r="A2996" t="str">
        <f>IF(C2996="","","Allievo "&amp;COUNTIF($C$2:C2996,C2996))</f>
        <v/>
      </c>
      <c r="H2996" s="3"/>
      <c r="N2996" s="3"/>
      <c r="O2996" s="3"/>
      <c r="P2996" s="3"/>
      <c r="Q2996" s="3"/>
      <c r="R2996" s="3"/>
      <c r="S2996" s="3"/>
      <c r="T2996" s="3"/>
      <c r="V2996" s="3"/>
      <c r="W2996" s="3"/>
      <c r="X2996" s="3"/>
      <c r="Z2996" s="3"/>
      <c r="AA2996" s="3"/>
      <c r="AB2996" s="3"/>
      <c r="AC2996" s="3"/>
      <c r="AD2996" s="3"/>
      <c r="AF2996" s="3"/>
      <c r="AG2996" s="3"/>
      <c r="AH2996" s="3"/>
      <c r="AJ2996" s="3"/>
      <c r="AK2996" s="3"/>
      <c r="AL2996" s="3"/>
      <c r="AN2996" s="3"/>
      <c r="AQ2996" s="3"/>
    </row>
    <row r="2997" spans="1:43">
      <c r="A2997" t="str">
        <f>IF(C2997="","","Allievo "&amp;COUNTIF($C$2:C2997,C2997))</f>
        <v/>
      </c>
      <c r="H2997" s="3"/>
      <c r="N2997" s="3"/>
      <c r="O2997" s="3"/>
      <c r="P2997" s="3"/>
      <c r="Q2997" s="3"/>
      <c r="R2997" s="3"/>
      <c r="S2997" s="3"/>
      <c r="T2997" s="3"/>
      <c r="V2997" s="3"/>
      <c r="W2997" s="3"/>
      <c r="X2997" s="3"/>
      <c r="Z2997" s="3"/>
      <c r="AA2997" s="3"/>
      <c r="AB2997" s="3"/>
      <c r="AC2997" s="3"/>
      <c r="AD2997" s="3"/>
      <c r="AF2997" s="3"/>
      <c r="AG2997" s="3"/>
      <c r="AH2997" s="3"/>
      <c r="AJ2997" s="3"/>
      <c r="AK2997" s="3"/>
      <c r="AL2997" s="3"/>
      <c r="AN2997" s="3"/>
      <c r="AQ2997" s="3"/>
    </row>
    <row r="2998" spans="1:43">
      <c r="A2998" t="str">
        <f>IF(C2998="","","Allievo "&amp;COUNTIF($C$2:C2998,C2998))</f>
        <v/>
      </c>
      <c r="H2998" s="3"/>
      <c r="N2998" s="3"/>
      <c r="O2998" s="3"/>
      <c r="P2998" s="3"/>
      <c r="Q2998" s="3"/>
      <c r="R2998" s="3"/>
      <c r="S2998" s="3"/>
      <c r="T2998" s="3"/>
      <c r="V2998" s="3"/>
      <c r="W2998" s="3"/>
      <c r="X2998" s="3"/>
      <c r="Z2998" s="3"/>
      <c r="AA2998" s="3"/>
      <c r="AB2998" s="3"/>
      <c r="AC2998" s="3"/>
      <c r="AD2998" s="3"/>
      <c r="AF2998" s="3"/>
      <c r="AG2998" s="3"/>
      <c r="AH2998" s="3"/>
      <c r="AJ2998" s="3"/>
      <c r="AK2998" s="3"/>
      <c r="AL2998" s="3"/>
      <c r="AN2998" s="3"/>
      <c r="AQ2998" s="3"/>
    </row>
    <row r="2999" spans="1:43">
      <c r="A2999" t="str">
        <f>IF(C2999="","","Allievo "&amp;COUNTIF($C$2:C2999,C2999))</f>
        <v/>
      </c>
      <c r="H2999" s="3"/>
      <c r="N2999" s="3"/>
      <c r="O2999" s="3"/>
      <c r="P2999" s="3"/>
      <c r="Q2999" s="3"/>
      <c r="R2999" s="3"/>
      <c r="S2999" s="3"/>
      <c r="T2999" s="3"/>
      <c r="V2999" s="3"/>
      <c r="W2999" s="3"/>
      <c r="X2999" s="3"/>
      <c r="Z2999" s="3"/>
      <c r="AA2999" s="3"/>
      <c r="AB2999" s="3"/>
      <c r="AC2999" s="3"/>
      <c r="AD2999" s="3"/>
      <c r="AF2999" s="3"/>
      <c r="AG2999" s="3"/>
      <c r="AH2999" s="3"/>
      <c r="AJ2999" s="3"/>
      <c r="AK2999" s="3"/>
      <c r="AL2999" s="3"/>
      <c r="AN2999" s="3"/>
      <c r="AQ2999" s="3"/>
    </row>
    <row r="3000" spans="1:43">
      <c r="A3000" t="str">
        <f>IF(C3000="","","Allievo "&amp;COUNTIF($C$2:C3000,C3000))</f>
        <v/>
      </c>
      <c r="H3000" s="3"/>
      <c r="N3000" s="3"/>
      <c r="O3000" s="3"/>
      <c r="P3000" s="3"/>
      <c r="Q3000" s="3"/>
      <c r="R3000" s="3"/>
      <c r="S3000" s="3"/>
      <c r="T3000" s="3"/>
      <c r="V3000" s="3"/>
      <c r="W3000" s="3"/>
      <c r="X3000" s="3"/>
      <c r="Z3000" s="3"/>
      <c r="AA3000" s="3"/>
      <c r="AB3000" s="3"/>
      <c r="AC3000" s="3"/>
      <c r="AD3000" s="3"/>
      <c r="AF3000" s="3"/>
      <c r="AG3000" s="3"/>
      <c r="AH3000" s="3"/>
      <c r="AJ3000" s="3"/>
      <c r="AK3000" s="3"/>
      <c r="AL3000" s="3"/>
      <c r="AN3000" s="3"/>
      <c r="AQ3000" s="3"/>
    </row>
    <row r="3001" spans="1:43">
      <c r="A3001" t="str">
        <f>IF(C3001="","","Allievo "&amp;COUNTIF($C$2:C3001,C3001))</f>
        <v/>
      </c>
      <c r="H3001" s="3"/>
      <c r="N3001" s="3"/>
      <c r="O3001" s="3"/>
      <c r="P3001" s="3"/>
      <c r="Q3001" s="3"/>
      <c r="R3001" s="3"/>
      <c r="S3001" s="3"/>
      <c r="T3001" s="3"/>
      <c r="V3001" s="3"/>
      <c r="W3001" s="3"/>
      <c r="X3001" s="3"/>
      <c r="Z3001" s="3"/>
      <c r="AA3001" s="3"/>
      <c r="AB3001" s="3"/>
      <c r="AC3001" s="3"/>
      <c r="AD3001" s="3"/>
      <c r="AF3001" s="3"/>
      <c r="AG3001" s="3"/>
      <c r="AH3001" s="3"/>
      <c r="AJ3001" s="3"/>
      <c r="AK3001" s="3"/>
      <c r="AL3001" s="3"/>
      <c r="AN3001" s="3"/>
      <c r="AQ3001" s="3"/>
    </row>
    <row r="3002" spans="1:43">
      <c r="A3002" t="str">
        <f>IF(C3002="","","Allievo "&amp;COUNTIF($C$2:C3002,C3002))</f>
        <v/>
      </c>
      <c r="H3002" s="3"/>
      <c r="N3002" s="3"/>
      <c r="O3002" s="3"/>
      <c r="P3002" s="3"/>
      <c r="Q3002" s="3"/>
      <c r="R3002" s="3"/>
      <c r="S3002" s="3"/>
      <c r="T3002" s="3"/>
      <c r="V3002" s="3"/>
      <c r="W3002" s="3"/>
      <c r="X3002" s="3"/>
      <c r="Z3002" s="3"/>
      <c r="AA3002" s="3"/>
      <c r="AB3002" s="3"/>
      <c r="AC3002" s="3"/>
      <c r="AD3002" s="3"/>
      <c r="AF3002" s="3"/>
      <c r="AG3002" s="3"/>
      <c r="AH3002" s="3"/>
      <c r="AJ3002" s="3"/>
      <c r="AK3002" s="3"/>
      <c r="AL3002" s="3"/>
      <c r="AN3002" s="3"/>
      <c r="AQ3002" s="3"/>
    </row>
    <row r="3003" spans="1:43">
      <c r="A3003" t="str">
        <f>IF(C3003="","","Allievo "&amp;COUNTIF($C$2:C3003,C3003))</f>
        <v/>
      </c>
      <c r="H3003" s="3"/>
      <c r="N3003" s="3"/>
      <c r="O3003" s="3"/>
      <c r="P3003" s="3"/>
      <c r="Q3003" s="3"/>
      <c r="R3003" s="3"/>
      <c r="S3003" s="3"/>
      <c r="T3003" s="3"/>
      <c r="V3003" s="3"/>
      <c r="W3003" s="3"/>
      <c r="X3003" s="3"/>
      <c r="Z3003" s="3"/>
      <c r="AA3003" s="3"/>
      <c r="AB3003" s="3"/>
      <c r="AC3003" s="3"/>
      <c r="AD3003" s="3"/>
      <c r="AF3003" s="3"/>
      <c r="AG3003" s="3"/>
      <c r="AH3003" s="3"/>
      <c r="AJ3003" s="3"/>
      <c r="AK3003" s="3"/>
      <c r="AL3003" s="3"/>
      <c r="AN3003" s="3"/>
      <c r="AQ3003" s="3"/>
    </row>
    <row r="3004" spans="1:43">
      <c r="A3004" t="str">
        <f>IF(C3004="","","Allievo "&amp;COUNTIF($C$2:C3004,C3004))</f>
        <v/>
      </c>
      <c r="H3004" s="3"/>
      <c r="N3004" s="3"/>
      <c r="O3004" s="3"/>
      <c r="P3004" s="3"/>
      <c r="Q3004" s="3"/>
      <c r="R3004" s="3"/>
      <c r="S3004" s="3"/>
      <c r="T3004" s="3"/>
      <c r="V3004" s="3"/>
      <c r="W3004" s="3"/>
      <c r="X3004" s="3"/>
      <c r="Z3004" s="3"/>
      <c r="AA3004" s="3"/>
      <c r="AB3004" s="3"/>
      <c r="AC3004" s="3"/>
      <c r="AD3004" s="3"/>
      <c r="AF3004" s="3"/>
      <c r="AG3004" s="3"/>
      <c r="AH3004" s="3"/>
      <c r="AJ3004" s="3"/>
      <c r="AK3004" s="3"/>
      <c r="AL3004" s="3"/>
      <c r="AN3004" s="3"/>
      <c r="AQ3004" s="3"/>
    </row>
    <row r="3005" spans="1:43">
      <c r="A3005" t="str">
        <f>IF(C3005="","","Allievo "&amp;COUNTIF($C$2:C3005,C3005))</f>
        <v/>
      </c>
      <c r="H3005" s="3"/>
      <c r="N3005" s="3"/>
      <c r="O3005" s="3"/>
      <c r="P3005" s="3"/>
      <c r="Q3005" s="3"/>
      <c r="R3005" s="3"/>
      <c r="S3005" s="3"/>
      <c r="T3005" s="3"/>
      <c r="V3005" s="3"/>
      <c r="W3005" s="3"/>
      <c r="X3005" s="3"/>
      <c r="Z3005" s="3"/>
      <c r="AA3005" s="3"/>
      <c r="AB3005" s="3"/>
      <c r="AC3005" s="3"/>
      <c r="AD3005" s="3"/>
      <c r="AF3005" s="3"/>
      <c r="AG3005" s="3"/>
      <c r="AH3005" s="3"/>
      <c r="AJ3005" s="3"/>
      <c r="AK3005" s="3"/>
      <c r="AL3005" s="3"/>
      <c r="AN3005" s="3"/>
      <c r="AQ3005" s="3"/>
    </row>
    <row r="3006" spans="1:43">
      <c r="A3006" t="str">
        <f>IF(C3006="","","Allievo "&amp;COUNTIF($C$2:C3006,C3006))</f>
        <v/>
      </c>
      <c r="H3006" s="3"/>
      <c r="N3006" s="3"/>
      <c r="O3006" s="3"/>
      <c r="P3006" s="3"/>
      <c r="Q3006" s="3"/>
      <c r="R3006" s="3"/>
      <c r="S3006" s="3"/>
      <c r="T3006" s="3"/>
      <c r="V3006" s="3"/>
      <c r="W3006" s="3"/>
      <c r="X3006" s="3"/>
      <c r="Z3006" s="3"/>
      <c r="AA3006" s="3"/>
      <c r="AB3006" s="3"/>
      <c r="AC3006" s="3"/>
      <c r="AD3006" s="3"/>
      <c r="AF3006" s="3"/>
      <c r="AG3006" s="3"/>
      <c r="AH3006" s="3"/>
      <c r="AJ3006" s="3"/>
      <c r="AK3006" s="3"/>
      <c r="AL3006" s="3"/>
      <c r="AN3006" s="3"/>
      <c r="AQ3006" s="3"/>
    </row>
    <row r="3007" spans="1:43">
      <c r="A3007" t="str">
        <f>IF(C3007="","","Allievo "&amp;COUNTIF($C$2:C3007,C3007))</f>
        <v/>
      </c>
      <c r="H3007" s="3"/>
      <c r="N3007" s="3"/>
      <c r="O3007" s="3"/>
      <c r="P3007" s="3"/>
      <c r="Q3007" s="3"/>
      <c r="R3007" s="3"/>
      <c r="S3007" s="3"/>
      <c r="T3007" s="3"/>
      <c r="V3007" s="3"/>
      <c r="W3007" s="3"/>
      <c r="X3007" s="3"/>
      <c r="Z3007" s="3"/>
      <c r="AA3007" s="3"/>
      <c r="AB3007" s="3"/>
      <c r="AC3007" s="3"/>
      <c r="AD3007" s="3"/>
      <c r="AF3007" s="3"/>
      <c r="AG3007" s="3"/>
      <c r="AH3007" s="3"/>
      <c r="AJ3007" s="3"/>
      <c r="AK3007" s="3"/>
      <c r="AL3007" s="3"/>
      <c r="AN3007" s="3"/>
      <c r="AQ3007" s="3"/>
    </row>
    <row r="3008" spans="1:43">
      <c r="A3008" t="str">
        <f>IF(C3008="","","Allievo "&amp;COUNTIF($C$2:C3008,C3008))</f>
        <v/>
      </c>
      <c r="H3008" s="3"/>
      <c r="N3008" s="3"/>
      <c r="O3008" s="3"/>
      <c r="P3008" s="3"/>
      <c r="Q3008" s="3"/>
      <c r="R3008" s="3"/>
      <c r="S3008" s="3"/>
      <c r="T3008" s="3"/>
      <c r="V3008" s="3"/>
      <c r="W3008" s="3"/>
      <c r="X3008" s="3"/>
      <c r="Z3008" s="3"/>
      <c r="AA3008" s="3"/>
      <c r="AB3008" s="3"/>
      <c r="AC3008" s="3"/>
      <c r="AD3008" s="3"/>
      <c r="AF3008" s="3"/>
      <c r="AG3008" s="3"/>
      <c r="AH3008" s="3"/>
      <c r="AJ3008" s="3"/>
      <c r="AK3008" s="3"/>
      <c r="AL3008" s="3"/>
      <c r="AN3008" s="3"/>
      <c r="AQ3008" s="3"/>
    </row>
    <row r="3009" spans="1:43">
      <c r="A3009" t="str">
        <f>IF(C3009="","","Allievo "&amp;COUNTIF($C$2:C3009,C3009))</f>
        <v/>
      </c>
      <c r="H3009" s="3"/>
      <c r="N3009" s="3"/>
      <c r="O3009" s="3"/>
      <c r="P3009" s="3"/>
      <c r="Q3009" s="3"/>
      <c r="R3009" s="3"/>
      <c r="S3009" s="3"/>
      <c r="T3009" s="3"/>
      <c r="V3009" s="3"/>
      <c r="W3009" s="3"/>
      <c r="X3009" s="3"/>
      <c r="Z3009" s="3"/>
      <c r="AA3009" s="3"/>
      <c r="AB3009" s="3"/>
      <c r="AC3009" s="3"/>
      <c r="AD3009" s="3"/>
      <c r="AF3009" s="3"/>
      <c r="AG3009" s="3"/>
      <c r="AH3009" s="3"/>
      <c r="AJ3009" s="3"/>
      <c r="AK3009" s="3"/>
      <c r="AL3009" s="3"/>
      <c r="AN3009" s="3"/>
      <c r="AQ3009" s="3"/>
    </row>
    <row r="3010" spans="1:43">
      <c r="A3010" t="str">
        <f>IF(C3010="","","Allievo "&amp;COUNTIF($C$2:C3010,C3010))</f>
        <v/>
      </c>
      <c r="H3010" s="3"/>
      <c r="N3010" s="3"/>
      <c r="O3010" s="3"/>
      <c r="P3010" s="3"/>
      <c r="Q3010" s="3"/>
      <c r="R3010" s="3"/>
      <c r="S3010" s="3"/>
      <c r="T3010" s="3"/>
      <c r="V3010" s="3"/>
      <c r="W3010" s="3"/>
      <c r="X3010" s="3"/>
      <c r="Z3010" s="3"/>
      <c r="AA3010" s="3"/>
      <c r="AB3010" s="3"/>
      <c r="AC3010" s="3"/>
      <c r="AD3010" s="3"/>
      <c r="AF3010" s="3"/>
      <c r="AG3010" s="3"/>
      <c r="AH3010" s="3"/>
      <c r="AJ3010" s="3"/>
      <c r="AK3010" s="3"/>
      <c r="AL3010" s="3"/>
      <c r="AN3010" s="3"/>
      <c r="AQ3010" s="3"/>
    </row>
    <row r="3011" spans="1:43">
      <c r="A3011" t="str">
        <f>IF(C3011="","","Allievo "&amp;COUNTIF($C$2:C3011,C3011))</f>
        <v/>
      </c>
      <c r="H3011" s="3"/>
      <c r="N3011" s="3"/>
      <c r="O3011" s="3"/>
      <c r="P3011" s="3"/>
      <c r="Q3011" s="3"/>
      <c r="R3011" s="3"/>
      <c r="S3011" s="3"/>
      <c r="T3011" s="3"/>
      <c r="V3011" s="3"/>
      <c r="W3011" s="3"/>
      <c r="X3011" s="3"/>
      <c r="Z3011" s="3"/>
      <c r="AA3011" s="3"/>
      <c r="AB3011" s="3"/>
      <c r="AC3011" s="3"/>
      <c r="AD3011" s="3"/>
      <c r="AF3011" s="3"/>
      <c r="AG3011" s="3"/>
      <c r="AH3011" s="3"/>
      <c r="AJ3011" s="3"/>
      <c r="AK3011" s="3"/>
      <c r="AL3011" s="3"/>
      <c r="AN3011" s="3"/>
      <c r="AQ3011" s="3"/>
    </row>
    <row r="3012" spans="1:43">
      <c r="A3012" t="str">
        <f>IF(C3012="","","Allievo "&amp;COUNTIF($C$2:C3012,C3012))</f>
        <v/>
      </c>
      <c r="H3012" s="3"/>
      <c r="N3012" s="3"/>
      <c r="O3012" s="3"/>
      <c r="P3012" s="3"/>
      <c r="Q3012" s="3"/>
      <c r="R3012" s="3"/>
      <c r="S3012" s="3"/>
      <c r="T3012" s="3"/>
      <c r="V3012" s="3"/>
      <c r="W3012" s="3"/>
      <c r="X3012" s="3"/>
      <c r="Z3012" s="3"/>
      <c r="AA3012" s="3"/>
      <c r="AB3012" s="3"/>
      <c r="AC3012" s="3"/>
      <c r="AD3012" s="3"/>
      <c r="AF3012" s="3"/>
      <c r="AG3012" s="3"/>
      <c r="AH3012" s="3"/>
      <c r="AJ3012" s="3"/>
      <c r="AK3012" s="3"/>
      <c r="AL3012" s="3"/>
      <c r="AN3012" s="3"/>
      <c r="AQ3012" s="3"/>
    </row>
    <row r="3013" spans="1:43">
      <c r="A3013" t="str">
        <f>IF(C3013="","","Allievo "&amp;COUNTIF($C$2:C3013,C3013))</f>
        <v/>
      </c>
      <c r="H3013" s="3"/>
      <c r="N3013" s="3"/>
      <c r="O3013" s="3"/>
      <c r="P3013" s="3"/>
      <c r="Q3013" s="3"/>
      <c r="R3013" s="3"/>
      <c r="S3013" s="3"/>
      <c r="T3013" s="3"/>
      <c r="V3013" s="3"/>
      <c r="W3013" s="3"/>
      <c r="X3013" s="3"/>
      <c r="Z3013" s="3"/>
      <c r="AA3013" s="3"/>
      <c r="AB3013" s="3"/>
      <c r="AC3013" s="3"/>
      <c r="AD3013" s="3"/>
      <c r="AF3013" s="3"/>
      <c r="AG3013" s="3"/>
      <c r="AH3013" s="3"/>
      <c r="AJ3013" s="3"/>
      <c r="AK3013" s="3"/>
      <c r="AL3013" s="3"/>
      <c r="AN3013" s="3"/>
      <c r="AQ3013" s="3"/>
    </row>
    <row r="3014" spans="1:43">
      <c r="A3014" t="str">
        <f>IF(C3014="","","Allievo "&amp;COUNTIF($C$2:C3014,C3014))</f>
        <v/>
      </c>
      <c r="H3014" s="3"/>
      <c r="N3014" s="3"/>
      <c r="O3014" s="3"/>
      <c r="P3014" s="3"/>
      <c r="Q3014" s="3"/>
      <c r="R3014" s="3"/>
      <c r="S3014" s="3"/>
      <c r="T3014" s="3"/>
      <c r="V3014" s="3"/>
      <c r="W3014" s="3"/>
      <c r="X3014" s="3"/>
      <c r="Z3014" s="3"/>
      <c r="AA3014" s="3"/>
      <c r="AB3014" s="3"/>
      <c r="AC3014" s="3"/>
      <c r="AD3014" s="3"/>
      <c r="AF3014" s="3"/>
      <c r="AG3014" s="3"/>
      <c r="AH3014" s="3"/>
      <c r="AJ3014" s="3"/>
      <c r="AK3014" s="3"/>
      <c r="AL3014" s="3"/>
      <c r="AN3014" s="3"/>
      <c r="AQ3014" s="3"/>
    </row>
    <row r="3015" spans="1:43">
      <c r="A3015" t="str">
        <f>IF(C3015="","","Allievo "&amp;COUNTIF($C$2:C3015,C3015))</f>
        <v/>
      </c>
      <c r="H3015" s="3"/>
      <c r="N3015" s="3"/>
      <c r="O3015" s="3"/>
      <c r="P3015" s="3"/>
      <c r="Q3015" s="3"/>
      <c r="R3015" s="3"/>
      <c r="S3015" s="3"/>
      <c r="T3015" s="3"/>
      <c r="V3015" s="3"/>
      <c r="W3015" s="3"/>
      <c r="X3015" s="3"/>
      <c r="Z3015" s="3"/>
      <c r="AA3015" s="3"/>
      <c r="AB3015" s="3"/>
      <c r="AC3015" s="3"/>
      <c r="AD3015" s="3"/>
      <c r="AF3015" s="3"/>
      <c r="AG3015" s="3"/>
      <c r="AH3015" s="3"/>
      <c r="AJ3015" s="3"/>
      <c r="AK3015" s="3"/>
      <c r="AL3015" s="3"/>
      <c r="AN3015" s="3"/>
      <c r="AQ3015" s="3"/>
    </row>
    <row r="3016" spans="1:43">
      <c r="A3016" t="str">
        <f>IF(C3016="","","Allievo "&amp;COUNTIF($C$2:C3016,C3016))</f>
        <v/>
      </c>
      <c r="H3016" s="3"/>
      <c r="N3016" s="3"/>
      <c r="O3016" s="3"/>
      <c r="P3016" s="3"/>
      <c r="Q3016" s="3"/>
      <c r="R3016" s="3"/>
      <c r="S3016" s="3"/>
      <c r="T3016" s="3"/>
      <c r="V3016" s="3"/>
      <c r="W3016" s="3"/>
      <c r="X3016" s="3"/>
      <c r="Z3016" s="3"/>
      <c r="AA3016" s="3"/>
      <c r="AB3016" s="3"/>
      <c r="AC3016" s="3"/>
      <c r="AD3016" s="3"/>
      <c r="AF3016" s="3"/>
      <c r="AG3016" s="3"/>
      <c r="AH3016" s="3"/>
      <c r="AJ3016" s="3"/>
      <c r="AK3016" s="3"/>
      <c r="AL3016" s="3"/>
      <c r="AN3016" s="3"/>
      <c r="AQ3016" s="3"/>
    </row>
    <row r="3017" spans="1:43">
      <c r="A3017" t="str">
        <f>IF(C3017="","","Allievo "&amp;COUNTIF($C$2:C3017,C3017))</f>
        <v/>
      </c>
      <c r="H3017" s="3"/>
      <c r="N3017" s="3"/>
      <c r="O3017" s="3"/>
      <c r="P3017" s="3"/>
      <c r="Q3017" s="3"/>
      <c r="R3017" s="3"/>
      <c r="S3017" s="3"/>
      <c r="T3017" s="3"/>
      <c r="V3017" s="3"/>
      <c r="W3017" s="3"/>
      <c r="X3017" s="3"/>
      <c r="Z3017" s="3"/>
      <c r="AA3017" s="3"/>
      <c r="AB3017" s="3"/>
      <c r="AC3017" s="3"/>
      <c r="AD3017" s="3"/>
      <c r="AF3017" s="3"/>
      <c r="AG3017" s="3"/>
      <c r="AH3017" s="3"/>
      <c r="AJ3017" s="3"/>
      <c r="AK3017" s="3"/>
      <c r="AL3017" s="3"/>
      <c r="AN3017" s="3"/>
      <c r="AQ3017" s="3"/>
    </row>
    <row r="3018" spans="1:43">
      <c r="A3018" t="str">
        <f>IF(C3018="","","Allievo "&amp;COUNTIF($C$2:C3018,C3018))</f>
        <v/>
      </c>
      <c r="H3018" s="3"/>
      <c r="N3018" s="3"/>
      <c r="O3018" s="3"/>
      <c r="P3018" s="3"/>
      <c r="Q3018" s="3"/>
      <c r="R3018" s="3"/>
      <c r="S3018" s="3"/>
      <c r="T3018" s="3"/>
      <c r="V3018" s="3"/>
      <c r="W3018" s="3"/>
      <c r="X3018" s="3"/>
      <c r="Z3018" s="3"/>
      <c r="AA3018" s="3"/>
      <c r="AB3018" s="3"/>
      <c r="AC3018" s="3"/>
      <c r="AD3018" s="3"/>
      <c r="AF3018" s="3"/>
      <c r="AG3018" s="3"/>
      <c r="AH3018" s="3"/>
      <c r="AJ3018" s="3"/>
      <c r="AK3018" s="3"/>
      <c r="AL3018" s="3"/>
      <c r="AN3018" s="3"/>
      <c r="AQ3018" s="3"/>
    </row>
    <row r="3019" spans="1:43">
      <c r="A3019" t="str">
        <f>IF(C3019="","","Allievo "&amp;COUNTIF($C$2:C3019,C3019))</f>
        <v/>
      </c>
      <c r="H3019" s="3"/>
      <c r="N3019" s="3"/>
      <c r="O3019" s="3"/>
      <c r="P3019" s="3"/>
      <c r="Q3019" s="3"/>
      <c r="R3019" s="3"/>
      <c r="S3019" s="3"/>
      <c r="T3019" s="3"/>
      <c r="V3019" s="3"/>
      <c r="W3019" s="3"/>
      <c r="X3019" s="3"/>
      <c r="Z3019" s="3"/>
      <c r="AA3019" s="3"/>
      <c r="AB3019" s="3"/>
      <c r="AC3019" s="3"/>
      <c r="AD3019" s="3"/>
      <c r="AF3019" s="3"/>
      <c r="AG3019" s="3"/>
      <c r="AH3019" s="3"/>
      <c r="AJ3019" s="3"/>
      <c r="AK3019" s="3"/>
      <c r="AL3019" s="3"/>
      <c r="AN3019" s="3"/>
      <c r="AQ3019" s="3"/>
    </row>
    <row r="3020" spans="1:43">
      <c r="A3020" t="str">
        <f>IF(C3020="","","Allievo "&amp;COUNTIF($C$2:C3020,C3020))</f>
        <v/>
      </c>
      <c r="H3020" s="3"/>
      <c r="N3020" s="3"/>
      <c r="O3020" s="3"/>
      <c r="P3020" s="3"/>
      <c r="Q3020" s="3"/>
      <c r="R3020" s="3"/>
      <c r="S3020" s="3"/>
      <c r="T3020" s="3"/>
      <c r="V3020" s="3"/>
      <c r="W3020" s="3"/>
      <c r="X3020" s="3"/>
      <c r="Z3020" s="3"/>
      <c r="AA3020" s="3"/>
      <c r="AB3020" s="3"/>
      <c r="AC3020" s="3"/>
      <c r="AD3020" s="3"/>
      <c r="AF3020" s="3"/>
      <c r="AG3020" s="3"/>
      <c r="AH3020" s="3"/>
      <c r="AJ3020" s="3"/>
      <c r="AK3020" s="3"/>
      <c r="AL3020" s="3"/>
      <c r="AN3020" s="3"/>
      <c r="AQ3020" s="3"/>
    </row>
    <row r="3021" spans="1:43">
      <c r="A3021" t="str">
        <f>IF(C3021="","","Allievo "&amp;COUNTIF($C$2:C3021,C3021))</f>
        <v/>
      </c>
      <c r="H3021" s="3"/>
      <c r="N3021" s="3"/>
      <c r="O3021" s="3"/>
      <c r="P3021" s="3"/>
      <c r="Q3021" s="3"/>
      <c r="R3021" s="3"/>
      <c r="S3021" s="3"/>
      <c r="T3021" s="3"/>
      <c r="V3021" s="3"/>
      <c r="W3021" s="3"/>
      <c r="X3021" s="3"/>
      <c r="Z3021" s="3"/>
      <c r="AA3021" s="3"/>
      <c r="AB3021" s="3"/>
      <c r="AC3021" s="3"/>
      <c r="AD3021" s="3"/>
      <c r="AF3021" s="3"/>
      <c r="AG3021" s="3"/>
      <c r="AH3021" s="3"/>
      <c r="AJ3021" s="3"/>
      <c r="AK3021" s="3"/>
      <c r="AL3021" s="3"/>
      <c r="AN3021" s="3"/>
      <c r="AQ3021" s="3"/>
    </row>
    <row r="3022" spans="1:43">
      <c r="A3022" t="str">
        <f>IF(C3022="","","Allievo "&amp;COUNTIF($C$2:C3022,C3022))</f>
        <v/>
      </c>
      <c r="H3022" s="3"/>
      <c r="N3022" s="3"/>
      <c r="O3022" s="3"/>
      <c r="P3022" s="3"/>
      <c r="Q3022" s="3"/>
      <c r="R3022" s="3"/>
      <c r="S3022" s="3"/>
      <c r="T3022" s="3"/>
      <c r="V3022" s="3"/>
      <c r="W3022" s="3"/>
      <c r="X3022" s="3"/>
      <c r="Z3022" s="3"/>
      <c r="AA3022" s="3"/>
      <c r="AB3022" s="3"/>
      <c r="AC3022" s="3"/>
      <c r="AD3022" s="3"/>
      <c r="AF3022" s="3"/>
      <c r="AG3022" s="3"/>
      <c r="AH3022" s="3"/>
      <c r="AJ3022" s="3"/>
      <c r="AK3022" s="3"/>
      <c r="AL3022" s="3"/>
      <c r="AN3022" s="3"/>
      <c r="AQ3022" s="3"/>
    </row>
    <row r="3023" spans="1:43">
      <c r="A3023" t="str">
        <f>IF(C3023="","","Allievo "&amp;COUNTIF($C$2:C3023,C3023))</f>
        <v/>
      </c>
      <c r="H3023" s="3"/>
      <c r="N3023" s="3"/>
      <c r="O3023" s="3"/>
      <c r="P3023" s="3"/>
      <c r="Q3023" s="3"/>
      <c r="R3023" s="3"/>
      <c r="S3023" s="3"/>
      <c r="T3023" s="3"/>
      <c r="V3023" s="3"/>
      <c r="W3023" s="3"/>
      <c r="X3023" s="3"/>
      <c r="Z3023" s="3"/>
      <c r="AA3023" s="3"/>
      <c r="AB3023" s="3"/>
      <c r="AC3023" s="3"/>
      <c r="AD3023" s="3"/>
      <c r="AF3023" s="3"/>
      <c r="AG3023" s="3"/>
      <c r="AH3023" s="3"/>
      <c r="AJ3023" s="3"/>
      <c r="AK3023" s="3"/>
      <c r="AL3023" s="3"/>
      <c r="AN3023" s="3"/>
      <c r="AQ3023" s="3"/>
    </row>
    <row r="3024" spans="1:43">
      <c r="A3024" t="str">
        <f>IF(C3024="","","Allievo "&amp;COUNTIF($C$2:C3024,C3024))</f>
        <v/>
      </c>
      <c r="H3024" s="3"/>
      <c r="N3024" s="3"/>
      <c r="O3024" s="3"/>
      <c r="P3024" s="3"/>
      <c r="Q3024" s="3"/>
      <c r="R3024" s="3"/>
      <c r="S3024" s="3"/>
      <c r="T3024" s="3"/>
      <c r="V3024" s="3"/>
      <c r="W3024" s="3"/>
      <c r="X3024" s="3"/>
      <c r="Z3024" s="3"/>
      <c r="AA3024" s="3"/>
      <c r="AB3024" s="3"/>
      <c r="AC3024" s="3"/>
      <c r="AD3024" s="3"/>
      <c r="AF3024" s="3"/>
      <c r="AG3024" s="3"/>
      <c r="AH3024" s="3"/>
      <c r="AJ3024" s="3"/>
      <c r="AK3024" s="3"/>
      <c r="AL3024" s="3"/>
      <c r="AN3024" s="3"/>
      <c r="AQ3024" s="3"/>
    </row>
    <row r="3025" spans="1:43">
      <c r="A3025" t="str">
        <f>IF(C3025="","","Allievo "&amp;COUNTIF($C$2:C3025,C3025))</f>
        <v/>
      </c>
      <c r="H3025" s="3"/>
      <c r="N3025" s="3"/>
      <c r="O3025" s="3"/>
      <c r="P3025" s="3"/>
      <c r="Q3025" s="3"/>
      <c r="R3025" s="3"/>
      <c r="S3025" s="3"/>
      <c r="T3025" s="3"/>
      <c r="V3025" s="3"/>
      <c r="W3025" s="3"/>
      <c r="X3025" s="3"/>
      <c r="Z3025" s="3"/>
      <c r="AA3025" s="3"/>
      <c r="AB3025" s="3"/>
      <c r="AC3025" s="3"/>
      <c r="AD3025" s="3"/>
      <c r="AF3025" s="3"/>
      <c r="AG3025" s="3"/>
      <c r="AH3025" s="3"/>
      <c r="AJ3025" s="3"/>
      <c r="AK3025" s="3"/>
      <c r="AL3025" s="3"/>
      <c r="AN3025" s="3"/>
      <c r="AQ3025" s="3"/>
    </row>
    <row r="3026" spans="1:43">
      <c r="A3026" t="str">
        <f>IF(C3026="","","Allievo "&amp;COUNTIF($C$2:C3026,C3026))</f>
        <v/>
      </c>
      <c r="H3026" s="3"/>
      <c r="N3026" s="3"/>
      <c r="O3026" s="3"/>
      <c r="P3026" s="3"/>
      <c r="Q3026" s="3"/>
      <c r="R3026" s="3"/>
      <c r="S3026" s="3"/>
      <c r="T3026" s="3"/>
      <c r="V3026" s="3"/>
      <c r="W3026" s="3"/>
      <c r="X3026" s="3"/>
      <c r="Z3026" s="3"/>
      <c r="AA3026" s="3"/>
      <c r="AB3026" s="3"/>
      <c r="AC3026" s="3"/>
      <c r="AD3026" s="3"/>
      <c r="AF3026" s="3"/>
      <c r="AG3026" s="3"/>
      <c r="AH3026" s="3"/>
      <c r="AJ3026" s="3"/>
      <c r="AK3026" s="3"/>
      <c r="AL3026" s="3"/>
      <c r="AN3026" s="3"/>
      <c r="AQ3026" s="3"/>
    </row>
    <row r="3027" spans="1:43">
      <c r="A3027" t="str">
        <f>IF(C3027="","","Allievo "&amp;COUNTIF($C$2:C3027,C3027))</f>
        <v/>
      </c>
      <c r="H3027" s="3"/>
      <c r="N3027" s="3"/>
      <c r="O3027" s="3"/>
      <c r="P3027" s="3"/>
      <c r="Q3027" s="3"/>
      <c r="R3027" s="3"/>
      <c r="S3027" s="3"/>
      <c r="T3027" s="3"/>
      <c r="V3027" s="3"/>
      <c r="W3027" s="3"/>
      <c r="X3027" s="3"/>
      <c r="Z3027" s="3"/>
      <c r="AA3027" s="3"/>
      <c r="AB3027" s="3"/>
      <c r="AC3027" s="3"/>
      <c r="AD3027" s="3"/>
      <c r="AF3027" s="3"/>
      <c r="AG3027" s="3"/>
      <c r="AH3027" s="3"/>
      <c r="AJ3027" s="3"/>
      <c r="AK3027" s="3"/>
      <c r="AL3027" s="3"/>
      <c r="AN3027" s="3"/>
      <c r="AQ3027" s="3"/>
    </row>
    <row r="3028" spans="1:43">
      <c r="A3028" t="str">
        <f>IF(C3028="","","Allievo "&amp;COUNTIF($C$2:C3028,C3028))</f>
        <v/>
      </c>
      <c r="H3028" s="3"/>
      <c r="N3028" s="3"/>
      <c r="O3028" s="3"/>
      <c r="P3028" s="3"/>
      <c r="Q3028" s="3"/>
      <c r="R3028" s="3"/>
      <c r="S3028" s="3"/>
      <c r="T3028" s="3"/>
      <c r="V3028" s="3"/>
      <c r="W3028" s="3"/>
      <c r="X3028" s="3"/>
      <c r="Z3028" s="3"/>
      <c r="AA3028" s="3"/>
      <c r="AB3028" s="3"/>
      <c r="AC3028" s="3"/>
      <c r="AD3028" s="3"/>
      <c r="AF3028" s="3"/>
      <c r="AG3028" s="3"/>
      <c r="AH3028" s="3"/>
      <c r="AJ3028" s="3"/>
      <c r="AK3028" s="3"/>
      <c r="AL3028" s="3"/>
      <c r="AN3028" s="3"/>
      <c r="AQ3028" s="3"/>
    </row>
    <row r="3029" spans="1:43">
      <c r="A3029" t="str">
        <f>IF(C3029="","","Allievo "&amp;COUNTIF($C$2:C3029,C3029))</f>
        <v/>
      </c>
      <c r="H3029" s="3"/>
      <c r="N3029" s="3"/>
      <c r="O3029" s="3"/>
      <c r="P3029" s="3"/>
      <c r="Q3029" s="3"/>
      <c r="R3029" s="3"/>
      <c r="S3029" s="3"/>
      <c r="T3029" s="3"/>
      <c r="V3029" s="3"/>
      <c r="W3029" s="3"/>
      <c r="X3029" s="3"/>
      <c r="Z3029" s="3"/>
      <c r="AA3029" s="3"/>
      <c r="AB3029" s="3"/>
      <c r="AC3029" s="3"/>
      <c r="AD3029" s="3"/>
      <c r="AF3029" s="3"/>
      <c r="AG3029" s="3"/>
      <c r="AH3029" s="3"/>
      <c r="AJ3029" s="3"/>
      <c r="AK3029" s="3"/>
      <c r="AL3029" s="3"/>
      <c r="AN3029" s="3"/>
      <c r="AQ3029" s="3"/>
    </row>
    <row r="3030" spans="1:43">
      <c r="A3030" t="str">
        <f>IF(C3030="","","Allievo "&amp;COUNTIF($C$2:C3030,C3030))</f>
        <v/>
      </c>
      <c r="H3030" s="3"/>
      <c r="N3030" s="3"/>
      <c r="O3030" s="3"/>
      <c r="P3030" s="3"/>
      <c r="Q3030" s="3"/>
      <c r="R3030" s="3"/>
      <c r="S3030" s="3"/>
      <c r="T3030" s="3"/>
      <c r="V3030" s="3"/>
      <c r="W3030" s="3"/>
      <c r="X3030" s="3"/>
      <c r="Z3030" s="3"/>
      <c r="AA3030" s="3"/>
      <c r="AB3030" s="3"/>
      <c r="AC3030" s="3"/>
      <c r="AD3030" s="3"/>
      <c r="AF3030" s="3"/>
      <c r="AG3030" s="3"/>
      <c r="AH3030" s="3"/>
      <c r="AJ3030" s="3"/>
      <c r="AK3030" s="3"/>
      <c r="AL3030" s="3"/>
      <c r="AN3030" s="3"/>
      <c r="AQ3030" s="3"/>
    </row>
    <row r="3031" spans="1:43">
      <c r="A3031" t="str">
        <f>IF(C3031="","","Allievo "&amp;COUNTIF($C$2:C3031,C3031))</f>
        <v/>
      </c>
      <c r="H3031" s="3"/>
      <c r="N3031" s="3"/>
      <c r="O3031" s="3"/>
      <c r="P3031" s="3"/>
      <c r="Q3031" s="3"/>
      <c r="R3031" s="3"/>
      <c r="S3031" s="3"/>
      <c r="T3031" s="3"/>
      <c r="V3031" s="3"/>
      <c r="W3031" s="3"/>
      <c r="X3031" s="3"/>
      <c r="Z3031" s="3"/>
      <c r="AA3031" s="3"/>
      <c r="AB3031" s="3"/>
      <c r="AC3031" s="3"/>
      <c r="AD3031" s="3"/>
      <c r="AF3031" s="3"/>
      <c r="AG3031" s="3"/>
      <c r="AH3031" s="3"/>
      <c r="AJ3031" s="3"/>
      <c r="AK3031" s="3"/>
      <c r="AL3031" s="3"/>
      <c r="AN3031" s="3"/>
      <c r="AQ3031" s="3"/>
    </row>
    <row r="3032" spans="1:43">
      <c r="A3032" t="str">
        <f>IF(C3032="","","Allievo "&amp;COUNTIF($C$2:C3032,C3032))</f>
        <v/>
      </c>
      <c r="H3032" s="3"/>
      <c r="N3032" s="3"/>
      <c r="O3032" s="3"/>
      <c r="P3032" s="3"/>
      <c r="Q3032" s="3"/>
      <c r="R3032" s="3"/>
      <c r="S3032" s="3"/>
      <c r="T3032" s="3"/>
      <c r="V3032" s="3"/>
      <c r="W3032" s="3"/>
      <c r="X3032" s="3"/>
      <c r="Z3032" s="3"/>
      <c r="AA3032" s="3"/>
      <c r="AB3032" s="3"/>
      <c r="AC3032" s="3"/>
      <c r="AD3032" s="3"/>
      <c r="AF3032" s="3"/>
      <c r="AG3032" s="3"/>
      <c r="AH3032" s="3"/>
      <c r="AJ3032" s="3"/>
      <c r="AK3032" s="3"/>
      <c r="AL3032" s="3"/>
      <c r="AN3032" s="3"/>
      <c r="AQ3032" s="3"/>
    </row>
    <row r="3033" spans="1:43">
      <c r="A3033" t="str">
        <f>IF(C3033="","","Allievo "&amp;COUNTIF($C$2:C3033,C3033))</f>
        <v/>
      </c>
      <c r="H3033" s="3"/>
      <c r="N3033" s="3"/>
      <c r="O3033" s="3"/>
      <c r="P3033" s="3"/>
      <c r="Q3033" s="3"/>
      <c r="R3033" s="3"/>
      <c r="S3033" s="3"/>
      <c r="T3033" s="3"/>
      <c r="V3033" s="3"/>
      <c r="W3033" s="3"/>
      <c r="X3033" s="3"/>
      <c r="Z3033" s="3"/>
      <c r="AA3033" s="3"/>
      <c r="AB3033" s="3"/>
      <c r="AC3033" s="3"/>
      <c r="AD3033" s="3"/>
      <c r="AF3033" s="3"/>
      <c r="AG3033" s="3"/>
      <c r="AH3033" s="3"/>
      <c r="AJ3033" s="3"/>
      <c r="AK3033" s="3"/>
      <c r="AL3033" s="3"/>
      <c r="AN3033" s="3"/>
      <c r="AQ3033" s="3"/>
    </row>
    <row r="3034" spans="1:43">
      <c r="A3034" t="str">
        <f>IF(C3034="","","Allievo "&amp;COUNTIF($C$2:C3034,C3034))</f>
        <v/>
      </c>
      <c r="H3034" s="3"/>
      <c r="N3034" s="3"/>
      <c r="O3034" s="3"/>
      <c r="P3034" s="3"/>
      <c r="Q3034" s="3"/>
      <c r="R3034" s="3"/>
      <c r="S3034" s="3"/>
      <c r="T3034" s="3"/>
      <c r="V3034" s="3"/>
      <c r="W3034" s="3"/>
      <c r="X3034" s="3"/>
      <c r="Z3034" s="3"/>
      <c r="AA3034" s="3"/>
      <c r="AB3034" s="3"/>
      <c r="AC3034" s="3"/>
      <c r="AD3034" s="3"/>
      <c r="AF3034" s="3"/>
      <c r="AG3034" s="3"/>
      <c r="AH3034" s="3"/>
      <c r="AJ3034" s="3"/>
      <c r="AK3034" s="3"/>
      <c r="AL3034" s="3"/>
      <c r="AN3034" s="3"/>
      <c r="AQ3034" s="3"/>
    </row>
    <row r="3035" spans="1:43">
      <c r="A3035" t="str">
        <f>IF(C3035="","","Allievo "&amp;COUNTIF($C$2:C3035,C3035))</f>
        <v/>
      </c>
      <c r="H3035" s="3"/>
      <c r="N3035" s="3"/>
      <c r="O3035" s="3"/>
      <c r="P3035" s="3"/>
      <c r="Q3035" s="3"/>
      <c r="R3035" s="3"/>
      <c r="S3035" s="3"/>
      <c r="T3035" s="3"/>
      <c r="V3035" s="3"/>
      <c r="W3035" s="3"/>
      <c r="X3035" s="3"/>
      <c r="Z3035" s="3"/>
      <c r="AA3035" s="3"/>
      <c r="AB3035" s="3"/>
      <c r="AC3035" s="3"/>
      <c r="AD3035" s="3"/>
      <c r="AF3035" s="3"/>
      <c r="AG3035" s="3"/>
      <c r="AH3035" s="3"/>
      <c r="AJ3035" s="3"/>
      <c r="AK3035" s="3"/>
      <c r="AL3035" s="3"/>
      <c r="AN3035" s="3"/>
      <c r="AQ3035" s="3"/>
    </row>
    <row r="3036" spans="1:43">
      <c r="A3036" t="str">
        <f>IF(C3036="","","Allievo "&amp;COUNTIF($C$2:C3036,C3036))</f>
        <v/>
      </c>
      <c r="H3036" s="3"/>
      <c r="N3036" s="3"/>
      <c r="O3036" s="3"/>
      <c r="P3036" s="3"/>
      <c r="Q3036" s="3"/>
      <c r="R3036" s="3"/>
      <c r="S3036" s="3"/>
      <c r="T3036" s="3"/>
      <c r="V3036" s="3"/>
      <c r="W3036" s="3"/>
      <c r="X3036" s="3"/>
      <c r="Z3036" s="3"/>
      <c r="AA3036" s="3"/>
      <c r="AB3036" s="3"/>
      <c r="AC3036" s="3"/>
      <c r="AD3036" s="3"/>
      <c r="AF3036" s="3"/>
      <c r="AG3036" s="3"/>
      <c r="AH3036" s="3"/>
      <c r="AJ3036" s="3"/>
      <c r="AK3036" s="3"/>
      <c r="AL3036" s="3"/>
      <c r="AN3036" s="3"/>
      <c r="AQ3036" s="3"/>
    </row>
    <row r="3037" spans="1:43">
      <c r="A3037" t="str">
        <f>IF(C3037="","","Allievo "&amp;COUNTIF($C$2:C3037,C3037))</f>
        <v/>
      </c>
      <c r="H3037" s="3"/>
      <c r="N3037" s="3"/>
      <c r="O3037" s="3"/>
      <c r="P3037" s="3"/>
      <c r="Q3037" s="3"/>
      <c r="R3037" s="3"/>
      <c r="S3037" s="3"/>
      <c r="T3037" s="3"/>
      <c r="V3037" s="3"/>
      <c r="W3037" s="3"/>
      <c r="X3037" s="3"/>
      <c r="Z3037" s="3"/>
      <c r="AA3037" s="3"/>
      <c r="AB3037" s="3"/>
      <c r="AC3037" s="3"/>
      <c r="AD3037" s="3"/>
      <c r="AF3037" s="3"/>
      <c r="AG3037" s="3"/>
      <c r="AH3037" s="3"/>
      <c r="AJ3037" s="3"/>
      <c r="AK3037" s="3"/>
      <c r="AL3037" s="3"/>
      <c r="AN3037" s="3"/>
      <c r="AQ3037" s="3"/>
    </row>
    <row r="3038" spans="1:43">
      <c r="A3038" t="str">
        <f>IF(C3038="","","Allievo "&amp;COUNTIF($C$2:C3038,C3038))</f>
        <v/>
      </c>
      <c r="H3038" s="3"/>
      <c r="N3038" s="3"/>
      <c r="O3038" s="3"/>
      <c r="P3038" s="3"/>
      <c r="Q3038" s="3"/>
      <c r="R3038" s="3"/>
      <c r="S3038" s="3"/>
      <c r="T3038" s="3"/>
      <c r="V3038" s="3"/>
      <c r="W3038" s="3"/>
      <c r="X3038" s="3"/>
      <c r="Z3038" s="3"/>
      <c r="AA3038" s="3"/>
      <c r="AB3038" s="3"/>
      <c r="AC3038" s="3"/>
      <c r="AD3038" s="3"/>
      <c r="AF3038" s="3"/>
      <c r="AG3038" s="3"/>
      <c r="AH3038" s="3"/>
      <c r="AJ3038" s="3"/>
      <c r="AK3038" s="3"/>
      <c r="AL3038" s="3"/>
      <c r="AN3038" s="3"/>
      <c r="AQ3038" s="3"/>
    </row>
    <row r="3039" spans="1:43">
      <c r="A3039" t="str">
        <f>IF(C3039="","","Allievo "&amp;COUNTIF($C$2:C3039,C3039))</f>
        <v/>
      </c>
      <c r="H3039" s="3"/>
      <c r="N3039" s="3"/>
      <c r="O3039" s="3"/>
      <c r="P3039" s="3"/>
      <c r="Q3039" s="3"/>
      <c r="R3039" s="3"/>
      <c r="S3039" s="3"/>
      <c r="T3039" s="3"/>
      <c r="V3039" s="3"/>
      <c r="W3039" s="3"/>
      <c r="X3039" s="3"/>
      <c r="Z3039" s="3"/>
      <c r="AA3039" s="3"/>
      <c r="AB3039" s="3"/>
      <c r="AC3039" s="3"/>
      <c r="AD3039" s="3"/>
      <c r="AF3039" s="3"/>
      <c r="AG3039" s="3"/>
      <c r="AH3039" s="3"/>
      <c r="AJ3039" s="3"/>
      <c r="AK3039" s="3"/>
      <c r="AL3039" s="3"/>
      <c r="AN3039" s="3"/>
      <c r="AQ3039" s="3"/>
    </row>
    <row r="3040" spans="1:43">
      <c r="A3040" t="str">
        <f>IF(C3040="","","Allievo "&amp;COUNTIF($C$2:C3040,C3040))</f>
        <v/>
      </c>
      <c r="H3040" s="3"/>
      <c r="N3040" s="3"/>
      <c r="O3040" s="3"/>
      <c r="P3040" s="3"/>
      <c r="Q3040" s="3"/>
      <c r="R3040" s="3"/>
      <c r="S3040" s="3"/>
      <c r="T3040" s="3"/>
      <c r="V3040" s="3"/>
      <c r="W3040" s="3"/>
      <c r="X3040" s="3"/>
      <c r="Z3040" s="3"/>
      <c r="AA3040" s="3"/>
      <c r="AB3040" s="3"/>
      <c r="AC3040" s="3"/>
      <c r="AD3040" s="3"/>
      <c r="AF3040" s="3"/>
      <c r="AG3040" s="3"/>
      <c r="AH3040" s="3"/>
      <c r="AJ3040" s="3"/>
      <c r="AK3040" s="3"/>
      <c r="AL3040" s="3"/>
      <c r="AN3040" s="3"/>
      <c r="AQ3040" s="3"/>
    </row>
    <row r="3041" spans="1:43">
      <c r="A3041" t="str">
        <f>IF(C3041="","","Allievo "&amp;COUNTIF($C$2:C3041,C3041))</f>
        <v/>
      </c>
      <c r="H3041" s="3"/>
      <c r="N3041" s="3"/>
      <c r="O3041" s="3"/>
      <c r="P3041" s="3"/>
      <c r="Q3041" s="3"/>
      <c r="R3041" s="3"/>
      <c r="S3041" s="3"/>
      <c r="T3041" s="3"/>
      <c r="V3041" s="3"/>
      <c r="W3041" s="3"/>
      <c r="X3041" s="3"/>
      <c r="Z3041" s="3"/>
      <c r="AA3041" s="3"/>
      <c r="AB3041" s="3"/>
      <c r="AC3041" s="3"/>
      <c r="AD3041" s="3"/>
      <c r="AF3041" s="3"/>
      <c r="AG3041" s="3"/>
      <c r="AH3041" s="3"/>
      <c r="AJ3041" s="3"/>
      <c r="AK3041" s="3"/>
      <c r="AL3041" s="3"/>
      <c r="AN3041" s="3"/>
      <c r="AQ3041" s="3"/>
    </row>
    <row r="3042" spans="1:43">
      <c r="A3042" t="str">
        <f>IF(C3042="","","Allievo "&amp;COUNTIF($C$2:C3042,C3042))</f>
        <v/>
      </c>
      <c r="H3042" s="3"/>
      <c r="N3042" s="3"/>
      <c r="O3042" s="3"/>
      <c r="P3042" s="3"/>
      <c r="Q3042" s="3"/>
      <c r="R3042" s="3"/>
      <c r="S3042" s="3"/>
      <c r="T3042" s="3"/>
      <c r="V3042" s="3"/>
      <c r="W3042" s="3"/>
      <c r="X3042" s="3"/>
      <c r="Z3042" s="3"/>
      <c r="AA3042" s="3"/>
      <c r="AB3042" s="3"/>
      <c r="AC3042" s="3"/>
      <c r="AD3042" s="3"/>
      <c r="AF3042" s="3"/>
      <c r="AG3042" s="3"/>
      <c r="AH3042" s="3"/>
      <c r="AJ3042" s="3"/>
      <c r="AK3042" s="3"/>
      <c r="AL3042" s="3"/>
      <c r="AN3042" s="3"/>
      <c r="AQ3042" s="3"/>
    </row>
    <row r="3043" spans="1:43">
      <c r="A3043" t="str">
        <f>IF(C3043="","","Allievo "&amp;COUNTIF($C$2:C3043,C3043))</f>
        <v/>
      </c>
      <c r="H3043" s="3"/>
      <c r="N3043" s="3"/>
      <c r="O3043" s="3"/>
      <c r="P3043" s="3"/>
      <c r="Q3043" s="3"/>
      <c r="R3043" s="3"/>
      <c r="S3043" s="3"/>
      <c r="T3043" s="3"/>
      <c r="V3043" s="3"/>
      <c r="W3043" s="3"/>
      <c r="X3043" s="3"/>
      <c r="Z3043" s="3"/>
      <c r="AA3043" s="3"/>
      <c r="AB3043" s="3"/>
      <c r="AC3043" s="3"/>
      <c r="AD3043" s="3"/>
      <c r="AF3043" s="3"/>
      <c r="AG3043" s="3"/>
      <c r="AH3043" s="3"/>
      <c r="AJ3043" s="3"/>
      <c r="AK3043" s="3"/>
      <c r="AL3043" s="3"/>
      <c r="AN3043" s="3"/>
      <c r="AQ3043" s="3"/>
    </row>
    <row r="3044" spans="1:43">
      <c r="A3044" t="str">
        <f>IF(C3044="","","Allievo "&amp;COUNTIF($C$2:C3044,C3044))</f>
        <v/>
      </c>
      <c r="H3044" s="3"/>
      <c r="N3044" s="3"/>
      <c r="O3044" s="3"/>
      <c r="P3044" s="3"/>
      <c r="Q3044" s="3"/>
      <c r="R3044" s="3"/>
      <c r="S3044" s="3"/>
      <c r="T3044" s="3"/>
      <c r="V3044" s="3"/>
      <c r="W3044" s="3"/>
      <c r="X3044" s="3"/>
      <c r="Z3044" s="3"/>
      <c r="AA3044" s="3"/>
      <c r="AB3044" s="3"/>
      <c r="AC3044" s="3"/>
      <c r="AD3044" s="3"/>
      <c r="AF3044" s="3"/>
      <c r="AG3044" s="3"/>
      <c r="AH3044" s="3"/>
      <c r="AJ3044" s="3"/>
      <c r="AK3044" s="3"/>
      <c r="AL3044" s="3"/>
      <c r="AN3044" s="3"/>
      <c r="AQ3044" s="3"/>
    </row>
    <row r="3045" spans="1:43">
      <c r="A3045" t="str">
        <f>IF(C3045="","","Allievo "&amp;COUNTIF($C$2:C3045,C3045))</f>
        <v/>
      </c>
      <c r="H3045" s="3"/>
      <c r="N3045" s="3"/>
      <c r="O3045" s="3"/>
      <c r="P3045" s="3"/>
      <c r="Q3045" s="3"/>
      <c r="R3045" s="3"/>
      <c r="S3045" s="3"/>
      <c r="T3045" s="3"/>
      <c r="V3045" s="3"/>
      <c r="W3045" s="3"/>
      <c r="X3045" s="3"/>
      <c r="Z3045" s="3"/>
      <c r="AA3045" s="3"/>
      <c r="AB3045" s="3"/>
      <c r="AC3045" s="3"/>
      <c r="AD3045" s="3"/>
      <c r="AF3045" s="3"/>
      <c r="AG3045" s="3"/>
      <c r="AH3045" s="3"/>
      <c r="AJ3045" s="3"/>
      <c r="AK3045" s="3"/>
      <c r="AL3045" s="3"/>
      <c r="AN3045" s="3"/>
      <c r="AQ3045" s="3"/>
    </row>
    <row r="3046" spans="1:43">
      <c r="A3046" t="str">
        <f>IF(C3046="","","Allievo "&amp;COUNTIF($C$2:C3046,C3046))</f>
        <v/>
      </c>
      <c r="H3046" s="3"/>
      <c r="N3046" s="3"/>
      <c r="O3046" s="3"/>
      <c r="P3046" s="3"/>
      <c r="Q3046" s="3"/>
      <c r="R3046" s="3"/>
      <c r="S3046" s="3"/>
      <c r="T3046" s="3"/>
      <c r="V3046" s="3"/>
      <c r="W3046" s="3"/>
      <c r="X3046" s="3"/>
      <c r="Z3046" s="3"/>
      <c r="AA3046" s="3"/>
      <c r="AB3046" s="3"/>
      <c r="AC3046" s="3"/>
      <c r="AD3046" s="3"/>
      <c r="AF3046" s="3"/>
      <c r="AG3046" s="3"/>
      <c r="AH3046" s="3"/>
      <c r="AJ3046" s="3"/>
      <c r="AK3046" s="3"/>
      <c r="AL3046" s="3"/>
      <c r="AN3046" s="3"/>
      <c r="AQ3046" s="3"/>
    </row>
    <row r="3047" spans="1:43">
      <c r="A3047" t="str">
        <f>IF(C3047="","","Allievo "&amp;COUNTIF($C$2:C3047,C3047))</f>
        <v/>
      </c>
      <c r="H3047" s="3"/>
      <c r="N3047" s="3"/>
      <c r="O3047" s="3"/>
      <c r="P3047" s="3"/>
      <c r="Q3047" s="3"/>
      <c r="R3047" s="3"/>
      <c r="S3047" s="3"/>
      <c r="T3047" s="3"/>
      <c r="V3047" s="3"/>
      <c r="W3047" s="3"/>
      <c r="X3047" s="3"/>
      <c r="Z3047" s="3"/>
      <c r="AA3047" s="3"/>
      <c r="AB3047" s="3"/>
      <c r="AC3047" s="3"/>
      <c r="AD3047" s="3"/>
      <c r="AF3047" s="3"/>
      <c r="AG3047" s="3"/>
      <c r="AH3047" s="3"/>
      <c r="AJ3047" s="3"/>
      <c r="AK3047" s="3"/>
      <c r="AL3047" s="3"/>
      <c r="AN3047" s="3"/>
      <c r="AQ3047" s="3"/>
    </row>
    <row r="3048" spans="1:43">
      <c r="A3048" t="str">
        <f>IF(C3048="","","Allievo "&amp;COUNTIF($C$2:C3048,C3048))</f>
        <v/>
      </c>
      <c r="H3048" s="3"/>
      <c r="N3048" s="3"/>
      <c r="O3048" s="3"/>
      <c r="P3048" s="3"/>
      <c r="Q3048" s="3"/>
      <c r="R3048" s="3"/>
      <c r="S3048" s="3"/>
      <c r="T3048" s="3"/>
      <c r="V3048" s="3"/>
      <c r="W3048" s="3"/>
      <c r="X3048" s="3"/>
      <c r="Z3048" s="3"/>
      <c r="AA3048" s="3"/>
      <c r="AB3048" s="3"/>
      <c r="AC3048" s="3"/>
      <c r="AD3048" s="3"/>
      <c r="AF3048" s="3"/>
      <c r="AG3048" s="3"/>
      <c r="AH3048" s="3"/>
      <c r="AJ3048" s="3"/>
      <c r="AK3048" s="3"/>
      <c r="AL3048" s="3"/>
      <c r="AN3048" s="3"/>
      <c r="AQ3048" s="3"/>
    </row>
    <row r="3049" spans="1:43">
      <c r="A3049" t="str">
        <f>IF(C3049="","","Allievo "&amp;COUNTIF($C$2:C3049,C3049))</f>
        <v/>
      </c>
      <c r="H3049" s="3"/>
      <c r="N3049" s="3"/>
      <c r="O3049" s="3"/>
      <c r="P3049" s="3"/>
      <c r="Q3049" s="3"/>
      <c r="R3049" s="3"/>
      <c r="S3049" s="3"/>
      <c r="T3049" s="3"/>
      <c r="V3049" s="3"/>
      <c r="W3049" s="3"/>
      <c r="X3049" s="3"/>
      <c r="Z3049" s="3"/>
      <c r="AA3049" s="3"/>
      <c r="AB3049" s="3"/>
      <c r="AC3049" s="3"/>
      <c r="AD3049" s="3"/>
      <c r="AF3049" s="3"/>
      <c r="AG3049" s="3"/>
      <c r="AH3049" s="3"/>
      <c r="AJ3049" s="3"/>
      <c r="AK3049" s="3"/>
      <c r="AL3049" s="3"/>
      <c r="AN3049" s="3"/>
      <c r="AQ3049" s="3"/>
    </row>
    <row r="3050" spans="1:43">
      <c r="A3050" t="str">
        <f>IF(C3050="","","Allievo "&amp;COUNTIF($C$2:C3050,C3050))</f>
        <v/>
      </c>
      <c r="H3050" s="3"/>
      <c r="N3050" s="3"/>
      <c r="O3050" s="3"/>
      <c r="P3050" s="3"/>
      <c r="Q3050" s="3"/>
      <c r="R3050" s="3"/>
      <c r="S3050" s="3"/>
      <c r="T3050" s="3"/>
      <c r="V3050" s="3"/>
      <c r="W3050" s="3"/>
      <c r="X3050" s="3"/>
      <c r="Z3050" s="3"/>
      <c r="AA3050" s="3"/>
      <c r="AB3050" s="3"/>
      <c r="AC3050" s="3"/>
      <c r="AD3050" s="3"/>
      <c r="AF3050" s="3"/>
      <c r="AG3050" s="3"/>
      <c r="AH3050" s="3"/>
      <c r="AJ3050" s="3"/>
      <c r="AK3050" s="3"/>
      <c r="AL3050" s="3"/>
      <c r="AN3050" s="3"/>
      <c r="AQ3050" s="3"/>
    </row>
    <row r="3051" spans="1:43">
      <c r="A3051" t="str">
        <f>IF(C3051="","","Allievo "&amp;COUNTIF($C$2:C3051,C3051))</f>
        <v/>
      </c>
      <c r="H3051" s="3"/>
      <c r="N3051" s="3"/>
      <c r="O3051" s="3"/>
      <c r="P3051" s="3"/>
      <c r="Q3051" s="3"/>
      <c r="R3051" s="3"/>
      <c r="S3051" s="3"/>
      <c r="T3051" s="3"/>
      <c r="V3051" s="3"/>
      <c r="W3051" s="3"/>
      <c r="X3051" s="3"/>
      <c r="Z3051" s="3"/>
      <c r="AA3051" s="3"/>
      <c r="AB3051" s="3"/>
      <c r="AC3051" s="3"/>
      <c r="AD3051" s="3"/>
      <c r="AF3051" s="3"/>
      <c r="AG3051" s="3"/>
      <c r="AH3051" s="3"/>
      <c r="AJ3051" s="3"/>
      <c r="AK3051" s="3"/>
      <c r="AL3051" s="3"/>
      <c r="AN3051" s="3"/>
      <c r="AQ3051" s="3"/>
    </row>
    <row r="3052" spans="1:43">
      <c r="A3052" t="str">
        <f>IF(C3052="","","Allievo "&amp;COUNTIF($C$2:C3052,C3052))</f>
        <v/>
      </c>
      <c r="H3052" s="3"/>
      <c r="N3052" s="3"/>
      <c r="O3052" s="3"/>
      <c r="P3052" s="3"/>
      <c r="Q3052" s="3"/>
      <c r="R3052" s="3"/>
      <c r="S3052" s="3"/>
      <c r="T3052" s="3"/>
      <c r="V3052" s="3"/>
      <c r="W3052" s="3"/>
      <c r="X3052" s="3"/>
      <c r="Z3052" s="3"/>
      <c r="AA3052" s="3"/>
      <c r="AB3052" s="3"/>
      <c r="AC3052" s="3"/>
      <c r="AD3052" s="3"/>
      <c r="AF3052" s="3"/>
      <c r="AG3052" s="3"/>
      <c r="AH3052" s="3"/>
      <c r="AJ3052" s="3"/>
      <c r="AK3052" s="3"/>
      <c r="AL3052" s="3"/>
      <c r="AN3052" s="3"/>
      <c r="AQ3052" s="3"/>
    </row>
    <row r="3053" spans="1:43">
      <c r="A3053" t="str">
        <f>IF(C3053="","","Allievo "&amp;COUNTIF($C$2:C3053,C3053))</f>
        <v/>
      </c>
      <c r="H3053" s="3"/>
      <c r="N3053" s="3"/>
      <c r="O3053" s="3"/>
      <c r="P3053" s="3"/>
      <c r="Q3053" s="3"/>
      <c r="R3053" s="3"/>
      <c r="S3053" s="3"/>
      <c r="T3053" s="3"/>
      <c r="V3053" s="3"/>
      <c r="W3053" s="3"/>
      <c r="X3053" s="3"/>
      <c r="Z3053" s="3"/>
      <c r="AA3053" s="3"/>
      <c r="AB3053" s="3"/>
      <c r="AC3053" s="3"/>
      <c r="AD3053" s="3"/>
      <c r="AF3053" s="3"/>
      <c r="AG3053" s="3"/>
      <c r="AH3053" s="3"/>
      <c r="AJ3053" s="3"/>
      <c r="AK3053" s="3"/>
      <c r="AL3053" s="3"/>
      <c r="AN3053" s="3"/>
      <c r="AQ3053" s="3"/>
    </row>
    <row r="3054" spans="1:43">
      <c r="A3054" t="str">
        <f>IF(C3054="","","Allievo "&amp;COUNTIF($C$2:C3054,C3054))</f>
        <v/>
      </c>
      <c r="H3054" s="3"/>
      <c r="N3054" s="3"/>
      <c r="O3054" s="3"/>
      <c r="P3054" s="3"/>
      <c r="Q3054" s="3"/>
      <c r="R3054" s="3"/>
      <c r="S3054" s="3"/>
      <c r="T3054" s="3"/>
      <c r="V3054" s="3"/>
      <c r="W3054" s="3"/>
      <c r="X3054" s="3"/>
      <c r="Z3054" s="3"/>
      <c r="AA3054" s="3"/>
      <c r="AB3054" s="3"/>
      <c r="AC3054" s="3"/>
      <c r="AD3054" s="3"/>
      <c r="AF3054" s="3"/>
      <c r="AG3054" s="3"/>
      <c r="AH3054" s="3"/>
      <c r="AJ3054" s="3"/>
      <c r="AK3054" s="3"/>
      <c r="AL3054" s="3"/>
      <c r="AN3054" s="3"/>
      <c r="AQ3054" s="3"/>
    </row>
    <row r="3055" spans="1:43">
      <c r="A3055" t="str">
        <f>IF(C3055="","","Allievo "&amp;COUNTIF($C$2:C3055,C3055))</f>
        <v/>
      </c>
      <c r="H3055" s="3"/>
      <c r="N3055" s="3"/>
      <c r="O3055" s="3"/>
      <c r="P3055" s="3"/>
      <c r="Q3055" s="3"/>
      <c r="R3055" s="3"/>
      <c r="S3055" s="3"/>
      <c r="T3055" s="3"/>
      <c r="V3055" s="3"/>
      <c r="W3055" s="3"/>
      <c r="X3055" s="3"/>
      <c r="Z3055" s="3"/>
      <c r="AA3055" s="3"/>
      <c r="AB3055" s="3"/>
      <c r="AC3055" s="3"/>
      <c r="AD3055" s="3"/>
      <c r="AF3055" s="3"/>
      <c r="AG3055" s="3"/>
      <c r="AH3055" s="3"/>
      <c r="AJ3055" s="3"/>
      <c r="AK3055" s="3"/>
      <c r="AL3055" s="3"/>
      <c r="AN3055" s="3"/>
      <c r="AQ3055" s="3"/>
    </row>
    <row r="3056" spans="1:43">
      <c r="A3056" t="str">
        <f>IF(C3056="","","Allievo "&amp;COUNTIF($C$2:C3056,C3056))</f>
        <v/>
      </c>
      <c r="H3056" s="3"/>
      <c r="N3056" s="3"/>
      <c r="O3056" s="3"/>
      <c r="P3056" s="3"/>
      <c r="Q3056" s="3"/>
      <c r="R3056" s="3"/>
      <c r="S3056" s="3"/>
      <c r="T3056" s="3"/>
      <c r="V3056" s="3"/>
      <c r="W3056" s="3"/>
      <c r="X3056" s="3"/>
      <c r="Z3056" s="3"/>
      <c r="AA3056" s="3"/>
      <c r="AB3056" s="3"/>
      <c r="AC3056" s="3"/>
      <c r="AD3056" s="3"/>
      <c r="AF3056" s="3"/>
      <c r="AG3056" s="3"/>
      <c r="AH3056" s="3"/>
      <c r="AJ3056" s="3"/>
      <c r="AK3056" s="3"/>
      <c r="AL3056" s="3"/>
      <c r="AN3056" s="3"/>
      <c r="AQ3056" s="3"/>
    </row>
    <row r="3057" spans="1:43">
      <c r="A3057" t="str">
        <f>IF(C3057="","","Allievo "&amp;COUNTIF($C$2:C3057,C3057))</f>
        <v/>
      </c>
      <c r="H3057" s="3"/>
      <c r="N3057" s="3"/>
      <c r="O3057" s="3"/>
      <c r="P3057" s="3"/>
      <c r="Q3057" s="3"/>
      <c r="R3057" s="3"/>
      <c r="S3057" s="3"/>
      <c r="T3057" s="3"/>
      <c r="V3057" s="3"/>
      <c r="W3057" s="3"/>
      <c r="X3057" s="3"/>
      <c r="Z3057" s="3"/>
      <c r="AA3057" s="3"/>
      <c r="AB3057" s="3"/>
      <c r="AC3057" s="3"/>
      <c r="AD3057" s="3"/>
      <c r="AF3057" s="3"/>
      <c r="AG3057" s="3"/>
      <c r="AH3057" s="3"/>
      <c r="AJ3057" s="3"/>
      <c r="AK3057" s="3"/>
      <c r="AL3057" s="3"/>
      <c r="AN3057" s="3"/>
      <c r="AQ3057" s="3"/>
    </row>
    <row r="3058" spans="1:43">
      <c r="A3058" t="str">
        <f>IF(C3058="","","Allievo "&amp;COUNTIF($C$2:C3058,C3058))</f>
        <v/>
      </c>
      <c r="H3058" s="3"/>
      <c r="N3058" s="3"/>
      <c r="O3058" s="3"/>
      <c r="P3058" s="3"/>
      <c r="Q3058" s="3"/>
      <c r="R3058" s="3"/>
      <c r="S3058" s="3"/>
      <c r="T3058" s="3"/>
      <c r="V3058" s="3"/>
      <c r="W3058" s="3"/>
      <c r="X3058" s="3"/>
      <c r="Z3058" s="3"/>
      <c r="AA3058" s="3"/>
      <c r="AB3058" s="3"/>
      <c r="AC3058" s="3"/>
      <c r="AD3058" s="3"/>
      <c r="AF3058" s="3"/>
      <c r="AG3058" s="3"/>
      <c r="AH3058" s="3"/>
      <c r="AJ3058" s="3"/>
      <c r="AK3058" s="3"/>
      <c r="AL3058" s="3"/>
      <c r="AN3058" s="3"/>
      <c r="AQ3058" s="3"/>
    </row>
    <row r="3059" spans="1:43">
      <c r="A3059" t="str">
        <f>IF(C3059="","","Allievo "&amp;COUNTIF($C$2:C3059,C3059))</f>
        <v/>
      </c>
      <c r="H3059" s="3"/>
      <c r="N3059" s="3"/>
      <c r="O3059" s="3"/>
      <c r="P3059" s="3"/>
      <c r="Q3059" s="3"/>
      <c r="R3059" s="3"/>
      <c r="S3059" s="3"/>
      <c r="T3059" s="3"/>
      <c r="V3059" s="3"/>
      <c r="W3059" s="3"/>
      <c r="X3059" s="3"/>
      <c r="Z3059" s="3"/>
      <c r="AA3059" s="3"/>
      <c r="AB3059" s="3"/>
      <c r="AC3059" s="3"/>
      <c r="AD3059" s="3"/>
      <c r="AF3059" s="3"/>
      <c r="AG3059" s="3"/>
      <c r="AH3059" s="3"/>
      <c r="AJ3059" s="3"/>
      <c r="AK3059" s="3"/>
      <c r="AL3059" s="3"/>
      <c r="AN3059" s="3"/>
      <c r="AQ3059" s="3"/>
    </row>
    <row r="3060" spans="1:43">
      <c r="A3060" t="str">
        <f>IF(C3060="","","Allievo "&amp;COUNTIF($C$2:C3060,C3060))</f>
        <v/>
      </c>
      <c r="H3060" s="3"/>
      <c r="N3060" s="3"/>
      <c r="O3060" s="3"/>
      <c r="P3060" s="3"/>
      <c r="Q3060" s="3"/>
      <c r="R3060" s="3"/>
      <c r="S3060" s="3"/>
      <c r="T3060" s="3"/>
      <c r="V3060" s="3"/>
      <c r="W3060" s="3"/>
      <c r="X3060" s="3"/>
      <c r="Z3060" s="3"/>
      <c r="AA3060" s="3"/>
      <c r="AB3060" s="3"/>
      <c r="AC3060" s="3"/>
      <c r="AD3060" s="3"/>
      <c r="AF3060" s="3"/>
      <c r="AG3060" s="3"/>
      <c r="AH3060" s="3"/>
      <c r="AJ3060" s="3"/>
      <c r="AK3060" s="3"/>
      <c r="AL3060" s="3"/>
      <c r="AN3060" s="3"/>
      <c r="AQ3060" s="3"/>
    </row>
    <row r="3061" spans="1:43">
      <c r="A3061" t="str">
        <f>IF(C3061="","","Allievo "&amp;COUNTIF($C$2:C3061,C3061))</f>
        <v/>
      </c>
      <c r="H3061" s="3"/>
      <c r="N3061" s="3"/>
      <c r="O3061" s="3"/>
      <c r="P3061" s="3"/>
      <c r="Q3061" s="3"/>
      <c r="R3061" s="3"/>
      <c r="S3061" s="3"/>
      <c r="T3061" s="3"/>
      <c r="V3061" s="3"/>
      <c r="W3061" s="3"/>
      <c r="X3061" s="3"/>
      <c r="Z3061" s="3"/>
      <c r="AA3061" s="3"/>
      <c r="AB3061" s="3"/>
      <c r="AC3061" s="3"/>
      <c r="AD3061" s="3"/>
      <c r="AF3061" s="3"/>
      <c r="AG3061" s="3"/>
      <c r="AH3061" s="3"/>
      <c r="AJ3061" s="3"/>
      <c r="AK3061" s="3"/>
      <c r="AL3061" s="3"/>
      <c r="AN3061" s="3"/>
      <c r="AQ3061" s="3"/>
    </row>
    <row r="3062" spans="1:43">
      <c r="A3062" t="str">
        <f>IF(C3062="","","Allievo "&amp;COUNTIF($C$2:C3062,C3062))</f>
        <v/>
      </c>
      <c r="H3062" s="3"/>
      <c r="N3062" s="3"/>
      <c r="O3062" s="3"/>
      <c r="P3062" s="3"/>
      <c r="Q3062" s="3"/>
      <c r="R3062" s="3"/>
      <c r="S3062" s="3"/>
      <c r="T3062" s="3"/>
      <c r="V3062" s="3"/>
      <c r="W3062" s="3"/>
      <c r="X3062" s="3"/>
      <c r="Z3062" s="3"/>
      <c r="AA3062" s="3"/>
      <c r="AB3062" s="3"/>
      <c r="AC3062" s="3"/>
      <c r="AD3062" s="3"/>
      <c r="AF3062" s="3"/>
      <c r="AG3062" s="3"/>
      <c r="AH3062" s="3"/>
      <c r="AJ3062" s="3"/>
      <c r="AK3062" s="3"/>
      <c r="AL3062" s="3"/>
      <c r="AN3062" s="3"/>
      <c r="AQ3062" s="3"/>
    </row>
    <row r="3063" spans="1:43">
      <c r="A3063" t="str">
        <f>IF(C3063="","","Allievo "&amp;COUNTIF($C$2:C3063,C3063))</f>
        <v/>
      </c>
      <c r="H3063" s="3"/>
      <c r="N3063" s="3"/>
      <c r="O3063" s="3"/>
      <c r="P3063" s="3"/>
      <c r="Q3063" s="3"/>
      <c r="R3063" s="3"/>
      <c r="S3063" s="3"/>
      <c r="T3063" s="3"/>
      <c r="V3063" s="3"/>
      <c r="W3063" s="3"/>
      <c r="X3063" s="3"/>
      <c r="Z3063" s="3"/>
      <c r="AA3063" s="3"/>
      <c r="AB3063" s="3"/>
      <c r="AC3063" s="3"/>
      <c r="AD3063" s="3"/>
      <c r="AF3063" s="3"/>
      <c r="AG3063" s="3"/>
      <c r="AH3063" s="3"/>
      <c r="AJ3063" s="3"/>
      <c r="AK3063" s="3"/>
      <c r="AL3063" s="3"/>
      <c r="AN3063" s="3"/>
      <c r="AQ3063" s="3"/>
    </row>
    <row r="3064" spans="1:43">
      <c r="A3064" t="str">
        <f>IF(C3064="","","Allievo "&amp;COUNTIF($C$2:C3064,C3064))</f>
        <v/>
      </c>
      <c r="H3064" s="3"/>
      <c r="N3064" s="3"/>
      <c r="O3064" s="3"/>
      <c r="P3064" s="3"/>
      <c r="Q3064" s="3"/>
      <c r="R3064" s="3"/>
      <c r="S3064" s="3"/>
      <c r="T3064" s="3"/>
      <c r="V3064" s="3"/>
      <c r="W3064" s="3"/>
      <c r="X3064" s="3"/>
      <c r="Z3064" s="3"/>
      <c r="AA3064" s="3"/>
      <c r="AB3064" s="3"/>
      <c r="AC3064" s="3"/>
      <c r="AD3064" s="3"/>
      <c r="AF3064" s="3"/>
      <c r="AG3064" s="3"/>
      <c r="AH3064" s="3"/>
      <c r="AJ3064" s="3"/>
      <c r="AK3064" s="3"/>
      <c r="AL3064" s="3"/>
      <c r="AN3064" s="3"/>
      <c r="AQ3064" s="3"/>
    </row>
    <row r="3065" spans="1:43">
      <c r="A3065" t="str">
        <f>IF(C3065="","","Allievo "&amp;COUNTIF($C$2:C3065,C3065))</f>
        <v/>
      </c>
      <c r="H3065" s="3"/>
      <c r="N3065" s="3"/>
      <c r="O3065" s="3"/>
      <c r="P3065" s="3"/>
      <c r="Q3065" s="3"/>
      <c r="R3065" s="3"/>
      <c r="S3065" s="3"/>
      <c r="T3065" s="3"/>
      <c r="V3065" s="3"/>
      <c r="W3065" s="3"/>
      <c r="X3065" s="3"/>
      <c r="Z3065" s="3"/>
      <c r="AA3065" s="3"/>
      <c r="AB3065" s="3"/>
      <c r="AC3065" s="3"/>
      <c r="AD3065" s="3"/>
      <c r="AF3065" s="3"/>
      <c r="AG3065" s="3"/>
      <c r="AH3065" s="3"/>
      <c r="AJ3065" s="3"/>
      <c r="AK3065" s="3"/>
      <c r="AL3065" s="3"/>
      <c r="AN3065" s="3"/>
      <c r="AQ3065" s="3"/>
    </row>
    <row r="3066" spans="1:43">
      <c r="A3066" t="str">
        <f>IF(C3066="","","Allievo "&amp;COUNTIF($C$2:C3066,C3066))</f>
        <v/>
      </c>
      <c r="H3066" s="3"/>
      <c r="N3066" s="3"/>
      <c r="O3066" s="3"/>
      <c r="P3066" s="3"/>
      <c r="Q3066" s="3"/>
      <c r="R3066" s="3"/>
      <c r="S3066" s="3"/>
      <c r="T3066" s="3"/>
      <c r="V3066" s="3"/>
      <c r="W3066" s="3"/>
      <c r="X3066" s="3"/>
      <c r="Z3066" s="3"/>
      <c r="AA3066" s="3"/>
      <c r="AB3066" s="3"/>
      <c r="AC3066" s="3"/>
      <c r="AD3066" s="3"/>
      <c r="AF3066" s="3"/>
      <c r="AG3066" s="3"/>
      <c r="AH3066" s="3"/>
      <c r="AJ3066" s="3"/>
      <c r="AK3066" s="3"/>
      <c r="AL3066" s="3"/>
      <c r="AN3066" s="3"/>
      <c r="AQ3066" s="3"/>
    </row>
    <row r="3067" spans="1:43">
      <c r="A3067" t="str">
        <f>IF(C3067="","","Allievo "&amp;COUNTIF($C$2:C3067,C3067))</f>
        <v/>
      </c>
      <c r="H3067" s="3"/>
      <c r="N3067" s="3"/>
      <c r="O3067" s="3"/>
      <c r="P3067" s="3"/>
      <c r="Q3067" s="3"/>
      <c r="R3067" s="3"/>
      <c r="S3067" s="3"/>
      <c r="T3067" s="3"/>
      <c r="V3067" s="3"/>
      <c r="W3067" s="3"/>
      <c r="X3067" s="3"/>
      <c r="Z3067" s="3"/>
      <c r="AA3067" s="3"/>
      <c r="AB3067" s="3"/>
      <c r="AC3067" s="3"/>
      <c r="AD3067" s="3"/>
      <c r="AF3067" s="3"/>
      <c r="AG3067" s="3"/>
      <c r="AH3067" s="3"/>
      <c r="AJ3067" s="3"/>
      <c r="AK3067" s="3"/>
      <c r="AL3067" s="3"/>
      <c r="AN3067" s="3"/>
      <c r="AQ3067" s="3"/>
    </row>
    <row r="3068" spans="1:43">
      <c r="A3068" t="str">
        <f>IF(C3068="","","Allievo "&amp;COUNTIF($C$2:C3068,C3068))</f>
        <v/>
      </c>
      <c r="H3068" s="3"/>
      <c r="N3068" s="3"/>
      <c r="O3068" s="3"/>
      <c r="P3068" s="3"/>
      <c r="Q3068" s="3"/>
      <c r="R3068" s="3"/>
      <c r="S3068" s="3"/>
      <c r="T3068" s="3"/>
      <c r="V3068" s="3"/>
      <c r="W3068" s="3"/>
      <c r="X3068" s="3"/>
      <c r="Z3068" s="3"/>
      <c r="AA3068" s="3"/>
      <c r="AB3068" s="3"/>
      <c r="AC3068" s="3"/>
      <c r="AD3068" s="3"/>
      <c r="AF3068" s="3"/>
      <c r="AG3068" s="3"/>
      <c r="AH3068" s="3"/>
      <c r="AJ3068" s="3"/>
      <c r="AK3068" s="3"/>
      <c r="AL3068" s="3"/>
      <c r="AN3068" s="3"/>
      <c r="AQ3068" s="3"/>
    </row>
    <row r="3069" spans="1:43">
      <c r="A3069" t="str">
        <f>IF(C3069="","","Allievo "&amp;COUNTIF($C$2:C3069,C3069))</f>
        <v/>
      </c>
      <c r="H3069" s="3"/>
      <c r="N3069" s="3"/>
      <c r="O3069" s="3"/>
      <c r="P3069" s="3"/>
      <c r="Q3069" s="3"/>
      <c r="R3069" s="3"/>
      <c r="S3069" s="3"/>
      <c r="T3069" s="3"/>
      <c r="V3069" s="3"/>
      <c r="W3069" s="3"/>
      <c r="X3069" s="3"/>
      <c r="Z3069" s="3"/>
      <c r="AA3069" s="3"/>
      <c r="AB3069" s="3"/>
      <c r="AC3069" s="3"/>
      <c r="AD3069" s="3"/>
      <c r="AF3069" s="3"/>
      <c r="AG3069" s="3"/>
      <c r="AH3069" s="3"/>
      <c r="AJ3069" s="3"/>
      <c r="AK3069" s="3"/>
      <c r="AL3069" s="3"/>
      <c r="AN3069" s="3"/>
      <c r="AQ3069" s="3"/>
    </row>
    <row r="3070" spans="1:43">
      <c r="A3070" t="str">
        <f>IF(C3070="","","Allievo "&amp;COUNTIF($C$2:C3070,C3070))</f>
        <v/>
      </c>
      <c r="H3070" s="3"/>
      <c r="N3070" s="3"/>
      <c r="O3070" s="3"/>
      <c r="P3070" s="3"/>
      <c r="Q3070" s="3"/>
      <c r="R3070" s="3"/>
      <c r="S3070" s="3"/>
      <c r="T3070" s="3"/>
      <c r="V3070" s="3"/>
      <c r="W3070" s="3"/>
      <c r="X3070" s="3"/>
      <c r="Z3070" s="3"/>
      <c r="AA3070" s="3"/>
      <c r="AB3070" s="3"/>
      <c r="AC3070" s="3"/>
      <c r="AD3070" s="3"/>
      <c r="AF3070" s="3"/>
      <c r="AG3070" s="3"/>
      <c r="AH3070" s="3"/>
      <c r="AJ3070" s="3"/>
      <c r="AK3070" s="3"/>
      <c r="AL3070" s="3"/>
      <c r="AN3070" s="3"/>
      <c r="AQ3070" s="3"/>
    </row>
    <row r="3071" spans="1:43">
      <c r="A3071" t="str">
        <f>IF(C3071="","","Allievo "&amp;COUNTIF($C$2:C3071,C3071))</f>
        <v/>
      </c>
      <c r="H3071" s="3"/>
      <c r="N3071" s="3"/>
      <c r="O3071" s="3"/>
      <c r="P3071" s="3"/>
      <c r="Q3071" s="3"/>
      <c r="R3071" s="3"/>
      <c r="S3071" s="3"/>
      <c r="T3071" s="3"/>
      <c r="V3071" s="3"/>
      <c r="W3071" s="3"/>
      <c r="X3071" s="3"/>
      <c r="Z3071" s="3"/>
      <c r="AA3071" s="3"/>
      <c r="AB3071" s="3"/>
      <c r="AC3071" s="3"/>
      <c r="AD3071" s="3"/>
      <c r="AF3071" s="3"/>
      <c r="AG3071" s="3"/>
      <c r="AH3071" s="3"/>
      <c r="AJ3071" s="3"/>
      <c r="AK3071" s="3"/>
      <c r="AL3071" s="3"/>
      <c r="AN3071" s="3"/>
      <c r="AQ3071" s="3"/>
    </row>
    <row r="3072" spans="1:43">
      <c r="A3072" t="str">
        <f>IF(C3072="","","Allievo "&amp;COUNTIF($C$2:C3072,C3072))</f>
        <v/>
      </c>
      <c r="H3072" s="3"/>
      <c r="N3072" s="3"/>
      <c r="O3072" s="3"/>
      <c r="P3072" s="3"/>
      <c r="Q3072" s="3"/>
      <c r="R3072" s="3"/>
      <c r="S3072" s="3"/>
      <c r="T3072" s="3"/>
      <c r="V3072" s="3"/>
      <c r="W3072" s="3"/>
      <c r="X3072" s="3"/>
      <c r="Z3072" s="3"/>
      <c r="AA3072" s="3"/>
      <c r="AB3072" s="3"/>
      <c r="AC3072" s="3"/>
      <c r="AD3072" s="3"/>
      <c r="AF3072" s="3"/>
      <c r="AG3072" s="3"/>
      <c r="AH3072" s="3"/>
      <c r="AJ3072" s="3"/>
      <c r="AK3072" s="3"/>
      <c r="AL3072" s="3"/>
      <c r="AN3072" s="3"/>
      <c r="AQ3072" s="3"/>
    </row>
    <row r="3073" spans="1:43">
      <c r="A3073" t="str">
        <f>IF(C3073="","","Allievo "&amp;COUNTIF($C$2:C3073,C3073))</f>
        <v/>
      </c>
      <c r="H3073" s="3"/>
      <c r="N3073" s="3"/>
      <c r="O3073" s="3"/>
      <c r="P3073" s="3"/>
      <c r="Q3073" s="3"/>
      <c r="R3073" s="3"/>
      <c r="S3073" s="3"/>
      <c r="T3073" s="3"/>
      <c r="V3073" s="3"/>
      <c r="W3073" s="3"/>
      <c r="X3073" s="3"/>
      <c r="Z3073" s="3"/>
      <c r="AA3073" s="3"/>
      <c r="AB3073" s="3"/>
      <c r="AC3073" s="3"/>
      <c r="AD3073" s="3"/>
      <c r="AF3073" s="3"/>
      <c r="AG3073" s="3"/>
      <c r="AH3073" s="3"/>
      <c r="AJ3073" s="3"/>
      <c r="AK3073" s="3"/>
      <c r="AL3073" s="3"/>
      <c r="AN3073" s="3"/>
      <c r="AQ3073" s="3"/>
    </row>
    <row r="3074" spans="1:43">
      <c r="A3074" t="str">
        <f>IF(C3074="","","Allievo "&amp;COUNTIF($C$2:C3074,C3074))</f>
        <v/>
      </c>
      <c r="H3074" s="3"/>
      <c r="N3074" s="3"/>
      <c r="O3074" s="3"/>
      <c r="P3074" s="3"/>
      <c r="Q3074" s="3"/>
      <c r="R3074" s="3"/>
      <c r="S3074" s="3"/>
      <c r="T3074" s="3"/>
      <c r="V3074" s="3"/>
      <c r="W3074" s="3"/>
      <c r="X3074" s="3"/>
      <c r="Z3074" s="3"/>
      <c r="AA3074" s="3"/>
      <c r="AB3074" s="3"/>
      <c r="AC3074" s="3"/>
      <c r="AD3074" s="3"/>
      <c r="AF3074" s="3"/>
      <c r="AG3074" s="3"/>
      <c r="AH3074" s="3"/>
      <c r="AJ3074" s="3"/>
      <c r="AK3074" s="3"/>
      <c r="AL3074" s="3"/>
      <c r="AN3074" s="3"/>
      <c r="AQ3074" s="3"/>
    </row>
    <row r="3075" spans="1:43">
      <c r="A3075" t="str">
        <f>IF(C3075="","","Allievo "&amp;COUNTIF($C$2:C3075,C3075))</f>
        <v/>
      </c>
      <c r="H3075" s="3"/>
      <c r="N3075" s="3"/>
      <c r="O3075" s="3"/>
      <c r="P3075" s="3"/>
      <c r="Q3075" s="3"/>
      <c r="R3075" s="3"/>
      <c r="S3075" s="3"/>
      <c r="T3075" s="3"/>
      <c r="V3075" s="3"/>
      <c r="W3075" s="3"/>
      <c r="X3075" s="3"/>
      <c r="Z3075" s="3"/>
      <c r="AA3075" s="3"/>
      <c r="AB3075" s="3"/>
      <c r="AC3075" s="3"/>
      <c r="AD3075" s="3"/>
      <c r="AF3075" s="3"/>
      <c r="AG3075" s="3"/>
      <c r="AH3075" s="3"/>
      <c r="AJ3075" s="3"/>
      <c r="AK3075" s="3"/>
      <c r="AL3075" s="3"/>
      <c r="AN3075" s="3"/>
      <c r="AQ3075" s="3"/>
    </row>
    <row r="3076" spans="1:43">
      <c r="A3076" t="str">
        <f>IF(C3076="","","Allievo "&amp;COUNTIF($C$2:C3076,C3076))</f>
        <v/>
      </c>
      <c r="H3076" s="3"/>
      <c r="N3076" s="3"/>
      <c r="O3076" s="3"/>
      <c r="P3076" s="3"/>
      <c r="Q3076" s="3"/>
      <c r="R3076" s="3"/>
      <c r="S3076" s="3"/>
      <c r="T3076" s="3"/>
      <c r="V3076" s="3"/>
      <c r="W3076" s="3"/>
      <c r="X3076" s="3"/>
      <c r="Z3076" s="3"/>
      <c r="AA3076" s="3"/>
      <c r="AB3076" s="3"/>
      <c r="AC3076" s="3"/>
      <c r="AD3076" s="3"/>
      <c r="AF3076" s="3"/>
      <c r="AG3076" s="3"/>
      <c r="AH3076" s="3"/>
      <c r="AJ3076" s="3"/>
      <c r="AK3076" s="3"/>
      <c r="AL3076" s="3"/>
      <c r="AN3076" s="3"/>
      <c r="AQ3076" s="3"/>
    </row>
    <row r="3077" spans="1:43">
      <c r="A3077" t="str">
        <f>IF(C3077="","","Allievo "&amp;COUNTIF($C$2:C3077,C3077))</f>
        <v/>
      </c>
      <c r="H3077" s="3"/>
      <c r="N3077" s="3"/>
      <c r="O3077" s="3"/>
      <c r="P3077" s="3"/>
      <c r="Q3077" s="3"/>
      <c r="R3077" s="3"/>
      <c r="S3077" s="3"/>
      <c r="T3077" s="3"/>
      <c r="V3077" s="3"/>
      <c r="W3077" s="3"/>
      <c r="X3077" s="3"/>
      <c r="Z3077" s="3"/>
      <c r="AA3077" s="3"/>
      <c r="AB3077" s="3"/>
      <c r="AC3077" s="3"/>
      <c r="AD3077" s="3"/>
      <c r="AF3077" s="3"/>
      <c r="AG3077" s="3"/>
      <c r="AH3077" s="3"/>
      <c r="AJ3077" s="3"/>
      <c r="AK3077" s="3"/>
      <c r="AL3077" s="3"/>
      <c r="AN3077" s="3"/>
      <c r="AQ3077" s="3"/>
    </row>
    <row r="3078" spans="1:43">
      <c r="A3078" t="str">
        <f>IF(C3078="","","Allievo "&amp;COUNTIF($C$2:C3078,C3078))</f>
        <v/>
      </c>
      <c r="H3078" s="3"/>
      <c r="N3078" s="3"/>
      <c r="O3078" s="3"/>
      <c r="P3078" s="3"/>
      <c r="Q3078" s="3"/>
      <c r="R3078" s="3"/>
      <c r="S3078" s="3"/>
      <c r="T3078" s="3"/>
      <c r="V3078" s="3"/>
      <c r="W3078" s="3"/>
      <c r="X3078" s="3"/>
      <c r="Z3078" s="3"/>
      <c r="AA3078" s="3"/>
      <c r="AB3078" s="3"/>
      <c r="AC3078" s="3"/>
      <c r="AD3078" s="3"/>
      <c r="AF3078" s="3"/>
      <c r="AG3078" s="3"/>
      <c r="AH3078" s="3"/>
      <c r="AJ3078" s="3"/>
      <c r="AK3078" s="3"/>
      <c r="AL3078" s="3"/>
      <c r="AN3078" s="3"/>
      <c r="AQ3078" s="3"/>
    </row>
    <row r="3079" spans="1:43">
      <c r="A3079" t="str">
        <f>IF(C3079="","","Allievo "&amp;COUNTIF($C$2:C3079,C3079))</f>
        <v/>
      </c>
      <c r="H3079" s="3"/>
      <c r="N3079" s="3"/>
      <c r="O3079" s="3"/>
      <c r="P3079" s="3"/>
      <c r="Q3079" s="3"/>
      <c r="R3079" s="3"/>
      <c r="S3079" s="3"/>
      <c r="T3079" s="3"/>
      <c r="V3079" s="3"/>
      <c r="W3079" s="3"/>
      <c r="X3079" s="3"/>
      <c r="Z3079" s="3"/>
      <c r="AA3079" s="3"/>
      <c r="AB3079" s="3"/>
      <c r="AC3079" s="3"/>
      <c r="AD3079" s="3"/>
      <c r="AF3079" s="3"/>
      <c r="AG3079" s="3"/>
      <c r="AH3079" s="3"/>
      <c r="AJ3079" s="3"/>
      <c r="AK3079" s="3"/>
      <c r="AL3079" s="3"/>
      <c r="AN3079" s="3"/>
      <c r="AQ3079" s="3"/>
    </row>
    <row r="3080" spans="1:43">
      <c r="A3080" t="str">
        <f>IF(C3080="","","Allievo "&amp;COUNTIF($C$2:C3080,C3080))</f>
        <v/>
      </c>
      <c r="H3080" s="3"/>
      <c r="N3080" s="3"/>
      <c r="O3080" s="3"/>
      <c r="P3080" s="3"/>
      <c r="Q3080" s="3"/>
      <c r="R3080" s="3"/>
      <c r="S3080" s="3"/>
      <c r="T3080" s="3"/>
      <c r="V3080" s="3"/>
      <c r="W3080" s="3"/>
      <c r="X3080" s="3"/>
      <c r="Z3080" s="3"/>
      <c r="AA3080" s="3"/>
      <c r="AB3080" s="3"/>
      <c r="AC3080" s="3"/>
      <c r="AD3080" s="3"/>
      <c r="AF3080" s="3"/>
      <c r="AG3080" s="3"/>
      <c r="AH3080" s="3"/>
      <c r="AJ3080" s="3"/>
      <c r="AK3080" s="3"/>
      <c r="AL3080" s="3"/>
      <c r="AN3080" s="3"/>
      <c r="AQ3080" s="3"/>
    </row>
    <row r="3081" spans="1:43">
      <c r="A3081" t="str">
        <f>IF(C3081="","","Allievo "&amp;COUNTIF($C$2:C3081,C3081))</f>
        <v/>
      </c>
      <c r="H3081" s="3"/>
      <c r="N3081" s="3"/>
      <c r="O3081" s="3"/>
      <c r="P3081" s="3"/>
      <c r="Q3081" s="3"/>
      <c r="R3081" s="3"/>
      <c r="S3081" s="3"/>
      <c r="T3081" s="3"/>
      <c r="V3081" s="3"/>
      <c r="W3081" s="3"/>
      <c r="X3081" s="3"/>
      <c r="Z3081" s="3"/>
      <c r="AA3081" s="3"/>
      <c r="AB3081" s="3"/>
      <c r="AC3081" s="3"/>
      <c r="AD3081" s="3"/>
      <c r="AF3081" s="3"/>
      <c r="AG3081" s="3"/>
      <c r="AH3081" s="3"/>
      <c r="AJ3081" s="3"/>
      <c r="AK3081" s="3"/>
      <c r="AL3081" s="3"/>
      <c r="AN3081" s="3"/>
      <c r="AQ3081" s="3"/>
    </row>
    <row r="3082" spans="1:43">
      <c r="A3082" t="str">
        <f>IF(C3082="","","Allievo "&amp;COUNTIF($C$2:C3082,C3082))</f>
        <v/>
      </c>
      <c r="H3082" s="3"/>
      <c r="N3082" s="3"/>
      <c r="O3082" s="3"/>
      <c r="P3082" s="3"/>
      <c r="Q3082" s="3"/>
      <c r="R3082" s="3"/>
      <c r="S3082" s="3"/>
      <c r="T3082" s="3"/>
      <c r="V3082" s="3"/>
      <c r="W3082" s="3"/>
      <c r="X3082" s="3"/>
      <c r="Z3082" s="3"/>
      <c r="AA3082" s="3"/>
      <c r="AB3082" s="3"/>
      <c r="AC3082" s="3"/>
      <c r="AD3082" s="3"/>
      <c r="AF3082" s="3"/>
      <c r="AG3082" s="3"/>
      <c r="AH3082" s="3"/>
      <c r="AJ3082" s="3"/>
      <c r="AK3082" s="3"/>
      <c r="AL3082" s="3"/>
      <c r="AN3082" s="3"/>
      <c r="AQ3082" s="3"/>
    </row>
    <row r="3083" spans="1:43">
      <c r="A3083" t="str">
        <f>IF(C3083="","","Allievo "&amp;COUNTIF($C$2:C3083,C3083))</f>
        <v/>
      </c>
      <c r="H3083" s="3"/>
      <c r="N3083" s="3"/>
      <c r="O3083" s="3"/>
      <c r="P3083" s="3"/>
      <c r="Q3083" s="3"/>
      <c r="R3083" s="3"/>
      <c r="S3083" s="3"/>
      <c r="T3083" s="3"/>
      <c r="V3083" s="3"/>
      <c r="W3083" s="3"/>
      <c r="X3083" s="3"/>
      <c r="Z3083" s="3"/>
      <c r="AA3083" s="3"/>
      <c r="AB3083" s="3"/>
      <c r="AC3083" s="3"/>
      <c r="AD3083" s="3"/>
      <c r="AF3083" s="3"/>
      <c r="AG3083" s="3"/>
      <c r="AH3083" s="3"/>
      <c r="AJ3083" s="3"/>
      <c r="AK3083" s="3"/>
      <c r="AL3083" s="3"/>
      <c r="AN3083" s="3"/>
      <c r="AQ3083" s="3"/>
    </row>
    <row r="3084" spans="1:43">
      <c r="A3084" t="str">
        <f>IF(C3084="","","Allievo "&amp;COUNTIF($C$2:C3084,C3084))</f>
        <v/>
      </c>
      <c r="H3084" s="3"/>
      <c r="N3084" s="3"/>
      <c r="O3084" s="3"/>
      <c r="P3084" s="3"/>
      <c r="Q3084" s="3"/>
      <c r="R3084" s="3"/>
      <c r="S3084" s="3"/>
      <c r="T3084" s="3"/>
      <c r="V3084" s="3"/>
      <c r="W3084" s="3"/>
      <c r="X3084" s="3"/>
      <c r="Z3084" s="3"/>
      <c r="AA3084" s="3"/>
      <c r="AB3084" s="3"/>
      <c r="AC3084" s="3"/>
      <c r="AD3084" s="3"/>
      <c r="AF3084" s="3"/>
      <c r="AG3084" s="3"/>
      <c r="AH3084" s="3"/>
      <c r="AJ3084" s="3"/>
      <c r="AK3084" s="3"/>
      <c r="AL3084" s="3"/>
      <c r="AN3084" s="3"/>
      <c r="AQ3084" s="3"/>
    </row>
    <row r="3085" spans="1:43">
      <c r="A3085" t="str">
        <f>IF(C3085="","","Allievo "&amp;COUNTIF($C$2:C3085,C3085))</f>
        <v/>
      </c>
      <c r="H3085" s="3"/>
      <c r="N3085" s="3"/>
      <c r="O3085" s="3"/>
      <c r="P3085" s="3"/>
      <c r="Q3085" s="3"/>
      <c r="R3085" s="3"/>
      <c r="S3085" s="3"/>
      <c r="T3085" s="3"/>
      <c r="V3085" s="3"/>
      <c r="W3085" s="3"/>
      <c r="X3085" s="3"/>
      <c r="Z3085" s="3"/>
      <c r="AA3085" s="3"/>
      <c r="AB3085" s="3"/>
      <c r="AC3085" s="3"/>
      <c r="AD3085" s="3"/>
      <c r="AF3085" s="3"/>
      <c r="AG3085" s="3"/>
      <c r="AH3085" s="3"/>
      <c r="AJ3085" s="3"/>
      <c r="AK3085" s="3"/>
      <c r="AL3085" s="3"/>
      <c r="AN3085" s="3"/>
      <c r="AQ3085" s="3"/>
    </row>
    <row r="3086" spans="1:43">
      <c r="A3086" t="str">
        <f>IF(C3086="","","Allievo "&amp;COUNTIF($C$2:C3086,C3086))</f>
        <v/>
      </c>
      <c r="H3086" s="3"/>
      <c r="N3086" s="3"/>
      <c r="O3086" s="3"/>
      <c r="P3086" s="3"/>
      <c r="Q3086" s="3"/>
      <c r="R3086" s="3"/>
      <c r="S3086" s="3"/>
      <c r="T3086" s="3"/>
      <c r="V3086" s="3"/>
      <c r="W3086" s="3"/>
      <c r="X3086" s="3"/>
      <c r="Z3086" s="3"/>
      <c r="AA3086" s="3"/>
      <c r="AB3086" s="3"/>
      <c r="AC3086" s="3"/>
      <c r="AD3086" s="3"/>
      <c r="AF3086" s="3"/>
      <c r="AG3086" s="3"/>
      <c r="AH3086" s="3"/>
      <c r="AJ3086" s="3"/>
      <c r="AK3086" s="3"/>
      <c r="AL3086" s="3"/>
      <c r="AN3086" s="3"/>
      <c r="AQ3086" s="3"/>
    </row>
    <row r="3087" spans="1:43">
      <c r="A3087" t="str">
        <f>IF(C3087="","","Allievo "&amp;COUNTIF($C$2:C3087,C3087))</f>
        <v/>
      </c>
      <c r="H3087" s="3"/>
      <c r="N3087" s="3"/>
      <c r="O3087" s="3"/>
      <c r="P3087" s="3"/>
      <c r="Q3087" s="3"/>
      <c r="R3087" s="3"/>
      <c r="S3087" s="3"/>
      <c r="T3087" s="3"/>
      <c r="V3087" s="3"/>
      <c r="W3087" s="3"/>
      <c r="X3087" s="3"/>
      <c r="Z3087" s="3"/>
      <c r="AA3087" s="3"/>
      <c r="AB3087" s="3"/>
      <c r="AC3087" s="3"/>
      <c r="AD3087" s="3"/>
      <c r="AF3087" s="3"/>
      <c r="AG3087" s="3"/>
      <c r="AH3087" s="3"/>
      <c r="AJ3087" s="3"/>
      <c r="AK3087" s="3"/>
      <c r="AL3087" s="3"/>
      <c r="AN3087" s="3"/>
      <c r="AQ3087" s="3"/>
    </row>
    <row r="3088" spans="1:43">
      <c r="A3088" t="str">
        <f>IF(C3088="","","Allievo "&amp;COUNTIF($C$2:C3088,C3088))</f>
        <v/>
      </c>
      <c r="H3088" s="3"/>
      <c r="N3088" s="3"/>
      <c r="O3088" s="3"/>
      <c r="P3088" s="3"/>
      <c r="Q3088" s="3"/>
      <c r="R3088" s="3"/>
      <c r="S3088" s="3"/>
      <c r="T3088" s="3"/>
      <c r="V3088" s="3"/>
      <c r="W3088" s="3"/>
      <c r="X3088" s="3"/>
      <c r="Z3088" s="3"/>
      <c r="AA3088" s="3"/>
      <c r="AB3088" s="3"/>
      <c r="AC3088" s="3"/>
      <c r="AD3088" s="3"/>
      <c r="AF3088" s="3"/>
      <c r="AG3088" s="3"/>
      <c r="AH3088" s="3"/>
      <c r="AJ3088" s="3"/>
      <c r="AK3088" s="3"/>
      <c r="AL3088" s="3"/>
      <c r="AN3088" s="3"/>
      <c r="AQ3088" s="3"/>
    </row>
    <row r="3089" spans="1:43">
      <c r="A3089" t="str">
        <f>IF(C3089="","","Allievo "&amp;COUNTIF($C$2:C3089,C3089))</f>
        <v/>
      </c>
      <c r="H3089" s="3"/>
      <c r="N3089" s="3"/>
      <c r="O3089" s="3"/>
      <c r="P3089" s="3"/>
      <c r="Q3089" s="3"/>
      <c r="R3089" s="3"/>
      <c r="S3089" s="3"/>
      <c r="T3089" s="3"/>
      <c r="V3089" s="3"/>
      <c r="W3089" s="3"/>
      <c r="X3089" s="3"/>
      <c r="Z3089" s="3"/>
      <c r="AA3089" s="3"/>
      <c r="AB3089" s="3"/>
      <c r="AC3089" s="3"/>
      <c r="AD3089" s="3"/>
      <c r="AF3089" s="3"/>
      <c r="AG3089" s="3"/>
      <c r="AH3089" s="3"/>
      <c r="AJ3089" s="3"/>
      <c r="AK3089" s="3"/>
      <c r="AL3089" s="3"/>
      <c r="AN3089" s="3"/>
      <c r="AQ3089" s="3"/>
    </row>
    <row r="3090" spans="1:43">
      <c r="A3090" t="str">
        <f>IF(C3090="","","Allievo "&amp;COUNTIF($C$2:C3090,C3090))</f>
        <v/>
      </c>
      <c r="H3090" s="3"/>
      <c r="N3090" s="3"/>
      <c r="O3090" s="3"/>
      <c r="P3090" s="3"/>
      <c r="Q3090" s="3"/>
      <c r="R3090" s="3"/>
      <c r="S3090" s="3"/>
      <c r="T3090" s="3"/>
      <c r="V3090" s="3"/>
      <c r="W3090" s="3"/>
      <c r="X3090" s="3"/>
      <c r="Z3090" s="3"/>
      <c r="AA3090" s="3"/>
      <c r="AB3090" s="3"/>
      <c r="AC3090" s="3"/>
      <c r="AD3090" s="3"/>
      <c r="AF3090" s="3"/>
      <c r="AG3090" s="3"/>
      <c r="AH3090" s="3"/>
      <c r="AJ3090" s="3"/>
      <c r="AK3090" s="3"/>
      <c r="AL3090" s="3"/>
      <c r="AN3090" s="3"/>
      <c r="AQ3090" s="3"/>
    </row>
    <row r="3091" spans="1:43">
      <c r="A3091" t="str">
        <f>IF(C3091="","","Allievo "&amp;COUNTIF($C$2:C3091,C3091))</f>
        <v/>
      </c>
      <c r="H3091" s="3"/>
      <c r="N3091" s="3"/>
      <c r="O3091" s="3"/>
      <c r="P3091" s="3"/>
      <c r="Q3091" s="3"/>
      <c r="R3091" s="3"/>
      <c r="S3091" s="3"/>
      <c r="T3091" s="3"/>
      <c r="V3091" s="3"/>
      <c r="W3091" s="3"/>
      <c r="X3091" s="3"/>
      <c r="Z3091" s="3"/>
      <c r="AA3091" s="3"/>
      <c r="AB3091" s="3"/>
      <c r="AC3091" s="3"/>
      <c r="AD3091" s="3"/>
      <c r="AF3091" s="3"/>
      <c r="AG3091" s="3"/>
      <c r="AH3091" s="3"/>
      <c r="AJ3091" s="3"/>
      <c r="AK3091" s="3"/>
      <c r="AL3091" s="3"/>
      <c r="AN3091" s="3"/>
      <c r="AQ3091" s="3"/>
    </row>
    <row r="3092" spans="1:43">
      <c r="A3092" t="str">
        <f>IF(C3092="","","Allievo "&amp;COUNTIF($C$2:C3092,C3092))</f>
        <v/>
      </c>
      <c r="H3092" s="3"/>
      <c r="N3092" s="3"/>
      <c r="O3092" s="3"/>
      <c r="P3092" s="3"/>
      <c r="Q3092" s="3"/>
      <c r="R3092" s="3"/>
      <c r="S3092" s="3"/>
      <c r="T3092" s="3"/>
      <c r="V3092" s="3"/>
      <c r="W3092" s="3"/>
      <c r="X3092" s="3"/>
      <c r="Z3092" s="3"/>
      <c r="AA3092" s="3"/>
      <c r="AB3092" s="3"/>
      <c r="AC3092" s="3"/>
      <c r="AD3092" s="3"/>
      <c r="AF3092" s="3"/>
      <c r="AG3092" s="3"/>
      <c r="AH3092" s="3"/>
      <c r="AJ3092" s="3"/>
      <c r="AK3092" s="3"/>
      <c r="AL3092" s="3"/>
      <c r="AN3092" s="3"/>
      <c r="AQ3092" s="3"/>
    </row>
    <row r="3093" spans="1:43">
      <c r="A3093" t="str">
        <f>IF(C3093="","","Allievo "&amp;COUNTIF($C$2:C3093,C3093))</f>
        <v/>
      </c>
      <c r="H3093" s="3"/>
      <c r="N3093" s="3"/>
      <c r="O3093" s="3"/>
      <c r="P3093" s="3"/>
      <c r="Q3093" s="3"/>
      <c r="R3093" s="3"/>
      <c r="S3093" s="3"/>
      <c r="T3093" s="3"/>
      <c r="V3093" s="3"/>
      <c r="W3093" s="3"/>
      <c r="X3093" s="3"/>
      <c r="Z3093" s="3"/>
      <c r="AA3093" s="3"/>
      <c r="AB3093" s="3"/>
      <c r="AC3093" s="3"/>
      <c r="AD3093" s="3"/>
      <c r="AF3093" s="3"/>
      <c r="AG3093" s="3"/>
      <c r="AH3093" s="3"/>
      <c r="AJ3093" s="3"/>
      <c r="AK3093" s="3"/>
      <c r="AL3093" s="3"/>
      <c r="AN3093" s="3"/>
      <c r="AQ3093" s="3"/>
    </row>
    <row r="3094" spans="1:43">
      <c r="A3094" t="str">
        <f>IF(C3094="","","Allievo "&amp;COUNTIF($C$2:C3094,C3094))</f>
        <v/>
      </c>
      <c r="H3094" s="3"/>
      <c r="N3094" s="3"/>
      <c r="O3094" s="3"/>
      <c r="P3094" s="3"/>
      <c r="Q3094" s="3"/>
      <c r="R3094" s="3"/>
      <c r="S3094" s="3"/>
      <c r="T3094" s="3"/>
      <c r="V3094" s="3"/>
      <c r="W3094" s="3"/>
      <c r="X3094" s="3"/>
      <c r="Z3094" s="3"/>
      <c r="AA3094" s="3"/>
      <c r="AB3094" s="3"/>
      <c r="AC3094" s="3"/>
      <c r="AD3094" s="3"/>
      <c r="AF3094" s="3"/>
      <c r="AG3094" s="3"/>
      <c r="AH3094" s="3"/>
      <c r="AJ3094" s="3"/>
      <c r="AK3094" s="3"/>
      <c r="AL3094" s="3"/>
      <c r="AN3094" s="3"/>
      <c r="AQ3094" s="3"/>
    </row>
    <row r="3095" spans="1:43">
      <c r="A3095" t="str">
        <f>IF(C3095="","","Allievo "&amp;COUNTIF($C$2:C3095,C3095))</f>
        <v/>
      </c>
      <c r="H3095" s="3"/>
      <c r="N3095" s="3"/>
      <c r="O3095" s="3"/>
      <c r="P3095" s="3"/>
      <c r="Q3095" s="3"/>
      <c r="R3095" s="3"/>
      <c r="S3095" s="3"/>
      <c r="T3095" s="3"/>
      <c r="V3095" s="3"/>
      <c r="W3095" s="3"/>
      <c r="X3095" s="3"/>
      <c r="Z3095" s="3"/>
      <c r="AA3095" s="3"/>
      <c r="AB3095" s="3"/>
      <c r="AC3095" s="3"/>
      <c r="AD3095" s="3"/>
      <c r="AF3095" s="3"/>
      <c r="AG3095" s="3"/>
      <c r="AH3095" s="3"/>
      <c r="AJ3095" s="3"/>
      <c r="AK3095" s="3"/>
      <c r="AL3095" s="3"/>
      <c r="AN3095" s="3"/>
      <c r="AQ3095" s="3"/>
    </row>
    <row r="3096" spans="1:43">
      <c r="A3096" t="str">
        <f>IF(C3096="","","Allievo "&amp;COUNTIF($C$2:C3096,C3096))</f>
        <v/>
      </c>
      <c r="H3096" s="3"/>
      <c r="N3096" s="3"/>
      <c r="O3096" s="3"/>
      <c r="P3096" s="3"/>
      <c r="Q3096" s="3"/>
      <c r="R3096" s="3"/>
      <c r="S3096" s="3"/>
      <c r="T3096" s="3"/>
      <c r="V3096" s="3"/>
      <c r="W3096" s="3"/>
      <c r="X3096" s="3"/>
      <c r="Z3096" s="3"/>
      <c r="AA3096" s="3"/>
      <c r="AB3096" s="3"/>
      <c r="AC3096" s="3"/>
      <c r="AD3096" s="3"/>
      <c r="AF3096" s="3"/>
      <c r="AG3096" s="3"/>
      <c r="AH3096" s="3"/>
      <c r="AJ3096" s="3"/>
      <c r="AK3096" s="3"/>
      <c r="AL3096" s="3"/>
      <c r="AN3096" s="3"/>
      <c r="AQ3096" s="3"/>
    </row>
    <row r="3097" spans="1:43">
      <c r="A3097" t="str">
        <f>IF(C3097="","","Allievo "&amp;COUNTIF($C$2:C3097,C3097))</f>
        <v/>
      </c>
      <c r="H3097" s="3"/>
      <c r="N3097" s="3"/>
      <c r="O3097" s="3"/>
      <c r="P3097" s="3"/>
      <c r="Q3097" s="3"/>
      <c r="R3097" s="3"/>
      <c r="S3097" s="3"/>
      <c r="T3097" s="3"/>
      <c r="V3097" s="3"/>
      <c r="W3097" s="3"/>
      <c r="X3097" s="3"/>
      <c r="Z3097" s="3"/>
      <c r="AA3097" s="3"/>
      <c r="AB3097" s="3"/>
      <c r="AC3097" s="3"/>
      <c r="AD3097" s="3"/>
      <c r="AF3097" s="3"/>
      <c r="AG3097" s="3"/>
      <c r="AH3097" s="3"/>
      <c r="AJ3097" s="3"/>
      <c r="AK3097" s="3"/>
      <c r="AL3097" s="3"/>
      <c r="AN3097" s="3"/>
      <c r="AQ3097" s="3"/>
    </row>
    <row r="3098" spans="1:43">
      <c r="A3098" t="str">
        <f>IF(C3098="","","Allievo "&amp;COUNTIF($C$2:C3098,C3098))</f>
        <v/>
      </c>
      <c r="H3098" s="3"/>
      <c r="N3098" s="3"/>
      <c r="O3098" s="3"/>
      <c r="P3098" s="3"/>
      <c r="Q3098" s="3"/>
      <c r="R3098" s="3"/>
      <c r="S3098" s="3"/>
      <c r="T3098" s="3"/>
      <c r="V3098" s="3"/>
      <c r="W3098" s="3"/>
      <c r="X3098" s="3"/>
      <c r="Z3098" s="3"/>
      <c r="AA3098" s="3"/>
      <c r="AB3098" s="3"/>
      <c r="AC3098" s="3"/>
      <c r="AD3098" s="3"/>
      <c r="AF3098" s="3"/>
      <c r="AG3098" s="3"/>
      <c r="AH3098" s="3"/>
      <c r="AJ3098" s="3"/>
      <c r="AK3098" s="3"/>
      <c r="AL3098" s="3"/>
      <c r="AN3098" s="3"/>
      <c r="AQ3098" s="3"/>
    </row>
    <row r="3099" spans="1:43">
      <c r="A3099" t="str">
        <f>IF(C3099="","","Allievo "&amp;COUNTIF($C$2:C3099,C3099))</f>
        <v/>
      </c>
      <c r="H3099" s="3"/>
      <c r="N3099" s="3"/>
      <c r="O3099" s="3"/>
      <c r="P3099" s="3"/>
      <c r="Q3099" s="3"/>
      <c r="R3099" s="3"/>
      <c r="S3099" s="3"/>
      <c r="T3099" s="3"/>
      <c r="V3099" s="3"/>
      <c r="W3099" s="3"/>
      <c r="X3099" s="3"/>
      <c r="Z3099" s="3"/>
      <c r="AA3099" s="3"/>
      <c r="AB3099" s="3"/>
      <c r="AC3099" s="3"/>
      <c r="AD3099" s="3"/>
      <c r="AF3099" s="3"/>
      <c r="AG3099" s="3"/>
      <c r="AH3099" s="3"/>
      <c r="AJ3099" s="3"/>
      <c r="AK3099" s="3"/>
      <c r="AL3099" s="3"/>
      <c r="AN3099" s="3"/>
      <c r="AQ3099" s="3"/>
    </row>
    <row r="3100" spans="1:43">
      <c r="A3100" t="str">
        <f>IF(C3100="","","Allievo "&amp;COUNTIF($C$2:C3100,C3100))</f>
        <v/>
      </c>
      <c r="H3100" s="3"/>
      <c r="N3100" s="3"/>
      <c r="O3100" s="3"/>
      <c r="P3100" s="3"/>
      <c r="Q3100" s="3"/>
      <c r="R3100" s="3"/>
      <c r="S3100" s="3"/>
      <c r="T3100" s="3"/>
      <c r="V3100" s="3"/>
      <c r="W3100" s="3"/>
      <c r="X3100" s="3"/>
      <c r="Z3100" s="3"/>
      <c r="AA3100" s="3"/>
      <c r="AB3100" s="3"/>
      <c r="AC3100" s="3"/>
      <c r="AD3100" s="3"/>
      <c r="AF3100" s="3"/>
      <c r="AG3100" s="3"/>
      <c r="AH3100" s="3"/>
      <c r="AJ3100" s="3"/>
      <c r="AK3100" s="3"/>
      <c r="AL3100" s="3"/>
      <c r="AN3100" s="3"/>
      <c r="AQ3100" s="3"/>
    </row>
    <row r="3101" spans="1:43">
      <c r="A3101" t="str">
        <f>IF(C3101="","","Allievo "&amp;COUNTIF($C$2:C3101,C3101))</f>
        <v/>
      </c>
      <c r="H3101" s="3"/>
      <c r="N3101" s="3"/>
      <c r="O3101" s="3"/>
      <c r="P3101" s="3"/>
      <c r="Q3101" s="3"/>
      <c r="R3101" s="3"/>
      <c r="S3101" s="3"/>
      <c r="T3101" s="3"/>
      <c r="V3101" s="3"/>
      <c r="W3101" s="3"/>
      <c r="X3101" s="3"/>
      <c r="Z3101" s="3"/>
      <c r="AA3101" s="3"/>
      <c r="AB3101" s="3"/>
      <c r="AC3101" s="3"/>
      <c r="AD3101" s="3"/>
      <c r="AF3101" s="3"/>
      <c r="AG3101" s="3"/>
      <c r="AH3101" s="3"/>
      <c r="AJ3101" s="3"/>
      <c r="AK3101" s="3"/>
      <c r="AL3101" s="3"/>
      <c r="AN3101" s="3"/>
      <c r="AQ3101" s="3"/>
    </row>
    <row r="3102" spans="1:43">
      <c r="A3102" t="str">
        <f>IF(C3102="","","Allievo "&amp;COUNTIF($C$2:C3102,C3102))</f>
        <v/>
      </c>
      <c r="H3102" s="3"/>
      <c r="N3102" s="3"/>
      <c r="O3102" s="3"/>
      <c r="P3102" s="3"/>
      <c r="Q3102" s="3"/>
      <c r="R3102" s="3"/>
      <c r="S3102" s="3"/>
      <c r="T3102" s="3"/>
      <c r="V3102" s="3"/>
      <c r="W3102" s="3"/>
      <c r="X3102" s="3"/>
      <c r="Z3102" s="3"/>
      <c r="AA3102" s="3"/>
      <c r="AB3102" s="3"/>
      <c r="AC3102" s="3"/>
      <c r="AD3102" s="3"/>
      <c r="AF3102" s="3"/>
      <c r="AG3102" s="3"/>
      <c r="AH3102" s="3"/>
      <c r="AJ3102" s="3"/>
      <c r="AK3102" s="3"/>
      <c r="AL3102" s="3"/>
      <c r="AN3102" s="3"/>
      <c r="AQ3102" s="3"/>
    </row>
    <row r="3103" spans="1:43">
      <c r="A3103" t="str">
        <f>IF(C3103="","","Allievo "&amp;COUNTIF($C$2:C3103,C3103))</f>
        <v/>
      </c>
      <c r="H3103" s="3"/>
      <c r="N3103" s="3"/>
      <c r="O3103" s="3"/>
      <c r="P3103" s="3"/>
      <c r="Q3103" s="3"/>
      <c r="R3103" s="3"/>
      <c r="S3103" s="3"/>
      <c r="T3103" s="3"/>
      <c r="V3103" s="3"/>
      <c r="W3103" s="3"/>
      <c r="X3103" s="3"/>
      <c r="Z3103" s="3"/>
      <c r="AA3103" s="3"/>
      <c r="AB3103" s="3"/>
      <c r="AC3103" s="3"/>
      <c r="AD3103" s="3"/>
      <c r="AF3103" s="3"/>
      <c r="AG3103" s="3"/>
      <c r="AH3103" s="3"/>
      <c r="AJ3103" s="3"/>
      <c r="AK3103" s="3"/>
      <c r="AL3103" s="3"/>
      <c r="AN3103" s="3"/>
      <c r="AQ3103" s="3"/>
    </row>
    <row r="3104" spans="1:43">
      <c r="A3104" t="str">
        <f>IF(C3104="","","Allievo "&amp;COUNTIF($C$2:C3104,C3104))</f>
        <v/>
      </c>
      <c r="H3104" s="3"/>
      <c r="N3104" s="3"/>
      <c r="O3104" s="3"/>
      <c r="P3104" s="3"/>
      <c r="Q3104" s="3"/>
      <c r="R3104" s="3"/>
      <c r="S3104" s="3"/>
      <c r="T3104" s="3"/>
      <c r="V3104" s="3"/>
      <c r="W3104" s="3"/>
      <c r="X3104" s="3"/>
      <c r="Z3104" s="3"/>
      <c r="AA3104" s="3"/>
      <c r="AB3104" s="3"/>
      <c r="AC3104" s="3"/>
      <c r="AD3104" s="3"/>
      <c r="AF3104" s="3"/>
      <c r="AG3104" s="3"/>
      <c r="AH3104" s="3"/>
      <c r="AJ3104" s="3"/>
      <c r="AK3104" s="3"/>
      <c r="AL3104" s="3"/>
      <c r="AN3104" s="3"/>
      <c r="AQ3104" s="3"/>
    </row>
    <row r="3105" spans="1:43">
      <c r="A3105" t="str">
        <f>IF(C3105="","","Allievo "&amp;COUNTIF($C$2:C3105,C3105))</f>
        <v/>
      </c>
      <c r="H3105" s="3"/>
      <c r="N3105" s="3"/>
      <c r="O3105" s="3"/>
      <c r="P3105" s="3"/>
      <c r="Q3105" s="3"/>
      <c r="R3105" s="3"/>
      <c r="S3105" s="3"/>
      <c r="T3105" s="3"/>
      <c r="V3105" s="3"/>
      <c r="W3105" s="3"/>
      <c r="X3105" s="3"/>
      <c r="Z3105" s="3"/>
      <c r="AA3105" s="3"/>
      <c r="AB3105" s="3"/>
      <c r="AC3105" s="3"/>
      <c r="AD3105" s="3"/>
      <c r="AF3105" s="3"/>
      <c r="AG3105" s="3"/>
      <c r="AH3105" s="3"/>
      <c r="AJ3105" s="3"/>
      <c r="AK3105" s="3"/>
      <c r="AL3105" s="3"/>
      <c r="AN3105" s="3"/>
      <c r="AQ3105" s="3"/>
    </row>
    <row r="3106" spans="1:43">
      <c r="A3106" t="str">
        <f>IF(C3106="","","Allievo "&amp;COUNTIF($C$2:C3106,C3106))</f>
        <v/>
      </c>
      <c r="H3106" s="3"/>
      <c r="N3106" s="3"/>
      <c r="O3106" s="3"/>
      <c r="P3106" s="3"/>
      <c r="Q3106" s="3"/>
      <c r="R3106" s="3"/>
      <c r="S3106" s="3"/>
      <c r="T3106" s="3"/>
      <c r="V3106" s="3"/>
      <c r="W3106" s="3"/>
      <c r="X3106" s="3"/>
      <c r="Z3106" s="3"/>
      <c r="AA3106" s="3"/>
      <c r="AB3106" s="3"/>
      <c r="AC3106" s="3"/>
      <c r="AD3106" s="3"/>
      <c r="AF3106" s="3"/>
      <c r="AG3106" s="3"/>
      <c r="AH3106" s="3"/>
      <c r="AJ3106" s="3"/>
      <c r="AK3106" s="3"/>
      <c r="AL3106" s="3"/>
      <c r="AN3106" s="3"/>
      <c r="AQ3106" s="3"/>
    </row>
    <row r="3107" spans="1:43">
      <c r="A3107" t="str">
        <f>IF(C3107="","","Allievo "&amp;COUNTIF($C$2:C3107,C3107))</f>
        <v/>
      </c>
      <c r="H3107" s="3"/>
      <c r="N3107" s="3"/>
      <c r="O3107" s="3"/>
      <c r="P3107" s="3"/>
      <c r="Q3107" s="3"/>
      <c r="R3107" s="3"/>
      <c r="S3107" s="3"/>
      <c r="T3107" s="3"/>
      <c r="V3107" s="3"/>
      <c r="W3107" s="3"/>
      <c r="X3107" s="3"/>
      <c r="Z3107" s="3"/>
      <c r="AA3107" s="3"/>
      <c r="AB3107" s="3"/>
      <c r="AC3107" s="3"/>
      <c r="AD3107" s="3"/>
      <c r="AF3107" s="3"/>
      <c r="AG3107" s="3"/>
      <c r="AH3107" s="3"/>
      <c r="AJ3107" s="3"/>
      <c r="AK3107" s="3"/>
      <c r="AL3107" s="3"/>
      <c r="AN3107" s="3"/>
      <c r="AQ3107" s="3"/>
    </row>
    <row r="3108" spans="1:43">
      <c r="A3108" t="str">
        <f>IF(C3108="","","Allievo "&amp;COUNTIF($C$2:C3108,C3108))</f>
        <v/>
      </c>
      <c r="H3108" s="3"/>
      <c r="N3108" s="3"/>
      <c r="O3108" s="3"/>
      <c r="P3108" s="3"/>
      <c r="Q3108" s="3"/>
      <c r="R3108" s="3"/>
      <c r="S3108" s="3"/>
      <c r="T3108" s="3"/>
      <c r="V3108" s="3"/>
      <c r="W3108" s="3"/>
      <c r="X3108" s="3"/>
      <c r="Z3108" s="3"/>
      <c r="AA3108" s="3"/>
      <c r="AB3108" s="3"/>
      <c r="AC3108" s="3"/>
      <c r="AD3108" s="3"/>
      <c r="AF3108" s="3"/>
      <c r="AG3108" s="3"/>
      <c r="AH3108" s="3"/>
      <c r="AJ3108" s="3"/>
      <c r="AK3108" s="3"/>
      <c r="AL3108" s="3"/>
      <c r="AN3108" s="3"/>
      <c r="AQ3108" s="3"/>
    </row>
    <row r="3109" spans="1:43">
      <c r="A3109" t="str">
        <f>IF(C3109="","","Allievo "&amp;COUNTIF($C$2:C3109,C3109))</f>
        <v/>
      </c>
      <c r="H3109" s="3"/>
      <c r="N3109" s="3"/>
      <c r="O3109" s="3"/>
      <c r="P3109" s="3"/>
      <c r="Q3109" s="3"/>
      <c r="R3109" s="3"/>
      <c r="S3109" s="3"/>
      <c r="T3109" s="3"/>
      <c r="V3109" s="3"/>
      <c r="W3109" s="3"/>
      <c r="X3109" s="3"/>
      <c r="Z3109" s="3"/>
      <c r="AA3109" s="3"/>
      <c r="AB3109" s="3"/>
      <c r="AC3109" s="3"/>
      <c r="AD3109" s="3"/>
      <c r="AF3109" s="3"/>
      <c r="AG3109" s="3"/>
      <c r="AH3109" s="3"/>
      <c r="AJ3109" s="3"/>
      <c r="AK3109" s="3"/>
      <c r="AL3109" s="3"/>
      <c r="AN3109" s="3"/>
      <c r="AQ3109" s="3"/>
    </row>
    <row r="3110" spans="1:43">
      <c r="A3110" t="str">
        <f>IF(C3110="","","Allievo "&amp;COUNTIF($C$2:C3110,C3110))</f>
        <v/>
      </c>
      <c r="H3110" s="3"/>
      <c r="N3110" s="3"/>
      <c r="O3110" s="3"/>
      <c r="P3110" s="3"/>
      <c r="Q3110" s="3"/>
      <c r="R3110" s="3"/>
      <c r="S3110" s="3"/>
      <c r="T3110" s="3"/>
      <c r="V3110" s="3"/>
      <c r="W3110" s="3"/>
      <c r="X3110" s="3"/>
      <c r="Z3110" s="3"/>
      <c r="AA3110" s="3"/>
      <c r="AB3110" s="3"/>
      <c r="AC3110" s="3"/>
      <c r="AD3110" s="3"/>
      <c r="AF3110" s="3"/>
      <c r="AG3110" s="3"/>
      <c r="AH3110" s="3"/>
      <c r="AJ3110" s="3"/>
      <c r="AK3110" s="3"/>
      <c r="AL3110" s="3"/>
      <c r="AN3110" s="3"/>
      <c r="AQ3110" s="3"/>
    </row>
    <row r="3111" spans="1:43">
      <c r="A3111" t="str">
        <f>IF(C3111="","","Allievo "&amp;COUNTIF($C$2:C3111,C3111))</f>
        <v/>
      </c>
      <c r="H3111" s="3"/>
      <c r="N3111" s="3"/>
      <c r="O3111" s="3"/>
      <c r="P3111" s="3"/>
      <c r="Q3111" s="3"/>
      <c r="R3111" s="3"/>
      <c r="S3111" s="3"/>
      <c r="T3111" s="3"/>
      <c r="V3111" s="3"/>
      <c r="W3111" s="3"/>
      <c r="X3111" s="3"/>
      <c r="Z3111" s="3"/>
      <c r="AA3111" s="3"/>
      <c r="AB3111" s="3"/>
      <c r="AC3111" s="3"/>
      <c r="AD3111" s="3"/>
      <c r="AF3111" s="3"/>
      <c r="AG3111" s="3"/>
      <c r="AH3111" s="3"/>
      <c r="AJ3111" s="3"/>
      <c r="AK3111" s="3"/>
      <c r="AL3111" s="3"/>
      <c r="AN3111" s="3"/>
      <c r="AQ3111" s="3"/>
    </row>
    <row r="3112" spans="1:43">
      <c r="A3112" t="str">
        <f>IF(C3112="","","Allievo "&amp;COUNTIF($C$2:C3112,C3112))</f>
        <v/>
      </c>
      <c r="H3112" s="3"/>
      <c r="N3112" s="3"/>
      <c r="O3112" s="3"/>
      <c r="P3112" s="3"/>
      <c r="Q3112" s="3"/>
      <c r="R3112" s="3"/>
      <c r="S3112" s="3"/>
      <c r="T3112" s="3"/>
      <c r="V3112" s="3"/>
      <c r="W3112" s="3"/>
      <c r="X3112" s="3"/>
      <c r="Z3112" s="3"/>
      <c r="AA3112" s="3"/>
      <c r="AB3112" s="3"/>
      <c r="AC3112" s="3"/>
      <c r="AD3112" s="3"/>
      <c r="AF3112" s="3"/>
      <c r="AG3112" s="3"/>
      <c r="AH3112" s="3"/>
      <c r="AJ3112" s="3"/>
      <c r="AK3112" s="3"/>
      <c r="AL3112" s="3"/>
      <c r="AN3112" s="3"/>
      <c r="AQ3112" s="3"/>
    </row>
    <row r="3113" spans="1:43">
      <c r="A3113" t="str">
        <f>IF(C3113="","","Allievo "&amp;COUNTIF($C$2:C3113,C3113))</f>
        <v/>
      </c>
      <c r="H3113" s="3"/>
      <c r="N3113" s="3"/>
      <c r="O3113" s="3"/>
      <c r="P3113" s="3"/>
      <c r="Q3113" s="3"/>
      <c r="R3113" s="3"/>
      <c r="S3113" s="3"/>
      <c r="T3113" s="3"/>
      <c r="V3113" s="3"/>
      <c r="W3113" s="3"/>
      <c r="X3113" s="3"/>
      <c r="Z3113" s="3"/>
      <c r="AA3113" s="3"/>
      <c r="AB3113" s="3"/>
      <c r="AC3113" s="3"/>
      <c r="AD3113" s="3"/>
      <c r="AF3113" s="3"/>
      <c r="AG3113" s="3"/>
      <c r="AH3113" s="3"/>
      <c r="AJ3113" s="3"/>
      <c r="AK3113" s="3"/>
      <c r="AL3113" s="3"/>
      <c r="AN3113" s="3"/>
      <c r="AQ3113" s="3"/>
    </row>
    <row r="3114" spans="1:43">
      <c r="A3114" t="str">
        <f>IF(C3114="","","Allievo "&amp;COUNTIF($C$2:C3114,C3114))</f>
        <v/>
      </c>
      <c r="H3114" s="3"/>
      <c r="N3114" s="3"/>
      <c r="O3114" s="3"/>
      <c r="P3114" s="3"/>
      <c r="Q3114" s="3"/>
      <c r="R3114" s="3"/>
      <c r="S3114" s="3"/>
      <c r="T3114" s="3"/>
      <c r="V3114" s="3"/>
      <c r="W3114" s="3"/>
      <c r="X3114" s="3"/>
      <c r="Z3114" s="3"/>
      <c r="AA3114" s="3"/>
      <c r="AB3114" s="3"/>
      <c r="AC3114" s="3"/>
      <c r="AD3114" s="3"/>
      <c r="AF3114" s="3"/>
      <c r="AG3114" s="3"/>
      <c r="AH3114" s="3"/>
      <c r="AJ3114" s="3"/>
      <c r="AK3114" s="3"/>
      <c r="AL3114" s="3"/>
      <c r="AN3114" s="3"/>
      <c r="AQ3114" s="3"/>
    </row>
    <row r="3115" spans="1:43">
      <c r="A3115" t="str">
        <f>IF(C3115="","","Allievo "&amp;COUNTIF($C$2:C3115,C3115))</f>
        <v/>
      </c>
      <c r="H3115" s="3"/>
      <c r="N3115" s="3"/>
      <c r="O3115" s="3"/>
      <c r="P3115" s="3"/>
      <c r="Q3115" s="3"/>
      <c r="R3115" s="3"/>
      <c r="S3115" s="3"/>
      <c r="T3115" s="3"/>
      <c r="V3115" s="3"/>
      <c r="W3115" s="3"/>
      <c r="X3115" s="3"/>
      <c r="Z3115" s="3"/>
      <c r="AA3115" s="3"/>
      <c r="AB3115" s="3"/>
      <c r="AC3115" s="3"/>
      <c r="AD3115" s="3"/>
      <c r="AF3115" s="3"/>
      <c r="AG3115" s="3"/>
      <c r="AH3115" s="3"/>
      <c r="AJ3115" s="3"/>
      <c r="AK3115" s="3"/>
      <c r="AL3115" s="3"/>
      <c r="AN3115" s="3"/>
      <c r="AQ3115" s="3"/>
    </row>
    <row r="3116" spans="1:43">
      <c r="A3116" t="str">
        <f>IF(C3116="","","Allievo "&amp;COUNTIF($C$2:C3116,C3116))</f>
        <v/>
      </c>
      <c r="H3116" s="3"/>
      <c r="N3116" s="3"/>
      <c r="O3116" s="3"/>
      <c r="P3116" s="3"/>
      <c r="Q3116" s="3"/>
      <c r="R3116" s="3"/>
      <c r="S3116" s="3"/>
      <c r="T3116" s="3"/>
      <c r="V3116" s="3"/>
      <c r="W3116" s="3"/>
      <c r="X3116" s="3"/>
      <c r="Z3116" s="3"/>
      <c r="AA3116" s="3"/>
      <c r="AB3116" s="3"/>
      <c r="AC3116" s="3"/>
      <c r="AD3116" s="3"/>
      <c r="AF3116" s="3"/>
      <c r="AG3116" s="3"/>
      <c r="AH3116" s="3"/>
      <c r="AJ3116" s="3"/>
      <c r="AK3116" s="3"/>
      <c r="AL3116" s="3"/>
      <c r="AN3116" s="3"/>
      <c r="AQ3116" s="3"/>
    </row>
    <row r="3117" spans="1:43">
      <c r="A3117" t="str">
        <f>IF(C3117="","","Allievo "&amp;COUNTIF($C$2:C3117,C3117))</f>
        <v/>
      </c>
      <c r="H3117" s="3"/>
      <c r="N3117" s="3"/>
      <c r="O3117" s="3"/>
      <c r="P3117" s="3"/>
      <c r="Q3117" s="3"/>
      <c r="R3117" s="3"/>
      <c r="S3117" s="3"/>
      <c r="T3117" s="3"/>
      <c r="V3117" s="3"/>
      <c r="W3117" s="3"/>
      <c r="X3117" s="3"/>
      <c r="Z3117" s="3"/>
      <c r="AA3117" s="3"/>
      <c r="AB3117" s="3"/>
      <c r="AC3117" s="3"/>
      <c r="AD3117" s="3"/>
      <c r="AF3117" s="3"/>
      <c r="AG3117" s="3"/>
      <c r="AH3117" s="3"/>
      <c r="AJ3117" s="3"/>
      <c r="AK3117" s="3"/>
      <c r="AL3117" s="3"/>
      <c r="AN3117" s="3"/>
      <c r="AQ3117" s="3"/>
    </row>
    <row r="3118" spans="1:43">
      <c r="A3118" t="str">
        <f>IF(C3118="","","Allievo "&amp;COUNTIF($C$2:C3118,C3118))</f>
        <v/>
      </c>
      <c r="H3118" s="3"/>
      <c r="N3118" s="3"/>
      <c r="O3118" s="3"/>
      <c r="P3118" s="3"/>
      <c r="Q3118" s="3"/>
      <c r="R3118" s="3"/>
      <c r="S3118" s="3"/>
      <c r="T3118" s="3"/>
      <c r="V3118" s="3"/>
      <c r="W3118" s="3"/>
      <c r="X3118" s="3"/>
      <c r="Z3118" s="3"/>
      <c r="AA3118" s="3"/>
      <c r="AB3118" s="3"/>
      <c r="AC3118" s="3"/>
      <c r="AD3118" s="3"/>
      <c r="AF3118" s="3"/>
      <c r="AG3118" s="3"/>
      <c r="AH3118" s="3"/>
      <c r="AJ3118" s="3"/>
      <c r="AK3118" s="3"/>
      <c r="AL3118" s="3"/>
      <c r="AN3118" s="3"/>
      <c r="AQ3118" s="3"/>
    </row>
    <row r="3119" spans="1:43">
      <c r="A3119" t="str">
        <f>IF(C3119="","","Allievo "&amp;COUNTIF($C$2:C3119,C3119))</f>
        <v/>
      </c>
      <c r="H3119" s="3"/>
      <c r="N3119" s="3"/>
      <c r="O3119" s="3"/>
      <c r="P3119" s="3"/>
      <c r="Q3119" s="3"/>
      <c r="R3119" s="3"/>
      <c r="S3119" s="3"/>
      <c r="T3119" s="3"/>
      <c r="V3119" s="3"/>
      <c r="W3119" s="3"/>
      <c r="X3119" s="3"/>
      <c r="Z3119" s="3"/>
      <c r="AA3119" s="3"/>
      <c r="AB3119" s="3"/>
      <c r="AC3119" s="3"/>
      <c r="AD3119" s="3"/>
      <c r="AF3119" s="3"/>
      <c r="AG3119" s="3"/>
      <c r="AH3119" s="3"/>
      <c r="AJ3119" s="3"/>
      <c r="AK3119" s="3"/>
      <c r="AL3119" s="3"/>
      <c r="AN3119" s="3"/>
      <c r="AQ3119" s="3"/>
    </row>
    <row r="3120" spans="1:43">
      <c r="A3120" t="str">
        <f>IF(C3120="","","Allievo "&amp;COUNTIF($C$2:C3120,C3120))</f>
        <v/>
      </c>
      <c r="H3120" s="3"/>
      <c r="N3120" s="3"/>
      <c r="O3120" s="3"/>
      <c r="P3120" s="3"/>
      <c r="Q3120" s="3"/>
      <c r="R3120" s="3"/>
      <c r="S3120" s="3"/>
      <c r="T3120" s="3"/>
      <c r="V3120" s="3"/>
      <c r="W3120" s="3"/>
      <c r="X3120" s="3"/>
      <c r="Z3120" s="3"/>
      <c r="AA3120" s="3"/>
      <c r="AB3120" s="3"/>
      <c r="AC3120" s="3"/>
      <c r="AD3120" s="3"/>
      <c r="AF3120" s="3"/>
      <c r="AG3120" s="3"/>
      <c r="AH3120" s="3"/>
      <c r="AJ3120" s="3"/>
      <c r="AK3120" s="3"/>
      <c r="AL3120" s="3"/>
      <c r="AN3120" s="3"/>
      <c r="AQ3120" s="3"/>
    </row>
    <row r="3121" spans="1:43">
      <c r="A3121" t="str">
        <f>IF(C3121="","","Allievo "&amp;COUNTIF($C$2:C3121,C3121))</f>
        <v/>
      </c>
      <c r="H3121" s="3"/>
      <c r="N3121" s="3"/>
      <c r="O3121" s="3"/>
      <c r="P3121" s="3"/>
      <c r="Q3121" s="3"/>
      <c r="R3121" s="3"/>
      <c r="S3121" s="3"/>
      <c r="T3121" s="3"/>
      <c r="V3121" s="3"/>
      <c r="W3121" s="3"/>
      <c r="X3121" s="3"/>
      <c r="Z3121" s="3"/>
      <c r="AA3121" s="3"/>
      <c r="AB3121" s="3"/>
      <c r="AC3121" s="3"/>
      <c r="AD3121" s="3"/>
      <c r="AF3121" s="3"/>
      <c r="AG3121" s="3"/>
      <c r="AH3121" s="3"/>
      <c r="AJ3121" s="3"/>
      <c r="AK3121" s="3"/>
      <c r="AL3121" s="3"/>
      <c r="AN3121" s="3"/>
      <c r="AQ3121" s="3"/>
    </row>
    <row r="3122" spans="1:43">
      <c r="A3122" t="str">
        <f>IF(C3122="","","Allievo "&amp;COUNTIF($C$2:C3122,C3122))</f>
        <v/>
      </c>
      <c r="H3122" s="3"/>
      <c r="N3122" s="3"/>
      <c r="O3122" s="3"/>
      <c r="P3122" s="3"/>
      <c r="Q3122" s="3"/>
      <c r="R3122" s="3"/>
      <c r="S3122" s="3"/>
      <c r="T3122" s="3"/>
      <c r="V3122" s="3"/>
      <c r="W3122" s="3"/>
      <c r="X3122" s="3"/>
      <c r="Z3122" s="3"/>
      <c r="AA3122" s="3"/>
      <c r="AB3122" s="3"/>
      <c r="AC3122" s="3"/>
      <c r="AD3122" s="3"/>
      <c r="AF3122" s="3"/>
      <c r="AG3122" s="3"/>
      <c r="AH3122" s="3"/>
      <c r="AJ3122" s="3"/>
      <c r="AK3122" s="3"/>
      <c r="AL3122" s="3"/>
      <c r="AN3122" s="3"/>
      <c r="AQ3122" s="3"/>
    </row>
    <row r="3123" spans="1:43">
      <c r="A3123" t="str">
        <f>IF(C3123="","","Allievo "&amp;COUNTIF($C$2:C3123,C3123))</f>
        <v/>
      </c>
      <c r="H3123" s="3"/>
      <c r="N3123" s="3"/>
      <c r="O3123" s="3"/>
      <c r="P3123" s="3"/>
      <c r="Q3123" s="3"/>
      <c r="R3123" s="3"/>
      <c r="S3123" s="3"/>
      <c r="T3123" s="3"/>
      <c r="V3123" s="3"/>
      <c r="W3123" s="3"/>
      <c r="X3123" s="3"/>
      <c r="Z3123" s="3"/>
      <c r="AA3123" s="3"/>
      <c r="AB3123" s="3"/>
      <c r="AC3123" s="3"/>
      <c r="AD3123" s="3"/>
      <c r="AF3123" s="3"/>
      <c r="AG3123" s="3"/>
      <c r="AH3123" s="3"/>
      <c r="AJ3123" s="3"/>
      <c r="AK3123" s="3"/>
      <c r="AL3123" s="3"/>
      <c r="AN3123" s="3"/>
      <c r="AQ3123" s="3"/>
    </row>
    <row r="3124" spans="1:43">
      <c r="A3124" t="str">
        <f>IF(C3124="","","Allievo "&amp;COUNTIF($C$2:C3124,C3124))</f>
        <v/>
      </c>
      <c r="H3124" s="3"/>
      <c r="N3124" s="3"/>
      <c r="O3124" s="3"/>
      <c r="P3124" s="3"/>
      <c r="Q3124" s="3"/>
      <c r="R3124" s="3"/>
      <c r="S3124" s="3"/>
      <c r="T3124" s="3"/>
      <c r="V3124" s="3"/>
      <c r="W3124" s="3"/>
      <c r="X3124" s="3"/>
      <c r="Z3124" s="3"/>
      <c r="AA3124" s="3"/>
      <c r="AB3124" s="3"/>
      <c r="AC3124" s="3"/>
      <c r="AD3124" s="3"/>
      <c r="AF3124" s="3"/>
      <c r="AG3124" s="3"/>
      <c r="AH3124" s="3"/>
      <c r="AJ3124" s="3"/>
      <c r="AK3124" s="3"/>
      <c r="AL3124" s="3"/>
      <c r="AN3124" s="3"/>
      <c r="AQ3124" s="3"/>
    </row>
    <row r="3125" spans="1:43">
      <c r="A3125" t="str">
        <f>IF(C3125="","","Allievo "&amp;COUNTIF($C$2:C3125,C3125))</f>
        <v/>
      </c>
      <c r="H3125" s="3"/>
      <c r="N3125" s="3"/>
      <c r="O3125" s="3"/>
      <c r="P3125" s="3"/>
      <c r="Q3125" s="3"/>
      <c r="R3125" s="3"/>
      <c r="S3125" s="3"/>
      <c r="T3125" s="3"/>
      <c r="V3125" s="3"/>
      <c r="W3125" s="3"/>
      <c r="X3125" s="3"/>
      <c r="Z3125" s="3"/>
      <c r="AA3125" s="3"/>
      <c r="AB3125" s="3"/>
      <c r="AC3125" s="3"/>
      <c r="AD3125" s="3"/>
      <c r="AF3125" s="3"/>
      <c r="AG3125" s="3"/>
      <c r="AH3125" s="3"/>
      <c r="AJ3125" s="3"/>
      <c r="AK3125" s="3"/>
      <c r="AL3125" s="3"/>
      <c r="AN3125" s="3"/>
      <c r="AQ3125" s="3"/>
    </row>
    <row r="3126" spans="1:43">
      <c r="A3126" t="str">
        <f>IF(C3126="","","Allievo "&amp;COUNTIF($C$2:C3126,C3126))</f>
        <v/>
      </c>
      <c r="H3126" s="3"/>
      <c r="N3126" s="3"/>
      <c r="O3126" s="3"/>
      <c r="P3126" s="3"/>
      <c r="Q3126" s="3"/>
      <c r="R3126" s="3"/>
      <c r="S3126" s="3"/>
      <c r="T3126" s="3"/>
      <c r="V3126" s="3"/>
      <c r="W3126" s="3"/>
      <c r="X3126" s="3"/>
      <c r="Z3126" s="3"/>
      <c r="AA3126" s="3"/>
      <c r="AB3126" s="3"/>
      <c r="AC3126" s="3"/>
      <c r="AD3126" s="3"/>
      <c r="AF3126" s="3"/>
      <c r="AG3126" s="3"/>
      <c r="AH3126" s="3"/>
      <c r="AJ3126" s="3"/>
      <c r="AK3126" s="3"/>
      <c r="AL3126" s="3"/>
      <c r="AN3126" s="3"/>
      <c r="AQ3126" s="3"/>
    </row>
    <row r="3127" spans="1:43">
      <c r="A3127" t="str">
        <f>IF(C3127="","","Allievo "&amp;COUNTIF($C$2:C3127,C3127))</f>
        <v/>
      </c>
      <c r="H3127" s="3"/>
      <c r="N3127" s="3"/>
      <c r="O3127" s="3"/>
      <c r="P3127" s="3"/>
      <c r="Q3127" s="3"/>
      <c r="R3127" s="3"/>
      <c r="S3127" s="3"/>
      <c r="T3127" s="3"/>
      <c r="V3127" s="3"/>
      <c r="W3127" s="3"/>
      <c r="X3127" s="3"/>
      <c r="Z3127" s="3"/>
      <c r="AA3127" s="3"/>
      <c r="AB3127" s="3"/>
      <c r="AC3127" s="3"/>
      <c r="AD3127" s="3"/>
      <c r="AF3127" s="3"/>
      <c r="AG3127" s="3"/>
      <c r="AH3127" s="3"/>
      <c r="AJ3127" s="3"/>
      <c r="AK3127" s="3"/>
      <c r="AL3127" s="3"/>
      <c r="AN3127" s="3"/>
      <c r="AQ3127" s="3"/>
    </row>
    <row r="3128" spans="1:43">
      <c r="A3128" t="str">
        <f>IF(C3128="","","Allievo "&amp;COUNTIF($C$2:C3128,C3128))</f>
        <v/>
      </c>
      <c r="H3128" s="3"/>
      <c r="N3128" s="3"/>
      <c r="O3128" s="3"/>
      <c r="P3128" s="3"/>
      <c r="Q3128" s="3"/>
      <c r="R3128" s="3"/>
      <c r="S3128" s="3"/>
      <c r="T3128" s="3"/>
      <c r="V3128" s="3"/>
      <c r="W3128" s="3"/>
      <c r="X3128" s="3"/>
      <c r="Z3128" s="3"/>
      <c r="AA3128" s="3"/>
      <c r="AB3128" s="3"/>
      <c r="AC3128" s="3"/>
      <c r="AD3128" s="3"/>
      <c r="AF3128" s="3"/>
      <c r="AG3128" s="3"/>
      <c r="AH3128" s="3"/>
      <c r="AJ3128" s="3"/>
      <c r="AK3128" s="3"/>
      <c r="AL3128" s="3"/>
      <c r="AN3128" s="3"/>
      <c r="AQ3128" s="3"/>
    </row>
    <row r="3129" spans="1:43">
      <c r="A3129" t="str">
        <f>IF(C3129="","","Allievo "&amp;COUNTIF($C$2:C3129,C3129))</f>
        <v/>
      </c>
      <c r="H3129" s="3"/>
      <c r="N3129" s="3"/>
      <c r="O3129" s="3"/>
      <c r="P3129" s="3"/>
      <c r="Q3129" s="3"/>
      <c r="R3129" s="3"/>
      <c r="S3129" s="3"/>
      <c r="T3129" s="3"/>
      <c r="V3129" s="3"/>
      <c r="W3129" s="3"/>
      <c r="X3129" s="3"/>
      <c r="Z3129" s="3"/>
      <c r="AA3129" s="3"/>
      <c r="AB3129" s="3"/>
      <c r="AC3129" s="3"/>
      <c r="AD3129" s="3"/>
      <c r="AF3129" s="3"/>
      <c r="AG3129" s="3"/>
      <c r="AH3129" s="3"/>
      <c r="AJ3129" s="3"/>
      <c r="AK3129" s="3"/>
      <c r="AL3129" s="3"/>
      <c r="AN3129" s="3"/>
      <c r="AQ3129" s="3"/>
    </row>
    <row r="3130" spans="1:43">
      <c r="A3130" t="str">
        <f>IF(C3130="","","Allievo "&amp;COUNTIF($C$2:C3130,C3130))</f>
        <v/>
      </c>
      <c r="H3130" s="3"/>
      <c r="N3130" s="3"/>
      <c r="O3130" s="3"/>
      <c r="P3130" s="3"/>
      <c r="Q3130" s="3"/>
      <c r="R3130" s="3"/>
      <c r="S3130" s="3"/>
      <c r="T3130" s="3"/>
      <c r="V3130" s="3"/>
      <c r="W3130" s="3"/>
      <c r="X3130" s="3"/>
      <c r="Z3130" s="3"/>
      <c r="AA3130" s="3"/>
      <c r="AB3130" s="3"/>
      <c r="AC3130" s="3"/>
      <c r="AD3130" s="3"/>
      <c r="AF3130" s="3"/>
      <c r="AG3130" s="3"/>
      <c r="AH3130" s="3"/>
      <c r="AJ3130" s="3"/>
      <c r="AK3130" s="3"/>
      <c r="AL3130" s="3"/>
      <c r="AN3130" s="3"/>
      <c r="AQ3130" s="3"/>
    </row>
    <row r="3131" spans="1:43">
      <c r="A3131" t="str">
        <f>IF(C3131="","","Allievo "&amp;COUNTIF($C$2:C3131,C3131))</f>
        <v/>
      </c>
      <c r="H3131" s="3"/>
      <c r="N3131" s="3"/>
      <c r="O3131" s="3"/>
      <c r="P3131" s="3"/>
      <c r="Q3131" s="3"/>
      <c r="R3131" s="3"/>
      <c r="S3131" s="3"/>
      <c r="T3131" s="3"/>
      <c r="V3131" s="3"/>
      <c r="W3131" s="3"/>
      <c r="X3131" s="3"/>
      <c r="Z3131" s="3"/>
      <c r="AA3131" s="3"/>
      <c r="AB3131" s="3"/>
      <c r="AC3131" s="3"/>
      <c r="AD3131" s="3"/>
      <c r="AF3131" s="3"/>
      <c r="AG3131" s="3"/>
      <c r="AH3131" s="3"/>
      <c r="AJ3131" s="3"/>
      <c r="AK3131" s="3"/>
      <c r="AL3131" s="3"/>
      <c r="AN3131" s="3"/>
      <c r="AQ3131" s="3"/>
    </row>
    <row r="3132" spans="1:43">
      <c r="A3132" t="str">
        <f>IF(C3132="","","Allievo "&amp;COUNTIF($C$2:C3132,C3132))</f>
        <v/>
      </c>
      <c r="H3132" s="3"/>
      <c r="N3132" s="3"/>
      <c r="O3132" s="3"/>
      <c r="P3132" s="3"/>
      <c r="Q3132" s="3"/>
      <c r="R3132" s="3"/>
      <c r="S3132" s="3"/>
      <c r="T3132" s="3"/>
      <c r="V3132" s="3"/>
      <c r="W3132" s="3"/>
      <c r="X3132" s="3"/>
      <c r="Z3132" s="3"/>
      <c r="AA3132" s="3"/>
      <c r="AB3132" s="3"/>
      <c r="AC3132" s="3"/>
      <c r="AD3132" s="3"/>
      <c r="AF3132" s="3"/>
      <c r="AG3132" s="3"/>
      <c r="AH3132" s="3"/>
      <c r="AJ3132" s="3"/>
      <c r="AK3132" s="3"/>
      <c r="AL3132" s="3"/>
      <c r="AN3132" s="3"/>
      <c r="AQ3132" s="3"/>
    </row>
    <row r="3133" spans="1:43">
      <c r="A3133" t="str">
        <f>IF(C3133="","","Allievo "&amp;COUNTIF($C$2:C3133,C3133))</f>
        <v/>
      </c>
      <c r="H3133" s="3"/>
      <c r="N3133" s="3"/>
      <c r="O3133" s="3"/>
      <c r="P3133" s="3"/>
      <c r="Q3133" s="3"/>
      <c r="R3133" s="3"/>
      <c r="S3133" s="3"/>
      <c r="T3133" s="3"/>
      <c r="V3133" s="3"/>
      <c r="W3133" s="3"/>
      <c r="X3133" s="3"/>
      <c r="Z3133" s="3"/>
      <c r="AA3133" s="3"/>
      <c r="AB3133" s="3"/>
      <c r="AC3133" s="3"/>
      <c r="AD3133" s="3"/>
      <c r="AF3133" s="3"/>
      <c r="AG3133" s="3"/>
      <c r="AH3133" s="3"/>
      <c r="AJ3133" s="3"/>
      <c r="AK3133" s="3"/>
      <c r="AL3133" s="3"/>
      <c r="AN3133" s="3"/>
      <c r="AQ3133" s="3"/>
    </row>
    <row r="3134" spans="1:43">
      <c r="A3134" t="str">
        <f>IF(C3134="","","Allievo "&amp;COUNTIF($C$2:C3134,C3134))</f>
        <v/>
      </c>
      <c r="H3134" s="3"/>
      <c r="N3134" s="3"/>
      <c r="O3134" s="3"/>
      <c r="P3134" s="3"/>
      <c r="Q3134" s="3"/>
      <c r="R3134" s="3"/>
      <c r="S3134" s="3"/>
      <c r="T3134" s="3"/>
      <c r="V3134" s="3"/>
      <c r="W3134" s="3"/>
      <c r="X3134" s="3"/>
      <c r="Z3134" s="3"/>
      <c r="AA3134" s="3"/>
      <c r="AB3134" s="3"/>
      <c r="AC3134" s="3"/>
      <c r="AD3134" s="3"/>
      <c r="AF3134" s="3"/>
      <c r="AG3134" s="3"/>
      <c r="AH3134" s="3"/>
      <c r="AJ3134" s="3"/>
      <c r="AK3134" s="3"/>
      <c r="AL3134" s="3"/>
      <c r="AN3134" s="3"/>
      <c r="AQ3134" s="3"/>
    </row>
    <row r="3135" spans="1:43">
      <c r="A3135" t="str">
        <f>IF(C3135="","","Allievo "&amp;COUNTIF($C$2:C3135,C3135))</f>
        <v/>
      </c>
      <c r="H3135" s="3"/>
      <c r="N3135" s="3"/>
      <c r="O3135" s="3"/>
      <c r="P3135" s="3"/>
      <c r="Q3135" s="3"/>
      <c r="R3135" s="3"/>
      <c r="S3135" s="3"/>
      <c r="T3135" s="3"/>
      <c r="V3135" s="3"/>
      <c r="W3135" s="3"/>
      <c r="X3135" s="3"/>
      <c r="Z3135" s="3"/>
      <c r="AA3135" s="3"/>
      <c r="AB3135" s="3"/>
      <c r="AC3135" s="3"/>
      <c r="AD3135" s="3"/>
      <c r="AF3135" s="3"/>
      <c r="AG3135" s="3"/>
      <c r="AH3135" s="3"/>
      <c r="AJ3135" s="3"/>
      <c r="AK3135" s="3"/>
      <c r="AL3135" s="3"/>
      <c r="AN3135" s="3"/>
      <c r="AQ3135" s="3"/>
    </row>
    <row r="3136" spans="1:43">
      <c r="A3136" t="str">
        <f>IF(C3136="","","Allievo "&amp;COUNTIF($C$2:C3136,C3136))</f>
        <v/>
      </c>
      <c r="H3136" s="3"/>
      <c r="N3136" s="3"/>
      <c r="O3136" s="3"/>
      <c r="P3136" s="3"/>
      <c r="Q3136" s="3"/>
      <c r="R3136" s="3"/>
      <c r="S3136" s="3"/>
      <c r="T3136" s="3"/>
      <c r="V3136" s="3"/>
      <c r="W3136" s="3"/>
      <c r="X3136" s="3"/>
      <c r="Z3136" s="3"/>
      <c r="AA3136" s="3"/>
      <c r="AB3136" s="3"/>
      <c r="AC3136" s="3"/>
      <c r="AD3136" s="3"/>
      <c r="AF3136" s="3"/>
      <c r="AG3136" s="3"/>
      <c r="AH3136" s="3"/>
      <c r="AJ3136" s="3"/>
      <c r="AK3136" s="3"/>
      <c r="AL3136" s="3"/>
      <c r="AN3136" s="3"/>
      <c r="AQ3136" s="3"/>
    </row>
    <row r="3137" spans="1:43">
      <c r="A3137" t="str">
        <f>IF(C3137="","","Allievo "&amp;COUNTIF($C$2:C3137,C3137))</f>
        <v/>
      </c>
      <c r="H3137" s="3"/>
      <c r="N3137" s="3"/>
      <c r="O3137" s="3"/>
      <c r="P3137" s="3"/>
      <c r="Q3137" s="3"/>
      <c r="R3137" s="3"/>
      <c r="S3137" s="3"/>
      <c r="T3137" s="3"/>
      <c r="V3137" s="3"/>
      <c r="W3137" s="3"/>
      <c r="X3137" s="3"/>
      <c r="Z3137" s="3"/>
      <c r="AA3137" s="3"/>
      <c r="AB3137" s="3"/>
      <c r="AC3137" s="3"/>
      <c r="AD3137" s="3"/>
      <c r="AF3137" s="3"/>
      <c r="AG3137" s="3"/>
      <c r="AH3137" s="3"/>
      <c r="AJ3137" s="3"/>
      <c r="AK3137" s="3"/>
      <c r="AL3137" s="3"/>
      <c r="AN3137" s="3"/>
      <c r="AQ3137" s="3"/>
    </row>
    <row r="3138" spans="1:43">
      <c r="A3138" t="str">
        <f>IF(C3138="","","Allievo "&amp;COUNTIF($C$2:C3138,C3138))</f>
        <v/>
      </c>
      <c r="H3138" s="3"/>
      <c r="N3138" s="3"/>
      <c r="O3138" s="3"/>
      <c r="P3138" s="3"/>
      <c r="Q3138" s="3"/>
      <c r="R3138" s="3"/>
      <c r="S3138" s="3"/>
      <c r="T3138" s="3"/>
      <c r="V3138" s="3"/>
      <c r="W3138" s="3"/>
      <c r="X3138" s="3"/>
      <c r="Z3138" s="3"/>
      <c r="AA3138" s="3"/>
      <c r="AB3138" s="3"/>
      <c r="AC3138" s="3"/>
      <c r="AD3138" s="3"/>
      <c r="AF3138" s="3"/>
      <c r="AG3138" s="3"/>
      <c r="AH3138" s="3"/>
      <c r="AJ3138" s="3"/>
      <c r="AK3138" s="3"/>
      <c r="AL3138" s="3"/>
      <c r="AN3138" s="3"/>
      <c r="AQ3138" s="3"/>
    </row>
    <row r="3139" spans="1:43">
      <c r="A3139" t="str">
        <f>IF(C3139="","","Allievo "&amp;COUNTIF($C$2:C3139,C3139))</f>
        <v/>
      </c>
      <c r="H3139" s="3"/>
      <c r="N3139" s="3"/>
      <c r="O3139" s="3"/>
      <c r="P3139" s="3"/>
      <c r="Q3139" s="3"/>
      <c r="R3139" s="3"/>
      <c r="S3139" s="3"/>
      <c r="T3139" s="3"/>
      <c r="V3139" s="3"/>
      <c r="W3139" s="3"/>
      <c r="X3139" s="3"/>
      <c r="Z3139" s="3"/>
      <c r="AA3139" s="3"/>
      <c r="AB3139" s="3"/>
      <c r="AC3139" s="3"/>
      <c r="AD3139" s="3"/>
      <c r="AF3139" s="3"/>
      <c r="AG3139" s="3"/>
      <c r="AH3139" s="3"/>
      <c r="AJ3139" s="3"/>
      <c r="AK3139" s="3"/>
      <c r="AL3139" s="3"/>
      <c r="AN3139" s="3"/>
      <c r="AQ3139" s="3"/>
    </row>
    <row r="3140" spans="1:43">
      <c r="A3140" t="str">
        <f>IF(C3140="","","Allievo "&amp;COUNTIF($C$2:C3140,C3140))</f>
        <v/>
      </c>
      <c r="H3140" s="3"/>
      <c r="N3140" s="3"/>
      <c r="O3140" s="3"/>
      <c r="P3140" s="3"/>
      <c r="Q3140" s="3"/>
      <c r="R3140" s="3"/>
      <c r="S3140" s="3"/>
      <c r="T3140" s="3"/>
      <c r="V3140" s="3"/>
      <c r="W3140" s="3"/>
      <c r="X3140" s="3"/>
      <c r="Z3140" s="3"/>
      <c r="AA3140" s="3"/>
      <c r="AB3140" s="3"/>
      <c r="AC3140" s="3"/>
      <c r="AD3140" s="3"/>
      <c r="AF3140" s="3"/>
      <c r="AG3140" s="3"/>
      <c r="AH3140" s="3"/>
      <c r="AJ3140" s="3"/>
      <c r="AK3140" s="3"/>
      <c r="AL3140" s="3"/>
      <c r="AN3140" s="3"/>
      <c r="AQ3140" s="3"/>
    </row>
    <row r="3141" spans="1:43">
      <c r="A3141" t="str">
        <f>IF(C3141="","","Allievo "&amp;COUNTIF($C$2:C3141,C3141))</f>
        <v/>
      </c>
      <c r="H3141" s="3"/>
      <c r="N3141" s="3"/>
      <c r="O3141" s="3"/>
      <c r="P3141" s="3"/>
      <c r="Q3141" s="3"/>
      <c r="R3141" s="3"/>
      <c r="S3141" s="3"/>
      <c r="T3141" s="3"/>
      <c r="V3141" s="3"/>
      <c r="W3141" s="3"/>
      <c r="X3141" s="3"/>
      <c r="Z3141" s="3"/>
      <c r="AA3141" s="3"/>
      <c r="AB3141" s="3"/>
      <c r="AC3141" s="3"/>
      <c r="AD3141" s="3"/>
      <c r="AF3141" s="3"/>
      <c r="AG3141" s="3"/>
      <c r="AH3141" s="3"/>
      <c r="AJ3141" s="3"/>
      <c r="AK3141" s="3"/>
      <c r="AL3141" s="3"/>
      <c r="AN3141" s="3"/>
      <c r="AQ3141" s="3"/>
    </row>
    <row r="3142" spans="1:43">
      <c r="A3142" t="str">
        <f>IF(C3142="","","Allievo "&amp;COUNTIF($C$2:C3142,C3142))</f>
        <v/>
      </c>
      <c r="H3142" s="3"/>
      <c r="N3142" s="3"/>
      <c r="O3142" s="3"/>
      <c r="P3142" s="3"/>
      <c r="Q3142" s="3"/>
      <c r="R3142" s="3"/>
      <c r="S3142" s="3"/>
      <c r="T3142" s="3"/>
      <c r="V3142" s="3"/>
      <c r="W3142" s="3"/>
      <c r="X3142" s="3"/>
      <c r="Z3142" s="3"/>
      <c r="AA3142" s="3"/>
      <c r="AB3142" s="3"/>
      <c r="AC3142" s="3"/>
      <c r="AD3142" s="3"/>
      <c r="AF3142" s="3"/>
      <c r="AG3142" s="3"/>
      <c r="AH3142" s="3"/>
      <c r="AJ3142" s="3"/>
      <c r="AK3142" s="3"/>
      <c r="AL3142" s="3"/>
      <c r="AN3142" s="3"/>
      <c r="AQ3142" s="3"/>
    </row>
    <row r="3143" spans="1:43">
      <c r="A3143" t="str">
        <f>IF(C3143="","","Allievo "&amp;COUNTIF($C$2:C3143,C3143))</f>
        <v/>
      </c>
      <c r="H3143" s="3"/>
      <c r="N3143" s="3"/>
      <c r="O3143" s="3"/>
      <c r="P3143" s="3"/>
      <c r="Q3143" s="3"/>
      <c r="R3143" s="3"/>
      <c r="S3143" s="3"/>
      <c r="T3143" s="3"/>
      <c r="V3143" s="3"/>
      <c r="W3143" s="3"/>
      <c r="X3143" s="3"/>
      <c r="Z3143" s="3"/>
      <c r="AA3143" s="3"/>
      <c r="AB3143" s="3"/>
      <c r="AC3143" s="3"/>
      <c r="AD3143" s="3"/>
      <c r="AF3143" s="3"/>
      <c r="AG3143" s="3"/>
      <c r="AH3143" s="3"/>
      <c r="AJ3143" s="3"/>
      <c r="AK3143" s="3"/>
      <c r="AL3143" s="3"/>
      <c r="AN3143" s="3"/>
      <c r="AQ3143" s="3"/>
    </row>
    <row r="3144" spans="1:43">
      <c r="A3144" t="str">
        <f>IF(C3144="","","Allievo "&amp;COUNTIF($C$2:C3144,C3144))</f>
        <v/>
      </c>
      <c r="H3144" s="3"/>
      <c r="N3144" s="3"/>
      <c r="O3144" s="3"/>
      <c r="P3144" s="3"/>
      <c r="Q3144" s="3"/>
      <c r="R3144" s="3"/>
      <c r="S3144" s="3"/>
      <c r="T3144" s="3"/>
      <c r="V3144" s="3"/>
      <c r="W3144" s="3"/>
      <c r="X3144" s="3"/>
      <c r="Z3144" s="3"/>
      <c r="AA3144" s="3"/>
      <c r="AB3144" s="3"/>
      <c r="AC3144" s="3"/>
      <c r="AD3144" s="3"/>
      <c r="AF3144" s="3"/>
      <c r="AG3144" s="3"/>
      <c r="AH3144" s="3"/>
      <c r="AJ3144" s="3"/>
      <c r="AK3144" s="3"/>
      <c r="AL3144" s="3"/>
      <c r="AN3144" s="3"/>
      <c r="AQ3144" s="3"/>
    </row>
    <row r="3145" spans="1:43">
      <c r="A3145" t="str">
        <f>IF(C3145="","","Allievo "&amp;COUNTIF($C$2:C3145,C3145))</f>
        <v/>
      </c>
      <c r="H3145" s="3"/>
      <c r="N3145" s="3"/>
      <c r="O3145" s="3"/>
      <c r="P3145" s="3"/>
      <c r="Q3145" s="3"/>
      <c r="R3145" s="3"/>
      <c r="S3145" s="3"/>
      <c r="T3145" s="3"/>
      <c r="V3145" s="3"/>
      <c r="W3145" s="3"/>
      <c r="X3145" s="3"/>
      <c r="Z3145" s="3"/>
      <c r="AA3145" s="3"/>
      <c r="AB3145" s="3"/>
      <c r="AC3145" s="3"/>
      <c r="AD3145" s="3"/>
      <c r="AF3145" s="3"/>
      <c r="AG3145" s="3"/>
      <c r="AH3145" s="3"/>
      <c r="AJ3145" s="3"/>
      <c r="AK3145" s="3"/>
      <c r="AL3145" s="3"/>
      <c r="AN3145" s="3"/>
      <c r="AQ3145" s="3"/>
    </row>
    <row r="3146" spans="1:43">
      <c r="A3146" t="str">
        <f>IF(C3146="","","Allievo "&amp;COUNTIF($C$2:C3146,C3146))</f>
        <v/>
      </c>
      <c r="H3146" s="3"/>
      <c r="N3146" s="3"/>
      <c r="O3146" s="3"/>
      <c r="P3146" s="3"/>
      <c r="Q3146" s="3"/>
      <c r="R3146" s="3"/>
      <c r="S3146" s="3"/>
      <c r="T3146" s="3"/>
      <c r="V3146" s="3"/>
      <c r="W3146" s="3"/>
      <c r="X3146" s="3"/>
      <c r="Z3146" s="3"/>
      <c r="AA3146" s="3"/>
      <c r="AB3146" s="3"/>
      <c r="AC3146" s="3"/>
      <c r="AD3146" s="3"/>
      <c r="AF3146" s="3"/>
      <c r="AG3146" s="3"/>
      <c r="AH3146" s="3"/>
      <c r="AJ3146" s="3"/>
      <c r="AK3146" s="3"/>
      <c r="AL3146" s="3"/>
      <c r="AN3146" s="3"/>
      <c r="AQ3146" s="3"/>
    </row>
    <row r="3147" spans="1:43">
      <c r="A3147" t="str">
        <f>IF(C3147="","","Allievo "&amp;COUNTIF($C$2:C3147,C3147))</f>
        <v/>
      </c>
      <c r="H3147" s="3"/>
      <c r="N3147" s="3"/>
      <c r="O3147" s="3"/>
      <c r="P3147" s="3"/>
      <c r="Q3147" s="3"/>
      <c r="R3147" s="3"/>
      <c r="S3147" s="3"/>
      <c r="T3147" s="3"/>
      <c r="V3147" s="3"/>
      <c r="W3147" s="3"/>
      <c r="X3147" s="3"/>
      <c r="Z3147" s="3"/>
      <c r="AA3147" s="3"/>
      <c r="AB3147" s="3"/>
      <c r="AC3147" s="3"/>
      <c r="AD3147" s="3"/>
      <c r="AF3147" s="3"/>
      <c r="AG3147" s="3"/>
      <c r="AH3147" s="3"/>
      <c r="AJ3147" s="3"/>
      <c r="AK3147" s="3"/>
      <c r="AL3147" s="3"/>
      <c r="AN3147" s="3"/>
      <c r="AQ3147" s="3"/>
    </row>
    <row r="3148" spans="1:43">
      <c r="A3148" t="str">
        <f>IF(C3148="","","Allievo "&amp;COUNTIF($C$2:C3148,C3148))</f>
        <v/>
      </c>
      <c r="H3148" s="3"/>
      <c r="N3148" s="3"/>
      <c r="O3148" s="3"/>
      <c r="P3148" s="3"/>
      <c r="Q3148" s="3"/>
      <c r="R3148" s="3"/>
      <c r="S3148" s="3"/>
      <c r="T3148" s="3"/>
      <c r="V3148" s="3"/>
      <c r="W3148" s="3"/>
      <c r="X3148" s="3"/>
      <c r="Z3148" s="3"/>
      <c r="AA3148" s="3"/>
      <c r="AB3148" s="3"/>
      <c r="AC3148" s="3"/>
      <c r="AD3148" s="3"/>
      <c r="AF3148" s="3"/>
      <c r="AG3148" s="3"/>
      <c r="AH3148" s="3"/>
      <c r="AJ3148" s="3"/>
      <c r="AK3148" s="3"/>
      <c r="AL3148" s="3"/>
      <c r="AN3148" s="3"/>
      <c r="AQ3148" s="3"/>
    </row>
    <row r="3149" spans="1:43">
      <c r="A3149" t="str">
        <f>IF(C3149="","","Allievo "&amp;COUNTIF($C$2:C3149,C3149))</f>
        <v/>
      </c>
      <c r="H3149" s="3"/>
      <c r="N3149" s="3"/>
      <c r="O3149" s="3"/>
      <c r="P3149" s="3"/>
      <c r="Q3149" s="3"/>
      <c r="R3149" s="3"/>
      <c r="S3149" s="3"/>
      <c r="T3149" s="3"/>
      <c r="V3149" s="3"/>
      <c r="W3149" s="3"/>
      <c r="X3149" s="3"/>
      <c r="Z3149" s="3"/>
      <c r="AA3149" s="3"/>
      <c r="AB3149" s="3"/>
      <c r="AC3149" s="3"/>
      <c r="AD3149" s="3"/>
      <c r="AF3149" s="3"/>
      <c r="AG3149" s="3"/>
      <c r="AH3149" s="3"/>
      <c r="AJ3149" s="3"/>
      <c r="AK3149" s="3"/>
      <c r="AL3149" s="3"/>
      <c r="AN3149" s="3"/>
      <c r="AQ3149" s="3"/>
    </row>
    <row r="3150" spans="1:43">
      <c r="A3150" t="str">
        <f>IF(C3150="","","Allievo "&amp;COUNTIF($C$2:C3150,C3150))</f>
        <v/>
      </c>
      <c r="H3150" s="3"/>
      <c r="N3150" s="3"/>
      <c r="O3150" s="3"/>
      <c r="P3150" s="3"/>
      <c r="Q3150" s="3"/>
      <c r="R3150" s="3"/>
      <c r="S3150" s="3"/>
      <c r="T3150" s="3"/>
      <c r="V3150" s="3"/>
      <c r="W3150" s="3"/>
      <c r="X3150" s="3"/>
      <c r="Z3150" s="3"/>
      <c r="AA3150" s="3"/>
      <c r="AB3150" s="3"/>
      <c r="AC3150" s="3"/>
      <c r="AD3150" s="3"/>
      <c r="AF3150" s="3"/>
      <c r="AG3150" s="3"/>
      <c r="AH3150" s="3"/>
      <c r="AJ3150" s="3"/>
      <c r="AK3150" s="3"/>
      <c r="AL3150" s="3"/>
      <c r="AN3150" s="3"/>
      <c r="AQ3150" s="3"/>
    </row>
    <row r="3151" spans="1:43">
      <c r="A3151" t="str">
        <f>IF(C3151="","","Allievo "&amp;COUNTIF($C$2:C3151,C3151))</f>
        <v/>
      </c>
      <c r="H3151" s="3"/>
      <c r="N3151" s="3"/>
      <c r="O3151" s="3"/>
      <c r="P3151" s="3"/>
      <c r="Q3151" s="3"/>
      <c r="R3151" s="3"/>
      <c r="S3151" s="3"/>
      <c r="T3151" s="3"/>
      <c r="V3151" s="3"/>
      <c r="W3151" s="3"/>
      <c r="X3151" s="3"/>
      <c r="Z3151" s="3"/>
      <c r="AA3151" s="3"/>
      <c r="AB3151" s="3"/>
      <c r="AC3151" s="3"/>
      <c r="AD3151" s="3"/>
      <c r="AF3151" s="3"/>
      <c r="AG3151" s="3"/>
      <c r="AH3151" s="3"/>
      <c r="AJ3151" s="3"/>
      <c r="AK3151" s="3"/>
      <c r="AL3151" s="3"/>
      <c r="AN3151" s="3"/>
      <c r="AQ3151" s="3"/>
    </row>
    <row r="3152" spans="1:43">
      <c r="A3152" t="str">
        <f>IF(C3152="","","Allievo "&amp;COUNTIF($C$2:C3152,C3152))</f>
        <v/>
      </c>
      <c r="H3152" s="3"/>
      <c r="N3152" s="3"/>
      <c r="O3152" s="3"/>
      <c r="P3152" s="3"/>
      <c r="Q3152" s="3"/>
      <c r="R3152" s="3"/>
      <c r="S3152" s="3"/>
      <c r="T3152" s="3"/>
      <c r="V3152" s="3"/>
      <c r="W3152" s="3"/>
      <c r="X3152" s="3"/>
      <c r="Z3152" s="3"/>
      <c r="AA3152" s="3"/>
      <c r="AB3152" s="3"/>
      <c r="AC3152" s="3"/>
      <c r="AD3152" s="3"/>
      <c r="AF3152" s="3"/>
      <c r="AG3152" s="3"/>
      <c r="AH3152" s="3"/>
      <c r="AJ3152" s="3"/>
      <c r="AK3152" s="3"/>
      <c r="AL3152" s="3"/>
      <c r="AN3152" s="3"/>
      <c r="AQ3152" s="3"/>
    </row>
    <row r="3153" spans="1:43">
      <c r="A3153" t="str">
        <f>IF(C3153="","","Allievo "&amp;COUNTIF($C$2:C3153,C3153))</f>
        <v/>
      </c>
      <c r="H3153" s="3"/>
      <c r="N3153" s="3"/>
      <c r="O3153" s="3"/>
      <c r="P3153" s="3"/>
      <c r="Q3153" s="3"/>
      <c r="R3153" s="3"/>
      <c r="S3153" s="3"/>
      <c r="T3153" s="3"/>
      <c r="V3153" s="3"/>
      <c r="W3153" s="3"/>
      <c r="X3153" s="3"/>
      <c r="Z3153" s="3"/>
      <c r="AA3153" s="3"/>
      <c r="AB3153" s="3"/>
      <c r="AC3153" s="3"/>
      <c r="AD3153" s="3"/>
      <c r="AF3153" s="3"/>
      <c r="AG3153" s="3"/>
      <c r="AH3153" s="3"/>
      <c r="AJ3153" s="3"/>
      <c r="AK3153" s="3"/>
      <c r="AL3153" s="3"/>
      <c r="AN3153" s="3"/>
      <c r="AQ3153" s="3"/>
    </row>
    <row r="3154" spans="1:43">
      <c r="A3154" t="str">
        <f>IF(C3154="","","Allievo "&amp;COUNTIF($C$2:C3154,C3154))</f>
        <v/>
      </c>
      <c r="H3154" s="3"/>
      <c r="N3154" s="3"/>
      <c r="O3154" s="3"/>
      <c r="P3154" s="3"/>
      <c r="Q3154" s="3"/>
      <c r="R3154" s="3"/>
      <c r="S3154" s="3"/>
      <c r="T3154" s="3"/>
      <c r="V3154" s="3"/>
      <c r="W3154" s="3"/>
      <c r="X3154" s="3"/>
      <c r="Z3154" s="3"/>
      <c r="AA3154" s="3"/>
      <c r="AB3154" s="3"/>
      <c r="AC3154" s="3"/>
      <c r="AD3154" s="3"/>
      <c r="AF3154" s="3"/>
      <c r="AG3154" s="3"/>
      <c r="AH3154" s="3"/>
      <c r="AJ3154" s="3"/>
      <c r="AK3154" s="3"/>
      <c r="AL3154" s="3"/>
      <c r="AN3154" s="3"/>
      <c r="AQ3154" s="3"/>
    </row>
    <row r="3155" spans="1:43">
      <c r="A3155" t="str">
        <f>IF(C3155="","","Allievo "&amp;COUNTIF($C$2:C3155,C3155))</f>
        <v/>
      </c>
      <c r="H3155" s="3"/>
      <c r="N3155" s="3"/>
      <c r="O3155" s="3"/>
      <c r="P3155" s="3"/>
      <c r="Q3155" s="3"/>
      <c r="R3155" s="3"/>
      <c r="S3155" s="3"/>
      <c r="T3155" s="3"/>
      <c r="V3155" s="3"/>
      <c r="W3155" s="3"/>
      <c r="X3155" s="3"/>
      <c r="Z3155" s="3"/>
      <c r="AA3155" s="3"/>
      <c r="AB3155" s="3"/>
      <c r="AC3155" s="3"/>
      <c r="AD3155" s="3"/>
      <c r="AF3155" s="3"/>
      <c r="AG3155" s="3"/>
      <c r="AH3155" s="3"/>
      <c r="AJ3155" s="3"/>
      <c r="AK3155" s="3"/>
      <c r="AL3155" s="3"/>
      <c r="AN3155" s="3"/>
      <c r="AQ3155" s="3"/>
    </row>
    <row r="3156" spans="1:43">
      <c r="A3156" t="str">
        <f>IF(C3156="","","Allievo "&amp;COUNTIF($C$2:C3156,C3156))</f>
        <v/>
      </c>
      <c r="H3156" s="3"/>
      <c r="N3156" s="3"/>
      <c r="O3156" s="3"/>
      <c r="P3156" s="3"/>
      <c r="Q3156" s="3"/>
      <c r="R3156" s="3"/>
      <c r="S3156" s="3"/>
      <c r="T3156" s="3"/>
      <c r="V3156" s="3"/>
      <c r="W3156" s="3"/>
      <c r="X3156" s="3"/>
      <c r="Z3156" s="3"/>
      <c r="AA3156" s="3"/>
      <c r="AB3156" s="3"/>
      <c r="AC3156" s="3"/>
      <c r="AD3156" s="3"/>
      <c r="AF3156" s="3"/>
      <c r="AG3156" s="3"/>
      <c r="AH3156" s="3"/>
      <c r="AJ3156" s="3"/>
      <c r="AK3156" s="3"/>
      <c r="AL3156" s="3"/>
      <c r="AN3156" s="3"/>
      <c r="AQ3156" s="3"/>
    </row>
    <row r="3157" spans="1:43">
      <c r="A3157" t="str">
        <f>IF(C3157="","","Allievo "&amp;COUNTIF($C$2:C3157,C3157))</f>
        <v/>
      </c>
      <c r="H3157" s="3"/>
      <c r="N3157" s="3"/>
      <c r="O3157" s="3"/>
      <c r="P3157" s="3"/>
      <c r="Q3157" s="3"/>
      <c r="R3157" s="3"/>
      <c r="S3157" s="3"/>
      <c r="T3157" s="3"/>
      <c r="V3157" s="3"/>
      <c r="W3157" s="3"/>
      <c r="X3157" s="3"/>
      <c r="Z3157" s="3"/>
      <c r="AA3157" s="3"/>
      <c r="AB3157" s="3"/>
      <c r="AC3157" s="3"/>
      <c r="AD3157" s="3"/>
      <c r="AF3157" s="3"/>
      <c r="AG3157" s="3"/>
      <c r="AH3157" s="3"/>
      <c r="AJ3157" s="3"/>
      <c r="AK3157" s="3"/>
      <c r="AL3157" s="3"/>
      <c r="AN3157" s="3"/>
      <c r="AQ3157" s="3"/>
    </row>
    <row r="3158" spans="1:43">
      <c r="A3158" t="str">
        <f>IF(C3158="","","Allievo "&amp;COUNTIF($C$2:C3158,C3158))</f>
        <v/>
      </c>
      <c r="H3158" s="3"/>
      <c r="N3158" s="3"/>
      <c r="O3158" s="3"/>
      <c r="P3158" s="3"/>
      <c r="Q3158" s="3"/>
      <c r="R3158" s="3"/>
      <c r="S3158" s="3"/>
      <c r="T3158" s="3"/>
      <c r="V3158" s="3"/>
      <c r="W3158" s="3"/>
      <c r="X3158" s="3"/>
      <c r="Z3158" s="3"/>
      <c r="AA3158" s="3"/>
      <c r="AB3158" s="3"/>
      <c r="AC3158" s="3"/>
      <c r="AD3158" s="3"/>
      <c r="AF3158" s="3"/>
      <c r="AG3158" s="3"/>
      <c r="AH3158" s="3"/>
      <c r="AJ3158" s="3"/>
      <c r="AK3158" s="3"/>
      <c r="AL3158" s="3"/>
      <c r="AN3158" s="3"/>
      <c r="AQ3158" s="3"/>
    </row>
    <row r="3159" spans="1:43">
      <c r="A3159" t="str">
        <f>IF(C3159="","","Allievo "&amp;COUNTIF($C$2:C3159,C3159))</f>
        <v/>
      </c>
      <c r="H3159" s="3"/>
      <c r="N3159" s="3"/>
      <c r="O3159" s="3"/>
      <c r="P3159" s="3"/>
      <c r="Q3159" s="3"/>
      <c r="R3159" s="3"/>
      <c r="S3159" s="3"/>
      <c r="T3159" s="3"/>
      <c r="V3159" s="3"/>
      <c r="W3159" s="3"/>
      <c r="X3159" s="3"/>
      <c r="Z3159" s="3"/>
      <c r="AA3159" s="3"/>
      <c r="AB3159" s="3"/>
      <c r="AC3159" s="3"/>
      <c r="AD3159" s="3"/>
      <c r="AF3159" s="3"/>
      <c r="AG3159" s="3"/>
      <c r="AH3159" s="3"/>
      <c r="AJ3159" s="3"/>
      <c r="AK3159" s="3"/>
      <c r="AL3159" s="3"/>
      <c r="AN3159" s="3"/>
      <c r="AQ3159" s="3"/>
    </row>
    <row r="3160" spans="1:43">
      <c r="A3160" t="str">
        <f>IF(C3160="","","Allievo "&amp;COUNTIF($C$2:C3160,C3160))</f>
        <v/>
      </c>
      <c r="H3160" s="3"/>
      <c r="N3160" s="3"/>
      <c r="O3160" s="3"/>
      <c r="P3160" s="3"/>
      <c r="Q3160" s="3"/>
      <c r="R3160" s="3"/>
      <c r="S3160" s="3"/>
      <c r="T3160" s="3"/>
      <c r="V3160" s="3"/>
      <c r="W3160" s="3"/>
      <c r="X3160" s="3"/>
      <c r="Z3160" s="3"/>
      <c r="AA3160" s="3"/>
      <c r="AB3160" s="3"/>
      <c r="AC3160" s="3"/>
      <c r="AD3160" s="3"/>
      <c r="AF3160" s="3"/>
      <c r="AG3160" s="3"/>
      <c r="AH3160" s="3"/>
      <c r="AJ3160" s="3"/>
      <c r="AK3160" s="3"/>
      <c r="AL3160" s="3"/>
      <c r="AN3160" s="3"/>
      <c r="AQ3160" s="3"/>
    </row>
    <row r="3161" spans="1:43">
      <c r="A3161" t="str">
        <f>IF(C3161="","","Allievo "&amp;COUNTIF($C$2:C3161,C3161))</f>
        <v/>
      </c>
      <c r="H3161" s="3"/>
      <c r="N3161" s="3"/>
      <c r="O3161" s="3"/>
      <c r="P3161" s="3"/>
      <c r="Q3161" s="3"/>
      <c r="R3161" s="3"/>
      <c r="S3161" s="3"/>
      <c r="T3161" s="3"/>
      <c r="V3161" s="3"/>
      <c r="W3161" s="3"/>
      <c r="X3161" s="3"/>
      <c r="Z3161" s="3"/>
      <c r="AA3161" s="3"/>
      <c r="AB3161" s="3"/>
      <c r="AC3161" s="3"/>
      <c r="AD3161" s="3"/>
      <c r="AF3161" s="3"/>
      <c r="AG3161" s="3"/>
      <c r="AH3161" s="3"/>
      <c r="AJ3161" s="3"/>
      <c r="AK3161" s="3"/>
      <c r="AL3161" s="3"/>
      <c r="AN3161" s="3"/>
      <c r="AQ3161" s="3"/>
    </row>
    <row r="3162" spans="1:43">
      <c r="A3162" t="str">
        <f>IF(C3162="","","Allievo "&amp;COUNTIF($C$2:C3162,C3162))</f>
        <v/>
      </c>
      <c r="H3162" s="3"/>
      <c r="N3162" s="3"/>
      <c r="O3162" s="3"/>
      <c r="P3162" s="3"/>
      <c r="Q3162" s="3"/>
      <c r="R3162" s="3"/>
      <c r="S3162" s="3"/>
      <c r="T3162" s="3"/>
      <c r="V3162" s="3"/>
      <c r="W3162" s="3"/>
      <c r="X3162" s="3"/>
      <c r="Z3162" s="3"/>
      <c r="AA3162" s="3"/>
      <c r="AB3162" s="3"/>
      <c r="AC3162" s="3"/>
      <c r="AD3162" s="3"/>
      <c r="AF3162" s="3"/>
      <c r="AG3162" s="3"/>
      <c r="AH3162" s="3"/>
      <c r="AJ3162" s="3"/>
      <c r="AK3162" s="3"/>
      <c r="AL3162" s="3"/>
      <c r="AN3162" s="3"/>
      <c r="AQ3162" s="3"/>
    </row>
    <row r="3163" spans="1:43">
      <c r="A3163" t="str">
        <f>IF(C3163="","","Allievo "&amp;COUNTIF($C$2:C3163,C3163))</f>
        <v/>
      </c>
      <c r="H3163" s="3"/>
      <c r="N3163" s="3"/>
      <c r="O3163" s="3"/>
      <c r="P3163" s="3"/>
      <c r="Q3163" s="3"/>
      <c r="R3163" s="3"/>
      <c r="S3163" s="3"/>
      <c r="T3163" s="3"/>
      <c r="V3163" s="3"/>
      <c r="W3163" s="3"/>
      <c r="X3163" s="3"/>
      <c r="Z3163" s="3"/>
      <c r="AA3163" s="3"/>
      <c r="AB3163" s="3"/>
      <c r="AC3163" s="3"/>
      <c r="AD3163" s="3"/>
      <c r="AF3163" s="3"/>
      <c r="AG3163" s="3"/>
      <c r="AH3163" s="3"/>
      <c r="AJ3163" s="3"/>
      <c r="AK3163" s="3"/>
      <c r="AL3163" s="3"/>
      <c r="AN3163" s="3"/>
      <c r="AQ3163" s="3"/>
    </row>
    <row r="3164" spans="1:43">
      <c r="A3164" t="str">
        <f>IF(C3164="","","Allievo "&amp;COUNTIF($C$2:C3164,C3164))</f>
        <v/>
      </c>
      <c r="H3164" s="3"/>
      <c r="N3164" s="3"/>
      <c r="O3164" s="3"/>
      <c r="P3164" s="3"/>
      <c r="Q3164" s="3"/>
      <c r="R3164" s="3"/>
      <c r="S3164" s="3"/>
      <c r="T3164" s="3"/>
      <c r="V3164" s="3"/>
      <c r="W3164" s="3"/>
      <c r="X3164" s="3"/>
      <c r="Z3164" s="3"/>
      <c r="AA3164" s="3"/>
      <c r="AB3164" s="3"/>
      <c r="AC3164" s="3"/>
      <c r="AD3164" s="3"/>
      <c r="AF3164" s="3"/>
      <c r="AG3164" s="3"/>
      <c r="AH3164" s="3"/>
      <c r="AJ3164" s="3"/>
      <c r="AK3164" s="3"/>
      <c r="AL3164" s="3"/>
      <c r="AN3164" s="3"/>
      <c r="AQ3164" s="3"/>
    </row>
    <row r="3165" spans="1:43">
      <c r="A3165" t="str">
        <f>IF(C3165="","","Allievo "&amp;COUNTIF($C$2:C3165,C3165))</f>
        <v/>
      </c>
      <c r="H3165" s="3"/>
      <c r="N3165" s="3"/>
      <c r="O3165" s="3"/>
      <c r="P3165" s="3"/>
      <c r="Q3165" s="3"/>
      <c r="R3165" s="3"/>
      <c r="S3165" s="3"/>
      <c r="T3165" s="3"/>
      <c r="V3165" s="3"/>
      <c r="W3165" s="3"/>
      <c r="X3165" s="3"/>
      <c r="Z3165" s="3"/>
      <c r="AA3165" s="3"/>
      <c r="AB3165" s="3"/>
      <c r="AC3165" s="3"/>
      <c r="AD3165" s="3"/>
      <c r="AF3165" s="3"/>
      <c r="AG3165" s="3"/>
      <c r="AH3165" s="3"/>
      <c r="AJ3165" s="3"/>
      <c r="AK3165" s="3"/>
      <c r="AL3165" s="3"/>
      <c r="AN3165" s="3"/>
      <c r="AQ3165" s="3"/>
    </row>
    <row r="3166" spans="1:43">
      <c r="A3166" t="str">
        <f>IF(C3166="","","Allievo "&amp;COUNTIF($C$2:C3166,C3166))</f>
        <v/>
      </c>
      <c r="H3166" s="3"/>
      <c r="N3166" s="3"/>
      <c r="O3166" s="3"/>
      <c r="P3166" s="3"/>
      <c r="Q3166" s="3"/>
      <c r="R3166" s="3"/>
      <c r="S3166" s="3"/>
      <c r="T3166" s="3"/>
      <c r="V3166" s="3"/>
      <c r="W3166" s="3"/>
      <c r="X3166" s="3"/>
      <c r="Z3166" s="3"/>
      <c r="AA3166" s="3"/>
      <c r="AB3166" s="3"/>
      <c r="AC3166" s="3"/>
      <c r="AD3166" s="3"/>
      <c r="AF3166" s="3"/>
      <c r="AG3166" s="3"/>
      <c r="AH3166" s="3"/>
      <c r="AJ3166" s="3"/>
      <c r="AK3166" s="3"/>
      <c r="AL3166" s="3"/>
      <c r="AN3166" s="3"/>
      <c r="AQ3166" s="3"/>
    </row>
    <row r="3167" spans="1:43">
      <c r="A3167" t="str">
        <f>IF(C3167="","","Allievo "&amp;COUNTIF($C$2:C3167,C3167))</f>
        <v/>
      </c>
      <c r="H3167" s="3"/>
      <c r="N3167" s="3"/>
      <c r="O3167" s="3"/>
      <c r="P3167" s="3"/>
      <c r="Q3167" s="3"/>
      <c r="R3167" s="3"/>
      <c r="S3167" s="3"/>
      <c r="T3167" s="3"/>
      <c r="V3167" s="3"/>
      <c r="W3167" s="3"/>
      <c r="X3167" s="3"/>
      <c r="Z3167" s="3"/>
      <c r="AA3167" s="3"/>
      <c r="AB3167" s="3"/>
      <c r="AC3167" s="3"/>
      <c r="AD3167" s="3"/>
      <c r="AF3167" s="3"/>
      <c r="AG3167" s="3"/>
      <c r="AH3167" s="3"/>
      <c r="AJ3167" s="3"/>
      <c r="AK3167" s="3"/>
      <c r="AL3167" s="3"/>
      <c r="AN3167" s="3"/>
      <c r="AQ3167" s="3"/>
    </row>
    <row r="3168" spans="1:43">
      <c r="A3168" t="str">
        <f>IF(C3168="","","Allievo "&amp;COUNTIF($C$2:C3168,C3168))</f>
        <v/>
      </c>
      <c r="H3168" s="3"/>
      <c r="N3168" s="3"/>
      <c r="O3168" s="3"/>
      <c r="P3168" s="3"/>
      <c r="Q3168" s="3"/>
      <c r="R3168" s="3"/>
      <c r="S3168" s="3"/>
      <c r="T3168" s="3"/>
      <c r="V3168" s="3"/>
      <c r="W3168" s="3"/>
      <c r="X3168" s="3"/>
      <c r="Z3168" s="3"/>
      <c r="AA3168" s="3"/>
      <c r="AB3168" s="3"/>
      <c r="AC3168" s="3"/>
      <c r="AD3168" s="3"/>
      <c r="AF3168" s="3"/>
      <c r="AG3168" s="3"/>
      <c r="AH3168" s="3"/>
      <c r="AJ3168" s="3"/>
      <c r="AK3168" s="3"/>
      <c r="AL3168" s="3"/>
      <c r="AN3168" s="3"/>
      <c r="AQ3168" s="3"/>
    </row>
    <row r="3169" spans="1:43">
      <c r="A3169" t="str">
        <f>IF(C3169="","","Allievo "&amp;COUNTIF($C$2:C3169,C3169))</f>
        <v/>
      </c>
      <c r="H3169" s="3"/>
      <c r="N3169" s="3"/>
      <c r="O3169" s="3"/>
      <c r="P3169" s="3"/>
      <c r="Q3169" s="3"/>
      <c r="R3169" s="3"/>
      <c r="S3169" s="3"/>
      <c r="T3169" s="3"/>
      <c r="V3169" s="3"/>
      <c r="W3169" s="3"/>
      <c r="X3169" s="3"/>
      <c r="Z3169" s="3"/>
      <c r="AA3169" s="3"/>
      <c r="AB3169" s="3"/>
      <c r="AC3169" s="3"/>
      <c r="AD3169" s="3"/>
      <c r="AF3169" s="3"/>
      <c r="AG3169" s="3"/>
      <c r="AH3169" s="3"/>
      <c r="AJ3169" s="3"/>
      <c r="AK3169" s="3"/>
      <c r="AL3169" s="3"/>
      <c r="AN3169" s="3"/>
      <c r="AQ3169" s="3"/>
    </row>
    <row r="3170" spans="1:43">
      <c r="A3170" t="str">
        <f>IF(C3170="","","Allievo "&amp;COUNTIF($C$2:C3170,C3170))</f>
        <v/>
      </c>
      <c r="H3170" s="3"/>
      <c r="N3170" s="3"/>
      <c r="O3170" s="3"/>
      <c r="P3170" s="3"/>
      <c r="Q3170" s="3"/>
      <c r="R3170" s="3"/>
      <c r="S3170" s="3"/>
      <c r="T3170" s="3"/>
      <c r="V3170" s="3"/>
      <c r="W3170" s="3"/>
      <c r="X3170" s="3"/>
      <c r="Z3170" s="3"/>
      <c r="AA3170" s="3"/>
      <c r="AB3170" s="3"/>
      <c r="AC3170" s="3"/>
      <c r="AD3170" s="3"/>
      <c r="AF3170" s="3"/>
      <c r="AG3170" s="3"/>
      <c r="AH3170" s="3"/>
      <c r="AJ3170" s="3"/>
      <c r="AK3170" s="3"/>
      <c r="AL3170" s="3"/>
      <c r="AN3170" s="3"/>
      <c r="AQ3170" s="3"/>
    </row>
    <row r="3171" spans="1:43">
      <c r="A3171" t="str">
        <f>IF(C3171="","","Allievo "&amp;COUNTIF($C$2:C3171,C3171))</f>
        <v/>
      </c>
      <c r="H3171" s="3"/>
      <c r="N3171" s="3"/>
      <c r="O3171" s="3"/>
      <c r="P3171" s="3"/>
      <c r="Q3171" s="3"/>
      <c r="R3171" s="3"/>
      <c r="S3171" s="3"/>
      <c r="T3171" s="3"/>
      <c r="V3171" s="3"/>
      <c r="W3171" s="3"/>
      <c r="X3171" s="3"/>
      <c r="Z3171" s="3"/>
      <c r="AA3171" s="3"/>
      <c r="AB3171" s="3"/>
      <c r="AC3171" s="3"/>
      <c r="AD3171" s="3"/>
      <c r="AF3171" s="3"/>
      <c r="AG3171" s="3"/>
      <c r="AH3171" s="3"/>
      <c r="AJ3171" s="3"/>
      <c r="AK3171" s="3"/>
      <c r="AL3171" s="3"/>
      <c r="AN3171" s="3"/>
      <c r="AQ3171" s="3"/>
    </row>
    <row r="3172" spans="1:43">
      <c r="A3172" t="str">
        <f>IF(C3172="","","Allievo "&amp;COUNTIF($C$2:C3172,C3172))</f>
        <v/>
      </c>
      <c r="H3172" s="3"/>
      <c r="N3172" s="3"/>
      <c r="O3172" s="3"/>
      <c r="P3172" s="3"/>
      <c r="Q3172" s="3"/>
      <c r="R3172" s="3"/>
      <c r="S3172" s="3"/>
      <c r="T3172" s="3"/>
      <c r="V3172" s="3"/>
      <c r="W3172" s="3"/>
      <c r="X3172" s="3"/>
      <c r="Z3172" s="3"/>
      <c r="AA3172" s="3"/>
      <c r="AB3172" s="3"/>
      <c r="AC3172" s="3"/>
      <c r="AD3172" s="3"/>
      <c r="AF3172" s="3"/>
      <c r="AG3172" s="3"/>
      <c r="AH3172" s="3"/>
      <c r="AJ3172" s="3"/>
      <c r="AK3172" s="3"/>
      <c r="AL3172" s="3"/>
      <c r="AN3172" s="3"/>
      <c r="AQ3172" s="3"/>
    </row>
    <row r="3173" spans="1:43">
      <c r="A3173" t="str">
        <f>IF(C3173="","","Allievo "&amp;COUNTIF($C$2:C3173,C3173))</f>
        <v/>
      </c>
      <c r="H3173" s="3"/>
      <c r="N3173" s="3"/>
      <c r="O3173" s="3"/>
      <c r="P3173" s="3"/>
      <c r="Q3173" s="3"/>
      <c r="R3173" s="3"/>
      <c r="S3173" s="3"/>
      <c r="T3173" s="3"/>
      <c r="V3173" s="3"/>
      <c r="W3173" s="3"/>
      <c r="X3173" s="3"/>
      <c r="Z3173" s="3"/>
      <c r="AA3173" s="3"/>
      <c r="AB3173" s="3"/>
      <c r="AC3173" s="3"/>
      <c r="AD3173" s="3"/>
      <c r="AF3173" s="3"/>
      <c r="AG3173" s="3"/>
      <c r="AH3173" s="3"/>
      <c r="AJ3173" s="3"/>
      <c r="AK3173" s="3"/>
      <c r="AL3173" s="3"/>
      <c r="AN3173" s="3"/>
      <c r="AQ3173" s="3"/>
    </row>
    <row r="3174" spans="1:43">
      <c r="A3174" t="str">
        <f>IF(C3174="","","Allievo "&amp;COUNTIF($C$2:C3174,C3174))</f>
        <v/>
      </c>
      <c r="H3174" s="3"/>
      <c r="N3174" s="3"/>
      <c r="O3174" s="3"/>
      <c r="P3174" s="3"/>
      <c r="Q3174" s="3"/>
      <c r="R3174" s="3"/>
      <c r="S3174" s="3"/>
      <c r="T3174" s="3"/>
      <c r="V3174" s="3"/>
      <c r="W3174" s="3"/>
      <c r="X3174" s="3"/>
      <c r="Z3174" s="3"/>
      <c r="AA3174" s="3"/>
      <c r="AB3174" s="3"/>
      <c r="AC3174" s="3"/>
      <c r="AD3174" s="3"/>
      <c r="AF3174" s="3"/>
      <c r="AG3174" s="3"/>
      <c r="AH3174" s="3"/>
      <c r="AJ3174" s="3"/>
      <c r="AK3174" s="3"/>
      <c r="AL3174" s="3"/>
      <c r="AN3174" s="3"/>
      <c r="AQ3174" s="3"/>
    </row>
    <row r="3175" spans="1:43">
      <c r="A3175" t="str">
        <f>IF(C3175="","","Allievo "&amp;COUNTIF($C$2:C3175,C3175))</f>
        <v/>
      </c>
      <c r="H3175" s="3"/>
      <c r="N3175" s="3"/>
      <c r="O3175" s="3"/>
      <c r="P3175" s="3"/>
      <c r="Q3175" s="3"/>
      <c r="R3175" s="3"/>
      <c r="S3175" s="3"/>
      <c r="T3175" s="3"/>
      <c r="V3175" s="3"/>
      <c r="W3175" s="3"/>
      <c r="X3175" s="3"/>
      <c r="Z3175" s="3"/>
      <c r="AA3175" s="3"/>
      <c r="AB3175" s="3"/>
      <c r="AC3175" s="3"/>
      <c r="AD3175" s="3"/>
      <c r="AF3175" s="3"/>
      <c r="AG3175" s="3"/>
      <c r="AH3175" s="3"/>
      <c r="AJ3175" s="3"/>
      <c r="AK3175" s="3"/>
      <c r="AL3175" s="3"/>
      <c r="AN3175" s="3"/>
      <c r="AQ3175" s="3"/>
    </row>
    <row r="3176" spans="1:43">
      <c r="A3176" t="str">
        <f>IF(C3176="","","Allievo "&amp;COUNTIF($C$2:C3176,C3176))</f>
        <v/>
      </c>
      <c r="H3176" s="3"/>
      <c r="N3176" s="3"/>
      <c r="O3176" s="3"/>
      <c r="P3176" s="3"/>
      <c r="Q3176" s="3"/>
      <c r="R3176" s="3"/>
      <c r="S3176" s="3"/>
      <c r="T3176" s="3"/>
      <c r="V3176" s="3"/>
      <c r="W3176" s="3"/>
      <c r="X3176" s="3"/>
      <c r="Z3176" s="3"/>
      <c r="AA3176" s="3"/>
      <c r="AB3176" s="3"/>
      <c r="AC3176" s="3"/>
      <c r="AD3176" s="3"/>
      <c r="AF3176" s="3"/>
      <c r="AG3176" s="3"/>
      <c r="AH3176" s="3"/>
      <c r="AJ3176" s="3"/>
      <c r="AK3176" s="3"/>
      <c r="AL3176" s="3"/>
      <c r="AN3176" s="3"/>
      <c r="AQ3176" s="3"/>
    </row>
    <row r="3177" spans="1:43">
      <c r="A3177" t="str">
        <f>IF(C3177="","","Allievo "&amp;COUNTIF($C$2:C3177,C3177))</f>
        <v/>
      </c>
      <c r="H3177" s="3"/>
      <c r="N3177" s="3"/>
      <c r="O3177" s="3"/>
      <c r="P3177" s="3"/>
      <c r="Q3177" s="3"/>
      <c r="R3177" s="3"/>
      <c r="S3177" s="3"/>
      <c r="T3177" s="3"/>
      <c r="V3177" s="3"/>
      <c r="W3177" s="3"/>
      <c r="X3177" s="3"/>
      <c r="Z3177" s="3"/>
      <c r="AA3177" s="3"/>
      <c r="AB3177" s="3"/>
      <c r="AC3177" s="3"/>
      <c r="AD3177" s="3"/>
      <c r="AF3177" s="3"/>
      <c r="AG3177" s="3"/>
      <c r="AH3177" s="3"/>
      <c r="AJ3177" s="3"/>
      <c r="AK3177" s="3"/>
      <c r="AL3177" s="3"/>
      <c r="AN3177" s="3"/>
      <c r="AQ3177" s="3"/>
    </row>
    <row r="3178" spans="1:43">
      <c r="A3178" t="str">
        <f>IF(C3178="","","Allievo "&amp;COUNTIF($C$2:C3178,C3178))</f>
        <v/>
      </c>
      <c r="H3178" s="3"/>
      <c r="N3178" s="3"/>
      <c r="O3178" s="3"/>
      <c r="P3178" s="3"/>
      <c r="Q3178" s="3"/>
      <c r="R3178" s="3"/>
      <c r="S3178" s="3"/>
      <c r="T3178" s="3"/>
      <c r="V3178" s="3"/>
      <c r="W3178" s="3"/>
      <c r="X3178" s="3"/>
      <c r="Z3178" s="3"/>
      <c r="AA3178" s="3"/>
      <c r="AB3178" s="3"/>
      <c r="AC3178" s="3"/>
      <c r="AD3178" s="3"/>
      <c r="AF3178" s="3"/>
      <c r="AG3178" s="3"/>
      <c r="AH3178" s="3"/>
      <c r="AJ3178" s="3"/>
      <c r="AK3178" s="3"/>
      <c r="AL3178" s="3"/>
      <c r="AN3178" s="3"/>
      <c r="AQ3178" s="3"/>
    </row>
    <row r="3179" spans="1:43">
      <c r="A3179" t="str">
        <f>IF(C3179="","","Allievo "&amp;COUNTIF($C$2:C3179,C3179))</f>
        <v/>
      </c>
      <c r="H3179" s="3"/>
      <c r="N3179" s="3"/>
      <c r="O3179" s="3"/>
      <c r="P3179" s="3"/>
      <c r="Q3179" s="3"/>
      <c r="R3179" s="3"/>
      <c r="S3179" s="3"/>
      <c r="T3179" s="3"/>
      <c r="V3179" s="3"/>
      <c r="W3179" s="3"/>
      <c r="X3179" s="3"/>
      <c r="Z3179" s="3"/>
      <c r="AA3179" s="3"/>
      <c r="AB3179" s="3"/>
      <c r="AC3179" s="3"/>
      <c r="AD3179" s="3"/>
      <c r="AF3179" s="3"/>
      <c r="AG3179" s="3"/>
      <c r="AH3179" s="3"/>
      <c r="AJ3179" s="3"/>
      <c r="AK3179" s="3"/>
      <c r="AL3179" s="3"/>
      <c r="AN3179" s="3"/>
      <c r="AQ3179" s="3"/>
    </row>
    <row r="3180" spans="1:43">
      <c r="A3180" t="str">
        <f>IF(C3180="","","Allievo "&amp;COUNTIF($C$2:C3180,C3180))</f>
        <v/>
      </c>
      <c r="H3180" s="3"/>
      <c r="N3180" s="3"/>
      <c r="O3180" s="3"/>
      <c r="P3180" s="3"/>
      <c r="Q3180" s="3"/>
      <c r="R3180" s="3"/>
      <c r="S3180" s="3"/>
      <c r="T3180" s="3"/>
      <c r="V3180" s="3"/>
      <c r="W3180" s="3"/>
      <c r="X3180" s="3"/>
      <c r="Z3180" s="3"/>
      <c r="AA3180" s="3"/>
      <c r="AB3180" s="3"/>
      <c r="AC3180" s="3"/>
      <c r="AD3180" s="3"/>
      <c r="AF3180" s="3"/>
      <c r="AG3180" s="3"/>
      <c r="AH3180" s="3"/>
      <c r="AJ3180" s="3"/>
      <c r="AK3180" s="3"/>
      <c r="AL3180" s="3"/>
      <c r="AN3180" s="3"/>
      <c r="AQ3180" s="3"/>
    </row>
    <row r="3181" spans="1:43">
      <c r="A3181" t="str">
        <f>IF(C3181="","","Allievo "&amp;COUNTIF($C$2:C3181,C3181))</f>
        <v/>
      </c>
      <c r="H3181" s="3"/>
      <c r="N3181" s="3"/>
      <c r="O3181" s="3"/>
      <c r="P3181" s="3"/>
      <c r="Q3181" s="3"/>
      <c r="R3181" s="3"/>
      <c r="S3181" s="3"/>
      <c r="T3181" s="3"/>
      <c r="V3181" s="3"/>
      <c r="W3181" s="3"/>
      <c r="X3181" s="3"/>
      <c r="Z3181" s="3"/>
      <c r="AA3181" s="3"/>
      <c r="AB3181" s="3"/>
      <c r="AC3181" s="3"/>
      <c r="AD3181" s="3"/>
      <c r="AF3181" s="3"/>
      <c r="AG3181" s="3"/>
      <c r="AH3181" s="3"/>
      <c r="AJ3181" s="3"/>
      <c r="AK3181" s="3"/>
      <c r="AL3181" s="3"/>
      <c r="AN3181" s="3"/>
      <c r="AQ3181" s="3"/>
    </row>
    <row r="3182" spans="1:43">
      <c r="A3182" t="str">
        <f>IF(C3182="","","Allievo "&amp;COUNTIF($C$2:C3182,C3182))</f>
        <v/>
      </c>
      <c r="H3182" s="3"/>
      <c r="N3182" s="3"/>
      <c r="O3182" s="3"/>
      <c r="P3182" s="3"/>
      <c r="Q3182" s="3"/>
      <c r="R3182" s="3"/>
      <c r="S3182" s="3"/>
      <c r="T3182" s="3"/>
      <c r="V3182" s="3"/>
      <c r="W3182" s="3"/>
      <c r="X3182" s="3"/>
      <c r="Z3182" s="3"/>
      <c r="AA3182" s="3"/>
      <c r="AB3182" s="3"/>
      <c r="AC3182" s="3"/>
      <c r="AD3182" s="3"/>
      <c r="AF3182" s="3"/>
      <c r="AG3182" s="3"/>
      <c r="AH3182" s="3"/>
      <c r="AJ3182" s="3"/>
      <c r="AK3182" s="3"/>
      <c r="AL3182" s="3"/>
      <c r="AN3182" s="3"/>
      <c r="AQ3182" s="3"/>
    </row>
    <row r="3183" spans="1:43">
      <c r="A3183" t="str">
        <f>IF(C3183="","","Allievo "&amp;COUNTIF($C$2:C3183,C3183))</f>
        <v/>
      </c>
      <c r="H3183" s="3"/>
      <c r="N3183" s="3"/>
      <c r="O3183" s="3"/>
      <c r="P3183" s="3"/>
      <c r="Q3183" s="3"/>
      <c r="R3183" s="3"/>
      <c r="S3183" s="3"/>
      <c r="T3183" s="3"/>
      <c r="V3183" s="3"/>
      <c r="W3183" s="3"/>
      <c r="X3183" s="3"/>
      <c r="Z3183" s="3"/>
      <c r="AA3183" s="3"/>
      <c r="AB3183" s="3"/>
      <c r="AC3183" s="3"/>
      <c r="AD3183" s="3"/>
      <c r="AF3183" s="3"/>
      <c r="AG3183" s="3"/>
      <c r="AH3183" s="3"/>
      <c r="AJ3183" s="3"/>
      <c r="AK3183" s="3"/>
      <c r="AL3183" s="3"/>
      <c r="AN3183" s="3"/>
      <c r="AQ3183" s="3"/>
    </row>
    <row r="3184" spans="1:43">
      <c r="A3184" t="str">
        <f>IF(C3184="","","Allievo "&amp;COUNTIF($C$2:C3184,C3184))</f>
        <v/>
      </c>
      <c r="H3184" s="3"/>
      <c r="N3184" s="3"/>
      <c r="O3184" s="3"/>
      <c r="P3184" s="3"/>
      <c r="Q3184" s="3"/>
      <c r="R3184" s="3"/>
      <c r="S3184" s="3"/>
      <c r="T3184" s="3"/>
      <c r="V3184" s="3"/>
      <c r="W3184" s="3"/>
      <c r="X3184" s="3"/>
      <c r="Z3184" s="3"/>
      <c r="AA3184" s="3"/>
      <c r="AB3184" s="3"/>
      <c r="AC3184" s="3"/>
      <c r="AD3184" s="3"/>
      <c r="AF3184" s="3"/>
      <c r="AG3184" s="3"/>
      <c r="AH3184" s="3"/>
      <c r="AJ3184" s="3"/>
      <c r="AK3184" s="3"/>
      <c r="AL3184" s="3"/>
      <c r="AN3184" s="3"/>
      <c r="AQ3184" s="3"/>
    </row>
    <row r="3185" spans="1:43">
      <c r="A3185" t="str">
        <f>IF(C3185="","","Allievo "&amp;COUNTIF($C$2:C3185,C3185))</f>
        <v/>
      </c>
      <c r="H3185" s="3"/>
      <c r="N3185" s="3"/>
      <c r="O3185" s="3"/>
      <c r="P3185" s="3"/>
      <c r="Q3185" s="3"/>
      <c r="R3185" s="3"/>
      <c r="S3185" s="3"/>
      <c r="T3185" s="3"/>
      <c r="V3185" s="3"/>
      <c r="W3185" s="3"/>
      <c r="X3185" s="3"/>
      <c r="Z3185" s="3"/>
      <c r="AA3185" s="3"/>
      <c r="AB3185" s="3"/>
      <c r="AC3185" s="3"/>
      <c r="AD3185" s="3"/>
      <c r="AF3185" s="3"/>
      <c r="AG3185" s="3"/>
      <c r="AH3185" s="3"/>
      <c r="AJ3185" s="3"/>
      <c r="AK3185" s="3"/>
      <c r="AL3185" s="3"/>
      <c r="AN3185" s="3"/>
      <c r="AQ3185" s="3"/>
    </row>
    <row r="3186" spans="1:43">
      <c r="A3186" t="str">
        <f>IF(C3186="","","Allievo "&amp;COUNTIF($C$2:C3186,C3186))</f>
        <v/>
      </c>
      <c r="H3186" s="3"/>
      <c r="N3186" s="3"/>
      <c r="O3186" s="3"/>
      <c r="P3186" s="3"/>
      <c r="Q3186" s="3"/>
      <c r="R3186" s="3"/>
      <c r="S3186" s="3"/>
      <c r="T3186" s="3"/>
      <c r="V3186" s="3"/>
      <c r="W3186" s="3"/>
      <c r="X3186" s="3"/>
      <c r="Z3186" s="3"/>
      <c r="AA3186" s="3"/>
      <c r="AB3186" s="3"/>
      <c r="AC3186" s="3"/>
      <c r="AD3186" s="3"/>
      <c r="AF3186" s="3"/>
      <c r="AG3186" s="3"/>
      <c r="AH3186" s="3"/>
      <c r="AJ3186" s="3"/>
      <c r="AK3186" s="3"/>
      <c r="AL3186" s="3"/>
      <c r="AN3186" s="3"/>
      <c r="AQ3186" s="3"/>
    </row>
    <row r="3187" spans="1:43">
      <c r="A3187" t="str">
        <f>IF(C3187="","","Allievo "&amp;COUNTIF($C$2:C3187,C3187))</f>
        <v/>
      </c>
      <c r="H3187" s="3"/>
      <c r="N3187" s="3"/>
      <c r="O3187" s="3"/>
      <c r="P3187" s="3"/>
      <c r="Q3187" s="3"/>
      <c r="R3187" s="3"/>
      <c r="S3187" s="3"/>
      <c r="T3187" s="3"/>
      <c r="V3187" s="3"/>
      <c r="W3187" s="3"/>
      <c r="X3187" s="3"/>
      <c r="Z3187" s="3"/>
      <c r="AA3187" s="3"/>
      <c r="AB3187" s="3"/>
      <c r="AC3187" s="3"/>
      <c r="AD3187" s="3"/>
      <c r="AF3187" s="3"/>
      <c r="AG3187" s="3"/>
      <c r="AH3187" s="3"/>
      <c r="AJ3187" s="3"/>
      <c r="AK3187" s="3"/>
      <c r="AL3187" s="3"/>
      <c r="AN3187" s="3"/>
      <c r="AQ3187" s="3"/>
    </row>
    <row r="3188" spans="1:43">
      <c r="A3188" t="str">
        <f>IF(C3188="","","Allievo "&amp;COUNTIF($C$2:C3188,C3188))</f>
        <v/>
      </c>
      <c r="H3188" s="3"/>
      <c r="N3188" s="3"/>
      <c r="O3188" s="3"/>
      <c r="P3188" s="3"/>
      <c r="Q3188" s="3"/>
      <c r="R3188" s="3"/>
      <c r="S3188" s="3"/>
      <c r="T3188" s="3"/>
      <c r="V3188" s="3"/>
      <c r="W3188" s="3"/>
      <c r="X3188" s="3"/>
      <c r="Z3188" s="3"/>
      <c r="AA3188" s="3"/>
      <c r="AB3188" s="3"/>
      <c r="AC3188" s="3"/>
      <c r="AD3188" s="3"/>
      <c r="AF3188" s="3"/>
      <c r="AG3188" s="3"/>
      <c r="AH3188" s="3"/>
      <c r="AJ3188" s="3"/>
      <c r="AK3188" s="3"/>
      <c r="AL3188" s="3"/>
      <c r="AN3188" s="3"/>
      <c r="AQ3188" s="3"/>
    </row>
    <row r="3189" spans="1:43">
      <c r="A3189" t="str">
        <f>IF(C3189="","","Allievo "&amp;COUNTIF($C$2:C3189,C3189))</f>
        <v/>
      </c>
      <c r="H3189" s="3"/>
      <c r="N3189" s="3"/>
      <c r="O3189" s="3"/>
      <c r="P3189" s="3"/>
      <c r="Q3189" s="3"/>
      <c r="R3189" s="3"/>
      <c r="S3189" s="3"/>
      <c r="T3189" s="3"/>
      <c r="V3189" s="3"/>
      <c r="W3189" s="3"/>
      <c r="X3189" s="3"/>
      <c r="Z3189" s="3"/>
      <c r="AA3189" s="3"/>
      <c r="AB3189" s="3"/>
      <c r="AC3189" s="3"/>
      <c r="AD3189" s="3"/>
      <c r="AF3189" s="3"/>
      <c r="AG3189" s="3"/>
      <c r="AH3189" s="3"/>
      <c r="AJ3189" s="3"/>
      <c r="AK3189" s="3"/>
      <c r="AL3189" s="3"/>
      <c r="AN3189" s="3"/>
      <c r="AQ3189" s="3"/>
    </row>
    <row r="3190" spans="1:43">
      <c r="A3190" t="str">
        <f>IF(C3190="","","Allievo "&amp;COUNTIF($C$2:C3190,C3190))</f>
        <v/>
      </c>
      <c r="H3190" s="3"/>
      <c r="N3190" s="3"/>
      <c r="O3190" s="3"/>
      <c r="P3190" s="3"/>
      <c r="Q3190" s="3"/>
      <c r="R3190" s="3"/>
      <c r="S3190" s="3"/>
      <c r="T3190" s="3"/>
      <c r="V3190" s="3"/>
      <c r="W3190" s="3"/>
      <c r="X3190" s="3"/>
      <c r="Z3190" s="3"/>
      <c r="AA3190" s="3"/>
      <c r="AB3190" s="3"/>
      <c r="AC3190" s="3"/>
      <c r="AD3190" s="3"/>
      <c r="AF3190" s="3"/>
      <c r="AG3190" s="3"/>
      <c r="AH3190" s="3"/>
      <c r="AJ3190" s="3"/>
      <c r="AK3190" s="3"/>
      <c r="AL3190" s="3"/>
      <c r="AN3190" s="3"/>
      <c r="AQ3190" s="3"/>
    </row>
    <row r="3191" spans="1:43">
      <c r="A3191" t="str">
        <f>IF(C3191="","","Allievo "&amp;COUNTIF($C$2:C3191,C3191))</f>
        <v/>
      </c>
      <c r="H3191" s="3"/>
      <c r="N3191" s="3"/>
      <c r="O3191" s="3"/>
      <c r="P3191" s="3"/>
      <c r="Q3191" s="3"/>
      <c r="R3191" s="3"/>
      <c r="S3191" s="3"/>
      <c r="T3191" s="3"/>
      <c r="V3191" s="3"/>
      <c r="W3191" s="3"/>
      <c r="X3191" s="3"/>
      <c r="Z3191" s="3"/>
      <c r="AA3191" s="3"/>
      <c r="AB3191" s="3"/>
      <c r="AC3191" s="3"/>
      <c r="AD3191" s="3"/>
      <c r="AF3191" s="3"/>
      <c r="AG3191" s="3"/>
      <c r="AH3191" s="3"/>
      <c r="AJ3191" s="3"/>
      <c r="AK3191" s="3"/>
      <c r="AL3191" s="3"/>
      <c r="AN3191" s="3"/>
      <c r="AQ3191" s="3"/>
    </row>
    <row r="3192" spans="1:43">
      <c r="A3192" t="str">
        <f>IF(C3192="","","Allievo "&amp;COUNTIF($C$2:C3192,C3192))</f>
        <v/>
      </c>
      <c r="H3192" s="3"/>
      <c r="N3192" s="3"/>
      <c r="O3192" s="3"/>
      <c r="P3192" s="3"/>
      <c r="Q3192" s="3"/>
      <c r="R3192" s="3"/>
      <c r="S3192" s="3"/>
      <c r="T3192" s="3"/>
      <c r="V3192" s="3"/>
      <c r="W3192" s="3"/>
      <c r="X3192" s="3"/>
      <c r="Z3192" s="3"/>
      <c r="AA3192" s="3"/>
      <c r="AB3192" s="3"/>
      <c r="AC3192" s="3"/>
      <c r="AD3192" s="3"/>
      <c r="AF3192" s="3"/>
      <c r="AG3192" s="3"/>
      <c r="AH3192" s="3"/>
      <c r="AJ3192" s="3"/>
      <c r="AK3192" s="3"/>
      <c r="AL3192" s="3"/>
      <c r="AN3192" s="3"/>
      <c r="AQ3192" s="3"/>
    </row>
    <row r="3193" spans="1:43">
      <c r="A3193" t="str">
        <f>IF(C3193="","","Allievo "&amp;COUNTIF($C$2:C3193,C3193))</f>
        <v/>
      </c>
      <c r="H3193" s="3"/>
      <c r="N3193" s="3"/>
      <c r="O3193" s="3"/>
      <c r="P3193" s="3"/>
      <c r="Q3193" s="3"/>
      <c r="R3193" s="3"/>
      <c r="S3193" s="3"/>
      <c r="T3193" s="3"/>
      <c r="V3193" s="3"/>
      <c r="W3193" s="3"/>
      <c r="X3193" s="3"/>
      <c r="Z3193" s="3"/>
      <c r="AA3193" s="3"/>
      <c r="AB3193" s="3"/>
      <c r="AC3193" s="3"/>
      <c r="AD3193" s="3"/>
      <c r="AF3193" s="3"/>
      <c r="AG3193" s="3"/>
      <c r="AH3193" s="3"/>
      <c r="AJ3193" s="3"/>
      <c r="AK3193" s="3"/>
      <c r="AL3193" s="3"/>
      <c r="AN3193" s="3"/>
      <c r="AQ3193" s="3"/>
    </row>
    <row r="3194" spans="1:43">
      <c r="A3194" t="str">
        <f>IF(C3194="","","Allievo "&amp;COUNTIF($C$2:C3194,C3194))</f>
        <v/>
      </c>
      <c r="H3194" s="3"/>
      <c r="N3194" s="3"/>
      <c r="O3194" s="3"/>
      <c r="P3194" s="3"/>
      <c r="Q3194" s="3"/>
      <c r="R3194" s="3"/>
      <c r="S3194" s="3"/>
      <c r="T3194" s="3"/>
      <c r="V3194" s="3"/>
      <c r="W3194" s="3"/>
      <c r="X3194" s="3"/>
      <c r="Z3194" s="3"/>
      <c r="AA3194" s="3"/>
      <c r="AB3194" s="3"/>
      <c r="AC3194" s="3"/>
      <c r="AD3194" s="3"/>
      <c r="AF3194" s="3"/>
      <c r="AG3194" s="3"/>
      <c r="AH3194" s="3"/>
      <c r="AJ3194" s="3"/>
      <c r="AK3194" s="3"/>
      <c r="AL3194" s="3"/>
      <c r="AN3194" s="3"/>
      <c r="AQ3194" s="3"/>
    </row>
    <row r="3195" spans="1:43">
      <c r="A3195" t="str">
        <f>IF(C3195="","","Allievo "&amp;COUNTIF($C$2:C3195,C3195))</f>
        <v/>
      </c>
      <c r="H3195" s="3"/>
      <c r="N3195" s="3"/>
      <c r="O3195" s="3"/>
      <c r="P3195" s="3"/>
      <c r="Q3195" s="3"/>
      <c r="R3195" s="3"/>
      <c r="S3195" s="3"/>
      <c r="T3195" s="3"/>
      <c r="V3195" s="3"/>
      <c r="W3195" s="3"/>
      <c r="X3195" s="3"/>
      <c r="Z3195" s="3"/>
      <c r="AA3195" s="3"/>
      <c r="AB3195" s="3"/>
      <c r="AC3195" s="3"/>
      <c r="AD3195" s="3"/>
      <c r="AF3195" s="3"/>
      <c r="AG3195" s="3"/>
      <c r="AH3195" s="3"/>
      <c r="AJ3195" s="3"/>
      <c r="AK3195" s="3"/>
      <c r="AL3195" s="3"/>
      <c r="AN3195" s="3"/>
      <c r="AQ3195" s="3"/>
    </row>
    <row r="3196" spans="1:43">
      <c r="A3196" t="str">
        <f>IF(C3196="","","Allievo "&amp;COUNTIF($C$2:C3196,C3196))</f>
        <v/>
      </c>
      <c r="H3196" s="3"/>
      <c r="N3196" s="3"/>
      <c r="O3196" s="3"/>
      <c r="P3196" s="3"/>
      <c r="Q3196" s="3"/>
      <c r="R3196" s="3"/>
      <c r="S3196" s="3"/>
      <c r="T3196" s="3"/>
      <c r="V3196" s="3"/>
      <c r="W3196" s="3"/>
      <c r="X3196" s="3"/>
      <c r="Z3196" s="3"/>
      <c r="AA3196" s="3"/>
      <c r="AB3196" s="3"/>
      <c r="AC3196" s="3"/>
      <c r="AD3196" s="3"/>
      <c r="AF3196" s="3"/>
      <c r="AG3196" s="3"/>
      <c r="AH3196" s="3"/>
      <c r="AJ3196" s="3"/>
      <c r="AK3196" s="3"/>
      <c r="AL3196" s="3"/>
      <c r="AN3196" s="3"/>
      <c r="AQ3196" s="3"/>
    </row>
    <row r="3197" spans="1:43">
      <c r="A3197" t="str">
        <f>IF(C3197="","","Allievo "&amp;COUNTIF($C$2:C3197,C3197))</f>
        <v/>
      </c>
      <c r="H3197" s="3"/>
      <c r="N3197" s="3"/>
      <c r="O3197" s="3"/>
      <c r="P3197" s="3"/>
      <c r="Q3197" s="3"/>
      <c r="R3197" s="3"/>
      <c r="S3197" s="3"/>
      <c r="T3197" s="3"/>
      <c r="V3197" s="3"/>
      <c r="W3197" s="3"/>
      <c r="X3197" s="3"/>
      <c r="Z3197" s="3"/>
      <c r="AA3197" s="3"/>
      <c r="AB3197" s="3"/>
      <c r="AC3197" s="3"/>
      <c r="AD3197" s="3"/>
      <c r="AF3197" s="3"/>
      <c r="AG3197" s="3"/>
      <c r="AH3197" s="3"/>
      <c r="AJ3197" s="3"/>
      <c r="AK3197" s="3"/>
      <c r="AL3197" s="3"/>
      <c r="AN3197" s="3"/>
      <c r="AQ3197" s="3"/>
    </row>
    <row r="3198" spans="1:43">
      <c r="A3198" t="str">
        <f>IF(C3198="","","Allievo "&amp;COUNTIF($C$2:C3198,C3198))</f>
        <v/>
      </c>
      <c r="H3198" s="3"/>
      <c r="N3198" s="3"/>
      <c r="O3198" s="3"/>
      <c r="P3198" s="3"/>
      <c r="Q3198" s="3"/>
      <c r="R3198" s="3"/>
      <c r="S3198" s="3"/>
      <c r="T3198" s="3"/>
      <c r="V3198" s="3"/>
      <c r="W3198" s="3"/>
      <c r="X3198" s="3"/>
      <c r="Z3198" s="3"/>
      <c r="AA3198" s="3"/>
      <c r="AB3198" s="3"/>
      <c r="AC3198" s="3"/>
      <c r="AD3198" s="3"/>
      <c r="AF3198" s="3"/>
      <c r="AG3198" s="3"/>
      <c r="AH3198" s="3"/>
      <c r="AJ3198" s="3"/>
      <c r="AK3198" s="3"/>
      <c r="AL3198" s="3"/>
      <c r="AN3198" s="3"/>
      <c r="AQ3198" s="3"/>
    </row>
    <row r="3199" spans="1:43">
      <c r="A3199" t="str">
        <f>IF(C3199="","","Allievo "&amp;COUNTIF($C$2:C3199,C3199))</f>
        <v/>
      </c>
      <c r="H3199" s="3"/>
      <c r="N3199" s="3"/>
      <c r="O3199" s="3"/>
      <c r="P3199" s="3"/>
      <c r="Q3199" s="3"/>
      <c r="R3199" s="3"/>
      <c r="S3199" s="3"/>
      <c r="T3199" s="3"/>
      <c r="V3199" s="3"/>
      <c r="W3199" s="3"/>
      <c r="X3199" s="3"/>
      <c r="Z3199" s="3"/>
      <c r="AA3199" s="3"/>
      <c r="AB3199" s="3"/>
      <c r="AC3199" s="3"/>
      <c r="AD3199" s="3"/>
      <c r="AF3199" s="3"/>
      <c r="AG3199" s="3"/>
      <c r="AH3199" s="3"/>
      <c r="AJ3199" s="3"/>
      <c r="AK3199" s="3"/>
      <c r="AL3199" s="3"/>
      <c r="AN3199" s="3"/>
      <c r="AQ3199" s="3"/>
    </row>
    <row r="3200" spans="1:43">
      <c r="A3200" t="str">
        <f>IF(C3200="","","Allievo "&amp;COUNTIF($C$2:C3200,C3200))</f>
        <v/>
      </c>
      <c r="H3200" s="3"/>
      <c r="N3200" s="3"/>
      <c r="O3200" s="3"/>
      <c r="P3200" s="3"/>
      <c r="Q3200" s="3"/>
      <c r="R3200" s="3"/>
      <c r="S3200" s="3"/>
      <c r="T3200" s="3"/>
      <c r="V3200" s="3"/>
      <c r="W3200" s="3"/>
      <c r="X3200" s="3"/>
      <c r="Z3200" s="3"/>
      <c r="AA3200" s="3"/>
      <c r="AB3200" s="3"/>
      <c r="AC3200" s="3"/>
      <c r="AD3200" s="3"/>
      <c r="AF3200" s="3"/>
      <c r="AG3200" s="3"/>
      <c r="AH3200" s="3"/>
      <c r="AJ3200" s="3"/>
      <c r="AK3200" s="3"/>
      <c r="AL3200" s="3"/>
      <c r="AN3200" s="3"/>
      <c r="AQ3200" s="3"/>
    </row>
    <row r="3201" spans="1:43">
      <c r="A3201" t="str">
        <f>IF(C3201="","","Allievo "&amp;COUNTIF($C$2:C3201,C3201))</f>
        <v/>
      </c>
      <c r="H3201" s="3"/>
      <c r="N3201" s="3"/>
      <c r="O3201" s="3"/>
      <c r="P3201" s="3"/>
      <c r="Q3201" s="3"/>
      <c r="R3201" s="3"/>
      <c r="S3201" s="3"/>
      <c r="T3201" s="3"/>
      <c r="V3201" s="3"/>
      <c r="W3201" s="3"/>
      <c r="X3201" s="3"/>
      <c r="Z3201" s="3"/>
      <c r="AA3201" s="3"/>
      <c r="AB3201" s="3"/>
      <c r="AC3201" s="3"/>
      <c r="AD3201" s="3"/>
      <c r="AF3201" s="3"/>
      <c r="AG3201" s="3"/>
      <c r="AH3201" s="3"/>
      <c r="AJ3201" s="3"/>
      <c r="AK3201" s="3"/>
      <c r="AL3201" s="3"/>
      <c r="AN3201" s="3"/>
      <c r="AQ3201" s="3"/>
    </row>
    <row r="3202" spans="1:43">
      <c r="A3202" t="str">
        <f>IF(C3202="","","Allievo "&amp;COUNTIF($C$2:C3202,C3202))</f>
        <v/>
      </c>
      <c r="H3202" s="3"/>
      <c r="N3202" s="3"/>
      <c r="O3202" s="3"/>
      <c r="P3202" s="3"/>
      <c r="Q3202" s="3"/>
      <c r="R3202" s="3"/>
      <c r="S3202" s="3"/>
      <c r="T3202" s="3"/>
      <c r="V3202" s="3"/>
      <c r="W3202" s="3"/>
      <c r="X3202" s="3"/>
      <c r="Z3202" s="3"/>
      <c r="AA3202" s="3"/>
      <c r="AB3202" s="3"/>
      <c r="AC3202" s="3"/>
      <c r="AD3202" s="3"/>
      <c r="AF3202" s="3"/>
      <c r="AG3202" s="3"/>
      <c r="AH3202" s="3"/>
      <c r="AJ3202" s="3"/>
      <c r="AK3202" s="3"/>
      <c r="AL3202" s="3"/>
      <c r="AN3202" s="3"/>
      <c r="AQ3202" s="3"/>
    </row>
    <row r="3203" spans="1:43">
      <c r="A3203" t="str">
        <f>IF(C3203="","","Allievo "&amp;COUNTIF($C$2:C3203,C3203))</f>
        <v/>
      </c>
      <c r="H3203" s="3"/>
      <c r="N3203" s="3"/>
      <c r="O3203" s="3"/>
      <c r="P3203" s="3"/>
      <c r="Q3203" s="3"/>
      <c r="R3203" s="3"/>
      <c r="S3203" s="3"/>
      <c r="T3203" s="3"/>
      <c r="V3203" s="3"/>
      <c r="W3203" s="3"/>
      <c r="X3203" s="3"/>
      <c r="Z3203" s="3"/>
      <c r="AA3203" s="3"/>
      <c r="AB3203" s="3"/>
      <c r="AC3203" s="3"/>
      <c r="AD3203" s="3"/>
      <c r="AF3203" s="3"/>
      <c r="AG3203" s="3"/>
      <c r="AH3203" s="3"/>
      <c r="AJ3203" s="3"/>
      <c r="AK3203" s="3"/>
      <c r="AL3203" s="3"/>
      <c r="AN3203" s="3"/>
      <c r="AQ3203" s="3"/>
    </row>
    <row r="3204" spans="1:43">
      <c r="A3204" t="str">
        <f>IF(C3204="","","Allievo "&amp;COUNTIF($C$2:C3204,C3204))</f>
        <v/>
      </c>
      <c r="H3204" s="3"/>
      <c r="N3204" s="3"/>
      <c r="O3204" s="3"/>
      <c r="P3204" s="3"/>
      <c r="Q3204" s="3"/>
      <c r="R3204" s="3"/>
      <c r="S3204" s="3"/>
      <c r="T3204" s="3"/>
      <c r="V3204" s="3"/>
      <c r="W3204" s="3"/>
      <c r="X3204" s="3"/>
      <c r="Z3204" s="3"/>
      <c r="AA3204" s="3"/>
      <c r="AB3204" s="3"/>
      <c r="AC3204" s="3"/>
      <c r="AD3204" s="3"/>
      <c r="AF3204" s="3"/>
      <c r="AG3204" s="3"/>
      <c r="AH3204" s="3"/>
      <c r="AJ3204" s="3"/>
      <c r="AK3204" s="3"/>
      <c r="AL3204" s="3"/>
      <c r="AN3204" s="3"/>
      <c r="AQ3204" s="3"/>
    </row>
    <row r="3205" spans="1:43">
      <c r="A3205" t="str">
        <f>IF(C3205="","","Allievo "&amp;COUNTIF($C$2:C3205,C3205))</f>
        <v/>
      </c>
      <c r="H3205" s="3"/>
      <c r="N3205" s="3"/>
      <c r="O3205" s="3"/>
      <c r="P3205" s="3"/>
      <c r="Q3205" s="3"/>
      <c r="R3205" s="3"/>
      <c r="S3205" s="3"/>
      <c r="T3205" s="3"/>
      <c r="V3205" s="3"/>
      <c r="W3205" s="3"/>
      <c r="X3205" s="3"/>
      <c r="Z3205" s="3"/>
      <c r="AA3205" s="3"/>
      <c r="AB3205" s="3"/>
      <c r="AC3205" s="3"/>
      <c r="AD3205" s="3"/>
      <c r="AF3205" s="3"/>
      <c r="AG3205" s="3"/>
      <c r="AH3205" s="3"/>
      <c r="AJ3205" s="3"/>
      <c r="AK3205" s="3"/>
      <c r="AL3205" s="3"/>
      <c r="AN3205" s="3"/>
      <c r="AQ3205" s="3"/>
    </row>
    <row r="3206" spans="1:43">
      <c r="A3206" t="str">
        <f>IF(C3206="","","Allievo "&amp;COUNTIF($C$2:C3206,C3206))</f>
        <v/>
      </c>
      <c r="H3206" s="3"/>
      <c r="N3206" s="3"/>
      <c r="O3206" s="3"/>
      <c r="P3206" s="3"/>
      <c r="Q3206" s="3"/>
      <c r="R3206" s="3"/>
      <c r="S3206" s="3"/>
      <c r="T3206" s="3"/>
      <c r="V3206" s="3"/>
      <c r="W3206" s="3"/>
      <c r="X3206" s="3"/>
      <c r="Z3206" s="3"/>
      <c r="AA3206" s="3"/>
      <c r="AB3206" s="3"/>
      <c r="AC3206" s="3"/>
      <c r="AD3206" s="3"/>
      <c r="AF3206" s="3"/>
      <c r="AG3206" s="3"/>
      <c r="AH3206" s="3"/>
      <c r="AJ3206" s="3"/>
      <c r="AK3206" s="3"/>
      <c r="AL3206" s="3"/>
      <c r="AN3206" s="3"/>
      <c r="AQ3206" s="3"/>
    </row>
    <row r="3207" spans="1:43">
      <c r="A3207" t="str">
        <f>IF(C3207="","","Allievo "&amp;COUNTIF($C$2:C3207,C3207))</f>
        <v/>
      </c>
      <c r="H3207" s="3"/>
      <c r="N3207" s="3"/>
      <c r="O3207" s="3"/>
      <c r="P3207" s="3"/>
      <c r="Q3207" s="3"/>
      <c r="R3207" s="3"/>
      <c r="S3207" s="3"/>
      <c r="T3207" s="3"/>
      <c r="V3207" s="3"/>
      <c r="W3207" s="3"/>
      <c r="X3207" s="3"/>
      <c r="Z3207" s="3"/>
      <c r="AA3207" s="3"/>
      <c r="AB3207" s="3"/>
      <c r="AC3207" s="3"/>
      <c r="AD3207" s="3"/>
      <c r="AF3207" s="3"/>
      <c r="AG3207" s="3"/>
      <c r="AH3207" s="3"/>
      <c r="AJ3207" s="3"/>
      <c r="AK3207" s="3"/>
      <c r="AL3207" s="3"/>
      <c r="AN3207" s="3"/>
      <c r="AQ3207" s="3"/>
    </row>
    <row r="3208" spans="1:43">
      <c r="A3208" t="str">
        <f>IF(C3208="","","Allievo "&amp;COUNTIF($C$2:C3208,C3208))</f>
        <v/>
      </c>
      <c r="H3208" s="3"/>
      <c r="N3208" s="3"/>
      <c r="O3208" s="3"/>
      <c r="P3208" s="3"/>
      <c r="Q3208" s="3"/>
      <c r="R3208" s="3"/>
      <c r="S3208" s="3"/>
      <c r="T3208" s="3"/>
      <c r="V3208" s="3"/>
      <c r="W3208" s="3"/>
      <c r="X3208" s="3"/>
      <c r="Z3208" s="3"/>
      <c r="AA3208" s="3"/>
      <c r="AB3208" s="3"/>
      <c r="AC3208" s="3"/>
      <c r="AD3208" s="3"/>
      <c r="AF3208" s="3"/>
      <c r="AG3208" s="3"/>
      <c r="AH3208" s="3"/>
      <c r="AJ3208" s="3"/>
      <c r="AK3208" s="3"/>
      <c r="AL3208" s="3"/>
      <c r="AN3208" s="3"/>
      <c r="AQ3208" s="3"/>
    </row>
    <row r="3209" spans="1:43">
      <c r="A3209" t="str">
        <f>IF(C3209="","","Allievo "&amp;COUNTIF($C$2:C3209,C3209))</f>
        <v/>
      </c>
      <c r="H3209" s="3"/>
      <c r="N3209" s="3"/>
      <c r="O3209" s="3"/>
      <c r="P3209" s="3"/>
      <c r="Q3209" s="3"/>
      <c r="R3209" s="3"/>
      <c r="S3209" s="3"/>
      <c r="T3209" s="3"/>
      <c r="V3209" s="3"/>
      <c r="W3209" s="3"/>
      <c r="X3209" s="3"/>
      <c r="Z3209" s="3"/>
      <c r="AA3209" s="3"/>
      <c r="AB3209" s="3"/>
      <c r="AC3209" s="3"/>
      <c r="AD3209" s="3"/>
      <c r="AF3209" s="3"/>
      <c r="AG3209" s="3"/>
      <c r="AH3209" s="3"/>
      <c r="AJ3209" s="3"/>
      <c r="AK3209" s="3"/>
      <c r="AL3209" s="3"/>
      <c r="AN3209" s="3"/>
      <c r="AQ3209" s="3"/>
    </row>
    <row r="3210" spans="1:43">
      <c r="A3210" t="str">
        <f>IF(C3210="","","Allievo "&amp;COUNTIF($C$2:C3210,C3210))</f>
        <v/>
      </c>
      <c r="H3210" s="3"/>
      <c r="N3210" s="3"/>
      <c r="O3210" s="3"/>
      <c r="P3210" s="3"/>
      <c r="Q3210" s="3"/>
      <c r="R3210" s="3"/>
      <c r="S3210" s="3"/>
      <c r="T3210" s="3"/>
      <c r="V3210" s="3"/>
      <c r="W3210" s="3"/>
      <c r="X3210" s="3"/>
      <c r="Z3210" s="3"/>
      <c r="AA3210" s="3"/>
      <c r="AB3210" s="3"/>
      <c r="AC3210" s="3"/>
      <c r="AD3210" s="3"/>
      <c r="AF3210" s="3"/>
      <c r="AG3210" s="3"/>
      <c r="AH3210" s="3"/>
      <c r="AJ3210" s="3"/>
      <c r="AK3210" s="3"/>
      <c r="AL3210" s="3"/>
      <c r="AN3210" s="3"/>
      <c r="AQ3210" s="3"/>
    </row>
    <row r="3211" spans="1:43">
      <c r="A3211" t="str">
        <f>IF(C3211="","","Allievo "&amp;COUNTIF($C$2:C3211,C3211))</f>
        <v/>
      </c>
      <c r="H3211" s="3"/>
      <c r="N3211" s="3"/>
      <c r="O3211" s="3"/>
      <c r="P3211" s="3"/>
      <c r="Q3211" s="3"/>
      <c r="R3211" s="3"/>
      <c r="S3211" s="3"/>
      <c r="T3211" s="3"/>
      <c r="V3211" s="3"/>
      <c r="W3211" s="3"/>
      <c r="X3211" s="3"/>
      <c r="Z3211" s="3"/>
      <c r="AA3211" s="3"/>
      <c r="AB3211" s="3"/>
      <c r="AC3211" s="3"/>
      <c r="AD3211" s="3"/>
      <c r="AF3211" s="3"/>
      <c r="AG3211" s="3"/>
      <c r="AH3211" s="3"/>
      <c r="AJ3211" s="3"/>
      <c r="AK3211" s="3"/>
      <c r="AL3211" s="3"/>
      <c r="AN3211" s="3"/>
      <c r="AQ3211" s="3"/>
    </row>
    <row r="3212" spans="1:43">
      <c r="A3212" t="str">
        <f>IF(C3212="","","Allievo "&amp;COUNTIF($C$2:C3212,C3212))</f>
        <v/>
      </c>
      <c r="H3212" s="3"/>
      <c r="N3212" s="3"/>
      <c r="O3212" s="3"/>
      <c r="P3212" s="3"/>
      <c r="Q3212" s="3"/>
      <c r="R3212" s="3"/>
      <c r="S3212" s="3"/>
      <c r="T3212" s="3"/>
      <c r="V3212" s="3"/>
      <c r="W3212" s="3"/>
      <c r="X3212" s="3"/>
      <c r="Z3212" s="3"/>
      <c r="AA3212" s="3"/>
      <c r="AB3212" s="3"/>
      <c r="AC3212" s="3"/>
      <c r="AD3212" s="3"/>
      <c r="AF3212" s="3"/>
      <c r="AG3212" s="3"/>
      <c r="AH3212" s="3"/>
      <c r="AJ3212" s="3"/>
      <c r="AK3212" s="3"/>
      <c r="AL3212" s="3"/>
      <c r="AN3212" s="3"/>
      <c r="AQ3212" s="3"/>
    </row>
    <row r="3213" spans="1:43">
      <c r="A3213" t="str">
        <f>IF(C3213="","","Allievo "&amp;COUNTIF($C$2:C3213,C3213))</f>
        <v/>
      </c>
      <c r="H3213" s="3"/>
      <c r="N3213" s="3"/>
      <c r="O3213" s="3"/>
      <c r="P3213" s="3"/>
      <c r="Q3213" s="3"/>
      <c r="R3213" s="3"/>
      <c r="S3213" s="3"/>
      <c r="T3213" s="3"/>
      <c r="V3213" s="3"/>
      <c r="W3213" s="3"/>
      <c r="X3213" s="3"/>
      <c r="Z3213" s="3"/>
      <c r="AA3213" s="3"/>
      <c r="AB3213" s="3"/>
      <c r="AC3213" s="3"/>
      <c r="AD3213" s="3"/>
      <c r="AF3213" s="3"/>
      <c r="AG3213" s="3"/>
      <c r="AH3213" s="3"/>
      <c r="AJ3213" s="3"/>
      <c r="AK3213" s="3"/>
      <c r="AL3213" s="3"/>
      <c r="AN3213" s="3"/>
      <c r="AQ3213" s="3"/>
    </row>
    <row r="3214" spans="1:43">
      <c r="A3214" t="str">
        <f>IF(C3214="","","Allievo "&amp;COUNTIF($C$2:C3214,C3214))</f>
        <v/>
      </c>
      <c r="H3214" s="3"/>
      <c r="N3214" s="3"/>
      <c r="O3214" s="3"/>
      <c r="P3214" s="3"/>
      <c r="Q3214" s="3"/>
      <c r="R3214" s="3"/>
      <c r="S3214" s="3"/>
      <c r="T3214" s="3"/>
      <c r="V3214" s="3"/>
      <c r="W3214" s="3"/>
      <c r="X3214" s="3"/>
      <c r="Z3214" s="3"/>
      <c r="AA3214" s="3"/>
      <c r="AB3214" s="3"/>
      <c r="AC3214" s="3"/>
      <c r="AD3214" s="3"/>
      <c r="AF3214" s="3"/>
      <c r="AG3214" s="3"/>
      <c r="AH3214" s="3"/>
      <c r="AJ3214" s="3"/>
      <c r="AK3214" s="3"/>
      <c r="AL3214" s="3"/>
      <c r="AN3214" s="3"/>
      <c r="AQ3214" s="3"/>
    </row>
    <row r="3215" spans="1:43">
      <c r="A3215" t="str">
        <f>IF(C3215="","","Allievo "&amp;COUNTIF($C$2:C3215,C3215))</f>
        <v/>
      </c>
      <c r="H3215" s="3"/>
      <c r="N3215" s="3"/>
      <c r="O3215" s="3"/>
      <c r="P3215" s="3"/>
      <c r="Q3215" s="3"/>
      <c r="R3215" s="3"/>
      <c r="S3215" s="3"/>
      <c r="T3215" s="3"/>
      <c r="V3215" s="3"/>
      <c r="W3215" s="3"/>
      <c r="X3215" s="3"/>
      <c r="Z3215" s="3"/>
      <c r="AA3215" s="3"/>
      <c r="AB3215" s="3"/>
      <c r="AC3215" s="3"/>
      <c r="AD3215" s="3"/>
      <c r="AF3215" s="3"/>
      <c r="AG3215" s="3"/>
      <c r="AH3215" s="3"/>
      <c r="AJ3215" s="3"/>
      <c r="AK3215" s="3"/>
      <c r="AL3215" s="3"/>
      <c r="AN3215" s="3"/>
      <c r="AQ3215" s="3"/>
    </row>
    <row r="3216" spans="1:43">
      <c r="A3216" t="str">
        <f>IF(C3216="","","Allievo "&amp;COUNTIF($C$2:C3216,C3216))</f>
        <v/>
      </c>
      <c r="H3216" s="3"/>
      <c r="N3216" s="3"/>
      <c r="O3216" s="3"/>
      <c r="P3216" s="3"/>
      <c r="Q3216" s="3"/>
      <c r="R3216" s="3"/>
      <c r="S3216" s="3"/>
      <c r="T3216" s="3"/>
      <c r="V3216" s="3"/>
      <c r="W3216" s="3"/>
      <c r="X3216" s="3"/>
      <c r="Z3216" s="3"/>
      <c r="AA3216" s="3"/>
      <c r="AB3216" s="3"/>
      <c r="AC3216" s="3"/>
      <c r="AD3216" s="3"/>
      <c r="AF3216" s="3"/>
      <c r="AG3216" s="3"/>
      <c r="AH3216" s="3"/>
      <c r="AJ3216" s="3"/>
      <c r="AK3216" s="3"/>
      <c r="AL3216" s="3"/>
      <c r="AN3216" s="3"/>
      <c r="AQ3216" s="3"/>
    </row>
    <row r="3217" spans="1:43">
      <c r="A3217" t="str">
        <f>IF(C3217="","","Allievo "&amp;COUNTIF($C$2:C3217,C3217))</f>
        <v/>
      </c>
      <c r="H3217" s="3"/>
      <c r="N3217" s="3"/>
      <c r="O3217" s="3"/>
      <c r="P3217" s="3"/>
      <c r="Q3217" s="3"/>
      <c r="R3217" s="3"/>
      <c r="S3217" s="3"/>
      <c r="T3217" s="3"/>
      <c r="V3217" s="3"/>
      <c r="W3217" s="3"/>
      <c r="X3217" s="3"/>
      <c r="Z3217" s="3"/>
      <c r="AA3217" s="3"/>
      <c r="AB3217" s="3"/>
      <c r="AC3217" s="3"/>
      <c r="AD3217" s="3"/>
      <c r="AF3217" s="3"/>
      <c r="AG3217" s="3"/>
      <c r="AH3217" s="3"/>
      <c r="AJ3217" s="3"/>
      <c r="AK3217" s="3"/>
      <c r="AL3217" s="3"/>
      <c r="AN3217" s="3"/>
      <c r="AQ3217" s="3"/>
    </row>
    <row r="3218" spans="1:43">
      <c r="A3218" t="str">
        <f>IF(C3218="","","Allievo "&amp;COUNTIF($C$2:C3218,C3218))</f>
        <v/>
      </c>
      <c r="H3218" s="3"/>
      <c r="N3218" s="3"/>
      <c r="O3218" s="3"/>
      <c r="P3218" s="3"/>
      <c r="Q3218" s="3"/>
      <c r="R3218" s="3"/>
      <c r="S3218" s="3"/>
      <c r="T3218" s="3"/>
      <c r="V3218" s="3"/>
      <c r="W3218" s="3"/>
      <c r="X3218" s="3"/>
      <c r="Z3218" s="3"/>
      <c r="AA3218" s="3"/>
      <c r="AB3218" s="3"/>
      <c r="AC3218" s="3"/>
      <c r="AD3218" s="3"/>
      <c r="AF3218" s="3"/>
      <c r="AG3218" s="3"/>
      <c r="AH3218" s="3"/>
      <c r="AJ3218" s="3"/>
      <c r="AK3218" s="3"/>
      <c r="AL3218" s="3"/>
      <c r="AN3218" s="3"/>
      <c r="AQ3218" s="3"/>
    </row>
    <row r="3219" spans="1:43">
      <c r="A3219" t="str">
        <f>IF(C3219="","","Allievo "&amp;COUNTIF($C$2:C3219,C3219))</f>
        <v/>
      </c>
      <c r="H3219" s="3"/>
      <c r="N3219" s="3"/>
      <c r="O3219" s="3"/>
      <c r="P3219" s="3"/>
      <c r="Q3219" s="3"/>
      <c r="R3219" s="3"/>
      <c r="S3219" s="3"/>
      <c r="T3219" s="3"/>
      <c r="V3219" s="3"/>
      <c r="W3219" s="3"/>
      <c r="X3219" s="3"/>
      <c r="Z3219" s="3"/>
      <c r="AA3219" s="3"/>
      <c r="AB3219" s="3"/>
      <c r="AC3219" s="3"/>
      <c r="AD3219" s="3"/>
      <c r="AF3219" s="3"/>
      <c r="AG3219" s="3"/>
      <c r="AH3219" s="3"/>
      <c r="AJ3219" s="3"/>
      <c r="AK3219" s="3"/>
      <c r="AL3219" s="3"/>
      <c r="AN3219" s="3"/>
      <c r="AQ3219" s="3"/>
    </row>
    <row r="3220" spans="1:43">
      <c r="A3220" t="str">
        <f>IF(C3220="","","Allievo "&amp;COUNTIF($C$2:C3220,C3220))</f>
        <v/>
      </c>
      <c r="H3220" s="3"/>
      <c r="N3220" s="3"/>
      <c r="O3220" s="3"/>
      <c r="P3220" s="3"/>
      <c r="Q3220" s="3"/>
      <c r="R3220" s="3"/>
      <c r="S3220" s="3"/>
      <c r="T3220" s="3"/>
      <c r="V3220" s="3"/>
      <c r="W3220" s="3"/>
      <c r="X3220" s="3"/>
      <c r="Z3220" s="3"/>
      <c r="AA3220" s="3"/>
      <c r="AB3220" s="3"/>
      <c r="AC3220" s="3"/>
      <c r="AD3220" s="3"/>
      <c r="AF3220" s="3"/>
      <c r="AG3220" s="3"/>
      <c r="AH3220" s="3"/>
      <c r="AJ3220" s="3"/>
      <c r="AK3220" s="3"/>
      <c r="AL3220" s="3"/>
      <c r="AN3220" s="3"/>
      <c r="AQ3220" s="3"/>
    </row>
    <row r="3221" spans="1:43">
      <c r="A3221" t="str">
        <f>IF(C3221="","","Allievo "&amp;COUNTIF($C$2:C3221,C3221))</f>
        <v/>
      </c>
      <c r="H3221" s="3"/>
      <c r="N3221" s="3"/>
      <c r="O3221" s="3"/>
      <c r="P3221" s="3"/>
      <c r="Q3221" s="3"/>
      <c r="R3221" s="3"/>
      <c r="S3221" s="3"/>
      <c r="T3221" s="3"/>
      <c r="V3221" s="3"/>
      <c r="W3221" s="3"/>
      <c r="X3221" s="3"/>
      <c r="Z3221" s="3"/>
      <c r="AA3221" s="3"/>
      <c r="AB3221" s="3"/>
      <c r="AC3221" s="3"/>
      <c r="AD3221" s="3"/>
      <c r="AF3221" s="3"/>
      <c r="AG3221" s="3"/>
      <c r="AH3221" s="3"/>
      <c r="AJ3221" s="3"/>
      <c r="AK3221" s="3"/>
      <c r="AL3221" s="3"/>
      <c r="AN3221" s="3"/>
      <c r="AQ3221" s="3"/>
    </row>
    <row r="3222" spans="1:43">
      <c r="A3222" t="str">
        <f>IF(C3222="","","Allievo "&amp;COUNTIF($C$2:C3222,C3222))</f>
        <v/>
      </c>
      <c r="H3222" s="3"/>
      <c r="N3222" s="3"/>
      <c r="O3222" s="3"/>
      <c r="P3222" s="3"/>
      <c r="Q3222" s="3"/>
      <c r="R3222" s="3"/>
      <c r="S3222" s="3"/>
      <c r="T3222" s="3"/>
      <c r="V3222" s="3"/>
      <c r="W3222" s="3"/>
      <c r="X3222" s="3"/>
      <c r="Z3222" s="3"/>
      <c r="AA3222" s="3"/>
      <c r="AB3222" s="3"/>
      <c r="AC3222" s="3"/>
      <c r="AD3222" s="3"/>
      <c r="AF3222" s="3"/>
      <c r="AG3222" s="3"/>
      <c r="AH3222" s="3"/>
      <c r="AJ3222" s="3"/>
      <c r="AK3222" s="3"/>
      <c r="AL3222" s="3"/>
      <c r="AN3222" s="3"/>
      <c r="AQ3222" s="3"/>
    </row>
    <row r="3223" spans="1:43">
      <c r="A3223" t="str">
        <f>IF(C3223="","","Allievo "&amp;COUNTIF($C$2:C3223,C3223))</f>
        <v/>
      </c>
      <c r="H3223" s="3"/>
      <c r="N3223" s="3"/>
      <c r="O3223" s="3"/>
      <c r="P3223" s="3"/>
      <c r="Q3223" s="3"/>
      <c r="R3223" s="3"/>
      <c r="S3223" s="3"/>
      <c r="T3223" s="3"/>
      <c r="V3223" s="3"/>
      <c r="W3223" s="3"/>
      <c r="X3223" s="3"/>
      <c r="Z3223" s="3"/>
      <c r="AA3223" s="3"/>
      <c r="AB3223" s="3"/>
      <c r="AC3223" s="3"/>
      <c r="AD3223" s="3"/>
      <c r="AF3223" s="3"/>
      <c r="AG3223" s="3"/>
      <c r="AH3223" s="3"/>
      <c r="AJ3223" s="3"/>
      <c r="AK3223" s="3"/>
      <c r="AL3223" s="3"/>
      <c r="AN3223" s="3"/>
      <c r="AQ3223" s="3"/>
    </row>
    <row r="3224" spans="1:43">
      <c r="A3224" t="str">
        <f>IF(C3224="","","Allievo "&amp;COUNTIF($C$2:C3224,C3224))</f>
        <v/>
      </c>
      <c r="H3224" s="3"/>
      <c r="N3224" s="3"/>
      <c r="O3224" s="3"/>
      <c r="P3224" s="3"/>
      <c r="Q3224" s="3"/>
      <c r="R3224" s="3"/>
      <c r="S3224" s="3"/>
      <c r="T3224" s="3"/>
      <c r="V3224" s="3"/>
      <c r="W3224" s="3"/>
      <c r="X3224" s="3"/>
      <c r="Z3224" s="3"/>
      <c r="AA3224" s="3"/>
      <c r="AB3224" s="3"/>
      <c r="AC3224" s="3"/>
      <c r="AD3224" s="3"/>
      <c r="AF3224" s="3"/>
      <c r="AG3224" s="3"/>
      <c r="AH3224" s="3"/>
      <c r="AJ3224" s="3"/>
      <c r="AK3224" s="3"/>
      <c r="AL3224" s="3"/>
      <c r="AN3224" s="3"/>
      <c r="AQ3224" s="3"/>
    </row>
    <row r="3225" spans="1:43">
      <c r="A3225" t="str">
        <f>IF(C3225="","","Allievo "&amp;COUNTIF($C$2:C3225,C3225))</f>
        <v/>
      </c>
      <c r="H3225" s="3"/>
      <c r="N3225" s="3"/>
      <c r="O3225" s="3"/>
      <c r="P3225" s="3"/>
      <c r="Q3225" s="3"/>
      <c r="R3225" s="3"/>
      <c r="S3225" s="3"/>
      <c r="T3225" s="3"/>
      <c r="V3225" s="3"/>
      <c r="W3225" s="3"/>
      <c r="X3225" s="3"/>
      <c r="Z3225" s="3"/>
      <c r="AA3225" s="3"/>
      <c r="AB3225" s="3"/>
      <c r="AC3225" s="3"/>
      <c r="AD3225" s="3"/>
      <c r="AF3225" s="3"/>
      <c r="AG3225" s="3"/>
      <c r="AH3225" s="3"/>
      <c r="AJ3225" s="3"/>
      <c r="AK3225" s="3"/>
      <c r="AL3225" s="3"/>
      <c r="AN3225" s="3"/>
      <c r="AQ3225" s="3"/>
    </row>
    <row r="3226" spans="1:43">
      <c r="A3226" t="str">
        <f>IF(C3226="","","Allievo "&amp;COUNTIF($C$2:C3226,C3226))</f>
        <v/>
      </c>
      <c r="H3226" s="3"/>
      <c r="N3226" s="3"/>
      <c r="O3226" s="3"/>
      <c r="P3226" s="3"/>
      <c r="Q3226" s="3"/>
      <c r="R3226" s="3"/>
      <c r="S3226" s="3"/>
      <c r="T3226" s="3"/>
      <c r="V3226" s="3"/>
      <c r="W3226" s="3"/>
      <c r="X3226" s="3"/>
      <c r="Z3226" s="3"/>
      <c r="AA3226" s="3"/>
      <c r="AB3226" s="3"/>
      <c r="AC3226" s="3"/>
      <c r="AD3226" s="3"/>
      <c r="AF3226" s="3"/>
      <c r="AG3226" s="3"/>
      <c r="AH3226" s="3"/>
      <c r="AJ3226" s="3"/>
      <c r="AK3226" s="3"/>
      <c r="AL3226" s="3"/>
      <c r="AN3226" s="3"/>
      <c r="AQ3226" s="3"/>
    </row>
    <row r="3227" spans="1:43">
      <c r="A3227" t="str">
        <f>IF(C3227="","","Allievo "&amp;COUNTIF($C$2:C3227,C3227))</f>
        <v/>
      </c>
      <c r="H3227" s="3"/>
      <c r="N3227" s="3"/>
      <c r="O3227" s="3"/>
      <c r="P3227" s="3"/>
      <c r="Q3227" s="3"/>
      <c r="R3227" s="3"/>
      <c r="S3227" s="3"/>
      <c r="T3227" s="3"/>
      <c r="V3227" s="3"/>
      <c r="W3227" s="3"/>
      <c r="X3227" s="3"/>
      <c r="Z3227" s="3"/>
      <c r="AA3227" s="3"/>
      <c r="AB3227" s="3"/>
      <c r="AC3227" s="3"/>
      <c r="AD3227" s="3"/>
      <c r="AF3227" s="3"/>
      <c r="AG3227" s="3"/>
      <c r="AH3227" s="3"/>
      <c r="AJ3227" s="3"/>
      <c r="AK3227" s="3"/>
      <c r="AL3227" s="3"/>
      <c r="AN3227" s="3"/>
      <c r="AQ3227" s="3"/>
    </row>
    <row r="3228" spans="1:43">
      <c r="A3228" t="str">
        <f>IF(C3228="","","Allievo "&amp;COUNTIF($C$2:C3228,C3228))</f>
        <v/>
      </c>
      <c r="H3228" s="3"/>
      <c r="N3228" s="3"/>
      <c r="O3228" s="3"/>
      <c r="P3228" s="3"/>
      <c r="Q3228" s="3"/>
      <c r="R3228" s="3"/>
      <c r="S3228" s="3"/>
      <c r="T3228" s="3"/>
      <c r="V3228" s="3"/>
      <c r="W3228" s="3"/>
      <c r="X3228" s="3"/>
      <c r="Z3228" s="3"/>
      <c r="AA3228" s="3"/>
      <c r="AB3228" s="3"/>
      <c r="AC3228" s="3"/>
      <c r="AD3228" s="3"/>
      <c r="AF3228" s="3"/>
      <c r="AG3228" s="3"/>
      <c r="AH3228" s="3"/>
      <c r="AJ3228" s="3"/>
      <c r="AK3228" s="3"/>
      <c r="AL3228" s="3"/>
      <c r="AN3228" s="3"/>
      <c r="AQ3228" s="3"/>
    </row>
    <row r="3229" spans="1:43">
      <c r="A3229" t="str">
        <f>IF(C3229="","","Allievo "&amp;COUNTIF($C$2:C3229,C3229))</f>
        <v/>
      </c>
      <c r="H3229" s="3"/>
      <c r="N3229" s="3"/>
      <c r="O3229" s="3"/>
      <c r="P3229" s="3"/>
      <c r="Q3229" s="3"/>
      <c r="R3229" s="3"/>
      <c r="S3229" s="3"/>
      <c r="T3229" s="3"/>
      <c r="V3229" s="3"/>
      <c r="W3229" s="3"/>
      <c r="X3229" s="3"/>
      <c r="Z3229" s="3"/>
      <c r="AA3229" s="3"/>
      <c r="AB3229" s="3"/>
      <c r="AC3229" s="3"/>
      <c r="AD3229" s="3"/>
      <c r="AF3229" s="3"/>
      <c r="AG3229" s="3"/>
      <c r="AH3229" s="3"/>
      <c r="AJ3229" s="3"/>
      <c r="AK3229" s="3"/>
      <c r="AL3229" s="3"/>
      <c r="AN3229" s="3"/>
      <c r="AQ3229" s="3"/>
    </row>
    <row r="3230" spans="1:43">
      <c r="A3230" t="str">
        <f>IF(C3230="","","Allievo "&amp;COUNTIF($C$2:C3230,C3230))</f>
        <v/>
      </c>
      <c r="H3230" s="3"/>
      <c r="N3230" s="3"/>
      <c r="O3230" s="3"/>
      <c r="P3230" s="3"/>
      <c r="Q3230" s="3"/>
      <c r="R3230" s="3"/>
      <c r="S3230" s="3"/>
      <c r="T3230" s="3"/>
      <c r="V3230" s="3"/>
      <c r="W3230" s="3"/>
      <c r="X3230" s="3"/>
      <c r="Z3230" s="3"/>
      <c r="AA3230" s="3"/>
      <c r="AB3230" s="3"/>
      <c r="AC3230" s="3"/>
      <c r="AD3230" s="3"/>
      <c r="AF3230" s="3"/>
      <c r="AG3230" s="3"/>
      <c r="AH3230" s="3"/>
      <c r="AJ3230" s="3"/>
      <c r="AK3230" s="3"/>
      <c r="AL3230" s="3"/>
      <c r="AN3230" s="3"/>
      <c r="AQ3230" s="3"/>
    </row>
    <row r="3231" spans="1:43">
      <c r="A3231" t="str">
        <f>IF(C3231="","","Allievo "&amp;COUNTIF($C$2:C3231,C3231))</f>
        <v/>
      </c>
      <c r="H3231" s="3"/>
      <c r="N3231" s="3"/>
      <c r="O3231" s="3"/>
      <c r="P3231" s="3"/>
      <c r="Q3231" s="3"/>
      <c r="R3231" s="3"/>
      <c r="S3231" s="3"/>
      <c r="T3231" s="3"/>
      <c r="V3231" s="3"/>
      <c r="W3231" s="3"/>
      <c r="X3231" s="3"/>
      <c r="Z3231" s="3"/>
      <c r="AA3231" s="3"/>
      <c r="AB3231" s="3"/>
      <c r="AC3231" s="3"/>
      <c r="AD3231" s="3"/>
      <c r="AF3231" s="3"/>
      <c r="AG3231" s="3"/>
      <c r="AH3231" s="3"/>
      <c r="AJ3231" s="3"/>
      <c r="AK3231" s="3"/>
      <c r="AL3231" s="3"/>
      <c r="AN3231" s="3"/>
      <c r="AQ3231" s="3"/>
    </row>
    <row r="3232" spans="1:43">
      <c r="A3232" t="str">
        <f>IF(C3232="","","Allievo "&amp;COUNTIF($C$2:C3232,C3232))</f>
        <v/>
      </c>
      <c r="H3232" s="3"/>
      <c r="N3232" s="3"/>
      <c r="O3232" s="3"/>
      <c r="P3232" s="3"/>
      <c r="Q3232" s="3"/>
      <c r="R3232" s="3"/>
      <c r="S3232" s="3"/>
      <c r="T3232" s="3"/>
      <c r="V3232" s="3"/>
      <c r="W3232" s="3"/>
      <c r="X3232" s="3"/>
      <c r="Z3232" s="3"/>
      <c r="AA3232" s="3"/>
      <c r="AB3232" s="3"/>
      <c r="AC3232" s="3"/>
      <c r="AD3232" s="3"/>
      <c r="AF3232" s="3"/>
      <c r="AG3232" s="3"/>
      <c r="AH3232" s="3"/>
      <c r="AJ3232" s="3"/>
      <c r="AK3232" s="3"/>
      <c r="AL3232" s="3"/>
      <c r="AN3232" s="3"/>
      <c r="AQ3232" s="3"/>
    </row>
    <row r="3233" spans="1:43">
      <c r="A3233" t="str">
        <f>IF(C3233="","","Allievo "&amp;COUNTIF($C$2:C3233,C3233))</f>
        <v/>
      </c>
      <c r="H3233" s="3"/>
      <c r="N3233" s="3"/>
      <c r="O3233" s="3"/>
      <c r="P3233" s="3"/>
      <c r="Q3233" s="3"/>
      <c r="R3233" s="3"/>
      <c r="S3233" s="3"/>
      <c r="T3233" s="3"/>
      <c r="V3233" s="3"/>
      <c r="W3233" s="3"/>
      <c r="X3233" s="3"/>
      <c r="Z3233" s="3"/>
      <c r="AA3233" s="3"/>
      <c r="AB3233" s="3"/>
      <c r="AC3233" s="3"/>
      <c r="AD3233" s="3"/>
      <c r="AF3233" s="3"/>
      <c r="AG3233" s="3"/>
      <c r="AH3233" s="3"/>
      <c r="AJ3233" s="3"/>
      <c r="AK3233" s="3"/>
      <c r="AL3233" s="3"/>
      <c r="AN3233" s="3"/>
      <c r="AQ3233" s="3"/>
    </row>
    <row r="3234" spans="1:43">
      <c r="A3234" t="str">
        <f>IF(C3234="","","Allievo "&amp;COUNTIF($C$2:C3234,C3234))</f>
        <v/>
      </c>
      <c r="H3234" s="3"/>
      <c r="N3234" s="3"/>
      <c r="O3234" s="3"/>
      <c r="P3234" s="3"/>
      <c r="Q3234" s="3"/>
      <c r="R3234" s="3"/>
      <c r="S3234" s="3"/>
      <c r="T3234" s="3"/>
      <c r="V3234" s="3"/>
      <c r="W3234" s="3"/>
      <c r="X3234" s="3"/>
      <c r="Z3234" s="3"/>
      <c r="AA3234" s="3"/>
      <c r="AB3234" s="3"/>
      <c r="AC3234" s="3"/>
      <c r="AD3234" s="3"/>
      <c r="AF3234" s="3"/>
      <c r="AG3234" s="3"/>
      <c r="AH3234" s="3"/>
      <c r="AJ3234" s="3"/>
      <c r="AK3234" s="3"/>
      <c r="AL3234" s="3"/>
      <c r="AN3234" s="3"/>
      <c r="AQ3234" s="3"/>
    </row>
    <row r="3235" spans="1:43">
      <c r="A3235" t="str">
        <f>IF(C3235="","","Allievo "&amp;COUNTIF($C$2:C3235,C3235))</f>
        <v/>
      </c>
      <c r="H3235" s="3"/>
      <c r="N3235" s="3"/>
      <c r="O3235" s="3"/>
      <c r="P3235" s="3"/>
      <c r="Q3235" s="3"/>
      <c r="R3235" s="3"/>
      <c r="S3235" s="3"/>
      <c r="T3235" s="3"/>
      <c r="V3235" s="3"/>
      <c r="W3235" s="3"/>
      <c r="X3235" s="3"/>
      <c r="Z3235" s="3"/>
      <c r="AA3235" s="3"/>
      <c r="AB3235" s="3"/>
      <c r="AC3235" s="3"/>
      <c r="AD3235" s="3"/>
      <c r="AF3235" s="3"/>
      <c r="AG3235" s="3"/>
      <c r="AH3235" s="3"/>
      <c r="AJ3235" s="3"/>
      <c r="AK3235" s="3"/>
      <c r="AL3235" s="3"/>
      <c r="AN3235" s="3"/>
      <c r="AQ3235" s="3"/>
    </row>
    <row r="3236" spans="1:43">
      <c r="A3236" t="str">
        <f>IF(C3236="","","Allievo "&amp;COUNTIF($C$2:C3236,C3236))</f>
        <v/>
      </c>
      <c r="H3236" s="3"/>
      <c r="N3236" s="3"/>
      <c r="O3236" s="3"/>
      <c r="P3236" s="3"/>
      <c r="Q3236" s="3"/>
      <c r="R3236" s="3"/>
      <c r="S3236" s="3"/>
      <c r="T3236" s="3"/>
      <c r="V3236" s="3"/>
      <c r="W3236" s="3"/>
      <c r="X3236" s="3"/>
      <c r="Z3236" s="3"/>
      <c r="AA3236" s="3"/>
      <c r="AB3236" s="3"/>
      <c r="AC3236" s="3"/>
      <c r="AD3236" s="3"/>
      <c r="AF3236" s="3"/>
      <c r="AG3236" s="3"/>
      <c r="AH3236" s="3"/>
      <c r="AJ3236" s="3"/>
      <c r="AK3236" s="3"/>
      <c r="AL3236" s="3"/>
      <c r="AN3236" s="3"/>
      <c r="AQ3236" s="3"/>
    </row>
    <row r="3237" spans="1:43">
      <c r="A3237" t="str">
        <f>IF(C3237="","","Allievo "&amp;COUNTIF($C$2:C3237,C3237))</f>
        <v/>
      </c>
      <c r="H3237" s="3"/>
      <c r="N3237" s="3"/>
      <c r="O3237" s="3"/>
      <c r="P3237" s="3"/>
      <c r="Q3237" s="3"/>
      <c r="R3237" s="3"/>
      <c r="S3237" s="3"/>
      <c r="T3237" s="3"/>
      <c r="V3237" s="3"/>
      <c r="W3237" s="3"/>
      <c r="X3237" s="3"/>
      <c r="Z3237" s="3"/>
      <c r="AA3237" s="3"/>
      <c r="AB3237" s="3"/>
      <c r="AC3237" s="3"/>
      <c r="AD3237" s="3"/>
      <c r="AF3237" s="3"/>
      <c r="AG3237" s="3"/>
      <c r="AH3237" s="3"/>
      <c r="AJ3237" s="3"/>
      <c r="AK3237" s="3"/>
      <c r="AL3237" s="3"/>
      <c r="AN3237" s="3"/>
      <c r="AQ3237" s="3"/>
    </row>
    <row r="3238" spans="1:43">
      <c r="A3238" t="str">
        <f>IF(C3238="","","Allievo "&amp;COUNTIF($C$2:C3238,C3238))</f>
        <v/>
      </c>
      <c r="H3238" s="3"/>
      <c r="N3238" s="3"/>
      <c r="O3238" s="3"/>
      <c r="P3238" s="3"/>
      <c r="Q3238" s="3"/>
      <c r="R3238" s="3"/>
      <c r="S3238" s="3"/>
      <c r="T3238" s="3"/>
      <c r="V3238" s="3"/>
      <c r="W3238" s="3"/>
      <c r="X3238" s="3"/>
      <c r="Z3238" s="3"/>
      <c r="AA3238" s="3"/>
      <c r="AB3238" s="3"/>
      <c r="AC3238" s="3"/>
      <c r="AD3238" s="3"/>
      <c r="AF3238" s="3"/>
      <c r="AG3238" s="3"/>
      <c r="AH3238" s="3"/>
      <c r="AJ3238" s="3"/>
      <c r="AK3238" s="3"/>
      <c r="AL3238" s="3"/>
      <c r="AN3238" s="3"/>
      <c r="AQ3238" s="3"/>
    </row>
    <row r="3239" spans="1:43">
      <c r="A3239" t="str">
        <f>IF(C3239="","","Allievo "&amp;COUNTIF($C$2:C3239,C3239))</f>
        <v/>
      </c>
      <c r="H3239" s="3"/>
      <c r="N3239" s="3"/>
      <c r="O3239" s="3"/>
      <c r="P3239" s="3"/>
      <c r="Q3239" s="3"/>
      <c r="R3239" s="3"/>
      <c r="S3239" s="3"/>
      <c r="T3239" s="3"/>
      <c r="V3239" s="3"/>
      <c r="W3239" s="3"/>
      <c r="X3239" s="3"/>
      <c r="Z3239" s="3"/>
      <c r="AA3239" s="3"/>
      <c r="AB3239" s="3"/>
      <c r="AC3239" s="3"/>
      <c r="AD3239" s="3"/>
      <c r="AF3239" s="3"/>
      <c r="AG3239" s="3"/>
      <c r="AH3239" s="3"/>
      <c r="AJ3239" s="3"/>
      <c r="AK3239" s="3"/>
      <c r="AL3239" s="3"/>
      <c r="AN3239" s="3"/>
      <c r="AQ3239" s="3"/>
    </row>
    <row r="3240" spans="1:43">
      <c r="A3240" t="str">
        <f>IF(C3240="","","Allievo "&amp;COUNTIF($C$2:C3240,C3240))</f>
        <v/>
      </c>
      <c r="H3240" s="3"/>
      <c r="N3240" s="3"/>
      <c r="O3240" s="3"/>
      <c r="P3240" s="3"/>
      <c r="Q3240" s="3"/>
      <c r="R3240" s="3"/>
      <c r="S3240" s="3"/>
      <c r="T3240" s="3"/>
      <c r="V3240" s="3"/>
      <c r="W3240" s="3"/>
      <c r="X3240" s="3"/>
      <c r="Z3240" s="3"/>
      <c r="AA3240" s="3"/>
      <c r="AB3240" s="3"/>
      <c r="AC3240" s="3"/>
      <c r="AD3240" s="3"/>
      <c r="AF3240" s="3"/>
      <c r="AG3240" s="3"/>
      <c r="AH3240" s="3"/>
      <c r="AJ3240" s="3"/>
      <c r="AK3240" s="3"/>
      <c r="AL3240" s="3"/>
      <c r="AN3240" s="3"/>
      <c r="AQ3240" s="3"/>
    </row>
    <row r="3241" spans="1:43">
      <c r="A3241" t="str">
        <f>IF(C3241="","","Allievo "&amp;COUNTIF($C$2:C3241,C3241))</f>
        <v/>
      </c>
      <c r="H3241" s="3"/>
      <c r="N3241" s="3"/>
      <c r="O3241" s="3"/>
      <c r="P3241" s="3"/>
      <c r="Q3241" s="3"/>
      <c r="R3241" s="3"/>
      <c r="S3241" s="3"/>
      <c r="T3241" s="3"/>
      <c r="V3241" s="3"/>
      <c r="W3241" s="3"/>
      <c r="X3241" s="3"/>
      <c r="Z3241" s="3"/>
      <c r="AA3241" s="3"/>
      <c r="AB3241" s="3"/>
      <c r="AC3241" s="3"/>
      <c r="AD3241" s="3"/>
      <c r="AF3241" s="3"/>
      <c r="AG3241" s="3"/>
      <c r="AH3241" s="3"/>
      <c r="AJ3241" s="3"/>
      <c r="AK3241" s="3"/>
      <c r="AL3241" s="3"/>
      <c r="AN3241" s="3"/>
      <c r="AQ3241" s="3"/>
    </row>
    <row r="3242" spans="1:43">
      <c r="A3242" t="str">
        <f>IF(C3242="","","Allievo "&amp;COUNTIF($C$2:C3242,C3242))</f>
        <v/>
      </c>
      <c r="H3242" s="3"/>
      <c r="N3242" s="3"/>
      <c r="O3242" s="3"/>
      <c r="P3242" s="3"/>
      <c r="Q3242" s="3"/>
      <c r="R3242" s="3"/>
      <c r="S3242" s="3"/>
      <c r="T3242" s="3"/>
      <c r="V3242" s="3"/>
      <c r="W3242" s="3"/>
      <c r="X3242" s="3"/>
      <c r="Z3242" s="3"/>
      <c r="AA3242" s="3"/>
      <c r="AB3242" s="3"/>
      <c r="AC3242" s="3"/>
      <c r="AD3242" s="3"/>
      <c r="AF3242" s="3"/>
      <c r="AG3242" s="3"/>
      <c r="AH3242" s="3"/>
      <c r="AJ3242" s="3"/>
      <c r="AK3242" s="3"/>
      <c r="AL3242" s="3"/>
      <c r="AN3242" s="3"/>
      <c r="AQ3242" s="3"/>
    </row>
    <row r="3243" spans="1:43">
      <c r="A3243" t="str">
        <f>IF(C3243="","","Allievo "&amp;COUNTIF($C$2:C3243,C3243))</f>
        <v/>
      </c>
      <c r="H3243" s="3"/>
      <c r="N3243" s="3"/>
      <c r="O3243" s="3"/>
      <c r="P3243" s="3"/>
      <c r="Q3243" s="3"/>
      <c r="R3243" s="3"/>
      <c r="S3243" s="3"/>
      <c r="T3243" s="3"/>
      <c r="V3243" s="3"/>
      <c r="W3243" s="3"/>
      <c r="X3243" s="3"/>
      <c r="Z3243" s="3"/>
      <c r="AA3243" s="3"/>
      <c r="AB3243" s="3"/>
      <c r="AC3243" s="3"/>
      <c r="AD3243" s="3"/>
      <c r="AF3243" s="3"/>
      <c r="AG3243" s="3"/>
      <c r="AH3243" s="3"/>
      <c r="AJ3243" s="3"/>
      <c r="AK3243" s="3"/>
      <c r="AL3243" s="3"/>
      <c r="AN3243" s="3"/>
      <c r="AQ3243" s="3"/>
    </row>
    <row r="3244" spans="1:43">
      <c r="A3244" t="str">
        <f>IF(C3244="","","Allievo "&amp;COUNTIF($C$2:C3244,C3244))</f>
        <v/>
      </c>
      <c r="H3244" s="3"/>
      <c r="N3244" s="3"/>
      <c r="O3244" s="3"/>
      <c r="P3244" s="3"/>
      <c r="Q3244" s="3"/>
      <c r="R3244" s="3"/>
      <c r="S3244" s="3"/>
      <c r="T3244" s="3"/>
      <c r="V3244" s="3"/>
      <c r="W3244" s="3"/>
      <c r="X3244" s="3"/>
      <c r="Z3244" s="3"/>
      <c r="AA3244" s="3"/>
      <c r="AB3244" s="3"/>
      <c r="AC3244" s="3"/>
      <c r="AD3244" s="3"/>
      <c r="AF3244" s="3"/>
      <c r="AG3244" s="3"/>
      <c r="AH3244" s="3"/>
      <c r="AJ3244" s="3"/>
      <c r="AK3244" s="3"/>
      <c r="AL3244" s="3"/>
      <c r="AN3244" s="3"/>
      <c r="AQ3244" s="3"/>
    </row>
    <row r="3245" spans="1:43">
      <c r="A3245" t="str">
        <f>IF(C3245="","","Allievo "&amp;COUNTIF($C$2:C3245,C3245))</f>
        <v/>
      </c>
      <c r="H3245" s="3"/>
      <c r="N3245" s="3"/>
      <c r="O3245" s="3"/>
      <c r="P3245" s="3"/>
      <c r="Q3245" s="3"/>
      <c r="R3245" s="3"/>
      <c r="S3245" s="3"/>
      <c r="T3245" s="3"/>
      <c r="V3245" s="3"/>
      <c r="W3245" s="3"/>
      <c r="X3245" s="3"/>
      <c r="Z3245" s="3"/>
      <c r="AA3245" s="3"/>
      <c r="AB3245" s="3"/>
      <c r="AC3245" s="3"/>
      <c r="AD3245" s="3"/>
      <c r="AF3245" s="3"/>
      <c r="AG3245" s="3"/>
      <c r="AH3245" s="3"/>
      <c r="AJ3245" s="3"/>
      <c r="AK3245" s="3"/>
      <c r="AL3245" s="3"/>
      <c r="AN3245" s="3"/>
      <c r="AQ3245" s="3"/>
    </row>
    <row r="3246" spans="1:43">
      <c r="A3246" t="str">
        <f>IF(C3246="","","Allievo "&amp;COUNTIF($C$2:C3246,C3246))</f>
        <v/>
      </c>
      <c r="H3246" s="3"/>
      <c r="N3246" s="3"/>
      <c r="O3246" s="3"/>
      <c r="P3246" s="3"/>
      <c r="Q3246" s="3"/>
      <c r="R3246" s="3"/>
      <c r="S3246" s="3"/>
      <c r="T3246" s="3"/>
      <c r="V3246" s="3"/>
      <c r="W3246" s="3"/>
      <c r="X3246" s="3"/>
      <c r="Z3246" s="3"/>
      <c r="AA3246" s="3"/>
      <c r="AB3246" s="3"/>
      <c r="AC3246" s="3"/>
      <c r="AD3246" s="3"/>
      <c r="AF3246" s="3"/>
      <c r="AG3246" s="3"/>
      <c r="AH3246" s="3"/>
      <c r="AJ3246" s="3"/>
      <c r="AK3246" s="3"/>
      <c r="AL3246" s="3"/>
      <c r="AN3246" s="3"/>
      <c r="AQ3246" s="3"/>
    </row>
    <row r="3247" spans="1:43">
      <c r="A3247" t="str">
        <f>IF(C3247="","","Allievo "&amp;COUNTIF($C$2:C3247,C3247))</f>
        <v/>
      </c>
      <c r="H3247" s="3"/>
      <c r="N3247" s="3"/>
      <c r="O3247" s="3"/>
      <c r="P3247" s="3"/>
      <c r="Q3247" s="3"/>
      <c r="R3247" s="3"/>
      <c r="S3247" s="3"/>
      <c r="T3247" s="3"/>
      <c r="V3247" s="3"/>
      <c r="W3247" s="3"/>
      <c r="X3247" s="3"/>
      <c r="Z3247" s="3"/>
      <c r="AA3247" s="3"/>
      <c r="AB3247" s="3"/>
      <c r="AC3247" s="3"/>
      <c r="AD3247" s="3"/>
      <c r="AF3247" s="3"/>
      <c r="AG3247" s="3"/>
      <c r="AH3247" s="3"/>
      <c r="AJ3247" s="3"/>
      <c r="AK3247" s="3"/>
      <c r="AL3247" s="3"/>
      <c r="AN3247" s="3"/>
      <c r="AQ3247" s="3"/>
    </row>
    <row r="3248" spans="1:43">
      <c r="A3248" t="str">
        <f>IF(C3248="","","Allievo "&amp;COUNTIF($C$2:C3248,C3248))</f>
        <v/>
      </c>
      <c r="H3248" s="3"/>
      <c r="N3248" s="3"/>
      <c r="O3248" s="3"/>
      <c r="P3248" s="3"/>
      <c r="Q3248" s="3"/>
      <c r="R3248" s="3"/>
      <c r="S3248" s="3"/>
      <c r="T3248" s="3"/>
      <c r="V3248" s="3"/>
      <c r="W3248" s="3"/>
      <c r="X3248" s="3"/>
      <c r="Z3248" s="3"/>
      <c r="AA3248" s="3"/>
      <c r="AB3248" s="3"/>
      <c r="AC3248" s="3"/>
      <c r="AD3248" s="3"/>
      <c r="AF3248" s="3"/>
      <c r="AG3248" s="3"/>
      <c r="AH3248" s="3"/>
      <c r="AJ3248" s="3"/>
      <c r="AK3248" s="3"/>
      <c r="AL3248" s="3"/>
      <c r="AN3248" s="3"/>
      <c r="AQ3248" s="3"/>
    </row>
    <row r="3249" spans="1:43">
      <c r="A3249" t="str">
        <f>IF(C3249="","","Allievo "&amp;COUNTIF($C$2:C3249,C3249))</f>
        <v/>
      </c>
      <c r="H3249" s="3"/>
      <c r="N3249" s="3"/>
      <c r="O3249" s="3"/>
      <c r="P3249" s="3"/>
      <c r="Q3249" s="3"/>
      <c r="R3249" s="3"/>
      <c r="S3249" s="3"/>
      <c r="T3249" s="3"/>
      <c r="V3249" s="3"/>
      <c r="W3249" s="3"/>
      <c r="X3249" s="3"/>
      <c r="Z3249" s="3"/>
      <c r="AA3249" s="3"/>
      <c r="AB3249" s="3"/>
      <c r="AC3249" s="3"/>
      <c r="AD3249" s="3"/>
      <c r="AF3249" s="3"/>
      <c r="AG3249" s="3"/>
      <c r="AH3249" s="3"/>
      <c r="AJ3249" s="3"/>
      <c r="AK3249" s="3"/>
      <c r="AL3249" s="3"/>
      <c r="AN3249" s="3"/>
      <c r="AQ3249" s="3"/>
    </row>
    <row r="3250" spans="1:43">
      <c r="A3250" t="str">
        <f>IF(C3250="","","Allievo "&amp;COUNTIF($C$2:C3250,C3250))</f>
        <v/>
      </c>
      <c r="H3250" s="3"/>
      <c r="N3250" s="3"/>
      <c r="O3250" s="3"/>
      <c r="P3250" s="3"/>
      <c r="Q3250" s="3"/>
      <c r="R3250" s="3"/>
      <c r="S3250" s="3"/>
      <c r="T3250" s="3"/>
      <c r="V3250" s="3"/>
      <c r="W3250" s="3"/>
      <c r="X3250" s="3"/>
      <c r="Z3250" s="3"/>
      <c r="AA3250" s="3"/>
      <c r="AB3250" s="3"/>
      <c r="AC3250" s="3"/>
      <c r="AD3250" s="3"/>
      <c r="AF3250" s="3"/>
      <c r="AG3250" s="3"/>
      <c r="AH3250" s="3"/>
      <c r="AJ3250" s="3"/>
      <c r="AK3250" s="3"/>
      <c r="AL3250" s="3"/>
      <c r="AN3250" s="3"/>
      <c r="AQ3250" s="3"/>
    </row>
    <row r="3251" spans="1:43">
      <c r="A3251" t="str">
        <f>IF(C3251="","","Allievo "&amp;COUNTIF($C$2:C3251,C3251))</f>
        <v/>
      </c>
      <c r="H3251" s="3"/>
      <c r="N3251" s="3"/>
      <c r="O3251" s="3"/>
      <c r="P3251" s="3"/>
      <c r="Q3251" s="3"/>
      <c r="R3251" s="3"/>
      <c r="S3251" s="3"/>
      <c r="T3251" s="3"/>
      <c r="V3251" s="3"/>
      <c r="W3251" s="3"/>
      <c r="X3251" s="3"/>
      <c r="Z3251" s="3"/>
      <c r="AA3251" s="3"/>
      <c r="AB3251" s="3"/>
      <c r="AC3251" s="3"/>
      <c r="AD3251" s="3"/>
      <c r="AF3251" s="3"/>
      <c r="AG3251" s="3"/>
      <c r="AH3251" s="3"/>
      <c r="AJ3251" s="3"/>
      <c r="AK3251" s="3"/>
      <c r="AL3251" s="3"/>
      <c r="AN3251" s="3"/>
      <c r="AQ3251" s="3"/>
    </row>
    <row r="3252" spans="1:43">
      <c r="A3252" t="str">
        <f>IF(C3252="","","Allievo "&amp;COUNTIF($C$2:C3252,C3252))</f>
        <v/>
      </c>
      <c r="H3252" s="3"/>
      <c r="N3252" s="3"/>
      <c r="O3252" s="3"/>
      <c r="P3252" s="3"/>
      <c r="Q3252" s="3"/>
      <c r="R3252" s="3"/>
      <c r="S3252" s="3"/>
      <c r="T3252" s="3"/>
      <c r="V3252" s="3"/>
      <c r="W3252" s="3"/>
      <c r="X3252" s="3"/>
      <c r="Z3252" s="3"/>
      <c r="AA3252" s="3"/>
      <c r="AB3252" s="3"/>
      <c r="AC3252" s="3"/>
      <c r="AD3252" s="3"/>
      <c r="AF3252" s="3"/>
      <c r="AG3252" s="3"/>
      <c r="AH3252" s="3"/>
      <c r="AJ3252" s="3"/>
      <c r="AK3252" s="3"/>
      <c r="AL3252" s="3"/>
      <c r="AN3252" s="3"/>
      <c r="AQ3252" s="3"/>
    </row>
    <row r="3253" spans="1:43">
      <c r="A3253" t="str">
        <f>IF(C3253="","","Allievo "&amp;COUNTIF($C$2:C3253,C3253))</f>
        <v/>
      </c>
      <c r="H3253" s="3"/>
      <c r="N3253" s="3"/>
      <c r="O3253" s="3"/>
      <c r="P3253" s="3"/>
      <c r="Q3253" s="3"/>
      <c r="R3253" s="3"/>
      <c r="S3253" s="3"/>
      <c r="T3253" s="3"/>
      <c r="V3253" s="3"/>
      <c r="W3253" s="3"/>
      <c r="X3253" s="3"/>
      <c r="Z3253" s="3"/>
      <c r="AA3253" s="3"/>
      <c r="AB3253" s="3"/>
      <c r="AC3253" s="3"/>
      <c r="AD3253" s="3"/>
      <c r="AF3253" s="3"/>
      <c r="AG3253" s="3"/>
      <c r="AH3253" s="3"/>
      <c r="AJ3253" s="3"/>
      <c r="AK3253" s="3"/>
      <c r="AL3253" s="3"/>
      <c r="AN3253" s="3"/>
      <c r="AQ3253" s="3"/>
    </row>
    <row r="3254" spans="1:43">
      <c r="A3254" t="str">
        <f>IF(C3254="","","Allievo "&amp;COUNTIF($C$2:C3254,C3254))</f>
        <v/>
      </c>
      <c r="H3254" s="3"/>
      <c r="N3254" s="3"/>
      <c r="O3254" s="3"/>
      <c r="P3254" s="3"/>
      <c r="Q3254" s="3"/>
      <c r="R3254" s="3"/>
      <c r="S3254" s="3"/>
      <c r="T3254" s="3"/>
      <c r="V3254" s="3"/>
      <c r="W3254" s="3"/>
      <c r="X3254" s="3"/>
      <c r="Z3254" s="3"/>
      <c r="AA3254" s="3"/>
      <c r="AB3254" s="3"/>
      <c r="AC3254" s="3"/>
      <c r="AD3254" s="3"/>
      <c r="AF3254" s="3"/>
      <c r="AG3254" s="3"/>
      <c r="AH3254" s="3"/>
      <c r="AJ3254" s="3"/>
      <c r="AK3254" s="3"/>
      <c r="AL3254" s="3"/>
      <c r="AN3254" s="3"/>
      <c r="AQ3254" s="3"/>
    </row>
    <row r="3255" spans="1:43">
      <c r="A3255" t="str">
        <f>IF(C3255="","","Allievo "&amp;COUNTIF($C$2:C3255,C3255))</f>
        <v/>
      </c>
      <c r="H3255" s="3"/>
      <c r="N3255" s="3"/>
      <c r="O3255" s="3"/>
      <c r="P3255" s="3"/>
      <c r="Q3255" s="3"/>
      <c r="R3255" s="3"/>
      <c r="S3255" s="3"/>
      <c r="T3255" s="3"/>
      <c r="V3255" s="3"/>
      <c r="W3255" s="3"/>
      <c r="X3255" s="3"/>
      <c r="Z3255" s="3"/>
      <c r="AA3255" s="3"/>
      <c r="AB3255" s="3"/>
      <c r="AC3255" s="3"/>
      <c r="AD3255" s="3"/>
      <c r="AF3255" s="3"/>
      <c r="AG3255" s="3"/>
      <c r="AH3255" s="3"/>
      <c r="AJ3255" s="3"/>
      <c r="AK3255" s="3"/>
      <c r="AL3255" s="3"/>
      <c r="AN3255" s="3"/>
      <c r="AQ3255" s="3"/>
    </row>
    <row r="3256" spans="1:43">
      <c r="A3256" t="str">
        <f>IF(C3256="","","Allievo "&amp;COUNTIF($C$2:C3256,C3256))</f>
        <v/>
      </c>
      <c r="H3256" s="3"/>
      <c r="N3256" s="3"/>
      <c r="O3256" s="3"/>
      <c r="P3256" s="3"/>
      <c r="Q3256" s="3"/>
      <c r="R3256" s="3"/>
      <c r="S3256" s="3"/>
      <c r="T3256" s="3"/>
      <c r="V3256" s="3"/>
      <c r="W3256" s="3"/>
      <c r="X3256" s="3"/>
      <c r="Z3256" s="3"/>
      <c r="AA3256" s="3"/>
      <c r="AB3256" s="3"/>
      <c r="AC3256" s="3"/>
      <c r="AD3256" s="3"/>
      <c r="AF3256" s="3"/>
      <c r="AG3256" s="3"/>
      <c r="AH3256" s="3"/>
      <c r="AJ3256" s="3"/>
      <c r="AK3256" s="3"/>
      <c r="AL3256" s="3"/>
      <c r="AN3256" s="3"/>
      <c r="AQ3256" s="3"/>
    </row>
    <row r="3257" spans="1:43">
      <c r="A3257" t="str">
        <f>IF(C3257="","","Allievo "&amp;COUNTIF($C$2:C3257,C3257))</f>
        <v/>
      </c>
      <c r="H3257" s="3"/>
      <c r="N3257" s="3"/>
      <c r="O3257" s="3"/>
      <c r="P3257" s="3"/>
      <c r="Q3257" s="3"/>
      <c r="R3257" s="3"/>
      <c r="S3257" s="3"/>
      <c r="T3257" s="3"/>
      <c r="V3257" s="3"/>
      <c r="W3257" s="3"/>
      <c r="X3257" s="3"/>
      <c r="Z3257" s="3"/>
      <c r="AA3257" s="3"/>
      <c r="AB3257" s="3"/>
      <c r="AC3257" s="3"/>
      <c r="AD3257" s="3"/>
      <c r="AF3257" s="3"/>
      <c r="AG3257" s="3"/>
      <c r="AH3257" s="3"/>
      <c r="AJ3257" s="3"/>
      <c r="AK3257" s="3"/>
      <c r="AL3257" s="3"/>
      <c r="AN3257" s="3"/>
      <c r="AQ3257" s="3"/>
    </row>
    <row r="3258" spans="1:43">
      <c r="A3258" t="str">
        <f>IF(C3258="","","Allievo "&amp;COUNTIF($C$2:C3258,C3258))</f>
        <v/>
      </c>
      <c r="H3258" s="3"/>
      <c r="N3258" s="3"/>
      <c r="O3258" s="3"/>
      <c r="P3258" s="3"/>
      <c r="Q3258" s="3"/>
      <c r="R3258" s="3"/>
      <c r="S3258" s="3"/>
      <c r="T3258" s="3"/>
      <c r="V3258" s="3"/>
      <c r="W3258" s="3"/>
      <c r="X3258" s="3"/>
      <c r="Z3258" s="3"/>
      <c r="AA3258" s="3"/>
      <c r="AB3258" s="3"/>
      <c r="AC3258" s="3"/>
      <c r="AD3258" s="3"/>
      <c r="AF3258" s="3"/>
      <c r="AG3258" s="3"/>
      <c r="AH3258" s="3"/>
      <c r="AJ3258" s="3"/>
      <c r="AK3258" s="3"/>
      <c r="AL3258" s="3"/>
      <c r="AN3258" s="3"/>
      <c r="AQ3258" s="3"/>
    </row>
    <row r="3259" spans="1:43">
      <c r="A3259" t="str">
        <f>IF(C3259="","","Allievo "&amp;COUNTIF($C$2:C3259,C3259))</f>
        <v/>
      </c>
      <c r="H3259" s="3"/>
      <c r="N3259" s="3"/>
      <c r="O3259" s="3"/>
      <c r="P3259" s="3"/>
      <c r="Q3259" s="3"/>
      <c r="R3259" s="3"/>
      <c r="S3259" s="3"/>
      <c r="T3259" s="3"/>
      <c r="V3259" s="3"/>
      <c r="W3259" s="3"/>
      <c r="X3259" s="3"/>
      <c r="Z3259" s="3"/>
      <c r="AA3259" s="3"/>
      <c r="AB3259" s="3"/>
      <c r="AC3259" s="3"/>
      <c r="AD3259" s="3"/>
      <c r="AF3259" s="3"/>
      <c r="AG3259" s="3"/>
      <c r="AH3259" s="3"/>
      <c r="AJ3259" s="3"/>
      <c r="AK3259" s="3"/>
      <c r="AL3259" s="3"/>
      <c r="AN3259" s="3"/>
      <c r="AQ3259" s="3"/>
    </row>
    <row r="3260" spans="1:43">
      <c r="A3260" t="str">
        <f>IF(C3260="","","Allievo "&amp;COUNTIF($C$2:C3260,C3260))</f>
        <v/>
      </c>
      <c r="H3260" s="3"/>
      <c r="N3260" s="3"/>
      <c r="O3260" s="3"/>
      <c r="P3260" s="3"/>
      <c r="Q3260" s="3"/>
      <c r="R3260" s="3"/>
      <c r="S3260" s="3"/>
      <c r="T3260" s="3"/>
      <c r="V3260" s="3"/>
      <c r="W3260" s="3"/>
      <c r="X3260" s="3"/>
      <c r="Z3260" s="3"/>
      <c r="AA3260" s="3"/>
      <c r="AB3260" s="3"/>
      <c r="AC3260" s="3"/>
      <c r="AD3260" s="3"/>
      <c r="AF3260" s="3"/>
      <c r="AG3260" s="3"/>
      <c r="AH3260" s="3"/>
      <c r="AJ3260" s="3"/>
      <c r="AK3260" s="3"/>
      <c r="AL3260" s="3"/>
      <c r="AN3260" s="3"/>
      <c r="AQ3260" s="3"/>
    </row>
    <row r="3261" spans="1:43">
      <c r="A3261" t="str">
        <f>IF(C3261="","","Allievo "&amp;COUNTIF($C$2:C3261,C3261))</f>
        <v/>
      </c>
      <c r="H3261" s="3"/>
      <c r="N3261" s="3"/>
      <c r="O3261" s="3"/>
      <c r="P3261" s="3"/>
      <c r="Q3261" s="3"/>
      <c r="R3261" s="3"/>
      <c r="S3261" s="3"/>
      <c r="T3261" s="3"/>
      <c r="V3261" s="3"/>
      <c r="W3261" s="3"/>
      <c r="X3261" s="3"/>
      <c r="Z3261" s="3"/>
      <c r="AA3261" s="3"/>
      <c r="AB3261" s="3"/>
      <c r="AC3261" s="3"/>
      <c r="AD3261" s="3"/>
      <c r="AF3261" s="3"/>
      <c r="AG3261" s="3"/>
      <c r="AH3261" s="3"/>
      <c r="AJ3261" s="3"/>
      <c r="AK3261" s="3"/>
      <c r="AL3261" s="3"/>
      <c r="AN3261" s="3"/>
      <c r="AQ3261" s="3"/>
    </row>
    <row r="3262" spans="1:43">
      <c r="A3262" t="str">
        <f>IF(C3262="","","Allievo "&amp;COUNTIF($C$2:C3262,C3262))</f>
        <v/>
      </c>
      <c r="H3262" s="3"/>
      <c r="N3262" s="3"/>
      <c r="O3262" s="3"/>
      <c r="P3262" s="3"/>
      <c r="Q3262" s="3"/>
      <c r="R3262" s="3"/>
      <c r="S3262" s="3"/>
      <c r="T3262" s="3"/>
      <c r="V3262" s="3"/>
      <c r="W3262" s="3"/>
      <c r="X3262" s="3"/>
      <c r="Z3262" s="3"/>
      <c r="AA3262" s="3"/>
      <c r="AB3262" s="3"/>
      <c r="AC3262" s="3"/>
      <c r="AD3262" s="3"/>
      <c r="AF3262" s="3"/>
      <c r="AG3262" s="3"/>
      <c r="AH3262" s="3"/>
      <c r="AJ3262" s="3"/>
      <c r="AK3262" s="3"/>
      <c r="AL3262" s="3"/>
      <c r="AN3262" s="3"/>
      <c r="AQ3262" s="3"/>
    </row>
    <row r="3263" spans="1:43">
      <c r="A3263" t="str">
        <f>IF(C3263="","","Allievo "&amp;COUNTIF($C$2:C3263,C3263))</f>
        <v/>
      </c>
      <c r="H3263" s="3"/>
      <c r="N3263" s="3"/>
      <c r="O3263" s="3"/>
      <c r="P3263" s="3"/>
      <c r="Q3263" s="3"/>
      <c r="R3263" s="3"/>
      <c r="S3263" s="3"/>
      <c r="T3263" s="3"/>
      <c r="V3263" s="3"/>
      <c r="W3263" s="3"/>
      <c r="X3263" s="3"/>
      <c r="Z3263" s="3"/>
      <c r="AA3263" s="3"/>
      <c r="AB3263" s="3"/>
      <c r="AC3263" s="3"/>
      <c r="AD3263" s="3"/>
      <c r="AF3263" s="3"/>
      <c r="AG3263" s="3"/>
      <c r="AH3263" s="3"/>
      <c r="AJ3263" s="3"/>
      <c r="AK3263" s="3"/>
      <c r="AL3263" s="3"/>
      <c r="AN3263" s="3"/>
      <c r="AQ3263" s="3"/>
    </row>
    <row r="3264" spans="1:43">
      <c r="A3264" t="str">
        <f>IF(C3264="","","Allievo "&amp;COUNTIF($C$2:C3264,C3264))</f>
        <v/>
      </c>
      <c r="H3264" s="3"/>
      <c r="N3264" s="3"/>
      <c r="O3264" s="3"/>
      <c r="P3264" s="3"/>
      <c r="Q3264" s="3"/>
      <c r="R3264" s="3"/>
      <c r="S3264" s="3"/>
      <c r="T3264" s="3"/>
      <c r="V3264" s="3"/>
      <c r="W3264" s="3"/>
      <c r="X3264" s="3"/>
      <c r="Z3264" s="3"/>
      <c r="AA3264" s="3"/>
      <c r="AB3264" s="3"/>
      <c r="AC3264" s="3"/>
      <c r="AD3264" s="3"/>
      <c r="AF3264" s="3"/>
      <c r="AG3264" s="3"/>
      <c r="AH3264" s="3"/>
      <c r="AJ3264" s="3"/>
      <c r="AK3264" s="3"/>
      <c r="AL3264" s="3"/>
      <c r="AN3264" s="3"/>
      <c r="AQ3264" s="3"/>
    </row>
    <row r="3265" spans="1:43">
      <c r="A3265" t="str">
        <f>IF(C3265="","","Allievo "&amp;COUNTIF($C$2:C3265,C3265))</f>
        <v/>
      </c>
      <c r="H3265" s="3"/>
      <c r="N3265" s="3"/>
      <c r="O3265" s="3"/>
      <c r="P3265" s="3"/>
      <c r="Q3265" s="3"/>
      <c r="R3265" s="3"/>
      <c r="S3265" s="3"/>
      <c r="T3265" s="3"/>
      <c r="V3265" s="3"/>
      <c r="W3265" s="3"/>
      <c r="X3265" s="3"/>
      <c r="Z3265" s="3"/>
      <c r="AA3265" s="3"/>
      <c r="AB3265" s="3"/>
      <c r="AC3265" s="3"/>
      <c r="AD3265" s="3"/>
      <c r="AF3265" s="3"/>
      <c r="AG3265" s="3"/>
      <c r="AH3265" s="3"/>
      <c r="AJ3265" s="3"/>
      <c r="AK3265" s="3"/>
      <c r="AL3265" s="3"/>
      <c r="AN3265" s="3"/>
      <c r="AQ3265" s="3"/>
    </row>
    <row r="3266" spans="1:43">
      <c r="A3266" t="str">
        <f>IF(C3266="","","Allievo "&amp;COUNTIF($C$2:C3266,C3266))</f>
        <v/>
      </c>
      <c r="H3266" s="3"/>
      <c r="N3266" s="3"/>
      <c r="O3266" s="3"/>
      <c r="P3266" s="3"/>
      <c r="Q3266" s="3"/>
      <c r="R3266" s="3"/>
      <c r="S3266" s="3"/>
      <c r="T3266" s="3"/>
      <c r="V3266" s="3"/>
      <c r="W3266" s="3"/>
      <c r="X3266" s="3"/>
      <c r="Z3266" s="3"/>
      <c r="AA3266" s="3"/>
      <c r="AB3266" s="3"/>
      <c r="AC3266" s="3"/>
      <c r="AD3266" s="3"/>
      <c r="AF3266" s="3"/>
      <c r="AG3266" s="3"/>
      <c r="AH3266" s="3"/>
      <c r="AJ3266" s="3"/>
      <c r="AK3266" s="3"/>
      <c r="AL3266" s="3"/>
      <c r="AN3266" s="3"/>
      <c r="AQ3266" s="3"/>
    </row>
    <row r="3267" spans="1:43">
      <c r="A3267" t="str">
        <f>IF(C3267="","","Allievo "&amp;COUNTIF($C$2:C3267,C3267))</f>
        <v/>
      </c>
      <c r="H3267" s="3"/>
      <c r="N3267" s="3"/>
      <c r="O3267" s="3"/>
      <c r="P3267" s="3"/>
      <c r="Q3267" s="3"/>
      <c r="R3267" s="3"/>
      <c r="S3267" s="3"/>
      <c r="T3267" s="3"/>
      <c r="V3267" s="3"/>
      <c r="W3267" s="3"/>
      <c r="X3267" s="3"/>
      <c r="Z3267" s="3"/>
      <c r="AA3267" s="3"/>
      <c r="AB3267" s="3"/>
      <c r="AC3267" s="3"/>
      <c r="AD3267" s="3"/>
      <c r="AF3267" s="3"/>
      <c r="AG3267" s="3"/>
      <c r="AH3267" s="3"/>
      <c r="AJ3267" s="3"/>
      <c r="AK3267" s="3"/>
      <c r="AL3267" s="3"/>
      <c r="AN3267" s="3"/>
      <c r="AQ3267" s="3"/>
    </row>
    <row r="3268" spans="1:43">
      <c r="A3268" t="str">
        <f>IF(C3268="","","Allievo "&amp;COUNTIF($C$2:C3268,C3268))</f>
        <v/>
      </c>
      <c r="H3268" s="3"/>
      <c r="N3268" s="3"/>
      <c r="O3268" s="3"/>
      <c r="P3268" s="3"/>
      <c r="Q3268" s="3"/>
      <c r="R3268" s="3"/>
      <c r="S3268" s="3"/>
      <c r="T3268" s="3"/>
      <c r="V3268" s="3"/>
      <c r="W3268" s="3"/>
      <c r="X3268" s="3"/>
      <c r="Z3268" s="3"/>
      <c r="AA3268" s="3"/>
      <c r="AB3268" s="3"/>
      <c r="AC3268" s="3"/>
      <c r="AD3268" s="3"/>
      <c r="AF3268" s="3"/>
      <c r="AG3268" s="3"/>
      <c r="AH3268" s="3"/>
      <c r="AJ3268" s="3"/>
      <c r="AK3268" s="3"/>
      <c r="AL3268" s="3"/>
      <c r="AN3268" s="3"/>
      <c r="AQ3268" s="3"/>
    </row>
    <row r="3269" spans="1:43">
      <c r="A3269" t="str">
        <f>IF(C3269="","","Allievo "&amp;COUNTIF($C$2:C3269,C3269))</f>
        <v/>
      </c>
      <c r="H3269" s="3"/>
      <c r="N3269" s="3"/>
      <c r="O3269" s="3"/>
      <c r="P3269" s="3"/>
      <c r="Q3269" s="3"/>
      <c r="R3269" s="3"/>
      <c r="S3269" s="3"/>
      <c r="T3269" s="3"/>
      <c r="V3269" s="3"/>
      <c r="W3269" s="3"/>
      <c r="X3269" s="3"/>
      <c r="Z3269" s="3"/>
      <c r="AA3269" s="3"/>
      <c r="AB3269" s="3"/>
      <c r="AC3269" s="3"/>
      <c r="AD3269" s="3"/>
      <c r="AF3269" s="3"/>
      <c r="AG3269" s="3"/>
      <c r="AH3269" s="3"/>
      <c r="AJ3269" s="3"/>
      <c r="AK3269" s="3"/>
      <c r="AL3269" s="3"/>
      <c r="AN3269" s="3"/>
      <c r="AQ3269" s="3"/>
    </row>
    <row r="3270" spans="1:43">
      <c r="A3270" t="str">
        <f>IF(C3270="","","Allievo "&amp;COUNTIF($C$2:C3270,C3270))</f>
        <v/>
      </c>
      <c r="H3270" s="3"/>
      <c r="N3270" s="3"/>
      <c r="O3270" s="3"/>
      <c r="P3270" s="3"/>
      <c r="Q3270" s="3"/>
      <c r="R3270" s="3"/>
      <c r="S3270" s="3"/>
      <c r="T3270" s="3"/>
      <c r="V3270" s="3"/>
      <c r="W3270" s="3"/>
      <c r="X3270" s="3"/>
      <c r="Z3270" s="3"/>
      <c r="AA3270" s="3"/>
      <c r="AB3270" s="3"/>
      <c r="AC3270" s="3"/>
      <c r="AD3270" s="3"/>
      <c r="AF3270" s="3"/>
      <c r="AG3270" s="3"/>
      <c r="AH3270" s="3"/>
      <c r="AJ3270" s="3"/>
      <c r="AK3270" s="3"/>
      <c r="AL3270" s="3"/>
      <c r="AN3270" s="3"/>
      <c r="AQ3270" s="3"/>
    </row>
    <row r="3271" spans="1:43">
      <c r="A3271" t="str">
        <f>IF(C3271="","","Allievo "&amp;COUNTIF($C$2:C3271,C3271))</f>
        <v/>
      </c>
      <c r="H3271" s="3"/>
      <c r="N3271" s="3"/>
      <c r="O3271" s="3"/>
      <c r="P3271" s="3"/>
      <c r="Q3271" s="3"/>
      <c r="R3271" s="3"/>
      <c r="S3271" s="3"/>
      <c r="T3271" s="3"/>
      <c r="V3271" s="3"/>
      <c r="W3271" s="3"/>
      <c r="X3271" s="3"/>
      <c r="Z3271" s="3"/>
      <c r="AA3271" s="3"/>
      <c r="AB3271" s="3"/>
      <c r="AC3271" s="3"/>
      <c r="AD3271" s="3"/>
      <c r="AF3271" s="3"/>
      <c r="AG3271" s="3"/>
      <c r="AH3271" s="3"/>
      <c r="AJ3271" s="3"/>
      <c r="AK3271" s="3"/>
      <c r="AL3271" s="3"/>
      <c r="AN3271" s="3"/>
      <c r="AQ3271" s="3"/>
    </row>
    <row r="3272" spans="1:43">
      <c r="A3272" t="str">
        <f>IF(C3272="","","Allievo "&amp;COUNTIF($C$2:C3272,C3272))</f>
        <v/>
      </c>
      <c r="H3272" s="3"/>
      <c r="N3272" s="3"/>
      <c r="O3272" s="3"/>
      <c r="P3272" s="3"/>
      <c r="Q3272" s="3"/>
      <c r="R3272" s="3"/>
      <c r="S3272" s="3"/>
      <c r="T3272" s="3"/>
      <c r="V3272" s="3"/>
      <c r="W3272" s="3"/>
      <c r="X3272" s="3"/>
      <c r="Z3272" s="3"/>
      <c r="AA3272" s="3"/>
      <c r="AB3272" s="3"/>
      <c r="AC3272" s="3"/>
      <c r="AD3272" s="3"/>
      <c r="AF3272" s="3"/>
      <c r="AG3272" s="3"/>
      <c r="AH3272" s="3"/>
      <c r="AJ3272" s="3"/>
      <c r="AK3272" s="3"/>
      <c r="AL3272" s="3"/>
      <c r="AN3272" s="3"/>
      <c r="AQ3272" s="3"/>
    </row>
    <row r="3273" spans="1:43">
      <c r="A3273" t="str">
        <f>IF(C3273="","","Allievo "&amp;COUNTIF($C$2:C3273,C3273))</f>
        <v/>
      </c>
      <c r="H3273" s="3"/>
      <c r="N3273" s="3"/>
      <c r="O3273" s="3"/>
      <c r="P3273" s="3"/>
      <c r="Q3273" s="3"/>
      <c r="R3273" s="3"/>
      <c r="S3273" s="3"/>
      <c r="T3273" s="3"/>
      <c r="V3273" s="3"/>
      <c r="W3273" s="3"/>
      <c r="X3273" s="3"/>
      <c r="Z3273" s="3"/>
      <c r="AA3273" s="3"/>
      <c r="AB3273" s="3"/>
      <c r="AC3273" s="3"/>
      <c r="AD3273" s="3"/>
      <c r="AF3273" s="3"/>
      <c r="AG3273" s="3"/>
      <c r="AH3273" s="3"/>
      <c r="AJ3273" s="3"/>
      <c r="AK3273" s="3"/>
      <c r="AL3273" s="3"/>
      <c r="AN3273" s="3"/>
      <c r="AQ3273" s="3"/>
    </row>
    <row r="3274" spans="1:43">
      <c r="A3274" t="str">
        <f>IF(C3274="","","Allievo "&amp;COUNTIF($C$2:C3274,C3274))</f>
        <v/>
      </c>
      <c r="H3274" s="3"/>
      <c r="N3274" s="3"/>
      <c r="O3274" s="3"/>
      <c r="P3274" s="3"/>
      <c r="Q3274" s="3"/>
      <c r="R3274" s="3"/>
      <c r="S3274" s="3"/>
      <c r="T3274" s="3"/>
      <c r="V3274" s="3"/>
      <c r="W3274" s="3"/>
      <c r="X3274" s="3"/>
      <c r="Z3274" s="3"/>
      <c r="AA3274" s="3"/>
      <c r="AB3274" s="3"/>
      <c r="AC3274" s="3"/>
      <c r="AD3274" s="3"/>
      <c r="AF3274" s="3"/>
      <c r="AG3274" s="3"/>
      <c r="AH3274" s="3"/>
      <c r="AJ3274" s="3"/>
      <c r="AK3274" s="3"/>
      <c r="AL3274" s="3"/>
      <c r="AN3274" s="3"/>
      <c r="AQ3274" s="3"/>
    </row>
    <row r="3275" spans="1:43">
      <c r="A3275" t="str">
        <f>IF(C3275="","","Allievo "&amp;COUNTIF($C$2:C3275,C3275))</f>
        <v/>
      </c>
      <c r="H3275" s="3"/>
      <c r="N3275" s="3"/>
      <c r="O3275" s="3"/>
      <c r="P3275" s="3"/>
      <c r="Q3275" s="3"/>
      <c r="R3275" s="3"/>
      <c r="S3275" s="3"/>
      <c r="T3275" s="3"/>
      <c r="V3275" s="3"/>
      <c r="W3275" s="3"/>
      <c r="X3275" s="3"/>
      <c r="Z3275" s="3"/>
      <c r="AA3275" s="3"/>
      <c r="AB3275" s="3"/>
      <c r="AC3275" s="3"/>
      <c r="AD3275" s="3"/>
      <c r="AF3275" s="3"/>
      <c r="AG3275" s="3"/>
      <c r="AH3275" s="3"/>
      <c r="AJ3275" s="3"/>
      <c r="AK3275" s="3"/>
      <c r="AL3275" s="3"/>
      <c r="AN3275" s="3"/>
      <c r="AQ3275" s="3"/>
    </row>
    <row r="3276" spans="1:43">
      <c r="A3276" t="str">
        <f>IF(C3276="","","Allievo "&amp;COUNTIF($C$2:C3276,C3276))</f>
        <v/>
      </c>
      <c r="H3276" s="3"/>
      <c r="N3276" s="3"/>
      <c r="O3276" s="3"/>
      <c r="P3276" s="3"/>
      <c r="Q3276" s="3"/>
      <c r="R3276" s="3"/>
      <c r="S3276" s="3"/>
      <c r="T3276" s="3"/>
      <c r="V3276" s="3"/>
      <c r="W3276" s="3"/>
      <c r="X3276" s="3"/>
      <c r="Z3276" s="3"/>
      <c r="AA3276" s="3"/>
      <c r="AB3276" s="3"/>
      <c r="AC3276" s="3"/>
      <c r="AD3276" s="3"/>
      <c r="AF3276" s="3"/>
      <c r="AG3276" s="3"/>
      <c r="AH3276" s="3"/>
      <c r="AJ3276" s="3"/>
      <c r="AK3276" s="3"/>
      <c r="AL3276" s="3"/>
      <c r="AN3276" s="3"/>
      <c r="AQ3276" s="3"/>
    </row>
    <row r="3277" spans="1:43">
      <c r="A3277" t="str">
        <f>IF(C3277="","","Allievo "&amp;COUNTIF($C$2:C3277,C3277))</f>
        <v/>
      </c>
      <c r="H3277" s="3"/>
      <c r="N3277" s="3"/>
      <c r="O3277" s="3"/>
      <c r="P3277" s="3"/>
      <c r="Q3277" s="3"/>
      <c r="R3277" s="3"/>
      <c r="S3277" s="3"/>
      <c r="T3277" s="3"/>
      <c r="V3277" s="3"/>
      <c r="W3277" s="3"/>
      <c r="X3277" s="3"/>
      <c r="Z3277" s="3"/>
      <c r="AA3277" s="3"/>
      <c r="AB3277" s="3"/>
      <c r="AC3277" s="3"/>
      <c r="AD3277" s="3"/>
      <c r="AF3277" s="3"/>
      <c r="AG3277" s="3"/>
      <c r="AH3277" s="3"/>
      <c r="AJ3277" s="3"/>
      <c r="AK3277" s="3"/>
      <c r="AL3277" s="3"/>
      <c r="AN3277" s="3"/>
      <c r="AQ3277" s="3"/>
    </row>
    <row r="3278" spans="1:43">
      <c r="A3278" t="str">
        <f>IF(C3278="","","Allievo "&amp;COUNTIF($C$2:C3278,C3278))</f>
        <v/>
      </c>
      <c r="H3278" s="3"/>
      <c r="N3278" s="3"/>
      <c r="O3278" s="3"/>
      <c r="P3278" s="3"/>
      <c r="Q3278" s="3"/>
      <c r="R3278" s="3"/>
      <c r="S3278" s="3"/>
      <c r="T3278" s="3"/>
      <c r="V3278" s="3"/>
      <c r="W3278" s="3"/>
      <c r="X3278" s="3"/>
      <c r="Z3278" s="3"/>
      <c r="AA3278" s="3"/>
      <c r="AB3278" s="3"/>
      <c r="AC3278" s="3"/>
      <c r="AD3278" s="3"/>
      <c r="AF3278" s="3"/>
      <c r="AG3278" s="3"/>
      <c r="AH3278" s="3"/>
      <c r="AJ3278" s="3"/>
      <c r="AK3278" s="3"/>
      <c r="AL3278" s="3"/>
      <c r="AN3278" s="3"/>
      <c r="AQ3278" s="3"/>
    </row>
    <row r="3279" spans="1:43">
      <c r="A3279" t="str">
        <f>IF(C3279="","","Allievo "&amp;COUNTIF($C$2:C3279,C3279))</f>
        <v/>
      </c>
      <c r="H3279" s="3"/>
      <c r="N3279" s="3"/>
      <c r="O3279" s="3"/>
      <c r="P3279" s="3"/>
      <c r="Q3279" s="3"/>
      <c r="R3279" s="3"/>
      <c r="S3279" s="3"/>
      <c r="T3279" s="3"/>
      <c r="V3279" s="3"/>
      <c r="W3279" s="3"/>
      <c r="X3279" s="3"/>
      <c r="Z3279" s="3"/>
      <c r="AA3279" s="3"/>
      <c r="AB3279" s="3"/>
      <c r="AC3279" s="3"/>
      <c r="AD3279" s="3"/>
      <c r="AF3279" s="3"/>
      <c r="AG3279" s="3"/>
      <c r="AH3279" s="3"/>
      <c r="AJ3279" s="3"/>
      <c r="AK3279" s="3"/>
      <c r="AL3279" s="3"/>
      <c r="AN3279" s="3"/>
      <c r="AQ3279" s="3"/>
    </row>
    <row r="3280" spans="1:43">
      <c r="A3280" t="str">
        <f>IF(C3280="","","Allievo "&amp;COUNTIF($C$2:C3280,C3280))</f>
        <v/>
      </c>
      <c r="H3280" s="3"/>
      <c r="N3280" s="3"/>
      <c r="O3280" s="3"/>
      <c r="P3280" s="3"/>
      <c r="Q3280" s="3"/>
      <c r="R3280" s="3"/>
      <c r="S3280" s="3"/>
      <c r="T3280" s="3"/>
      <c r="V3280" s="3"/>
      <c r="W3280" s="3"/>
      <c r="X3280" s="3"/>
      <c r="Z3280" s="3"/>
      <c r="AA3280" s="3"/>
      <c r="AB3280" s="3"/>
      <c r="AC3280" s="3"/>
      <c r="AD3280" s="3"/>
      <c r="AF3280" s="3"/>
      <c r="AG3280" s="3"/>
      <c r="AH3280" s="3"/>
      <c r="AJ3280" s="3"/>
      <c r="AK3280" s="3"/>
      <c r="AL3280" s="3"/>
      <c r="AN3280" s="3"/>
      <c r="AQ3280" s="3"/>
    </row>
    <row r="3281" spans="1:43">
      <c r="A3281" t="str">
        <f>IF(C3281="","","Allievo "&amp;COUNTIF($C$2:C3281,C3281))</f>
        <v/>
      </c>
      <c r="H3281" s="3"/>
      <c r="N3281" s="3"/>
      <c r="O3281" s="3"/>
      <c r="P3281" s="3"/>
      <c r="Q3281" s="3"/>
      <c r="R3281" s="3"/>
      <c r="S3281" s="3"/>
      <c r="T3281" s="3"/>
      <c r="V3281" s="3"/>
      <c r="W3281" s="3"/>
      <c r="X3281" s="3"/>
      <c r="Z3281" s="3"/>
      <c r="AA3281" s="3"/>
      <c r="AB3281" s="3"/>
      <c r="AC3281" s="3"/>
      <c r="AD3281" s="3"/>
      <c r="AF3281" s="3"/>
      <c r="AG3281" s="3"/>
      <c r="AH3281" s="3"/>
      <c r="AJ3281" s="3"/>
      <c r="AK3281" s="3"/>
      <c r="AL3281" s="3"/>
      <c r="AN3281" s="3"/>
      <c r="AQ3281" s="3"/>
    </row>
    <row r="3282" spans="1:43">
      <c r="A3282" t="str">
        <f>IF(C3282="","","Allievo "&amp;COUNTIF($C$2:C3282,C3282))</f>
        <v/>
      </c>
      <c r="H3282" s="3"/>
      <c r="N3282" s="3"/>
      <c r="O3282" s="3"/>
      <c r="P3282" s="3"/>
      <c r="Q3282" s="3"/>
      <c r="R3282" s="3"/>
      <c r="S3282" s="3"/>
      <c r="T3282" s="3"/>
      <c r="V3282" s="3"/>
      <c r="W3282" s="3"/>
      <c r="X3282" s="3"/>
      <c r="Z3282" s="3"/>
      <c r="AA3282" s="3"/>
      <c r="AB3282" s="3"/>
      <c r="AC3282" s="3"/>
      <c r="AD3282" s="3"/>
      <c r="AF3282" s="3"/>
      <c r="AG3282" s="3"/>
      <c r="AH3282" s="3"/>
      <c r="AJ3282" s="3"/>
      <c r="AK3282" s="3"/>
      <c r="AL3282" s="3"/>
      <c r="AN3282" s="3"/>
      <c r="AQ3282" s="3"/>
    </row>
    <row r="3283" spans="1:43">
      <c r="A3283" t="str">
        <f>IF(C3283="","","Allievo "&amp;COUNTIF($C$2:C3283,C3283))</f>
        <v/>
      </c>
      <c r="H3283" s="3"/>
      <c r="N3283" s="3"/>
      <c r="O3283" s="3"/>
      <c r="P3283" s="3"/>
      <c r="Q3283" s="3"/>
      <c r="R3283" s="3"/>
      <c r="S3283" s="3"/>
      <c r="T3283" s="3"/>
      <c r="V3283" s="3"/>
      <c r="W3283" s="3"/>
      <c r="X3283" s="3"/>
      <c r="Z3283" s="3"/>
      <c r="AA3283" s="3"/>
      <c r="AB3283" s="3"/>
      <c r="AC3283" s="3"/>
      <c r="AD3283" s="3"/>
      <c r="AF3283" s="3"/>
      <c r="AG3283" s="3"/>
      <c r="AH3283" s="3"/>
      <c r="AJ3283" s="3"/>
      <c r="AK3283" s="3"/>
      <c r="AL3283" s="3"/>
      <c r="AN3283" s="3"/>
      <c r="AQ3283" s="3"/>
    </row>
    <row r="3284" spans="1:43">
      <c r="A3284" t="str">
        <f>IF(C3284="","","Allievo "&amp;COUNTIF($C$2:C3284,C3284))</f>
        <v/>
      </c>
      <c r="H3284" s="3"/>
      <c r="N3284" s="3"/>
      <c r="O3284" s="3"/>
      <c r="P3284" s="3"/>
      <c r="Q3284" s="3"/>
      <c r="R3284" s="3"/>
      <c r="S3284" s="3"/>
      <c r="T3284" s="3"/>
      <c r="V3284" s="3"/>
      <c r="W3284" s="3"/>
      <c r="X3284" s="3"/>
      <c r="Z3284" s="3"/>
      <c r="AA3284" s="3"/>
      <c r="AB3284" s="3"/>
      <c r="AC3284" s="3"/>
      <c r="AD3284" s="3"/>
      <c r="AF3284" s="3"/>
      <c r="AG3284" s="3"/>
      <c r="AH3284" s="3"/>
      <c r="AJ3284" s="3"/>
      <c r="AK3284" s="3"/>
      <c r="AL3284" s="3"/>
      <c r="AN3284" s="3"/>
      <c r="AQ3284" s="3"/>
    </row>
    <row r="3285" spans="1:43">
      <c r="A3285" t="str">
        <f>IF(C3285="","","Allievo "&amp;COUNTIF($C$2:C3285,C3285))</f>
        <v/>
      </c>
      <c r="H3285" s="3"/>
      <c r="N3285" s="3"/>
      <c r="O3285" s="3"/>
      <c r="P3285" s="3"/>
      <c r="Q3285" s="3"/>
      <c r="R3285" s="3"/>
      <c r="S3285" s="3"/>
      <c r="T3285" s="3"/>
      <c r="V3285" s="3"/>
      <c r="W3285" s="3"/>
      <c r="X3285" s="3"/>
      <c r="Z3285" s="3"/>
      <c r="AA3285" s="3"/>
      <c r="AB3285" s="3"/>
      <c r="AC3285" s="3"/>
      <c r="AD3285" s="3"/>
      <c r="AF3285" s="3"/>
      <c r="AG3285" s="3"/>
      <c r="AH3285" s="3"/>
      <c r="AJ3285" s="3"/>
      <c r="AK3285" s="3"/>
      <c r="AL3285" s="3"/>
      <c r="AN3285" s="3"/>
      <c r="AQ3285" s="3"/>
    </row>
    <row r="3286" spans="1:43">
      <c r="A3286" t="str">
        <f>IF(C3286="","","Allievo "&amp;COUNTIF($C$2:C3286,C3286))</f>
        <v/>
      </c>
      <c r="H3286" s="3"/>
      <c r="N3286" s="3"/>
      <c r="O3286" s="3"/>
      <c r="P3286" s="3"/>
      <c r="Q3286" s="3"/>
      <c r="R3286" s="3"/>
      <c r="S3286" s="3"/>
      <c r="T3286" s="3"/>
      <c r="V3286" s="3"/>
      <c r="W3286" s="3"/>
      <c r="X3286" s="3"/>
      <c r="Z3286" s="3"/>
      <c r="AA3286" s="3"/>
      <c r="AB3286" s="3"/>
      <c r="AC3286" s="3"/>
      <c r="AD3286" s="3"/>
      <c r="AF3286" s="3"/>
      <c r="AG3286" s="3"/>
      <c r="AH3286" s="3"/>
      <c r="AJ3286" s="3"/>
      <c r="AK3286" s="3"/>
      <c r="AL3286" s="3"/>
      <c r="AN3286" s="3"/>
      <c r="AQ3286" s="3"/>
    </row>
    <row r="3287" spans="1:43">
      <c r="A3287" t="str">
        <f>IF(C3287="","","Allievo "&amp;COUNTIF($C$2:C3287,C3287))</f>
        <v/>
      </c>
      <c r="H3287" s="3"/>
      <c r="N3287" s="3"/>
      <c r="O3287" s="3"/>
      <c r="P3287" s="3"/>
      <c r="Q3287" s="3"/>
      <c r="R3287" s="3"/>
      <c r="S3287" s="3"/>
      <c r="T3287" s="3"/>
      <c r="V3287" s="3"/>
      <c r="W3287" s="3"/>
      <c r="X3287" s="3"/>
      <c r="Z3287" s="3"/>
      <c r="AA3287" s="3"/>
      <c r="AB3287" s="3"/>
      <c r="AC3287" s="3"/>
      <c r="AD3287" s="3"/>
      <c r="AF3287" s="3"/>
      <c r="AG3287" s="3"/>
      <c r="AH3287" s="3"/>
      <c r="AJ3287" s="3"/>
      <c r="AK3287" s="3"/>
      <c r="AL3287" s="3"/>
      <c r="AN3287" s="3"/>
      <c r="AQ3287" s="3"/>
    </row>
    <row r="3288" spans="1:43">
      <c r="A3288" t="str">
        <f>IF(C3288="","","Allievo "&amp;COUNTIF($C$2:C3288,C3288))</f>
        <v/>
      </c>
      <c r="H3288" s="3"/>
      <c r="N3288" s="3"/>
      <c r="O3288" s="3"/>
      <c r="P3288" s="3"/>
      <c r="Q3288" s="3"/>
      <c r="R3288" s="3"/>
      <c r="S3288" s="3"/>
      <c r="T3288" s="3"/>
      <c r="V3288" s="3"/>
      <c r="W3288" s="3"/>
      <c r="X3288" s="3"/>
      <c r="Z3288" s="3"/>
      <c r="AA3288" s="3"/>
      <c r="AB3288" s="3"/>
      <c r="AC3288" s="3"/>
      <c r="AD3288" s="3"/>
      <c r="AF3288" s="3"/>
      <c r="AG3288" s="3"/>
      <c r="AH3288" s="3"/>
      <c r="AJ3288" s="3"/>
      <c r="AK3288" s="3"/>
      <c r="AL3288" s="3"/>
      <c r="AN3288" s="3"/>
      <c r="AQ3288" s="3"/>
    </row>
    <row r="3289" spans="1:43">
      <c r="A3289" t="str">
        <f>IF(C3289="","","Allievo "&amp;COUNTIF($C$2:C3289,C3289))</f>
        <v/>
      </c>
      <c r="H3289" s="3"/>
      <c r="N3289" s="3"/>
      <c r="O3289" s="3"/>
      <c r="P3289" s="3"/>
      <c r="Q3289" s="3"/>
      <c r="R3289" s="3"/>
      <c r="S3289" s="3"/>
      <c r="T3289" s="3"/>
      <c r="V3289" s="3"/>
      <c r="W3289" s="3"/>
      <c r="X3289" s="3"/>
      <c r="Z3289" s="3"/>
      <c r="AA3289" s="3"/>
      <c r="AB3289" s="3"/>
      <c r="AC3289" s="3"/>
      <c r="AD3289" s="3"/>
      <c r="AF3289" s="3"/>
      <c r="AG3289" s="3"/>
      <c r="AH3289" s="3"/>
      <c r="AJ3289" s="3"/>
      <c r="AK3289" s="3"/>
      <c r="AL3289" s="3"/>
      <c r="AN3289" s="3"/>
      <c r="AQ3289" s="3"/>
    </row>
    <row r="3290" spans="1:43">
      <c r="A3290" t="str">
        <f>IF(C3290="","","Allievo "&amp;COUNTIF($C$2:C3290,C3290))</f>
        <v/>
      </c>
      <c r="H3290" s="3"/>
      <c r="N3290" s="3"/>
      <c r="O3290" s="3"/>
      <c r="P3290" s="3"/>
      <c r="Q3290" s="3"/>
      <c r="R3290" s="3"/>
      <c r="S3290" s="3"/>
      <c r="T3290" s="3"/>
      <c r="V3290" s="3"/>
      <c r="W3290" s="3"/>
      <c r="X3290" s="3"/>
      <c r="Z3290" s="3"/>
      <c r="AA3290" s="3"/>
      <c r="AB3290" s="3"/>
      <c r="AC3290" s="3"/>
      <c r="AD3290" s="3"/>
      <c r="AF3290" s="3"/>
      <c r="AG3290" s="3"/>
      <c r="AH3290" s="3"/>
      <c r="AJ3290" s="3"/>
      <c r="AK3290" s="3"/>
      <c r="AL3290" s="3"/>
      <c r="AN3290" s="3"/>
      <c r="AQ3290" s="3"/>
    </row>
    <row r="3291" spans="1:43">
      <c r="A3291" t="str">
        <f>IF(C3291="","","Allievo "&amp;COUNTIF($C$2:C3291,C3291))</f>
        <v/>
      </c>
      <c r="H3291" s="3"/>
      <c r="N3291" s="3"/>
      <c r="O3291" s="3"/>
      <c r="P3291" s="3"/>
      <c r="Q3291" s="3"/>
      <c r="R3291" s="3"/>
      <c r="S3291" s="3"/>
      <c r="T3291" s="3"/>
      <c r="V3291" s="3"/>
      <c r="W3291" s="3"/>
      <c r="X3291" s="3"/>
      <c r="Z3291" s="3"/>
      <c r="AA3291" s="3"/>
      <c r="AB3291" s="3"/>
      <c r="AC3291" s="3"/>
      <c r="AD3291" s="3"/>
      <c r="AF3291" s="3"/>
      <c r="AG3291" s="3"/>
      <c r="AH3291" s="3"/>
      <c r="AJ3291" s="3"/>
      <c r="AK3291" s="3"/>
      <c r="AL3291" s="3"/>
      <c r="AN3291" s="3"/>
      <c r="AQ3291" s="3"/>
    </row>
    <row r="3292" spans="1:43">
      <c r="A3292" t="str">
        <f>IF(C3292="","","Allievo "&amp;COUNTIF($C$2:C3292,C3292))</f>
        <v/>
      </c>
      <c r="H3292" s="3"/>
      <c r="N3292" s="3"/>
      <c r="O3292" s="3"/>
      <c r="P3292" s="3"/>
      <c r="Q3292" s="3"/>
      <c r="R3292" s="3"/>
      <c r="S3292" s="3"/>
      <c r="T3292" s="3"/>
      <c r="V3292" s="3"/>
      <c r="W3292" s="3"/>
      <c r="X3292" s="3"/>
      <c r="Z3292" s="3"/>
      <c r="AA3292" s="3"/>
      <c r="AB3292" s="3"/>
      <c r="AC3292" s="3"/>
      <c r="AD3292" s="3"/>
      <c r="AF3292" s="3"/>
      <c r="AG3292" s="3"/>
      <c r="AH3292" s="3"/>
      <c r="AJ3292" s="3"/>
      <c r="AK3292" s="3"/>
      <c r="AL3292" s="3"/>
      <c r="AN3292" s="3"/>
      <c r="AQ3292" s="3"/>
    </row>
    <row r="3293" spans="1:43">
      <c r="A3293" t="str">
        <f>IF(C3293="","","Allievo "&amp;COUNTIF($C$2:C3293,C3293))</f>
        <v/>
      </c>
      <c r="H3293" s="3"/>
      <c r="N3293" s="3"/>
      <c r="O3293" s="3"/>
      <c r="P3293" s="3"/>
      <c r="Q3293" s="3"/>
      <c r="R3293" s="3"/>
      <c r="S3293" s="3"/>
      <c r="T3293" s="3"/>
      <c r="V3293" s="3"/>
      <c r="W3293" s="3"/>
      <c r="X3293" s="3"/>
      <c r="Z3293" s="3"/>
      <c r="AA3293" s="3"/>
      <c r="AB3293" s="3"/>
      <c r="AC3293" s="3"/>
      <c r="AD3293" s="3"/>
      <c r="AF3293" s="3"/>
      <c r="AG3293" s="3"/>
      <c r="AH3293" s="3"/>
      <c r="AJ3293" s="3"/>
      <c r="AK3293" s="3"/>
      <c r="AL3293" s="3"/>
      <c r="AN3293" s="3"/>
      <c r="AQ3293" s="3"/>
    </row>
    <row r="3294" spans="1:43">
      <c r="A3294" t="str">
        <f>IF(C3294="","","Allievo "&amp;COUNTIF($C$2:C3294,C3294))</f>
        <v/>
      </c>
      <c r="H3294" s="3"/>
      <c r="N3294" s="3"/>
      <c r="O3294" s="3"/>
      <c r="P3294" s="3"/>
      <c r="Q3294" s="3"/>
      <c r="R3294" s="3"/>
      <c r="S3294" s="3"/>
      <c r="T3294" s="3"/>
      <c r="V3294" s="3"/>
      <c r="W3294" s="3"/>
      <c r="X3294" s="3"/>
      <c r="Z3294" s="3"/>
      <c r="AA3294" s="3"/>
      <c r="AB3294" s="3"/>
      <c r="AC3294" s="3"/>
      <c r="AD3294" s="3"/>
      <c r="AF3294" s="3"/>
      <c r="AG3294" s="3"/>
      <c r="AH3294" s="3"/>
      <c r="AJ3294" s="3"/>
      <c r="AK3294" s="3"/>
      <c r="AL3294" s="3"/>
      <c r="AN3294" s="3"/>
      <c r="AQ3294" s="3"/>
    </row>
    <row r="3295" spans="1:43">
      <c r="A3295" t="str">
        <f>IF(C3295="","","Allievo "&amp;COUNTIF($C$2:C3295,C3295))</f>
        <v/>
      </c>
      <c r="H3295" s="3"/>
      <c r="N3295" s="3"/>
      <c r="O3295" s="3"/>
      <c r="P3295" s="3"/>
      <c r="Q3295" s="3"/>
      <c r="R3295" s="3"/>
      <c r="S3295" s="3"/>
      <c r="T3295" s="3"/>
      <c r="V3295" s="3"/>
      <c r="W3295" s="3"/>
      <c r="X3295" s="3"/>
      <c r="Z3295" s="3"/>
      <c r="AA3295" s="3"/>
      <c r="AB3295" s="3"/>
      <c r="AC3295" s="3"/>
      <c r="AD3295" s="3"/>
      <c r="AF3295" s="3"/>
      <c r="AG3295" s="3"/>
      <c r="AH3295" s="3"/>
      <c r="AJ3295" s="3"/>
      <c r="AK3295" s="3"/>
      <c r="AL3295" s="3"/>
      <c r="AN3295" s="3"/>
      <c r="AQ3295" s="3"/>
    </row>
    <row r="3296" spans="1:43">
      <c r="A3296" t="str">
        <f>IF(C3296="","","Allievo "&amp;COUNTIF($C$2:C3296,C3296))</f>
        <v/>
      </c>
      <c r="H3296" s="3"/>
      <c r="N3296" s="3"/>
      <c r="O3296" s="3"/>
      <c r="P3296" s="3"/>
      <c r="Q3296" s="3"/>
      <c r="R3296" s="3"/>
      <c r="S3296" s="3"/>
      <c r="T3296" s="3"/>
      <c r="V3296" s="3"/>
      <c r="W3296" s="3"/>
      <c r="X3296" s="3"/>
      <c r="Z3296" s="3"/>
      <c r="AA3296" s="3"/>
      <c r="AB3296" s="3"/>
      <c r="AC3296" s="3"/>
      <c r="AD3296" s="3"/>
      <c r="AF3296" s="3"/>
      <c r="AG3296" s="3"/>
      <c r="AH3296" s="3"/>
      <c r="AJ3296" s="3"/>
      <c r="AK3296" s="3"/>
      <c r="AL3296" s="3"/>
      <c r="AN3296" s="3"/>
      <c r="AQ3296" s="3"/>
    </row>
    <row r="3297" spans="1:43">
      <c r="A3297" t="str">
        <f>IF(C3297="","","Allievo "&amp;COUNTIF($C$2:C3297,C3297))</f>
        <v/>
      </c>
      <c r="H3297" s="3"/>
      <c r="N3297" s="3"/>
      <c r="O3297" s="3"/>
      <c r="P3297" s="3"/>
      <c r="Q3297" s="3"/>
      <c r="R3297" s="3"/>
      <c r="S3297" s="3"/>
      <c r="T3297" s="3"/>
      <c r="V3297" s="3"/>
      <c r="W3297" s="3"/>
      <c r="X3297" s="3"/>
      <c r="Z3297" s="3"/>
      <c r="AA3297" s="3"/>
      <c r="AB3297" s="3"/>
      <c r="AC3297" s="3"/>
      <c r="AD3297" s="3"/>
      <c r="AF3297" s="3"/>
      <c r="AG3297" s="3"/>
      <c r="AH3297" s="3"/>
      <c r="AJ3297" s="3"/>
      <c r="AK3297" s="3"/>
      <c r="AL3297" s="3"/>
      <c r="AN3297" s="3"/>
      <c r="AQ3297" s="3"/>
    </row>
    <row r="3298" spans="1:43">
      <c r="A3298" t="str">
        <f>IF(C3298="","","Allievo "&amp;COUNTIF($C$2:C3298,C3298))</f>
        <v/>
      </c>
      <c r="H3298" s="3"/>
      <c r="N3298" s="3"/>
      <c r="O3298" s="3"/>
      <c r="P3298" s="3"/>
      <c r="Q3298" s="3"/>
      <c r="R3298" s="3"/>
      <c r="S3298" s="3"/>
      <c r="T3298" s="3"/>
      <c r="V3298" s="3"/>
      <c r="W3298" s="3"/>
      <c r="X3298" s="3"/>
      <c r="Z3298" s="3"/>
      <c r="AA3298" s="3"/>
      <c r="AB3298" s="3"/>
      <c r="AC3298" s="3"/>
      <c r="AD3298" s="3"/>
      <c r="AF3298" s="3"/>
      <c r="AG3298" s="3"/>
      <c r="AH3298" s="3"/>
      <c r="AJ3298" s="3"/>
      <c r="AK3298" s="3"/>
      <c r="AL3298" s="3"/>
      <c r="AN3298" s="3"/>
      <c r="AQ3298" s="3"/>
    </row>
    <row r="3299" spans="1:43">
      <c r="A3299" t="str">
        <f>IF(C3299="","","Allievo "&amp;COUNTIF($C$2:C3299,C3299))</f>
        <v/>
      </c>
      <c r="H3299" s="3"/>
      <c r="N3299" s="3"/>
      <c r="O3299" s="3"/>
      <c r="P3299" s="3"/>
      <c r="Q3299" s="3"/>
      <c r="R3299" s="3"/>
      <c r="S3299" s="3"/>
      <c r="T3299" s="3"/>
      <c r="V3299" s="3"/>
      <c r="W3299" s="3"/>
      <c r="X3299" s="3"/>
      <c r="Z3299" s="3"/>
      <c r="AA3299" s="3"/>
      <c r="AB3299" s="3"/>
      <c r="AC3299" s="3"/>
      <c r="AD3299" s="3"/>
      <c r="AF3299" s="3"/>
      <c r="AG3299" s="3"/>
      <c r="AH3299" s="3"/>
      <c r="AJ3299" s="3"/>
      <c r="AK3299" s="3"/>
      <c r="AL3299" s="3"/>
      <c r="AN3299" s="3"/>
      <c r="AQ3299" s="3"/>
    </row>
    <row r="3300" spans="1:43">
      <c r="A3300" t="str">
        <f>IF(C3300="","","Allievo "&amp;COUNTIF($C$2:C3300,C3300))</f>
        <v/>
      </c>
      <c r="H3300" s="3"/>
      <c r="N3300" s="3"/>
      <c r="O3300" s="3"/>
      <c r="P3300" s="3"/>
      <c r="Q3300" s="3"/>
      <c r="R3300" s="3"/>
      <c r="S3300" s="3"/>
      <c r="T3300" s="3"/>
      <c r="V3300" s="3"/>
      <c r="W3300" s="3"/>
      <c r="X3300" s="3"/>
      <c r="Z3300" s="3"/>
      <c r="AA3300" s="3"/>
      <c r="AB3300" s="3"/>
      <c r="AC3300" s="3"/>
      <c r="AD3300" s="3"/>
      <c r="AF3300" s="3"/>
      <c r="AG3300" s="3"/>
      <c r="AH3300" s="3"/>
      <c r="AJ3300" s="3"/>
      <c r="AK3300" s="3"/>
      <c r="AL3300" s="3"/>
      <c r="AN3300" s="3"/>
      <c r="AQ3300" s="3"/>
    </row>
    <row r="3301" spans="1:43">
      <c r="A3301" t="str">
        <f>IF(C3301="","","Allievo "&amp;COUNTIF($C$2:C3301,C3301))</f>
        <v/>
      </c>
      <c r="H3301" s="3"/>
      <c r="N3301" s="3"/>
      <c r="O3301" s="3"/>
      <c r="P3301" s="3"/>
      <c r="Q3301" s="3"/>
      <c r="R3301" s="3"/>
      <c r="S3301" s="3"/>
      <c r="T3301" s="3"/>
      <c r="V3301" s="3"/>
      <c r="W3301" s="3"/>
      <c r="X3301" s="3"/>
      <c r="Z3301" s="3"/>
      <c r="AA3301" s="3"/>
      <c r="AB3301" s="3"/>
      <c r="AC3301" s="3"/>
      <c r="AD3301" s="3"/>
      <c r="AF3301" s="3"/>
      <c r="AG3301" s="3"/>
      <c r="AH3301" s="3"/>
      <c r="AJ3301" s="3"/>
      <c r="AK3301" s="3"/>
      <c r="AL3301" s="3"/>
      <c r="AN3301" s="3"/>
      <c r="AQ3301" s="3"/>
    </row>
    <row r="3302" spans="1:43">
      <c r="A3302" t="str">
        <f>IF(C3302="","","Allievo "&amp;COUNTIF($C$2:C3302,C3302))</f>
        <v/>
      </c>
      <c r="H3302" s="3"/>
      <c r="N3302" s="3"/>
      <c r="O3302" s="3"/>
      <c r="P3302" s="3"/>
      <c r="Q3302" s="3"/>
      <c r="R3302" s="3"/>
      <c r="S3302" s="3"/>
      <c r="T3302" s="3"/>
      <c r="V3302" s="3"/>
      <c r="W3302" s="3"/>
      <c r="X3302" s="3"/>
      <c r="Z3302" s="3"/>
      <c r="AA3302" s="3"/>
      <c r="AB3302" s="3"/>
      <c r="AC3302" s="3"/>
      <c r="AD3302" s="3"/>
      <c r="AF3302" s="3"/>
      <c r="AG3302" s="3"/>
      <c r="AH3302" s="3"/>
      <c r="AJ3302" s="3"/>
      <c r="AK3302" s="3"/>
      <c r="AL3302" s="3"/>
      <c r="AN3302" s="3"/>
      <c r="AQ3302" s="3"/>
    </row>
    <row r="3303" spans="1:43">
      <c r="A3303" t="str">
        <f>IF(C3303="","","Allievo "&amp;COUNTIF($C$2:C3303,C3303))</f>
        <v/>
      </c>
      <c r="H3303" s="3"/>
      <c r="N3303" s="3"/>
      <c r="O3303" s="3"/>
      <c r="P3303" s="3"/>
      <c r="Q3303" s="3"/>
      <c r="R3303" s="3"/>
      <c r="S3303" s="3"/>
      <c r="T3303" s="3"/>
      <c r="V3303" s="3"/>
      <c r="W3303" s="3"/>
      <c r="X3303" s="3"/>
      <c r="Z3303" s="3"/>
      <c r="AA3303" s="3"/>
      <c r="AB3303" s="3"/>
      <c r="AC3303" s="3"/>
      <c r="AD3303" s="3"/>
      <c r="AF3303" s="3"/>
      <c r="AG3303" s="3"/>
      <c r="AH3303" s="3"/>
      <c r="AJ3303" s="3"/>
      <c r="AK3303" s="3"/>
      <c r="AL3303" s="3"/>
      <c r="AN3303" s="3"/>
      <c r="AQ3303" s="3"/>
    </row>
    <row r="3304" spans="1:43">
      <c r="A3304" t="str">
        <f>IF(C3304="","","Allievo "&amp;COUNTIF($C$2:C3304,C3304))</f>
        <v/>
      </c>
      <c r="H3304" s="3"/>
      <c r="N3304" s="3"/>
      <c r="O3304" s="3"/>
      <c r="P3304" s="3"/>
      <c r="Q3304" s="3"/>
      <c r="R3304" s="3"/>
      <c r="S3304" s="3"/>
      <c r="T3304" s="3"/>
      <c r="V3304" s="3"/>
      <c r="W3304" s="3"/>
      <c r="X3304" s="3"/>
      <c r="Z3304" s="3"/>
      <c r="AA3304" s="3"/>
      <c r="AB3304" s="3"/>
      <c r="AC3304" s="3"/>
      <c r="AD3304" s="3"/>
      <c r="AF3304" s="3"/>
      <c r="AG3304" s="3"/>
      <c r="AH3304" s="3"/>
      <c r="AJ3304" s="3"/>
      <c r="AK3304" s="3"/>
      <c r="AL3304" s="3"/>
      <c r="AN3304" s="3"/>
      <c r="AQ3304" s="3"/>
    </row>
    <row r="3305" spans="1:43">
      <c r="A3305" t="str">
        <f>IF(C3305="","","Allievo "&amp;COUNTIF($C$2:C3305,C3305))</f>
        <v/>
      </c>
      <c r="H3305" s="3"/>
      <c r="N3305" s="3"/>
      <c r="O3305" s="3"/>
      <c r="P3305" s="3"/>
      <c r="Q3305" s="3"/>
      <c r="R3305" s="3"/>
      <c r="S3305" s="3"/>
      <c r="T3305" s="3"/>
      <c r="V3305" s="3"/>
      <c r="W3305" s="3"/>
      <c r="X3305" s="3"/>
      <c r="Z3305" s="3"/>
      <c r="AA3305" s="3"/>
      <c r="AB3305" s="3"/>
      <c r="AC3305" s="3"/>
      <c r="AD3305" s="3"/>
      <c r="AF3305" s="3"/>
      <c r="AG3305" s="3"/>
      <c r="AH3305" s="3"/>
      <c r="AJ3305" s="3"/>
      <c r="AK3305" s="3"/>
      <c r="AL3305" s="3"/>
      <c r="AN3305" s="3"/>
      <c r="AQ3305" s="3"/>
    </row>
    <row r="3306" spans="1:43">
      <c r="A3306" t="str">
        <f>IF(C3306="","","Allievo "&amp;COUNTIF($C$2:C3306,C3306))</f>
        <v/>
      </c>
      <c r="H3306" s="3"/>
      <c r="N3306" s="3"/>
      <c r="O3306" s="3"/>
      <c r="P3306" s="3"/>
      <c r="Q3306" s="3"/>
      <c r="R3306" s="3"/>
      <c r="S3306" s="3"/>
      <c r="T3306" s="3"/>
      <c r="V3306" s="3"/>
      <c r="W3306" s="3"/>
      <c r="X3306" s="3"/>
      <c r="Z3306" s="3"/>
      <c r="AA3306" s="3"/>
      <c r="AB3306" s="3"/>
      <c r="AC3306" s="3"/>
      <c r="AD3306" s="3"/>
      <c r="AF3306" s="3"/>
      <c r="AG3306" s="3"/>
      <c r="AH3306" s="3"/>
      <c r="AJ3306" s="3"/>
      <c r="AK3306" s="3"/>
      <c r="AL3306" s="3"/>
      <c r="AN3306" s="3"/>
      <c r="AQ3306" s="3"/>
    </row>
    <row r="3307" spans="1:43">
      <c r="A3307" t="str">
        <f>IF(C3307="","","Allievo "&amp;COUNTIF($C$2:C3307,C3307))</f>
        <v/>
      </c>
      <c r="H3307" s="3"/>
      <c r="N3307" s="3"/>
      <c r="O3307" s="3"/>
      <c r="P3307" s="3"/>
      <c r="Q3307" s="3"/>
      <c r="R3307" s="3"/>
      <c r="S3307" s="3"/>
      <c r="T3307" s="3"/>
      <c r="V3307" s="3"/>
      <c r="W3307" s="3"/>
      <c r="X3307" s="3"/>
      <c r="Z3307" s="3"/>
      <c r="AA3307" s="3"/>
      <c r="AB3307" s="3"/>
      <c r="AC3307" s="3"/>
      <c r="AD3307" s="3"/>
      <c r="AF3307" s="3"/>
      <c r="AG3307" s="3"/>
      <c r="AH3307" s="3"/>
      <c r="AJ3307" s="3"/>
      <c r="AK3307" s="3"/>
      <c r="AL3307" s="3"/>
      <c r="AN3307" s="3"/>
      <c r="AQ3307" s="3"/>
    </row>
    <row r="3308" spans="1:43">
      <c r="A3308" t="str">
        <f>IF(C3308="","","Allievo "&amp;COUNTIF($C$2:C3308,C3308))</f>
        <v/>
      </c>
      <c r="H3308" s="3"/>
      <c r="N3308" s="3"/>
      <c r="O3308" s="3"/>
      <c r="P3308" s="3"/>
      <c r="Q3308" s="3"/>
      <c r="R3308" s="3"/>
      <c r="S3308" s="3"/>
      <c r="T3308" s="3"/>
      <c r="V3308" s="3"/>
      <c r="W3308" s="3"/>
      <c r="X3308" s="3"/>
      <c r="Z3308" s="3"/>
      <c r="AA3308" s="3"/>
      <c r="AB3308" s="3"/>
      <c r="AC3308" s="3"/>
      <c r="AD3308" s="3"/>
      <c r="AF3308" s="3"/>
      <c r="AG3308" s="3"/>
      <c r="AH3308" s="3"/>
      <c r="AJ3308" s="3"/>
      <c r="AK3308" s="3"/>
      <c r="AL3308" s="3"/>
      <c r="AN3308" s="3"/>
      <c r="AQ3308" s="3"/>
    </row>
    <row r="3309" spans="1:43">
      <c r="A3309" t="str">
        <f>IF(C3309="","","Allievo "&amp;COUNTIF($C$2:C3309,C3309))</f>
        <v/>
      </c>
      <c r="H3309" s="3"/>
      <c r="N3309" s="3"/>
      <c r="O3309" s="3"/>
      <c r="P3309" s="3"/>
      <c r="Q3309" s="3"/>
      <c r="R3309" s="3"/>
      <c r="S3309" s="3"/>
      <c r="T3309" s="3"/>
      <c r="V3309" s="3"/>
      <c r="W3309" s="3"/>
      <c r="X3309" s="3"/>
      <c r="Z3309" s="3"/>
      <c r="AA3309" s="3"/>
      <c r="AB3309" s="3"/>
      <c r="AC3309" s="3"/>
      <c r="AD3309" s="3"/>
      <c r="AF3309" s="3"/>
      <c r="AG3309" s="3"/>
      <c r="AH3309" s="3"/>
      <c r="AJ3309" s="3"/>
      <c r="AK3309" s="3"/>
      <c r="AL3309" s="3"/>
      <c r="AN3309" s="3"/>
      <c r="AQ3309" s="3"/>
    </row>
    <row r="3310" spans="1:43">
      <c r="A3310" t="str">
        <f>IF(C3310="","","Allievo "&amp;COUNTIF($C$2:C3310,C3310))</f>
        <v/>
      </c>
      <c r="H3310" s="3"/>
      <c r="N3310" s="3"/>
      <c r="O3310" s="3"/>
      <c r="P3310" s="3"/>
      <c r="Q3310" s="3"/>
      <c r="R3310" s="3"/>
      <c r="S3310" s="3"/>
      <c r="T3310" s="3"/>
      <c r="V3310" s="3"/>
      <c r="W3310" s="3"/>
      <c r="X3310" s="3"/>
      <c r="Z3310" s="3"/>
      <c r="AA3310" s="3"/>
      <c r="AB3310" s="3"/>
      <c r="AC3310" s="3"/>
      <c r="AD3310" s="3"/>
      <c r="AF3310" s="3"/>
      <c r="AG3310" s="3"/>
      <c r="AH3310" s="3"/>
      <c r="AJ3310" s="3"/>
      <c r="AK3310" s="3"/>
      <c r="AL3310" s="3"/>
      <c r="AN3310" s="3"/>
      <c r="AQ3310" s="3"/>
    </row>
    <row r="3311" spans="1:43">
      <c r="A3311" t="str">
        <f>IF(C3311="","","Allievo "&amp;COUNTIF($C$2:C3311,C3311))</f>
        <v/>
      </c>
      <c r="H3311" s="3"/>
      <c r="N3311" s="3"/>
      <c r="O3311" s="3"/>
      <c r="P3311" s="3"/>
      <c r="Q3311" s="3"/>
      <c r="R3311" s="3"/>
      <c r="S3311" s="3"/>
      <c r="T3311" s="3"/>
      <c r="V3311" s="3"/>
      <c r="W3311" s="3"/>
      <c r="X3311" s="3"/>
      <c r="Z3311" s="3"/>
      <c r="AA3311" s="3"/>
      <c r="AB3311" s="3"/>
      <c r="AC3311" s="3"/>
      <c r="AD3311" s="3"/>
      <c r="AF3311" s="3"/>
      <c r="AG3311" s="3"/>
      <c r="AH3311" s="3"/>
      <c r="AJ3311" s="3"/>
      <c r="AK3311" s="3"/>
      <c r="AL3311" s="3"/>
      <c r="AN3311" s="3"/>
      <c r="AQ3311" s="3"/>
    </row>
    <row r="3312" spans="1:43">
      <c r="A3312" t="str">
        <f>IF(C3312="","","Allievo "&amp;COUNTIF($C$2:C3312,C3312))</f>
        <v/>
      </c>
      <c r="H3312" s="3"/>
      <c r="N3312" s="3"/>
      <c r="O3312" s="3"/>
      <c r="P3312" s="3"/>
      <c r="Q3312" s="3"/>
      <c r="R3312" s="3"/>
      <c r="S3312" s="3"/>
      <c r="T3312" s="3"/>
      <c r="V3312" s="3"/>
      <c r="W3312" s="3"/>
      <c r="X3312" s="3"/>
      <c r="Z3312" s="3"/>
      <c r="AA3312" s="3"/>
      <c r="AB3312" s="3"/>
      <c r="AC3312" s="3"/>
      <c r="AD3312" s="3"/>
      <c r="AF3312" s="3"/>
      <c r="AG3312" s="3"/>
      <c r="AH3312" s="3"/>
      <c r="AJ3312" s="3"/>
      <c r="AK3312" s="3"/>
      <c r="AL3312" s="3"/>
      <c r="AN3312" s="3"/>
      <c r="AQ3312" s="3"/>
    </row>
    <row r="3313" spans="1:43">
      <c r="A3313" t="str">
        <f>IF(C3313="","","Allievo "&amp;COUNTIF($C$2:C3313,C3313))</f>
        <v/>
      </c>
      <c r="H3313" s="3"/>
      <c r="N3313" s="3"/>
      <c r="O3313" s="3"/>
      <c r="P3313" s="3"/>
      <c r="Q3313" s="3"/>
      <c r="R3313" s="3"/>
      <c r="S3313" s="3"/>
      <c r="T3313" s="3"/>
      <c r="V3313" s="3"/>
      <c r="W3313" s="3"/>
      <c r="X3313" s="3"/>
      <c r="Z3313" s="3"/>
      <c r="AA3313" s="3"/>
      <c r="AB3313" s="3"/>
      <c r="AC3313" s="3"/>
      <c r="AD3313" s="3"/>
      <c r="AF3313" s="3"/>
      <c r="AG3313" s="3"/>
      <c r="AH3313" s="3"/>
      <c r="AJ3313" s="3"/>
      <c r="AK3313" s="3"/>
      <c r="AL3313" s="3"/>
      <c r="AN3313" s="3"/>
      <c r="AQ3313" s="3"/>
    </row>
    <row r="3314" spans="1:43">
      <c r="A3314" t="str">
        <f>IF(C3314="","","Allievo "&amp;COUNTIF($C$2:C3314,C3314))</f>
        <v/>
      </c>
      <c r="H3314" s="3"/>
      <c r="N3314" s="3"/>
      <c r="O3314" s="3"/>
      <c r="P3314" s="3"/>
      <c r="Q3314" s="3"/>
      <c r="R3314" s="3"/>
      <c r="S3314" s="3"/>
      <c r="T3314" s="3"/>
      <c r="V3314" s="3"/>
      <c r="W3314" s="3"/>
      <c r="X3314" s="3"/>
      <c r="Z3314" s="3"/>
      <c r="AA3314" s="3"/>
      <c r="AB3314" s="3"/>
      <c r="AC3314" s="3"/>
      <c r="AD3314" s="3"/>
      <c r="AF3314" s="3"/>
      <c r="AG3314" s="3"/>
      <c r="AH3314" s="3"/>
      <c r="AJ3314" s="3"/>
      <c r="AK3314" s="3"/>
      <c r="AL3314" s="3"/>
      <c r="AN3314" s="3"/>
      <c r="AQ3314" s="3"/>
    </row>
    <row r="3315" spans="1:43">
      <c r="A3315" t="str">
        <f>IF(C3315="","","Allievo "&amp;COUNTIF($C$2:C3315,C3315))</f>
        <v/>
      </c>
      <c r="H3315" s="3"/>
      <c r="N3315" s="3"/>
      <c r="O3315" s="3"/>
      <c r="P3315" s="3"/>
      <c r="Q3315" s="3"/>
      <c r="R3315" s="3"/>
      <c r="S3315" s="3"/>
      <c r="T3315" s="3"/>
      <c r="V3315" s="3"/>
      <c r="W3315" s="3"/>
      <c r="X3315" s="3"/>
      <c r="Z3315" s="3"/>
      <c r="AA3315" s="3"/>
      <c r="AB3315" s="3"/>
      <c r="AC3315" s="3"/>
      <c r="AD3315" s="3"/>
      <c r="AF3315" s="3"/>
      <c r="AG3315" s="3"/>
      <c r="AH3315" s="3"/>
      <c r="AJ3315" s="3"/>
      <c r="AK3315" s="3"/>
      <c r="AL3315" s="3"/>
      <c r="AN3315" s="3"/>
      <c r="AQ3315" s="3"/>
    </row>
    <row r="3316" spans="1:43">
      <c r="A3316" t="str">
        <f>IF(C3316="","","Allievo "&amp;COUNTIF($C$2:C3316,C3316))</f>
        <v/>
      </c>
      <c r="H3316" s="3"/>
      <c r="N3316" s="3"/>
      <c r="O3316" s="3"/>
      <c r="P3316" s="3"/>
      <c r="Q3316" s="3"/>
      <c r="R3316" s="3"/>
      <c r="S3316" s="3"/>
      <c r="T3316" s="3"/>
      <c r="V3316" s="3"/>
      <c r="W3316" s="3"/>
      <c r="X3316" s="3"/>
      <c r="Z3316" s="3"/>
      <c r="AA3316" s="3"/>
      <c r="AB3316" s="3"/>
      <c r="AC3316" s="3"/>
      <c r="AD3316" s="3"/>
      <c r="AF3316" s="3"/>
      <c r="AG3316" s="3"/>
      <c r="AH3316" s="3"/>
      <c r="AJ3316" s="3"/>
      <c r="AK3316" s="3"/>
      <c r="AL3316" s="3"/>
      <c r="AN3316" s="3"/>
      <c r="AQ3316" s="3"/>
    </row>
    <row r="3317" spans="1:43">
      <c r="A3317" t="str">
        <f>IF(C3317="","","Allievo "&amp;COUNTIF($C$2:C3317,C3317))</f>
        <v/>
      </c>
      <c r="H3317" s="3"/>
      <c r="N3317" s="3"/>
      <c r="O3317" s="3"/>
      <c r="P3317" s="3"/>
      <c r="Q3317" s="3"/>
      <c r="R3317" s="3"/>
      <c r="S3317" s="3"/>
      <c r="T3317" s="3"/>
      <c r="V3317" s="3"/>
      <c r="W3317" s="3"/>
      <c r="X3317" s="3"/>
      <c r="Z3317" s="3"/>
      <c r="AA3317" s="3"/>
      <c r="AB3317" s="3"/>
      <c r="AC3317" s="3"/>
      <c r="AD3317" s="3"/>
      <c r="AF3317" s="3"/>
      <c r="AG3317" s="3"/>
      <c r="AH3317" s="3"/>
      <c r="AJ3317" s="3"/>
      <c r="AK3317" s="3"/>
      <c r="AL3317" s="3"/>
      <c r="AN3317" s="3"/>
      <c r="AQ3317" s="3"/>
    </row>
    <row r="3318" spans="1:43">
      <c r="A3318" t="str">
        <f>IF(C3318="","","Allievo "&amp;COUNTIF($C$2:C3318,C3318))</f>
        <v/>
      </c>
      <c r="H3318" s="3"/>
      <c r="N3318" s="3"/>
      <c r="O3318" s="3"/>
      <c r="P3318" s="3"/>
      <c r="Q3318" s="3"/>
      <c r="R3318" s="3"/>
      <c r="S3318" s="3"/>
      <c r="T3318" s="3"/>
      <c r="V3318" s="3"/>
      <c r="W3318" s="3"/>
      <c r="X3318" s="3"/>
      <c r="Z3318" s="3"/>
      <c r="AA3318" s="3"/>
      <c r="AB3318" s="3"/>
      <c r="AC3318" s="3"/>
      <c r="AD3318" s="3"/>
      <c r="AF3318" s="3"/>
      <c r="AG3318" s="3"/>
      <c r="AH3318" s="3"/>
      <c r="AJ3318" s="3"/>
      <c r="AK3318" s="3"/>
      <c r="AL3318" s="3"/>
      <c r="AN3318" s="3"/>
      <c r="AQ3318" s="3"/>
    </row>
    <row r="3319" spans="1:43">
      <c r="A3319" t="str">
        <f>IF(C3319="","","Allievo "&amp;COUNTIF($C$2:C3319,C3319))</f>
        <v/>
      </c>
      <c r="H3319" s="3"/>
      <c r="N3319" s="3"/>
      <c r="O3319" s="3"/>
      <c r="P3319" s="3"/>
      <c r="Q3319" s="3"/>
      <c r="R3319" s="3"/>
      <c r="S3319" s="3"/>
      <c r="T3319" s="3"/>
      <c r="V3319" s="3"/>
      <c r="W3319" s="3"/>
      <c r="X3319" s="3"/>
      <c r="Z3319" s="3"/>
      <c r="AA3319" s="3"/>
      <c r="AB3319" s="3"/>
      <c r="AC3319" s="3"/>
      <c r="AD3319" s="3"/>
      <c r="AF3319" s="3"/>
      <c r="AG3319" s="3"/>
      <c r="AH3319" s="3"/>
      <c r="AJ3319" s="3"/>
      <c r="AK3319" s="3"/>
      <c r="AL3319" s="3"/>
      <c r="AN3319" s="3"/>
      <c r="AQ3319" s="3"/>
    </row>
    <row r="3320" spans="1:43">
      <c r="A3320" t="str">
        <f>IF(C3320="","","Allievo "&amp;COUNTIF($C$2:C3320,C3320))</f>
        <v/>
      </c>
      <c r="H3320" s="3"/>
      <c r="N3320" s="3"/>
      <c r="O3320" s="3"/>
      <c r="P3320" s="3"/>
      <c r="Q3320" s="3"/>
      <c r="R3320" s="3"/>
      <c r="S3320" s="3"/>
      <c r="T3320" s="3"/>
      <c r="V3320" s="3"/>
      <c r="W3320" s="3"/>
      <c r="X3320" s="3"/>
      <c r="Z3320" s="3"/>
      <c r="AA3320" s="3"/>
      <c r="AB3320" s="3"/>
      <c r="AC3320" s="3"/>
      <c r="AD3320" s="3"/>
      <c r="AF3320" s="3"/>
      <c r="AG3320" s="3"/>
      <c r="AH3320" s="3"/>
      <c r="AJ3320" s="3"/>
      <c r="AK3320" s="3"/>
      <c r="AL3320" s="3"/>
      <c r="AN3320" s="3"/>
      <c r="AQ3320" s="3"/>
    </row>
    <row r="3321" spans="1:43">
      <c r="A3321" t="str">
        <f>IF(C3321="","","Allievo "&amp;COUNTIF($C$2:C3321,C3321))</f>
        <v/>
      </c>
      <c r="H3321" s="3"/>
      <c r="N3321" s="3"/>
      <c r="O3321" s="3"/>
      <c r="P3321" s="3"/>
      <c r="Q3321" s="3"/>
      <c r="R3321" s="3"/>
      <c r="S3321" s="3"/>
      <c r="T3321" s="3"/>
      <c r="V3321" s="3"/>
      <c r="W3321" s="3"/>
      <c r="X3321" s="3"/>
      <c r="Z3321" s="3"/>
      <c r="AA3321" s="3"/>
      <c r="AB3321" s="3"/>
      <c r="AC3321" s="3"/>
      <c r="AD3321" s="3"/>
      <c r="AF3321" s="3"/>
      <c r="AG3321" s="3"/>
      <c r="AH3321" s="3"/>
      <c r="AJ3321" s="3"/>
      <c r="AK3321" s="3"/>
      <c r="AL3321" s="3"/>
      <c r="AN3321" s="3"/>
      <c r="AQ3321" s="3"/>
    </row>
    <row r="3322" spans="1:43">
      <c r="A3322" t="str">
        <f>IF(C3322="","","Allievo "&amp;COUNTIF($C$2:C3322,C3322))</f>
        <v/>
      </c>
      <c r="H3322" s="3"/>
      <c r="N3322" s="3"/>
      <c r="O3322" s="3"/>
      <c r="P3322" s="3"/>
      <c r="Q3322" s="3"/>
      <c r="R3322" s="3"/>
      <c r="S3322" s="3"/>
      <c r="T3322" s="3"/>
      <c r="V3322" s="3"/>
      <c r="W3322" s="3"/>
      <c r="X3322" s="3"/>
      <c r="Z3322" s="3"/>
      <c r="AA3322" s="3"/>
      <c r="AB3322" s="3"/>
      <c r="AC3322" s="3"/>
      <c r="AD3322" s="3"/>
      <c r="AF3322" s="3"/>
      <c r="AG3322" s="3"/>
      <c r="AH3322" s="3"/>
      <c r="AJ3322" s="3"/>
      <c r="AK3322" s="3"/>
      <c r="AL3322" s="3"/>
      <c r="AN3322" s="3"/>
      <c r="AQ3322" s="3"/>
    </row>
    <row r="3323" spans="1:43">
      <c r="A3323" t="str">
        <f>IF(C3323="","","Allievo "&amp;COUNTIF($C$2:C3323,C3323))</f>
        <v/>
      </c>
      <c r="H3323" s="3"/>
      <c r="N3323" s="3"/>
      <c r="O3323" s="3"/>
      <c r="P3323" s="3"/>
      <c r="Q3323" s="3"/>
      <c r="R3323" s="3"/>
      <c r="S3323" s="3"/>
      <c r="T3323" s="3"/>
      <c r="V3323" s="3"/>
      <c r="W3323" s="3"/>
      <c r="X3323" s="3"/>
      <c r="Z3323" s="3"/>
      <c r="AA3323" s="3"/>
      <c r="AB3323" s="3"/>
      <c r="AC3323" s="3"/>
      <c r="AD3323" s="3"/>
      <c r="AF3323" s="3"/>
      <c r="AG3323" s="3"/>
      <c r="AH3323" s="3"/>
      <c r="AJ3323" s="3"/>
      <c r="AK3323" s="3"/>
      <c r="AL3323" s="3"/>
      <c r="AN3323" s="3"/>
      <c r="AQ3323" s="3"/>
    </row>
    <row r="3324" spans="1:43">
      <c r="A3324" t="str">
        <f>IF(C3324="","","Allievo "&amp;COUNTIF($C$2:C3324,C3324))</f>
        <v/>
      </c>
      <c r="H3324" s="3"/>
      <c r="N3324" s="3"/>
      <c r="O3324" s="3"/>
      <c r="P3324" s="3"/>
      <c r="Q3324" s="3"/>
      <c r="R3324" s="3"/>
      <c r="S3324" s="3"/>
      <c r="T3324" s="3"/>
      <c r="V3324" s="3"/>
      <c r="W3324" s="3"/>
      <c r="X3324" s="3"/>
      <c r="Z3324" s="3"/>
      <c r="AA3324" s="3"/>
      <c r="AB3324" s="3"/>
      <c r="AC3324" s="3"/>
      <c r="AD3324" s="3"/>
      <c r="AF3324" s="3"/>
      <c r="AG3324" s="3"/>
      <c r="AH3324" s="3"/>
      <c r="AJ3324" s="3"/>
      <c r="AK3324" s="3"/>
      <c r="AL3324" s="3"/>
      <c r="AN3324" s="3"/>
      <c r="AQ3324" s="3"/>
    </row>
    <row r="3325" spans="1:43">
      <c r="A3325" t="str">
        <f>IF(C3325="","","Allievo "&amp;COUNTIF($C$2:C3325,C3325))</f>
        <v/>
      </c>
      <c r="H3325" s="3"/>
      <c r="N3325" s="3"/>
      <c r="O3325" s="3"/>
      <c r="P3325" s="3"/>
      <c r="Q3325" s="3"/>
      <c r="R3325" s="3"/>
      <c r="S3325" s="3"/>
      <c r="T3325" s="3"/>
      <c r="V3325" s="3"/>
      <c r="W3325" s="3"/>
      <c r="X3325" s="3"/>
      <c r="Z3325" s="3"/>
      <c r="AA3325" s="3"/>
      <c r="AB3325" s="3"/>
      <c r="AC3325" s="3"/>
      <c r="AD3325" s="3"/>
      <c r="AF3325" s="3"/>
      <c r="AG3325" s="3"/>
      <c r="AH3325" s="3"/>
      <c r="AJ3325" s="3"/>
      <c r="AK3325" s="3"/>
      <c r="AL3325" s="3"/>
      <c r="AN3325" s="3"/>
      <c r="AQ3325" s="3"/>
    </row>
    <row r="3326" spans="1:43">
      <c r="A3326" t="str">
        <f>IF(C3326="","","Allievo "&amp;COUNTIF($C$2:C3326,C3326))</f>
        <v/>
      </c>
      <c r="H3326" s="3"/>
      <c r="N3326" s="3"/>
      <c r="O3326" s="3"/>
      <c r="P3326" s="3"/>
      <c r="Q3326" s="3"/>
      <c r="R3326" s="3"/>
      <c r="S3326" s="3"/>
      <c r="T3326" s="3"/>
      <c r="V3326" s="3"/>
      <c r="W3326" s="3"/>
      <c r="X3326" s="3"/>
      <c r="Z3326" s="3"/>
      <c r="AA3326" s="3"/>
      <c r="AB3326" s="3"/>
      <c r="AC3326" s="3"/>
      <c r="AD3326" s="3"/>
      <c r="AF3326" s="3"/>
      <c r="AG3326" s="3"/>
      <c r="AH3326" s="3"/>
      <c r="AJ3326" s="3"/>
      <c r="AK3326" s="3"/>
      <c r="AL3326" s="3"/>
      <c r="AN3326" s="3"/>
      <c r="AQ3326" s="3"/>
    </row>
    <row r="3327" spans="1:43">
      <c r="A3327" t="str">
        <f>IF(C3327="","","Allievo "&amp;COUNTIF($C$2:C3327,C3327))</f>
        <v/>
      </c>
      <c r="H3327" s="3"/>
      <c r="N3327" s="3"/>
      <c r="O3327" s="3"/>
      <c r="P3327" s="3"/>
      <c r="Q3327" s="3"/>
      <c r="R3327" s="3"/>
      <c r="S3327" s="3"/>
      <c r="T3327" s="3"/>
      <c r="V3327" s="3"/>
      <c r="W3327" s="3"/>
      <c r="X3327" s="3"/>
      <c r="Z3327" s="3"/>
      <c r="AA3327" s="3"/>
      <c r="AB3327" s="3"/>
      <c r="AC3327" s="3"/>
      <c r="AD3327" s="3"/>
      <c r="AF3327" s="3"/>
      <c r="AG3327" s="3"/>
      <c r="AH3327" s="3"/>
      <c r="AJ3327" s="3"/>
      <c r="AK3327" s="3"/>
      <c r="AL3327" s="3"/>
      <c r="AN3327" s="3"/>
      <c r="AQ3327" s="3"/>
    </row>
    <row r="3328" spans="1:43">
      <c r="A3328" t="str">
        <f>IF(C3328="","","Allievo "&amp;COUNTIF($C$2:C3328,C3328))</f>
        <v/>
      </c>
      <c r="H3328" s="3"/>
      <c r="N3328" s="3"/>
      <c r="O3328" s="3"/>
      <c r="P3328" s="3"/>
      <c r="Q3328" s="3"/>
      <c r="R3328" s="3"/>
      <c r="S3328" s="3"/>
      <c r="T3328" s="3"/>
      <c r="V3328" s="3"/>
      <c r="W3328" s="3"/>
      <c r="X3328" s="3"/>
      <c r="Z3328" s="3"/>
      <c r="AA3328" s="3"/>
      <c r="AB3328" s="3"/>
      <c r="AC3328" s="3"/>
      <c r="AD3328" s="3"/>
      <c r="AF3328" s="3"/>
      <c r="AG3328" s="3"/>
      <c r="AH3328" s="3"/>
      <c r="AJ3328" s="3"/>
      <c r="AK3328" s="3"/>
      <c r="AL3328" s="3"/>
      <c r="AN3328" s="3"/>
      <c r="AQ3328" s="3"/>
    </row>
    <row r="3329" spans="1:43">
      <c r="A3329" t="str">
        <f>IF(C3329="","","Allievo "&amp;COUNTIF($C$2:C3329,C3329))</f>
        <v/>
      </c>
      <c r="H3329" s="3"/>
      <c r="N3329" s="3"/>
      <c r="O3329" s="3"/>
      <c r="P3329" s="3"/>
      <c r="Q3329" s="3"/>
      <c r="R3329" s="3"/>
      <c r="S3329" s="3"/>
      <c r="T3329" s="3"/>
      <c r="V3329" s="3"/>
      <c r="W3329" s="3"/>
      <c r="X3329" s="3"/>
      <c r="Z3329" s="3"/>
      <c r="AA3329" s="3"/>
      <c r="AB3329" s="3"/>
      <c r="AC3329" s="3"/>
      <c r="AD3329" s="3"/>
      <c r="AF3329" s="3"/>
      <c r="AG3329" s="3"/>
      <c r="AH3329" s="3"/>
      <c r="AJ3329" s="3"/>
      <c r="AK3329" s="3"/>
      <c r="AL3329" s="3"/>
      <c r="AN3329" s="3"/>
      <c r="AQ3329" s="3"/>
    </row>
    <row r="3330" spans="1:43">
      <c r="A3330" t="str">
        <f>IF(C3330="","","Allievo "&amp;COUNTIF($C$2:C3330,C3330))</f>
        <v/>
      </c>
      <c r="H3330" s="3"/>
      <c r="N3330" s="3"/>
      <c r="O3330" s="3"/>
      <c r="P3330" s="3"/>
      <c r="Q3330" s="3"/>
      <c r="R3330" s="3"/>
      <c r="S3330" s="3"/>
      <c r="T3330" s="3"/>
      <c r="V3330" s="3"/>
      <c r="W3330" s="3"/>
      <c r="X3330" s="3"/>
      <c r="Z3330" s="3"/>
      <c r="AA3330" s="3"/>
      <c r="AB3330" s="3"/>
      <c r="AC3330" s="3"/>
      <c r="AD3330" s="3"/>
      <c r="AF3330" s="3"/>
      <c r="AG3330" s="3"/>
      <c r="AH3330" s="3"/>
      <c r="AJ3330" s="3"/>
      <c r="AK3330" s="3"/>
      <c r="AL3330" s="3"/>
      <c r="AN3330" s="3"/>
      <c r="AQ3330" s="3"/>
    </row>
    <row r="3331" spans="1:43">
      <c r="A3331" t="str">
        <f>IF(C3331="","","Allievo "&amp;COUNTIF($C$2:C3331,C3331))</f>
        <v/>
      </c>
      <c r="H3331" s="3"/>
      <c r="N3331" s="3"/>
      <c r="O3331" s="3"/>
      <c r="P3331" s="3"/>
      <c r="Q3331" s="3"/>
      <c r="R3331" s="3"/>
      <c r="S3331" s="3"/>
      <c r="T3331" s="3"/>
      <c r="V3331" s="3"/>
      <c r="W3331" s="3"/>
      <c r="X3331" s="3"/>
      <c r="Z3331" s="3"/>
      <c r="AA3331" s="3"/>
      <c r="AB3331" s="3"/>
      <c r="AC3331" s="3"/>
      <c r="AD3331" s="3"/>
      <c r="AF3331" s="3"/>
      <c r="AG3331" s="3"/>
      <c r="AH3331" s="3"/>
      <c r="AJ3331" s="3"/>
      <c r="AK3331" s="3"/>
      <c r="AL3331" s="3"/>
      <c r="AN3331" s="3"/>
      <c r="AQ3331" s="3"/>
    </row>
    <row r="3332" spans="1:43">
      <c r="A3332" t="str">
        <f>IF(C3332="","","Allievo "&amp;COUNTIF($C$2:C3332,C3332))</f>
        <v/>
      </c>
      <c r="H3332" s="3"/>
      <c r="N3332" s="3"/>
      <c r="O3332" s="3"/>
      <c r="P3332" s="3"/>
      <c r="Q3332" s="3"/>
      <c r="R3332" s="3"/>
      <c r="S3332" s="3"/>
      <c r="T3332" s="3"/>
      <c r="V3332" s="3"/>
      <c r="W3332" s="3"/>
      <c r="X3332" s="3"/>
      <c r="Z3332" s="3"/>
      <c r="AA3332" s="3"/>
      <c r="AB3332" s="3"/>
      <c r="AC3332" s="3"/>
      <c r="AD3332" s="3"/>
      <c r="AF3332" s="3"/>
      <c r="AG3332" s="3"/>
      <c r="AH3332" s="3"/>
      <c r="AJ3332" s="3"/>
      <c r="AK3332" s="3"/>
      <c r="AL3332" s="3"/>
      <c r="AN3332" s="3"/>
      <c r="AQ3332" s="3"/>
    </row>
    <row r="3333" spans="1:43">
      <c r="A3333" t="str">
        <f>IF(C3333="","","Allievo "&amp;COUNTIF($C$2:C3333,C3333))</f>
        <v/>
      </c>
      <c r="H3333" s="3"/>
      <c r="N3333" s="3"/>
      <c r="O3333" s="3"/>
      <c r="P3333" s="3"/>
      <c r="Q3333" s="3"/>
      <c r="R3333" s="3"/>
      <c r="S3333" s="3"/>
      <c r="T3333" s="3"/>
      <c r="V3333" s="3"/>
      <c r="W3333" s="3"/>
      <c r="X3333" s="3"/>
      <c r="Z3333" s="3"/>
      <c r="AA3333" s="3"/>
      <c r="AB3333" s="3"/>
      <c r="AC3333" s="3"/>
      <c r="AD3333" s="3"/>
      <c r="AF3333" s="3"/>
      <c r="AG3333" s="3"/>
      <c r="AH3333" s="3"/>
      <c r="AJ3333" s="3"/>
      <c r="AK3333" s="3"/>
      <c r="AL3333" s="3"/>
      <c r="AN3333" s="3"/>
      <c r="AQ3333" s="3"/>
    </row>
    <row r="3334" spans="1:43">
      <c r="A3334" t="str">
        <f>IF(C3334="","","Allievo "&amp;COUNTIF($C$2:C3334,C3334))</f>
        <v/>
      </c>
      <c r="H3334" s="3"/>
      <c r="N3334" s="3"/>
      <c r="O3334" s="3"/>
      <c r="P3334" s="3"/>
      <c r="Q3334" s="3"/>
      <c r="R3334" s="3"/>
      <c r="S3334" s="3"/>
      <c r="T3334" s="3"/>
      <c r="V3334" s="3"/>
      <c r="W3334" s="3"/>
      <c r="X3334" s="3"/>
      <c r="Z3334" s="3"/>
      <c r="AA3334" s="3"/>
      <c r="AB3334" s="3"/>
      <c r="AC3334" s="3"/>
      <c r="AD3334" s="3"/>
      <c r="AF3334" s="3"/>
      <c r="AG3334" s="3"/>
      <c r="AH3334" s="3"/>
      <c r="AJ3334" s="3"/>
      <c r="AK3334" s="3"/>
      <c r="AL3334" s="3"/>
      <c r="AN3334" s="3"/>
      <c r="AQ3334" s="3"/>
    </row>
    <row r="3335" spans="1:43">
      <c r="A3335" t="str">
        <f>IF(C3335="","","Allievo "&amp;COUNTIF($C$2:C3335,C3335))</f>
        <v/>
      </c>
      <c r="H3335" s="3"/>
      <c r="N3335" s="3"/>
      <c r="O3335" s="3"/>
      <c r="P3335" s="3"/>
      <c r="Q3335" s="3"/>
      <c r="R3335" s="3"/>
      <c r="S3335" s="3"/>
      <c r="T3335" s="3"/>
      <c r="V3335" s="3"/>
      <c r="W3335" s="3"/>
      <c r="X3335" s="3"/>
      <c r="Z3335" s="3"/>
      <c r="AA3335" s="3"/>
      <c r="AB3335" s="3"/>
      <c r="AC3335" s="3"/>
      <c r="AD3335" s="3"/>
      <c r="AF3335" s="3"/>
      <c r="AG3335" s="3"/>
      <c r="AH3335" s="3"/>
      <c r="AJ3335" s="3"/>
      <c r="AK3335" s="3"/>
      <c r="AL3335" s="3"/>
      <c r="AN3335" s="3"/>
      <c r="AQ3335" s="3"/>
    </row>
    <row r="3336" spans="1:43">
      <c r="A3336" t="str">
        <f>IF(C3336="","","Allievo "&amp;COUNTIF($C$2:C3336,C3336))</f>
        <v/>
      </c>
      <c r="H3336" s="3"/>
      <c r="N3336" s="3"/>
      <c r="O3336" s="3"/>
      <c r="P3336" s="3"/>
      <c r="Q3336" s="3"/>
      <c r="R3336" s="3"/>
      <c r="S3336" s="3"/>
      <c r="T3336" s="3"/>
      <c r="V3336" s="3"/>
      <c r="W3336" s="3"/>
      <c r="X3336" s="3"/>
      <c r="Z3336" s="3"/>
      <c r="AA3336" s="3"/>
      <c r="AB3336" s="3"/>
      <c r="AC3336" s="3"/>
      <c r="AD3336" s="3"/>
      <c r="AF3336" s="3"/>
      <c r="AG3336" s="3"/>
      <c r="AH3336" s="3"/>
      <c r="AJ3336" s="3"/>
      <c r="AK3336" s="3"/>
      <c r="AL3336" s="3"/>
      <c r="AN3336" s="3"/>
      <c r="AQ3336" s="3"/>
    </row>
    <row r="3337" spans="1:43">
      <c r="A3337" t="str">
        <f>IF(C3337="","","Allievo "&amp;COUNTIF($C$2:C3337,C3337))</f>
        <v/>
      </c>
      <c r="H3337" s="3"/>
      <c r="N3337" s="3"/>
      <c r="O3337" s="3"/>
      <c r="P3337" s="3"/>
      <c r="Q3337" s="3"/>
      <c r="R3337" s="3"/>
      <c r="S3337" s="3"/>
      <c r="T3337" s="3"/>
      <c r="V3337" s="3"/>
      <c r="W3337" s="3"/>
      <c r="X3337" s="3"/>
      <c r="Z3337" s="3"/>
      <c r="AA3337" s="3"/>
      <c r="AB3337" s="3"/>
      <c r="AC3337" s="3"/>
      <c r="AD3337" s="3"/>
      <c r="AF3337" s="3"/>
      <c r="AG3337" s="3"/>
      <c r="AH3337" s="3"/>
      <c r="AJ3337" s="3"/>
      <c r="AK3337" s="3"/>
      <c r="AL3337" s="3"/>
      <c r="AN3337" s="3"/>
      <c r="AQ3337" s="3"/>
    </row>
    <row r="3338" spans="1:43">
      <c r="A3338" t="str">
        <f>IF(C3338="","","Allievo "&amp;COUNTIF($C$2:C3338,C3338))</f>
        <v/>
      </c>
      <c r="H3338" s="3"/>
      <c r="N3338" s="3"/>
      <c r="O3338" s="3"/>
      <c r="P3338" s="3"/>
      <c r="Q3338" s="3"/>
      <c r="R3338" s="3"/>
      <c r="S3338" s="3"/>
      <c r="T3338" s="3"/>
      <c r="V3338" s="3"/>
      <c r="W3338" s="3"/>
      <c r="X3338" s="3"/>
      <c r="Z3338" s="3"/>
      <c r="AA3338" s="3"/>
      <c r="AB3338" s="3"/>
      <c r="AC3338" s="3"/>
      <c r="AD3338" s="3"/>
      <c r="AF3338" s="3"/>
      <c r="AG3338" s="3"/>
      <c r="AH3338" s="3"/>
      <c r="AJ3338" s="3"/>
      <c r="AK3338" s="3"/>
      <c r="AL3338" s="3"/>
      <c r="AN3338" s="3"/>
      <c r="AQ3338" s="3"/>
    </row>
    <row r="3339" spans="1:43">
      <c r="A3339" t="str">
        <f>IF(C3339="","","Allievo "&amp;COUNTIF($C$2:C3339,C3339))</f>
        <v/>
      </c>
      <c r="H3339" s="3"/>
      <c r="N3339" s="3"/>
      <c r="O3339" s="3"/>
      <c r="P3339" s="3"/>
      <c r="Q3339" s="3"/>
      <c r="R3339" s="3"/>
      <c r="S3339" s="3"/>
      <c r="T3339" s="3"/>
      <c r="V3339" s="3"/>
      <c r="W3339" s="3"/>
      <c r="X3339" s="3"/>
      <c r="Z3339" s="3"/>
      <c r="AA3339" s="3"/>
      <c r="AB3339" s="3"/>
      <c r="AC3339" s="3"/>
      <c r="AD3339" s="3"/>
      <c r="AF3339" s="3"/>
      <c r="AG3339" s="3"/>
      <c r="AH3339" s="3"/>
      <c r="AJ3339" s="3"/>
      <c r="AK3339" s="3"/>
      <c r="AL3339" s="3"/>
      <c r="AN3339" s="3"/>
      <c r="AQ3339" s="3"/>
    </row>
    <row r="3340" spans="1:43">
      <c r="A3340" t="str">
        <f>IF(C3340="","","Allievo "&amp;COUNTIF($C$2:C3340,C3340))</f>
        <v/>
      </c>
      <c r="H3340" s="3"/>
      <c r="N3340" s="3"/>
      <c r="O3340" s="3"/>
      <c r="P3340" s="3"/>
      <c r="Q3340" s="3"/>
      <c r="R3340" s="3"/>
      <c r="S3340" s="3"/>
      <c r="T3340" s="3"/>
      <c r="V3340" s="3"/>
      <c r="W3340" s="3"/>
      <c r="X3340" s="3"/>
      <c r="Z3340" s="3"/>
      <c r="AA3340" s="3"/>
      <c r="AB3340" s="3"/>
      <c r="AC3340" s="3"/>
      <c r="AD3340" s="3"/>
      <c r="AF3340" s="3"/>
      <c r="AG3340" s="3"/>
      <c r="AH3340" s="3"/>
      <c r="AJ3340" s="3"/>
      <c r="AK3340" s="3"/>
      <c r="AL3340" s="3"/>
      <c r="AN3340" s="3"/>
      <c r="AQ3340" s="3"/>
    </row>
    <row r="3341" spans="1:43">
      <c r="A3341" t="str">
        <f>IF(C3341="","","Allievo "&amp;COUNTIF($C$2:C3341,C3341))</f>
        <v/>
      </c>
      <c r="H3341" s="3"/>
      <c r="N3341" s="3"/>
      <c r="O3341" s="3"/>
      <c r="P3341" s="3"/>
      <c r="Q3341" s="3"/>
      <c r="R3341" s="3"/>
      <c r="S3341" s="3"/>
      <c r="T3341" s="3"/>
      <c r="V3341" s="3"/>
      <c r="W3341" s="3"/>
      <c r="X3341" s="3"/>
      <c r="Z3341" s="3"/>
      <c r="AA3341" s="3"/>
      <c r="AB3341" s="3"/>
      <c r="AC3341" s="3"/>
      <c r="AD3341" s="3"/>
      <c r="AF3341" s="3"/>
      <c r="AG3341" s="3"/>
      <c r="AH3341" s="3"/>
      <c r="AJ3341" s="3"/>
      <c r="AK3341" s="3"/>
      <c r="AL3341" s="3"/>
      <c r="AN3341" s="3"/>
      <c r="AQ3341" s="3"/>
    </row>
    <row r="3342" spans="1:43">
      <c r="A3342" t="str">
        <f>IF(C3342="","","Allievo "&amp;COUNTIF($C$2:C3342,C3342))</f>
        <v/>
      </c>
      <c r="H3342" s="3"/>
      <c r="N3342" s="3"/>
      <c r="O3342" s="3"/>
      <c r="P3342" s="3"/>
      <c r="Q3342" s="3"/>
      <c r="R3342" s="3"/>
      <c r="S3342" s="3"/>
      <c r="T3342" s="3"/>
      <c r="V3342" s="3"/>
      <c r="W3342" s="3"/>
      <c r="X3342" s="3"/>
      <c r="Z3342" s="3"/>
      <c r="AA3342" s="3"/>
      <c r="AB3342" s="3"/>
      <c r="AC3342" s="3"/>
      <c r="AD3342" s="3"/>
      <c r="AF3342" s="3"/>
      <c r="AG3342" s="3"/>
      <c r="AH3342" s="3"/>
      <c r="AJ3342" s="3"/>
      <c r="AK3342" s="3"/>
      <c r="AL3342" s="3"/>
      <c r="AN3342" s="3"/>
      <c r="AQ3342" s="3"/>
    </row>
    <row r="3343" spans="1:43">
      <c r="A3343" t="str">
        <f>IF(C3343="","","Allievo "&amp;COUNTIF($C$2:C3343,C3343))</f>
        <v/>
      </c>
      <c r="H3343" s="3"/>
      <c r="N3343" s="3"/>
      <c r="O3343" s="3"/>
      <c r="P3343" s="3"/>
      <c r="Q3343" s="3"/>
      <c r="R3343" s="3"/>
      <c r="S3343" s="3"/>
      <c r="T3343" s="3"/>
      <c r="V3343" s="3"/>
      <c r="W3343" s="3"/>
      <c r="X3343" s="3"/>
      <c r="Z3343" s="3"/>
      <c r="AA3343" s="3"/>
      <c r="AB3343" s="3"/>
      <c r="AC3343" s="3"/>
      <c r="AD3343" s="3"/>
      <c r="AF3343" s="3"/>
      <c r="AG3343" s="3"/>
      <c r="AH3343" s="3"/>
      <c r="AJ3343" s="3"/>
      <c r="AK3343" s="3"/>
      <c r="AL3343" s="3"/>
      <c r="AN3343" s="3"/>
      <c r="AQ3343" s="3"/>
    </row>
    <row r="3344" spans="1:43">
      <c r="A3344" t="str">
        <f>IF(C3344="","","Allievo "&amp;COUNTIF($C$2:C3344,C3344))</f>
        <v/>
      </c>
      <c r="H3344" s="3"/>
      <c r="N3344" s="3"/>
      <c r="O3344" s="3"/>
      <c r="P3344" s="3"/>
      <c r="Q3344" s="3"/>
      <c r="R3344" s="3"/>
      <c r="S3344" s="3"/>
      <c r="T3344" s="3"/>
      <c r="V3344" s="3"/>
      <c r="W3344" s="3"/>
      <c r="X3344" s="3"/>
      <c r="Z3344" s="3"/>
      <c r="AA3344" s="3"/>
      <c r="AB3344" s="3"/>
      <c r="AC3344" s="3"/>
      <c r="AD3344" s="3"/>
      <c r="AF3344" s="3"/>
      <c r="AG3344" s="3"/>
      <c r="AH3344" s="3"/>
      <c r="AJ3344" s="3"/>
      <c r="AK3344" s="3"/>
      <c r="AL3344" s="3"/>
      <c r="AN3344" s="3"/>
      <c r="AQ3344" s="3"/>
    </row>
    <row r="3345" spans="1:43">
      <c r="A3345" t="str">
        <f>IF(C3345="","","Allievo "&amp;COUNTIF($C$2:C3345,C3345))</f>
        <v/>
      </c>
      <c r="H3345" s="3"/>
      <c r="N3345" s="3"/>
      <c r="O3345" s="3"/>
      <c r="P3345" s="3"/>
      <c r="Q3345" s="3"/>
      <c r="R3345" s="3"/>
      <c r="S3345" s="3"/>
      <c r="T3345" s="3"/>
      <c r="V3345" s="3"/>
      <c r="W3345" s="3"/>
      <c r="X3345" s="3"/>
      <c r="Z3345" s="3"/>
      <c r="AA3345" s="3"/>
      <c r="AB3345" s="3"/>
      <c r="AC3345" s="3"/>
      <c r="AD3345" s="3"/>
      <c r="AF3345" s="3"/>
      <c r="AG3345" s="3"/>
      <c r="AH3345" s="3"/>
      <c r="AJ3345" s="3"/>
      <c r="AK3345" s="3"/>
      <c r="AL3345" s="3"/>
      <c r="AN3345" s="3"/>
      <c r="AQ3345" s="3"/>
    </row>
    <row r="3346" spans="1:43">
      <c r="A3346" t="str">
        <f>IF(C3346="","","Allievo "&amp;COUNTIF($C$2:C3346,C3346))</f>
        <v/>
      </c>
      <c r="H3346" s="3"/>
      <c r="N3346" s="3"/>
      <c r="O3346" s="3"/>
      <c r="P3346" s="3"/>
      <c r="Q3346" s="3"/>
      <c r="R3346" s="3"/>
      <c r="S3346" s="3"/>
      <c r="T3346" s="3"/>
      <c r="V3346" s="3"/>
      <c r="W3346" s="3"/>
      <c r="X3346" s="3"/>
      <c r="Z3346" s="3"/>
      <c r="AA3346" s="3"/>
      <c r="AB3346" s="3"/>
      <c r="AC3346" s="3"/>
      <c r="AD3346" s="3"/>
      <c r="AF3346" s="3"/>
      <c r="AG3346" s="3"/>
      <c r="AH3346" s="3"/>
      <c r="AJ3346" s="3"/>
      <c r="AK3346" s="3"/>
      <c r="AL3346" s="3"/>
      <c r="AN3346" s="3"/>
      <c r="AQ3346" s="3"/>
    </row>
    <row r="3347" spans="1:43">
      <c r="A3347" t="str">
        <f>IF(C3347="","","Allievo "&amp;COUNTIF($C$2:C3347,C3347))</f>
        <v/>
      </c>
      <c r="H3347" s="3"/>
      <c r="N3347" s="3"/>
      <c r="O3347" s="3"/>
      <c r="P3347" s="3"/>
      <c r="Q3347" s="3"/>
      <c r="R3347" s="3"/>
      <c r="S3347" s="3"/>
      <c r="T3347" s="3"/>
      <c r="V3347" s="3"/>
      <c r="W3347" s="3"/>
      <c r="X3347" s="3"/>
      <c r="Z3347" s="3"/>
      <c r="AA3347" s="3"/>
      <c r="AB3347" s="3"/>
      <c r="AC3347" s="3"/>
      <c r="AD3347" s="3"/>
      <c r="AF3347" s="3"/>
      <c r="AG3347" s="3"/>
      <c r="AH3347" s="3"/>
      <c r="AJ3347" s="3"/>
      <c r="AK3347" s="3"/>
      <c r="AL3347" s="3"/>
      <c r="AN3347" s="3"/>
      <c r="AQ3347" s="3"/>
    </row>
    <row r="3348" spans="1:43">
      <c r="A3348" t="str">
        <f>IF(C3348="","","Allievo "&amp;COUNTIF($C$2:C3348,C3348))</f>
        <v/>
      </c>
      <c r="H3348" s="3"/>
      <c r="N3348" s="3"/>
      <c r="O3348" s="3"/>
      <c r="P3348" s="3"/>
      <c r="Q3348" s="3"/>
      <c r="R3348" s="3"/>
      <c r="S3348" s="3"/>
      <c r="T3348" s="3"/>
      <c r="V3348" s="3"/>
      <c r="W3348" s="3"/>
      <c r="X3348" s="3"/>
      <c r="Z3348" s="3"/>
      <c r="AA3348" s="3"/>
      <c r="AB3348" s="3"/>
      <c r="AC3348" s="3"/>
      <c r="AD3348" s="3"/>
      <c r="AF3348" s="3"/>
      <c r="AG3348" s="3"/>
      <c r="AH3348" s="3"/>
      <c r="AJ3348" s="3"/>
      <c r="AK3348" s="3"/>
      <c r="AL3348" s="3"/>
      <c r="AN3348" s="3"/>
      <c r="AQ3348" s="3"/>
    </row>
    <row r="3349" spans="1:43">
      <c r="A3349" t="str">
        <f>IF(C3349="","","Allievo "&amp;COUNTIF($C$2:C3349,C3349))</f>
        <v/>
      </c>
      <c r="H3349" s="3"/>
      <c r="N3349" s="3"/>
      <c r="O3349" s="3"/>
      <c r="P3349" s="3"/>
      <c r="Q3349" s="3"/>
      <c r="R3349" s="3"/>
      <c r="S3349" s="3"/>
      <c r="T3349" s="3"/>
      <c r="V3349" s="3"/>
      <c r="W3349" s="3"/>
      <c r="X3349" s="3"/>
      <c r="Z3349" s="3"/>
      <c r="AA3349" s="3"/>
      <c r="AB3349" s="3"/>
      <c r="AC3349" s="3"/>
      <c r="AD3349" s="3"/>
      <c r="AF3349" s="3"/>
      <c r="AG3349" s="3"/>
      <c r="AH3349" s="3"/>
      <c r="AJ3349" s="3"/>
      <c r="AK3349" s="3"/>
      <c r="AL3349" s="3"/>
      <c r="AN3349" s="3"/>
      <c r="AQ3349" s="3"/>
    </row>
    <row r="3350" spans="1:43">
      <c r="A3350" t="str">
        <f>IF(C3350="","","Allievo "&amp;COUNTIF($C$2:C3350,C3350))</f>
        <v/>
      </c>
      <c r="H3350" s="3"/>
      <c r="N3350" s="3"/>
      <c r="O3350" s="3"/>
      <c r="P3350" s="3"/>
      <c r="Q3350" s="3"/>
      <c r="R3350" s="3"/>
      <c r="S3350" s="3"/>
      <c r="T3350" s="3"/>
      <c r="V3350" s="3"/>
      <c r="W3350" s="3"/>
      <c r="X3350" s="3"/>
      <c r="Z3350" s="3"/>
      <c r="AA3350" s="3"/>
      <c r="AB3350" s="3"/>
      <c r="AC3350" s="3"/>
      <c r="AD3350" s="3"/>
      <c r="AF3350" s="3"/>
      <c r="AG3350" s="3"/>
      <c r="AH3350" s="3"/>
      <c r="AJ3350" s="3"/>
      <c r="AK3350" s="3"/>
      <c r="AL3350" s="3"/>
      <c r="AN3350" s="3"/>
      <c r="AQ3350" s="3"/>
    </row>
    <row r="3351" spans="1:43">
      <c r="A3351" t="str">
        <f>IF(C3351="","","Allievo "&amp;COUNTIF($C$2:C3351,C3351))</f>
        <v/>
      </c>
      <c r="H3351" s="3"/>
      <c r="N3351" s="3"/>
      <c r="O3351" s="3"/>
      <c r="P3351" s="3"/>
      <c r="Q3351" s="3"/>
      <c r="R3351" s="3"/>
      <c r="S3351" s="3"/>
      <c r="T3351" s="3"/>
      <c r="V3351" s="3"/>
      <c r="W3351" s="3"/>
      <c r="X3351" s="3"/>
      <c r="Z3351" s="3"/>
      <c r="AA3351" s="3"/>
      <c r="AB3351" s="3"/>
      <c r="AC3351" s="3"/>
      <c r="AD3351" s="3"/>
      <c r="AF3351" s="3"/>
      <c r="AG3351" s="3"/>
      <c r="AH3351" s="3"/>
      <c r="AJ3351" s="3"/>
      <c r="AK3351" s="3"/>
      <c r="AL3351" s="3"/>
      <c r="AN3351" s="3"/>
      <c r="AQ3351" s="3"/>
    </row>
    <row r="3352" spans="1:43">
      <c r="A3352" t="str">
        <f>IF(C3352="","","Allievo "&amp;COUNTIF($C$2:C3352,C3352))</f>
        <v/>
      </c>
      <c r="H3352" s="3"/>
      <c r="N3352" s="3"/>
      <c r="O3352" s="3"/>
      <c r="P3352" s="3"/>
      <c r="Q3352" s="3"/>
      <c r="R3352" s="3"/>
      <c r="S3352" s="3"/>
      <c r="T3352" s="3"/>
      <c r="V3352" s="3"/>
      <c r="W3352" s="3"/>
      <c r="X3352" s="3"/>
      <c r="Z3352" s="3"/>
      <c r="AA3352" s="3"/>
      <c r="AB3352" s="3"/>
      <c r="AC3352" s="3"/>
      <c r="AD3352" s="3"/>
      <c r="AF3352" s="3"/>
      <c r="AG3352" s="3"/>
      <c r="AH3352" s="3"/>
      <c r="AJ3352" s="3"/>
      <c r="AK3352" s="3"/>
      <c r="AL3352" s="3"/>
      <c r="AN3352" s="3"/>
      <c r="AQ3352" s="3"/>
    </row>
    <row r="3353" spans="1:43">
      <c r="A3353" t="str">
        <f>IF(C3353="","","Allievo "&amp;COUNTIF($C$2:C3353,C3353))</f>
        <v/>
      </c>
      <c r="H3353" s="3"/>
      <c r="N3353" s="3"/>
      <c r="O3353" s="3"/>
      <c r="P3353" s="3"/>
      <c r="Q3353" s="3"/>
      <c r="R3353" s="3"/>
      <c r="S3353" s="3"/>
      <c r="T3353" s="3"/>
      <c r="V3353" s="3"/>
      <c r="W3353" s="3"/>
      <c r="X3353" s="3"/>
      <c r="Z3353" s="3"/>
      <c r="AA3353" s="3"/>
      <c r="AB3353" s="3"/>
      <c r="AC3353" s="3"/>
      <c r="AD3353" s="3"/>
      <c r="AF3353" s="3"/>
      <c r="AG3353" s="3"/>
      <c r="AH3353" s="3"/>
      <c r="AJ3353" s="3"/>
      <c r="AK3353" s="3"/>
      <c r="AL3353" s="3"/>
      <c r="AN3353" s="3"/>
      <c r="AQ3353" s="3"/>
    </row>
    <row r="3354" spans="1:43">
      <c r="A3354" t="str">
        <f>IF(C3354="","","Allievo "&amp;COUNTIF($C$2:C3354,C3354))</f>
        <v/>
      </c>
      <c r="H3354" s="3"/>
      <c r="N3354" s="3"/>
      <c r="O3354" s="3"/>
      <c r="P3354" s="3"/>
      <c r="Q3354" s="3"/>
      <c r="R3354" s="3"/>
      <c r="S3354" s="3"/>
      <c r="T3354" s="3"/>
      <c r="V3354" s="3"/>
      <c r="W3354" s="3"/>
      <c r="X3354" s="3"/>
      <c r="Z3354" s="3"/>
      <c r="AA3354" s="3"/>
      <c r="AB3354" s="3"/>
      <c r="AC3354" s="3"/>
      <c r="AD3354" s="3"/>
      <c r="AF3354" s="3"/>
      <c r="AG3354" s="3"/>
      <c r="AH3354" s="3"/>
      <c r="AJ3354" s="3"/>
      <c r="AK3354" s="3"/>
      <c r="AL3354" s="3"/>
      <c r="AN3354" s="3"/>
      <c r="AQ3354" s="3"/>
    </row>
    <row r="3355" spans="1:43">
      <c r="A3355" t="str">
        <f>IF(C3355="","","Allievo "&amp;COUNTIF($C$2:C3355,C3355))</f>
        <v/>
      </c>
      <c r="H3355" s="3"/>
      <c r="N3355" s="3"/>
      <c r="O3355" s="3"/>
      <c r="P3355" s="3"/>
      <c r="Q3355" s="3"/>
      <c r="R3355" s="3"/>
      <c r="S3355" s="3"/>
      <c r="T3355" s="3"/>
      <c r="V3355" s="3"/>
      <c r="W3355" s="3"/>
      <c r="X3355" s="3"/>
      <c r="Z3355" s="3"/>
      <c r="AA3355" s="3"/>
      <c r="AB3355" s="3"/>
      <c r="AC3355" s="3"/>
      <c r="AD3355" s="3"/>
      <c r="AF3355" s="3"/>
      <c r="AG3355" s="3"/>
      <c r="AH3355" s="3"/>
      <c r="AJ3355" s="3"/>
      <c r="AK3355" s="3"/>
      <c r="AL3355" s="3"/>
      <c r="AN3355" s="3"/>
      <c r="AQ3355" s="3"/>
    </row>
    <row r="3356" spans="1:43">
      <c r="A3356" t="str">
        <f>IF(C3356="","","Allievo "&amp;COUNTIF($C$2:C3356,C3356))</f>
        <v/>
      </c>
      <c r="H3356" s="3"/>
      <c r="N3356" s="3"/>
      <c r="O3356" s="3"/>
      <c r="P3356" s="3"/>
      <c r="Q3356" s="3"/>
      <c r="R3356" s="3"/>
      <c r="S3356" s="3"/>
      <c r="T3356" s="3"/>
      <c r="V3356" s="3"/>
      <c r="W3356" s="3"/>
      <c r="X3356" s="3"/>
      <c r="Z3356" s="3"/>
      <c r="AA3356" s="3"/>
      <c r="AB3356" s="3"/>
      <c r="AC3356" s="3"/>
      <c r="AD3356" s="3"/>
      <c r="AF3356" s="3"/>
      <c r="AG3356" s="3"/>
      <c r="AH3356" s="3"/>
      <c r="AJ3356" s="3"/>
      <c r="AK3356" s="3"/>
      <c r="AL3356" s="3"/>
      <c r="AN3356" s="3"/>
      <c r="AQ3356" s="3"/>
    </row>
    <row r="3357" spans="1:43">
      <c r="A3357" t="str">
        <f>IF(C3357="","","Allievo "&amp;COUNTIF($C$2:C3357,C3357))</f>
        <v/>
      </c>
      <c r="H3357" s="3"/>
      <c r="N3357" s="3"/>
      <c r="O3357" s="3"/>
      <c r="P3357" s="3"/>
      <c r="Q3357" s="3"/>
      <c r="R3357" s="3"/>
      <c r="S3357" s="3"/>
      <c r="T3357" s="3"/>
      <c r="V3357" s="3"/>
      <c r="W3357" s="3"/>
      <c r="X3357" s="3"/>
      <c r="Z3357" s="3"/>
      <c r="AA3357" s="3"/>
      <c r="AB3357" s="3"/>
      <c r="AC3357" s="3"/>
      <c r="AD3357" s="3"/>
      <c r="AF3357" s="3"/>
      <c r="AG3357" s="3"/>
      <c r="AH3357" s="3"/>
      <c r="AJ3357" s="3"/>
      <c r="AK3357" s="3"/>
      <c r="AL3357" s="3"/>
      <c r="AN3357" s="3"/>
      <c r="AQ3357" s="3"/>
    </row>
    <row r="3358" spans="1:43">
      <c r="A3358" t="str">
        <f>IF(C3358="","","Allievo "&amp;COUNTIF($C$2:C3358,C3358))</f>
        <v/>
      </c>
      <c r="H3358" s="3"/>
      <c r="N3358" s="3"/>
      <c r="O3358" s="3"/>
      <c r="P3358" s="3"/>
      <c r="Q3358" s="3"/>
      <c r="R3358" s="3"/>
      <c r="S3358" s="3"/>
      <c r="T3358" s="3"/>
      <c r="V3358" s="3"/>
      <c r="W3358" s="3"/>
      <c r="X3358" s="3"/>
      <c r="Z3358" s="3"/>
      <c r="AA3358" s="3"/>
      <c r="AB3358" s="3"/>
      <c r="AC3358" s="3"/>
      <c r="AD3358" s="3"/>
      <c r="AF3358" s="3"/>
      <c r="AG3358" s="3"/>
      <c r="AH3358" s="3"/>
      <c r="AJ3358" s="3"/>
      <c r="AK3358" s="3"/>
      <c r="AL3358" s="3"/>
      <c r="AN3358" s="3"/>
      <c r="AQ3358" s="3"/>
    </row>
    <row r="3359" spans="1:43">
      <c r="A3359" t="str">
        <f>IF(C3359="","","Allievo "&amp;COUNTIF($C$2:C3359,C3359))</f>
        <v/>
      </c>
      <c r="H3359" s="3"/>
      <c r="N3359" s="3"/>
      <c r="O3359" s="3"/>
      <c r="P3359" s="3"/>
      <c r="Q3359" s="3"/>
      <c r="R3359" s="3"/>
      <c r="S3359" s="3"/>
      <c r="T3359" s="3"/>
      <c r="V3359" s="3"/>
      <c r="W3359" s="3"/>
      <c r="X3359" s="3"/>
      <c r="Z3359" s="3"/>
      <c r="AA3359" s="3"/>
      <c r="AB3359" s="3"/>
      <c r="AC3359" s="3"/>
      <c r="AD3359" s="3"/>
      <c r="AF3359" s="3"/>
      <c r="AG3359" s="3"/>
      <c r="AH3359" s="3"/>
      <c r="AJ3359" s="3"/>
      <c r="AK3359" s="3"/>
      <c r="AL3359" s="3"/>
      <c r="AN3359" s="3"/>
      <c r="AQ3359" s="3"/>
    </row>
    <row r="3360" spans="1:43">
      <c r="A3360" t="str">
        <f>IF(C3360="","","Allievo "&amp;COUNTIF($C$2:C3360,C3360))</f>
        <v/>
      </c>
      <c r="H3360" s="3"/>
      <c r="N3360" s="3"/>
      <c r="O3360" s="3"/>
      <c r="P3360" s="3"/>
      <c r="Q3360" s="3"/>
      <c r="R3360" s="3"/>
      <c r="S3360" s="3"/>
      <c r="T3360" s="3"/>
      <c r="V3360" s="3"/>
      <c r="W3360" s="3"/>
      <c r="X3360" s="3"/>
      <c r="Z3360" s="3"/>
      <c r="AA3360" s="3"/>
      <c r="AB3360" s="3"/>
      <c r="AC3360" s="3"/>
      <c r="AD3360" s="3"/>
      <c r="AF3360" s="3"/>
      <c r="AG3360" s="3"/>
      <c r="AH3360" s="3"/>
      <c r="AJ3360" s="3"/>
      <c r="AK3360" s="3"/>
      <c r="AL3360" s="3"/>
      <c r="AN3360" s="3"/>
      <c r="AQ3360" s="3"/>
    </row>
    <row r="3361" spans="1:43">
      <c r="A3361" t="str">
        <f>IF(C3361="","","Allievo "&amp;COUNTIF($C$2:C3361,C3361))</f>
        <v/>
      </c>
      <c r="H3361" s="3"/>
      <c r="N3361" s="3"/>
      <c r="O3361" s="3"/>
      <c r="P3361" s="3"/>
      <c r="Q3361" s="3"/>
      <c r="R3361" s="3"/>
      <c r="S3361" s="3"/>
      <c r="T3361" s="3"/>
      <c r="V3361" s="3"/>
      <c r="W3361" s="3"/>
      <c r="X3361" s="3"/>
      <c r="Z3361" s="3"/>
      <c r="AA3361" s="3"/>
      <c r="AB3361" s="3"/>
      <c r="AC3361" s="3"/>
      <c r="AD3361" s="3"/>
      <c r="AF3361" s="3"/>
      <c r="AG3361" s="3"/>
      <c r="AH3361" s="3"/>
      <c r="AJ3361" s="3"/>
      <c r="AK3361" s="3"/>
      <c r="AL3361" s="3"/>
      <c r="AN3361" s="3"/>
      <c r="AQ3361" s="3"/>
    </row>
    <row r="3362" spans="1:43">
      <c r="A3362" t="str">
        <f>IF(C3362="","","Allievo "&amp;COUNTIF($C$2:C3362,C3362))</f>
        <v/>
      </c>
      <c r="H3362" s="3"/>
      <c r="N3362" s="3"/>
      <c r="O3362" s="3"/>
      <c r="P3362" s="3"/>
      <c r="Q3362" s="3"/>
      <c r="R3362" s="3"/>
      <c r="S3362" s="3"/>
      <c r="T3362" s="3"/>
      <c r="V3362" s="3"/>
      <c r="W3362" s="3"/>
      <c r="X3362" s="3"/>
      <c r="Z3362" s="3"/>
      <c r="AA3362" s="3"/>
      <c r="AB3362" s="3"/>
      <c r="AC3362" s="3"/>
      <c r="AD3362" s="3"/>
      <c r="AF3362" s="3"/>
      <c r="AG3362" s="3"/>
      <c r="AH3362" s="3"/>
      <c r="AJ3362" s="3"/>
      <c r="AK3362" s="3"/>
      <c r="AL3362" s="3"/>
      <c r="AN3362" s="3"/>
      <c r="AQ3362" s="3"/>
    </row>
    <row r="3363" spans="1:43">
      <c r="A3363" t="str">
        <f>IF(C3363="","","Allievo "&amp;COUNTIF($C$2:C3363,C3363))</f>
        <v/>
      </c>
      <c r="H3363" s="3"/>
      <c r="N3363" s="3"/>
      <c r="O3363" s="3"/>
      <c r="P3363" s="3"/>
      <c r="Q3363" s="3"/>
      <c r="R3363" s="3"/>
      <c r="S3363" s="3"/>
      <c r="T3363" s="3"/>
      <c r="V3363" s="3"/>
      <c r="W3363" s="3"/>
      <c r="X3363" s="3"/>
      <c r="Z3363" s="3"/>
      <c r="AA3363" s="3"/>
      <c r="AB3363" s="3"/>
      <c r="AC3363" s="3"/>
      <c r="AD3363" s="3"/>
      <c r="AF3363" s="3"/>
      <c r="AG3363" s="3"/>
      <c r="AH3363" s="3"/>
      <c r="AJ3363" s="3"/>
      <c r="AK3363" s="3"/>
      <c r="AL3363" s="3"/>
      <c r="AN3363" s="3"/>
      <c r="AQ3363" s="3"/>
    </row>
    <row r="3364" spans="1:43">
      <c r="A3364" t="str">
        <f>IF(C3364="","","Allievo "&amp;COUNTIF($C$2:C3364,C3364))</f>
        <v/>
      </c>
      <c r="H3364" s="3"/>
      <c r="N3364" s="3"/>
      <c r="O3364" s="3"/>
      <c r="P3364" s="3"/>
      <c r="Q3364" s="3"/>
      <c r="R3364" s="3"/>
      <c r="S3364" s="3"/>
      <c r="T3364" s="3"/>
      <c r="V3364" s="3"/>
      <c r="W3364" s="3"/>
      <c r="X3364" s="3"/>
      <c r="Z3364" s="3"/>
      <c r="AA3364" s="3"/>
      <c r="AB3364" s="3"/>
      <c r="AC3364" s="3"/>
      <c r="AD3364" s="3"/>
      <c r="AF3364" s="3"/>
      <c r="AG3364" s="3"/>
      <c r="AH3364" s="3"/>
      <c r="AJ3364" s="3"/>
      <c r="AK3364" s="3"/>
      <c r="AL3364" s="3"/>
      <c r="AN3364" s="3"/>
      <c r="AQ3364" s="3"/>
    </row>
    <row r="3365" spans="1:43">
      <c r="A3365" t="str">
        <f>IF(C3365="","","Allievo "&amp;COUNTIF($C$2:C3365,C3365))</f>
        <v/>
      </c>
      <c r="H3365" s="3"/>
      <c r="N3365" s="3"/>
      <c r="O3365" s="3"/>
      <c r="P3365" s="3"/>
      <c r="Q3365" s="3"/>
      <c r="R3365" s="3"/>
      <c r="S3365" s="3"/>
      <c r="T3365" s="3"/>
      <c r="V3365" s="3"/>
      <c r="W3365" s="3"/>
      <c r="X3365" s="3"/>
      <c r="Z3365" s="3"/>
      <c r="AA3365" s="3"/>
      <c r="AB3365" s="3"/>
      <c r="AC3365" s="3"/>
      <c r="AD3365" s="3"/>
      <c r="AF3365" s="3"/>
      <c r="AG3365" s="3"/>
      <c r="AH3365" s="3"/>
      <c r="AJ3365" s="3"/>
      <c r="AK3365" s="3"/>
      <c r="AL3365" s="3"/>
      <c r="AN3365" s="3"/>
      <c r="AQ3365" s="3"/>
    </row>
    <row r="3366" spans="1:43">
      <c r="A3366" t="str">
        <f>IF(C3366="","","Allievo "&amp;COUNTIF($C$2:C3366,C3366))</f>
        <v/>
      </c>
      <c r="H3366" s="3"/>
      <c r="N3366" s="3"/>
      <c r="O3366" s="3"/>
      <c r="P3366" s="3"/>
      <c r="Q3366" s="3"/>
      <c r="R3366" s="3"/>
      <c r="S3366" s="3"/>
      <c r="T3366" s="3"/>
      <c r="V3366" s="3"/>
      <c r="W3366" s="3"/>
      <c r="X3366" s="3"/>
      <c r="Z3366" s="3"/>
      <c r="AA3366" s="3"/>
      <c r="AB3366" s="3"/>
      <c r="AC3366" s="3"/>
      <c r="AD3366" s="3"/>
      <c r="AF3366" s="3"/>
      <c r="AG3366" s="3"/>
      <c r="AH3366" s="3"/>
      <c r="AJ3366" s="3"/>
      <c r="AK3366" s="3"/>
      <c r="AL3366" s="3"/>
      <c r="AN3366" s="3"/>
      <c r="AQ3366" s="3"/>
    </row>
    <row r="3367" spans="1:43">
      <c r="A3367" t="str">
        <f>IF(C3367="","","Allievo "&amp;COUNTIF($C$2:C3367,C3367))</f>
        <v/>
      </c>
      <c r="H3367" s="3"/>
      <c r="N3367" s="3"/>
      <c r="O3367" s="3"/>
      <c r="P3367" s="3"/>
      <c r="Q3367" s="3"/>
      <c r="R3367" s="3"/>
      <c r="S3367" s="3"/>
      <c r="T3367" s="3"/>
      <c r="V3367" s="3"/>
      <c r="W3367" s="3"/>
      <c r="X3367" s="3"/>
      <c r="Z3367" s="3"/>
      <c r="AA3367" s="3"/>
      <c r="AB3367" s="3"/>
      <c r="AC3367" s="3"/>
      <c r="AD3367" s="3"/>
      <c r="AF3367" s="3"/>
      <c r="AG3367" s="3"/>
      <c r="AH3367" s="3"/>
      <c r="AJ3367" s="3"/>
      <c r="AK3367" s="3"/>
      <c r="AL3367" s="3"/>
      <c r="AN3367" s="3"/>
      <c r="AQ3367" s="3"/>
    </row>
    <row r="3368" spans="1:43">
      <c r="A3368" t="str">
        <f>IF(C3368="","","Allievo "&amp;COUNTIF($C$2:C3368,C3368))</f>
        <v/>
      </c>
      <c r="H3368" s="3"/>
      <c r="N3368" s="3"/>
      <c r="O3368" s="3"/>
      <c r="P3368" s="3"/>
      <c r="Q3368" s="3"/>
      <c r="R3368" s="3"/>
      <c r="S3368" s="3"/>
      <c r="T3368" s="3"/>
      <c r="V3368" s="3"/>
      <c r="W3368" s="3"/>
      <c r="X3368" s="3"/>
      <c r="Z3368" s="3"/>
      <c r="AA3368" s="3"/>
      <c r="AB3368" s="3"/>
      <c r="AC3368" s="3"/>
      <c r="AD3368" s="3"/>
      <c r="AF3368" s="3"/>
      <c r="AG3368" s="3"/>
      <c r="AH3368" s="3"/>
      <c r="AJ3368" s="3"/>
      <c r="AK3368" s="3"/>
      <c r="AL3368" s="3"/>
      <c r="AN3368" s="3"/>
      <c r="AQ3368" s="3"/>
    </row>
    <row r="3369" spans="1:43">
      <c r="A3369" t="str">
        <f>IF(C3369="","","Allievo "&amp;COUNTIF($C$2:C3369,C3369))</f>
        <v/>
      </c>
      <c r="H3369" s="3"/>
      <c r="N3369" s="3"/>
      <c r="O3369" s="3"/>
      <c r="P3369" s="3"/>
      <c r="Q3369" s="3"/>
      <c r="R3369" s="3"/>
      <c r="S3369" s="3"/>
      <c r="T3369" s="3"/>
      <c r="V3369" s="3"/>
      <c r="W3369" s="3"/>
      <c r="X3369" s="3"/>
      <c r="Z3369" s="3"/>
      <c r="AA3369" s="3"/>
      <c r="AB3369" s="3"/>
      <c r="AC3369" s="3"/>
      <c r="AD3369" s="3"/>
      <c r="AF3369" s="3"/>
      <c r="AG3369" s="3"/>
      <c r="AH3369" s="3"/>
      <c r="AJ3369" s="3"/>
      <c r="AK3369" s="3"/>
      <c r="AL3369" s="3"/>
      <c r="AN3369" s="3"/>
      <c r="AQ3369" s="3"/>
    </row>
    <row r="3370" spans="1:43">
      <c r="A3370" t="str">
        <f>IF(C3370="","","Allievo "&amp;COUNTIF($C$2:C3370,C3370))</f>
        <v/>
      </c>
      <c r="H3370" s="3"/>
      <c r="N3370" s="3"/>
      <c r="O3370" s="3"/>
      <c r="P3370" s="3"/>
      <c r="Q3370" s="3"/>
      <c r="R3370" s="3"/>
      <c r="S3370" s="3"/>
      <c r="T3370" s="3"/>
      <c r="V3370" s="3"/>
      <c r="W3370" s="3"/>
      <c r="X3370" s="3"/>
      <c r="Z3370" s="3"/>
      <c r="AA3370" s="3"/>
      <c r="AB3370" s="3"/>
      <c r="AC3370" s="3"/>
      <c r="AD3370" s="3"/>
      <c r="AF3370" s="3"/>
      <c r="AG3370" s="3"/>
      <c r="AH3370" s="3"/>
      <c r="AJ3370" s="3"/>
      <c r="AK3370" s="3"/>
      <c r="AL3370" s="3"/>
      <c r="AN3370" s="3"/>
      <c r="AQ3370" s="3"/>
    </row>
    <row r="3371" spans="1:43">
      <c r="A3371" t="str">
        <f>IF(C3371="","","Allievo "&amp;COUNTIF($C$2:C3371,C3371))</f>
        <v/>
      </c>
      <c r="H3371" s="3"/>
      <c r="N3371" s="3"/>
      <c r="O3371" s="3"/>
      <c r="P3371" s="3"/>
      <c r="Q3371" s="3"/>
      <c r="R3371" s="3"/>
      <c r="S3371" s="3"/>
      <c r="T3371" s="3"/>
      <c r="V3371" s="3"/>
      <c r="W3371" s="3"/>
      <c r="X3371" s="3"/>
      <c r="Z3371" s="3"/>
      <c r="AA3371" s="3"/>
      <c r="AB3371" s="3"/>
      <c r="AC3371" s="3"/>
      <c r="AD3371" s="3"/>
      <c r="AF3371" s="3"/>
      <c r="AG3371" s="3"/>
      <c r="AH3371" s="3"/>
      <c r="AJ3371" s="3"/>
      <c r="AK3371" s="3"/>
      <c r="AL3371" s="3"/>
      <c r="AN3371" s="3"/>
      <c r="AQ3371" s="3"/>
    </row>
    <row r="3372" spans="1:43">
      <c r="A3372" t="str">
        <f>IF(C3372="","","Allievo "&amp;COUNTIF($C$2:C3372,C3372))</f>
        <v/>
      </c>
      <c r="H3372" s="3"/>
      <c r="N3372" s="3"/>
      <c r="O3372" s="3"/>
      <c r="P3372" s="3"/>
      <c r="Q3372" s="3"/>
      <c r="R3372" s="3"/>
      <c r="S3372" s="3"/>
      <c r="T3372" s="3"/>
      <c r="V3372" s="3"/>
      <c r="W3372" s="3"/>
      <c r="X3372" s="3"/>
      <c r="Z3372" s="3"/>
      <c r="AA3372" s="3"/>
      <c r="AB3372" s="3"/>
      <c r="AC3372" s="3"/>
      <c r="AD3372" s="3"/>
      <c r="AF3372" s="3"/>
      <c r="AG3372" s="3"/>
      <c r="AH3372" s="3"/>
      <c r="AJ3372" s="3"/>
      <c r="AK3372" s="3"/>
      <c r="AL3372" s="3"/>
      <c r="AN3372" s="3"/>
      <c r="AQ3372" s="3"/>
    </row>
    <row r="3373" spans="1:43">
      <c r="A3373" t="str">
        <f>IF(C3373="","","Allievo "&amp;COUNTIF($C$2:C3373,C3373))</f>
        <v/>
      </c>
      <c r="H3373" s="3"/>
      <c r="N3373" s="3"/>
      <c r="O3373" s="3"/>
      <c r="P3373" s="3"/>
      <c r="Q3373" s="3"/>
      <c r="R3373" s="3"/>
      <c r="S3373" s="3"/>
      <c r="T3373" s="3"/>
      <c r="V3373" s="3"/>
      <c r="W3373" s="3"/>
      <c r="X3373" s="3"/>
      <c r="Z3373" s="3"/>
      <c r="AA3373" s="3"/>
      <c r="AB3373" s="3"/>
      <c r="AC3373" s="3"/>
      <c r="AD3373" s="3"/>
      <c r="AF3373" s="3"/>
      <c r="AG3373" s="3"/>
      <c r="AH3373" s="3"/>
      <c r="AJ3373" s="3"/>
      <c r="AK3373" s="3"/>
      <c r="AL3373" s="3"/>
      <c r="AN3373" s="3"/>
      <c r="AQ3373" s="3"/>
    </row>
    <row r="3374" spans="1:43">
      <c r="A3374" t="str">
        <f>IF(C3374="","","Allievo "&amp;COUNTIF($C$2:C3374,C3374))</f>
        <v/>
      </c>
      <c r="H3374" s="3"/>
      <c r="N3374" s="3"/>
      <c r="O3374" s="3"/>
      <c r="P3374" s="3"/>
      <c r="Q3374" s="3"/>
      <c r="R3374" s="3"/>
      <c r="S3374" s="3"/>
      <c r="T3374" s="3"/>
      <c r="V3374" s="3"/>
      <c r="W3374" s="3"/>
      <c r="X3374" s="3"/>
      <c r="Z3374" s="3"/>
      <c r="AA3374" s="3"/>
      <c r="AB3374" s="3"/>
      <c r="AC3374" s="3"/>
      <c r="AD3374" s="3"/>
      <c r="AF3374" s="3"/>
      <c r="AG3374" s="3"/>
      <c r="AH3374" s="3"/>
      <c r="AJ3374" s="3"/>
      <c r="AK3374" s="3"/>
      <c r="AL3374" s="3"/>
      <c r="AN3374" s="3"/>
      <c r="AQ3374" s="3"/>
    </row>
    <row r="3375" spans="1:43">
      <c r="A3375" t="str">
        <f>IF(C3375="","","Allievo "&amp;COUNTIF($C$2:C3375,C3375))</f>
        <v/>
      </c>
      <c r="H3375" s="3"/>
      <c r="N3375" s="3"/>
      <c r="O3375" s="3"/>
      <c r="P3375" s="3"/>
      <c r="Q3375" s="3"/>
      <c r="R3375" s="3"/>
      <c r="S3375" s="3"/>
      <c r="T3375" s="3"/>
      <c r="V3375" s="3"/>
      <c r="W3375" s="3"/>
      <c r="X3375" s="3"/>
      <c r="Z3375" s="3"/>
      <c r="AA3375" s="3"/>
      <c r="AB3375" s="3"/>
      <c r="AC3375" s="3"/>
      <c r="AD3375" s="3"/>
      <c r="AF3375" s="3"/>
      <c r="AG3375" s="3"/>
      <c r="AH3375" s="3"/>
      <c r="AJ3375" s="3"/>
      <c r="AK3375" s="3"/>
      <c r="AL3375" s="3"/>
      <c r="AN3375" s="3"/>
      <c r="AQ3375" s="3"/>
    </row>
    <row r="3376" spans="1:43">
      <c r="A3376" t="str">
        <f>IF(C3376="","","Allievo "&amp;COUNTIF($C$2:C3376,C3376))</f>
        <v/>
      </c>
      <c r="H3376" s="3"/>
      <c r="N3376" s="3"/>
      <c r="O3376" s="3"/>
      <c r="P3376" s="3"/>
      <c r="Q3376" s="3"/>
      <c r="R3376" s="3"/>
      <c r="S3376" s="3"/>
      <c r="T3376" s="3"/>
      <c r="V3376" s="3"/>
      <c r="W3376" s="3"/>
      <c r="X3376" s="3"/>
      <c r="Z3376" s="3"/>
      <c r="AA3376" s="3"/>
      <c r="AB3376" s="3"/>
      <c r="AC3376" s="3"/>
      <c r="AD3376" s="3"/>
      <c r="AF3376" s="3"/>
      <c r="AG3376" s="3"/>
      <c r="AH3376" s="3"/>
      <c r="AJ3376" s="3"/>
      <c r="AK3376" s="3"/>
      <c r="AL3376" s="3"/>
      <c r="AN3376" s="3"/>
      <c r="AQ3376" s="3"/>
    </row>
    <row r="3377" spans="1:43">
      <c r="A3377" t="str">
        <f>IF(C3377="","","Allievo "&amp;COUNTIF($C$2:C3377,C3377))</f>
        <v/>
      </c>
      <c r="H3377" s="3"/>
      <c r="N3377" s="3"/>
      <c r="O3377" s="3"/>
      <c r="P3377" s="3"/>
      <c r="Q3377" s="3"/>
      <c r="R3377" s="3"/>
      <c r="S3377" s="3"/>
      <c r="T3377" s="3"/>
      <c r="V3377" s="3"/>
      <c r="W3377" s="3"/>
      <c r="X3377" s="3"/>
      <c r="Z3377" s="3"/>
      <c r="AA3377" s="3"/>
      <c r="AB3377" s="3"/>
      <c r="AC3377" s="3"/>
      <c r="AD3377" s="3"/>
      <c r="AF3377" s="3"/>
      <c r="AG3377" s="3"/>
      <c r="AH3377" s="3"/>
      <c r="AJ3377" s="3"/>
      <c r="AK3377" s="3"/>
      <c r="AL3377" s="3"/>
      <c r="AN3377" s="3"/>
      <c r="AQ3377" s="3"/>
    </row>
    <row r="3378" spans="1:43">
      <c r="A3378" t="str">
        <f>IF(C3378="","","Allievo "&amp;COUNTIF($C$2:C3378,C3378))</f>
        <v/>
      </c>
      <c r="H3378" s="3"/>
      <c r="N3378" s="3"/>
      <c r="O3378" s="3"/>
      <c r="P3378" s="3"/>
      <c r="Q3378" s="3"/>
      <c r="R3378" s="3"/>
      <c r="S3378" s="3"/>
      <c r="T3378" s="3"/>
      <c r="V3378" s="3"/>
      <c r="W3378" s="3"/>
      <c r="X3378" s="3"/>
      <c r="Z3378" s="3"/>
      <c r="AA3378" s="3"/>
      <c r="AB3378" s="3"/>
      <c r="AC3378" s="3"/>
      <c r="AD3378" s="3"/>
      <c r="AF3378" s="3"/>
      <c r="AG3378" s="3"/>
      <c r="AH3378" s="3"/>
      <c r="AJ3378" s="3"/>
      <c r="AK3378" s="3"/>
      <c r="AL3378" s="3"/>
      <c r="AN3378" s="3"/>
      <c r="AQ3378" s="3"/>
    </row>
    <row r="3379" spans="1:43">
      <c r="A3379" t="str">
        <f>IF(C3379="","","Allievo "&amp;COUNTIF($C$2:C3379,C3379))</f>
        <v/>
      </c>
      <c r="H3379" s="3"/>
      <c r="N3379" s="3"/>
      <c r="O3379" s="3"/>
      <c r="P3379" s="3"/>
      <c r="Q3379" s="3"/>
      <c r="R3379" s="3"/>
      <c r="S3379" s="3"/>
      <c r="T3379" s="3"/>
      <c r="V3379" s="3"/>
      <c r="W3379" s="3"/>
      <c r="X3379" s="3"/>
      <c r="Z3379" s="3"/>
      <c r="AA3379" s="3"/>
      <c r="AB3379" s="3"/>
      <c r="AC3379" s="3"/>
      <c r="AD3379" s="3"/>
      <c r="AF3379" s="3"/>
      <c r="AG3379" s="3"/>
      <c r="AH3379" s="3"/>
      <c r="AJ3379" s="3"/>
      <c r="AK3379" s="3"/>
      <c r="AL3379" s="3"/>
      <c r="AN3379" s="3"/>
      <c r="AQ3379" s="3"/>
    </row>
    <row r="3380" spans="1:43">
      <c r="A3380" t="str">
        <f>IF(C3380="","","Allievo "&amp;COUNTIF($C$2:C3380,C3380))</f>
        <v/>
      </c>
      <c r="H3380" s="3"/>
      <c r="N3380" s="3"/>
      <c r="O3380" s="3"/>
      <c r="P3380" s="3"/>
      <c r="Q3380" s="3"/>
      <c r="R3380" s="3"/>
      <c r="S3380" s="3"/>
      <c r="T3380" s="3"/>
      <c r="V3380" s="3"/>
      <c r="W3380" s="3"/>
      <c r="X3380" s="3"/>
      <c r="Z3380" s="3"/>
      <c r="AA3380" s="3"/>
      <c r="AB3380" s="3"/>
      <c r="AC3380" s="3"/>
      <c r="AD3380" s="3"/>
      <c r="AF3380" s="3"/>
      <c r="AG3380" s="3"/>
      <c r="AH3380" s="3"/>
      <c r="AJ3380" s="3"/>
      <c r="AK3380" s="3"/>
      <c r="AL3380" s="3"/>
      <c r="AN3380" s="3"/>
      <c r="AQ3380" s="3"/>
    </row>
    <row r="3381" spans="1:43">
      <c r="A3381" t="str">
        <f>IF(C3381="","","Allievo "&amp;COUNTIF($C$2:C3381,C3381))</f>
        <v/>
      </c>
      <c r="H3381" s="3"/>
      <c r="N3381" s="3"/>
      <c r="O3381" s="3"/>
      <c r="P3381" s="3"/>
      <c r="Q3381" s="3"/>
      <c r="R3381" s="3"/>
      <c r="S3381" s="3"/>
      <c r="T3381" s="3"/>
      <c r="V3381" s="3"/>
      <c r="W3381" s="3"/>
      <c r="X3381" s="3"/>
      <c r="Z3381" s="3"/>
      <c r="AA3381" s="3"/>
      <c r="AB3381" s="3"/>
      <c r="AC3381" s="3"/>
      <c r="AD3381" s="3"/>
      <c r="AF3381" s="3"/>
      <c r="AG3381" s="3"/>
      <c r="AH3381" s="3"/>
      <c r="AJ3381" s="3"/>
      <c r="AK3381" s="3"/>
      <c r="AL3381" s="3"/>
      <c r="AN3381" s="3"/>
      <c r="AQ3381" s="3"/>
    </row>
    <row r="3382" spans="1:43">
      <c r="A3382" t="str">
        <f>IF(C3382="","","Allievo "&amp;COUNTIF($C$2:C3382,C3382))</f>
        <v/>
      </c>
      <c r="H3382" s="3"/>
      <c r="N3382" s="3"/>
      <c r="O3382" s="3"/>
      <c r="P3382" s="3"/>
      <c r="Q3382" s="3"/>
      <c r="R3382" s="3"/>
      <c r="S3382" s="3"/>
      <c r="T3382" s="3"/>
      <c r="V3382" s="3"/>
      <c r="W3382" s="3"/>
      <c r="X3382" s="3"/>
      <c r="Z3382" s="3"/>
      <c r="AA3382" s="3"/>
      <c r="AB3382" s="3"/>
      <c r="AC3382" s="3"/>
      <c r="AD3382" s="3"/>
      <c r="AF3382" s="3"/>
      <c r="AG3382" s="3"/>
      <c r="AH3382" s="3"/>
      <c r="AJ3382" s="3"/>
      <c r="AK3382" s="3"/>
      <c r="AL3382" s="3"/>
      <c r="AN3382" s="3"/>
      <c r="AQ3382" s="3"/>
    </row>
    <row r="3383" spans="1:43">
      <c r="A3383" t="str">
        <f>IF(C3383="","","Allievo "&amp;COUNTIF($C$2:C3383,C3383))</f>
        <v/>
      </c>
      <c r="H3383" s="3"/>
      <c r="N3383" s="3"/>
      <c r="O3383" s="3"/>
      <c r="P3383" s="3"/>
      <c r="Q3383" s="3"/>
      <c r="R3383" s="3"/>
      <c r="S3383" s="3"/>
      <c r="T3383" s="3"/>
      <c r="V3383" s="3"/>
      <c r="W3383" s="3"/>
      <c r="X3383" s="3"/>
      <c r="Z3383" s="3"/>
      <c r="AA3383" s="3"/>
      <c r="AB3383" s="3"/>
      <c r="AC3383" s="3"/>
      <c r="AD3383" s="3"/>
      <c r="AF3383" s="3"/>
      <c r="AG3383" s="3"/>
      <c r="AH3383" s="3"/>
      <c r="AJ3383" s="3"/>
      <c r="AK3383" s="3"/>
      <c r="AL3383" s="3"/>
      <c r="AN3383" s="3"/>
      <c r="AQ3383" s="3"/>
    </row>
    <row r="3384" spans="1:43">
      <c r="A3384" t="str">
        <f>IF(C3384="","","Allievo "&amp;COUNTIF($C$2:C3384,C3384))</f>
        <v/>
      </c>
      <c r="H3384" s="3"/>
      <c r="N3384" s="3"/>
      <c r="O3384" s="3"/>
      <c r="P3384" s="3"/>
      <c r="Q3384" s="3"/>
      <c r="R3384" s="3"/>
      <c r="S3384" s="3"/>
      <c r="T3384" s="3"/>
      <c r="V3384" s="3"/>
      <c r="W3384" s="3"/>
      <c r="X3384" s="3"/>
      <c r="Z3384" s="3"/>
      <c r="AA3384" s="3"/>
      <c r="AB3384" s="3"/>
      <c r="AC3384" s="3"/>
      <c r="AD3384" s="3"/>
      <c r="AF3384" s="3"/>
      <c r="AG3384" s="3"/>
      <c r="AH3384" s="3"/>
      <c r="AJ3384" s="3"/>
      <c r="AK3384" s="3"/>
      <c r="AL3384" s="3"/>
      <c r="AN3384" s="3"/>
      <c r="AQ3384" s="3"/>
    </row>
    <row r="3385" spans="1:43">
      <c r="A3385" t="str">
        <f>IF(C3385="","","Allievo "&amp;COUNTIF($C$2:C3385,C3385))</f>
        <v/>
      </c>
      <c r="H3385" s="3"/>
      <c r="N3385" s="3"/>
      <c r="O3385" s="3"/>
      <c r="P3385" s="3"/>
      <c r="Q3385" s="3"/>
      <c r="R3385" s="3"/>
      <c r="S3385" s="3"/>
      <c r="T3385" s="3"/>
      <c r="V3385" s="3"/>
      <c r="W3385" s="3"/>
      <c r="X3385" s="3"/>
      <c r="Z3385" s="3"/>
      <c r="AA3385" s="3"/>
      <c r="AB3385" s="3"/>
      <c r="AC3385" s="3"/>
      <c r="AD3385" s="3"/>
      <c r="AF3385" s="3"/>
      <c r="AG3385" s="3"/>
      <c r="AH3385" s="3"/>
      <c r="AJ3385" s="3"/>
      <c r="AK3385" s="3"/>
      <c r="AL3385" s="3"/>
      <c r="AN3385" s="3"/>
      <c r="AQ3385" s="3"/>
    </row>
    <row r="3386" spans="1:43">
      <c r="A3386" t="str">
        <f>IF(C3386="","","Allievo "&amp;COUNTIF($C$2:C3386,C3386))</f>
        <v/>
      </c>
      <c r="H3386" s="3"/>
      <c r="N3386" s="3"/>
      <c r="O3386" s="3"/>
      <c r="P3386" s="3"/>
      <c r="Q3386" s="3"/>
      <c r="R3386" s="3"/>
      <c r="S3386" s="3"/>
      <c r="T3386" s="3"/>
      <c r="V3386" s="3"/>
      <c r="W3386" s="3"/>
      <c r="X3386" s="3"/>
      <c r="Z3386" s="3"/>
      <c r="AA3386" s="3"/>
      <c r="AB3386" s="3"/>
      <c r="AC3386" s="3"/>
      <c r="AD3386" s="3"/>
      <c r="AF3386" s="3"/>
      <c r="AG3386" s="3"/>
      <c r="AH3386" s="3"/>
      <c r="AJ3386" s="3"/>
      <c r="AK3386" s="3"/>
      <c r="AL3386" s="3"/>
      <c r="AN3386" s="3"/>
      <c r="AQ3386" s="3"/>
    </row>
    <row r="3387" spans="1:43">
      <c r="A3387" t="str">
        <f>IF(C3387="","","Allievo "&amp;COUNTIF($C$2:C3387,C3387))</f>
        <v/>
      </c>
      <c r="H3387" s="3"/>
      <c r="N3387" s="3"/>
      <c r="O3387" s="3"/>
      <c r="P3387" s="3"/>
      <c r="Q3387" s="3"/>
      <c r="R3387" s="3"/>
      <c r="S3387" s="3"/>
      <c r="T3387" s="3"/>
      <c r="V3387" s="3"/>
      <c r="W3387" s="3"/>
      <c r="X3387" s="3"/>
      <c r="Z3387" s="3"/>
      <c r="AA3387" s="3"/>
      <c r="AB3387" s="3"/>
      <c r="AC3387" s="3"/>
      <c r="AD3387" s="3"/>
      <c r="AF3387" s="3"/>
      <c r="AG3387" s="3"/>
      <c r="AH3387" s="3"/>
      <c r="AJ3387" s="3"/>
      <c r="AK3387" s="3"/>
      <c r="AL3387" s="3"/>
      <c r="AN3387" s="3"/>
      <c r="AQ3387" s="3"/>
    </row>
    <row r="3388" spans="1:43">
      <c r="A3388" t="str">
        <f>IF(C3388="","","Allievo "&amp;COUNTIF($C$2:C3388,C3388))</f>
        <v/>
      </c>
      <c r="H3388" s="3"/>
      <c r="N3388" s="3"/>
      <c r="O3388" s="3"/>
      <c r="P3388" s="3"/>
      <c r="Q3388" s="3"/>
      <c r="R3388" s="3"/>
      <c r="S3388" s="3"/>
      <c r="T3388" s="3"/>
      <c r="V3388" s="3"/>
      <c r="W3388" s="3"/>
      <c r="X3388" s="3"/>
      <c r="Z3388" s="3"/>
      <c r="AA3388" s="3"/>
      <c r="AB3388" s="3"/>
      <c r="AC3388" s="3"/>
      <c r="AD3388" s="3"/>
      <c r="AF3388" s="3"/>
      <c r="AG3388" s="3"/>
      <c r="AH3388" s="3"/>
      <c r="AJ3388" s="3"/>
      <c r="AK3388" s="3"/>
      <c r="AL3388" s="3"/>
      <c r="AN3388" s="3"/>
      <c r="AQ3388" s="3"/>
    </row>
    <row r="3389" spans="1:43">
      <c r="A3389" t="str">
        <f>IF(C3389="","","Allievo "&amp;COUNTIF($C$2:C3389,C3389))</f>
        <v/>
      </c>
      <c r="H3389" s="3"/>
      <c r="N3389" s="3"/>
      <c r="O3389" s="3"/>
      <c r="P3389" s="3"/>
      <c r="Q3389" s="3"/>
      <c r="R3389" s="3"/>
      <c r="S3389" s="3"/>
      <c r="T3389" s="3"/>
      <c r="V3389" s="3"/>
      <c r="W3389" s="3"/>
      <c r="X3389" s="3"/>
      <c r="Z3389" s="3"/>
      <c r="AA3389" s="3"/>
      <c r="AB3389" s="3"/>
      <c r="AC3389" s="3"/>
      <c r="AD3389" s="3"/>
      <c r="AF3389" s="3"/>
      <c r="AG3389" s="3"/>
      <c r="AH3389" s="3"/>
      <c r="AJ3389" s="3"/>
      <c r="AK3389" s="3"/>
      <c r="AL3389" s="3"/>
      <c r="AN3389" s="3"/>
      <c r="AQ3389" s="3"/>
    </row>
    <row r="3390" spans="1:43">
      <c r="A3390" t="str">
        <f>IF(C3390="","","Allievo "&amp;COUNTIF($C$2:C3390,C3390))</f>
        <v/>
      </c>
      <c r="H3390" s="3"/>
      <c r="N3390" s="3"/>
      <c r="O3390" s="3"/>
      <c r="P3390" s="3"/>
      <c r="Q3390" s="3"/>
      <c r="R3390" s="3"/>
      <c r="S3390" s="3"/>
      <c r="T3390" s="3"/>
      <c r="V3390" s="3"/>
      <c r="W3390" s="3"/>
      <c r="X3390" s="3"/>
      <c r="Z3390" s="3"/>
      <c r="AA3390" s="3"/>
      <c r="AB3390" s="3"/>
      <c r="AC3390" s="3"/>
      <c r="AD3390" s="3"/>
      <c r="AF3390" s="3"/>
      <c r="AG3390" s="3"/>
      <c r="AH3390" s="3"/>
      <c r="AJ3390" s="3"/>
      <c r="AK3390" s="3"/>
      <c r="AL3390" s="3"/>
      <c r="AN3390" s="3"/>
      <c r="AQ3390" s="3"/>
    </row>
    <row r="3391" spans="1:43">
      <c r="A3391" t="str">
        <f>IF(C3391="","","Allievo "&amp;COUNTIF($C$2:C3391,C3391))</f>
        <v/>
      </c>
      <c r="H3391" s="3"/>
      <c r="N3391" s="3"/>
      <c r="O3391" s="3"/>
      <c r="P3391" s="3"/>
      <c r="Q3391" s="3"/>
      <c r="R3391" s="3"/>
      <c r="S3391" s="3"/>
      <c r="T3391" s="3"/>
      <c r="V3391" s="3"/>
      <c r="W3391" s="3"/>
      <c r="X3391" s="3"/>
      <c r="Z3391" s="3"/>
      <c r="AA3391" s="3"/>
      <c r="AB3391" s="3"/>
      <c r="AC3391" s="3"/>
      <c r="AD3391" s="3"/>
      <c r="AF3391" s="3"/>
      <c r="AG3391" s="3"/>
      <c r="AH3391" s="3"/>
      <c r="AJ3391" s="3"/>
      <c r="AK3391" s="3"/>
      <c r="AL3391" s="3"/>
      <c r="AN3391" s="3"/>
      <c r="AQ3391" s="3"/>
    </row>
    <row r="3392" spans="1:43">
      <c r="A3392" t="str">
        <f>IF(C3392="","","Allievo "&amp;COUNTIF($C$2:C3392,C3392))</f>
        <v/>
      </c>
      <c r="H3392" s="3"/>
      <c r="N3392" s="3"/>
      <c r="O3392" s="3"/>
      <c r="P3392" s="3"/>
      <c r="Q3392" s="3"/>
      <c r="R3392" s="3"/>
      <c r="S3392" s="3"/>
      <c r="T3392" s="3"/>
      <c r="V3392" s="3"/>
      <c r="W3392" s="3"/>
      <c r="X3392" s="3"/>
      <c r="Z3392" s="3"/>
      <c r="AA3392" s="3"/>
      <c r="AB3392" s="3"/>
      <c r="AC3392" s="3"/>
      <c r="AD3392" s="3"/>
      <c r="AF3392" s="3"/>
      <c r="AG3392" s="3"/>
      <c r="AH3392" s="3"/>
      <c r="AJ3392" s="3"/>
      <c r="AK3392" s="3"/>
      <c r="AL3392" s="3"/>
      <c r="AN3392" s="3"/>
      <c r="AQ3392" s="3"/>
    </row>
    <row r="3393" spans="1:43">
      <c r="A3393" t="str">
        <f>IF(C3393="","","Allievo "&amp;COUNTIF($C$2:C3393,C3393))</f>
        <v/>
      </c>
      <c r="H3393" s="3"/>
      <c r="N3393" s="3"/>
      <c r="O3393" s="3"/>
      <c r="P3393" s="3"/>
      <c r="Q3393" s="3"/>
      <c r="R3393" s="3"/>
      <c r="S3393" s="3"/>
      <c r="T3393" s="3"/>
      <c r="V3393" s="3"/>
      <c r="W3393" s="3"/>
      <c r="X3393" s="3"/>
      <c r="Z3393" s="3"/>
      <c r="AA3393" s="3"/>
      <c r="AB3393" s="3"/>
      <c r="AC3393" s="3"/>
      <c r="AD3393" s="3"/>
      <c r="AF3393" s="3"/>
      <c r="AG3393" s="3"/>
      <c r="AH3393" s="3"/>
      <c r="AJ3393" s="3"/>
      <c r="AK3393" s="3"/>
      <c r="AL3393" s="3"/>
      <c r="AN3393" s="3"/>
      <c r="AQ3393" s="3"/>
    </row>
    <row r="3394" spans="1:43">
      <c r="A3394" t="str">
        <f>IF(C3394="","","Allievo "&amp;COUNTIF($C$2:C3394,C3394))</f>
        <v/>
      </c>
      <c r="H3394" s="3"/>
      <c r="N3394" s="3"/>
      <c r="O3394" s="3"/>
      <c r="P3394" s="3"/>
      <c r="Q3394" s="3"/>
      <c r="R3394" s="3"/>
      <c r="S3394" s="3"/>
      <c r="T3394" s="3"/>
      <c r="V3394" s="3"/>
      <c r="W3394" s="3"/>
      <c r="X3394" s="3"/>
      <c r="Z3394" s="3"/>
      <c r="AA3394" s="3"/>
      <c r="AB3394" s="3"/>
      <c r="AC3394" s="3"/>
      <c r="AD3394" s="3"/>
      <c r="AF3394" s="3"/>
      <c r="AG3394" s="3"/>
      <c r="AH3394" s="3"/>
      <c r="AJ3394" s="3"/>
      <c r="AK3394" s="3"/>
      <c r="AL3394" s="3"/>
      <c r="AN3394" s="3"/>
      <c r="AQ3394" s="3"/>
    </row>
    <row r="3395" spans="1:43">
      <c r="A3395" t="str">
        <f>IF(C3395="","","Allievo "&amp;COUNTIF($C$2:C3395,C3395))</f>
        <v/>
      </c>
      <c r="H3395" s="3"/>
      <c r="N3395" s="3"/>
      <c r="O3395" s="3"/>
      <c r="P3395" s="3"/>
      <c r="Q3395" s="3"/>
      <c r="R3395" s="3"/>
      <c r="S3395" s="3"/>
      <c r="T3395" s="3"/>
      <c r="V3395" s="3"/>
      <c r="W3395" s="3"/>
      <c r="X3395" s="3"/>
      <c r="Z3395" s="3"/>
      <c r="AA3395" s="3"/>
      <c r="AB3395" s="3"/>
      <c r="AC3395" s="3"/>
      <c r="AD3395" s="3"/>
      <c r="AF3395" s="3"/>
      <c r="AG3395" s="3"/>
      <c r="AH3395" s="3"/>
      <c r="AJ3395" s="3"/>
      <c r="AK3395" s="3"/>
      <c r="AL3395" s="3"/>
      <c r="AN3395" s="3"/>
      <c r="AQ3395" s="3"/>
    </row>
    <row r="3396" spans="1:43">
      <c r="A3396" t="str">
        <f>IF(C3396="","","Allievo "&amp;COUNTIF($C$2:C3396,C3396))</f>
        <v/>
      </c>
      <c r="H3396" s="3"/>
      <c r="N3396" s="3"/>
      <c r="O3396" s="3"/>
      <c r="P3396" s="3"/>
      <c r="Q3396" s="3"/>
      <c r="R3396" s="3"/>
      <c r="S3396" s="3"/>
      <c r="T3396" s="3"/>
      <c r="V3396" s="3"/>
      <c r="W3396" s="3"/>
      <c r="X3396" s="3"/>
      <c r="Z3396" s="3"/>
      <c r="AA3396" s="3"/>
      <c r="AB3396" s="3"/>
      <c r="AC3396" s="3"/>
      <c r="AD3396" s="3"/>
      <c r="AF3396" s="3"/>
      <c r="AG3396" s="3"/>
      <c r="AH3396" s="3"/>
      <c r="AJ3396" s="3"/>
      <c r="AK3396" s="3"/>
      <c r="AL3396" s="3"/>
      <c r="AN3396" s="3"/>
      <c r="AQ3396" s="3"/>
    </row>
    <row r="3397" spans="1:43">
      <c r="A3397" t="str">
        <f>IF(C3397="","","Allievo "&amp;COUNTIF($C$2:C3397,C3397))</f>
        <v/>
      </c>
      <c r="H3397" s="3"/>
      <c r="N3397" s="3"/>
      <c r="O3397" s="3"/>
      <c r="P3397" s="3"/>
      <c r="Q3397" s="3"/>
      <c r="R3397" s="3"/>
      <c r="S3397" s="3"/>
      <c r="T3397" s="3"/>
      <c r="V3397" s="3"/>
      <c r="W3397" s="3"/>
      <c r="X3397" s="3"/>
      <c r="Z3397" s="3"/>
      <c r="AA3397" s="3"/>
      <c r="AB3397" s="3"/>
      <c r="AC3397" s="3"/>
      <c r="AD3397" s="3"/>
      <c r="AF3397" s="3"/>
      <c r="AG3397" s="3"/>
      <c r="AH3397" s="3"/>
      <c r="AJ3397" s="3"/>
      <c r="AK3397" s="3"/>
      <c r="AL3397" s="3"/>
      <c r="AN3397" s="3"/>
      <c r="AQ3397" s="3"/>
    </row>
    <row r="3398" spans="1:43">
      <c r="A3398" t="str">
        <f>IF(C3398="","","Allievo "&amp;COUNTIF($C$2:C3398,C3398))</f>
        <v/>
      </c>
      <c r="H3398" s="3"/>
      <c r="N3398" s="3"/>
      <c r="O3398" s="3"/>
      <c r="P3398" s="3"/>
      <c r="Q3398" s="3"/>
      <c r="R3398" s="3"/>
      <c r="S3398" s="3"/>
      <c r="T3398" s="3"/>
      <c r="V3398" s="3"/>
      <c r="W3398" s="3"/>
      <c r="X3398" s="3"/>
      <c r="Z3398" s="3"/>
      <c r="AA3398" s="3"/>
      <c r="AB3398" s="3"/>
      <c r="AC3398" s="3"/>
      <c r="AD3398" s="3"/>
      <c r="AF3398" s="3"/>
      <c r="AG3398" s="3"/>
      <c r="AH3398" s="3"/>
      <c r="AJ3398" s="3"/>
      <c r="AK3398" s="3"/>
      <c r="AL3398" s="3"/>
      <c r="AN3398" s="3"/>
      <c r="AQ3398" s="3"/>
    </row>
    <row r="3399" spans="1:43">
      <c r="A3399" t="str">
        <f>IF(C3399="","","Allievo "&amp;COUNTIF($C$2:C3399,C3399))</f>
        <v/>
      </c>
      <c r="H3399" s="3"/>
      <c r="N3399" s="3"/>
      <c r="O3399" s="3"/>
      <c r="P3399" s="3"/>
      <c r="Q3399" s="3"/>
      <c r="R3399" s="3"/>
      <c r="S3399" s="3"/>
      <c r="T3399" s="3"/>
      <c r="V3399" s="3"/>
      <c r="W3399" s="3"/>
      <c r="X3399" s="3"/>
      <c r="Z3399" s="3"/>
      <c r="AA3399" s="3"/>
      <c r="AB3399" s="3"/>
      <c r="AC3399" s="3"/>
      <c r="AD3399" s="3"/>
      <c r="AF3399" s="3"/>
      <c r="AG3399" s="3"/>
      <c r="AH3399" s="3"/>
      <c r="AJ3399" s="3"/>
      <c r="AK3399" s="3"/>
      <c r="AL3399" s="3"/>
      <c r="AN3399" s="3"/>
      <c r="AQ3399" s="3"/>
    </row>
    <row r="3400" spans="1:43">
      <c r="A3400" t="str">
        <f>IF(C3400="","","Allievo "&amp;COUNTIF($C$2:C3400,C3400))</f>
        <v/>
      </c>
      <c r="H3400" s="3"/>
      <c r="N3400" s="3"/>
      <c r="O3400" s="3"/>
      <c r="P3400" s="3"/>
      <c r="Q3400" s="3"/>
      <c r="R3400" s="3"/>
      <c r="S3400" s="3"/>
      <c r="T3400" s="3"/>
      <c r="V3400" s="3"/>
      <c r="W3400" s="3"/>
      <c r="X3400" s="3"/>
      <c r="Z3400" s="3"/>
      <c r="AA3400" s="3"/>
      <c r="AB3400" s="3"/>
      <c r="AC3400" s="3"/>
      <c r="AD3400" s="3"/>
      <c r="AF3400" s="3"/>
      <c r="AG3400" s="3"/>
      <c r="AH3400" s="3"/>
      <c r="AJ3400" s="3"/>
      <c r="AK3400" s="3"/>
      <c r="AL3400" s="3"/>
      <c r="AN3400" s="3"/>
      <c r="AQ3400" s="3"/>
    </row>
    <row r="3401" spans="1:43">
      <c r="A3401" t="str">
        <f>IF(C3401="","","Allievo "&amp;COUNTIF($C$2:C3401,C3401))</f>
        <v/>
      </c>
      <c r="H3401" s="3"/>
      <c r="N3401" s="3"/>
      <c r="O3401" s="3"/>
      <c r="P3401" s="3"/>
      <c r="Q3401" s="3"/>
      <c r="R3401" s="3"/>
      <c r="S3401" s="3"/>
      <c r="T3401" s="3"/>
      <c r="V3401" s="3"/>
      <c r="W3401" s="3"/>
      <c r="X3401" s="3"/>
      <c r="Z3401" s="3"/>
      <c r="AA3401" s="3"/>
      <c r="AB3401" s="3"/>
      <c r="AC3401" s="3"/>
      <c r="AD3401" s="3"/>
      <c r="AF3401" s="3"/>
      <c r="AG3401" s="3"/>
      <c r="AH3401" s="3"/>
      <c r="AJ3401" s="3"/>
      <c r="AK3401" s="3"/>
      <c r="AL3401" s="3"/>
      <c r="AN3401" s="3"/>
      <c r="AQ3401" s="3"/>
    </row>
    <row r="3402" spans="1:43">
      <c r="A3402" t="str">
        <f>IF(C3402="","","Allievo "&amp;COUNTIF($C$2:C3402,C3402))</f>
        <v/>
      </c>
      <c r="H3402" s="3"/>
      <c r="N3402" s="3"/>
      <c r="O3402" s="3"/>
      <c r="P3402" s="3"/>
      <c r="Q3402" s="3"/>
      <c r="R3402" s="3"/>
      <c r="S3402" s="3"/>
      <c r="T3402" s="3"/>
      <c r="V3402" s="3"/>
      <c r="W3402" s="3"/>
      <c r="X3402" s="3"/>
      <c r="Z3402" s="3"/>
      <c r="AA3402" s="3"/>
      <c r="AB3402" s="3"/>
      <c r="AC3402" s="3"/>
      <c r="AD3402" s="3"/>
      <c r="AF3402" s="3"/>
      <c r="AG3402" s="3"/>
      <c r="AH3402" s="3"/>
      <c r="AJ3402" s="3"/>
      <c r="AK3402" s="3"/>
      <c r="AL3402" s="3"/>
      <c r="AN3402" s="3"/>
      <c r="AQ3402" s="3"/>
    </row>
    <row r="3403" spans="1:43">
      <c r="A3403" t="str">
        <f>IF(C3403="","","Allievo "&amp;COUNTIF($C$2:C3403,C3403))</f>
        <v/>
      </c>
      <c r="H3403" s="3"/>
      <c r="N3403" s="3"/>
      <c r="O3403" s="3"/>
      <c r="P3403" s="3"/>
      <c r="Q3403" s="3"/>
      <c r="R3403" s="3"/>
      <c r="S3403" s="3"/>
      <c r="T3403" s="3"/>
      <c r="V3403" s="3"/>
      <c r="W3403" s="3"/>
      <c r="X3403" s="3"/>
      <c r="Z3403" s="3"/>
      <c r="AA3403" s="3"/>
      <c r="AB3403" s="3"/>
      <c r="AC3403" s="3"/>
      <c r="AD3403" s="3"/>
      <c r="AF3403" s="3"/>
      <c r="AG3403" s="3"/>
      <c r="AH3403" s="3"/>
      <c r="AJ3403" s="3"/>
      <c r="AK3403" s="3"/>
      <c r="AL3403" s="3"/>
      <c r="AN3403" s="3"/>
      <c r="AQ3403" s="3"/>
    </row>
    <row r="3404" spans="1:43">
      <c r="A3404" t="str">
        <f>IF(C3404="","","Allievo "&amp;COUNTIF($C$2:C3404,C3404))</f>
        <v/>
      </c>
      <c r="H3404" s="3"/>
      <c r="N3404" s="3"/>
      <c r="O3404" s="3"/>
      <c r="P3404" s="3"/>
      <c r="Q3404" s="3"/>
      <c r="R3404" s="3"/>
      <c r="S3404" s="3"/>
      <c r="T3404" s="3"/>
      <c r="V3404" s="3"/>
      <c r="W3404" s="3"/>
      <c r="X3404" s="3"/>
      <c r="Z3404" s="3"/>
      <c r="AA3404" s="3"/>
      <c r="AB3404" s="3"/>
      <c r="AC3404" s="3"/>
      <c r="AD3404" s="3"/>
      <c r="AF3404" s="3"/>
      <c r="AG3404" s="3"/>
      <c r="AH3404" s="3"/>
      <c r="AJ3404" s="3"/>
      <c r="AK3404" s="3"/>
      <c r="AL3404" s="3"/>
      <c r="AN3404" s="3"/>
      <c r="AQ3404" s="3"/>
    </row>
    <row r="3405" spans="1:43">
      <c r="A3405" t="str">
        <f>IF(C3405="","","Allievo "&amp;COUNTIF($C$2:C3405,C3405))</f>
        <v/>
      </c>
      <c r="H3405" s="3"/>
      <c r="N3405" s="3"/>
      <c r="O3405" s="3"/>
      <c r="P3405" s="3"/>
      <c r="Q3405" s="3"/>
      <c r="R3405" s="3"/>
      <c r="S3405" s="3"/>
      <c r="T3405" s="3"/>
      <c r="V3405" s="3"/>
      <c r="W3405" s="3"/>
      <c r="X3405" s="3"/>
      <c r="Z3405" s="3"/>
      <c r="AA3405" s="3"/>
      <c r="AB3405" s="3"/>
      <c r="AC3405" s="3"/>
      <c r="AD3405" s="3"/>
      <c r="AF3405" s="3"/>
      <c r="AG3405" s="3"/>
      <c r="AH3405" s="3"/>
      <c r="AJ3405" s="3"/>
      <c r="AK3405" s="3"/>
      <c r="AL3405" s="3"/>
      <c r="AN3405" s="3"/>
      <c r="AQ3405" s="3"/>
    </row>
    <row r="3406" spans="1:43">
      <c r="A3406" t="str">
        <f>IF(C3406="","","Allievo "&amp;COUNTIF($C$2:C3406,C3406))</f>
        <v/>
      </c>
      <c r="H3406" s="3"/>
      <c r="N3406" s="3"/>
      <c r="O3406" s="3"/>
      <c r="P3406" s="3"/>
      <c r="Q3406" s="3"/>
      <c r="R3406" s="3"/>
      <c r="S3406" s="3"/>
      <c r="T3406" s="3"/>
      <c r="V3406" s="3"/>
      <c r="W3406" s="3"/>
      <c r="X3406" s="3"/>
      <c r="Z3406" s="3"/>
      <c r="AA3406" s="3"/>
      <c r="AB3406" s="3"/>
      <c r="AC3406" s="3"/>
      <c r="AD3406" s="3"/>
      <c r="AF3406" s="3"/>
      <c r="AG3406" s="3"/>
      <c r="AH3406" s="3"/>
      <c r="AJ3406" s="3"/>
      <c r="AK3406" s="3"/>
      <c r="AL3406" s="3"/>
      <c r="AN3406" s="3"/>
      <c r="AQ3406" s="3"/>
    </row>
    <row r="3407" spans="1:43">
      <c r="A3407" t="str">
        <f>IF(C3407="","","Allievo "&amp;COUNTIF($C$2:C3407,C3407))</f>
        <v/>
      </c>
      <c r="H3407" s="3"/>
      <c r="N3407" s="3"/>
      <c r="O3407" s="3"/>
      <c r="P3407" s="3"/>
      <c r="Q3407" s="3"/>
      <c r="R3407" s="3"/>
      <c r="S3407" s="3"/>
      <c r="T3407" s="3"/>
      <c r="V3407" s="3"/>
      <c r="W3407" s="3"/>
      <c r="X3407" s="3"/>
      <c r="Z3407" s="3"/>
      <c r="AA3407" s="3"/>
      <c r="AB3407" s="3"/>
      <c r="AC3407" s="3"/>
      <c r="AD3407" s="3"/>
      <c r="AF3407" s="3"/>
      <c r="AG3407" s="3"/>
      <c r="AH3407" s="3"/>
      <c r="AJ3407" s="3"/>
      <c r="AK3407" s="3"/>
      <c r="AL3407" s="3"/>
      <c r="AN3407" s="3"/>
      <c r="AQ3407" s="3"/>
    </row>
    <row r="3408" spans="1:43">
      <c r="A3408" t="str">
        <f>IF(C3408="","","Allievo "&amp;COUNTIF($C$2:C3408,C3408))</f>
        <v/>
      </c>
      <c r="H3408" s="3"/>
      <c r="N3408" s="3"/>
      <c r="O3408" s="3"/>
      <c r="P3408" s="3"/>
      <c r="Q3408" s="3"/>
      <c r="R3408" s="3"/>
      <c r="S3408" s="3"/>
      <c r="T3408" s="3"/>
      <c r="V3408" s="3"/>
      <c r="W3408" s="3"/>
      <c r="X3408" s="3"/>
      <c r="Z3408" s="3"/>
      <c r="AA3408" s="3"/>
      <c r="AB3408" s="3"/>
      <c r="AC3408" s="3"/>
      <c r="AD3408" s="3"/>
      <c r="AF3408" s="3"/>
      <c r="AG3408" s="3"/>
      <c r="AH3408" s="3"/>
      <c r="AJ3408" s="3"/>
      <c r="AK3408" s="3"/>
      <c r="AL3408" s="3"/>
      <c r="AN3408" s="3"/>
      <c r="AQ3408" s="3"/>
    </row>
    <row r="3409" spans="1:43">
      <c r="A3409" t="str">
        <f>IF(C3409="","","Allievo "&amp;COUNTIF($C$2:C3409,C3409))</f>
        <v/>
      </c>
      <c r="H3409" s="3"/>
      <c r="N3409" s="3"/>
      <c r="O3409" s="3"/>
      <c r="P3409" s="3"/>
      <c r="Q3409" s="3"/>
      <c r="R3409" s="3"/>
      <c r="S3409" s="3"/>
      <c r="T3409" s="3"/>
      <c r="V3409" s="3"/>
      <c r="W3409" s="3"/>
      <c r="X3409" s="3"/>
      <c r="Z3409" s="3"/>
      <c r="AA3409" s="3"/>
      <c r="AB3409" s="3"/>
      <c r="AC3409" s="3"/>
      <c r="AD3409" s="3"/>
      <c r="AF3409" s="3"/>
      <c r="AG3409" s="3"/>
      <c r="AH3409" s="3"/>
      <c r="AJ3409" s="3"/>
      <c r="AK3409" s="3"/>
      <c r="AL3409" s="3"/>
      <c r="AN3409" s="3"/>
      <c r="AQ3409" s="3"/>
    </row>
    <row r="3410" spans="1:43">
      <c r="A3410" t="str">
        <f>IF(C3410="","","Allievo "&amp;COUNTIF($C$2:C3410,C3410))</f>
        <v/>
      </c>
      <c r="H3410" s="3"/>
      <c r="N3410" s="3"/>
      <c r="O3410" s="3"/>
      <c r="P3410" s="3"/>
      <c r="Q3410" s="3"/>
      <c r="R3410" s="3"/>
      <c r="S3410" s="3"/>
      <c r="T3410" s="3"/>
      <c r="V3410" s="3"/>
      <c r="W3410" s="3"/>
      <c r="X3410" s="3"/>
      <c r="Z3410" s="3"/>
      <c r="AA3410" s="3"/>
      <c r="AB3410" s="3"/>
      <c r="AC3410" s="3"/>
      <c r="AD3410" s="3"/>
      <c r="AF3410" s="3"/>
      <c r="AG3410" s="3"/>
      <c r="AH3410" s="3"/>
      <c r="AJ3410" s="3"/>
      <c r="AK3410" s="3"/>
      <c r="AL3410" s="3"/>
      <c r="AN3410" s="3"/>
      <c r="AQ3410" s="3"/>
    </row>
    <row r="3411" spans="1:43">
      <c r="A3411" t="str">
        <f>IF(C3411="","","Allievo "&amp;COUNTIF($C$2:C3411,C3411))</f>
        <v/>
      </c>
      <c r="H3411" s="3"/>
      <c r="N3411" s="3"/>
      <c r="O3411" s="3"/>
      <c r="P3411" s="3"/>
      <c r="Q3411" s="3"/>
      <c r="R3411" s="3"/>
      <c r="S3411" s="3"/>
      <c r="T3411" s="3"/>
      <c r="V3411" s="3"/>
      <c r="W3411" s="3"/>
      <c r="X3411" s="3"/>
      <c r="Z3411" s="3"/>
      <c r="AA3411" s="3"/>
      <c r="AB3411" s="3"/>
      <c r="AC3411" s="3"/>
      <c r="AD3411" s="3"/>
      <c r="AF3411" s="3"/>
      <c r="AG3411" s="3"/>
      <c r="AH3411" s="3"/>
      <c r="AJ3411" s="3"/>
      <c r="AK3411" s="3"/>
      <c r="AL3411" s="3"/>
      <c r="AN3411" s="3"/>
      <c r="AQ3411" s="3"/>
    </row>
    <row r="3412" spans="1:43">
      <c r="A3412" t="str">
        <f>IF(C3412="","","Allievo "&amp;COUNTIF($C$2:C3412,C3412))</f>
        <v/>
      </c>
      <c r="H3412" s="3"/>
      <c r="N3412" s="3"/>
      <c r="O3412" s="3"/>
      <c r="P3412" s="3"/>
      <c r="Q3412" s="3"/>
      <c r="R3412" s="3"/>
      <c r="S3412" s="3"/>
      <c r="T3412" s="3"/>
      <c r="V3412" s="3"/>
      <c r="W3412" s="3"/>
      <c r="X3412" s="3"/>
      <c r="Z3412" s="3"/>
      <c r="AA3412" s="3"/>
      <c r="AB3412" s="3"/>
      <c r="AC3412" s="3"/>
      <c r="AD3412" s="3"/>
      <c r="AF3412" s="3"/>
      <c r="AG3412" s="3"/>
      <c r="AH3412" s="3"/>
      <c r="AJ3412" s="3"/>
      <c r="AK3412" s="3"/>
      <c r="AL3412" s="3"/>
      <c r="AN3412" s="3"/>
      <c r="AQ3412" s="3"/>
    </row>
    <row r="3413" spans="1:43">
      <c r="A3413" t="str">
        <f>IF(C3413="","","Allievo "&amp;COUNTIF($C$2:C3413,C3413))</f>
        <v/>
      </c>
      <c r="H3413" s="3"/>
      <c r="N3413" s="3"/>
      <c r="O3413" s="3"/>
      <c r="P3413" s="3"/>
      <c r="Q3413" s="3"/>
      <c r="R3413" s="3"/>
      <c r="S3413" s="3"/>
      <c r="T3413" s="3"/>
      <c r="V3413" s="3"/>
      <c r="W3413" s="3"/>
      <c r="X3413" s="3"/>
      <c r="Z3413" s="3"/>
      <c r="AA3413" s="3"/>
      <c r="AB3413" s="3"/>
      <c r="AC3413" s="3"/>
      <c r="AD3413" s="3"/>
      <c r="AF3413" s="3"/>
      <c r="AG3413" s="3"/>
      <c r="AH3413" s="3"/>
      <c r="AJ3413" s="3"/>
      <c r="AK3413" s="3"/>
      <c r="AL3413" s="3"/>
      <c r="AN3413" s="3"/>
      <c r="AQ3413" s="3"/>
    </row>
    <row r="3414" spans="1:43">
      <c r="A3414" t="str">
        <f>IF(C3414="","","Allievo "&amp;COUNTIF($C$2:C3414,C3414))</f>
        <v/>
      </c>
      <c r="H3414" s="3"/>
      <c r="N3414" s="3"/>
      <c r="O3414" s="3"/>
      <c r="P3414" s="3"/>
      <c r="Q3414" s="3"/>
      <c r="R3414" s="3"/>
      <c r="S3414" s="3"/>
      <c r="T3414" s="3"/>
      <c r="V3414" s="3"/>
      <c r="W3414" s="3"/>
      <c r="X3414" s="3"/>
      <c r="Z3414" s="3"/>
      <c r="AA3414" s="3"/>
      <c r="AB3414" s="3"/>
      <c r="AC3414" s="3"/>
      <c r="AD3414" s="3"/>
      <c r="AF3414" s="3"/>
      <c r="AG3414" s="3"/>
      <c r="AH3414" s="3"/>
      <c r="AJ3414" s="3"/>
      <c r="AK3414" s="3"/>
      <c r="AL3414" s="3"/>
      <c r="AN3414" s="3"/>
      <c r="AQ3414" s="3"/>
    </row>
    <row r="3415" spans="1:43">
      <c r="A3415" t="str">
        <f>IF(C3415="","","Allievo "&amp;COUNTIF($C$2:C3415,C3415))</f>
        <v/>
      </c>
      <c r="H3415" s="3"/>
      <c r="N3415" s="3"/>
      <c r="O3415" s="3"/>
      <c r="P3415" s="3"/>
      <c r="Q3415" s="3"/>
      <c r="R3415" s="3"/>
      <c r="S3415" s="3"/>
      <c r="T3415" s="3"/>
      <c r="V3415" s="3"/>
      <c r="W3415" s="3"/>
      <c r="X3415" s="3"/>
      <c r="Z3415" s="3"/>
      <c r="AA3415" s="3"/>
      <c r="AB3415" s="3"/>
      <c r="AC3415" s="3"/>
      <c r="AD3415" s="3"/>
      <c r="AF3415" s="3"/>
      <c r="AG3415" s="3"/>
      <c r="AH3415" s="3"/>
      <c r="AJ3415" s="3"/>
      <c r="AK3415" s="3"/>
      <c r="AL3415" s="3"/>
      <c r="AN3415" s="3"/>
      <c r="AQ3415" s="3"/>
    </row>
    <row r="3416" spans="1:43">
      <c r="A3416" t="str">
        <f>IF(C3416="","","Allievo "&amp;COUNTIF($C$2:C3416,C3416))</f>
        <v/>
      </c>
      <c r="H3416" s="3"/>
      <c r="N3416" s="3"/>
      <c r="O3416" s="3"/>
      <c r="P3416" s="3"/>
      <c r="Q3416" s="3"/>
      <c r="R3416" s="3"/>
      <c r="S3416" s="3"/>
      <c r="T3416" s="3"/>
      <c r="V3416" s="3"/>
      <c r="W3416" s="3"/>
      <c r="X3416" s="3"/>
      <c r="Z3416" s="3"/>
      <c r="AA3416" s="3"/>
      <c r="AB3416" s="3"/>
      <c r="AC3416" s="3"/>
      <c r="AD3416" s="3"/>
      <c r="AF3416" s="3"/>
      <c r="AG3416" s="3"/>
      <c r="AH3416" s="3"/>
      <c r="AJ3416" s="3"/>
      <c r="AK3416" s="3"/>
      <c r="AL3416" s="3"/>
      <c r="AN3416" s="3"/>
      <c r="AQ3416" s="3"/>
    </row>
    <row r="3417" spans="1:43">
      <c r="A3417" t="str">
        <f>IF(C3417="","","Allievo "&amp;COUNTIF($C$2:C3417,C3417))</f>
        <v/>
      </c>
      <c r="H3417" s="3"/>
      <c r="N3417" s="3"/>
      <c r="O3417" s="3"/>
      <c r="P3417" s="3"/>
      <c r="Q3417" s="3"/>
      <c r="R3417" s="3"/>
      <c r="S3417" s="3"/>
      <c r="T3417" s="3"/>
      <c r="V3417" s="3"/>
      <c r="W3417" s="3"/>
      <c r="X3417" s="3"/>
      <c r="Z3417" s="3"/>
      <c r="AA3417" s="3"/>
      <c r="AB3417" s="3"/>
      <c r="AC3417" s="3"/>
      <c r="AD3417" s="3"/>
      <c r="AF3417" s="3"/>
      <c r="AG3417" s="3"/>
      <c r="AH3417" s="3"/>
      <c r="AJ3417" s="3"/>
      <c r="AK3417" s="3"/>
      <c r="AL3417" s="3"/>
      <c r="AN3417" s="3"/>
      <c r="AQ3417" s="3"/>
    </row>
    <row r="3418" spans="1:43">
      <c r="A3418" t="str">
        <f>IF(C3418="","","Allievo "&amp;COUNTIF($C$2:C3418,C3418))</f>
        <v/>
      </c>
      <c r="H3418" s="3"/>
      <c r="N3418" s="3"/>
      <c r="O3418" s="3"/>
      <c r="P3418" s="3"/>
      <c r="Q3418" s="3"/>
      <c r="R3418" s="3"/>
      <c r="S3418" s="3"/>
      <c r="T3418" s="3"/>
      <c r="V3418" s="3"/>
      <c r="W3418" s="3"/>
      <c r="X3418" s="3"/>
      <c r="Z3418" s="3"/>
      <c r="AA3418" s="3"/>
      <c r="AB3418" s="3"/>
      <c r="AC3418" s="3"/>
      <c r="AD3418" s="3"/>
      <c r="AF3418" s="3"/>
      <c r="AG3418" s="3"/>
      <c r="AH3418" s="3"/>
      <c r="AJ3418" s="3"/>
      <c r="AK3418" s="3"/>
      <c r="AL3418" s="3"/>
      <c r="AN3418" s="3"/>
      <c r="AQ3418" s="3"/>
    </row>
    <row r="3419" spans="1:43">
      <c r="A3419" t="str">
        <f>IF(C3419="","","Allievo "&amp;COUNTIF($C$2:C3419,C3419))</f>
        <v/>
      </c>
      <c r="H3419" s="3"/>
      <c r="N3419" s="3"/>
      <c r="O3419" s="3"/>
      <c r="P3419" s="3"/>
      <c r="Q3419" s="3"/>
      <c r="R3419" s="3"/>
      <c r="S3419" s="3"/>
      <c r="T3419" s="3"/>
      <c r="V3419" s="3"/>
      <c r="W3419" s="3"/>
      <c r="X3419" s="3"/>
      <c r="Z3419" s="3"/>
      <c r="AA3419" s="3"/>
      <c r="AB3419" s="3"/>
      <c r="AC3419" s="3"/>
      <c r="AD3419" s="3"/>
      <c r="AF3419" s="3"/>
      <c r="AG3419" s="3"/>
      <c r="AH3419" s="3"/>
      <c r="AJ3419" s="3"/>
      <c r="AK3419" s="3"/>
      <c r="AL3419" s="3"/>
      <c r="AN3419" s="3"/>
      <c r="AQ3419" s="3"/>
    </row>
    <row r="3420" spans="1:43">
      <c r="A3420" t="str">
        <f>IF(C3420="","","Allievo "&amp;COUNTIF($C$2:C3420,C3420))</f>
        <v/>
      </c>
      <c r="H3420" s="3"/>
      <c r="N3420" s="3"/>
      <c r="O3420" s="3"/>
      <c r="P3420" s="3"/>
      <c r="Q3420" s="3"/>
      <c r="R3420" s="3"/>
      <c r="S3420" s="3"/>
      <c r="T3420" s="3"/>
      <c r="V3420" s="3"/>
      <c r="W3420" s="3"/>
      <c r="X3420" s="3"/>
      <c r="Z3420" s="3"/>
      <c r="AA3420" s="3"/>
      <c r="AB3420" s="3"/>
      <c r="AC3420" s="3"/>
      <c r="AD3420" s="3"/>
      <c r="AF3420" s="3"/>
      <c r="AG3420" s="3"/>
      <c r="AH3420" s="3"/>
      <c r="AJ3420" s="3"/>
      <c r="AK3420" s="3"/>
      <c r="AL3420" s="3"/>
      <c r="AN3420" s="3"/>
      <c r="AQ3420" s="3"/>
    </row>
    <row r="3421" spans="1:43">
      <c r="A3421" t="str">
        <f>IF(C3421="","","Allievo "&amp;COUNTIF($C$2:C3421,C3421))</f>
        <v/>
      </c>
      <c r="H3421" s="3"/>
      <c r="N3421" s="3"/>
      <c r="O3421" s="3"/>
      <c r="P3421" s="3"/>
      <c r="Q3421" s="3"/>
      <c r="R3421" s="3"/>
      <c r="S3421" s="3"/>
      <c r="T3421" s="3"/>
      <c r="V3421" s="3"/>
      <c r="W3421" s="3"/>
      <c r="X3421" s="3"/>
      <c r="Z3421" s="3"/>
      <c r="AA3421" s="3"/>
      <c r="AB3421" s="3"/>
      <c r="AC3421" s="3"/>
      <c r="AD3421" s="3"/>
      <c r="AF3421" s="3"/>
      <c r="AG3421" s="3"/>
      <c r="AH3421" s="3"/>
      <c r="AJ3421" s="3"/>
      <c r="AK3421" s="3"/>
      <c r="AL3421" s="3"/>
      <c r="AN3421" s="3"/>
      <c r="AQ3421" s="3"/>
    </row>
    <row r="3422" spans="1:43">
      <c r="A3422" t="str">
        <f>IF(C3422="","","Allievo "&amp;COUNTIF($C$2:C3422,C3422))</f>
        <v/>
      </c>
      <c r="H3422" s="3"/>
      <c r="N3422" s="3"/>
      <c r="O3422" s="3"/>
      <c r="P3422" s="3"/>
      <c r="Q3422" s="3"/>
      <c r="R3422" s="3"/>
      <c r="S3422" s="3"/>
      <c r="T3422" s="3"/>
      <c r="V3422" s="3"/>
      <c r="W3422" s="3"/>
      <c r="X3422" s="3"/>
      <c r="Z3422" s="3"/>
      <c r="AA3422" s="3"/>
      <c r="AB3422" s="3"/>
      <c r="AC3422" s="3"/>
      <c r="AD3422" s="3"/>
      <c r="AF3422" s="3"/>
      <c r="AG3422" s="3"/>
      <c r="AH3422" s="3"/>
      <c r="AJ3422" s="3"/>
      <c r="AK3422" s="3"/>
      <c r="AL3422" s="3"/>
      <c r="AN3422" s="3"/>
      <c r="AQ3422" s="3"/>
    </row>
    <row r="3423" spans="1:43">
      <c r="A3423" t="str">
        <f>IF(C3423="","","Allievo "&amp;COUNTIF($C$2:C3423,C3423))</f>
        <v/>
      </c>
      <c r="H3423" s="3"/>
      <c r="N3423" s="3"/>
      <c r="O3423" s="3"/>
      <c r="P3423" s="3"/>
      <c r="Q3423" s="3"/>
      <c r="R3423" s="3"/>
      <c r="S3423" s="3"/>
      <c r="T3423" s="3"/>
      <c r="V3423" s="3"/>
      <c r="W3423" s="3"/>
      <c r="X3423" s="3"/>
      <c r="Z3423" s="3"/>
      <c r="AA3423" s="3"/>
      <c r="AB3423" s="3"/>
      <c r="AC3423" s="3"/>
      <c r="AD3423" s="3"/>
      <c r="AF3423" s="3"/>
      <c r="AG3423" s="3"/>
      <c r="AH3423" s="3"/>
      <c r="AJ3423" s="3"/>
      <c r="AK3423" s="3"/>
      <c r="AL3423" s="3"/>
      <c r="AN3423" s="3"/>
      <c r="AQ3423" s="3"/>
    </row>
    <row r="3424" spans="1:43">
      <c r="A3424" t="str">
        <f>IF(C3424="","","Allievo "&amp;COUNTIF($C$2:C3424,C3424))</f>
        <v/>
      </c>
      <c r="H3424" s="3"/>
      <c r="N3424" s="3"/>
      <c r="O3424" s="3"/>
      <c r="P3424" s="3"/>
      <c r="Q3424" s="3"/>
      <c r="R3424" s="3"/>
      <c r="S3424" s="3"/>
      <c r="T3424" s="3"/>
      <c r="V3424" s="3"/>
      <c r="W3424" s="3"/>
      <c r="X3424" s="3"/>
      <c r="Z3424" s="3"/>
      <c r="AA3424" s="3"/>
      <c r="AB3424" s="3"/>
      <c r="AC3424" s="3"/>
      <c r="AD3424" s="3"/>
      <c r="AF3424" s="3"/>
      <c r="AG3424" s="3"/>
      <c r="AH3424" s="3"/>
      <c r="AJ3424" s="3"/>
      <c r="AK3424" s="3"/>
      <c r="AL3424" s="3"/>
      <c r="AN3424" s="3"/>
      <c r="AQ3424" s="3"/>
    </row>
    <row r="3425" spans="1:43">
      <c r="A3425" t="str">
        <f>IF(C3425="","","Allievo "&amp;COUNTIF($C$2:C3425,C3425))</f>
        <v/>
      </c>
      <c r="H3425" s="3"/>
      <c r="N3425" s="3"/>
      <c r="O3425" s="3"/>
      <c r="P3425" s="3"/>
      <c r="Q3425" s="3"/>
      <c r="R3425" s="3"/>
      <c r="S3425" s="3"/>
      <c r="T3425" s="3"/>
      <c r="V3425" s="3"/>
      <c r="W3425" s="3"/>
      <c r="X3425" s="3"/>
      <c r="Z3425" s="3"/>
      <c r="AA3425" s="3"/>
      <c r="AB3425" s="3"/>
      <c r="AC3425" s="3"/>
      <c r="AD3425" s="3"/>
      <c r="AF3425" s="3"/>
      <c r="AG3425" s="3"/>
      <c r="AH3425" s="3"/>
      <c r="AJ3425" s="3"/>
      <c r="AK3425" s="3"/>
      <c r="AL3425" s="3"/>
      <c r="AN3425" s="3"/>
      <c r="AQ3425" s="3"/>
    </row>
    <row r="3426" spans="1:43">
      <c r="A3426" t="str">
        <f>IF(C3426="","","Allievo "&amp;COUNTIF($C$2:C3426,C3426))</f>
        <v/>
      </c>
      <c r="H3426" s="3"/>
      <c r="N3426" s="3"/>
      <c r="O3426" s="3"/>
      <c r="P3426" s="3"/>
      <c r="Q3426" s="3"/>
      <c r="R3426" s="3"/>
      <c r="S3426" s="3"/>
      <c r="T3426" s="3"/>
      <c r="V3426" s="3"/>
      <c r="W3426" s="3"/>
      <c r="X3426" s="3"/>
      <c r="Z3426" s="3"/>
      <c r="AA3426" s="3"/>
      <c r="AB3426" s="3"/>
      <c r="AC3426" s="3"/>
      <c r="AD3426" s="3"/>
      <c r="AF3426" s="3"/>
      <c r="AG3426" s="3"/>
      <c r="AH3426" s="3"/>
      <c r="AJ3426" s="3"/>
      <c r="AK3426" s="3"/>
      <c r="AL3426" s="3"/>
      <c r="AN3426" s="3"/>
      <c r="AQ3426" s="3"/>
    </row>
    <row r="3427" spans="1:43">
      <c r="A3427" t="str">
        <f>IF(C3427="","","Allievo "&amp;COUNTIF($C$2:C3427,C3427))</f>
        <v/>
      </c>
      <c r="H3427" s="3"/>
      <c r="N3427" s="3"/>
      <c r="O3427" s="3"/>
      <c r="P3427" s="3"/>
      <c r="Q3427" s="3"/>
      <c r="R3427" s="3"/>
      <c r="S3427" s="3"/>
      <c r="T3427" s="3"/>
      <c r="V3427" s="3"/>
      <c r="W3427" s="3"/>
      <c r="X3427" s="3"/>
      <c r="Z3427" s="3"/>
      <c r="AA3427" s="3"/>
      <c r="AB3427" s="3"/>
      <c r="AC3427" s="3"/>
      <c r="AD3427" s="3"/>
      <c r="AF3427" s="3"/>
      <c r="AG3427" s="3"/>
      <c r="AH3427" s="3"/>
      <c r="AJ3427" s="3"/>
      <c r="AK3427" s="3"/>
      <c r="AL3427" s="3"/>
      <c r="AN3427" s="3"/>
      <c r="AQ3427" s="3"/>
    </row>
    <row r="3428" spans="1:43">
      <c r="A3428" t="str">
        <f>IF(C3428="","","Allievo "&amp;COUNTIF($C$2:C3428,C3428))</f>
        <v/>
      </c>
      <c r="H3428" s="3"/>
      <c r="N3428" s="3"/>
      <c r="O3428" s="3"/>
      <c r="P3428" s="3"/>
      <c r="Q3428" s="3"/>
      <c r="R3428" s="3"/>
      <c r="S3428" s="3"/>
      <c r="T3428" s="3"/>
      <c r="V3428" s="3"/>
      <c r="W3428" s="3"/>
      <c r="X3428" s="3"/>
      <c r="Z3428" s="3"/>
      <c r="AA3428" s="3"/>
      <c r="AB3428" s="3"/>
      <c r="AC3428" s="3"/>
      <c r="AD3428" s="3"/>
      <c r="AF3428" s="3"/>
      <c r="AG3428" s="3"/>
      <c r="AH3428" s="3"/>
      <c r="AJ3428" s="3"/>
      <c r="AK3428" s="3"/>
      <c r="AL3428" s="3"/>
      <c r="AN3428" s="3"/>
      <c r="AQ3428" s="3"/>
    </row>
    <row r="3429" spans="1:43">
      <c r="A3429" t="str">
        <f>IF(C3429="","","Allievo "&amp;COUNTIF($C$2:C3429,C3429))</f>
        <v/>
      </c>
      <c r="H3429" s="3"/>
      <c r="N3429" s="3"/>
      <c r="O3429" s="3"/>
      <c r="P3429" s="3"/>
      <c r="Q3429" s="3"/>
      <c r="R3429" s="3"/>
      <c r="S3429" s="3"/>
      <c r="T3429" s="3"/>
      <c r="V3429" s="3"/>
      <c r="W3429" s="3"/>
      <c r="X3429" s="3"/>
      <c r="Z3429" s="3"/>
      <c r="AA3429" s="3"/>
      <c r="AB3429" s="3"/>
      <c r="AC3429" s="3"/>
      <c r="AD3429" s="3"/>
      <c r="AF3429" s="3"/>
      <c r="AG3429" s="3"/>
      <c r="AH3429" s="3"/>
      <c r="AJ3429" s="3"/>
      <c r="AK3429" s="3"/>
      <c r="AL3429" s="3"/>
      <c r="AN3429" s="3"/>
      <c r="AQ3429" s="3"/>
    </row>
    <row r="3430" spans="1:43">
      <c r="A3430" t="str">
        <f>IF(C3430="","","Allievo "&amp;COUNTIF($C$2:C3430,C3430))</f>
        <v/>
      </c>
      <c r="H3430" s="3"/>
      <c r="N3430" s="3"/>
      <c r="O3430" s="3"/>
      <c r="P3430" s="3"/>
      <c r="Q3430" s="3"/>
      <c r="R3430" s="3"/>
      <c r="S3430" s="3"/>
      <c r="T3430" s="3"/>
      <c r="V3430" s="3"/>
      <c r="W3430" s="3"/>
      <c r="X3430" s="3"/>
      <c r="Z3430" s="3"/>
      <c r="AA3430" s="3"/>
      <c r="AB3430" s="3"/>
      <c r="AC3430" s="3"/>
      <c r="AD3430" s="3"/>
      <c r="AF3430" s="3"/>
      <c r="AG3430" s="3"/>
      <c r="AH3430" s="3"/>
      <c r="AJ3430" s="3"/>
      <c r="AK3430" s="3"/>
      <c r="AL3430" s="3"/>
      <c r="AN3430" s="3"/>
      <c r="AQ3430" s="3"/>
    </row>
    <row r="3431" spans="1:43">
      <c r="A3431" t="str">
        <f>IF(C3431="","","Allievo "&amp;COUNTIF($C$2:C3431,C3431))</f>
        <v/>
      </c>
      <c r="H3431" s="3"/>
      <c r="N3431" s="3"/>
      <c r="O3431" s="3"/>
      <c r="P3431" s="3"/>
      <c r="Q3431" s="3"/>
      <c r="R3431" s="3"/>
      <c r="S3431" s="3"/>
      <c r="T3431" s="3"/>
      <c r="V3431" s="3"/>
      <c r="W3431" s="3"/>
      <c r="X3431" s="3"/>
      <c r="Z3431" s="3"/>
      <c r="AA3431" s="3"/>
      <c r="AB3431" s="3"/>
      <c r="AC3431" s="3"/>
      <c r="AD3431" s="3"/>
      <c r="AF3431" s="3"/>
      <c r="AG3431" s="3"/>
      <c r="AH3431" s="3"/>
      <c r="AJ3431" s="3"/>
      <c r="AK3431" s="3"/>
      <c r="AL3431" s="3"/>
      <c r="AN3431" s="3"/>
      <c r="AQ3431" s="3"/>
    </row>
    <row r="3432" spans="1:43">
      <c r="A3432" t="str">
        <f>IF(C3432="","","Allievo "&amp;COUNTIF($C$2:C3432,C3432))</f>
        <v/>
      </c>
      <c r="H3432" s="3"/>
      <c r="N3432" s="3"/>
      <c r="O3432" s="3"/>
      <c r="P3432" s="3"/>
      <c r="Q3432" s="3"/>
      <c r="R3432" s="3"/>
      <c r="S3432" s="3"/>
      <c r="T3432" s="3"/>
      <c r="V3432" s="3"/>
      <c r="W3432" s="3"/>
      <c r="X3432" s="3"/>
      <c r="Z3432" s="3"/>
      <c r="AA3432" s="3"/>
      <c r="AB3432" s="3"/>
      <c r="AC3432" s="3"/>
      <c r="AD3432" s="3"/>
      <c r="AF3432" s="3"/>
      <c r="AG3432" s="3"/>
      <c r="AH3432" s="3"/>
      <c r="AJ3432" s="3"/>
      <c r="AK3432" s="3"/>
      <c r="AL3432" s="3"/>
      <c r="AN3432" s="3"/>
      <c r="AQ3432" s="3"/>
    </row>
    <row r="3433" spans="1:43">
      <c r="A3433" t="str">
        <f>IF(C3433="","","Allievo "&amp;COUNTIF($C$2:C3433,C3433))</f>
        <v/>
      </c>
      <c r="H3433" s="3"/>
      <c r="N3433" s="3"/>
      <c r="O3433" s="3"/>
      <c r="P3433" s="3"/>
      <c r="Q3433" s="3"/>
      <c r="R3433" s="3"/>
      <c r="S3433" s="3"/>
      <c r="T3433" s="3"/>
      <c r="V3433" s="3"/>
      <c r="W3433" s="3"/>
      <c r="X3433" s="3"/>
      <c r="Z3433" s="3"/>
      <c r="AA3433" s="3"/>
      <c r="AB3433" s="3"/>
      <c r="AC3433" s="3"/>
      <c r="AD3433" s="3"/>
      <c r="AF3433" s="3"/>
      <c r="AG3433" s="3"/>
      <c r="AH3433" s="3"/>
      <c r="AJ3433" s="3"/>
      <c r="AK3433" s="3"/>
      <c r="AL3433" s="3"/>
      <c r="AN3433" s="3"/>
      <c r="AQ3433" s="3"/>
    </row>
    <row r="3434" spans="1:43">
      <c r="A3434" t="str">
        <f>IF(C3434="","","Allievo "&amp;COUNTIF($C$2:C3434,C3434))</f>
        <v/>
      </c>
      <c r="H3434" s="3"/>
      <c r="N3434" s="3"/>
      <c r="O3434" s="3"/>
      <c r="P3434" s="3"/>
      <c r="Q3434" s="3"/>
      <c r="R3434" s="3"/>
      <c r="S3434" s="3"/>
      <c r="T3434" s="3"/>
      <c r="V3434" s="3"/>
      <c r="W3434" s="3"/>
      <c r="X3434" s="3"/>
      <c r="Z3434" s="3"/>
      <c r="AA3434" s="3"/>
      <c r="AB3434" s="3"/>
      <c r="AC3434" s="3"/>
      <c r="AD3434" s="3"/>
      <c r="AF3434" s="3"/>
      <c r="AG3434" s="3"/>
      <c r="AH3434" s="3"/>
      <c r="AJ3434" s="3"/>
      <c r="AK3434" s="3"/>
      <c r="AL3434" s="3"/>
      <c r="AN3434" s="3"/>
      <c r="AQ3434" s="3"/>
    </row>
    <row r="3435" spans="1:43">
      <c r="A3435" t="str">
        <f>IF(C3435="","","Allievo "&amp;COUNTIF($C$2:C3435,C3435))</f>
        <v/>
      </c>
      <c r="H3435" s="3"/>
      <c r="N3435" s="3"/>
      <c r="O3435" s="3"/>
      <c r="P3435" s="3"/>
      <c r="Q3435" s="3"/>
      <c r="R3435" s="3"/>
      <c r="S3435" s="3"/>
      <c r="T3435" s="3"/>
      <c r="V3435" s="3"/>
      <c r="W3435" s="3"/>
      <c r="X3435" s="3"/>
      <c r="Z3435" s="3"/>
      <c r="AA3435" s="3"/>
      <c r="AB3435" s="3"/>
      <c r="AC3435" s="3"/>
      <c r="AD3435" s="3"/>
      <c r="AF3435" s="3"/>
      <c r="AG3435" s="3"/>
      <c r="AH3435" s="3"/>
      <c r="AJ3435" s="3"/>
      <c r="AK3435" s="3"/>
      <c r="AL3435" s="3"/>
      <c r="AN3435" s="3"/>
      <c r="AQ3435" s="3"/>
    </row>
    <row r="3436" spans="1:43">
      <c r="A3436" t="str">
        <f>IF(C3436="","","Allievo "&amp;COUNTIF($C$2:C3436,C3436))</f>
        <v/>
      </c>
      <c r="H3436" s="3"/>
      <c r="N3436" s="3"/>
      <c r="O3436" s="3"/>
      <c r="P3436" s="3"/>
      <c r="Q3436" s="3"/>
      <c r="R3436" s="3"/>
      <c r="S3436" s="3"/>
      <c r="T3436" s="3"/>
      <c r="V3436" s="3"/>
      <c r="W3436" s="3"/>
      <c r="X3436" s="3"/>
      <c r="Z3436" s="3"/>
      <c r="AA3436" s="3"/>
      <c r="AB3436" s="3"/>
      <c r="AC3436" s="3"/>
      <c r="AD3436" s="3"/>
      <c r="AF3436" s="3"/>
      <c r="AG3436" s="3"/>
      <c r="AH3436" s="3"/>
      <c r="AJ3436" s="3"/>
      <c r="AK3436" s="3"/>
      <c r="AL3436" s="3"/>
      <c r="AN3436" s="3"/>
      <c r="AQ3436" s="3"/>
    </row>
    <row r="3437" spans="1:43">
      <c r="A3437" t="str">
        <f>IF(C3437="","","Allievo "&amp;COUNTIF($C$2:C3437,C3437))</f>
        <v/>
      </c>
      <c r="H3437" s="3"/>
      <c r="N3437" s="3"/>
      <c r="O3437" s="3"/>
      <c r="P3437" s="3"/>
      <c r="Q3437" s="3"/>
      <c r="R3437" s="3"/>
      <c r="S3437" s="3"/>
      <c r="T3437" s="3"/>
      <c r="V3437" s="3"/>
      <c r="W3437" s="3"/>
      <c r="X3437" s="3"/>
      <c r="Z3437" s="3"/>
      <c r="AA3437" s="3"/>
      <c r="AB3437" s="3"/>
      <c r="AC3437" s="3"/>
      <c r="AD3437" s="3"/>
      <c r="AF3437" s="3"/>
      <c r="AG3437" s="3"/>
      <c r="AH3437" s="3"/>
      <c r="AJ3437" s="3"/>
      <c r="AK3437" s="3"/>
      <c r="AL3437" s="3"/>
      <c r="AN3437" s="3"/>
      <c r="AQ3437" s="3"/>
    </row>
    <row r="3438" spans="1:43">
      <c r="A3438" t="str">
        <f>IF(C3438="","","Allievo "&amp;COUNTIF($C$2:C3438,C3438))</f>
        <v/>
      </c>
      <c r="H3438" s="3"/>
      <c r="N3438" s="3"/>
      <c r="O3438" s="3"/>
      <c r="P3438" s="3"/>
      <c r="Q3438" s="3"/>
      <c r="R3438" s="3"/>
      <c r="S3438" s="3"/>
      <c r="T3438" s="3"/>
      <c r="V3438" s="3"/>
      <c r="W3438" s="3"/>
      <c r="X3438" s="3"/>
      <c r="Z3438" s="3"/>
      <c r="AA3438" s="3"/>
      <c r="AB3438" s="3"/>
      <c r="AC3438" s="3"/>
      <c r="AD3438" s="3"/>
      <c r="AF3438" s="3"/>
      <c r="AG3438" s="3"/>
      <c r="AH3438" s="3"/>
      <c r="AJ3438" s="3"/>
      <c r="AK3438" s="3"/>
      <c r="AL3438" s="3"/>
      <c r="AN3438" s="3"/>
      <c r="AQ3438" s="3"/>
    </row>
    <row r="3439" spans="1:43">
      <c r="A3439" t="str">
        <f>IF(C3439="","","Allievo "&amp;COUNTIF($C$2:C3439,C3439))</f>
        <v/>
      </c>
      <c r="H3439" s="3"/>
      <c r="N3439" s="3"/>
      <c r="O3439" s="3"/>
      <c r="P3439" s="3"/>
      <c r="Q3439" s="3"/>
      <c r="R3439" s="3"/>
      <c r="S3439" s="3"/>
      <c r="T3439" s="3"/>
      <c r="V3439" s="3"/>
      <c r="W3439" s="3"/>
      <c r="X3439" s="3"/>
      <c r="Z3439" s="3"/>
      <c r="AA3439" s="3"/>
      <c r="AB3439" s="3"/>
      <c r="AC3439" s="3"/>
      <c r="AD3439" s="3"/>
      <c r="AF3439" s="3"/>
      <c r="AG3439" s="3"/>
      <c r="AH3439" s="3"/>
      <c r="AJ3439" s="3"/>
      <c r="AK3439" s="3"/>
      <c r="AL3439" s="3"/>
      <c r="AN3439" s="3"/>
      <c r="AQ3439" s="3"/>
    </row>
    <row r="3440" spans="1:43">
      <c r="A3440" t="str">
        <f>IF(C3440="","","Allievo "&amp;COUNTIF($C$2:C3440,C3440))</f>
        <v/>
      </c>
      <c r="H3440" s="3"/>
      <c r="N3440" s="3"/>
      <c r="O3440" s="3"/>
      <c r="P3440" s="3"/>
      <c r="Q3440" s="3"/>
      <c r="R3440" s="3"/>
      <c r="S3440" s="3"/>
      <c r="T3440" s="3"/>
      <c r="V3440" s="3"/>
      <c r="W3440" s="3"/>
      <c r="X3440" s="3"/>
      <c r="Z3440" s="3"/>
      <c r="AA3440" s="3"/>
      <c r="AB3440" s="3"/>
      <c r="AC3440" s="3"/>
      <c r="AD3440" s="3"/>
      <c r="AF3440" s="3"/>
      <c r="AG3440" s="3"/>
      <c r="AH3440" s="3"/>
      <c r="AJ3440" s="3"/>
      <c r="AK3440" s="3"/>
      <c r="AL3440" s="3"/>
      <c r="AN3440" s="3"/>
      <c r="AQ3440" s="3"/>
    </row>
    <row r="3441" spans="1:43">
      <c r="A3441" t="str">
        <f>IF(C3441="","","Allievo "&amp;COUNTIF($C$2:C3441,C3441))</f>
        <v/>
      </c>
      <c r="H3441" s="3"/>
      <c r="N3441" s="3"/>
      <c r="O3441" s="3"/>
      <c r="P3441" s="3"/>
      <c r="Q3441" s="3"/>
      <c r="R3441" s="3"/>
      <c r="S3441" s="3"/>
      <c r="T3441" s="3"/>
      <c r="V3441" s="3"/>
      <c r="W3441" s="3"/>
      <c r="X3441" s="3"/>
      <c r="Z3441" s="3"/>
      <c r="AA3441" s="3"/>
      <c r="AB3441" s="3"/>
      <c r="AC3441" s="3"/>
      <c r="AD3441" s="3"/>
      <c r="AF3441" s="3"/>
      <c r="AG3441" s="3"/>
      <c r="AH3441" s="3"/>
      <c r="AJ3441" s="3"/>
      <c r="AK3441" s="3"/>
      <c r="AL3441" s="3"/>
      <c r="AN3441" s="3"/>
      <c r="AQ3441" s="3"/>
    </row>
    <row r="3442" spans="1:43">
      <c r="A3442" t="str">
        <f>IF(C3442="","","Allievo "&amp;COUNTIF($C$2:C3442,C3442))</f>
        <v/>
      </c>
      <c r="H3442" s="3"/>
      <c r="N3442" s="3"/>
      <c r="O3442" s="3"/>
      <c r="P3442" s="3"/>
      <c r="Q3442" s="3"/>
      <c r="R3442" s="3"/>
      <c r="S3442" s="3"/>
      <c r="T3442" s="3"/>
      <c r="V3442" s="3"/>
      <c r="W3442" s="3"/>
      <c r="X3442" s="3"/>
      <c r="Z3442" s="3"/>
      <c r="AA3442" s="3"/>
      <c r="AB3442" s="3"/>
      <c r="AC3442" s="3"/>
      <c r="AD3442" s="3"/>
      <c r="AF3442" s="3"/>
      <c r="AG3442" s="3"/>
      <c r="AH3442" s="3"/>
      <c r="AJ3442" s="3"/>
      <c r="AK3442" s="3"/>
      <c r="AL3442" s="3"/>
      <c r="AN3442" s="3"/>
      <c r="AQ3442" s="3"/>
    </row>
    <row r="3443" spans="1:43">
      <c r="A3443" t="str">
        <f>IF(C3443="","","Allievo "&amp;COUNTIF($C$2:C3443,C3443))</f>
        <v/>
      </c>
      <c r="H3443" s="3"/>
      <c r="N3443" s="3"/>
      <c r="O3443" s="3"/>
      <c r="P3443" s="3"/>
      <c r="Q3443" s="3"/>
      <c r="R3443" s="3"/>
      <c r="S3443" s="3"/>
      <c r="T3443" s="3"/>
      <c r="V3443" s="3"/>
      <c r="W3443" s="3"/>
      <c r="X3443" s="3"/>
      <c r="Z3443" s="3"/>
      <c r="AA3443" s="3"/>
      <c r="AB3443" s="3"/>
      <c r="AC3443" s="3"/>
      <c r="AD3443" s="3"/>
      <c r="AF3443" s="3"/>
      <c r="AG3443" s="3"/>
      <c r="AH3443" s="3"/>
      <c r="AJ3443" s="3"/>
      <c r="AK3443" s="3"/>
      <c r="AL3443" s="3"/>
      <c r="AN3443" s="3"/>
      <c r="AQ3443" s="3"/>
    </row>
    <row r="3444" spans="1:43">
      <c r="A3444" t="str">
        <f>IF(C3444="","","Allievo "&amp;COUNTIF($C$2:C3444,C3444))</f>
        <v/>
      </c>
      <c r="H3444" s="3"/>
      <c r="N3444" s="3"/>
      <c r="O3444" s="3"/>
      <c r="P3444" s="3"/>
      <c r="Q3444" s="3"/>
      <c r="R3444" s="3"/>
      <c r="S3444" s="3"/>
      <c r="T3444" s="3"/>
      <c r="V3444" s="3"/>
      <c r="W3444" s="3"/>
      <c r="X3444" s="3"/>
      <c r="Z3444" s="3"/>
      <c r="AA3444" s="3"/>
      <c r="AB3444" s="3"/>
      <c r="AC3444" s="3"/>
      <c r="AD3444" s="3"/>
      <c r="AF3444" s="3"/>
      <c r="AG3444" s="3"/>
      <c r="AH3444" s="3"/>
      <c r="AJ3444" s="3"/>
      <c r="AK3444" s="3"/>
      <c r="AL3444" s="3"/>
      <c r="AN3444" s="3"/>
      <c r="AQ3444" s="3"/>
    </row>
    <row r="3445" spans="1:43">
      <c r="A3445" t="str">
        <f>IF(C3445="","","Allievo "&amp;COUNTIF($C$2:C3445,C3445))</f>
        <v/>
      </c>
      <c r="H3445" s="3"/>
      <c r="N3445" s="3"/>
      <c r="O3445" s="3"/>
      <c r="P3445" s="3"/>
      <c r="Q3445" s="3"/>
      <c r="R3445" s="3"/>
      <c r="S3445" s="3"/>
      <c r="T3445" s="3"/>
      <c r="V3445" s="3"/>
      <c r="W3445" s="3"/>
      <c r="X3445" s="3"/>
      <c r="Z3445" s="3"/>
      <c r="AA3445" s="3"/>
      <c r="AB3445" s="3"/>
      <c r="AC3445" s="3"/>
      <c r="AD3445" s="3"/>
      <c r="AF3445" s="3"/>
      <c r="AG3445" s="3"/>
      <c r="AH3445" s="3"/>
      <c r="AJ3445" s="3"/>
      <c r="AK3445" s="3"/>
      <c r="AL3445" s="3"/>
      <c r="AN3445" s="3"/>
      <c r="AQ3445" s="3"/>
    </row>
    <row r="3446" spans="1:43">
      <c r="A3446" t="str">
        <f>IF(C3446="","","Allievo "&amp;COUNTIF($C$2:C3446,C3446))</f>
        <v/>
      </c>
      <c r="H3446" s="3"/>
      <c r="N3446" s="3"/>
      <c r="O3446" s="3"/>
      <c r="P3446" s="3"/>
      <c r="Q3446" s="3"/>
      <c r="R3446" s="3"/>
      <c r="S3446" s="3"/>
      <c r="T3446" s="3"/>
      <c r="V3446" s="3"/>
      <c r="W3446" s="3"/>
      <c r="X3446" s="3"/>
      <c r="Z3446" s="3"/>
      <c r="AA3446" s="3"/>
      <c r="AB3446" s="3"/>
      <c r="AC3446" s="3"/>
      <c r="AD3446" s="3"/>
      <c r="AF3446" s="3"/>
      <c r="AG3446" s="3"/>
      <c r="AH3446" s="3"/>
      <c r="AJ3446" s="3"/>
      <c r="AK3446" s="3"/>
      <c r="AL3446" s="3"/>
      <c r="AN3446" s="3"/>
      <c r="AQ3446" s="3"/>
    </row>
    <row r="3447" spans="1:43">
      <c r="A3447" t="str">
        <f>IF(C3447="","","Allievo "&amp;COUNTIF($C$2:C3447,C3447))</f>
        <v/>
      </c>
      <c r="H3447" s="3"/>
      <c r="N3447" s="3"/>
      <c r="O3447" s="3"/>
      <c r="P3447" s="3"/>
      <c r="Q3447" s="3"/>
      <c r="R3447" s="3"/>
      <c r="S3447" s="3"/>
      <c r="T3447" s="3"/>
      <c r="V3447" s="3"/>
      <c r="W3447" s="3"/>
      <c r="X3447" s="3"/>
      <c r="Z3447" s="3"/>
      <c r="AA3447" s="3"/>
      <c r="AB3447" s="3"/>
      <c r="AC3447" s="3"/>
      <c r="AD3447" s="3"/>
      <c r="AF3447" s="3"/>
      <c r="AG3447" s="3"/>
      <c r="AH3447" s="3"/>
      <c r="AJ3447" s="3"/>
      <c r="AK3447" s="3"/>
      <c r="AL3447" s="3"/>
      <c r="AN3447" s="3"/>
      <c r="AQ3447" s="3"/>
    </row>
    <row r="3448" spans="1:43">
      <c r="A3448" t="str">
        <f>IF(C3448="","","Allievo "&amp;COUNTIF($C$2:C3448,C3448))</f>
        <v/>
      </c>
      <c r="H3448" s="3"/>
      <c r="N3448" s="3"/>
      <c r="O3448" s="3"/>
      <c r="P3448" s="3"/>
      <c r="Q3448" s="3"/>
      <c r="R3448" s="3"/>
      <c r="S3448" s="3"/>
      <c r="T3448" s="3"/>
      <c r="V3448" s="3"/>
      <c r="W3448" s="3"/>
      <c r="X3448" s="3"/>
      <c r="Z3448" s="3"/>
      <c r="AA3448" s="3"/>
      <c r="AB3448" s="3"/>
      <c r="AC3448" s="3"/>
      <c r="AD3448" s="3"/>
      <c r="AF3448" s="3"/>
      <c r="AG3448" s="3"/>
      <c r="AH3448" s="3"/>
      <c r="AJ3448" s="3"/>
      <c r="AK3448" s="3"/>
      <c r="AL3448" s="3"/>
      <c r="AN3448" s="3"/>
      <c r="AQ3448" s="3"/>
    </row>
    <row r="3449" spans="1:43">
      <c r="A3449" t="str">
        <f>IF(C3449="","","Allievo "&amp;COUNTIF($C$2:C3449,C3449))</f>
        <v/>
      </c>
      <c r="H3449" s="3"/>
      <c r="N3449" s="3"/>
      <c r="O3449" s="3"/>
      <c r="P3449" s="3"/>
      <c r="Q3449" s="3"/>
      <c r="R3449" s="3"/>
      <c r="S3449" s="3"/>
      <c r="T3449" s="3"/>
      <c r="V3449" s="3"/>
      <c r="W3449" s="3"/>
      <c r="X3449" s="3"/>
      <c r="Z3449" s="3"/>
      <c r="AA3449" s="3"/>
      <c r="AB3449" s="3"/>
      <c r="AC3449" s="3"/>
      <c r="AD3449" s="3"/>
      <c r="AF3449" s="3"/>
      <c r="AG3449" s="3"/>
      <c r="AH3449" s="3"/>
      <c r="AJ3449" s="3"/>
      <c r="AK3449" s="3"/>
      <c r="AL3449" s="3"/>
      <c r="AN3449" s="3"/>
      <c r="AQ3449" s="3"/>
    </row>
    <row r="3450" spans="1:43">
      <c r="A3450" t="str">
        <f>IF(C3450="","","Allievo "&amp;COUNTIF($C$2:C3450,C3450))</f>
        <v/>
      </c>
      <c r="H3450" s="3"/>
      <c r="N3450" s="3"/>
      <c r="O3450" s="3"/>
      <c r="P3450" s="3"/>
      <c r="Q3450" s="3"/>
      <c r="R3450" s="3"/>
      <c r="S3450" s="3"/>
      <c r="T3450" s="3"/>
      <c r="V3450" s="3"/>
      <c r="W3450" s="3"/>
      <c r="X3450" s="3"/>
      <c r="Z3450" s="3"/>
      <c r="AA3450" s="3"/>
      <c r="AB3450" s="3"/>
      <c r="AC3450" s="3"/>
      <c r="AD3450" s="3"/>
      <c r="AF3450" s="3"/>
      <c r="AG3450" s="3"/>
      <c r="AH3450" s="3"/>
      <c r="AJ3450" s="3"/>
      <c r="AK3450" s="3"/>
      <c r="AL3450" s="3"/>
      <c r="AN3450" s="3"/>
      <c r="AQ3450" s="3"/>
    </row>
    <row r="3451" spans="1:43">
      <c r="A3451" t="str">
        <f>IF(C3451="","","Allievo "&amp;COUNTIF($C$2:C3451,C3451))</f>
        <v/>
      </c>
      <c r="H3451" s="3"/>
      <c r="N3451" s="3"/>
      <c r="O3451" s="3"/>
      <c r="P3451" s="3"/>
      <c r="Q3451" s="3"/>
      <c r="R3451" s="3"/>
      <c r="S3451" s="3"/>
      <c r="T3451" s="3"/>
      <c r="V3451" s="3"/>
      <c r="W3451" s="3"/>
      <c r="X3451" s="3"/>
      <c r="Z3451" s="3"/>
      <c r="AA3451" s="3"/>
      <c r="AB3451" s="3"/>
      <c r="AC3451" s="3"/>
      <c r="AD3451" s="3"/>
      <c r="AF3451" s="3"/>
      <c r="AG3451" s="3"/>
      <c r="AH3451" s="3"/>
      <c r="AJ3451" s="3"/>
      <c r="AK3451" s="3"/>
      <c r="AL3451" s="3"/>
      <c r="AN3451" s="3"/>
      <c r="AQ3451" s="3"/>
    </row>
    <row r="3452" spans="1:43">
      <c r="A3452" t="str">
        <f>IF(C3452="","","Allievo "&amp;COUNTIF($C$2:C3452,C3452))</f>
        <v/>
      </c>
      <c r="H3452" s="3"/>
      <c r="N3452" s="3"/>
      <c r="O3452" s="3"/>
      <c r="P3452" s="3"/>
      <c r="Q3452" s="3"/>
      <c r="R3452" s="3"/>
      <c r="S3452" s="3"/>
      <c r="T3452" s="3"/>
      <c r="V3452" s="3"/>
      <c r="W3452" s="3"/>
      <c r="X3452" s="3"/>
      <c r="Z3452" s="3"/>
      <c r="AA3452" s="3"/>
      <c r="AB3452" s="3"/>
      <c r="AC3452" s="3"/>
      <c r="AD3452" s="3"/>
      <c r="AF3452" s="3"/>
      <c r="AG3452" s="3"/>
      <c r="AH3452" s="3"/>
      <c r="AJ3452" s="3"/>
      <c r="AK3452" s="3"/>
      <c r="AL3452" s="3"/>
      <c r="AN3452" s="3"/>
      <c r="AQ3452" s="3"/>
    </row>
    <row r="3453" spans="1:43">
      <c r="A3453" t="str">
        <f>IF(C3453="","","Allievo "&amp;COUNTIF($C$2:C3453,C3453))</f>
        <v/>
      </c>
      <c r="H3453" s="3"/>
      <c r="N3453" s="3"/>
      <c r="O3453" s="3"/>
      <c r="P3453" s="3"/>
      <c r="Q3453" s="3"/>
      <c r="R3453" s="3"/>
      <c r="S3453" s="3"/>
      <c r="T3453" s="3"/>
      <c r="V3453" s="3"/>
      <c r="W3453" s="3"/>
      <c r="X3453" s="3"/>
      <c r="Z3453" s="3"/>
      <c r="AA3453" s="3"/>
      <c r="AB3453" s="3"/>
      <c r="AC3453" s="3"/>
      <c r="AD3453" s="3"/>
      <c r="AF3453" s="3"/>
      <c r="AG3453" s="3"/>
      <c r="AH3453" s="3"/>
      <c r="AJ3453" s="3"/>
      <c r="AK3453" s="3"/>
      <c r="AL3453" s="3"/>
      <c r="AN3453" s="3"/>
      <c r="AQ3453" s="3"/>
    </row>
    <row r="3454" spans="1:43">
      <c r="A3454" t="str">
        <f>IF(C3454="","","Allievo "&amp;COUNTIF($C$2:C3454,C3454))</f>
        <v/>
      </c>
      <c r="H3454" s="3"/>
      <c r="N3454" s="3"/>
      <c r="O3454" s="3"/>
      <c r="P3454" s="3"/>
      <c r="Q3454" s="3"/>
      <c r="R3454" s="3"/>
      <c r="S3454" s="3"/>
      <c r="T3454" s="3"/>
      <c r="V3454" s="3"/>
      <c r="W3454" s="3"/>
      <c r="X3454" s="3"/>
      <c r="Z3454" s="3"/>
      <c r="AA3454" s="3"/>
      <c r="AB3454" s="3"/>
      <c r="AC3454" s="3"/>
      <c r="AD3454" s="3"/>
      <c r="AF3454" s="3"/>
      <c r="AG3454" s="3"/>
      <c r="AH3454" s="3"/>
      <c r="AJ3454" s="3"/>
      <c r="AK3454" s="3"/>
      <c r="AL3454" s="3"/>
      <c r="AN3454" s="3"/>
      <c r="AQ3454" s="3"/>
    </row>
    <row r="3455" spans="1:43">
      <c r="A3455" t="str">
        <f>IF(C3455="","","Allievo "&amp;COUNTIF($C$2:C3455,C3455))</f>
        <v/>
      </c>
      <c r="H3455" s="3"/>
      <c r="N3455" s="3"/>
      <c r="O3455" s="3"/>
      <c r="P3455" s="3"/>
      <c r="Q3455" s="3"/>
      <c r="R3455" s="3"/>
      <c r="S3455" s="3"/>
      <c r="T3455" s="3"/>
      <c r="V3455" s="3"/>
      <c r="W3455" s="3"/>
      <c r="X3455" s="3"/>
      <c r="Z3455" s="3"/>
      <c r="AA3455" s="3"/>
      <c r="AB3455" s="3"/>
      <c r="AC3455" s="3"/>
      <c r="AD3455" s="3"/>
      <c r="AF3455" s="3"/>
      <c r="AG3455" s="3"/>
      <c r="AH3455" s="3"/>
      <c r="AJ3455" s="3"/>
      <c r="AK3455" s="3"/>
      <c r="AL3455" s="3"/>
      <c r="AN3455" s="3"/>
      <c r="AQ3455" s="3"/>
    </row>
    <row r="3456" spans="1:43">
      <c r="A3456" t="str">
        <f>IF(C3456="","","Allievo "&amp;COUNTIF($C$2:C3456,C3456))</f>
        <v/>
      </c>
      <c r="H3456" s="3"/>
      <c r="N3456" s="3"/>
      <c r="O3456" s="3"/>
      <c r="P3456" s="3"/>
      <c r="Q3456" s="3"/>
      <c r="R3456" s="3"/>
      <c r="S3456" s="3"/>
      <c r="T3456" s="3"/>
      <c r="V3456" s="3"/>
      <c r="W3456" s="3"/>
      <c r="X3456" s="3"/>
      <c r="Z3456" s="3"/>
      <c r="AA3456" s="3"/>
      <c r="AB3456" s="3"/>
      <c r="AC3456" s="3"/>
      <c r="AD3456" s="3"/>
      <c r="AF3456" s="3"/>
      <c r="AG3456" s="3"/>
      <c r="AH3456" s="3"/>
      <c r="AJ3456" s="3"/>
      <c r="AK3456" s="3"/>
      <c r="AL3456" s="3"/>
      <c r="AN3456" s="3"/>
      <c r="AQ3456" s="3"/>
    </row>
    <row r="3457" spans="1:43">
      <c r="A3457" t="str">
        <f>IF(C3457="","","Allievo "&amp;COUNTIF($C$2:C3457,C3457))</f>
        <v/>
      </c>
      <c r="H3457" s="3"/>
      <c r="N3457" s="3"/>
      <c r="O3457" s="3"/>
      <c r="P3457" s="3"/>
      <c r="Q3457" s="3"/>
      <c r="R3457" s="3"/>
      <c r="S3457" s="3"/>
      <c r="T3457" s="3"/>
      <c r="V3457" s="3"/>
      <c r="W3457" s="3"/>
      <c r="X3457" s="3"/>
      <c r="Z3457" s="3"/>
      <c r="AA3457" s="3"/>
      <c r="AB3457" s="3"/>
      <c r="AC3457" s="3"/>
      <c r="AD3457" s="3"/>
      <c r="AF3457" s="3"/>
      <c r="AG3457" s="3"/>
      <c r="AH3457" s="3"/>
      <c r="AJ3457" s="3"/>
      <c r="AK3457" s="3"/>
      <c r="AL3457" s="3"/>
      <c r="AN3457" s="3"/>
      <c r="AQ3457" s="3"/>
    </row>
    <row r="3458" spans="1:43">
      <c r="A3458" t="str">
        <f>IF(C3458="","","Allievo "&amp;COUNTIF($C$2:C3458,C3458))</f>
        <v/>
      </c>
      <c r="H3458" s="3"/>
      <c r="N3458" s="3"/>
      <c r="O3458" s="3"/>
      <c r="P3458" s="3"/>
      <c r="Q3458" s="3"/>
      <c r="R3458" s="3"/>
      <c r="S3458" s="3"/>
      <c r="T3458" s="3"/>
      <c r="V3458" s="3"/>
      <c r="W3458" s="3"/>
      <c r="X3458" s="3"/>
      <c r="Z3458" s="3"/>
      <c r="AA3458" s="3"/>
      <c r="AB3458" s="3"/>
      <c r="AC3458" s="3"/>
      <c r="AD3458" s="3"/>
      <c r="AF3458" s="3"/>
      <c r="AG3458" s="3"/>
      <c r="AH3458" s="3"/>
      <c r="AJ3458" s="3"/>
      <c r="AK3458" s="3"/>
      <c r="AL3458" s="3"/>
      <c r="AN3458" s="3"/>
      <c r="AQ3458" s="3"/>
    </row>
    <row r="3459" spans="1:43">
      <c r="A3459" t="str">
        <f>IF(C3459="","","Allievo "&amp;COUNTIF($C$2:C3459,C3459))</f>
        <v/>
      </c>
      <c r="H3459" s="3"/>
      <c r="N3459" s="3"/>
      <c r="O3459" s="3"/>
      <c r="P3459" s="3"/>
      <c r="Q3459" s="3"/>
      <c r="R3459" s="3"/>
      <c r="S3459" s="3"/>
      <c r="T3459" s="3"/>
      <c r="V3459" s="3"/>
      <c r="W3459" s="3"/>
      <c r="X3459" s="3"/>
      <c r="Z3459" s="3"/>
      <c r="AA3459" s="3"/>
      <c r="AB3459" s="3"/>
      <c r="AC3459" s="3"/>
      <c r="AD3459" s="3"/>
      <c r="AF3459" s="3"/>
      <c r="AG3459" s="3"/>
      <c r="AH3459" s="3"/>
      <c r="AJ3459" s="3"/>
      <c r="AK3459" s="3"/>
      <c r="AL3459" s="3"/>
      <c r="AN3459" s="3"/>
      <c r="AQ3459" s="3"/>
    </row>
    <row r="3460" spans="1:43">
      <c r="A3460" t="str">
        <f>IF(C3460="","","Allievo "&amp;COUNTIF($C$2:C3460,C3460))</f>
        <v/>
      </c>
      <c r="H3460" s="3"/>
      <c r="N3460" s="3"/>
      <c r="O3460" s="3"/>
      <c r="P3460" s="3"/>
      <c r="Q3460" s="3"/>
      <c r="R3460" s="3"/>
      <c r="S3460" s="3"/>
      <c r="T3460" s="3"/>
      <c r="V3460" s="3"/>
      <c r="W3460" s="3"/>
      <c r="X3460" s="3"/>
      <c r="Z3460" s="3"/>
      <c r="AA3460" s="3"/>
      <c r="AB3460" s="3"/>
      <c r="AC3460" s="3"/>
      <c r="AD3460" s="3"/>
      <c r="AF3460" s="3"/>
      <c r="AG3460" s="3"/>
      <c r="AH3460" s="3"/>
      <c r="AJ3460" s="3"/>
      <c r="AK3460" s="3"/>
      <c r="AL3460" s="3"/>
      <c r="AN3460" s="3"/>
      <c r="AQ3460" s="3"/>
    </row>
    <row r="3461" spans="1:43">
      <c r="A3461" t="str">
        <f>IF(C3461="","","Allievo "&amp;COUNTIF($C$2:C3461,C3461))</f>
        <v/>
      </c>
      <c r="H3461" s="3"/>
      <c r="N3461" s="3"/>
      <c r="O3461" s="3"/>
      <c r="P3461" s="3"/>
      <c r="Q3461" s="3"/>
      <c r="R3461" s="3"/>
      <c r="S3461" s="3"/>
      <c r="T3461" s="3"/>
      <c r="V3461" s="3"/>
      <c r="W3461" s="3"/>
      <c r="X3461" s="3"/>
      <c r="Z3461" s="3"/>
      <c r="AA3461" s="3"/>
      <c r="AB3461" s="3"/>
      <c r="AC3461" s="3"/>
      <c r="AD3461" s="3"/>
      <c r="AF3461" s="3"/>
      <c r="AG3461" s="3"/>
      <c r="AH3461" s="3"/>
      <c r="AJ3461" s="3"/>
      <c r="AK3461" s="3"/>
      <c r="AL3461" s="3"/>
      <c r="AN3461" s="3"/>
      <c r="AQ3461" s="3"/>
    </row>
    <row r="3462" spans="1:43">
      <c r="A3462" t="str">
        <f>IF(C3462="","","Allievo "&amp;COUNTIF($C$2:C3462,C3462))</f>
        <v/>
      </c>
      <c r="H3462" s="3"/>
      <c r="N3462" s="3"/>
      <c r="O3462" s="3"/>
      <c r="P3462" s="3"/>
      <c r="Q3462" s="3"/>
      <c r="R3462" s="3"/>
      <c r="S3462" s="3"/>
      <c r="T3462" s="3"/>
      <c r="V3462" s="3"/>
      <c r="W3462" s="3"/>
      <c r="X3462" s="3"/>
      <c r="Z3462" s="3"/>
      <c r="AA3462" s="3"/>
      <c r="AB3462" s="3"/>
      <c r="AC3462" s="3"/>
      <c r="AD3462" s="3"/>
      <c r="AF3462" s="3"/>
      <c r="AG3462" s="3"/>
      <c r="AH3462" s="3"/>
      <c r="AJ3462" s="3"/>
      <c r="AK3462" s="3"/>
      <c r="AL3462" s="3"/>
      <c r="AN3462" s="3"/>
      <c r="AQ3462" s="3"/>
    </row>
    <row r="3463" spans="1:43">
      <c r="A3463" t="str">
        <f>IF(C3463="","","Allievo "&amp;COUNTIF($C$2:C3463,C3463))</f>
        <v/>
      </c>
      <c r="H3463" s="3"/>
      <c r="N3463" s="3"/>
      <c r="O3463" s="3"/>
      <c r="P3463" s="3"/>
      <c r="Q3463" s="3"/>
      <c r="R3463" s="3"/>
      <c r="S3463" s="3"/>
      <c r="T3463" s="3"/>
      <c r="V3463" s="3"/>
      <c r="W3463" s="3"/>
      <c r="X3463" s="3"/>
      <c r="Z3463" s="3"/>
      <c r="AA3463" s="3"/>
      <c r="AB3463" s="3"/>
      <c r="AC3463" s="3"/>
      <c r="AD3463" s="3"/>
      <c r="AF3463" s="3"/>
      <c r="AG3463" s="3"/>
      <c r="AH3463" s="3"/>
      <c r="AJ3463" s="3"/>
      <c r="AK3463" s="3"/>
      <c r="AL3463" s="3"/>
      <c r="AN3463" s="3"/>
      <c r="AQ3463" s="3"/>
    </row>
    <row r="3464" spans="1:43">
      <c r="A3464" t="str">
        <f>IF(C3464="","","Allievo "&amp;COUNTIF($C$2:C3464,C3464))</f>
        <v/>
      </c>
      <c r="H3464" s="3"/>
      <c r="N3464" s="3"/>
      <c r="O3464" s="3"/>
      <c r="P3464" s="3"/>
      <c r="Q3464" s="3"/>
      <c r="R3464" s="3"/>
      <c r="S3464" s="3"/>
      <c r="T3464" s="3"/>
      <c r="V3464" s="3"/>
      <c r="W3464" s="3"/>
      <c r="X3464" s="3"/>
      <c r="Z3464" s="3"/>
      <c r="AA3464" s="3"/>
      <c r="AB3464" s="3"/>
      <c r="AC3464" s="3"/>
      <c r="AD3464" s="3"/>
      <c r="AF3464" s="3"/>
      <c r="AG3464" s="3"/>
      <c r="AH3464" s="3"/>
      <c r="AJ3464" s="3"/>
      <c r="AK3464" s="3"/>
      <c r="AL3464" s="3"/>
      <c r="AN3464" s="3"/>
      <c r="AQ3464" s="3"/>
    </row>
    <row r="3465" spans="1:43">
      <c r="A3465" t="str">
        <f>IF(C3465="","","Allievo "&amp;COUNTIF($C$2:C3465,C3465))</f>
        <v/>
      </c>
      <c r="H3465" s="3"/>
      <c r="N3465" s="3"/>
      <c r="O3465" s="3"/>
      <c r="P3465" s="3"/>
      <c r="Q3465" s="3"/>
      <c r="R3465" s="3"/>
      <c r="S3465" s="3"/>
      <c r="T3465" s="3"/>
      <c r="V3465" s="3"/>
      <c r="W3465" s="3"/>
      <c r="X3465" s="3"/>
      <c r="Z3465" s="3"/>
      <c r="AA3465" s="3"/>
      <c r="AB3465" s="3"/>
      <c r="AC3465" s="3"/>
      <c r="AD3465" s="3"/>
      <c r="AF3465" s="3"/>
      <c r="AG3465" s="3"/>
      <c r="AH3465" s="3"/>
      <c r="AJ3465" s="3"/>
      <c r="AK3465" s="3"/>
      <c r="AL3465" s="3"/>
      <c r="AN3465" s="3"/>
      <c r="AQ3465" s="3"/>
    </row>
    <row r="3466" spans="1:43">
      <c r="A3466" t="str">
        <f>IF(C3466="","","Allievo "&amp;COUNTIF($C$2:C3466,C3466))</f>
        <v/>
      </c>
      <c r="H3466" s="3"/>
      <c r="N3466" s="3"/>
      <c r="O3466" s="3"/>
      <c r="P3466" s="3"/>
      <c r="Q3466" s="3"/>
      <c r="R3466" s="3"/>
      <c r="S3466" s="3"/>
      <c r="T3466" s="3"/>
      <c r="V3466" s="3"/>
      <c r="W3466" s="3"/>
      <c r="X3466" s="3"/>
      <c r="Z3466" s="3"/>
      <c r="AA3466" s="3"/>
      <c r="AB3466" s="3"/>
      <c r="AC3466" s="3"/>
      <c r="AD3466" s="3"/>
      <c r="AF3466" s="3"/>
      <c r="AG3466" s="3"/>
      <c r="AH3466" s="3"/>
      <c r="AJ3466" s="3"/>
      <c r="AK3466" s="3"/>
      <c r="AL3466" s="3"/>
      <c r="AN3466" s="3"/>
      <c r="AQ3466" s="3"/>
    </row>
    <row r="3467" spans="1:43">
      <c r="A3467" t="str">
        <f>IF(C3467="","","Allievo "&amp;COUNTIF($C$2:C3467,C3467))</f>
        <v/>
      </c>
      <c r="H3467" s="3"/>
      <c r="N3467" s="3"/>
      <c r="O3467" s="3"/>
      <c r="P3467" s="3"/>
      <c r="Q3467" s="3"/>
      <c r="R3467" s="3"/>
      <c r="S3467" s="3"/>
      <c r="T3467" s="3"/>
      <c r="V3467" s="3"/>
      <c r="W3467" s="3"/>
      <c r="X3467" s="3"/>
      <c r="Z3467" s="3"/>
      <c r="AA3467" s="3"/>
      <c r="AB3467" s="3"/>
      <c r="AC3467" s="3"/>
      <c r="AD3467" s="3"/>
      <c r="AF3467" s="3"/>
      <c r="AG3467" s="3"/>
      <c r="AH3467" s="3"/>
      <c r="AJ3467" s="3"/>
      <c r="AK3467" s="3"/>
      <c r="AL3467" s="3"/>
      <c r="AN3467" s="3"/>
      <c r="AQ3467" s="3"/>
    </row>
    <row r="3468" spans="1:43">
      <c r="A3468" t="str">
        <f>IF(C3468="","","Allievo "&amp;COUNTIF($C$2:C3468,C3468))</f>
        <v/>
      </c>
      <c r="H3468" s="3"/>
      <c r="N3468" s="3"/>
      <c r="O3468" s="3"/>
      <c r="P3468" s="3"/>
      <c r="Q3468" s="3"/>
      <c r="R3468" s="3"/>
      <c r="S3468" s="3"/>
      <c r="T3468" s="3"/>
      <c r="V3468" s="3"/>
      <c r="W3468" s="3"/>
      <c r="X3468" s="3"/>
      <c r="Z3468" s="3"/>
      <c r="AA3468" s="3"/>
      <c r="AB3468" s="3"/>
      <c r="AC3468" s="3"/>
      <c r="AD3468" s="3"/>
      <c r="AF3468" s="3"/>
      <c r="AG3468" s="3"/>
      <c r="AH3468" s="3"/>
      <c r="AJ3468" s="3"/>
      <c r="AK3468" s="3"/>
      <c r="AL3468" s="3"/>
      <c r="AN3468" s="3"/>
      <c r="AQ3468" s="3"/>
    </row>
    <row r="3469" spans="1:43">
      <c r="A3469" t="str">
        <f>IF(C3469="","","Allievo "&amp;COUNTIF($C$2:C3469,C3469))</f>
        <v/>
      </c>
      <c r="H3469" s="3"/>
      <c r="N3469" s="3"/>
      <c r="O3469" s="3"/>
      <c r="P3469" s="3"/>
      <c r="Q3469" s="3"/>
      <c r="R3469" s="3"/>
      <c r="S3469" s="3"/>
      <c r="T3469" s="3"/>
      <c r="V3469" s="3"/>
      <c r="W3469" s="3"/>
      <c r="X3469" s="3"/>
      <c r="Z3469" s="3"/>
      <c r="AA3469" s="3"/>
      <c r="AB3469" s="3"/>
      <c r="AC3469" s="3"/>
      <c r="AD3469" s="3"/>
      <c r="AF3469" s="3"/>
      <c r="AG3469" s="3"/>
      <c r="AH3469" s="3"/>
      <c r="AJ3469" s="3"/>
      <c r="AK3469" s="3"/>
      <c r="AL3469" s="3"/>
      <c r="AN3469" s="3"/>
      <c r="AQ3469" s="3"/>
    </row>
    <row r="3470" spans="1:43">
      <c r="A3470" t="str">
        <f>IF(C3470="","","Allievo "&amp;COUNTIF($C$2:C3470,C3470))</f>
        <v/>
      </c>
      <c r="H3470" s="3"/>
      <c r="N3470" s="3"/>
      <c r="O3470" s="3"/>
      <c r="P3470" s="3"/>
      <c r="Q3470" s="3"/>
      <c r="R3470" s="3"/>
      <c r="S3470" s="3"/>
      <c r="T3470" s="3"/>
      <c r="V3470" s="3"/>
      <c r="W3470" s="3"/>
      <c r="X3470" s="3"/>
      <c r="Z3470" s="3"/>
      <c r="AA3470" s="3"/>
      <c r="AB3470" s="3"/>
      <c r="AC3470" s="3"/>
      <c r="AD3470" s="3"/>
      <c r="AF3470" s="3"/>
      <c r="AG3470" s="3"/>
      <c r="AH3470" s="3"/>
      <c r="AJ3470" s="3"/>
      <c r="AK3470" s="3"/>
      <c r="AL3470" s="3"/>
      <c r="AN3470" s="3"/>
      <c r="AQ3470" s="3"/>
    </row>
    <row r="3471" spans="1:43">
      <c r="A3471" t="str">
        <f>IF(C3471="","","Allievo "&amp;COUNTIF($C$2:C3471,C3471))</f>
        <v/>
      </c>
      <c r="H3471" s="3"/>
      <c r="N3471" s="3"/>
      <c r="O3471" s="3"/>
      <c r="P3471" s="3"/>
      <c r="Q3471" s="3"/>
      <c r="R3471" s="3"/>
      <c r="S3471" s="3"/>
      <c r="T3471" s="3"/>
      <c r="V3471" s="3"/>
      <c r="W3471" s="3"/>
      <c r="X3471" s="3"/>
      <c r="Z3471" s="3"/>
      <c r="AA3471" s="3"/>
      <c r="AB3471" s="3"/>
      <c r="AC3471" s="3"/>
      <c r="AD3471" s="3"/>
      <c r="AF3471" s="3"/>
      <c r="AG3471" s="3"/>
      <c r="AH3471" s="3"/>
      <c r="AJ3471" s="3"/>
      <c r="AK3471" s="3"/>
      <c r="AL3471" s="3"/>
      <c r="AN3471" s="3"/>
      <c r="AQ3471" s="3"/>
    </row>
    <row r="3472" spans="1:43">
      <c r="A3472" t="str">
        <f>IF(C3472="","","Allievo "&amp;COUNTIF($C$2:C3472,C3472))</f>
        <v/>
      </c>
      <c r="H3472" s="3"/>
      <c r="N3472" s="3"/>
      <c r="O3472" s="3"/>
      <c r="P3472" s="3"/>
      <c r="Q3472" s="3"/>
      <c r="R3472" s="3"/>
      <c r="S3472" s="3"/>
      <c r="T3472" s="3"/>
      <c r="V3472" s="3"/>
      <c r="W3472" s="3"/>
      <c r="X3472" s="3"/>
      <c r="Z3472" s="3"/>
      <c r="AA3472" s="3"/>
      <c r="AB3472" s="3"/>
      <c r="AC3472" s="3"/>
      <c r="AD3472" s="3"/>
      <c r="AF3472" s="3"/>
      <c r="AG3472" s="3"/>
      <c r="AH3472" s="3"/>
      <c r="AJ3472" s="3"/>
      <c r="AK3472" s="3"/>
      <c r="AL3472" s="3"/>
      <c r="AN3472" s="3"/>
      <c r="AQ3472" s="3"/>
    </row>
    <row r="3473" spans="1:43">
      <c r="A3473" t="str">
        <f>IF(C3473="","","Allievo "&amp;COUNTIF($C$2:C3473,C3473))</f>
        <v/>
      </c>
      <c r="H3473" s="3"/>
      <c r="N3473" s="3"/>
      <c r="O3473" s="3"/>
      <c r="P3473" s="3"/>
      <c r="Q3473" s="3"/>
      <c r="R3473" s="3"/>
      <c r="S3473" s="3"/>
      <c r="T3473" s="3"/>
      <c r="V3473" s="3"/>
      <c r="W3473" s="3"/>
      <c r="X3473" s="3"/>
      <c r="Z3473" s="3"/>
      <c r="AA3473" s="3"/>
      <c r="AB3473" s="3"/>
      <c r="AC3473" s="3"/>
      <c r="AD3473" s="3"/>
      <c r="AF3473" s="3"/>
      <c r="AG3473" s="3"/>
      <c r="AH3473" s="3"/>
      <c r="AJ3473" s="3"/>
      <c r="AK3473" s="3"/>
      <c r="AL3473" s="3"/>
      <c r="AN3473" s="3"/>
      <c r="AQ3473" s="3"/>
    </row>
    <row r="3474" spans="1:43">
      <c r="A3474" t="str">
        <f>IF(C3474="","","Allievo "&amp;COUNTIF($C$2:C3474,C3474))</f>
        <v/>
      </c>
      <c r="H3474" s="3"/>
      <c r="N3474" s="3"/>
      <c r="O3474" s="3"/>
      <c r="P3474" s="3"/>
      <c r="Q3474" s="3"/>
      <c r="R3474" s="3"/>
      <c r="S3474" s="3"/>
      <c r="T3474" s="3"/>
      <c r="V3474" s="3"/>
      <c r="W3474" s="3"/>
      <c r="X3474" s="3"/>
      <c r="Z3474" s="3"/>
      <c r="AA3474" s="3"/>
      <c r="AB3474" s="3"/>
      <c r="AC3474" s="3"/>
      <c r="AD3474" s="3"/>
      <c r="AF3474" s="3"/>
      <c r="AG3474" s="3"/>
      <c r="AH3474" s="3"/>
      <c r="AJ3474" s="3"/>
      <c r="AK3474" s="3"/>
      <c r="AL3474" s="3"/>
      <c r="AN3474" s="3"/>
      <c r="AQ3474" s="3"/>
    </row>
    <row r="3475" spans="1:43">
      <c r="A3475" t="str">
        <f>IF(C3475="","","Allievo "&amp;COUNTIF($C$2:C3475,C3475))</f>
        <v/>
      </c>
      <c r="H3475" s="3"/>
      <c r="N3475" s="3"/>
      <c r="O3475" s="3"/>
      <c r="P3475" s="3"/>
      <c r="Q3475" s="3"/>
      <c r="R3475" s="3"/>
      <c r="S3475" s="3"/>
      <c r="T3475" s="3"/>
      <c r="V3475" s="3"/>
      <c r="W3475" s="3"/>
      <c r="X3475" s="3"/>
      <c r="Z3475" s="3"/>
      <c r="AA3475" s="3"/>
      <c r="AB3475" s="3"/>
      <c r="AC3475" s="3"/>
      <c r="AD3475" s="3"/>
      <c r="AF3475" s="3"/>
      <c r="AG3475" s="3"/>
      <c r="AH3475" s="3"/>
      <c r="AJ3475" s="3"/>
      <c r="AK3475" s="3"/>
      <c r="AL3475" s="3"/>
      <c r="AN3475" s="3"/>
      <c r="AQ3475" s="3"/>
    </row>
    <row r="3476" spans="1:43">
      <c r="A3476" t="str">
        <f>IF(C3476="","","Allievo "&amp;COUNTIF($C$2:C3476,C3476))</f>
        <v/>
      </c>
      <c r="H3476" s="3"/>
      <c r="N3476" s="3"/>
      <c r="O3476" s="3"/>
      <c r="P3476" s="3"/>
      <c r="Q3476" s="3"/>
      <c r="R3476" s="3"/>
      <c r="S3476" s="3"/>
      <c r="T3476" s="3"/>
      <c r="V3476" s="3"/>
      <c r="W3476" s="3"/>
      <c r="X3476" s="3"/>
      <c r="Z3476" s="3"/>
      <c r="AA3476" s="3"/>
      <c r="AB3476" s="3"/>
      <c r="AC3476" s="3"/>
      <c r="AD3476" s="3"/>
      <c r="AF3476" s="3"/>
      <c r="AG3476" s="3"/>
      <c r="AH3476" s="3"/>
      <c r="AJ3476" s="3"/>
      <c r="AK3476" s="3"/>
      <c r="AL3476" s="3"/>
      <c r="AN3476" s="3"/>
      <c r="AQ3476" s="3"/>
    </row>
    <row r="3477" spans="1:43">
      <c r="A3477" t="str">
        <f>IF(C3477="","","Allievo "&amp;COUNTIF($C$2:C3477,C3477))</f>
        <v/>
      </c>
      <c r="H3477" s="3"/>
      <c r="N3477" s="3"/>
      <c r="O3477" s="3"/>
      <c r="P3477" s="3"/>
      <c r="Q3477" s="3"/>
      <c r="R3477" s="3"/>
      <c r="S3477" s="3"/>
      <c r="T3477" s="3"/>
      <c r="V3477" s="3"/>
      <c r="W3477" s="3"/>
      <c r="X3477" s="3"/>
      <c r="Z3477" s="3"/>
      <c r="AA3477" s="3"/>
      <c r="AB3477" s="3"/>
      <c r="AC3477" s="3"/>
      <c r="AD3477" s="3"/>
      <c r="AF3477" s="3"/>
      <c r="AG3477" s="3"/>
      <c r="AH3477" s="3"/>
      <c r="AJ3477" s="3"/>
      <c r="AK3477" s="3"/>
      <c r="AL3477" s="3"/>
      <c r="AN3477" s="3"/>
      <c r="AQ3477" s="3"/>
    </row>
    <row r="3478" spans="1:43">
      <c r="A3478" t="str">
        <f>IF(C3478="","","Allievo "&amp;COUNTIF($C$2:C3478,C3478))</f>
        <v/>
      </c>
      <c r="H3478" s="3"/>
      <c r="N3478" s="3"/>
      <c r="O3478" s="3"/>
      <c r="P3478" s="3"/>
      <c r="Q3478" s="3"/>
      <c r="R3478" s="3"/>
      <c r="S3478" s="3"/>
      <c r="T3478" s="3"/>
      <c r="V3478" s="3"/>
      <c r="W3478" s="3"/>
      <c r="X3478" s="3"/>
      <c r="Z3478" s="3"/>
      <c r="AA3478" s="3"/>
      <c r="AB3478" s="3"/>
      <c r="AC3478" s="3"/>
      <c r="AD3478" s="3"/>
      <c r="AF3478" s="3"/>
      <c r="AG3478" s="3"/>
      <c r="AH3478" s="3"/>
      <c r="AJ3478" s="3"/>
      <c r="AK3478" s="3"/>
      <c r="AL3478" s="3"/>
      <c r="AN3478" s="3"/>
      <c r="AQ3478" s="3"/>
    </row>
    <row r="3479" spans="1:43">
      <c r="A3479" t="str">
        <f>IF(C3479="","","Allievo "&amp;COUNTIF($C$2:C3479,C3479))</f>
        <v/>
      </c>
      <c r="H3479" s="3"/>
      <c r="N3479" s="3"/>
      <c r="O3479" s="3"/>
      <c r="P3479" s="3"/>
      <c r="Q3479" s="3"/>
      <c r="R3479" s="3"/>
      <c r="S3479" s="3"/>
      <c r="T3479" s="3"/>
      <c r="V3479" s="3"/>
      <c r="W3479" s="3"/>
      <c r="X3479" s="3"/>
      <c r="Z3479" s="3"/>
      <c r="AA3479" s="3"/>
      <c r="AB3479" s="3"/>
      <c r="AC3479" s="3"/>
      <c r="AD3479" s="3"/>
      <c r="AF3479" s="3"/>
      <c r="AG3479" s="3"/>
      <c r="AH3479" s="3"/>
      <c r="AJ3479" s="3"/>
      <c r="AK3479" s="3"/>
      <c r="AL3479" s="3"/>
      <c r="AN3479" s="3"/>
      <c r="AQ3479" s="3"/>
    </row>
    <row r="3480" spans="1:43">
      <c r="A3480" t="str">
        <f>IF(C3480="","","Allievo "&amp;COUNTIF($C$2:C3480,C3480))</f>
        <v/>
      </c>
      <c r="H3480" s="3"/>
      <c r="N3480" s="3"/>
      <c r="O3480" s="3"/>
      <c r="P3480" s="3"/>
      <c r="Q3480" s="3"/>
      <c r="R3480" s="3"/>
      <c r="S3480" s="3"/>
      <c r="T3480" s="3"/>
      <c r="V3480" s="3"/>
      <c r="W3480" s="3"/>
      <c r="X3480" s="3"/>
      <c r="Z3480" s="3"/>
      <c r="AA3480" s="3"/>
      <c r="AB3480" s="3"/>
      <c r="AC3480" s="3"/>
      <c r="AD3480" s="3"/>
      <c r="AF3480" s="3"/>
      <c r="AG3480" s="3"/>
      <c r="AH3480" s="3"/>
      <c r="AJ3480" s="3"/>
      <c r="AK3480" s="3"/>
      <c r="AL3480" s="3"/>
      <c r="AN3480" s="3"/>
      <c r="AQ3480" s="3"/>
    </row>
    <row r="3481" spans="1:43">
      <c r="A3481" t="str">
        <f>IF(C3481="","","Allievo "&amp;COUNTIF($C$2:C3481,C3481))</f>
        <v/>
      </c>
      <c r="H3481" s="3"/>
      <c r="N3481" s="3"/>
      <c r="O3481" s="3"/>
      <c r="P3481" s="3"/>
      <c r="Q3481" s="3"/>
      <c r="R3481" s="3"/>
      <c r="S3481" s="3"/>
      <c r="T3481" s="3"/>
      <c r="V3481" s="3"/>
      <c r="W3481" s="3"/>
      <c r="X3481" s="3"/>
      <c r="Z3481" s="3"/>
      <c r="AA3481" s="3"/>
      <c r="AB3481" s="3"/>
      <c r="AC3481" s="3"/>
      <c r="AD3481" s="3"/>
      <c r="AF3481" s="3"/>
      <c r="AG3481" s="3"/>
      <c r="AH3481" s="3"/>
      <c r="AJ3481" s="3"/>
      <c r="AK3481" s="3"/>
      <c r="AL3481" s="3"/>
      <c r="AN3481" s="3"/>
      <c r="AQ3481" s="3"/>
    </row>
    <row r="3482" spans="1:43">
      <c r="A3482" t="str">
        <f>IF(C3482="","","Allievo "&amp;COUNTIF($C$2:C3482,C3482))</f>
        <v/>
      </c>
      <c r="H3482" s="3"/>
      <c r="N3482" s="3"/>
      <c r="O3482" s="3"/>
      <c r="P3482" s="3"/>
      <c r="Q3482" s="3"/>
      <c r="R3482" s="3"/>
      <c r="S3482" s="3"/>
      <c r="T3482" s="3"/>
      <c r="V3482" s="3"/>
      <c r="W3482" s="3"/>
      <c r="X3482" s="3"/>
      <c r="Z3482" s="3"/>
      <c r="AA3482" s="3"/>
      <c r="AB3482" s="3"/>
      <c r="AC3482" s="3"/>
      <c r="AD3482" s="3"/>
      <c r="AF3482" s="3"/>
      <c r="AG3482" s="3"/>
      <c r="AH3482" s="3"/>
      <c r="AJ3482" s="3"/>
      <c r="AK3482" s="3"/>
      <c r="AL3482" s="3"/>
      <c r="AN3482" s="3"/>
      <c r="AQ3482" s="3"/>
    </row>
    <row r="3483" spans="1:43">
      <c r="A3483" t="str">
        <f>IF(C3483="","","Allievo "&amp;COUNTIF($C$2:C3483,C3483))</f>
        <v/>
      </c>
      <c r="H3483" s="3"/>
      <c r="N3483" s="3"/>
      <c r="O3483" s="3"/>
      <c r="P3483" s="3"/>
      <c r="Q3483" s="3"/>
      <c r="R3483" s="3"/>
      <c r="S3483" s="3"/>
      <c r="T3483" s="3"/>
      <c r="V3483" s="3"/>
      <c r="W3483" s="3"/>
      <c r="X3483" s="3"/>
      <c r="Z3483" s="3"/>
      <c r="AA3483" s="3"/>
      <c r="AB3483" s="3"/>
      <c r="AC3483" s="3"/>
      <c r="AD3483" s="3"/>
      <c r="AF3483" s="3"/>
      <c r="AG3483" s="3"/>
      <c r="AH3483" s="3"/>
      <c r="AJ3483" s="3"/>
      <c r="AK3483" s="3"/>
      <c r="AL3483" s="3"/>
      <c r="AN3483" s="3"/>
      <c r="AQ3483" s="3"/>
    </row>
    <row r="3484" spans="1:43">
      <c r="A3484" t="str">
        <f>IF(C3484="","","Allievo "&amp;COUNTIF($C$2:C3484,C3484))</f>
        <v/>
      </c>
      <c r="H3484" s="3"/>
      <c r="N3484" s="3"/>
      <c r="O3484" s="3"/>
      <c r="P3484" s="3"/>
      <c r="Q3484" s="3"/>
      <c r="R3484" s="3"/>
      <c r="S3484" s="3"/>
      <c r="T3484" s="3"/>
      <c r="V3484" s="3"/>
      <c r="W3484" s="3"/>
      <c r="X3484" s="3"/>
      <c r="Z3484" s="3"/>
      <c r="AA3484" s="3"/>
      <c r="AB3484" s="3"/>
      <c r="AC3484" s="3"/>
      <c r="AD3484" s="3"/>
      <c r="AF3484" s="3"/>
      <c r="AG3484" s="3"/>
      <c r="AH3484" s="3"/>
      <c r="AJ3484" s="3"/>
      <c r="AK3484" s="3"/>
      <c r="AL3484" s="3"/>
      <c r="AN3484" s="3"/>
      <c r="AQ3484" s="3"/>
    </row>
    <row r="3485" spans="1:43">
      <c r="A3485" t="str">
        <f>IF(C3485="","","Allievo "&amp;COUNTIF($C$2:C3485,C3485))</f>
        <v/>
      </c>
      <c r="H3485" s="3"/>
      <c r="N3485" s="3"/>
      <c r="O3485" s="3"/>
      <c r="P3485" s="3"/>
      <c r="Q3485" s="3"/>
      <c r="R3485" s="3"/>
      <c r="S3485" s="3"/>
      <c r="T3485" s="3"/>
      <c r="V3485" s="3"/>
      <c r="W3485" s="3"/>
      <c r="X3485" s="3"/>
      <c r="Z3485" s="3"/>
      <c r="AA3485" s="3"/>
      <c r="AB3485" s="3"/>
      <c r="AC3485" s="3"/>
      <c r="AD3485" s="3"/>
      <c r="AF3485" s="3"/>
      <c r="AG3485" s="3"/>
      <c r="AH3485" s="3"/>
      <c r="AJ3485" s="3"/>
      <c r="AK3485" s="3"/>
      <c r="AL3485" s="3"/>
      <c r="AN3485" s="3"/>
      <c r="AQ3485" s="3"/>
    </row>
    <row r="3486" spans="1:43">
      <c r="A3486" t="str">
        <f>IF(C3486="","","Allievo "&amp;COUNTIF($C$2:C3486,C3486))</f>
        <v/>
      </c>
      <c r="H3486" s="3"/>
      <c r="N3486" s="3"/>
      <c r="O3486" s="3"/>
      <c r="P3486" s="3"/>
      <c r="Q3486" s="3"/>
      <c r="R3486" s="3"/>
      <c r="S3486" s="3"/>
      <c r="T3486" s="3"/>
      <c r="V3486" s="3"/>
      <c r="W3486" s="3"/>
      <c r="X3486" s="3"/>
      <c r="Z3486" s="3"/>
      <c r="AA3486" s="3"/>
      <c r="AB3486" s="3"/>
      <c r="AC3486" s="3"/>
      <c r="AD3486" s="3"/>
      <c r="AF3486" s="3"/>
      <c r="AG3486" s="3"/>
      <c r="AH3486" s="3"/>
      <c r="AJ3486" s="3"/>
      <c r="AK3486" s="3"/>
      <c r="AL3486" s="3"/>
      <c r="AN3486" s="3"/>
      <c r="AQ3486" s="3"/>
    </row>
    <row r="3487" spans="1:43">
      <c r="A3487" t="str">
        <f>IF(C3487="","","Allievo "&amp;COUNTIF($C$2:C3487,C3487))</f>
        <v/>
      </c>
      <c r="H3487" s="3"/>
      <c r="N3487" s="3"/>
      <c r="O3487" s="3"/>
      <c r="P3487" s="3"/>
      <c r="Q3487" s="3"/>
      <c r="R3487" s="3"/>
      <c r="S3487" s="3"/>
      <c r="T3487" s="3"/>
      <c r="V3487" s="3"/>
      <c r="W3487" s="3"/>
      <c r="X3487" s="3"/>
      <c r="Z3487" s="3"/>
      <c r="AA3487" s="3"/>
      <c r="AB3487" s="3"/>
      <c r="AC3487" s="3"/>
      <c r="AD3487" s="3"/>
      <c r="AF3487" s="3"/>
      <c r="AG3487" s="3"/>
      <c r="AH3487" s="3"/>
      <c r="AJ3487" s="3"/>
      <c r="AK3487" s="3"/>
      <c r="AL3487" s="3"/>
      <c r="AN3487" s="3"/>
      <c r="AQ3487" s="3"/>
    </row>
    <row r="3488" spans="1:43">
      <c r="A3488" t="str">
        <f>IF(C3488="","","Allievo "&amp;COUNTIF($C$2:C3488,C3488))</f>
        <v/>
      </c>
      <c r="H3488" s="3"/>
      <c r="N3488" s="3"/>
      <c r="O3488" s="3"/>
      <c r="P3488" s="3"/>
      <c r="Q3488" s="3"/>
      <c r="R3488" s="3"/>
      <c r="S3488" s="3"/>
      <c r="T3488" s="3"/>
      <c r="V3488" s="3"/>
      <c r="W3488" s="3"/>
      <c r="X3488" s="3"/>
      <c r="Z3488" s="3"/>
      <c r="AA3488" s="3"/>
      <c r="AB3488" s="3"/>
      <c r="AC3488" s="3"/>
      <c r="AD3488" s="3"/>
      <c r="AF3488" s="3"/>
      <c r="AG3488" s="3"/>
      <c r="AH3488" s="3"/>
      <c r="AJ3488" s="3"/>
      <c r="AK3488" s="3"/>
      <c r="AL3488" s="3"/>
      <c r="AN3488" s="3"/>
      <c r="AQ3488" s="3"/>
    </row>
    <row r="3489" spans="1:43">
      <c r="A3489" t="str">
        <f>IF(C3489="","","Allievo "&amp;COUNTIF($C$2:C3489,C3489))</f>
        <v/>
      </c>
      <c r="H3489" s="3"/>
      <c r="N3489" s="3"/>
      <c r="O3489" s="3"/>
      <c r="P3489" s="3"/>
      <c r="Q3489" s="3"/>
      <c r="R3489" s="3"/>
      <c r="S3489" s="3"/>
      <c r="T3489" s="3"/>
      <c r="V3489" s="3"/>
      <c r="W3489" s="3"/>
      <c r="X3489" s="3"/>
      <c r="Z3489" s="3"/>
      <c r="AA3489" s="3"/>
      <c r="AB3489" s="3"/>
      <c r="AC3489" s="3"/>
      <c r="AD3489" s="3"/>
      <c r="AF3489" s="3"/>
      <c r="AG3489" s="3"/>
      <c r="AH3489" s="3"/>
      <c r="AJ3489" s="3"/>
      <c r="AK3489" s="3"/>
      <c r="AL3489" s="3"/>
      <c r="AN3489" s="3"/>
      <c r="AQ3489" s="3"/>
    </row>
    <row r="3490" spans="1:43">
      <c r="A3490" t="str">
        <f>IF(C3490="","","Allievo "&amp;COUNTIF($C$2:C3490,C3490))</f>
        <v/>
      </c>
      <c r="H3490" s="3"/>
      <c r="N3490" s="3"/>
      <c r="O3490" s="3"/>
      <c r="P3490" s="3"/>
      <c r="Q3490" s="3"/>
      <c r="R3490" s="3"/>
      <c r="S3490" s="3"/>
      <c r="T3490" s="3"/>
      <c r="V3490" s="3"/>
      <c r="W3490" s="3"/>
      <c r="X3490" s="3"/>
      <c r="Z3490" s="3"/>
      <c r="AA3490" s="3"/>
      <c r="AB3490" s="3"/>
      <c r="AC3490" s="3"/>
      <c r="AD3490" s="3"/>
      <c r="AF3490" s="3"/>
      <c r="AG3490" s="3"/>
      <c r="AH3490" s="3"/>
      <c r="AJ3490" s="3"/>
      <c r="AK3490" s="3"/>
      <c r="AL3490" s="3"/>
      <c r="AN3490" s="3"/>
      <c r="AQ3490" s="3"/>
    </row>
    <row r="3491" spans="1:43">
      <c r="A3491" t="str">
        <f>IF(C3491="","","Allievo "&amp;COUNTIF($C$2:C3491,C3491))</f>
        <v/>
      </c>
      <c r="H3491" s="3"/>
      <c r="N3491" s="3"/>
      <c r="O3491" s="3"/>
      <c r="P3491" s="3"/>
      <c r="Q3491" s="3"/>
      <c r="R3491" s="3"/>
      <c r="S3491" s="3"/>
      <c r="T3491" s="3"/>
      <c r="V3491" s="3"/>
      <c r="W3491" s="3"/>
      <c r="X3491" s="3"/>
      <c r="Z3491" s="3"/>
      <c r="AA3491" s="3"/>
      <c r="AB3491" s="3"/>
      <c r="AC3491" s="3"/>
      <c r="AD3491" s="3"/>
      <c r="AF3491" s="3"/>
      <c r="AG3491" s="3"/>
      <c r="AH3491" s="3"/>
      <c r="AJ3491" s="3"/>
      <c r="AK3491" s="3"/>
      <c r="AL3491" s="3"/>
      <c r="AN3491" s="3"/>
      <c r="AQ3491" s="3"/>
    </row>
    <row r="3492" spans="1:43">
      <c r="A3492" t="str">
        <f>IF(C3492="","","Allievo "&amp;COUNTIF($C$2:C3492,C3492))</f>
        <v/>
      </c>
      <c r="H3492" s="3"/>
      <c r="N3492" s="3"/>
      <c r="O3492" s="3"/>
      <c r="P3492" s="3"/>
      <c r="Q3492" s="3"/>
      <c r="R3492" s="3"/>
      <c r="S3492" s="3"/>
      <c r="T3492" s="3"/>
      <c r="V3492" s="3"/>
      <c r="W3492" s="3"/>
      <c r="X3492" s="3"/>
      <c r="Z3492" s="3"/>
      <c r="AA3492" s="3"/>
      <c r="AB3492" s="3"/>
      <c r="AC3492" s="3"/>
      <c r="AD3492" s="3"/>
      <c r="AF3492" s="3"/>
      <c r="AG3492" s="3"/>
      <c r="AH3492" s="3"/>
      <c r="AJ3492" s="3"/>
      <c r="AK3492" s="3"/>
      <c r="AL3492" s="3"/>
      <c r="AN3492" s="3"/>
      <c r="AQ3492" s="3"/>
    </row>
    <row r="3493" spans="1:43">
      <c r="A3493" t="str">
        <f>IF(C3493="","","Allievo "&amp;COUNTIF($C$2:C3493,C3493))</f>
        <v/>
      </c>
      <c r="H3493" s="3"/>
      <c r="N3493" s="3"/>
      <c r="O3493" s="3"/>
      <c r="P3493" s="3"/>
      <c r="Q3493" s="3"/>
      <c r="R3493" s="3"/>
      <c r="S3493" s="3"/>
      <c r="T3493" s="3"/>
      <c r="V3493" s="3"/>
      <c r="W3493" s="3"/>
      <c r="X3493" s="3"/>
      <c r="Z3493" s="3"/>
      <c r="AA3493" s="3"/>
      <c r="AB3493" s="3"/>
      <c r="AC3493" s="3"/>
      <c r="AD3493" s="3"/>
      <c r="AF3493" s="3"/>
      <c r="AG3493" s="3"/>
      <c r="AH3493" s="3"/>
      <c r="AJ3493" s="3"/>
      <c r="AK3493" s="3"/>
      <c r="AL3493" s="3"/>
      <c r="AN3493" s="3"/>
      <c r="AQ3493" s="3"/>
    </row>
    <row r="3494" spans="1:43">
      <c r="A3494" t="str">
        <f>IF(C3494="","","Allievo "&amp;COUNTIF($C$2:C3494,C3494))</f>
        <v/>
      </c>
      <c r="H3494" s="3"/>
      <c r="N3494" s="3"/>
      <c r="O3494" s="3"/>
      <c r="P3494" s="3"/>
      <c r="Q3494" s="3"/>
      <c r="R3494" s="3"/>
      <c r="S3494" s="3"/>
      <c r="T3494" s="3"/>
      <c r="V3494" s="3"/>
      <c r="W3494" s="3"/>
      <c r="X3494" s="3"/>
      <c r="Z3494" s="3"/>
      <c r="AA3494" s="3"/>
      <c r="AB3494" s="3"/>
      <c r="AC3494" s="3"/>
      <c r="AD3494" s="3"/>
      <c r="AF3494" s="3"/>
      <c r="AG3494" s="3"/>
      <c r="AH3494" s="3"/>
      <c r="AJ3494" s="3"/>
      <c r="AK3494" s="3"/>
      <c r="AL3494" s="3"/>
      <c r="AN3494" s="3"/>
      <c r="AQ3494" s="3"/>
    </row>
    <row r="3495" spans="1:43">
      <c r="A3495" t="str">
        <f>IF(C3495="","","Allievo "&amp;COUNTIF($C$2:C3495,C3495))</f>
        <v/>
      </c>
      <c r="H3495" s="3"/>
      <c r="N3495" s="3"/>
      <c r="O3495" s="3"/>
      <c r="P3495" s="3"/>
      <c r="Q3495" s="3"/>
      <c r="R3495" s="3"/>
      <c r="S3495" s="3"/>
      <c r="T3495" s="3"/>
      <c r="V3495" s="3"/>
      <c r="W3495" s="3"/>
      <c r="X3495" s="3"/>
      <c r="Z3495" s="3"/>
      <c r="AA3495" s="3"/>
      <c r="AB3495" s="3"/>
      <c r="AC3495" s="3"/>
      <c r="AD3495" s="3"/>
      <c r="AF3495" s="3"/>
      <c r="AG3495" s="3"/>
      <c r="AH3495" s="3"/>
      <c r="AJ3495" s="3"/>
      <c r="AK3495" s="3"/>
      <c r="AL3495" s="3"/>
      <c r="AN3495" s="3"/>
      <c r="AQ3495" s="3"/>
    </row>
    <row r="3496" spans="1:43">
      <c r="A3496" t="str">
        <f>IF(C3496="","","Allievo "&amp;COUNTIF($C$2:C3496,C3496))</f>
        <v/>
      </c>
      <c r="H3496" s="3"/>
      <c r="N3496" s="3"/>
      <c r="O3496" s="3"/>
      <c r="P3496" s="3"/>
      <c r="Q3496" s="3"/>
      <c r="R3496" s="3"/>
      <c r="S3496" s="3"/>
      <c r="T3496" s="3"/>
      <c r="V3496" s="3"/>
      <c r="W3496" s="3"/>
      <c r="X3496" s="3"/>
      <c r="Z3496" s="3"/>
      <c r="AA3496" s="3"/>
      <c r="AB3496" s="3"/>
      <c r="AC3496" s="3"/>
      <c r="AD3496" s="3"/>
      <c r="AF3496" s="3"/>
      <c r="AG3496" s="3"/>
      <c r="AH3496" s="3"/>
      <c r="AJ3496" s="3"/>
      <c r="AK3496" s="3"/>
      <c r="AL3496" s="3"/>
      <c r="AN3496" s="3"/>
      <c r="AQ3496" s="3"/>
    </row>
    <row r="3497" spans="1:43">
      <c r="A3497" t="str">
        <f>IF(C3497="","","Allievo "&amp;COUNTIF($C$2:C3497,C3497))</f>
        <v/>
      </c>
      <c r="H3497" s="3"/>
      <c r="N3497" s="3"/>
      <c r="O3497" s="3"/>
      <c r="P3497" s="3"/>
      <c r="Q3497" s="3"/>
      <c r="R3497" s="3"/>
      <c r="S3497" s="3"/>
      <c r="T3497" s="3"/>
      <c r="V3497" s="3"/>
      <c r="W3497" s="3"/>
      <c r="X3497" s="3"/>
      <c r="Z3497" s="3"/>
      <c r="AA3497" s="3"/>
      <c r="AB3497" s="3"/>
      <c r="AC3497" s="3"/>
      <c r="AD3497" s="3"/>
      <c r="AF3497" s="3"/>
      <c r="AG3497" s="3"/>
      <c r="AH3497" s="3"/>
      <c r="AJ3497" s="3"/>
      <c r="AK3497" s="3"/>
      <c r="AL3497" s="3"/>
      <c r="AN3497" s="3"/>
      <c r="AQ3497" s="3"/>
    </row>
    <row r="3498" spans="1:43">
      <c r="A3498" t="str">
        <f>IF(C3498="","","Allievo "&amp;COUNTIF($C$2:C3498,C3498))</f>
        <v/>
      </c>
      <c r="H3498" s="3"/>
      <c r="N3498" s="3"/>
      <c r="O3498" s="3"/>
      <c r="P3498" s="3"/>
      <c r="Q3498" s="3"/>
      <c r="R3498" s="3"/>
      <c r="S3498" s="3"/>
      <c r="T3498" s="3"/>
      <c r="V3498" s="3"/>
      <c r="W3498" s="3"/>
      <c r="X3498" s="3"/>
      <c r="Z3498" s="3"/>
      <c r="AA3498" s="3"/>
      <c r="AB3498" s="3"/>
      <c r="AC3498" s="3"/>
      <c r="AD3498" s="3"/>
      <c r="AF3498" s="3"/>
      <c r="AG3498" s="3"/>
      <c r="AH3498" s="3"/>
      <c r="AJ3498" s="3"/>
      <c r="AK3498" s="3"/>
      <c r="AL3498" s="3"/>
      <c r="AN3498" s="3"/>
      <c r="AQ3498" s="3"/>
    </row>
    <row r="3499" spans="1:43">
      <c r="A3499" t="str">
        <f>IF(C3499="","","Allievo "&amp;COUNTIF($C$2:C3499,C3499))</f>
        <v/>
      </c>
      <c r="H3499" s="3"/>
      <c r="N3499" s="3"/>
      <c r="O3499" s="3"/>
      <c r="P3499" s="3"/>
      <c r="Q3499" s="3"/>
      <c r="R3499" s="3"/>
      <c r="S3499" s="3"/>
      <c r="T3499" s="3"/>
      <c r="V3499" s="3"/>
      <c r="W3499" s="3"/>
      <c r="X3499" s="3"/>
      <c r="Z3499" s="3"/>
      <c r="AA3499" s="3"/>
      <c r="AB3499" s="3"/>
      <c r="AC3499" s="3"/>
      <c r="AD3499" s="3"/>
      <c r="AF3499" s="3"/>
      <c r="AG3499" s="3"/>
      <c r="AH3499" s="3"/>
      <c r="AJ3499" s="3"/>
      <c r="AK3499" s="3"/>
      <c r="AL3499" s="3"/>
      <c r="AN3499" s="3"/>
      <c r="AQ3499" s="3"/>
    </row>
    <row r="3500" spans="1:43">
      <c r="A3500" t="str">
        <f>IF(C3500="","","Allievo "&amp;COUNTIF($C$2:C3500,C3500))</f>
        <v/>
      </c>
      <c r="H3500" s="3"/>
      <c r="N3500" s="3"/>
      <c r="O3500" s="3"/>
      <c r="P3500" s="3"/>
      <c r="Q3500" s="3"/>
      <c r="R3500" s="3"/>
      <c r="S3500" s="3"/>
      <c r="T3500" s="3"/>
      <c r="V3500" s="3"/>
      <c r="W3500" s="3"/>
      <c r="X3500" s="3"/>
      <c r="Z3500" s="3"/>
      <c r="AA3500" s="3"/>
      <c r="AB3500" s="3"/>
      <c r="AC3500" s="3"/>
      <c r="AD3500" s="3"/>
      <c r="AF3500" s="3"/>
      <c r="AG3500" s="3"/>
      <c r="AH3500" s="3"/>
      <c r="AJ3500" s="3"/>
      <c r="AK3500" s="3"/>
      <c r="AL3500" s="3"/>
      <c r="AN3500" s="3"/>
      <c r="AQ3500" s="3"/>
    </row>
    <row r="3501" spans="1:43">
      <c r="A3501" t="str">
        <f>IF(C3501="","","Allievo "&amp;COUNTIF($C$2:C3501,C3501))</f>
        <v/>
      </c>
      <c r="H3501" s="3"/>
      <c r="N3501" s="3"/>
      <c r="O3501" s="3"/>
      <c r="P3501" s="3"/>
      <c r="Q3501" s="3"/>
      <c r="R3501" s="3"/>
      <c r="S3501" s="3"/>
      <c r="T3501" s="3"/>
      <c r="V3501" s="3"/>
      <c r="W3501" s="3"/>
      <c r="X3501" s="3"/>
      <c r="Z3501" s="3"/>
      <c r="AA3501" s="3"/>
      <c r="AB3501" s="3"/>
      <c r="AC3501" s="3"/>
      <c r="AD3501" s="3"/>
      <c r="AF3501" s="3"/>
      <c r="AG3501" s="3"/>
      <c r="AH3501" s="3"/>
      <c r="AJ3501" s="3"/>
      <c r="AK3501" s="3"/>
      <c r="AL3501" s="3"/>
      <c r="AN3501" s="3"/>
      <c r="AQ3501" s="3"/>
    </row>
    <row r="3502" spans="1:43">
      <c r="A3502" t="str">
        <f>IF(C3502="","","Allievo "&amp;COUNTIF($C$2:C3502,C3502))</f>
        <v/>
      </c>
      <c r="H3502" s="3"/>
      <c r="N3502" s="3"/>
      <c r="O3502" s="3"/>
      <c r="P3502" s="3"/>
      <c r="Q3502" s="3"/>
      <c r="R3502" s="3"/>
      <c r="S3502" s="3"/>
      <c r="T3502" s="3"/>
      <c r="V3502" s="3"/>
      <c r="W3502" s="3"/>
      <c r="X3502" s="3"/>
      <c r="Z3502" s="3"/>
      <c r="AA3502" s="3"/>
      <c r="AB3502" s="3"/>
      <c r="AC3502" s="3"/>
      <c r="AD3502" s="3"/>
      <c r="AF3502" s="3"/>
      <c r="AG3502" s="3"/>
      <c r="AH3502" s="3"/>
      <c r="AJ3502" s="3"/>
      <c r="AK3502" s="3"/>
      <c r="AL3502" s="3"/>
      <c r="AN3502" s="3"/>
      <c r="AQ3502" s="3"/>
    </row>
    <row r="3503" spans="1:43">
      <c r="A3503" t="str">
        <f>IF(C3503="","","Allievo "&amp;COUNTIF($C$2:C3503,C3503))</f>
        <v/>
      </c>
      <c r="H3503" s="3"/>
      <c r="N3503" s="3"/>
      <c r="O3503" s="3"/>
      <c r="P3503" s="3"/>
      <c r="Q3503" s="3"/>
      <c r="R3503" s="3"/>
      <c r="S3503" s="3"/>
      <c r="T3503" s="3"/>
      <c r="V3503" s="3"/>
      <c r="W3503" s="3"/>
      <c r="X3503" s="3"/>
      <c r="Z3503" s="3"/>
      <c r="AA3503" s="3"/>
      <c r="AB3503" s="3"/>
      <c r="AC3503" s="3"/>
      <c r="AD3503" s="3"/>
      <c r="AF3503" s="3"/>
      <c r="AG3503" s="3"/>
      <c r="AH3503" s="3"/>
      <c r="AJ3503" s="3"/>
      <c r="AK3503" s="3"/>
      <c r="AL3503" s="3"/>
      <c r="AN3503" s="3"/>
      <c r="AQ3503" s="3"/>
    </row>
    <row r="3504" spans="1:43">
      <c r="A3504" t="str">
        <f>IF(C3504="","","Allievo "&amp;COUNTIF($C$2:C3504,C3504))</f>
        <v/>
      </c>
      <c r="H3504" s="3"/>
      <c r="N3504" s="3"/>
      <c r="O3504" s="3"/>
      <c r="P3504" s="3"/>
      <c r="Q3504" s="3"/>
      <c r="R3504" s="3"/>
      <c r="S3504" s="3"/>
      <c r="T3504" s="3"/>
      <c r="V3504" s="3"/>
      <c r="W3504" s="3"/>
      <c r="X3504" s="3"/>
      <c r="Z3504" s="3"/>
      <c r="AA3504" s="3"/>
      <c r="AB3504" s="3"/>
      <c r="AC3504" s="3"/>
      <c r="AD3504" s="3"/>
      <c r="AF3504" s="3"/>
      <c r="AG3504" s="3"/>
      <c r="AH3504" s="3"/>
      <c r="AJ3504" s="3"/>
      <c r="AK3504" s="3"/>
      <c r="AL3504" s="3"/>
      <c r="AN3504" s="3"/>
      <c r="AQ3504" s="3"/>
    </row>
    <row r="3505" spans="1:43">
      <c r="A3505" t="str">
        <f>IF(C3505="","","Allievo "&amp;COUNTIF($C$2:C3505,C3505))</f>
        <v/>
      </c>
      <c r="H3505" s="3"/>
      <c r="N3505" s="3"/>
      <c r="O3505" s="3"/>
      <c r="P3505" s="3"/>
      <c r="Q3505" s="3"/>
      <c r="R3505" s="3"/>
      <c r="S3505" s="3"/>
      <c r="T3505" s="3"/>
      <c r="V3505" s="3"/>
      <c r="W3505" s="3"/>
      <c r="X3505" s="3"/>
      <c r="Z3505" s="3"/>
      <c r="AA3505" s="3"/>
      <c r="AB3505" s="3"/>
      <c r="AC3505" s="3"/>
      <c r="AD3505" s="3"/>
      <c r="AF3505" s="3"/>
      <c r="AG3505" s="3"/>
      <c r="AH3505" s="3"/>
      <c r="AJ3505" s="3"/>
      <c r="AK3505" s="3"/>
      <c r="AL3505" s="3"/>
      <c r="AN3505" s="3"/>
      <c r="AQ3505" s="3"/>
    </row>
    <row r="3506" spans="1:43">
      <c r="A3506" t="str">
        <f>IF(C3506="","","Allievo "&amp;COUNTIF($C$2:C3506,C3506))</f>
        <v/>
      </c>
      <c r="H3506" s="3"/>
      <c r="N3506" s="3"/>
      <c r="O3506" s="3"/>
      <c r="P3506" s="3"/>
      <c r="Q3506" s="3"/>
      <c r="R3506" s="3"/>
      <c r="S3506" s="3"/>
      <c r="T3506" s="3"/>
      <c r="V3506" s="3"/>
      <c r="W3506" s="3"/>
      <c r="X3506" s="3"/>
      <c r="Z3506" s="3"/>
      <c r="AA3506" s="3"/>
      <c r="AB3506" s="3"/>
      <c r="AC3506" s="3"/>
      <c r="AD3506" s="3"/>
      <c r="AF3506" s="3"/>
      <c r="AG3506" s="3"/>
      <c r="AH3506" s="3"/>
      <c r="AJ3506" s="3"/>
      <c r="AK3506" s="3"/>
      <c r="AL3506" s="3"/>
      <c r="AN3506" s="3"/>
      <c r="AQ3506" s="3"/>
    </row>
    <row r="3507" spans="1:43">
      <c r="A3507" t="str">
        <f>IF(C3507="","","Allievo "&amp;COUNTIF($C$2:C3507,C3507))</f>
        <v/>
      </c>
      <c r="H3507" s="3"/>
      <c r="N3507" s="3"/>
      <c r="O3507" s="3"/>
      <c r="P3507" s="3"/>
      <c r="Q3507" s="3"/>
      <c r="R3507" s="3"/>
      <c r="S3507" s="3"/>
      <c r="T3507" s="3"/>
      <c r="V3507" s="3"/>
      <c r="W3507" s="3"/>
      <c r="X3507" s="3"/>
      <c r="Z3507" s="3"/>
      <c r="AA3507" s="3"/>
      <c r="AB3507" s="3"/>
      <c r="AC3507" s="3"/>
      <c r="AD3507" s="3"/>
      <c r="AF3507" s="3"/>
      <c r="AG3507" s="3"/>
      <c r="AH3507" s="3"/>
      <c r="AJ3507" s="3"/>
      <c r="AK3507" s="3"/>
      <c r="AL3507" s="3"/>
      <c r="AN3507" s="3"/>
      <c r="AQ3507" s="3"/>
    </row>
    <row r="3508" spans="1:43">
      <c r="A3508" t="str">
        <f>IF(C3508="","","Allievo "&amp;COUNTIF($C$2:C3508,C3508))</f>
        <v/>
      </c>
      <c r="H3508" s="3"/>
      <c r="N3508" s="3"/>
      <c r="O3508" s="3"/>
      <c r="P3508" s="3"/>
      <c r="Q3508" s="3"/>
      <c r="R3508" s="3"/>
      <c r="S3508" s="3"/>
      <c r="T3508" s="3"/>
      <c r="V3508" s="3"/>
      <c r="W3508" s="3"/>
      <c r="X3508" s="3"/>
      <c r="Z3508" s="3"/>
      <c r="AA3508" s="3"/>
      <c r="AB3508" s="3"/>
      <c r="AC3508" s="3"/>
      <c r="AD3508" s="3"/>
      <c r="AF3508" s="3"/>
      <c r="AG3508" s="3"/>
      <c r="AH3508" s="3"/>
      <c r="AJ3508" s="3"/>
      <c r="AK3508" s="3"/>
      <c r="AL3508" s="3"/>
      <c r="AN3508" s="3"/>
      <c r="AQ3508" s="3"/>
    </row>
    <row r="3509" spans="1:43">
      <c r="A3509" t="str">
        <f>IF(C3509="","","Allievo "&amp;COUNTIF($C$2:C3509,C3509))</f>
        <v/>
      </c>
      <c r="H3509" s="3"/>
      <c r="N3509" s="3"/>
      <c r="O3509" s="3"/>
      <c r="P3509" s="3"/>
      <c r="Q3509" s="3"/>
      <c r="R3509" s="3"/>
      <c r="S3509" s="3"/>
      <c r="T3509" s="3"/>
      <c r="V3509" s="3"/>
      <c r="W3509" s="3"/>
      <c r="X3509" s="3"/>
      <c r="Z3509" s="3"/>
      <c r="AA3509" s="3"/>
      <c r="AB3509" s="3"/>
      <c r="AC3509" s="3"/>
      <c r="AD3509" s="3"/>
      <c r="AF3509" s="3"/>
      <c r="AG3509" s="3"/>
      <c r="AH3509" s="3"/>
      <c r="AJ3509" s="3"/>
      <c r="AK3509" s="3"/>
      <c r="AL3509" s="3"/>
      <c r="AN3509" s="3"/>
      <c r="AQ3509" s="3"/>
    </row>
    <row r="3510" spans="1:43">
      <c r="A3510" t="str">
        <f>IF(C3510="","","Allievo "&amp;COUNTIF($C$2:C3510,C3510))</f>
        <v/>
      </c>
      <c r="H3510" s="3"/>
      <c r="N3510" s="3"/>
      <c r="O3510" s="3"/>
      <c r="P3510" s="3"/>
      <c r="Q3510" s="3"/>
      <c r="R3510" s="3"/>
      <c r="S3510" s="3"/>
      <c r="T3510" s="3"/>
      <c r="V3510" s="3"/>
      <c r="W3510" s="3"/>
      <c r="X3510" s="3"/>
      <c r="Z3510" s="3"/>
      <c r="AA3510" s="3"/>
      <c r="AB3510" s="3"/>
      <c r="AC3510" s="3"/>
      <c r="AD3510" s="3"/>
      <c r="AF3510" s="3"/>
      <c r="AG3510" s="3"/>
      <c r="AH3510" s="3"/>
      <c r="AJ3510" s="3"/>
      <c r="AK3510" s="3"/>
      <c r="AL3510" s="3"/>
      <c r="AN3510" s="3"/>
      <c r="AQ3510" s="3"/>
    </row>
    <row r="3511" spans="1:43">
      <c r="A3511" t="str">
        <f>IF(C3511="","","Allievo "&amp;COUNTIF($C$2:C3511,C3511))</f>
        <v/>
      </c>
      <c r="H3511" s="3"/>
      <c r="N3511" s="3"/>
      <c r="O3511" s="3"/>
      <c r="P3511" s="3"/>
      <c r="Q3511" s="3"/>
      <c r="R3511" s="3"/>
      <c r="S3511" s="3"/>
      <c r="T3511" s="3"/>
      <c r="V3511" s="3"/>
      <c r="W3511" s="3"/>
      <c r="X3511" s="3"/>
      <c r="Z3511" s="3"/>
      <c r="AA3511" s="3"/>
      <c r="AB3511" s="3"/>
      <c r="AC3511" s="3"/>
      <c r="AD3511" s="3"/>
      <c r="AF3511" s="3"/>
      <c r="AG3511" s="3"/>
      <c r="AH3511" s="3"/>
      <c r="AJ3511" s="3"/>
      <c r="AK3511" s="3"/>
      <c r="AL3511" s="3"/>
      <c r="AN3511" s="3"/>
      <c r="AQ3511" s="3"/>
    </row>
    <row r="3512" spans="1:43">
      <c r="A3512" t="str">
        <f>IF(C3512="","","Allievo "&amp;COUNTIF($C$2:C3512,C3512))</f>
        <v/>
      </c>
      <c r="H3512" s="3"/>
      <c r="N3512" s="3"/>
      <c r="O3512" s="3"/>
      <c r="P3512" s="3"/>
      <c r="Q3512" s="3"/>
      <c r="R3512" s="3"/>
      <c r="S3512" s="3"/>
      <c r="T3512" s="3"/>
      <c r="V3512" s="3"/>
      <c r="W3512" s="3"/>
      <c r="X3512" s="3"/>
      <c r="Z3512" s="3"/>
      <c r="AA3512" s="3"/>
      <c r="AB3512" s="3"/>
      <c r="AC3512" s="3"/>
      <c r="AD3512" s="3"/>
      <c r="AF3512" s="3"/>
      <c r="AG3512" s="3"/>
      <c r="AH3512" s="3"/>
      <c r="AJ3512" s="3"/>
      <c r="AK3512" s="3"/>
      <c r="AL3512" s="3"/>
      <c r="AN3512" s="3"/>
      <c r="AQ3512" s="3"/>
    </row>
    <row r="3513" spans="1:43">
      <c r="A3513" t="str">
        <f>IF(C3513="","","Allievo "&amp;COUNTIF($C$2:C3513,C3513))</f>
        <v/>
      </c>
      <c r="H3513" s="3"/>
      <c r="N3513" s="3"/>
      <c r="O3513" s="3"/>
      <c r="P3513" s="3"/>
      <c r="Q3513" s="3"/>
      <c r="R3513" s="3"/>
      <c r="S3513" s="3"/>
      <c r="T3513" s="3"/>
      <c r="V3513" s="3"/>
      <c r="W3513" s="3"/>
      <c r="X3513" s="3"/>
      <c r="Z3513" s="3"/>
      <c r="AA3513" s="3"/>
      <c r="AB3513" s="3"/>
      <c r="AC3513" s="3"/>
      <c r="AD3513" s="3"/>
      <c r="AF3513" s="3"/>
      <c r="AG3513" s="3"/>
      <c r="AH3513" s="3"/>
      <c r="AJ3513" s="3"/>
      <c r="AK3513" s="3"/>
      <c r="AL3513" s="3"/>
      <c r="AN3513" s="3"/>
      <c r="AQ3513" s="3"/>
    </row>
    <row r="3514" spans="1:43">
      <c r="A3514" t="str">
        <f>IF(C3514="","","Allievo "&amp;COUNTIF($C$2:C3514,C3514))</f>
        <v/>
      </c>
      <c r="H3514" s="3"/>
      <c r="N3514" s="3"/>
      <c r="O3514" s="3"/>
      <c r="P3514" s="3"/>
      <c r="Q3514" s="3"/>
      <c r="R3514" s="3"/>
      <c r="S3514" s="3"/>
      <c r="T3514" s="3"/>
      <c r="V3514" s="3"/>
      <c r="W3514" s="3"/>
      <c r="X3514" s="3"/>
      <c r="Z3514" s="3"/>
      <c r="AA3514" s="3"/>
      <c r="AB3514" s="3"/>
      <c r="AC3514" s="3"/>
      <c r="AD3514" s="3"/>
      <c r="AF3514" s="3"/>
      <c r="AG3514" s="3"/>
      <c r="AH3514" s="3"/>
      <c r="AJ3514" s="3"/>
      <c r="AK3514" s="3"/>
      <c r="AL3514" s="3"/>
      <c r="AN3514" s="3"/>
      <c r="AQ3514" s="3"/>
    </row>
    <row r="3515" spans="1:43">
      <c r="A3515" t="str">
        <f>IF(C3515="","","Allievo "&amp;COUNTIF($C$2:C3515,C3515))</f>
        <v/>
      </c>
      <c r="H3515" s="3"/>
      <c r="N3515" s="3"/>
      <c r="O3515" s="3"/>
      <c r="P3515" s="3"/>
      <c r="Q3515" s="3"/>
      <c r="R3515" s="3"/>
      <c r="S3515" s="3"/>
      <c r="T3515" s="3"/>
      <c r="V3515" s="3"/>
      <c r="W3515" s="3"/>
      <c r="X3515" s="3"/>
      <c r="Z3515" s="3"/>
      <c r="AA3515" s="3"/>
      <c r="AB3515" s="3"/>
      <c r="AC3515" s="3"/>
      <c r="AD3515" s="3"/>
      <c r="AF3515" s="3"/>
      <c r="AG3515" s="3"/>
      <c r="AH3515" s="3"/>
      <c r="AJ3515" s="3"/>
      <c r="AK3515" s="3"/>
      <c r="AL3515" s="3"/>
      <c r="AN3515" s="3"/>
      <c r="AQ3515" s="3"/>
    </row>
    <row r="3516" spans="1:43">
      <c r="A3516" t="str">
        <f>IF(C3516="","","Allievo "&amp;COUNTIF($C$2:C3516,C3516))</f>
        <v/>
      </c>
      <c r="H3516" s="3"/>
      <c r="N3516" s="3"/>
      <c r="O3516" s="3"/>
      <c r="P3516" s="3"/>
      <c r="Q3516" s="3"/>
      <c r="R3516" s="3"/>
      <c r="S3516" s="3"/>
      <c r="T3516" s="3"/>
      <c r="V3516" s="3"/>
      <c r="W3516" s="3"/>
      <c r="X3516" s="3"/>
      <c r="Z3516" s="3"/>
      <c r="AA3516" s="3"/>
      <c r="AB3516" s="3"/>
      <c r="AC3516" s="3"/>
      <c r="AD3516" s="3"/>
      <c r="AF3516" s="3"/>
      <c r="AG3516" s="3"/>
      <c r="AH3516" s="3"/>
      <c r="AJ3516" s="3"/>
      <c r="AK3516" s="3"/>
      <c r="AL3516" s="3"/>
      <c r="AN3516" s="3"/>
      <c r="AQ3516" s="3"/>
    </row>
    <row r="3517" spans="1:43">
      <c r="A3517" t="str">
        <f>IF(C3517="","","Allievo "&amp;COUNTIF($C$2:C3517,C3517))</f>
        <v/>
      </c>
      <c r="H3517" s="3"/>
      <c r="N3517" s="3"/>
      <c r="O3517" s="3"/>
      <c r="P3517" s="3"/>
      <c r="Q3517" s="3"/>
      <c r="R3517" s="3"/>
      <c r="S3517" s="3"/>
      <c r="T3517" s="3"/>
      <c r="V3517" s="3"/>
      <c r="W3517" s="3"/>
      <c r="X3517" s="3"/>
      <c r="Z3517" s="3"/>
      <c r="AA3517" s="3"/>
      <c r="AB3517" s="3"/>
      <c r="AC3517" s="3"/>
      <c r="AD3517" s="3"/>
      <c r="AF3517" s="3"/>
      <c r="AG3517" s="3"/>
      <c r="AH3517" s="3"/>
      <c r="AJ3517" s="3"/>
      <c r="AK3517" s="3"/>
      <c r="AL3517" s="3"/>
      <c r="AN3517" s="3"/>
      <c r="AQ3517" s="3"/>
    </row>
    <row r="3518" spans="1:43">
      <c r="A3518" t="str">
        <f>IF(C3518="","","Allievo "&amp;COUNTIF($C$2:C3518,C3518))</f>
        <v/>
      </c>
      <c r="H3518" s="3"/>
      <c r="N3518" s="3"/>
      <c r="O3518" s="3"/>
      <c r="P3518" s="3"/>
      <c r="Q3518" s="3"/>
      <c r="R3518" s="3"/>
      <c r="S3518" s="3"/>
      <c r="T3518" s="3"/>
      <c r="V3518" s="3"/>
      <c r="W3518" s="3"/>
      <c r="X3518" s="3"/>
      <c r="Z3518" s="3"/>
      <c r="AA3518" s="3"/>
      <c r="AB3518" s="3"/>
      <c r="AC3518" s="3"/>
      <c r="AD3518" s="3"/>
      <c r="AF3518" s="3"/>
      <c r="AG3518" s="3"/>
      <c r="AH3518" s="3"/>
      <c r="AJ3518" s="3"/>
      <c r="AK3518" s="3"/>
      <c r="AL3518" s="3"/>
      <c r="AN3518" s="3"/>
      <c r="AQ3518" s="3"/>
    </row>
    <row r="3519" spans="1:43">
      <c r="A3519" t="str">
        <f>IF(C3519="","","Allievo "&amp;COUNTIF($C$2:C3519,C3519))</f>
        <v/>
      </c>
      <c r="H3519" s="3"/>
      <c r="N3519" s="3"/>
      <c r="O3519" s="3"/>
      <c r="P3519" s="3"/>
      <c r="Q3519" s="3"/>
      <c r="R3519" s="3"/>
      <c r="S3519" s="3"/>
      <c r="T3519" s="3"/>
      <c r="V3519" s="3"/>
      <c r="W3519" s="3"/>
      <c r="X3519" s="3"/>
      <c r="Z3519" s="3"/>
      <c r="AA3519" s="3"/>
      <c r="AB3519" s="3"/>
      <c r="AC3519" s="3"/>
      <c r="AD3519" s="3"/>
      <c r="AF3519" s="3"/>
      <c r="AG3519" s="3"/>
      <c r="AH3519" s="3"/>
      <c r="AJ3519" s="3"/>
      <c r="AK3519" s="3"/>
      <c r="AL3519" s="3"/>
      <c r="AN3519" s="3"/>
      <c r="AQ3519" s="3"/>
    </row>
    <row r="3520" spans="1:43">
      <c r="A3520" t="str">
        <f>IF(C3520="","","Allievo "&amp;COUNTIF($C$2:C3520,C3520))</f>
        <v/>
      </c>
      <c r="H3520" s="3"/>
      <c r="N3520" s="3"/>
      <c r="O3520" s="3"/>
      <c r="P3520" s="3"/>
      <c r="Q3520" s="3"/>
      <c r="R3520" s="3"/>
      <c r="S3520" s="3"/>
      <c r="T3520" s="3"/>
      <c r="V3520" s="3"/>
      <c r="W3520" s="3"/>
      <c r="X3520" s="3"/>
      <c r="Z3520" s="3"/>
      <c r="AA3520" s="3"/>
      <c r="AB3520" s="3"/>
      <c r="AC3520" s="3"/>
      <c r="AD3520" s="3"/>
      <c r="AF3520" s="3"/>
      <c r="AG3520" s="3"/>
      <c r="AH3520" s="3"/>
      <c r="AJ3520" s="3"/>
      <c r="AK3520" s="3"/>
      <c r="AL3520" s="3"/>
      <c r="AN3520" s="3"/>
      <c r="AQ3520" s="3"/>
    </row>
    <row r="3521" spans="1:43">
      <c r="A3521" t="str">
        <f>IF(C3521="","","Allievo "&amp;COUNTIF($C$2:C3521,C3521))</f>
        <v/>
      </c>
      <c r="H3521" s="3"/>
      <c r="N3521" s="3"/>
      <c r="O3521" s="3"/>
      <c r="P3521" s="3"/>
      <c r="Q3521" s="3"/>
      <c r="R3521" s="3"/>
      <c r="S3521" s="3"/>
      <c r="T3521" s="3"/>
      <c r="V3521" s="3"/>
      <c r="W3521" s="3"/>
      <c r="X3521" s="3"/>
      <c r="Z3521" s="3"/>
      <c r="AA3521" s="3"/>
      <c r="AB3521" s="3"/>
      <c r="AC3521" s="3"/>
      <c r="AD3521" s="3"/>
      <c r="AF3521" s="3"/>
      <c r="AG3521" s="3"/>
      <c r="AH3521" s="3"/>
      <c r="AJ3521" s="3"/>
      <c r="AK3521" s="3"/>
      <c r="AL3521" s="3"/>
      <c r="AN3521" s="3"/>
      <c r="AQ3521" s="3"/>
    </row>
    <row r="3522" spans="1:43">
      <c r="A3522" t="str">
        <f>IF(C3522="","","Allievo "&amp;COUNTIF($C$2:C3522,C3522))</f>
        <v/>
      </c>
      <c r="H3522" s="3"/>
      <c r="N3522" s="3"/>
      <c r="O3522" s="3"/>
      <c r="P3522" s="3"/>
      <c r="Q3522" s="3"/>
      <c r="R3522" s="3"/>
      <c r="S3522" s="3"/>
      <c r="T3522" s="3"/>
      <c r="V3522" s="3"/>
      <c r="W3522" s="3"/>
      <c r="X3522" s="3"/>
      <c r="Z3522" s="3"/>
      <c r="AA3522" s="3"/>
      <c r="AB3522" s="3"/>
      <c r="AC3522" s="3"/>
      <c r="AD3522" s="3"/>
      <c r="AF3522" s="3"/>
      <c r="AG3522" s="3"/>
      <c r="AH3522" s="3"/>
      <c r="AJ3522" s="3"/>
      <c r="AK3522" s="3"/>
      <c r="AL3522" s="3"/>
      <c r="AN3522" s="3"/>
      <c r="AQ3522" s="3"/>
    </row>
    <row r="3523" spans="1:43">
      <c r="A3523" t="str">
        <f>IF(C3523="","","Allievo "&amp;COUNTIF($C$2:C3523,C3523))</f>
        <v/>
      </c>
      <c r="H3523" s="3"/>
      <c r="N3523" s="3"/>
      <c r="O3523" s="3"/>
      <c r="P3523" s="3"/>
      <c r="Q3523" s="3"/>
      <c r="R3523" s="3"/>
      <c r="S3523" s="3"/>
      <c r="T3523" s="3"/>
      <c r="V3523" s="3"/>
      <c r="W3523" s="3"/>
      <c r="X3523" s="3"/>
      <c r="Z3523" s="3"/>
      <c r="AA3523" s="3"/>
      <c r="AB3523" s="3"/>
      <c r="AC3523" s="3"/>
      <c r="AD3523" s="3"/>
      <c r="AF3523" s="3"/>
      <c r="AG3523" s="3"/>
      <c r="AH3523" s="3"/>
      <c r="AJ3523" s="3"/>
      <c r="AK3523" s="3"/>
      <c r="AL3523" s="3"/>
      <c r="AN3523" s="3"/>
      <c r="AQ3523" s="3"/>
    </row>
    <row r="3524" spans="1:43">
      <c r="A3524" t="str">
        <f>IF(C3524="","","Allievo "&amp;COUNTIF($C$2:C3524,C3524))</f>
        <v/>
      </c>
      <c r="H3524" s="3"/>
      <c r="N3524" s="3"/>
      <c r="O3524" s="3"/>
      <c r="P3524" s="3"/>
      <c r="Q3524" s="3"/>
      <c r="R3524" s="3"/>
      <c r="S3524" s="3"/>
      <c r="T3524" s="3"/>
      <c r="V3524" s="3"/>
      <c r="W3524" s="3"/>
      <c r="X3524" s="3"/>
      <c r="Z3524" s="3"/>
      <c r="AA3524" s="3"/>
      <c r="AB3524" s="3"/>
      <c r="AC3524" s="3"/>
      <c r="AD3524" s="3"/>
      <c r="AF3524" s="3"/>
      <c r="AG3524" s="3"/>
      <c r="AH3524" s="3"/>
      <c r="AJ3524" s="3"/>
      <c r="AK3524" s="3"/>
      <c r="AL3524" s="3"/>
      <c r="AN3524" s="3"/>
      <c r="AQ3524" s="3"/>
    </row>
    <row r="3525" spans="1:43">
      <c r="A3525" t="str">
        <f>IF(C3525="","","Allievo "&amp;COUNTIF($C$2:C3525,C3525))</f>
        <v/>
      </c>
      <c r="H3525" s="3"/>
      <c r="N3525" s="3"/>
      <c r="O3525" s="3"/>
      <c r="P3525" s="3"/>
      <c r="Q3525" s="3"/>
      <c r="R3525" s="3"/>
      <c r="S3525" s="3"/>
      <c r="T3525" s="3"/>
      <c r="V3525" s="3"/>
      <c r="W3525" s="3"/>
      <c r="X3525" s="3"/>
      <c r="Z3525" s="3"/>
      <c r="AA3525" s="3"/>
      <c r="AB3525" s="3"/>
      <c r="AC3525" s="3"/>
      <c r="AD3525" s="3"/>
      <c r="AF3525" s="3"/>
      <c r="AG3525" s="3"/>
      <c r="AH3525" s="3"/>
      <c r="AJ3525" s="3"/>
      <c r="AK3525" s="3"/>
      <c r="AL3525" s="3"/>
      <c r="AN3525" s="3"/>
      <c r="AQ3525" s="3"/>
    </row>
    <row r="3526" spans="1:43">
      <c r="A3526" t="str">
        <f>IF(C3526="","","Allievo "&amp;COUNTIF($C$2:C3526,C3526))</f>
        <v/>
      </c>
      <c r="H3526" s="3"/>
      <c r="N3526" s="3"/>
      <c r="O3526" s="3"/>
      <c r="P3526" s="3"/>
      <c r="Q3526" s="3"/>
      <c r="R3526" s="3"/>
      <c r="S3526" s="3"/>
      <c r="T3526" s="3"/>
      <c r="V3526" s="3"/>
      <c r="W3526" s="3"/>
      <c r="X3526" s="3"/>
      <c r="Z3526" s="3"/>
      <c r="AA3526" s="3"/>
      <c r="AB3526" s="3"/>
      <c r="AC3526" s="3"/>
      <c r="AD3526" s="3"/>
      <c r="AF3526" s="3"/>
      <c r="AG3526" s="3"/>
      <c r="AH3526" s="3"/>
      <c r="AJ3526" s="3"/>
      <c r="AK3526" s="3"/>
      <c r="AL3526" s="3"/>
      <c r="AN3526" s="3"/>
      <c r="AQ3526" s="3"/>
    </row>
    <row r="3527" spans="1:43">
      <c r="A3527" t="str">
        <f>IF(C3527="","","Allievo "&amp;COUNTIF($C$2:C3527,C3527))</f>
        <v/>
      </c>
      <c r="H3527" s="3"/>
      <c r="N3527" s="3"/>
      <c r="O3527" s="3"/>
      <c r="P3527" s="3"/>
      <c r="Q3527" s="3"/>
      <c r="R3527" s="3"/>
      <c r="S3527" s="3"/>
      <c r="T3527" s="3"/>
      <c r="V3527" s="3"/>
      <c r="W3527" s="3"/>
      <c r="X3527" s="3"/>
      <c r="Z3527" s="3"/>
      <c r="AA3527" s="3"/>
      <c r="AB3527" s="3"/>
      <c r="AC3527" s="3"/>
      <c r="AD3527" s="3"/>
      <c r="AF3527" s="3"/>
      <c r="AG3527" s="3"/>
      <c r="AH3527" s="3"/>
      <c r="AJ3527" s="3"/>
      <c r="AK3527" s="3"/>
      <c r="AL3527" s="3"/>
      <c r="AN3527" s="3"/>
      <c r="AQ3527" s="3"/>
    </row>
    <row r="3528" spans="1:43">
      <c r="A3528" t="str">
        <f>IF(C3528="","","Allievo "&amp;COUNTIF($C$2:C3528,C3528))</f>
        <v/>
      </c>
      <c r="H3528" s="3"/>
      <c r="N3528" s="3"/>
      <c r="O3528" s="3"/>
      <c r="P3528" s="3"/>
      <c r="Q3528" s="3"/>
      <c r="R3528" s="3"/>
      <c r="S3528" s="3"/>
      <c r="T3528" s="3"/>
      <c r="V3528" s="3"/>
      <c r="W3528" s="3"/>
      <c r="X3528" s="3"/>
      <c r="Z3528" s="3"/>
      <c r="AA3528" s="3"/>
      <c r="AB3528" s="3"/>
      <c r="AC3528" s="3"/>
      <c r="AD3528" s="3"/>
      <c r="AF3528" s="3"/>
      <c r="AG3528" s="3"/>
      <c r="AH3528" s="3"/>
      <c r="AJ3528" s="3"/>
      <c r="AK3528" s="3"/>
      <c r="AL3528" s="3"/>
      <c r="AN3528" s="3"/>
      <c r="AQ3528" s="3"/>
    </row>
    <row r="3529" spans="1:43">
      <c r="A3529" t="str">
        <f>IF(C3529="","","Allievo "&amp;COUNTIF($C$2:C3529,C3529))</f>
        <v/>
      </c>
      <c r="H3529" s="3"/>
      <c r="N3529" s="3"/>
      <c r="O3529" s="3"/>
      <c r="P3529" s="3"/>
      <c r="Q3529" s="3"/>
      <c r="R3529" s="3"/>
      <c r="S3529" s="3"/>
      <c r="T3529" s="3"/>
      <c r="V3529" s="3"/>
      <c r="W3529" s="3"/>
      <c r="X3529" s="3"/>
      <c r="Z3529" s="3"/>
      <c r="AA3529" s="3"/>
      <c r="AB3529" s="3"/>
      <c r="AC3529" s="3"/>
      <c r="AD3529" s="3"/>
      <c r="AF3529" s="3"/>
      <c r="AG3529" s="3"/>
      <c r="AH3529" s="3"/>
      <c r="AJ3529" s="3"/>
      <c r="AK3529" s="3"/>
      <c r="AL3529" s="3"/>
      <c r="AN3529" s="3"/>
      <c r="AQ3529" s="3"/>
    </row>
    <row r="3530" spans="1:43">
      <c r="A3530" t="str">
        <f>IF(C3530="","","Allievo "&amp;COUNTIF($C$2:C3530,C3530))</f>
        <v/>
      </c>
      <c r="H3530" s="3"/>
      <c r="N3530" s="3"/>
      <c r="O3530" s="3"/>
      <c r="P3530" s="3"/>
      <c r="Q3530" s="3"/>
      <c r="R3530" s="3"/>
      <c r="S3530" s="3"/>
      <c r="T3530" s="3"/>
      <c r="V3530" s="3"/>
      <c r="W3530" s="3"/>
      <c r="X3530" s="3"/>
      <c r="Z3530" s="3"/>
      <c r="AA3530" s="3"/>
      <c r="AB3530" s="3"/>
      <c r="AC3530" s="3"/>
      <c r="AD3530" s="3"/>
      <c r="AF3530" s="3"/>
      <c r="AG3530" s="3"/>
      <c r="AH3530" s="3"/>
      <c r="AJ3530" s="3"/>
      <c r="AK3530" s="3"/>
      <c r="AL3530" s="3"/>
      <c r="AN3530" s="3"/>
      <c r="AQ3530" s="3"/>
    </row>
    <row r="3531" spans="1:43">
      <c r="A3531" t="str">
        <f>IF(C3531="","","Allievo "&amp;COUNTIF($C$2:C3531,C3531))</f>
        <v/>
      </c>
      <c r="H3531" s="3"/>
      <c r="N3531" s="3"/>
      <c r="O3531" s="3"/>
      <c r="P3531" s="3"/>
      <c r="Q3531" s="3"/>
      <c r="R3531" s="3"/>
      <c r="S3531" s="3"/>
      <c r="T3531" s="3"/>
      <c r="V3531" s="3"/>
      <c r="W3531" s="3"/>
      <c r="X3531" s="3"/>
      <c r="Z3531" s="3"/>
      <c r="AA3531" s="3"/>
      <c r="AB3531" s="3"/>
      <c r="AC3531" s="3"/>
      <c r="AD3531" s="3"/>
      <c r="AF3531" s="3"/>
      <c r="AG3531" s="3"/>
      <c r="AH3531" s="3"/>
      <c r="AJ3531" s="3"/>
      <c r="AK3531" s="3"/>
      <c r="AL3531" s="3"/>
      <c r="AN3531" s="3"/>
      <c r="AQ3531" s="3"/>
    </row>
    <row r="3532" spans="1:43">
      <c r="A3532" t="str">
        <f>IF(C3532="","","Allievo "&amp;COUNTIF($C$2:C3532,C3532))</f>
        <v/>
      </c>
      <c r="H3532" s="3"/>
      <c r="N3532" s="3"/>
      <c r="O3532" s="3"/>
      <c r="P3532" s="3"/>
      <c r="Q3532" s="3"/>
      <c r="R3532" s="3"/>
      <c r="S3532" s="3"/>
      <c r="T3532" s="3"/>
      <c r="V3532" s="3"/>
      <c r="W3532" s="3"/>
      <c r="X3532" s="3"/>
      <c r="Z3532" s="3"/>
      <c r="AA3532" s="3"/>
      <c r="AB3532" s="3"/>
      <c r="AC3532" s="3"/>
      <c r="AD3532" s="3"/>
      <c r="AF3532" s="3"/>
      <c r="AG3532" s="3"/>
      <c r="AH3532" s="3"/>
      <c r="AJ3532" s="3"/>
      <c r="AK3532" s="3"/>
      <c r="AL3532" s="3"/>
      <c r="AN3532" s="3"/>
      <c r="AQ3532" s="3"/>
    </row>
    <row r="3533" spans="1:43">
      <c r="A3533" t="str">
        <f>IF(C3533="","","Allievo "&amp;COUNTIF($C$2:C3533,C3533))</f>
        <v/>
      </c>
      <c r="H3533" s="3"/>
      <c r="N3533" s="3"/>
      <c r="O3533" s="3"/>
      <c r="P3533" s="3"/>
      <c r="Q3533" s="3"/>
      <c r="R3533" s="3"/>
      <c r="S3533" s="3"/>
      <c r="T3533" s="3"/>
      <c r="V3533" s="3"/>
      <c r="W3533" s="3"/>
      <c r="X3533" s="3"/>
      <c r="Z3533" s="3"/>
      <c r="AA3533" s="3"/>
      <c r="AB3533" s="3"/>
      <c r="AC3533" s="3"/>
      <c r="AD3533" s="3"/>
      <c r="AF3533" s="3"/>
      <c r="AG3533" s="3"/>
      <c r="AH3533" s="3"/>
      <c r="AJ3533" s="3"/>
      <c r="AK3533" s="3"/>
      <c r="AL3533" s="3"/>
      <c r="AN3533" s="3"/>
      <c r="AQ3533" s="3"/>
    </row>
    <row r="3534" spans="1:43">
      <c r="A3534" t="str">
        <f>IF(C3534="","","Allievo "&amp;COUNTIF($C$2:C3534,C3534))</f>
        <v/>
      </c>
      <c r="H3534" s="3"/>
      <c r="N3534" s="3"/>
      <c r="O3534" s="3"/>
      <c r="P3534" s="3"/>
      <c r="Q3534" s="3"/>
      <c r="R3534" s="3"/>
      <c r="S3534" s="3"/>
      <c r="T3534" s="3"/>
      <c r="V3534" s="3"/>
      <c r="W3534" s="3"/>
      <c r="X3534" s="3"/>
      <c r="Z3534" s="3"/>
      <c r="AA3534" s="3"/>
      <c r="AB3534" s="3"/>
      <c r="AC3534" s="3"/>
      <c r="AD3534" s="3"/>
      <c r="AF3534" s="3"/>
      <c r="AG3534" s="3"/>
      <c r="AH3534" s="3"/>
      <c r="AJ3534" s="3"/>
      <c r="AK3534" s="3"/>
      <c r="AL3534" s="3"/>
      <c r="AN3534" s="3"/>
      <c r="AQ3534" s="3"/>
    </row>
    <row r="3535" spans="1:43">
      <c r="A3535" t="str">
        <f>IF(C3535="","","Allievo "&amp;COUNTIF($C$2:C3535,C3535))</f>
        <v/>
      </c>
      <c r="H3535" s="3"/>
      <c r="N3535" s="3"/>
      <c r="O3535" s="3"/>
      <c r="P3535" s="3"/>
      <c r="Q3535" s="3"/>
      <c r="R3535" s="3"/>
      <c r="S3535" s="3"/>
      <c r="T3535" s="3"/>
      <c r="V3535" s="3"/>
      <c r="W3535" s="3"/>
      <c r="X3535" s="3"/>
      <c r="Z3535" s="3"/>
      <c r="AA3535" s="3"/>
      <c r="AB3535" s="3"/>
      <c r="AC3535" s="3"/>
      <c r="AD3535" s="3"/>
      <c r="AF3535" s="3"/>
      <c r="AG3535" s="3"/>
      <c r="AH3535" s="3"/>
      <c r="AJ3535" s="3"/>
      <c r="AK3535" s="3"/>
      <c r="AL3535" s="3"/>
      <c r="AN3535" s="3"/>
      <c r="AQ3535" s="3"/>
    </row>
    <row r="3536" spans="1:43">
      <c r="A3536" t="str">
        <f>IF(C3536="","","Allievo "&amp;COUNTIF($C$2:C3536,C3536))</f>
        <v/>
      </c>
      <c r="H3536" s="3"/>
      <c r="N3536" s="3"/>
      <c r="O3536" s="3"/>
      <c r="P3536" s="3"/>
      <c r="Q3536" s="3"/>
      <c r="R3536" s="3"/>
      <c r="S3536" s="3"/>
      <c r="T3536" s="3"/>
      <c r="V3536" s="3"/>
      <c r="W3536" s="3"/>
      <c r="X3536" s="3"/>
      <c r="Z3536" s="3"/>
      <c r="AA3536" s="3"/>
      <c r="AB3536" s="3"/>
      <c r="AC3536" s="3"/>
      <c r="AD3536" s="3"/>
      <c r="AF3536" s="3"/>
      <c r="AG3536" s="3"/>
      <c r="AH3536" s="3"/>
      <c r="AJ3536" s="3"/>
      <c r="AK3536" s="3"/>
      <c r="AL3536" s="3"/>
      <c r="AN3536" s="3"/>
      <c r="AQ3536" s="3"/>
    </row>
    <row r="3537" spans="1:43">
      <c r="A3537" t="str">
        <f>IF(C3537="","","Allievo "&amp;COUNTIF($C$2:C3537,C3537))</f>
        <v/>
      </c>
      <c r="H3537" s="3"/>
      <c r="N3537" s="3"/>
      <c r="O3537" s="3"/>
      <c r="P3537" s="3"/>
      <c r="Q3537" s="3"/>
      <c r="R3537" s="3"/>
      <c r="S3537" s="3"/>
      <c r="T3537" s="3"/>
      <c r="V3537" s="3"/>
      <c r="W3537" s="3"/>
      <c r="X3537" s="3"/>
      <c r="Z3537" s="3"/>
      <c r="AA3537" s="3"/>
      <c r="AB3537" s="3"/>
      <c r="AC3537" s="3"/>
      <c r="AD3537" s="3"/>
      <c r="AF3537" s="3"/>
      <c r="AG3537" s="3"/>
      <c r="AH3537" s="3"/>
      <c r="AJ3537" s="3"/>
      <c r="AK3537" s="3"/>
      <c r="AL3537" s="3"/>
      <c r="AN3537" s="3"/>
      <c r="AQ3537" s="3"/>
    </row>
    <row r="3538" spans="1:43">
      <c r="A3538" t="str">
        <f>IF(C3538="","","Allievo "&amp;COUNTIF($C$2:C3538,C3538))</f>
        <v/>
      </c>
      <c r="H3538" s="3"/>
      <c r="N3538" s="3"/>
      <c r="O3538" s="3"/>
      <c r="P3538" s="3"/>
      <c r="Q3538" s="3"/>
      <c r="R3538" s="3"/>
      <c r="S3538" s="3"/>
      <c r="T3538" s="3"/>
      <c r="V3538" s="3"/>
      <c r="W3538" s="3"/>
      <c r="X3538" s="3"/>
      <c r="Z3538" s="3"/>
      <c r="AA3538" s="3"/>
      <c r="AB3538" s="3"/>
      <c r="AC3538" s="3"/>
      <c r="AD3538" s="3"/>
      <c r="AF3538" s="3"/>
      <c r="AG3538" s="3"/>
      <c r="AH3538" s="3"/>
      <c r="AJ3538" s="3"/>
      <c r="AK3538" s="3"/>
      <c r="AL3538" s="3"/>
      <c r="AN3538" s="3"/>
      <c r="AQ3538" s="3"/>
    </row>
    <row r="3539" spans="1:43">
      <c r="A3539" t="str">
        <f>IF(C3539="","","Allievo "&amp;COUNTIF($C$2:C3539,C3539))</f>
        <v/>
      </c>
      <c r="H3539" s="3"/>
      <c r="N3539" s="3"/>
      <c r="O3539" s="3"/>
      <c r="P3539" s="3"/>
      <c r="Q3539" s="3"/>
      <c r="R3539" s="3"/>
      <c r="S3539" s="3"/>
      <c r="T3539" s="3"/>
      <c r="V3539" s="3"/>
      <c r="W3539" s="3"/>
      <c r="X3539" s="3"/>
      <c r="Z3539" s="3"/>
      <c r="AA3539" s="3"/>
      <c r="AB3539" s="3"/>
      <c r="AC3539" s="3"/>
      <c r="AD3539" s="3"/>
      <c r="AF3539" s="3"/>
      <c r="AG3539" s="3"/>
      <c r="AH3539" s="3"/>
      <c r="AJ3539" s="3"/>
      <c r="AK3539" s="3"/>
      <c r="AL3539" s="3"/>
      <c r="AN3539" s="3"/>
      <c r="AQ3539" s="3"/>
    </row>
    <row r="3540" spans="1:43">
      <c r="A3540" t="str">
        <f>IF(C3540="","","Allievo "&amp;COUNTIF($C$2:C3540,C3540))</f>
        <v/>
      </c>
      <c r="H3540" s="3"/>
      <c r="N3540" s="3"/>
      <c r="O3540" s="3"/>
      <c r="P3540" s="3"/>
      <c r="Q3540" s="3"/>
      <c r="R3540" s="3"/>
      <c r="S3540" s="3"/>
      <c r="T3540" s="3"/>
      <c r="V3540" s="3"/>
      <c r="W3540" s="3"/>
      <c r="X3540" s="3"/>
      <c r="Z3540" s="3"/>
      <c r="AA3540" s="3"/>
      <c r="AB3540" s="3"/>
      <c r="AC3540" s="3"/>
      <c r="AD3540" s="3"/>
      <c r="AF3540" s="3"/>
      <c r="AG3540" s="3"/>
      <c r="AH3540" s="3"/>
      <c r="AJ3540" s="3"/>
      <c r="AK3540" s="3"/>
      <c r="AL3540" s="3"/>
      <c r="AN3540" s="3"/>
      <c r="AQ3540" s="3"/>
    </row>
    <row r="3541" spans="1:43">
      <c r="A3541" t="str">
        <f>IF(C3541="","","Allievo "&amp;COUNTIF($C$2:C3541,C3541))</f>
        <v/>
      </c>
      <c r="H3541" s="3"/>
      <c r="N3541" s="3"/>
      <c r="O3541" s="3"/>
      <c r="P3541" s="3"/>
      <c r="Q3541" s="3"/>
      <c r="R3541" s="3"/>
      <c r="S3541" s="3"/>
      <c r="T3541" s="3"/>
      <c r="V3541" s="3"/>
      <c r="W3541" s="3"/>
      <c r="X3541" s="3"/>
      <c r="Z3541" s="3"/>
      <c r="AA3541" s="3"/>
      <c r="AB3541" s="3"/>
      <c r="AC3541" s="3"/>
      <c r="AD3541" s="3"/>
      <c r="AF3541" s="3"/>
      <c r="AG3541" s="3"/>
      <c r="AH3541" s="3"/>
      <c r="AJ3541" s="3"/>
      <c r="AK3541" s="3"/>
      <c r="AL3541" s="3"/>
      <c r="AN3541" s="3"/>
      <c r="AQ3541" s="3"/>
    </row>
    <row r="3542" spans="1:43">
      <c r="A3542" t="str">
        <f>IF(C3542="","","Allievo "&amp;COUNTIF($C$2:C3542,C3542))</f>
        <v/>
      </c>
      <c r="H3542" s="3"/>
      <c r="N3542" s="3"/>
      <c r="O3542" s="3"/>
      <c r="P3542" s="3"/>
      <c r="Q3542" s="3"/>
      <c r="R3542" s="3"/>
      <c r="S3542" s="3"/>
      <c r="T3542" s="3"/>
      <c r="V3542" s="3"/>
      <c r="W3542" s="3"/>
      <c r="X3542" s="3"/>
      <c r="Z3542" s="3"/>
      <c r="AA3542" s="3"/>
      <c r="AB3542" s="3"/>
      <c r="AC3542" s="3"/>
      <c r="AD3542" s="3"/>
      <c r="AF3542" s="3"/>
      <c r="AG3542" s="3"/>
      <c r="AH3542" s="3"/>
      <c r="AJ3542" s="3"/>
      <c r="AK3542" s="3"/>
      <c r="AL3542" s="3"/>
      <c r="AN3542" s="3"/>
      <c r="AQ3542" s="3"/>
    </row>
    <row r="3543" spans="1:43">
      <c r="A3543" t="str">
        <f>IF(C3543="","","Allievo "&amp;COUNTIF($C$2:C3543,C3543))</f>
        <v/>
      </c>
      <c r="H3543" s="3"/>
      <c r="N3543" s="3"/>
      <c r="O3543" s="3"/>
      <c r="P3543" s="3"/>
      <c r="Q3543" s="3"/>
      <c r="R3543" s="3"/>
      <c r="S3543" s="3"/>
      <c r="T3543" s="3"/>
      <c r="V3543" s="3"/>
      <c r="W3543" s="3"/>
      <c r="X3543" s="3"/>
      <c r="Z3543" s="3"/>
      <c r="AA3543" s="3"/>
      <c r="AB3543" s="3"/>
      <c r="AC3543" s="3"/>
      <c r="AD3543" s="3"/>
      <c r="AF3543" s="3"/>
      <c r="AG3543" s="3"/>
      <c r="AH3543" s="3"/>
      <c r="AJ3543" s="3"/>
      <c r="AK3543" s="3"/>
      <c r="AL3543" s="3"/>
      <c r="AN3543" s="3"/>
      <c r="AQ3543" s="3"/>
    </row>
    <row r="3544" spans="1:43">
      <c r="A3544" t="str">
        <f>IF(C3544="","","Allievo "&amp;COUNTIF($C$2:C3544,C3544))</f>
        <v/>
      </c>
      <c r="H3544" s="3"/>
      <c r="N3544" s="3"/>
      <c r="O3544" s="3"/>
      <c r="P3544" s="3"/>
      <c r="Q3544" s="3"/>
      <c r="R3544" s="3"/>
      <c r="S3544" s="3"/>
      <c r="T3544" s="3"/>
      <c r="V3544" s="3"/>
      <c r="W3544" s="3"/>
      <c r="X3544" s="3"/>
      <c r="Z3544" s="3"/>
      <c r="AA3544" s="3"/>
      <c r="AB3544" s="3"/>
      <c r="AC3544" s="3"/>
      <c r="AD3544" s="3"/>
      <c r="AF3544" s="3"/>
      <c r="AG3544" s="3"/>
      <c r="AH3544" s="3"/>
      <c r="AJ3544" s="3"/>
      <c r="AK3544" s="3"/>
      <c r="AL3544" s="3"/>
      <c r="AN3544" s="3"/>
      <c r="AQ3544" s="3"/>
    </row>
    <row r="3545" spans="1:43">
      <c r="A3545" t="str">
        <f>IF(C3545="","","Allievo "&amp;COUNTIF($C$2:C3545,C3545))</f>
        <v/>
      </c>
      <c r="H3545" s="3"/>
      <c r="N3545" s="3"/>
      <c r="O3545" s="3"/>
      <c r="P3545" s="3"/>
      <c r="Q3545" s="3"/>
      <c r="R3545" s="3"/>
      <c r="S3545" s="3"/>
      <c r="T3545" s="3"/>
      <c r="V3545" s="3"/>
      <c r="W3545" s="3"/>
      <c r="X3545" s="3"/>
      <c r="Z3545" s="3"/>
      <c r="AA3545" s="3"/>
      <c r="AB3545" s="3"/>
      <c r="AC3545" s="3"/>
      <c r="AD3545" s="3"/>
      <c r="AF3545" s="3"/>
      <c r="AG3545" s="3"/>
      <c r="AH3545" s="3"/>
      <c r="AJ3545" s="3"/>
      <c r="AK3545" s="3"/>
      <c r="AL3545" s="3"/>
      <c r="AN3545" s="3"/>
      <c r="AQ3545" s="3"/>
    </row>
    <row r="3546" spans="1:43">
      <c r="A3546" t="str">
        <f>IF(C3546="","","Allievo "&amp;COUNTIF($C$2:C3546,C3546))</f>
        <v/>
      </c>
      <c r="H3546" s="3"/>
      <c r="N3546" s="3"/>
      <c r="O3546" s="3"/>
      <c r="P3546" s="3"/>
      <c r="Q3546" s="3"/>
      <c r="R3546" s="3"/>
      <c r="S3546" s="3"/>
      <c r="T3546" s="3"/>
      <c r="V3546" s="3"/>
      <c r="W3546" s="3"/>
      <c r="X3546" s="3"/>
      <c r="Z3546" s="3"/>
      <c r="AA3546" s="3"/>
      <c r="AB3546" s="3"/>
      <c r="AC3546" s="3"/>
      <c r="AD3546" s="3"/>
      <c r="AF3546" s="3"/>
      <c r="AG3546" s="3"/>
      <c r="AH3546" s="3"/>
      <c r="AJ3546" s="3"/>
      <c r="AK3546" s="3"/>
      <c r="AL3546" s="3"/>
      <c r="AN3546" s="3"/>
      <c r="AQ3546" s="3"/>
    </row>
    <row r="3547" spans="1:43">
      <c r="A3547" t="str">
        <f>IF(C3547="","","Allievo "&amp;COUNTIF($C$2:C3547,C3547))</f>
        <v/>
      </c>
      <c r="H3547" s="3"/>
      <c r="N3547" s="3"/>
      <c r="O3547" s="3"/>
      <c r="P3547" s="3"/>
      <c r="Q3547" s="3"/>
      <c r="R3547" s="3"/>
      <c r="S3547" s="3"/>
      <c r="T3547" s="3"/>
      <c r="V3547" s="3"/>
      <c r="W3547" s="3"/>
      <c r="X3547" s="3"/>
      <c r="Z3547" s="3"/>
      <c r="AA3547" s="3"/>
      <c r="AB3547" s="3"/>
      <c r="AC3547" s="3"/>
      <c r="AD3547" s="3"/>
      <c r="AF3547" s="3"/>
      <c r="AG3547" s="3"/>
      <c r="AH3547" s="3"/>
      <c r="AJ3547" s="3"/>
      <c r="AK3547" s="3"/>
      <c r="AL3547" s="3"/>
      <c r="AN3547" s="3"/>
      <c r="AQ3547" s="3"/>
    </row>
    <row r="3548" spans="1:43">
      <c r="A3548" t="str">
        <f>IF(C3548="","","Allievo "&amp;COUNTIF($C$2:C3548,C3548))</f>
        <v/>
      </c>
      <c r="H3548" s="3"/>
      <c r="N3548" s="3"/>
      <c r="O3548" s="3"/>
      <c r="P3548" s="3"/>
      <c r="Q3548" s="3"/>
      <c r="R3548" s="3"/>
      <c r="S3548" s="3"/>
      <c r="T3548" s="3"/>
      <c r="V3548" s="3"/>
      <c r="W3548" s="3"/>
      <c r="X3548" s="3"/>
      <c r="Z3548" s="3"/>
      <c r="AA3548" s="3"/>
      <c r="AB3548" s="3"/>
      <c r="AC3548" s="3"/>
      <c r="AD3548" s="3"/>
      <c r="AF3548" s="3"/>
      <c r="AG3548" s="3"/>
      <c r="AH3548" s="3"/>
      <c r="AJ3548" s="3"/>
      <c r="AK3548" s="3"/>
      <c r="AL3548" s="3"/>
      <c r="AN3548" s="3"/>
      <c r="AQ3548" s="3"/>
    </row>
    <row r="3549" spans="1:43">
      <c r="A3549" t="str">
        <f>IF(C3549="","","Allievo "&amp;COUNTIF($C$2:C3549,C3549))</f>
        <v/>
      </c>
      <c r="H3549" s="3"/>
      <c r="N3549" s="3"/>
      <c r="O3549" s="3"/>
      <c r="P3549" s="3"/>
      <c r="Q3549" s="3"/>
      <c r="R3549" s="3"/>
      <c r="S3549" s="3"/>
      <c r="T3549" s="3"/>
      <c r="V3549" s="3"/>
      <c r="W3549" s="3"/>
      <c r="X3549" s="3"/>
      <c r="Z3549" s="3"/>
      <c r="AA3549" s="3"/>
      <c r="AB3549" s="3"/>
      <c r="AC3549" s="3"/>
      <c r="AD3549" s="3"/>
      <c r="AF3549" s="3"/>
      <c r="AG3549" s="3"/>
      <c r="AH3549" s="3"/>
      <c r="AJ3549" s="3"/>
      <c r="AK3549" s="3"/>
      <c r="AL3549" s="3"/>
      <c r="AN3549" s="3"/>
      <c r="AQ3549" s="3"/>
    </row>
    <row r="3550" spans="1:43">
      <c r="A3550" t="str">
        <f>IF(C3550="","","Allievo "&amp;COUNTIF($C$2:C3550,C3550))</f>
        <v/>
      </c>
      <c r="H3550" s="3"/>
      <c r="N3550" s="3"/>
      <c r="O3550" s="3"/>
      <c r="P3550" s="3"/>
      <c r="Q3550" s="3"/>
      <c r="R3550" s="3"/>
      <c r="S3550" s="3"/>
      <c r="T3550" s="3"/>
      <c r="V3550" s="3"/>
      <c r="W3550" s="3"/>
      <c r="X3550" s="3"/>
      <c r="Z3550" s="3"/>
      <c r="AA3550" s="3"/>
      <c r="AB3550" s="3"/>
      <c r="AC3550" s="3"/>
      <c r="AD3550" s="3"/>
      <c r="AF3550" s="3"/>
      <c r="AG3550" s="3"/>
      <c r="AH3550" s="3"/>
      <c r="AJ3550" s="3"/>
      <c r="AK3550" s="3"/>
      <c r="AL3550" s="3"/>
      <c r="AN3550" s="3"/>
      <c r="AQ3550" s="3"/>
    </row>
    <row r="3551" spans="1:43">
      <c r="A3551" t="str">
        <f>IF(C3551="","","Allievo "&amp;COUNTIF($C$2:C3551,C3551))</f>
        <v/>
      </c>
      <c r="H3551" s="3"/>
      <c r="N3551" s="3"/>
      <c r="O3551" s="3"/>
      <c r="P3551" s="3"/>
      <c r="Q3551" s="3"/>
      <c r="R3551" s="3"/>
      <c r="S3551" s="3"/>
      <c r="T3551" s="3"/>
      <c r="V3551" s="3"/>
      <c r="W3551" s="3"/>
      <c r="X3551" s="3"/>
      <c r="Z3551" s="3"/>
      <c r="AA3551" s="3"/>
      <c r="AB3551" s="3"/>
      <c r="AC3551" s="3"/>
      <c r="AD3551" s="3"/>
      <c r="AF3551" s="3"/>
      <c r="AG3551" s="3"/>
      <c r="AH3551" s="3"/>
      <c r="AJ3551" s="3"/>
      <c r="AK3551" s="3"/>
      <c r="AL3551" s="3"/>
      <c r="AN3551" s="3"/>
      <c r="AQ3551" s="3"/>
    </row>
    <row r="3552" spans="1:43">
      <c r="A3552" t="str">
        <f>IF(C3552="","","Allievo "&amp;COUNTIF($C$2:C3552,C3552))</f>
        <v/>
      </c>
      <c r="H3552" s="3"/>
      <c r="N3552" s="3"/>
      <c r="O3552" s="3"/>
      <c r="P3552" s="3"/>
      <c r="Q3552" s="3"/>
      <c r="R3552" s="3"/>
      <c r="S3552" s="3"/>
      <c r="T3552" s="3"/>
      <c r="V3552" s="3"/>
      <c r="W3552" s="3"/>
      <c r="X3552" s="3"/>
      <c r="Z3552" s="3"/>
      <c r="AA3552" s="3"/>
      <c r="AB3552" s="3"/>
      <c r="AC3552" s="3"/>
      <c r="AD3552" s="3"/>
      <c r="AF3552" s="3"/>
      <c r="AG3552" s="3"/>
      <c r="AH3552" s="3"/>
      <c r="AJ3552" s="3"/>
      <c r="AK3552" s="3"/>
      <c r="AL3552" s="3"/>
      <c r="AN3552" s="3"/>
      <c r="AQ3552" s="3"/>
    </row>
    <row r="3553" spans="1:43">
      <c r="A3553" t="str">
        <f>IF(C3553="","","Allievo "&amp;COUNTIF($C$2:C3553,C3553))</f>
        <v/>
      </c>
      <c r="H3553" s="3"/>
      <c r="N3553" s="3"/>
      <c r="O3553" s="3"/>
      <c r="P3553" s="3"/>
      <c r="Q3553" s="3"/>
      <c r="R3553" s="3"/>
      <c r="S3553" s="3"/>
      <c r="T3553" s="3"/>
      <c r="V3553" s="3"/>
      <c r="W3553" s="3"/>
      <c r="X3553" s="3"/>
      <c r="Z3553" s="3"/>
      <c r="AA3553" s="3"/>
      <c r="AB3553" s="3"/>
      <c r="AC3553" s="3"/>
      <c r="AD3553" s="3"/>
      <c r="AF3553" s="3"/>
      <c r="AG3553" s="3"/>
      <c r="AH3553" s="3"/>
      <c r="AJ3553" s="3"/>
      <c r="AK3553" s="3"/>
      <c r="AL3553" s="3"/>
      <c r="AN3553" s="3"/>
      <c r="AQ3553" s="3"/>
    </row>
    <row r="3554" spans="1:43">
      <c r="A3554" t="str">
        <f>IF(C3554="","","Allievo "&amp;COUNTIF($C$2:C3554,C3554))</f>
        <v/>
      </c>
      <c r="H3554" s="3"/>
      <c r="N3554" s="3"/>
      <c r="O3554" s="3"/>
      <c r="P3554" s="3"/>
      <c r="Q3554" s="3"/>
      <c r="R3554" s="3"/>
      <c r="S3554" s="3"/>
      <c r="T3554" s="3"/>
      <c r="V3554" s="3"/>
      <c r="W3554" s="3"/>
      <c r="X3554" s="3"/>
      <c r="Z3554" s="3"/>
      <c r="AA3554" s="3"/>
      <c r="AB3554" s="3"/>
      <c r="AC3554" s="3"/>
      <c r="AD3554" s="3"/>
      <c r="AF3554" s="3"/>
      <c r="AG3554" s="3"/>
      <c r="AH3554" s="3"/>
      <c r="AJ3554" s="3"/>
      <c r="AK3554" s="3"/>
      <c r="AL3554" s="3"/>
      <c r="AN3554" s="3"/>
      <c r="AQ3554" s="3"/>
    </row>
    <row r="3555" spans="1:43">
      <c r="A3555" t="str">
        <f>IF(C3555="","","Allievo "&amp;COUNTIF($C$2:C3555,C3555))</f>
        <v/>
      </c>
      <c r="H3555" s="3"/>
      <c r="N3555" s="3"/>
      <c r="O3555" s="3"/>
      <c r="P3555" s="3"/>
      <c r="Q3555" s="3"/>
      <c r="R3555" s="3"/>
      <c r="S3555" s="3"/>
      <c r="T3555" s="3"/>
      <c r="V3555" s="3"/>
      <c r="W3555" s="3"/>
      <c r="X3555" s="3"/>
      <c r="Z3555" s="3"/>
      <c r="AA3555" s="3"/>
      <c r="AB3555" s="3"/>
      <c r="AC3555" s="3"/>
      <c r="AD3555" s="3"/>
      <c r="AF3555" s="3"/>
      <c r="AG3555" s="3"/>
      <c r="AH3555" s="3"/>
      <c r="AJ3555" s="3"/>
      <c r="AK3555" s="3"/>
      <c r="AL3555" s="3"/>
      <c r="AN3555" s="3"/>
      <c r="AQ3555" s="3"/>
    </row>
    <row r="3556" spans="1:43">
      <c r="A3556" t="str">
        <f>IF(C3556="","","Allievo "&amp;COUNTIF($C$2:C3556,C3556))</f>
        <v/>
      </c>
      <c r="H3556" s="3"/>
      <c r="N3556" s="3"/>
      <c r="O3556" s="3"/>
      <c r="P3556" s="3"/>
      <c r="Q3556" s="3"/>
      <c r="R3556" s="3"/>
      <c r="S3556" s="3"/>
      <c r="T3556" s="3"/>
      <c r="V3556" s="3"/>
      <c r="W3556" s="3"/>
      <c r="X3556" s="3"/>
      <c r="Z3556" s="3"/>
      <c r="AA3556" s="3"/>
      <c r="AB3556" s="3"/>
      <c r="AC3556" s="3"/>
      <c r="AD3556" s="3"/>
      <c r="AF3556" s="3"/>
      <c r="AG3556" s="3"/>
      <c r="AH3556" s="3"/>
      <c r="AJ3556" s="3"/>
      <c r="AK3556" s="3"/>
      <c r="AL3556" s="3"/>
      <c r="AN3556" s="3"/>
      <c r="AQ3556" s="3"/>
    </row>
    <row r="3557" spans="1:43">
      <c r="A3557" t="str">
        <f>IF(C3557="","","Allievo "&amp;COUNTIF($C$2:C3557,C3557))</f>
        <v/>
      </c>
      <c r="H3557" s="3"/>
      <c r="N3557" s="3"/>
      <c r="O3557" s="3"/>
      <c r="P3557" s="3"/>
      <c r="Q3557" s="3"/>
      <c r="R3557" s="3"/>
      <c r="S3557" s="3"/>
      <c r="T3557" s="3"/>
      <c r="V3557" s="3"/>
      <c r="W3557" s="3"/>
      <c r="X3557" s="3"/>
      <c r="Z3557" s="3"/>
      <c r="AA3557" s="3"/>
      <c r="AB3557" s="3"/>
      <c r="AC3557" s="3"/>
      <c r="AD3557" s="3"/>
      <c r="AF3557" s="3"/>
      <c r="AG3557" s="3"/>
      <c r="AH3557" s="3"/>
      <c r="AJ3557" s="3"/>
      <c r="AK3557" s="3"/>
      <c r="AL3557" s="3"/>
      <c r="AN3557" s="3"/>
      <c r="AQ3557" s="3"/>
    </row>
    <row r="3558" spans="1:43">
      <c r="A3558" t="str">
        <f>IF(C3558="","","Allievo "&amp;COUNTIF($C$2:C3558,C3558))</f>
        <v/>
      </c>
      <c r="H3558" s="3"/>
      <c r="N3558" s="3"/>
      <c r="O3558" s="3"/>
      <c r="P3558" s="3"/>
      <c r="Q3558" s="3"/>
      <c r="R3558" s="3"/>
      <c r="S3558" s="3"/>
      <c r="T3558" s="3"/>
      <c r="V3558" s="3"/>
      <c r="W3558" s="3"/>
      <c r="X3558" s="3"/>
      <c r="Z3558" s="3"/>
      <c r="AA3558" s="3"/>
      <c r="AB3558" s="3"/>
      <c r="AC3558" s="3"/>
      <c r="AD3558" s="3"/>
      <c r="AF3558" s="3"/>
      <c r="AG3558" s="3"/>
      <c r="AH3558" s="3"/>
      <c r="AJ3558" s="3"/>
      <c r="AK3558" s="3"/>
      <c r="AL3558" s="3"/>
      <c r="AN3558" s="3"/>
      <c r="AQ3558" s="3"/>
    </row>
    <row r="3559" spans="1:43">
      <c r="A3559" t="str">
        <f>IF(C3559="","","Allievo "&amp;COUNTIF($C$2:C3559,C3559))</f>
        <v/>
      </c>
      <c r="H3559" s="3"/>
      <c r="N3559" s="3"/>
      <c r="O3559" s="3"/>
      <c r="P3559" s="3"/>
      <c r="Q3559" s="3"/>
      <c r="R3559" s="3"/>
      <c r="S3559" s="3"/>
      <c r="T3559" s="3"/>
      <c r="V3559" s="3"/>
      <c r="W3559" s="3"/>
      <c r="X3559" s="3"/>
      <c r="Z3559" s="3"/>
      <c r="AA3559" s="3"/>
      <c r="AB3559" s="3"/>
      <c r="AC3559" s="3"/>
      <c r="AD3559" s="3"/>
      <c r="AF3559" s="3"/>
      <c r="AG3559" s="3"/>
      <c r="AH3559" s="3"/>
      <c r="AJ3559" s="3"/>
      <c r="AK3559" s="3"/>
      <c r="AL3559" s="3"/>
      <c r="AN3559" s="3"/>
      <c r="AQ3559" s="3"/>
    </row>
    <row r="3560" spans="1:43">
      <c r="A3560" t="str">
        <f>IF(C3560="","","Allievo "&amp;COUNTIF($C$2:C3560,C3560))</f>
        <v/>
      </c>
      <c r="H3560" s="3"/>
      <c r="N3560" s="3"/>
      <c r="O3560" s="3"/>
      <c r="P3560" s="3"/>
      <c r="Q3560" s="3"/>
      <c r="R3560" s="3"/>
      <c r="S3560" s="3"/>
      <c r="T3560" s="3"/>
      <c r="V3560" s="3"/>
      <c r="W3560" s="3"/>
      <c r="X3560" s="3"/>
      <c r="Z3560" s="3"/>
      <c r="AA3560" s="3"/>
      <c r="AB3560" s="3"/>
      <c r="AC3560" s="3"/>
      <c r="AD3560" s="3"/>
      <c r="AF3560" s="3"/>
      <c r="AG3560" s="3"/>
      <c r="AH3560" s="3"/>
      <c r="AJ3560" s="3"/>
      <c r="AK3560" s="3"/>
      <c r="AL3560" s="3"/>
      <c r="AN3560" s="3"/>
      <c r="AQ3560" s="3"/>
    </row>
    <row r="3561" spans="1:43">
      <c r="A3561" t="str">
        <f>IF(C3561="","","Allievo "&amp;COUNTIF($C$2:C3561,C3561))</f>
        <v/>
      </c>
      <c r="H3561" s="3"/>
      <c r="N3561" s="3"/>
      <c r="O3561" s="3"/>
      <c r="P3561" s="3"/>
      <c r="Q3561" s="3"/>
      <c r="R3561" s="3"/>
      <c r="S3561" s="3"/>
      <c r="T3561" s="3"/>
      <c r="V3561" s="3"/>
      <c r="W3561" s="3"/>
      <c r="X3561" s="3"/>
      <c r="Z3561" s="3"/>
      <c r="AA3561" s="3"/>
      <c r="AB3561" s="3"/>
      <c r="AC3561" s="3"/>
      <c r="AD3561" s="3"/>
      <c r="AF3561" s="3"/>
      <c r="AG3561" s="3"/>
      <c r="AH3561" s="3"/>
      <c r="AJ3561" s="3"/>
      <c r="AK3561" s="3"/>
      <c r="AL3561" s="3"/>
      <c r="AN3561" s="3"/>
      <c r="AQ3561" s="3"/>
    </row>
    <row r="3562" spans="1:43">
      <c r="A3562" t="str">
        <f>IF(C3562="","","Allievo "&amp;COUNTIF($C$2:C3562,C3562))</f>
        <v/>
      </c>
      <c r="H3562" s="3"/>
      <c r="N3562" s="3"/>
      <c r="O3562" s="3"/>
      <c r="P3562" s="3"/>
      <c r="Q3562" s="3"/>
      <c r="R3562" s="3"/>
      <c r="S3562" s="3"/>
      <c r="T3562" s="3"/>
      <c r="V3562" s="3"/>
      <c r="W3562" s="3"/>
      <c r="X3562" s="3"/>
      <c r="Z3562" s="3"/>
      <c r="AA3562" s="3"/>
      <c r="AB3562" s="3"/>
      <c r="AC3562" s="3"/>
      <c r="AD3562" s="3"/>
      <c r="AF3562" s="3"/>
      <c r="AG3562" s="3"/>
      <c r="AH3562" s="3"/>
      <c r="AJ3562" s="3"/>
      <c r="AK3562" s="3"/>
      <c r="AL3562" s="3"/>
      <c r="AN3562" s="3"/>
      <c r="AQ3562" s="3"/>
    </row>
    <row r="3563" spans="1:43">
      <c r="A3563" t="str">
        <f>IF(C3563="","","Allievo "&amp;COUNTIF($C$2:C3563,C3563))</f>
        <v/>
      </c>
      <c r="H3563" s="3"/>
      <c r="N3563" s="3"/>
      <c r="O3563" s="3"/>
      <c r="P3563" s="3"/>
      <c r="Q3563" s="3"/>
      <c r="R3563" s="3"/>
      <c r="S3563" s="3"/>
      <c r="T3563" s="3"/>
      <c r="V3563" s="3"/>
      <c r="W3563" s="3"/>
      <c r="X3563" s="3"/>
      <c r="Z3563" s="3"/>
      <c r="AA3563" s="3"/>
      <c r="AB3563" s="3"/>
      <c r="AC3563" s="3"/>
      <c r="AD3563" s="3"/>
      <c r="AF3563" s="3"/>
      <c r="AG3563" s="3"/>
      <c r="AH3563" s="3"/>
      <c r="AJ3563" s="3"/>
      <c r="AK3563" s="3"/>
      <c r="AL3563" s="3"/>
      <c r="AN3563" s="3"/>
      <c r="AQ3563" s="3"/>
    </row>
    <row r="3564" spans="1:43">
      <c r="A3564" t="str">
        <f>IF(C3564="","","Allievo "&amp;COUNTIF($C$2:C3564,C3564))</f>
        <v/>
      </c>
      <c r="H3564" s="3"/>
      <c r="N3564" s="3"/>
      <c r="O3564" s="3"/>
      <c r="P3564" s="3"/>
      <c r="Q3564" s="3"/>
      <c r="R3564" s="3"/>
      <c r="S3564" s="3"/>
      <c r="T3564" s="3"/>
      <c r="V3564" s="3"/>
      <c r="W3564" s="3"/>
      <c r="X3564" s="3"/>
      <c r="Z3564" s="3"/>
      <c r="AA3564" s="3"/>
      <c r="AB3564" s="3"/>
      <c r="AC3564" s="3"/>
      <c r="AD3564" s="3"/>
      <c r="AF3564" s="3"/>
      <c r="AG3564" s="3"/>
      <c r="AH3564" s="3"/>
      <c r="AJ3564" s="3"/>
      <c r="AK3564" s="3"/>
      <c r="AL3564" s="3"/>
      <c r="AN3564" s="3"/>
      <c r="AQ3564" s="3"/>
    </row>
    <row r="3565" spans="1:43">
      <c r="A3565" t="str">
        <f>IF(C3565="","","Allievo "&amp;COUNTIF($C$2:C3565,C3565))</f>
        <v/>
      </c>
      <c r="H3565" s="3"/>
      <c r="N3565" s="3"/>
      <c r="O3565" s="3"/>
      <c r="P3565" s="3"/>
      <c r="Q3565" s="3"/>
      <c r="R3565" s="3"/>
      <c r="S3565" s="3"/>
      <c r="T3565" s="3"/>
      <c r="V3565" s="3"/>
      <c r="W3565" s="3"/>
      <c r="X3565" s="3"/>
      <c r="Z3565" s="3"/>
      <c r="AA3565" s="3"/>
      <c r="AB3565" s="3"/>
      <c r="AC3565" s="3"/>
      <c r="AD3565" s="3"/>
      <c r="AF3565" s="3"/>
      <c r="AG3565" s="3"/>
      <c r="AH3565" s="3"/>
      <c r="AJ3565" s="3"/>
      <c r="AK3565" s="3"/>
      <c r="AL3565" s="3"/>
      <c r="AN3565" s="3"/>
      <c r="AQ3565" s="3"/>
    </row>
    <row r="3566" spans="1:43">
      <c r="A3566" t="str">
        <f>IF(C3566="","","Allievo "&amp;COUNTIF($C$2:C3566,C3566))</f>
        <v/>
      </c>
      <c r="H3566" s="3"/>
      <c r="N3566" s="3"/>
      <c r="O3566" s="3"/>
      <c r="P3566" s="3"/>
      <c r="Q3566" s="3"/>
      <c r="R3566" s="3"/>
      <c r="S3566" s="3"/>
      <c r="T3566" s="3"/>
      <c r="V3566" s="3"/>
      <c r="W3566" s="3"/>
      <c r="X3566" s="3"/>
      <c r="Z3566" s="3"/>
      <c r="AA3566" s="3"/>
      <c r="AB3566" s="3"/>
      <c r="AC3566" s="3"/>
      <c r="AD3566" s="3"/>
      <c r="AF3566" s="3"/>
      <c r="AG3566" s="3"/>
      <c r="AH3566" s="3"/>
      <c r="AJ3566" s="3"/>
      <c r="AK3566" s="3"/>
      <c r="AL3566" s="3"/>
      <c r="AN3566" s="3"/>
      <c r="AQ3566" s="3"/>
    </row>
    <row r="3567" spans="1:43">
      <c r="A3567" t="str">
        <f>IF(C3567="","","Allievo "&amp;COUNTIF($C$2:C3567,C3567))</f>
        <v/>
      </c>
      <c r="H3567" s="3"/>
      <c r="N3567" s="3"/>
      <c r="O3567" s="3"/>
      <c r="P3567" s="3"/>
      <c r="Q3567" s="3"/>
      <c r="R3567" s="3"/>
      <c r="S3567" s="3"/>
      <c r="T3567" s="3"/>
      <c r="V3567" s="3"/>
      <c r="W3567" s="3"/>
      <c r="X3567" s="3"/>
      <c r="Z3567" s="3"/>
      <c r="AA3567" s="3"/>
      <c r="AB3567" s="3"/>
      <c r="AC3567" s="3"/>
      <c r="AD3567" s="3"/>
      <c r="AF3567" s="3"/>
      <c r="AG3567" s="3"/>
      <c r="AH3567" s="3"/>
      <c r="AJ3567" s="3"/>
      <c r="AK3567" s="3"/>
      <c r="AL3567" s="3"/>
      <c r="AN3567" s="3"/>
      <c r="AQ3567" s="3"/>
    </row>
    <row r="3568" spans="1:43">
      <c r="A3568" t="str">
        <f>IF(C3568="","","Allievo "&amp;COUNTIF($C$2:C3568,C3568))</f>
        <v/>
      </c>
      <c r="H3568" s="3"/>
      <c r="N3568" s="3"/>
      <c r="O3568" s="3"/>
      <c r="P3568" s="3"/>
      <c r="Q3568" s="3"/>
      <c r="R3568" s="3"/>
      <c r="S3568" s="3"/>
      <c r="T3568" s="3"/>
      <c r="V3568" s="3"/>
      <c r="W3568" s="3"/>
      <c r="X3568" s="3"/>
      <c r="Z3568" s="3"/>
      <c r="AA3568" s="3"/>
      <c r="AB3568" s="3"/>
      <c r="AC3568" s="3"/>
      <c r="AD3568" s="3"/>
      <c r="AF3568" s="3"/>
      <c r="AG3568" s="3"/>
      <c r="AH3568" s="3"/>
      <c r="AJ3568" s="3"/>
      <c r="AK3568" s="3"/>
      <c r="AL3568" s="3"/>
      <c r="AN3568" s="3"/>
      <c r="AQ3568" s="3"/>
    </row>
    <row r="3569" spans="1:43">
      <c r="A3569" t="str">
        <f>IF(C3569="","","Allievo "&amp;COUNTIF($C$2:C3569,C3569))</f>
        <v/>
      </c>
      <c r="H3569" s="3"/>
      <c r="N3569" s="3"/>
      <c r="O3569" s="3"/>
      <c r="P3569" s="3"/>
      <c r="Q3569" s="3"/>
      <c r="R3569" s="3"/>
      <c r="S3569" s="3"/>
      <c r="T3569" s="3"/>
      <c r="V3569" s="3"/>
      <c r="W3569" s="3"/>
      <c r="X3569" s="3"/>
      <c r="Z3569" s="3"/>
      <c r="AA3569" s="3"/>
      <c r="AB3569" s="3"/>
      <c r="AC3569" s="3"/>
      <c r="AD3569" s="3"/>
      <c r="AF3569" s="3"/>
      <c r="AG3569" s="3"/>
      <c r="AH3569" s="3"/>
      <c r="AJ3569" s="3"/>
      <c r="AK3569" s="3"/>
      <c r="AL3569" s="3"/>
      <c r="AN3569" s="3"/>
      <c r="AQ3569" s="3"/>
    </row>
    <row r="3570" spans="1:43">
      <c r="A3570" t="str">
        <f>IF(C3570="","","Allievo "&amp;COUNTIF($C$2:C3570,C3570))</f>
        <v/>
      </c>
      <c r="H3570" s="3"/>
      <c r="N3570" s="3"/>
      <c r="O3570" s="3"/>
      <c r="P3570" s="3"/>
      <c r="Q3570" s="3"/>
      <c r="R3570" s="3"/>
      <c r="S3570" s="3"/>
      <c r="T3570" s="3"/>
      <c r="V3570" s="3"/>
      <c r="W3570" s="3"/>
      <c r="X3570" s="3"/>
      <c r="Z3570" s="3"/>
      <c r="AA3570" s="3"/>
      <c r="AB3570" s="3"/>
      <c r="AC3570" s="3"/>
      <c r="AD3570" s="3"/>
      <c r="AF3570" s="3"/>
      <c r="AG3570" s="3"/>
      <c r="AH3570" s="3"/>
      <c r="AJ3570" s="3"/>
      <c r="AK3570" s="3"/>
      <c r="AL3570" s="3"/>
      <c r="AN3570" s="3"/>
      <c r="AQ3570" s="3"/>
    </row>
    <row r="3571" spans="1:43">
      <c r="A3571" t="str">
        <f>IF(C3571="","","Allievo "&amp;COUNTIF($C$2:C3571,C3571))</f>
        <v/>
      </c>
      <c r="H3571" s="3"/>
      <c r="N3571" s="3"/>
      <c r="O3571" s="3"/>
      <c r="P3571" s="3"/>
      <c r="Q3571" s="3"/>
      <c r="R3571" s="3"/>
      <c r="S3571" s="3"/>
      <c r="T3571" s="3"/>
      <c r="V3571" s="3"/>
      <c r="W3571" s="3"/>
      <c r="X3571" s="3"/>
      <c r="Z3571" s="3"/>
      <c r="AA3571" s="3"/>
      <c r="AB3571" s="3"/>
      <c r="AC3571" s="3"/>
      <c r="AD3571" s="3"/>
      <c r="AF3571" s="3"/>
      <c r="AG3571" s="3"/>
      <c r="AH3571" s="3"/>
      <c r="AJ3571" s="3"/>
      <c r="AK3571" s="3"/>
      <c r="AL3571" s="3"/>
      <c r="AN3571" s="3"/>
      <c r="AQ3571" s="3"/>
    </row>
    <row r="3572" spans="1:43">
      <c r="A3572" t="str">
        <f>IF(C3572="","","Allievo "&amp;COUNTIF($C$2:C3572,C3572))</f>
        <v/>
      </c>
      <c r="H3572" s="3"/>
      <c r="N3572" s="3"/>
      <c r="O3572" s="3"/>
      <c r="P3572" s="3"/>
      <c r="Q3572" s="3"/>
      <c r="R3572" s="3"/>
      <c r="S3572" s="3"/>
      <c r="T3572" s="3"/>
      <c r="V3572" s="3"/>
      <c r="W3572" s="3"/>
      <c r="X3572" s="3"/>
      <c r="Z3572" s="3"/>
      <c r="AA3572" s="3"/>
      <c r="AB3572" s="3"/>
      <c r="AC3572" s="3"/>
      <c r="AD3572" s="3"/>
      <c r="AF3572" s="3"/>
      <c r="AG3572" s="3"/>
      <c r="AH3572" s="3"/>
      <c r="AJ3572" s="3"/>
      <c r="AK3572" s="3"/>
      <c r="AL3572" s="3"/>
      <c r="AN3572" s="3"/>
      <c r="AQ3572" s="3"/>
    </row>
    <row r="3573" spans="1:43">
      <c r="A3573" t="str">
        <f>IF(C3573="","","Allievo "&amp;COUNTIF($C$2:C3573,C3573))</f>
        <v/>
      </c>
      <c r="H3573" s="3"/>
      <c r="N3573" s="3"/>
      <c r="O3573" s="3"/>
      <c r="P3573" s="3"/>
      <c r="Q3573" s="3"/>
      <c r="R3573" s="3"/>
      <c r="S3573" s="3"/>
      <c r="T3573" s="3"/>
      <c r="V3573" s="3"/>
      <c r="W3573" s="3"/>
      <c r="X3573" s="3"/>
      <c r="Z3573" s="3"/>
      <c r="AA3573" s="3"/>
      <c r="AB3573" s="3"/>
      <c r="AC3573" s="3"/>
      <c r="AD3573" s="3"/>
      <c r="AF3573" s="3"/>
      <c r="AG3573" s="3"/>
      <c r="AH3573" s="3"/>
      <c r="AJ3573" s="3"/>
      <c r="AK3573" s="3"/>
      <c r="AL3573" s="3"/>
      <c r="AN3573" s="3"/>
      <c r="AQ3573" s="3"/>
    </row>
    <row r="3574" spans="1:43">
      <c r="A3574" t="str">
        <f>IF(C3574="","","Allievo "&amp;COUNTIF($C$2:C3574,C3574))</f>
        <v/>
      </c>
      <c r="H3574" s="3"/>
      <c r="N3574" s="3"/>
      <c r="O3574" s="3"/>
      <c r="P3574" s="3"/>
      <c r="Q3574" s="3"/>
      <c r="R3574" s="3"/>
      <c r="S3574" s="3"/>
      <c r="T3574" s="3"/>
      <c r="V3574" s="3"/>
      <c r="W3574" s="3"/>
      <c r="X3574" s="3"/>
      <c r="Z3574" s="3"/>
      <c r="AA3574" s="3"/>
      <c r="AB3574" s="3"/>
      <c r="AC3574" s="3"/>
      <c r="AD3574" s="3"/>
      <c r="AF3574" s="3"/>
      <c r="AG3574" s="3"/>
      <c r="AH3574" s="3"/>
      <c r="AJ3574" s="3"/>
      <c r="AK3574" s="3"/>
      <c r="AL3574" s="3"/>
      <c r="AN3574" s="3"/>
      <c r="AQ3574" s="3"/>
    </row>
    <row r="3575" spans="1:43">
      <c r="A3575" t="str">
        <f>IF(C3575="","","Allievo "&amp;COUNTIF($C$2:C3575,C3575))</f>
        <v/>
      </c>
      <c r="H3575" s="3"/>
      <c r="N3575" s="3"/>
      <c r="O3575" s="3"/>
      <c r="P3575" s="3"/>
      <c r="Q3575" s="3"/>
      <c r="R3575" s="3"/>
      <c r="S3575" s="3"/>
      <c r="T3575" s="3"/>
      <c r="V3575" s="3"/>
      <c r="W3575" s="3"/>
      <c r="X3575" s="3"/>
      <c r="Z3575" s="3"/>
      <c r="AA3575" s="3"/>
      <c r="AB3575" s="3"/>
      <c r="AC3575" s="3"/>
      <c r="AD3575" s="3"/>
      <c r="AF3575" s="3"/>
      <c r="AG3575" s="3"/>
      <c r="AH3575" s="3"/>
      <c r="AJ3575" s="3"/>
      <c r="AK3575" s="3"/>
      <c r="AL3575" s="3"/>
      <c r="AN3575" s="3"/>
      <c r="AQ3575" s="3"/>
    </row>
    <row r="3576" spans="1:43">
      <c r="A3576" t="str">
        <f>IF(C3576="","","Allievo "&amp;COUNTIF($C$2:C3576,C3576))</f>
        <v/>
      </c>
      <c r="H3576" s="3"/>
      <c r="N3576" s="3"/>
      <c r="O3576" s="3"/>
      <c r="P3576" s="3"/>
      <c r="Q3576" s="3"/>
      <c r="R3576" s="3"/>
      <c r="S3576" s="3"/>
      <c r="T3576" s="3"/>
      <c r="V3576" s="3"/>
      <c r="W3576" s="3"/>
      <c r="X3576" s="3"/>
      <c r="Z3576" s="3"/>
      <c r="AA3576" s="3"/>
      <c r="AB3576" s="3"/>
      <c r="AC3576" s="3"/>
      <c r="AD3576" s="3"/>
      <c r="AF3576" s="3"/>
      <c r="AG3576" s="3"/>
      <c r="AH3576" s="3"/>
      <c r="AJ3576" s="3"/>
      <c r="AK3576" s="3"/>
      <c r="AL3576" s="3"/>
      <c r="AN3576" s="3"/>
      <c r="AQ3576" s="3"/>
    </row>
    <row r="3577" spans="1:43">
      <c r="A3577" t="str">
        <f>IF(C3577="","","Allievo "&amp;COUNTIF($C$2:C3577,C3577))</f>
        <v/>
      </c>
      <c r="H3577" s="3"/>
      <c r="N3577" s="3"/>
      <c r="O3577" s="3"/>
      <c r="P3577" s="3"/>
      <c r="Q3577" s="3"/>
      <c r="R3577" s="3"/>
      <c r="S3577" s="3"/>
      <c r="T3577" s="3"/>
      <c r="V3577" s="3"/>
      <c r="W3577" s="3"/>
      <c r="X3577" s="3"/>
      <c r="Z3577" s="3"/>
      <c r="AA3577" s="3"/>
      <c r="AB3577" s="3"/>
      <c r="AC3577" s="3"/>
      <c r="AD3577" s="3"/>
      <c r="AF3577" s="3"/>
      <c r="AG3577" s="3"/>
      <c r="AH3577" s="3"/>
      <c r="AJ3577" s="3"/>
      <c r="AK3577" s="3"/>
      <c r="AL3577" s="3"/>
      <c r="AN3577" s="3"/>
      <c r="AQ3577" s="3"/>
    </row>
    <row r="3578" spans="1:43">
      <c r="A3578" t="str">
        <f>IF(C3578="","","Allievo "&amp;COUNTIF($C$2:C3578,C3578))</f>
        <v/>
      </c>
      <c r="H3578" s="3"/>
      <c r="N3578" s="3"/>
      <c r="O3578" s="3"/>
      <c r="P3578" s="3"/>
      <c r="Q3578" s="3"/>
      <c r="R3578" s="3"/>
      <c r="S3578" s="3"/>
      <c r="T3578" s="3"/>
      <c r="V3578" s="3"/>
      <c r="W3578" s="3"/>
      <c r="X3578" s="3"/>
      <c r="Z3578" s="3"/>
      <c r="AA3578" s="3"/>
      <c r="AB3578" s="3"/>
      <c r="AC3578" s="3"/>
      <c r="AD3578" s="3"/>
      <c r="AF3578" s="3"/>
      <c r="AG3578" s="3"/>
      <c r="AH3578" s="3"/>
      <c r="AJ3578" s="3"/>
      <c r="AK3578" s="3"/>
      <c r="AL3578" s="3"/>
      <c r="AN3578" s="3"/>
      <c r="AQ3578" s="3"/>
    </row>
    <row r="3579" spans="1:43">
      <c r="A3579" t="str">
        <f>IF(C3579="","","Allievo "&amp;COUNTIF($C$2:C3579,C3579))</f>
        <v/>
      </c>
      <c r="H3579" s="3"/>
      <c r="N3579" s="3"/>
      <c r="O3579" s="3"/>
      <c r="P3579" s="3"/>
      <c r="Q3579" s="3"/>
      <c r="R3579" s="3"/>
      <c r="S3579" s="3"/>
      <c r="T3579" s="3"/>
      <c r="V3579" s="3"/>
      <c r="W3579" s="3"/>
      <c r="X3579" s="3"/>
      <c r="Z3579" s="3"/>
      <c r="AA3579" s="3"/>
      <c r="AB3579" s="3"/>
      <c r="AC3579" s="3"/>
      <c r="AD3579" s="3"/>
      <c r="AF3579" s="3"/>
      <c r="AG3579" s="3"/>
      <c r="AH3579" s="3"/>
      <c r="AJ3579" s="3"/>
      <c r="AK3579" s="3"/>
      <c r="AL3579" s="3"/>
      <c r="AN3579" s="3"/>
      <c r="AQ3579" s="3"/>
    </row>
    <row r="3580" spans="1:43">
      <c r="A3580" t="str">
        <f>IF(C3580="","","Allievo "&amp;COUNTIF($C$2:C3580,C3580))</f>
        <v/>
      </c>
      <c r="H3580" s="3"/>
      <c r="N3580" s="3"/>
      <c r="O3580" s="3"/>
      <c r="P3580" s="3"/>
      <c r="Q3580" s="3"/>
      <c r="R3580" s="3"/>
      <c r="S3580" s="3"/>
      <c r="T3580" s="3"/>
      <c r="V3580" s="3"/>
      <c r="W3580" s="3"/>
      <c r="X3580" s="3"/>
      <c r="Z3580" s="3"/>
      <c r="AA3580" s="3"/>
      <c r="AB3580" s="3"/>
      <c r="AC3580" s="3"/>
      <c r="AD3580" s="3"/>
      <c r="AF3580" s="3"/>
      <c r="AG3580" s="3"/>
      <c r="AH3580" s="3"/>
      <c r="AJ3580" s="3"/>
      <c r="AK3580" s="3"/>
      <c r="AL3580" s="3"/>
      <c r="AN3580" s="3"/>
      <c r="AQ3580" s="3"/>
    </row>
    <row r="3581" spans="1:43">
      <c r="A3581" t="str">
        <f>IF(C3581="","","Allievo "&amp;COUNTIF($C$2:C3581,C3581))</f>
        <v/>
      </c>
      <c r="H3581" s="3"/>
      <c r="N3581" s="3"/>
      <c r="O3581" s="3"/>
      <c r="P3581" s="3"/>
      <c r="Q3581" s="3"/>
      <c r="R3581" s="3"/>
      <c r="S3581" s="3"/>
      <c r="T3581" s="3"/>
      <c r="V3581" s="3"/>
      <c r="W3581" s="3"/>
      <c r="X3581" s="3"/>
      <c r="Z3581" s="3"/>
      <c r="AA3581" s="3"/>
      <c r="AB3581" s="3"/>
      <c r="AC3581" s="3"/>
      <c r="AD3581" s="3"/>
      <c r="AF3581" s="3"/>
      <c r="AG3581" s="3"/>
      <c r="AH3581" s="3"/>
      <c r="AJ3581" s="3"/>
      <c r="AK3581" s="3"/>
      <c r="AL3581" s="3"/>
      <c r="AN3581" s="3"/>
      <c r="AQ3581" s="3"/>
    </row>
    <row r="3582" spans="1:43">
      <c r="A3582" t="str">
        <f>IF(C3582="","","Allievo "&amp;COUNTIF($C$2:C3582,C3582))</f>
        <v/>
      </c>
      <c r="H3582" s="3"/>
      <c r="N3582" s="3"/>
      <c r="O3582" s="3"/>
      <c r="P3582" s="3"/>
      <c r="Q3582" s="3"/>
      <c r="R3582" s="3"/>
      <c r="S3582" s="3"/>
      <c r="T3582" s="3"/>
      <c r="V3582" s="3"/>
      <c r="W3582" s="3"/>
      <c r="X3582" s="3"/>
      <c r="Z3582" s="3"/>
      <c r="AA3582" s="3"/>
      <c r="AB3582" s="3"/>
      <c r="AC3582" s="3"/>
      <c r="AD3582" s="3"/>
      <c r="AF3582" s="3"/>
      <c r="AG3582" s="3"/>
      <c r="AH3582" s="3"/>
      <c r="AJ3582" s="3"/>
      <c r="AK3582" s="3"/>
      <c r="AL3582" s="3"/>
      <c r="AN3582" s="3"/>
      <c r="AQ3582" s="3"/>
    </row>
    <row r="3583" spans="1:43">
      <c r="A3583" t="str">
        <f>IF(C3583="","","Allievo "&amp;COUNTIF($C$2:C3583,C3583))</f>
        <v/>
      </c>
      <c r="H3583" s="3"/>
      <c r="N3583" s="3"/>
      <c r="O3583" s="3"/>
      <c r="P3583" s="3"/>
      <c r="Q3583" s="3"/>
      <c r="R3583" s="3"/>
      <c r="S3583" s="3"/>
      <c r="T3583" s="3"/>
      <c r="V3583" s="3"/>
      <c r="W3583" s="3"/>
      <c r="X3583" s="3"/>
      <c r="Z3583" s="3"/>
      <c r="AA3583" s="3"/>
      <c r="AB3583" s="3"/>
      <c r="AC3583" s="3"/>
      <c r="AD3583" s="3"/>
      <c r="AF3583" s="3"/>
      <c r="AG3583" s="3"/>
      <c r="AH3583" s="3"/>
      <c r="AJ3583" s="3"/>
      <c r="AK3583" s="3"/>
      <c r="AL3583" s="3"/>
      <c r="AN3583" s="3"/>
      <c r="AQ3583" s="3"/>
    </row>
    <row r="3584" spans="1:43">
      <c r="A3584" t="str">
        <f>IF(C3584="","","Allievo "&amp;COUNTIF($C$2:C3584,C3584))</f>
        <v/>
      </c>
      <c r="H3584" s="3"/>
      <c r="N3584" s="3"/>
      <c r="O3584" s="3"/>
      <c r="P3584" s="3"/>
      <c r="Q3584" s="3"/>
      <c r="R3584" s="3"/>
      <c r="S3584" s="3"/>
      <c r="T3584" s="3"/>
      <c r="V3584" s="3"/>
      <c r="W3584" s="3"/>
      <c r="X3584" s="3"/>
      <c r="Z3584" s="3"/>
      <c r="AA3584" s="3"/>
      <c r="AB3584" s="3"/>
      <c r="AC3584" s="3"/>
      <c r="AD3584" s="3"/>
      <c r="AF3584" s="3"/>
      <c r="AG3584" s="3"/>
      <c r="AH3584" s="3"/>
      <c r="AJ3584" s="3"/>
      <c r="AK3584" s="3"/>
      <c r="AL3584" s="3"/>
      <c r="AN3584" s="3"/>
      <c r="AQ3584" s="3"/>
    </row>
    <row r="3585" spans="1:43">
      <c r="A3585" t="str">
        <f>IF(C3585="","","Allievo "&amp;COUNTIF($C$2:C3585,C3585))</f>
        <v/>
      </c>
      <c r="H3585" s="3"/>
      <c r="N3585" s="3"/>
      <c r="O3585" s="3"/>
      <c r="P3585" s="3"/>
      <c r="Q3585" s="3"/>
      <c r="R3585" s="3"/>
      <c r="S3585" s="3"/>
      <c r="T3585" s="3"/>
      <c r="V3585" s="3"/>
      <c r="W3585" s="3"/>
      <c r="X3585" s="3"/>
      <c r="Z3585" s="3"/>
      <c r="AA3585" s="3"/>
      <c r="AB3585" s="3"/>
      <c r="AC3585" s="3"/>
      <c r="AD3585" s="3"/>
      <c r="AF3585" s="3"/>
      <c r="AG3585" s="3"/>
      <c r="AH3585" s="3"/>
      <c r="AJ3585" s="3"/>
      <c r="AK3585" s="3"/>
      <c r="AL3585" s="3"/>
      <c r="AN3585" s="3"/>
      <c r="AQ3585" s="3"/>
    </row>
    <row r="3586" spans="1:43">
      <c r="A3586" t="str">
        <f>IF(C3586="","","Allievo "&amp;COUNTIF($C$2:C3586,C3586))</f>
        <v/>
      </c>
      <c r="H3586" s="3"/>
      <c r="N3586" s="3"/>
      <c r="O3586" s="3"/>
      <c r="P3586" s="3"/>
      <c r="Q3586" s="3"/>
      <c r="R3586" s="3"/>
      <c r="S3586" s="3"/>
      <c r="T3586" s="3"/>
      <c r="V3586" s="3"/>
      <c r="W3586" s="3"/>
      <c r="X3586" s="3"/>
      <c r="Z3586" s="3"/>
      <c r="AA3586" s="3"/>
      <c r="AB3586" s="3"/>
      <c r="AC3586" s="3"/>
      <c r="AD3586" s="3"/>
      <c r="AF3586" s="3"/>
      <c r="AG3586" s="3"/>
      <c r="AH3586" s="3"/>
      <c r="AJ3586" s="3"/>
      <c r="AK3586" s="3"/>
      <c r="AL3586" s="3"/>
      <c r="AN3586" s="3"/>
      <c r="AQ3586" s="3"/>
    </row>
    <row r="3587" spans="1:43">
      <c r="A3587" t="str">
        <f>IF(C3587="","","Allievo "&amp;COUNTIF($C$2:C3587,C3587))</f>
        <v/>
      </c>
      <c r="H3587" s="3"/>
      <c r="N3587" s="3"/>
      <c r="O3587" s="3"/>
      <c r="P3587" s="3"/>
      <c r="Q3587" s="3"/>
      <c r="R3587" s="3"/>
      <c r="S3587" s="3"/>
      <c r="T3587" s="3"/>
      <c r="V3587" s="3"/>
      <c r="W3587" s="3"/>
      <c r="X3587" s="3"/>
      <c r="Z3587" s="3"/>
      <c r="AA3587" s="3"/>
      <c r="AB3587" s="3"/>
      <c r="AC3587" s="3"/>
      <c r="AD3587" s="3"/>
      <c r="AF3587" s="3"/>
      <c r="AG3587" s="3"/>
      <c r="AH3587" s="3"/>
      <c r="AJ3587" s="3"/>
      <c r="AK3587" s="3"/>
      <c r="AL3587" s="3"/>
      <c r="AN3587" s="3"/>
      <c r="AQ3587" s="3"/>
    </row>
    <row r="3588" spans="1:43">
      <c r="A3588" t="str">
        <f>IF(C3588="","","Allievo "&amp;COUNTIF($C$2:C3588,C3588))</f>
        <v/>
      </c>
      <c r="H3588" s="3"/>
      <c r="N3588" s="3"/>
      <c r="O3588" s="3"/>
      <c r="P3588" s="3"/>
      <c r="Q3588" s="3"/>
      <c r="R3588" s="3"/>
      <c r="S3588" s="3"/>
      <c r="T3588" s="3"/>
      <c r="V3588" s="3"/>
      <c r="W3588" s="3"/>
      <c r="X3588" s="3"/>
      <c r="Z3588" s="3"/>
      <c r="AA3588" s="3"/>
      <c r="AB3588" s="3"/>
      <c r="AC3588" s="3"/>
      <c r="AD3588" s="3"/>
      <c r="AF3588" s="3"/>
      <c r="AG3588" s="3"/>
      <c r="AH3588" s="3"/>
      <c r="AJ3588" s="3"/>
      <c r="AK3588" s="3"/>
      <c r="AL3588" s="3"/>
      <c r="AN3588" s="3"/>
      <c r="AQ3588" s="3"/>
    </row>
    <row r="3589" spans="1:43">
      <c r="A3589" t="str">
        <f>IF(C3589="","","Allievo "&amp;COUNTIF($C$2:C3589,C3589))</f>
        <v/>
      </c>
      <c r="H3589" s="3"/>
      <c r="N3589" s="3"/>
      <c r="O3589" s="3"/>
      <c r="P3589" s="3"/>
      <c r="Q3589" s="3"/>
      <c r="R3589" s="3"/>
      <c r="S3589" s="3"/>
      <c r="T3589" s="3"/>
      <c r="V3589" s="3"/>
      <c r="W3589" s="3"/>
      <c r="X3589" s="3"/>
      <c r="Z3589" s="3"/>
      <c r="AA3589" s="3"/>
      <c r="AB3589" s="3"/>
      <c r="AC3589" s="3"/>
      <c r="AD3589" s="3"/>
      <c r="AF3589" s="3"/>
      <c r="AG3589" s="3"/>
      <c r="AH3589" s="3"/>
      <c r="AJ3589" s="3"/>
      <c r="AK3589" s="3"/>
      <c r="AL3589" s="3"/>
      <c r="AN3589" s="3"/>
      <c r="AQ3589" s="3"/>
    </row>
    <row r="3590" spans="1:43">
      <c r="A3590" t="str">
        <f>IF(C3590="","","Allievo "&amp;COUNTIF($C$2:C3590,C3590))</f>
        <v/>
      </c>
      <c r="H3590" s="3"/>
      <c r="N3590" s="3"/>
      <c r="O3590" s="3"/>
      <c r="P3590" s="3"/>
      <c r="Q3590" s="3"/>
      <c r="R3590" s="3"/>
      <c r="S3590" s="3"/>
      <c r="T3590" s="3"/>
      <c r="V3590" s="3"/>
      <c r="W3590" s="3"/>
      <c r="X3590" s="3"/>
      <c r="Z3590" s="3"/>
      <c r="AA3590" s="3"/>
      <c r="AB3590" s="3"/>
      <c r="AC3590" s="3"/>
      <c r="AD3590" s="3"/>
      <c r="AF3590" s="3"/>
      <c r="AG3590" s="3"/>
      <c r="AH3590" s="3"/>
      <c r="AJ3590" s="3"/>
      <c r="AK3590" s="3"/>
      <c r="AL3590" s="3"/>
      <c r="AN3590" s="3"/>
      <c r="AQ3590" s="3"/>
    </row>
    <row r="3591" spans="1:43">
      <c r="A3591" t="str">
        <f>IF(C3591="","","Allievo "&amp;COUNTIF($C$2:C3591,C3591))</f>
        <v/>
      </c>
      <c r="H3591" s="3"/>
      <c r="N3591" s="3"/>
      <c r="O3591" s="3"/>
      <c r="P3591" s="3"/>
      <c r="Q3591" s="3"/>
      <c r="R3591" s="3"/>
      <c r="S3591" s="3"/>
      <c r="T3591" s="3"/>
      <c r="V3591" s="3"/>
      <c r="W3591" s="3"/>
      <c r="X3591" s="3"/>
      <c r="Z3591" s="3"/>
      <c r="AA3591" s="3"/>
      <c r="AB3591" s="3"/>
      <c r="AC3591" s="3"/>
      <c r="AD3591" s="3"/>
      <c r="AF3591" s="3"/>
      <c r="AG3591" s="3"/>
      <c r="AH3591" s="3"/>
      <c r="AJ3591" s="3"/>
      <c r="AK3591" s="3"/>
      <c r="AL3591" s="3"/>
      <c r="AN3591" s="3"/>
      <c r="AQ3591" s="3"/>
    </row>
    <row r="3592" spans="1:43">
      <c r="A3592" t="str">
        <f>IF(C3592="","","Allievo "&amp;COUNTIF($C$2:C3592,C3592))</f>
        <v/>
      </c>
      <c r="H3592" s="3"/>
      <c r="N3592" s="3"/>
      <c r="O3592" s="3"/>
      <c r="P3592" s="3"/>
      <c r="Q3592" s="3"/>
      <c r="R3592" s="3"/>
      <c r="S3592" s="3"/>
      <c r="T3592" s="3"/>
      <c r="V3592" s="3"/>
      <c r="W3592" s="3"/>
      <c r="X3592" s="3"/>
      <c r="Z3592" s="3"/>
      <c r="AA3592" s="3"/>
      <c r="AB3592" s="3"/>
      <c r="AC3592" s="3"/>
      <c r="AD3592" s="3"/>
      <c r="AF3592" s="3"/>
      <c r="AG3592" s="3"/>
      <c r="AH3592" s="3"/>
      <c r="AJ3592" s="3"/>
      <c r="AK3592" s="3"/>
      <c r="AL3592" s="3"/>
      <c r="AN3592" s="3"/>
      <c r="AQ3592" s="3"/>
    </row>
    <row r="3593" spans="1:43">
      <c r="A3593" t="str">
        <f>IF(C3593="","","Allievo "&amp;COUNTIF($C$2:C3593,C3593))</f>
        <v/>
      </c>
      <c r="H3593" s="3"/>
      <c r="N3593" s="3"/>
      <c r="O3593" s="3"/>
      <c r="P3593" s="3"/>
      <c r="Q3593" s="3"/>
      <c r="R3593" s="3"/>
      <c r="S3593" s="3"/>
      <c r="T3593" s="3"/>
      <c r="V3593" s="3"/>
      <c r="W3593" s="3"/>
      <c r="X3593" s="3"/>
      <c r="Z3593" s="3"/>
      <c r="AA3593" s="3"/>
      <c r="AB3593" s="3"/>
      <c r="AC3593" s="3"/>
      <c r="AD3593" s="3"/>
      <c r="AF3593" s="3"/>
      <c r="AG3593" s="3"/>
      <c r="AH3593" s="3"/>
      <c r="AJ3593" s="3"/>
      <c r="AK3593" s="3"/>
      <c r="AL3593" s="3"/>
      <c r="AN3593" s="3"/>
      <c r="AQ3593" s="3"/>
    </row>
    <row r="3594" spans="1:43">
      <c r="A3594" t="str">
        <f>IF(C3594="","","Allievo "&amp;COUNTIF($C$2:C3594,C3594))</f>
        <v/>
      </c>
      <c r="H3594" s="3"/>
      <c r="N3594" s="3"/>
      <c r="O3594" s="3"/>
      <c r="P3594" s="3"/>
      <c r="Q3594" s="3"/>
      <c r="R3594" s="3"/>
      <c r="S3594" s="3"/>
      <c r="T3594" s="3"/>
      <c r="V3594" s="3"/>
      <c r="W3594" s="3"/>
      <c r="X3594" s="3"/>
      <c r="Z3594" s="3"/>
      <c r="AA3594" s="3"/>
      <c r="AB3594" s="3"/>
      <c r="AC3594" s="3"/>
      <c r="AD3594" s="3"/>
      <c r="AF3594" s="3"/>
      <c r="AG3594" s="3"/>
      <c r="AH3594" s="3"/>
      <c r="AJ3594" s="3"/>
      <c r="AK3594" s="3"/>
      <c r="AL3594" s="3"/>
      <c r="AN3594" s="3"/>
      <c r="AQ3594" s="3"/>
    </row>
    <row r="3595" spans="1:43">
      <c r="A3595" t="str">
        <f>IF(C3595="","","Allievo "&amp;COUNTIF($C$2:C3595,C3595))</f>
        <v/>
      </c>
      <c r="H3595" s="3"/>
      <c r="N3595" s="3"/>
      <c r="O3595" s="3"/>
      <c r="P3595" s="3"/>
      <c r="Q3595" s="3"/>
      <c r="R3595" s="3"/>
      <c r="S3595" s="3"/>
      <c r="T3595" s="3"/>
      <c r="V3595" s="3"/>
      <c r="W3595" s="3"/>
      <c r="X3595" s="3"/>
      <c r="Z3595" s="3"/>
      <c r="AA3595" s="3"/>
      <c r="AB3595" s="3"/>
      <c r="AC3595" s="3"/>
      <c r="AD3595" s="3"/>
      <c r="AF3595" s="3"/>
      <c r="AG3595" s="3"/>
      <c r="AH3595" s="3"/>
      <c r="AJ3595" s="3"/>
      <c r="AK3595" s="3"/>
      <c r="AL3595" s="3"/>
      <c r="AN3595" s="3"/>
      <c r="AQ3595" s="3"/>
    </row>
    <row r="3596" spans="1:43">
      <c r="A3596" t="str">
        <f>IF(C3596="","","Allievo "&amp;COUNTIF($C$2:C3596,C3596))</f>
        <v/>
      </c>
      <c r="H3596" s="3"/>
      <c r="N3596" s="3"/>
      <c r="O3596" s="3"/>
      <c r="P3596" s="3"/>
      <c r="Q3596" s="3"/>
      <c r="R3596" s="3"/>
      <c r="S3596" s="3"/>
      <c r="T3596" s="3"/>
      <c r="V3596" s="3"/>
      <c r="W3596" s="3"/>
      <c r="X3596" s="3"/>
      <c r="Z3596" s="3"/>
      <c r="AA3596" s="3"/>
      <c r="AB3596" s="3"/>
      <c r="AC3596" s="3"/>
      <c r="AD3596" s="3"/>
      <c r="AF3596" s="3"/>
      <c r="AG3596" s="3"/>
      <c r="AH3596" s="3"/>
      <c r="AJ3596" s="3"/>
      <c r="AK3596" s="3"/>
      <c r="AL3596" s="3"/>
      <c r="AN3596" s="3"/>
      <c r="AQ3596" s="3"/>
    </row>
    <row r="3597" spans="1:43">
      <c r="A3597" t="str">
        <f>IF(C3597="","","Allievo "&amp;COUNTIF($C$2:C3597,C3597))</f>
        <v/>
      </c>
      <c r="H3597" s="3"/>
      <c r="N3597" s="3"/>
      <c r="O3597" s="3"/>
      <c r="P3597" s="3"/>
      <c r="Q3597" s="3"/>
      <c r="R3597" s="3"/>
      <c r="S3597" s="3"/>
      <c r="T3597" s="3"/>
      <c r="V3597" s="3"/>
      <c r="W3597" s="3"/>
      <c r="X3597" s="3"/>
      <c r="Z3597" s="3"/>
      <c r="AA3597" s="3"/>
      <c r="AB3597" s="3"/>
      <c r="AC3597" s="3"/>
      <c r="AD3597" s="3"/>
      <c r="AF3597" s="3"/>
      <c r="AG3597" s="3"/>
      <c r="AH3597" s="3"/>
      <c r="AJ3597" s="3"/>
      <c r="AK3597" s="3"/>
      <c r="AL3597" s="3"/>
      <c r="AN3597" s="3"/>
      <c r="AQ3597" s="3"/>
    </row>
    <row r="3598" spans="1:43">
      <c r="A3598" t="str">
        <f>IF(C3598="","","Allievo "&amp;COUNTIF($C$2:C3598,C3598))</f>
        <v/>
      </c>
      <c r="H3598" s="3"/>
      <c r="N3598" s="3"/>
      <c r="O3598" s="3"/>
      <c r="P3598" s="3"/>
      <c r="Q3598" s="3"/>
      <c r="R3598" s="3"/>
      <c r="S3598" s="3"/>
      <c r="T3598" s="3"/>
      <c r="V3598" s="3"/>
      <c r="W3598" s="3"/>
      <c r="X3598" s="3"/>
      <c r="Z3598" s="3"/>
      <c r="AA3598" s="3"/>
      <c r="AB3598" s="3"/>
      <c r="AC3598" s="3"/>
      <c r="AD3598" s="3"/>
      <c r="AF3598" s="3"/>
      <c r="AG3598" s="3"/>
      <c r="AH3598" s="3"/>
      <c r="AJ3598" s="3"/>
      <c r="AK3598" s="3"/>
      <c r="AL3598" s="3"/>
      <c r="AN3598" s="3"/>
      <c r="AQ3598" s="3"/>
    </row>
    <row r="3599" spans="1:43">
      <c r="A3599" t="str">
        <f>IF(C3599="","","Allievo "&amp;COUNTIF($C$2:C3599,C3599))</f>
        <v/>
      </c>
      <c r="H3599" s="3"/>
      <c r="N3599" s="3"/>
      <c r="O3599" s="3"/>
      <c r="P3599" s="3"/>
      <c r="Q3599" s="3"/>
      <c r="R3599" s="3"/>
      <c r="S3599" s="3"/>
      <c r="T3599" s="3"/>
      <c r="V3599" s="3"/>
      <c r="W3599" s="3"/>
      <c r="X3599" s="3"/>
      <c r="Z3599" s="3"/>
      <c r="AA3599" s="3"/>
      <c r="AB3599" s="3"/>
      <c r="AC3599" s="3"/>
      <c r="AD3599" s="3"/>
      <c r="AF3599" s="3"/>
      <c r="AG3599" s="3"/>
      <c r="AH3599" s="3"/>
      <c r="AJ3599" s="3"/>
      <c r="AK3599" s="3"/>
      <c r="AL3599" s="3"/>
      <c r="AN3599" s="3"/>
      <c r="AQ3599" s="3"/>
    </row>
    <row r="3600" spans="1:43">
      <c r="A3600" t="str">
        <f>IF(C3600="","","Allievo "&amp;COUNTIF($C$2:C3600,C3600))</f>
        <v/>
      </c>
      <c r="H3600" s="3"/>
      <c r="N3600" s="3"/>
      <c r="O3600" s="3"/>
      <c r="P3600" s="3"/>
      <c r="Q3600" s="3"/>
      <c r="R3600" s="3"/>
      <c r="S3600" s="3"/>
      <c r="T3600" s="3"/>
      <c r="V3600" s="3"/>
      <c r="W3600" s="3"/>
      <c r="X3600" s="3"/>
      <c r="Z3600" s="3"/>
      <c r="AA3600" s="3"/>
      <c r="AB3600" s="3"/>
      <c r="AC3600" s="3"/>
      <c r="AD3600" s="3"/>
      <c r="AF3600" s="3"/>
      <c r="AG3600" s="3"/>
      <c r="AH3600" s="3"/>
      <c r="AJ3600" s="3"/>
      <c r="AK3600" s="3"/>
      <c r="AL3600" s="3"/>
      <c r="AN3600" s="3"/>
      <c r="AQ3600" s="3"/>
    </row>
    <row r="3601" spans="1:43">
      <c r="A3601" t="str">
        <f>IF(C3601="","","Allievo "&amp;COUNTIF($C$2:C3601,C3601))</f>
        <v/>
      </c>
      <c r="H3601" s="3"/>
      <c r="N3601" s="3"/>
      <c r="O3601" s="3"/>
      <c r="P3601" s="3"/>
      <c r="Q3601" s="3"/>
      <c r="R3601" s="3"/>
      <c r="S3601" s="3"/>
      <c r="T3601" s="3"/>
      <c r="V3601" s="3"/>
      <c r="W3601" s="3"/>
      <c r="X3601" s="3"/>
      <c r="Z3601" s="3"/>
      <c r="AA3601" s="3"/>
      <c r="AB3601" s="3"/>
      <c r="AC3601" s="3"/>
      <c r="AD3601" s="3"/>
      <c r="AF3601" s="3"/>
      <c r="AG3601" s="3"/>
      <c r="AH3601" s="3"/>
      <c r="AJ3601" s="3"/>
      <c r="AK3601" s="3"/>
      <c r="AL3601" s="3"/>
      <c r="AN3601" s="3"/>
      <c r="AQ3601" s="3"/>
    </row>
    <row r="3602" spans="1:43">
      <c r="A3602" t="str">
        <f>IF(C3602="","","Allievo "&amp;COUNTIF($C$2:C3602,C3602))</f>
        <v/>
      </c>
      <c r="H3602" s="3"/>
      <c r="N3602" s="3"/>
      <c r="O3602" s="3"/>
      <c r="P3602" s="3"/>
      <c r="Q3602" s="3"/>
      <c r="R3602" s="3"/>
      <c r="S3602" s="3"/>
      <c r="T3602" s="3"/>
      <c r="V3602" s="3"/>
      <c r="W3602" s="3"/>
      <c r="X3602" s="3"/>
      <c r="Z3602" s="3"/>
      <c r="AA3602" s="3"/>
      <c r="AB3602" s="3"/>
      <c r="AC3602" s="3"/>
      <c r="AD3602" s="3"/>
      <c r="AF3602" s="3"/>
      <c r="AG3602" s="3"/>
      <c r="AH3602" s="3"/>
      <c r="AJ3602" s="3"/>
      <c r="AK3602" s="3"/>
      <c r="AL3602" s="3"/>
      <c r="AN3602" s="3"/>
      <c r="AQ3602" s="3"/>
    </row>
    <row r="3603" spans="1:43">
      <c r="A3603" t="str">
        <f>IF(C3603="","","Allievo "&amp;COUNTIF($C$2:C3603,C3603))</f>
        <v/>
      </c>
      <c r="H3603" s="3"/>
      <c r="N3603" s="3"/>
      <c r="O3603" s="3"/>
      <c r="P3603" s="3"/>
      <c r="Q3603" s="3"/>
      <c r="R3603" s="3"/>
      <c r="S3603" s="3"/>
      <c r="T3603" s="3"/>
      <c r="V3603" s="3"/>
      <c r="W3603" s="3"/>
      <c r="X3603" s="3"/>
      <c r="Z3603" s="3"/>
      <c r="AA3603" s="3"/>
      <c r="AB3603" s="3"/>
      <c r="AC3603" s="3"/>
      <c r="AD3603" s="3"/>
      <c r="AF3603" s="3"/>
      <c r="AG3603" s="3"/>
      <c r="AH3603" s="3"/>
      <c r="AJ3603" s="3"/>
      <c r="AK3603" s="3"/>
      <c r="AL3603" s="3"/>
      <c r="AN3603" s="3"/>
      <c r="AQ3603" s="3"/>
    </row>
    <row r="3604" spans="1:43">
      <c r="A3604" t="str">
        <f>IF(C3604="","","Allievo "&amp;COUNTIF($C$2:C3604,C3604))</f>
        <v/>
      </c>
      <c r="H3604" s="3"/>
      <c r="N3604" s="3"/>
      <c r="O3604" s="3"/>
      <c r="P3604" s="3"/>
      <c r="Q3604" s="3"/>
      <c r="R3604" s="3"/>
      <c r="S3604" s="3"/>
      <c r="T3604" s="3"/>
      <c r="V3604" s="3"/>
      <c r="W3604" s="3"/>
      <c r="X3604" s="3"/>
      <c r="Z3604" s="3"/>
      <c r="AA3604" s="3"/>
      <c r="AB3604" s="3"/>
      <c r="AC3604" s="3"/>
      <c r="AD3604" s="3"/>
      <c r="AF3604" s="3"/>
      <c r="AG3604" s="3"/>
      <c r="AH3604" s="3"/>
      <c r="AJ3604" s="3"/>
      <c r="AK3604" s="3"/>
      <c r="AL3604" s="3"/>
      <c r="AN3604" s="3"/>
      <c r="AQ3604" s="3"/>
    </row>
    <row r="3605" spans="1:43">
      <c r="A3605" t="str">
        <f>IF(C3605="","","Allievo "&amp;COUNTIF($C$2:C3605,C3605))</f>
        <v/>
      </c>
      <c r="H3605" s="3"/>
      <c r="N3605" s="3"/>
      <c r="O3605" s="3"/>
      <c r="P3605" s="3"/>
      <c r="Q3605" s="3"/>
      <c r="R3605" s="3"/>
      <c r="S3605" s="3"/>
      <c r="T3605" s="3"/>
      <c r="V3605" s="3"/>
      <c r="W3605" s="3"/>
      <c r="X3605" s="3"/>
      <c r="Z3605" s="3"/>
      <c r="AA3605" s="3"/>
      <c r="AB3605" s="3"/>
      <c r="AC3605" s="3"/>
      <c r="AD3605" s="3"/>
      <c r="AF3605" s="3"/>
      <c r="AG3605" s="3"/>
      <c r="AH3605" s="3"/>
      <c r="AJ3605" s="3"/>
      <c r="AK3605" s="3"/>
      <c r="AL3605" s="3"/>
      <c r="AN3605" s="3"/>
      <c r="AQ3605" s="3"/>
    </row>
    <row r="3606" spans="1:43">
      <c r="A3606" t="str">
        <f>IF(C3606="","","Allievo "&amp;COUNTIF($C$2:C3606,C3606))</f>
        <v/>
      </c>
      <c r="H3606" s="3"/>
      <c r="N3606" s="3"/>
      <c r="O3606" s="3"/>
      <c r="P3606" s="3"/>
      <c r="Q3606" s="3"/>
      <c r="R3606" s="3"/>
      <c r="S3606" s="3"/>
      <c r="T3606" s="3"/>
      <c r="V3606" s="3"/>
      <c r="W3606" s="3"/>
      <c r="X3606" s="3"/>
      <c r="Z3606" s="3"/>
      <c r="AA3606" s="3"/>
      <c r="AB3606" s="3"/>
      <c r="AC3606" s="3"/>
      <c r="AD3606" s="3"/>
      <c r="AF3606" s="3"/>
      <c r="AG3606" s="3"/>
      <c r="AH3606" s="3"/>
      <c r="AJ3606" s="3"/>
      <c r="AK3606" s="3"/>
      <c r="AL3606" s="3"/>
      <c r="AN3606" s="3"/>
      <c r="AQ3606" s="3"/>
    </row>
    <row r="3607" spans="1:43">
      <c r="A3607" t="str">
        <f>IF(C3607="","","Allievo "&amp;COUNTIF($C$2:C3607,C3607))</f>
        <v/>
      </c>
      <c r="H3607" s="3"/>
      <c r="N3607" s="3"/>
      <c r="O3607" s="3"/>
      <c r="P3607" s="3"/>
      <c r="Q3607" s="3"/>
      <c r="R3607" s="3"/>
      <c r="S3607" s="3"/>
      <c r="T3607" s="3"/>
      <c r="V3607" s="3"/>
      <c r="W3607" s="3"/>
      <c r="X3607" s="3"/>
      <c r="Z3607" s="3"/>
      <c r="AA3607" s="3"/>
      <c r="AB3607" s="3"/>
      <c r="AC3607" s="3"/>
      <c r="AD3607" s="3"/>
      <c r="AF3607" s="3"/>
      <c r="AG3607" s="3"/>
      <c r="AH3607" s="3"/>
      <c r="AJ3607" s="3"/>
      <c r="AK3607" s="3"/>
      <c r="AL3607" s="3"/>
      <c r="AN3607" s="3"/>
      <c r="AQ3607" s="3"/>
    </row>
    <row r="3608" spans="1:43">
      <c r="A3608" t="str">
        <f>IF(C3608="","","Allievo "&amp;COUNTIF($C$2:C3608,C3608))</f>
        <v/>
      </c>
      <c r="H3608" s="3"/>
      <c r="N3608" s="3"/>
      <c r="O3608" s="3"/>
      <c r="P3608" s="3"/>
      <c r="Q3608" s="3"/>
      <c r="R3608" s="3"/>
      <c r="S3608" s="3"/>
      <c r="T3608" s="3"/>
      <c r="V3608" s="3"/>
      <c r="W3608" s="3"/>
      <c r="X3608" s="3"/>
      <c r="Z3608" s="3"/>
      <c r="AA3608" s="3"/>
      <c r="AB3608" s="3"/>
      <c r="AC3608" s="3"/>
      <c r="AD3608" s="3"/>
      <c r="AF3608" s="3"/>
      <c r="AG3608" s="3"/>
      <c r="AH3608" s="3"/>
      <c r="AJ3608" s="3"/>
      <c r="AK3608" s="3"/>
      <c r="AL3608" s="3"/>
      <c r="AN3608" s="3"/>
      <c r="AQ3608" s="3"/>
    </row>
    <row r="3609" spans="1:43">
      <c r="A3609" t="str">
        <f>IF(C3609="","","Allievo "&amp;COUNTIF($C$2:C3609,C3609))</f>
        <v/>
      </c>
      <c r="H3609" s="3"/>
      <c r="N3609" s="3"/>
      <c r="O3609" s="3"/>
      <c r="P3609" s="3"/>
      <c r="Q3609" s="3"/>
      <c r="R3609" s="3"/>
      <c r="S3609" s="3"/>
      <c r="T3609" s="3"/>
      <c r="V3609" s="3"/>
      <c r="W3609" s="3"/>
      <c r="X3609" s="3"/>
      <c r="Z3609" s="3"/>
      <c r="AA3609" s="3"/>
      <c r="AB3609" s="3"/>
      <c r="AC3609" s="3"/>
      <c r="AD3609" s="3"/>
      <c r="AF3609" s="3"/>
      <c r="AG3609" s="3"/>
      <c r="AH3609" s="3"/>
      <c r="AJ3609" s="3"/>
      <c r="AK3609" s="3"/>
      <c r="AL3609" s="3"/>
      <c r="AN3609" s="3"/>
      <c r="AQ3609" s="3"/>
    </row>
    <row r="3610" spans="1:43">
      <c r="A3610" t="str">
        <f>IF(C3610="","","Allievo "&amp;COUNTIF($C$2:C3610,C3610))</f>
        <v/>
      </c>
      <c r="H3610" s="3"/>
      <c r="N3610" s="3"/>
      <c r="O3610" s="3"/>
      <c r="P3610" s="3"/>
      <c r="Q3610" s="3"/>
      <c r="R3610" s="3"/>
      <c r="S3610" s="3"/>
      <c r="T3610" s="3"/>
      <c r="V3610" s="3"/>
      <c r="W3610" s="3"/>
      <c r="X3610" s="3"/>
      <c r="Z3610" s="3"/>
      <c r="AA3610" s="3"/>
      <c r="AB3610" s="3"/>
      <c r="AC3610" s="3"/>
      <c r="AD3610" s="3"/>
      <c r="AF3610" s="3"/>
      <c r="AG3610" s="3"/>
      <c r="AH3610" s="3"/>
      <c r="AJ3610" s="3"/>
      <c r="AK3610" s="3"/>
      <c r="AL3610" s="3"/>
      <c r="AN3610" s="3"/>
      <c r="AQ3610" s="3"/>
    </row>
    <row r="3611" spans="1:43">
      <c r="A3611" t="str">
        <f>IF(C3611="","","Allievo "&amp;COUNTIF($C$2:C3611,C3611))</f>
        <v/>
      </c>
      <c r="H3611" s="3"/>
      <c r="N3611" s="3"/>
      <c r="O3611" s="3"/>
      <c r="P3611" s="3"/>
      <c r="Q3611" s="3"/>
      <c r="R3611" s="3"/>
      <c r="S3611" s="3"/>
      <c r="T3611" s="3"/>
      <c r="V3611" s="3"/>
      <c r="W3611" s="3"/>
      <c r="X3611" s="3"/>
      <c r="Z3611" s="3"/>
      <c r="AA3611" s="3"/>
      <c r="AB3611" s="3"/>
      <c r="AC3611" s="3"/>
      <c r="AD3611" s="3"/>
      <c r="AF3611" s="3"/>
      <c r="AG3611" s="3"/>
      <c r="AH3611" s="3"/>
      <c r="AJ3611" s="3"/>
      <c r="AK3611" s="3"/>
      <c r="AL3611" s="3"/>
      <c r="AN3611" s="3"/>
      <c r="AQ3611" s="3"/>
    </row>
    <row r="3612" spans="1:43">
      <c r="A3612" t="str">
        <f>IF(C3612="","","Allievo "&amp;COUNTIF($C$2:C3612,C3612))</f>
        <v/>
      </c>
      <c r="H3612" s="3"/>
      <c r="N3612" s="3"/>
      <c r="O3612" s="3"/>
      <c r="P3612" s="3"/>
      <c r="Q3612" s="3"/>
      <c r="R3612" s="3"/>
      <c r="S3612" s="3"/>
      <c r="T3612" s="3"/>
      <c r="V3612" s="3"/>
      <c r="W3612" s="3"/>
      <c r="X3612" s="3"/>
      <c r="Z3612" s="3"/>
      <c r="AA3612" s="3"/>
      <c r="AB3612" s="3"/>
      <c r="AC3612" s="3"/>
      <c r="AD3612" s="3"/>
      <c r="AF3612" s="3"/>
      <c r="AG3612" s="3"/>
      <c r="AH3612" s="3"/>
      <c r="AJ3612" s="3"/>
      <c r="AK3612" s="3"/>
      <c r="AL3612" s="3"/>
      <c r="AN3612" s="3"/>
      <c r="AQ3612" s="3"/>
    </row>
    <row r="3613" spans="1:43">
      <c r="A3613" t="str">
        <f>IF(C3613="","","Allievo "&amp;COUNTIF($C$2:C3613,C3613))</f>
        <v/>
      </c>
      <c r="H3613" s="3"/>
      <c r="N3613" s="3"/>
      <c r="O3613" s="3"/>
      <c r="P3613" s="3"/>
      <c r="Q3613" s="3"/>
      <c r="R3613" s="3"/>
      <c r="S3613" s="3"/>
      <c r="T3613" s="3"/>
      <c r="V3613" s="3"/>
      <c r="W3613" s="3"/>
      <c r="X3613" s="3"/>
      <c r="Z3613" s="3"/>
      <c r="AA3613" s="3"/>
      <c r="AB3613" s="3"/>
      <c r="AC3613" s="3"/>
      <c r="AD3613" s="3"/>
      <c r="AF3613" s="3"/>
      <c r="AG3613" s="3"/>
      <c r="AH3613" s="3"/>
      <c r="AJ3613" s="3"/>
      <c r="AK3613" s="3"/>
      <c r="AL3613" s="3"/>
      <c r="AN3613" s="3"/>
      <c r="AQ3613" s="3"/>
    </row>
    <row r="3614" spans="1:43">
      <c r="A3614" t="str">
        <f>IF(C3614="","","Allievo "&amp;COUNTIF($C$2:C3614,C3614))</f>
        <v/>
      </c>
      <c r="H3614" s="3"/>
      <c r="N3614" s="3"/>
      <c r="O3614" s="3"/>
      <c r="P3614" s="3"/>
      <c r="Q3614" s="3"/>
      <c r="R3614" s="3"/>
      <c r="S3614" s="3"/>
      <c r="T3614" s="3"/>
      <c r="V3614" s="3"/>
      <c r="W3614" s="3"/>
      <c r="X3614" s="3"/>
      <c r="Z3614" s="3"/>
      <c r="AA3614" s="3"/>
      <c r="AB3614" s="3"/>
      <c r="AC3614" s="3"/>
      <c r="AD3614" s="3"/>
      <c r="AF3614" s="3"/>
      <c r="AG3614" s="3"/>
      <c r="AH3614" s="3"/>
      <c r="AJ3614" s="3"/>
      <c r="AK3614" s="3"/>
      <c r="AL3614" s="3"/>
      <c r="AN3614" s="3"/>
      <c r="AQ3614" s="3"/>
    </row>
    <row r="3615" spans="1:43">
      <c r="A3615" t="str">
        <f>IF(C3615="","","Allievo "&amp;COUNTIF($C$2:C3615,C3615))</f>
        <v/>
      </c>
      <c r="H3615" s="3"/>
      <c r="N3615" s="3"/>
      <c r="O3615" s="3"/>
      <c r="P3615" s="3"/>
      <c r="Q3615" s="3"/>
      <c r="R3615" s="3"/>
      <c r="S3615" s="3"/>
      <c r="T3615" s="3"/>
      <c r="V3615" s="3"/>
      <c r="W3615" s="3"/>
      <c r="X3615" s="3"/>
      <c r="Z3615" s="3"/>
      <c r="AA3615" s="3"/>
      <c r="AB3615" s="3"/>
      <c r="AC3615" s="3"/>
      <c r="AD3615" s="3"/>
      <c r="AF3615" s="3"/>
      <c r="AG3615" s="3"/>
      <c r="AH3615" s="3"/>
      <c r="AJ3615" s="3"/>
      <c r="AK3615" s="3"/>
      <c r="AL3615" s="3"/>
      <c r="AN3615" s="3"/>
      <c r="AQ3615" s="3"/>
    </row>
    <row r="3616" spans="1:43">
      <c r="A3616" t="str">
        <f>IF(C3616="","","Allievo "&amp;COUNTIF($C$2:C3616,C3616))</f>
        <v/>
      </c>
      <c r="H3616" s="3"/>
      <c r="N3616" s="3"/>
      <c r="O3616" s="3"/>
      <c r="P3616" s="3"/>
      <c r="Q3616" s="3"/>
      <c r="R3616" s="3"/>
      <c r="S3616" s="3"/>
      <c r="T3616" s="3"/>
      <c r="V3616" s="3"/>
      <c r="W3616" s="3"/>
      <c r="X3616" s="3"/>
      <c r="Z3616" s="3"/>
      <c r="AA3616" s="3"/>
      <c r="AB3616" s="3"/>
      <c r="AC3616" s="3"/>
      <c r="AD3616" s="3"/>
      <c r="AF3616" s="3"/>
      <c r="AG3616" s="3"/>
      <c r="AH3616" s="3"/>
      <c r="AJ3616" s="3"/>
      <c r="AK3616" s="3"/>
      <c r="AL3616" s="3"/>
      <c r="AN3616" s="3"/>
      <c r="AQ3616" s="3"/>
    </row>
    <row r="3617" spans="1:43">
      <c r="A3617" t="str">
        <f>IF(C3617="","","Allievo "&amp;COUNTIF($C$2:C3617,C3617))</f>
        <v/>
      </c>
      <c r="H3617" s="3"/>
      <c r="N3617" s="3"/>
      <c r="O3617" s="3"/>
      <c r="P3617" s="3"/>
      <c r="Q3617" s="3"/>
      <c r="R3617" s="3"/>
      <c r="S3617" s="3"/>
      <c r="T3617" s="3"/>
      <c r="V3617" s="3"/>
      <c r="W3617" s="3"/>
      <c r="X3617" s="3"/>
      <c r="Z3617" s="3"/>
      <c r="AA3617" s="3"/>
      <c r="AB3617" s="3"/>
      <c r="AC3617" s="3"/>
      <c r="AD3617" s="3"/>
      <c r="AF3617" s="3"/>
      <c r="AG3617" s="3"/>
      <c r="AH3617" s="3"/>
      <c r="AJ3617" s="3"/>
      <c r="AK3617" s="3"/>
      <c r="AL3617" s="3"/>
      <c r="AN3617" s="3"/>
      <c r="AQ3617" s="3"/>
    </row>
    <row r="3618" spans="1:43">
      <c r="A3618" t="str">
        <f>IF(C3618="","","Allievo "&amp;COUNTIF($C$2:C3618,C3618))</f>
        <v/>
      </c>
      <c r="H3618" s="3"/>
      <c r="N3618" s="3"/>
      <c r="O3618" s="3"/>
      <c r="P3618" s="3"/>
      <c r="Q3618" s="3"/>
      <c r="R3618" s="3"/>
      <c r="S3618" s="3"/>
      <c r="T3618" s="3"/>
      <c r="V3618" s="3"/>
      <c r="W3618" s="3"/>
      <c r="X3618" s="3"/>
      <c r="Z3618" s="3"/>
      <c r="AA3618" s="3"/>
      <c r="AB3618" s="3"/>
      <c r="AC3618" s="3"/>
      <c r="AD3618" s="3"/>
      <c r="AF3618" s="3"/>
      <c r="AG3618" s="3"/>
      <c r="AH3618" s="3"/>
      <c r="AJ3618" s="3"/>
      <c r="AK3618" s="3"/>
      <c r="AL3618" s="3"/>
      <c r="AN3618" s="3"/>
      <c r="AQ3618" s="3"/>
    </row>
    <row r="3619" spans="1:43">
      <c r="A3619" t="str">
        <f>IF(C3619="","","Allievo "&amp;COUNTIF($C$2:C3619,C3619))</f>
        <v/>
      </c>
      <c r="H3619" s="3"/>
      <c r="N3619" s="3"/>
      <c r="O3619" s="3"/>
      <c r="P3619" s="3"/>
      <c r="Q3619" s="3"/>
      <c r="R3619" s="3"/>
      <c r="S3619" s="3"/>
      <c r="T3619" s="3"/>
      <c r="V3619" s="3"/>
      <c r="W3619" s="3"/>
      <c r="X3619" s="3"/>
      <c r="Z3619" s="3"/>
      <c r="AA3619" s="3"/>
      <c r="AB3619" s="3"/>
      <c r="AC3619" s="3"/>
      <c r="AD3619" s="3"/>
      <c r="AF3619" s="3"/>
      <c r="AG3619" s="3"/>
      <c r="AH3619" s="3"/>
      <c r="AJ3619" s="3"/>
      <c r="AK3619" s="3"/>
      <c r="AL3619" s="3"/>
      <c r="AN3619" s="3"/>
      <c r="AQ3619" s="3"/>
    </row>
    <row r="3620" spans="1:43">
      <c r="A3620" t="str">
        <f>IF(C3620="","","Allievo "&amp;COUNTIF($C$2:C3620,C3620))</f>
        <v/>
      </c>
      <c r="H3620" s="3"/>
      <c r="N3620" s="3"/>
      <c r="O3620" s="3"/>
      <c r="P3620" s="3"/>
      <c r="Q3620" s="3"/>
      <c r="R3620" s="3"/>
      <c r="S3620" s="3"/>
      <c r="T3620" s="3"/>
      <c r="V3620" s="3"/>
      <c r="W3620" s="3"/>
      <c r="X3620" s="3"/>
      <c r="Z3620" s="3"/>
      <c r="AA3620" s="3"/>
      <c r="AB3620" s="3"/>
      <c r="AC3620" s="3"/>
      <c r="AD3620" s="3"/>
      <c r="AF3620" s="3"/>
      <c r="AG3620" s="3"/>
      <c r="AH3620" s="3"/>
      <c r="AJ3620" s="3"/>
      <c r="AK3620" s="3"/>
      <c r="AL3620" s="3"/>
      <c r="AN3620" s="3"/>
      <c r="AQ3620" s="3"/>
    </row>
    <row r="3621" spans="1:43">
      <c r="A3621" t="str">
        <f>IF(C3621="","","Allievo "&amp;COUNTIF($C$2:C3621,C3621))</f>
        <v/>
      </c>
      <c r="H3621" s="3"/>
      <c r="N3621" s="3"/>
      <c r="O3621" s="3"/>
      <c r="P3621" s="3"/>
      <c r="Q3621" s="3"/>
      <c r="R3621" s="3"/>
      <c r="S3621" s="3"/>
      <c r="T3621" s="3"/>
      <c r="V3621" s="3"/>
      <c r="W3621" s="3"/>
      <c r="X3621" s="3"/>
      <c r="Z3621" s="3"/>
      <c r="AA3621" s="3"/>
      <c r="AB3621" s="3"/>
      <c r="AC3621" s="3"/>
      <c r="AD3621" s="3"/>
      <c r="AF3621" s="3"/>
      <c r="AG3621" s="3"/>
      <c r="AH3621" s="3"/>
      <c r="AJ3621" s="3"/>
      <c r="AK3621" s="3"/>
      <c r="AL3621" s="3"/>
      <c r="AN3621" s="3"/>
      <c r="AQ3621" s="3"/>
    </row>
    <row r="3622" spans="1:43">
      <c r="A3622" t="str">
        <f>IF(C3622="","","Allievo "&amp;COUNTIF($C$2:C3622,C3622))</f>
        <v/>
      </c>
      <c r="H3622" s="3"/>
      <c r="N3622" s="3"/>
      <c r="O3622" s="3"/>
      <c r="P3622" s="3"/>
      <c r="Q3622" s="3"/>
      <c r="R3622" s="3"/>
      <c r="S3622" s="3"/>
      <c r="T3622" s="3"/>
      <c r="V3622" s="3"/>
      <c r="W3622" s="3"/>
      <c r="X3622" s="3"/>
      <c r="Z3622" s="3"/>
      <c r="AA3622" s="3"/>
      <c r="AB3622" s="3"/>
      <c r="AC3622" s="3"/>
      <c r="AD3622" s="3"/>
      <c r="AF3622" s="3"/>
      <c r="AG3622" s="3"/>
      <c r="AH3622" s="3"/>
      <c r="AJ3622" s="3"/>
      <c r="AK3622" s="3"/>
      <c r="AL3622" s="3"/>
      <c r="AN3622" s="3"/>
      <c r="AQ3622" s="3"/>
    </row>
    <row r="3623" spans="1:43">
      <c r="A3623" t="str">
        <f>IF(C3623="","","Allievo "&amp;COUNTIF($C$2:C3623,C3623))</f>
        <v/>
      </c>
      <c r="H3623" s="3"/>
      <c r="N3623" s="3"/>
      <c r="O3623" s="3"/>
      <c r="P3623" s="3"/>
      <c r="Q3623" s="3"/>
      <c r="R3623" s="3"/>
      <c r="S3623" s="3"/>
      <c r="T3623" s="3"/>
      <c r="V3623" s="3"/>
      <c r="W3623" s="3"/>
      <c r="X3623" s="3"/>
      <c r="Z3623" s="3"/>
      <c r="AA3623" s="3"/>
      <c r="AB3623" s="3"/>
      <c r="AC3623" s="3"/>
      <c r="AD3623" s="3"/>
      <c r="AF3623" s="3"/>
      <c r="AG3623" s="3"/>
      <c r="AH3623" s="3"/>
      <c r="AJ3623" s="3"/>
      <c r="AK3623" s="3"/>
      <c r="AL3623" s="3"/>
      <c r="AN3623" s="3"/>
      <c r="AQ3623" s="3"/>
    </row>
    <row r="3624" spans="1:43">
      <c r="A3624" t="str">
        <f>IF(C3624="","","Allievo "&amp;COUNTIF($C$2:C3624,C3624))</f>
        <v/>
      </c>
      <c r="H3624" s="3"/>
      <c r="N3624" s="3"/>
      <c r="O3624" s="3"/>
      <c r="P3624" s="3"/>
      <c r="Q3624" s="3"/>
      <c r="R3624" s="3"/>
      <c r="S3624" s="3"/>
      <c r="T3624" s="3"/>
      <c r="V3624" s="3"/>
      <c r="W3624" s="3"/>
      <c r="X3624" s="3"/>
      <c r="Z3624" s="3"/>
      <c r="AA3624" s="3"/>
      <c r="AB3624" s="3"/>
      <c r="AC3624" s="3"/>
      <c r="AD3624" s="3"/>
      <c r="AF3624" s="3"/>
      <c r="AG3624" s="3"/>
      <c r="AH3624" s="3"/>
      <c r="AJ3624" s="3"/>
      <c r="AK3624" s="3"/>
      <c r="AL3624" s="3"/>
      <c r="AN3624" s="3"/>
      <c r="AQ3624" s="3"/>
    </row>
    <row r="3625" spans="1:43">
      <c r="A3625" t="str">
        <f>IF(C3625="","","Allievo "&amp;COUNTIF($C$2:C3625,C3625))</f>
        <v/>
      </c>
      <c r="H3625" s="3"/>
      <c r="N3625" s="3"/>
      <c r="O3625" s="3"/>
      <c r="P3625" s="3"/>
      <c r="Q3625" s="3"/>
      <c r="R3625" s="3"/>
      <c r="S3625" s="3"/>
      <c r="T3625" s="3"/>
      <c r="V3625" s="3"/>
      <c r="W3625" s="3"/>
      <c r="X3625" s="3"/>
      <c r="Z3625" s="3"/>
      <c r="AA3625" s="3"/>
      <c r="AB3625" s="3"/>
      <c r="AC3625" s="3"/>
      <c r="AD3625" s="3"/>
      <c r="AF3625" s="3"/>
      <c r="AG3625" s="3"/>
      <c r="AH3625" s="3"/>
      <c r="AJ3625" s="3"/>
      <c r="AK3625" s="3"/>
      <c r="AL3625" s="3"/>
      <c r="AN3625" s="3"/>
      <c r="AQ3625" s="3"/>
    </row>
    <row r="3626" spans="1:43">
      <c r="A3626" t="str">
        <f>IF(C3626="","","Allievo "&amp;COUNTIF($C$2:C3626,C3626))</f>
        <v/>
      </c>
      <c r="H3626" s="3"/>
      <c r="N3626" s="3"/>
      <c r="O3626" s="3"/>
      <c r="P3626" s="3"/>
      <c r="Q3626" s="3"/>
      <c r="R3626" s="3"/>
      <c r="S3626" s="3"/>
      <c r="T3626" s="3"/>
      <c r="V3626" s="3"/>
      <c r="W3626" s="3"/>
      <c r="X3626" s="3"/>
      <c r="Z3626" s="3"/>
      <c r="AA3626" s="3"/>
      <c r="AB3626" s="3"/>
      <c r="AC3626" s="3"/>
      <c r="AD3626" s="3"/>
      <c r="AF3626" s="3"/>
      <c r="AG3626" s="3"/>
      <c r="AH3626" s="3"/>
      <c r="AJ3626" s="3"/>
      <c r="AK3626" s="3"/>
      <c r="AL3626" s="3"/>
      <c r="AN3626" s="3"/>
      <c r="AQ3626" s="3"/>
    </row>
    <row r="3627" spans="1:43">
      <c r="A3627" t="str">
        <f>IF(C3627="","","Allievo "&amp;COUNTIF($C$2:C3627,C3627))</f>
        <v/>
      </c>
      <c r="H3627" s="3"/>
      <c r="N3627" s="3"/>
      <c r="O3627" s="3"/>
      <c r="P3627" s="3"/>
      <c r="Q3627" s="3"/>
      <c r="R3627" s="3"/>
      <c r="S3627" s="3"/>
      <c r="T3627" s="3"/>
      <c r="V3627" s="3"/>
      <c r="W3627" s="3"/>
      <c r="X3627" s="3"/>
      <c r="Z3627" s="3"/>
      <c r="AA3627" s="3"/>
      <c r="AB3627" s="3"/>
      <c r="AC3627" s="3"/>
      <c r="AD3627" s="3"/>
      <c r="AF3627" s="3"/>
      <c r="AG3627" s="3"/>
      <c r="AH3627" s="3"/>
      <c r="AJ3627" s="3"/>
      <c r="AK3627" s="3"/>
      <c r="AL3627" s="3"/>
      <c r="AN3627" s="3"/>
      <c r="AQ3627" s="3"/>
    </row>
    <row r="3628" spans="1:43">
      <c r="A3628" t="str">
        <f>IF(C3628="","","Allievo "&amp;COUNTIF($C$2:C3628,C3628))</f>
        <v/>
      </c>
      <c r="H3628" s="3"/>
      <c r="N3628" s="3"/>
      <c r="O3628" s="3"/>
      <c r="P3628" s="3"/>
      <c r="Q3628" s="3"/>
      <c r="R3628" s="3"/>
      <c r="S3628" s="3"/>
      <c r="T3628" s="3"/>
      <c r="V3628" s="3"/>
      <c r="W3628" s="3"/>
      <c r="X3628" s="3"/>
      <c r="Z3628" s="3"/>
      <c r="AA3628" s="3"/>
      <c r="AB3628" s="3"/>
      <c r="AC3628" s="3"/>
      <c r="AD3628" s="3"/>
      <c r="AF3628" s="3"/>
      <c r="AG3628" s="3"/>
      <c r="AH3628" s="3"/>
      <c r="AJ3628" s="3"/>
      <c r="AK3628" s="3"/>
      <c r="AL3628" s="3"/>
      <c r="AN3628" s="3"/>
      <c r="AQ3628" s="3"/>
    </row>
    <row r="3629" spans="1:43">
      <c r="A3629" t="str">
        <f>IF(C3629="","","Allievo "&amp;COUNTIF($C$2:C3629,C3629))</f>
        <v/>
      </c>
      <c r="H3629" s="3"/>
      <c r="N3629" s="3"/>
      <c r="O3629" s="3"/>
      <c r="P3629" s="3"/>
      <c r="Q3629" s="3"/>
      <c r="R3629" s="3"/>
      <c r="S3629" s="3"/>
      <c r="T3629" s="3"/>
      <c r="V3629" s="3"/>
      <c r="W3629" s="3"/>
      <c r="X3629" s="3"/>
      <c r="Z3629" s="3"/>
      <c r="AA3629" s="3"/>
      <c r="AB3629" s="3"/>
      <c r="AC3629" s="3"/>
      <c r="AD3629" s="3"/>
      <c r="AF3629" s="3"/>
      <c r="AG3629" s="3"/>
      <c r="AH3629" s="3"/>
      <c r="AJ3629" s="3"/>
      <c r="AK3629" s="3"/>
      <c r="AL3629" s="3"/>
      <c r="AN3629" s="3"/>
      <c r="AQ3629" s="3"/>
    </row>
    <row r="3630" spans="1:43">
      <c r="A3630" t="str">
        <f>IF(C3630="","","Allievo "&amp;COUNTIF($C$2:C3630,C3630))</f>
        <v/>
      </c>
      <c r="H3630" s="3"/>
      <c r="N3630" s="3"/>
      <c r="O3630" s="3"/>
      <c r="P3630" s="3"/>
      <c r="Q3630" s="3"/>
      <c r="R3630" s="3"/>
      <c r="S3630" s="3"/>
      <c r="T3630" s="3"/>
      <c r="V3630" s="3"/>
      <c r="W3630" s="3"/>
      <c r="X3630" s="3"/>
      <c r="Z3630" s="3"/>
      <c r="AA3630" s="3"/>
      <c r="AB3630" s="3"/>
      <c r="AC3630" s="3"/>
      <c r="AD3630" s="3"/>
      <c r="AF3630" s="3"/>
      <c r="AG3630" s="3"/>
      <c r="AH3630" s="3"/>
      <c r="AJ3630" s="3"/>
      <c r="AK3630" s="3"/>
      <c r="AL3630" s="3"/>
      <c r="AN3630" s="3"/>
      <c r="AQ3630" s="3"/>
    </row>
    <row r="3631" spans="1:43">
      <c r="A3631" t="str">
        <f>IF(C3631="","","Allievo "&amp;COUNTIF($C$2:C3631,C3631))</f>
        <v/>
      </c>
      <c r="H3631" s="3"/>
      <c r="N3631" s="3"/>
      <c r="O3631" s="3"/>
      <c r="P3631" s="3"/>
      <c r="Q3631" s="3"/>
      <c r="R3631" s="3"/>
      <c r="S3631" s="3"/>
      <c r="T3631" s="3"/>
      <c r="V3631" s="3"/>
      <c r="W3631" s="3"/>
      <c r="X3631" s="3"/>
      <c r="Z3631" s="3"/>
      <c r="AA3631" s="3"/>
      <c r="AB3631" s="3"/>
      <c r="AC3631" s="3"/>
      <c r="AD3631" s="3"/>
      <c r="AF3631" s="3"/>
      <c r="AG3631" s="3"/>
      <c r="AH3631" s="3"/>
      <c r="AJ3631" s="3"/>
      <c r="AK3631" s="3"/>
      <c r="AL3631" s="3"/>
      <c r="AN3631" s="3"/>
      <c r="AQ3631" s="3"/>
    </row>
    <row r="3632" spans="1:43">
      <c r="A3632" t="str">
        <f>IF(C3632="","","Allievo "&amp;COUNTIF($C$2:C3632,C3632))</f>
        <v/>
      </c>
      <c r="H3632" s="3"/>
      <c r="N3632" s="3"/>
      <c r="O3632" s="3"/>
      <c r="P3632" s="3"/>
      <c r="Q3632" s="3"/>
      <c r="R3632" s="3"/>
      <c r="S3632" s="3"/>
      <c r="T3632" s="3"/>
      <c r="V3632" s="3"/>
      <c r="W3632" s="3"/>
      <c r="X3632" s="3"/>
      <c r="Z3632" s="3"/>
      <c r="AA3632" s="3"/>
      <c r="AB3632" s="3"/>
      <c r="AC3632" s="3"/>
      <c r="AD3632" s="3"/>
      <c r="AF3632" s="3"/>
      <c r="AG3632" s="3"/>
      <c r="AH3632" s="3"/>
      <c r="AJ3632" s="3"/>
      <c r="AK3632" s="3"/>
      <c r="AL3632" s="3"/>
      <c r="AN3632" s="3"/>
      <c r="AQ3632" s="3"/>
    </row>
    <row r="3633" spans="1:43">
      <c r="A3633" t="str">
        <f>IF(C3633="","","Allievo "&amp;COUNTIF($C$2:C3633,C3633))</f>
        <v/>
      </c>
      <c r="H3633" s="3"/>
      <c r="N3633" s="3"/>
      <c r="O3633" s="3"/>
      <c r="P3633" s="3"/>
      <c r="Q3633" s="3"/>
      <c r="R3633" s="3"/>
      <c r="S3633" s="3"/>
      <c r="T3633" s="3"/>
      <c r="V3633" s="3"/>
      <c r="W3633" s="3"/>
      <c r="X3633" s="3"/>
      <c r="Z3633" s="3"/>
      <c r="AA3633" s="3"/>
      <c r="AB3633" s="3"/>
      <c r="AC3633" s="3"/>
      <c r="AD3633" s="3"/>
      <c r="AF3633" s="3"/>
      <c r="AG3633" s="3"/>
      <c r="AH3633" s="3"/>
      <c r="AJ3633" s="3"/>
      <c r="AK3633" s="3"/>
      <c r="AL3633" s="3"/>
      <c r="AN3633" s="3"/>
      <c r="AQ3633" s="3"/>
    </row>
    <row r="3634" spans="1:43">
      <c r="A3634" t="str">
        <f>IF(C3634="","","Allievo "&amp;COUNTIF($C$2:C3634,C3634))</f>
        <v/>
      </c>
      <c r="H3634" s="3"/>
      <c r="N3634" s="3"/>
      <c r="O3634" s="3"/>
      <c r="P3634" s="3"/>
      <c r="Q3634" s="3"/>
      <c r="R3634" s="3"/>
      <c r="S3634" s="3"/>
      <c r="T3634" s="3"/>
      <c r="V3634" s="3"/>
      <c r="W3634" s="3"/>
      <c r="X3634" s="3"/>
      <c r="Z3634" s="3"/>
      <c r="AA3634" s="3"/>
      <c r="AB3634" s="3"/>
      <c r="AC3634" s="3"/>
      <c r="AD3634" s="3"/>
      <c r="AF3634" s="3"/>
      <c r="AG3634" s="3"/>
      <c r="AH3634" s="3"/>
      <c r="AJ3634" s="3"/>
      <c r="AK3634" s="3"/>
      <c r="AL3634" s="3"/>
      <c r="AN3634" s="3"/>
      <c r="AQ3634" s="3"/>
    </row>
    <row r="3635" spans="1:43">
      <c r="A3635" t="str">
        <f>IF(C3635="","","Allievo "&amp;COUNTIF($C$2:C3635,C3635))</f>
        <v/>
      </c>
      <c r="H3635" s="3"/>
      <c r="N3635" s="3"/>
      <c r="O3635" s="3"/>
      <c r="P3635" s="3"/>
      <c r="Q3635" s="3"/>
      <c r="R3635" s="3"/>
      <c r="S3635" s="3"/>
      <c r="T3635" s="3"/>
      <c r="V3635" s="3"/>
      <c r="W3635" s="3"/>
      <c r="X3635" s="3"/>
      <c r="Z3635" s="3"/>
      <c r="AA3635" s="3"/>
      <c r="AB3635" s="3"/>
      <c r="AC3635" s="3"/>
      <c r="AD3635" s="3"/>
      <c r="AF3635" s="3"/>
      <c r="AG3635" s="3"/>
      <c r="AH3635" s="3"/>
      <c r="AJ3635" s="3"/>
      <c r="AK3635" s="3"/>
      <c r="AL3635" s="3"/>
      <c r="AN3635" s="3"/>
      <c r="AQ3635" s="3"/>
    </row>
    <row r="3636" spans="1:43">
      <c r="A3636" t="str">
        <f>IF(C3636="","","Allievo "&amp;COUNTIF($C$2:C3636,C3636))</f>
        <v/>
      </c>
      <c r="H3636" s="3"/>
      <c r="N3636" s="3"/>
      <c r="O3636" s="3"/>
      <c r="P3636" s="3"/>
      <c r="Q3636" s="3"/>
      <c r="R3636" s="3"/>
      <c r="S3636" s="3"/>
      <c r="T3636" s="3"/>
      <c r="V3636" s="3"/>
      <c r="W3636" s="3"/>
      <c r="X3636" s="3"/>
      <c r="Z3636" s="3"/>
      <c r="AA3636" s="3"/>
      <c r="AB3636" s="3"/>
      <c r="AC3636" s="3"/>
      <c r="AD3636" s="3"/>
      <c r="AF3636" s="3"/>
      <c r="AG3636" s="3"/>
      <c r="AH3636" s="3"/>
      <c r="AJ3636" s="3"/>
      <c r="AK3636" s="3"/>
      <c r="AL3636" s="3"/>
      <c r="AN3636" s="3"/>
      <c r="AQ3636" s="3"/>
    </row>
    <row r="3637" spans="1:43">
      <c r="A3637" t="str">
        <f>IF(C3637="","","Allievo "&amp;COUNTIF($C$2:C3637,C3637))</f>
        <v/>
      </c>
      <c r="H3637" s="3"/>
      <c r="N3637" s="3"/>
      <c r="O3637" s="3"/>
      <c r="P3637" s="3"/>
      <c r="Q3637" s="3"/>
      <c r="R3637" s="3"/>
      <c r="S3637" s="3"/>
      <c r="T3637" s="3"/>
      <c r="V3637" s="3"/>
      <c r="W3637" s="3"/>
      <c r="X3637" s="3"/>
      <c r="Z3637" s="3"/>
      <c r="AA3637" s="3"/>
      <c r="AB3637" s="3"/>
      <c r="AC3637" s="3"/>
      <c r="AD3637" s="3"/>
      <c r="AF3637" s="3"/>
      <c r="AG3637" s="3"/>
      <c r="AH3637" s="3"/>
      <c r="AJ3637" s="3"/>
      <c r="AK3637" s="3"/>
      <c r="AL3637" s="3"/>
      <c r="AN3637" s="3"/>
      <c r="AQ3637" s="3"/>
    </row>
    <row r="3638" spans="1:43">
      <c r="A3638" t="str">
        <f>IF(C3638="","","Allievo "&amp;COUNTIF($C$2:C3638,C3638))</f>
        <v/>
      </c>
      <c r="H3638" s="3"/>
      <c r="N3638" s="3"/>
      <c r="O3638" s="3"/>
      <c r="P3638" s="3"/>
      <c r="Q3638" s="3"/>
      <c r="R3638" s="3"/>
      <c r="S3638" s="3"/>
      <c r="T3638" s="3"/>
      <c r="V3638" s="3"/>
      <c r="W3638" s="3"/>
      <c r="X3638" s="3"/>
      <c r="Z3638" s="3"/>
      <c r="AA3638" s="3"/>
      <c r="AB3638" s="3"/>
      <c r="AC3638" s="3"/>
      <c r="AD3638" s="3"/>
      <c r="AF3638" s="3"/>
      <c r="AG3638" s="3"/>
      <c r="AH3638" s="3"/>
      <c r="AJ3638" s="3"/>
      <c r="AK3638" s="3"/>
      <c r="AL3638" s="3"/>
      <c r="AN3638" s="3"/>
      <c r="AQ3638" s="3"/>
    </row>
    <row r="3639" spans="1:43">
      <c r="A3639" t="str">
        <f>IF(C3639="","","Allievo "&amp;COUNTIF($C$2:C3639,C3639))</f>
        <v/>
      </c>
      <c r="H3639" s="3"/>
      <c r="N3639" s="3"/>
      <c r="O3639" s="3"/>
      <c r="P3639" s="3"/>
      <c r="Q3639" s="3"/>
      <c r="R3639" s="3"/>
      <c r="S3639" s="3"/>
      <c r="T3639" s="3"/>
      <c r="V3639" s="3"/>
      <c r="W3639" s="3"/>
      <c r="X3639" s="3"/>
      <c r="Z3639" s="3"/>
      <c r="AA3639" s="3"/>
      <c r="AB3639" s="3"/>
      <c r="AC3639" s="3"/>
      <c r="AD3639" s="3"/>
      <c r="AF3639" s="3"/>
      <c r="AG3639" s="3"/>
      <c r="AH3639" s="3"/>
      <c r="AJ3639" s="3"/>
      <c r="AK3639" s="3"/>
      <c r="AL3639" s="3"/>
      <c r="AN3639" s="3"/>
      <c r="AQ3639" s="3"/>
    </row>
    <row r="3640" spans="1:43">
      <c r="A3640" t="str">
        <f>IF(C3640="","","Allievo "&amp;COUNTIF($C$2:C3640,C3640))</f>
        <v/>
      </c>
      <c r="H3640" s="3"/>
      <c r="N3640" s="3"/>
      <c r="O3640" s="3"/>
      <c r="P3640" s="3"/>
      <c r="Q3640" s="3"/>
      <c r="R3640" s="3"/>
      <c r="S3640" s="3"/>
      <c r="T3640" s="3"/>
      <c r="V3640" s="3"/>
      <c r="W3640" s="3"/>
      <c r="X3640" s="3"/>
      <c r="Z3640" s="3"/>
      <c r="AA3640" s="3"/>
      <c r="AB3640" s="3"/>
      <c r="AC3640" s="3"/>
      <c r="AD3640" s="3"/>
      <c r="AF3640" s="3"/>
      <c r="AG3640" s="3"/>
      <c r="AH3640" s="3"/>
      <c r="AJ3640" s="3"/>
      <c r="AK3640" s="3"/>
      <c r="AL3640" s="3"/>
      <c r="AN3640" s="3"/>
      <c r="AQ3640" s="3"/>
    </row>
    <row r="3641" spans="1:43">
      <c r="A3641" t="str">
        <f>IF(C3641="","","Allievo "&amp;COUNTIF($C$2:C3641,C3641))</f>
        <v/>
      </c>
      <c r="H3641" s="3"/>
      <c r="N3641" s="3"/>
      <c r="O3641" s="3"/>
      <c r="P3641" s="3"/>
      <c r="Q3641" s="3"/>
      <c r="R3641" s="3"/>
      <c r="S3641" s="3"/>
      <c r="T3641" s="3"/>
      <c r="V3641" s="3"/>
      <c r="W3641" s="3"/>
      <c r="X3641" s="3"/>
      <c r="Z3641" s="3"/>
      <c r="AA3641" s="3"/>
      <c r="AB3641" s="3"/>
      <c r="AC3641" s="3"/>
      <c r="AD3641" s="3"/>
      <c r="AF3641" s="3"/>
      <c r="AG3641" s="3"/>
      <c r="AH3641" s="3"/>
      <c r="AJ3641" s="3"/>
      <c r="AK3641" s="3"/>
      <c r="AL3641" s="3"/>
      <c r="AN3641" s="3"/>
      <c r="AQ3641" s="3"/>
    </row>
    <row r="3642" spans="1:43">
      <c r="A3642" t="str">
        <f>IF(C3642="","","Allievo "&amp;COUNTIF($C$2:C3642,C3642))</f>
        <v/>
      </c>
      <c r="H3642" s="3"/>
      <c r="N3642" s="3"/>
      <c r="O3642" s="3"/>
      <c r="P3642" s="3"/>
      <c r="Q3642" s="3"/>
      <c r="R3642" s="3"/>
      <c r="S3642" s="3"/>
      <c r="T3642" s="3"/>
      <c r="V3642" s="3"/>
      <c r="W3642" s="3"/>
      <c r="X3642" s="3"/>
      <c r="Z3642" s="3"/>
      <c r="AA3642" s="3"/>
      <c r="AB3642" s="3"/>
      <c r="AC3642" s="3"/>
      <c r="AD3642" s="3"/>
      <c r="AF3642" s="3"/>
      <c r="AG3642" s="3"/>
      <c r="AH3642" s="3"/>
      <c r="AJ3642" s="3"/>
      <c r="AK3642" s="3"/>
      <c r="AL3642" s="3"/>
      <c r="AN3642" s="3"/>
      <c r="AQ3642" s="3"/>
    </row>
    <row r="3643" spans="1:43">
      <c r="A3643" t="str">
        <f>IF(C3643="","","Allievo "&amp;COUNTIF($C$2:C3643,C3643))</f>
        <v/>
      </c>
      <c r="H3643" s="3"/>
      <c r="N3643" s="3"/>
      <c r="O3643" s="3"/>
      <c r="P3643" s="3"/>
      <c r="Q3643" s="3"/>
      <c r="R3643" s="3"/>
      <c r="S3643" s="3"/>
      <c r="T3643" s="3"/>
      <c r="V3643" s="3"/>
      <c r="W3643" s="3"/>
      <c r="X3643" s="3"/>
      <c r="Z3643" s="3"/>
      <c r="AA3643" s="3"/>
      <c r="AB3643" s="3"/>
      <c r="AC3643" s="3"/>
      <c r="AD3643" s="3"/>
      <c r="AF3643" s="3"/>
      <c r="AG3643" s="3"/>
      <c r="AH3643" s="3"/>
      <c r="AJ3643" s="3"/>
      <c r="AK3643" s="3"/>
      <c r="AL3643" s="3"/>
      <c r="AN3643" s="3"/>
      <c r="AQ3643" s="3"/>
    </row>
    <row r="3644" spans="1:43">
      <c r="A3644" t="str">
        <f>IF(C3644="","","Allievo "&amp;COUNTIF($C$2:C3644,C3644))</f>
        <v/>
      </c>
      <c r="H3644" s="3"/>
      <c r="N3644" s="3"/>
      <c r="O3644" s="3"/>
      <c r="P3644" s="3"/>
      <c r="Q3644" s="3"/>
      <c r="R3644" s="3"/>
      <c r="S3644" s="3"/>
      <c r="T3644" s="3"/>
      <c r="V3644" s="3"/>
      <c r="W3644" s="3"/>
      <c r="X3644" s="3"/>
      <c r="Z3644" s="3"/>
      <c r="AA3644" s="3"/>
      <c r="AB3644" s="3"/>
      <c r="AC3644" s="3"/>
      <c r="AD3644" s="3"/>
      <c r="AF3644" s="3"/>
      <c r="AG3644" s="3"/>
      <c r="AH3644" s="3"/>
      <c r="AJ3644" s="3"/>
      <c r="AK3644" s="3"/>
      <c r="AL3644" s="3"/>
      <c r="AN3644" s="3"/>
      <c r="AQ3644" s="3"/>
    </row>
    <row r="3645" spans="1:43">
      <c r="A3645" t="str">
        <f>IF(C3645="","","Allievo "&amp;COUNTIF($C$2:C3645,C3645))</f>
        <v/>
      </c>
      <c r="H3645" s="3"/>
      <c r="N3645" s="3"/>
      <c r="O3645" s="3"/>
      <c r="P3645" s="3"/>
      <c r="Q3645" s="3"/>
      <c r="R3645" s="3"/>
      <c r="S3645" s="3"/>
      <c r="T3645" s="3"/>
      <c r="V3645" s="3"/>
      <c r="W3645" s="3"/>
      <c r="X3645" s="3"/>
      <c r="Z3645" s="3"/>
      <c r="AA3645" s="3"/>
      <c r="AB3645" s="3"/>
      <c r="AC3645" s="3"/>
      <c r="AD3645" s="3"/>
      <c r="AF3645" s="3"/>
      <c r="AG3645" s="3"/>
      <c r="AH3645" s="3"/>
      <c r="AJ3645" s="3"/>
      <c r="AK3645" s="3"/>
      <c r="AL3645" s="3"/>
      <c r="AN3645" s="3"/>
      <c r="AQ3645" s="3"/>
    </row>
    <row r="3646" spans="1:43">
      <c r="A3646" t="str">
        <f>IF(C3646="","","Allievo "&amp;COUNTIF($C$2:C3646,C3646))</f>
        <v/>
      </c>
      <c r="H3646" s="3"/>
      <c r="N3646" s="3"/>
      <c r="O3646" s="3"/>
      <c r="P3646" s="3"/>
      <c r="Q3646" s="3"/>
      <c r="R3646" s="3"/>
      <c r="S3646" s="3"/>
      <c r="T3646" s="3"/>
      <c r="V3646" s="3"/>
      <c r="W3646" s="3"/>
      <c r="X3646" s="3"/>
      <c r="Z3646" s="3"/>
      <c r="AA3646" s="3"/>
      <c r="AB3646" s="3"/>
      <c r="AC3646" s="3"/>
      <c r="AD3646" s="3"/>
      <c r="AF3646" s="3"/>
      <c r="AG3646" s="3"/>
      <c r="AH3646" s="3"/>
      <c r="AJ3646" s="3"/>
      <c r="AK3646" s="3"/>
      <c r="AL3646" s="3"/>
      <c r="AN3646" s="3"/>
      <c r="AQ3646" s="3"/>
    </row>
    <row r="3647" spans="1:43">
      <c r="A3647" t="str">
        <f>IF(C3647="","","Allievo "&amp;COUNTIF($C$2:C3647,C3647))</f>
        <v/>
      </c>
      <c r="H3647" s="3"/>
      <c r="N3647" s="3"/>
      <c r="O3647" s="3"/>
      <c r="P3647" s="3"/>
      <c r="Q3647" s="3"/>
      <c r="R3647" s="3"/>
      <c r="S3647" s="3"/>
      <c r="T3647" s="3"/>
      <c r="V3647" s="3"/>
      <c r="W3647" s="3"/>
      <c r="X3647" s="3"/>
      <c r="Z3647" s="3"/>
      <c r="AA3647" s="3"/>
      <c r="AB3647" s="3"/>
      <c r="AC3647" s="3"/>
      <c r="AD3647" s="3"/>
      <c r="AF3647" s="3"/>
      <c r="AG3647" s="3"/>
      <c r="AH3647" s="3"/>
      <c r="AJ3647" s="3"/>
      <c r="AK3647" s="3"/>
      <c r="AL3647" s="3"/>
      <c r="AN3647" s="3"/>
      <c r="AQ3647" s="3"/>
    </row>
    <row r="3648" spans="1:43">
      <c r="A3648" t="str">
        <f>IF(C3648="","","Allievo "&amp;COUNTIF($C$2:C3648,C3648))</f>
        <v/>
      </c>
      <c r="H3648" s="3"/>
      <c r="N3648" s="3"/>
      <c r="O3648" s="3"/>
      <c r="P3648" s="3"/>
      <c r="Q3648" s="3"/>
      <c r="R3648" s="3"/>
      <c r="S3648" s="3"/>
      <c r="T3648" s="3"/>
      <c r="V3648" s="3"/>
      <c r="W3648" s="3"/>
      <c r="X3648" s="3"/>
      <c r="Z3648" s="3"/>
      <c r="AA3648" s="3"/>
      <c r="AB3648" s="3"/>
      <c r="AC3648" s="3"/>
      <c r="AD3648" s="3"/>
      <c r="AF3648" s="3"/>
      <c r="AG3648" s="3"/>
      <c r="AH3648" s="3"/>
      <c r="AJ3648" s="3"/>
      <c r="AK3648" s="3"/>
      <c r="AL3648" s="3"/>
      <c r="AN3648" s="3"/>
      <c r="AQ3648" s="3"/>
    </row>
    <row r="3649" spans="1:43">
      <c r="A3649" t="str">
        <f>IF(C3649="","","Allievo "&amp;COUNTIF($C$2:C3649,C3649))</f>
        <v/>
      </c>
      <c r="H3649" s="3"/>
      <c r="N3649" s="3"/>
      <c r="O3649" s="3"/>
      <c r="P3649" s="3"/>
      <c r="Q3649" s="3"/>
      <c r="R3649" s="3"/>
      <c r="S3649" s="3"/>
      <c r="T3649" s="3"/>
      <c r="V3649" s="3"/>
      <c r="W3649" s="3"/>
      <c r="X3649" s="3"/>
      <c r="Z3649" s="3"/>
      <c r="AA3649" s="3"/>
      <c r="AB3649" s="3"/>
      <c r="AC3649" s="3"/>
      <c r="AD3649" s="3"/>
      <c r="AF3649" s="3"/>
      <c r="AG3649" s="3"/>
      <c r="AH3649" s="3"/>
      <c r="AJ3649" s="3"/>
      <c r="AK3649" s="3"/>
      <c r="AL3649" s="3"/>
      <c r="AN3649" s="3"/>
      <c r="AQ3649" s="3"/>
    </row>
    <row r="3650" spans="1:43">
      <c r="A3650" t="str">
        <f>IF(C3650="","","Allievo "&amp;COUNTIF($C$2:C3650,C3650))</f>
        <v/>
      </c>
      <c r="H3650" s="3"/>
      <c r="N3650" s="3"/>
      <c r="O3650" s="3"/>
      <c r="P3650" s="3"/>
      <c r="Q3650" s="3"/>
      <c r="R3650" s="3"/>
      <c r="S3650" s="3"/>
      <c r="T3650" s="3"/>
      <c r="V3650" s="3"/>
      <c r="W3650" s="3"/>
      <c r="X3650" s="3"/>
      <c r="Z3650" s="3"/>
      <c r="AA3650" s="3"/>
      <c r="AB3650" s="3"/>
      <c r="AC3650" s="3"/>
      <c r="AD3650" s="3"/>
      <c r="AF3650" s="3"/>
      <c r="AG3650" s="3"/>
      <c r="AH3650" s="3"/>
      <c r="AJ3650" s="3"/>
      <c r="AK3650" s="3"/>
      <c r="AL3650" s="3"/>
      <c r="AN3650" s="3"/>
      <c r="AQ3650" s="3"/>
    </row>
    <row r="3651" spans="1:43">
      <c r="A3651" t="str">
        <f>IF(C3651="","","Allievo "&amp;COUNTIF($C$2:C3651,C3651))</f>
        <v/>
      </c>
      <c r="H3651" s="3"/>
      <c r="N3651" s="3"/>
      <c r="O3651" s="3"/>
      <c r="P3651" s="3"/>
      <c r="Q3651" s="3"/>
      <c r="R3651" s="3"/>
      <c r="S3651" s="3"/>
      <c r="T3651" s="3"/>
      <c r="V3651" s="3"/>
      <c r="W3651" s="3"/>
      <c r="X3651" s="3"/>
      <c r="Z3651" s="3"/>
      <c r="AA3651" s="3"/>
      <c r="AB3651" s="3"/>
      <c r="AC3651" s="3"/>
      <c r="AD3651" s="3"/>
      <c r="AF3651" s="3"/>
      <c r="AG3651" s="3"/>
      <c r="AH3651" s="3"/>
      <c r="AJ3651" s="3"/>
      <c r="AK3651" s="3"/>
      <c r="AL3651" s="3"/>
      <c r="AN3651" s="3"/>
      <c r="AQ3651" s="3"/>
    </row>
    <row r="3652" spans="1:43">
      <c r="A3652" t="str">
        <f>IF(C3652="","","Allievo "&amp;COUNTIF($C$2:C3652,C3652))</f>
        <v/>
      </c>
      <c r="H3652" s="3"/>
      <c r="N3652" s="3"/>
      <c r="O3652" s="3"/>
      <c r="P3652" s="3"/>
      <c r="Q3652" s="3"/>
      <c r="R3652" s="3"/>
      <c r="S3652" s="3"/>
      <c r="T3652" s="3"/>
      <c r="V3652" s="3"/>
      <c r="W3652" s="3"/>
      <c r="X3652" s="3"/>
      <c r="Z3652" s="3"/>
      <c r="AA3652" s="3"/>
      <c r="AB3652" s="3"/>
      <c r="AC3652" s="3"/>
      <c r="AD3652" s="3"/>
      <c r="AF3652" s="3"/>
      <c r="AG3652" s="3"/>
      <c r="AH3652" s="3"/>
      <c r="AJ3652" s="3"/>
      <c r="AK3652" s="3"/>
      <c r="AL3652" s="3"/>
      <c r="AN3652" s="3"/>
      <c r="AQ3652" s="3"/>
    </row>
    <row r="3653" spans="1:43">
      <c r="A3653" t="str">
        <f>IF(C3653="","","Allievo "&amp;COUNTIF($C$2:C3653,C3653))</f>
        <v/>
      </c>
      <c r="H3653" s="3"/>
      <c r="N3653" s="3"/>
      <c r="O3653" s="3"/>
      <c r="P3653" s="3"/>
      <c r="Q3653" s="3"/>
      <c r="R3653" s="3"/>
      <c r="S3653" s="3"/>
      <c r="T3653" s="3"/>
      <c r="V3653" s="3"/>
      <c r="W3653" s="3"/>
      <c r="X3653" s="3"/>
      <c r="Z3653" s="3"/>
      <c r="AA3653" s="3"/>
      <c r="AB3653" s="3"/>
      <c r="AC3653" s="3"/>
      <c r="AD3653" s="3"/>
      <c r="AF3653" s="3"/>
      <c r="AG3653" s="3"/>
      <c r="AH3653" s="3"/>
      <c r="AJ3653" s="3"/>
      <c r="AK3653" s="3"/>
      <c r="AL3653" s="3"/>
      <c r="AN3653" s="3"/>
      <c r="AQ3653" s="3"/>
    </row>
    <row r="3654" spans="1:43">
      <c r="A3654" t="str">
        <f>IF(C3654="","","Allievo "&amp;COUNTIF($C$2:C3654,C3654))</f>
        <v/>
      </c>
      <c r="H3654" s="3"/>
      <c r="N3654" s="3"/>
      <c r="O3654" s="3"/>
      <c r="P3654" s="3"/>
      <c r="Q3654" s="3"/>
      <c r="R3654" s="3"/>
      <c r="S3654" s="3"/>
      <c r="T3654" s="3"/>
      <c r="V3654" s="3"/>
      <c r="W3654" s="3"/>
      <c r="X3654" s="3"/>
      <c r="Z3654" s="3"/>
      <c r="AA3654" s="3"/>
      <c r="AB3654" s="3"/>
      <c r="AC3654" s="3"/>
      <c r="AD3654" s="3"/>
      <c r="AF3654" s="3"/>
      <c r="AG3654" s="3"/>
      <c r="AH3654" s="3"/>
      <c r="AJ3654" s="3"/>
      <c r="AK3654" s="3"/>
      <c r="AL3654" s="3"/>
      <c r="AN3654" s="3"/>
      <c r="AQ3654" s="3"/>
    </row>
    <row r="3655" spans="1:43">
      <c r="A3655" t="str">
        <f>IF(C3655="","","Allievo "&amp;COUNTIF($C$2:C3655,C3655))</f>
        <v/>
      </c>
      <c r="H3655" s="3"/>
      <c r="N3655" s="3"/>
      <c r="O3655" s="3"/>
      <c r="P3655" s="3"/>
      <c r="Q3655" s="3"/>
      <c r="R3655" s="3"/>
      <c r="S3655" s="3"/>
      <c r="T3655" s="3"/>
      <c r="V3655" s="3"/>
      <c r="W3655" s="3"/>
      <c r="X3655" s="3"/>
      <c r="Z3655" s="3"/>
      <c r="AA3655" s="3"/>
      <c r="AB3655" s="3"/>
      <c r="AC3655" s="3"/>
      <c r="AD3655" s="3"/>
      <c r="AF3655" s="3"/>
      <c r="AG3655" s="3"/>
      <c r="AH3655" s="3"/>
      <c r="AJ3655" s="3"/>
      <c r="AK3655" s="3"/>
      <c r="AL3655" s="3"/>
      <c r="AN3655" s="3"/>
      <c r="AQ3655" s="3"/>
    </row>
    <row r="3656" spans="1:43">
      <c r="A3656" t="str">
        <f>IF(C3656="","","Allievo "&amp;COUNTIF($C$2:C3656,C3656))</f>
        <v/>
      </c>
      <c r="H3656" s="3"/>
      <c r="N3656" s="3"/>
      <c r="O3656" s="3"/>
      <c r="P3656" s="3"/>
      <c r="Q3656" s="3"/>
      <c r="R3656" s="3"/>
      <c r="S3656" s="3"/>
      <c r="T3656" s="3"/>
      <c r="V3656" s="3"/>
      <c r="W3656" s="3"/>
      <c r="X3656" s="3"/>
      <c r="Z3656" s="3"/>
      <c r="AA3656" s="3"/>
      <c r="AB3656" s="3"/>
      <c r="AC3656" s="3"/>
      <c r="AD3656" s="3"/>
      <c r="AF3656" s="3"/>
      <c r="AG3656" s="3"/>
      <c r="AH3656" s="3"/>
      <c r="AJ3656" s="3"/>
      <c r="AK3656" s="3"/>
      <c r="AL3656" s="3"/>
      <c r="AN3656" s="3"/>
      <c r="AQ3656" s="3"/>
    </row>
    <row r="3657" spans="1:43">
      <c r="A3657" t="str">
        <f>IF(C3657="","","Allievo "&amp;COUNTIF($C$2:C3657,C3657))</f>
        <v/>
      </c>
      <c r="H3657" s="3"/>
      <c r="N3657" s="3"/>
      <c r="O3657" s="3"/>
      <c r="P3657" s="3"/>
      <c r="Q3657" s="3"/>
      <c r="R3657" s="3"/>
      <c r="S3657" s="3"/>
      <c r="T3657" s="3"/>
      <c r="V3657" s="3"/>
      <c r="W3657" s="3"/>
      <c r="X3657" s="3"/>
      <c r="Z3657" s="3"/>
      <c r="AA3657" s="3"/>
      <c r="AB3657" s="3"/>
      <c r="AC3657" s="3"/>
      <c r="AD3657" s="3"/>
      <c r="AF3657" s="3"/>
      <c r="AG3657" s="3"/>
      <c r="AH3657" s="3"/>
      <c r="AJ3657" s="3"/>
      <c r="AK3657" s="3"/>
      <c r="AL3657" s="3"/>
      <c r="AN3657" s="3"/>
      <c r="AQ3657" s="3"/>
    </row>
    <row r="3658" spans="1:43">
      <c r="A3658" t="str">
        <f>IF(C3658="","","Allievo "&amp;COUNTIF($C$2:C3658,C3658))</f>
        <v/>
      </c>
      <c r="H3658" s="3"/>
      <c r="N3658" s="3"/>
      <c r="O3658" s="3"/>
      <c r="P3658" s="3"/>
      <c r="Q3658" s="3"/>
      <c r="R3658" s="3"/>
      <c r="S3658" s="3"/>
      <c r="T3658" s="3"/>
      <c r="V3658" s="3"/>
      <c r="W3658" s="3"/>
      <c r="X3658" s="3"/>
      <c r="Z3658" s="3"/>
      <c r="AA3658" s="3"/>
      <c r="AB3658" s="3"/>
      <c r="AC3658" s="3"/>
      <c r="AD3658" s="3"/>
      <c r="AF3658" s="3"/>
      <c r="AG3658" s="3"/>
      <c r="AH3658" s="3"/>
      <c r="AJ3658" s="3"/>
      <c r="AK3658" s="3"/>
      <c r="AL3658" s="3"/>
      <c r="AN3658" s="3"/>
      <c r="AQ3658" s="3"/>
    </row>
    <row r="3659" spans="1:43">
      <c r="A3659" t="str">
        <f>IF(C3659="","","Allievo "&amp;COUNTIF($C$2:C3659,C3659))</f>
        <v/>
      </c>
      <c r="H3659" s="3"/>
      <c r="N3659" s="3"/>
      <c r="O3659" s="3"/>
      <c r="P3659" s="3"/>
      <c r="Q3659" s="3"/>
      <c r="R3659" s="3"/>
      <c r="S3659" s="3"/>
      <c r="T3659" s="3"/>
      <c r="V3659" s="3"/>
      <c r="W3659" s="3"/>
      <c r="X3659" s="3"/>
      <c r="Z3659" s="3"/>
      <c r="AA3659" s="3"/>
      <c r="AB3659" s="3"/>
      <c r="AC3659" s="3"/>
      <c r="AD3659" s="3"/>
      <c r="AF3659" s="3"/>
      <c r="AG3659" s="3"/>
      <c r="AH3659" s="3"/>
      <c r="AJ3659" s="3"/>
      <c r="AK3659" s="3"/>
      <c r="AL3659" s="3"/>
      <c r="AN3659" s="3"/>
      <c r="AQ3659" s="3"/>
    </row>
    <row r="3660" spans="1:43">
      <c r="A3660" t="str">
        <f>IF(C3660="","","Allievo "&amp;COUNTIF($C$2:C3660,C3660))</f>
        <v/>
      </c>
      <c r="H3660" s="3"/>
      <c r="N3660" s="3"/>
      <c r="O3660" s="3"/>
      <c r="P3660" s="3"/>
      <c r="Q3660" s="3"/>
      <c r="R3660" s="3"/>
      <c r="S3660" s="3"/>
      <c r="T3660" s="3"/>
      <c r="V3660" s="3"/>
      <c r="W3660" s="3"/>
      <c r="X3660" s="3"/>
      <c r="Z3660" s="3"/>
      <c r="AA3660" s="3"/>
      <c r="AB3660" s="3"/>
      <c r="AC3660" s="3"/>
      <c r="AD3660" s="3"/>
      <c r="AF3660" s="3"/>
      <c r="AG3660" s="3"/>
      <c r="AH3660" s="3"/>
      <c r="AJ3660" s="3"/>
      <c r="AK3660" s="3"/>
      <c r="AL3660" s="3"/>
      <c r="AN3660" s="3"/>
      <c r="AQ3660" s="3"/>
    </row>
    <row r="3661" spans="1:43">
      <c r="A3661" t="str">
        <f>IF(C3661="","","Allievo "&amp;COUNTIF($C$2:C3661,C3661))</f>
        <v/>
      </c>
      <c r="H3661" s="3"/>
      <c r="N3661" s="3"/>
      <c r="O3661" s="3"/>
      <c r="P3661" s="3"/>
      <c r="Q3661" s="3"/>
      <c r="R3661" s="3"/>
      <c r="S3661" s="3"/>
      <c r="T3661" s="3"/>
      <c r="V3661" s="3"/>
      <c r="W3661" s="3"/>
      <c r="X3661" s="3"/>
      <c r="Z3661" s="3"/>
      <c r="AA3661" s="3"/>
      <c r="AB3661" s="3"/>
      <c r="AC3661" s="3"/>
      <c r="AD3661" s="3"/>
      <c r="AF3661" s="3"/>
      <c r="AG3661" s="3"/>
      <c r="AH3661" s="3"/>
      <c r="AJ3661" s="3"/>
      <c r="AK3661" s="3"/>
      <c r="AL3661" s="3"/>
      <c r="AN3661" s="3"/>
      <c r="AQ3661" s="3"/>
    </row>
    <row r="3662" spans="1:43">
      <c r="A3662" t="str">
        <f>IF(C3662="","","Allievo "&amp;COUNTIF($C$2:C3662,C3662))</f>
        <v/>
      </c>
      <c r="H3662" s="3"/>
      <c r="N3662" s="3"/>
      <c r="O3662" s="3"/>
      <c r="P3662" s="3"/>
      <c r="Q3662" s="3"/>
      <c r="R3662" s="3"/>
      <c r="S3662" s="3"/>
      <c r="T3662" s="3"/>
      <c r="V3662" s="3"/>
      <c r="W3662" s="3"/>
      <c r="X3662" s="3"/>
      <c r="Z3662" s="3"/>
      <c r="AA3662" s="3"/>
      <c r="AB3662" s="3"/>
      <c r="AC3662" s="3"/>
      <c r="AD3662" s="3"/>
      <c r="AF3662" s="3"/>
      <c r="AG3662" s="3"/>
      <c r="AH3662" s="3"/>
      <c r="AJ3662" s="3"/>
      <c r="AK3662" s="3"/>
      <c r="AL3662" s="3"/>
      <c r="AN3662" s="3"/>
      <c r="AQ3662" s="3"/>
    </row>
    <row r="3663" spans="1:43">
      <c r="A3663" t="str">
        <f>IF(C3663="","","Allievo "&amp;COUNTIF($C$2:C3663,C3663))</f>
        <v/>
      </c>
      <c r="H3663" s="3"/>
      <c r="N3663" s="3"/>
      <c r="O3663" s="3"/>
      <c r="P3663" s="3"/>
      <c r="Q3663" s="3"/>
      <c r="R3663" s="3"/>
      <c r="S3663" s="3"/>
      <c r="T3663" s="3"/>
      <c r="V3663" s="3"/>
      <c r="W3663" s="3"/>
      <c r="X3663" s="3"/>
      <c r="Z3663" s="3"/>
      <c r="AA3663" s="3"/>
      <c r="AB3663" s="3"/>
      <c r="AC3663" s="3"/>
      <c r="AD3663" s="3"/>
      <c r="AF3663" s="3"/>
      <c r="AG3663" s="3"/>
      <c r="AH3663" s="3"/>
      <c r="AJ3663" s="3"/>
      <c r="AK3663" s="3"/>
      <c r="AL3663" s="3"/>
      <c r="AN3663" s="3"/>
      <c r="AQ3663" s="3"/>
    </row>
    <row r="3664" spans="1:43">
      <c r="A3664" t="str">
        <f>IF(C3664="","","Allievo "&amp;COUNTIF($C$2:C3664,C3664))</f>
        <v/>
      </c>
      <c r="H3664" s="3"/>
      <c r="N3664" s="3"/>
      <c r="O3664" s="3"/>
      <c r="P3664" s="3"/>
      <c r="Q3664" s="3"/>
      <c r="R3664" s="3"/>
      <c r="S3664" s="3"/>
      <c r="T3664" s="3"/>
      <c r="V3664" s="3"/>
      <c r="W3664" s="3"/>
      <c r="X3664" s="3"/>
      <c r="Z3664" s="3"/>
      <c r="AA3664" s="3"/>
      <c r="AB3664" s="3"/>
      <c r="AC3664" s="3"/>
      <c r="AD3664" s="3"/>
      <c r="AF3664" s="3"/>
      <c r="AG3664" s="3"/>
      <c r="AH3664" s="3"/>
      <c r="AJ3664" s="3"/>
      <c r="AK3664" s="3"/>
      <c r="AL3664" s="3"/>
      <c r="AN3664" s="3"/>
      <c r="AQ3664" s="3"/>
    </row>
    <row r="3665" spans="1:43">
      <c r="A3665" t="str">
        <f>IF(C3665="","","Allievo "&amp;COUNTIF($C$2:C3665,C3665))</f>
        <v/>
      </c>
      <c r="H3665" s="3"/>
      <c r="N3665" s="3"/>
      <c r="O3665" s="3"/>
      <c r="P3665" s="3"/>
      <c r="Q3665" s="3"/>
      <c r="R3665" s="3"/>
      <c r="S3665" s="3"/>
      <c r="T3665" s="3"/>
      <c r="V3665" s="3"/>
      <c r="W3665" s="3"/>
      <c r="X3665" s="3"/>
      <c r="Z3665" s="3"/>
      <c r="AA3665" s="3"/>
      <c r="AB3665" s="3"/>
      <c r="AC3665" s="3"/>
      <c r="AD3665" s="3"/>
      <c r="AF3665" s="3"/>
      <c r="AG3665" s="3"/>
      <c r="AH3665" s="3"/>
      <c r="AJ3665" s="3"/>
      <c r="AK3665" s="3"/>
      <c r="AL3665" s="3"/>
      <c r="AN3665" s="3"/>
      <c r="AQ3665" s="3"/>
    </row>
    <row r="3666" spans="1:43">
      <c r="A3666" t="str">
        <f>IF(C3666="","","Allievo "&amp;COUNTIF($C$2:C3666,C3666))</f>
        <v/>
      </c>
      <c r="H3666" s="3"/>
      <c r="N3666" s="3"/>
      <c r="O3666" s="3"/>
      <c r="P3666" s="3"/>
      <c r="Q3666" s="3"/>
      <c r="R3666" s="3"/>
      <c r="S3666" s="3"/>
      <c r="T3666" s="3"/>
      <c r="V3666" s="3"/>
      <c r="W3666" s="3"/>
      <c r="X3666" s="3"/>
      <c r="Z3666" s="3"/>
      <c r="AA3666" s="3"/>
      <c r="AB3666" s="3"/>
      <c r="AC3666" s="3"/>
      <c r="AD3666" s="3"/>
      <c r="AF3666" s="3"/>
      <c r="AG3666" s="3"/>
      <c r="AH3666" s="3"/>
      <c r="AJ3666" s="3"/>
      <c r="AK3666" s="3"/>
      <c r="AL3666" s="3"/>
      <c r="AN3666" s="3"/>
      <c r="AQ3666" s="3"/>
    </row>
    <row r="3667" spans="1:43">
      <c r="A3667" t="str">
        <f>IF(C3667="","","Allievo "&amp;COUNTIF($C$2:C3667,C3667))</f>
        <v/>
      </c>
      <c r="H3667" s="3"/>
      <c r="N3667" s="3"/>
      <c r="O3667" s="3"/>
      <c r="P3667" s="3"/>
      <c r="Q3667" s="3"/>
      <c r="R3667" s="3"/>
      <c r="S3667" s="3"/>
      <c r="T3667" s="3"/>
      <c r="V3667" s="3"/>
      <c r="W3667" s="3"/>
      <c r="X3667" s="3"/>
      <c r="Z3667" s="3"/>
      <c r="AA3667" s="3"/>
      <c r="AB3667" s="3"/>
      <c r="AC3667" s="3"/>
      <c r="AD3667" s="3"/>
      <c r="AF3667" s="3"/>
      <c r="AG3667" s="3"/>
      <c r="AH3667" s="3"/>
      <c r="AJ3667" s="3"/>
      <c r="AK3667" s="3"/>
      <c r="AL3667" s="3"/>
      <c r="AN3667" s="3"/>
      <c r="AQ3667" s="3"/>
    </row>
    <row r="3668" spans="1:43">
      <c r="A3668" t="str">
        <f>IF(C3668="","","Allievo "&amp;COUNTIF($C$2:C3668,C3668))</f>
        <v/>
      </c>
      <c r="H3668" s="3"/>
      <c r="N3668" s="3"/>
      <c r="O3668" s="3"/>
      <c r="P3668" s="3"/>
      <c r="Q3668" s="3"/>
      <c r="R3668" s="3"/>
      <c r="S3668" s="3"/>
      <c r="T3668" s="3"/>
      <c r="V3668" s="3"/>
      <c r="W3668" s="3"/>
      <c r="X3668" s="3"/>
      <c r="Z3668" s="3"/>
      <c r="AA3668" s="3"/>
      <c r="AB3668" s="3"/>
      <c r="AC3668" s="3"/>
      <c r="AD3668" s="3"/>
      <c r="AF3668" s="3"/>
      <c r="AG3668" s="3"/>
      <c r="AH3668" s="3"/>
      <c r="AJ3668" s="3"/>
      <c r="AK3668" s="3"/>
      <c r="AL3668" s="3"/>
      <c r="AN3668" s="3"/>
      <c r="AQ3668" s="3"/>
    </row>
    <row r="3669" spans="1:43">
      <c r="A3669" t="str">
        <f>IF(C3669="","","Allievo "&amp;COUNTIF($C$2:C3669,C3669))</f>
        <v/>
      </c>
      <c r="H3669" s="3"/>
      <c r="N3669" s="3"/>
      <c r="O3669" s="3"/>
      <c r="P3669" s="3"/>
      <c r="Q3669" s="3"/>
      <c r="R3669" s="3"/>
      <c r="S3669" s="3"/>
      <c r="T3669" s="3"/>
      <c r="V3669" s="3"/>
      <c r="W3669" s="3"/>
      <c r="X3669" s="3"/>
      <c r="Z3669" s="3"/>
      <c r="AA3669" s="3"/>
      <c r="AB3669" s="3"/>
      <c r="AC3669" s="3"/>
      <c r="AD3669" s="3"/>
      <c r="AF3669" s="3"/>
      <c r="AG3669" s="3"/>
      <c r="AH3669" s="3"/>
      <c r="AJ3669" s="3"/>
      <c r="AK3669" s="3"/>
      <c r="AL3669" s="3"/>
      <c r="AN3669" s="3"/>
      <c r="AQ3669" s="3"/>
    </row>
    <row r="3670" spans="1:43">
      <c r="A3670" t="str">
        <f>IF(C3670="","","Allievo "&amp;COUNTIF($C$2:C3670,C3670))</f>
        <v/>
      </c>
      <c r="H3670" s="3"/>
      <c r="N3670" s="3"/>
      <c r="O3670" s="3"/>
      <c r="P3670" s="3"/>
      <c r="Q3670" s="3"/>
      <c r="R3670" s="3"/>
      <c r="S3670" s="3"/>
      <c r="T3670" s="3"/>
      <c r="V3670" s="3"/>
      <c r="W3670" s="3"/>
      <c r="X3670" s="3"/>
      <c r="Z3670" s="3"/>
      <c r="AA3670" s="3"/>
      <c r="AB3670" s="3"/>
      <c r="AC3670" s="3"/>
      <c r="AD3670" s="3"/>
      <c r="AF3670" s="3"/>
      <c r="AG3670" s="3"/>
      <c r="AH3670" s="3"/>
      <c r="AJ3670" s="3"/>
      <c r="AK3670" s="3"/>
      <c r="AL3670" s="3"/>
      <c r="AN3670" s="3"/>
      <c r="AQ3670" s="3"/>
    </row>
    <row r="3671" spans="1:43">
      <c r="A3671" t="str">
        <f>IF(C3671="","","Allievo "&amp;COUNTIF($C$2:C3671,C3671))</f>
        <v/>
      </c>
      <c r="H3671" s="3"/>
      <c r="N3671" s="3"/>
      <c r="O3671" s="3"/>
      <c r="P3671" s="3"/>
      <c r="Q3671" s="3"/>
      <c r="R3671" s="3"/>
      <c r="S3671" s="3"/>
      <c r="T3671" s="3"/>
      <c r="V3671" s="3"/>
      <c r="W3671" s="3"/>
      <c r="X3671" s="3"/>
      <c r="Z3671" s="3"/>
      <c r="AA3671" s="3"/>
      <c r="AB3671" s="3"/>
      <c r="AC3671" s="3"/>
      <c r="AD3671" s="3"/>
      <c r="AF3671" s="3"/>
      <c r="AG3671" s="3"/>
      <c r="AH3671" s="3"/>
      <c r="AJ3671" s="3"/>
      <c r="AK3671" s="3"/>
      <c r="AL3671" s="3"/>
      <c r="AN3671" s="3"/>
      <c r="AQ3671" s="3"/>
    </row>
    <row r="3672" spans="1:43">
      <c r="A3672" t="str">
        <f>IF(C3672="","","Allievo "&amp;COUNTIF($C$2:C3672,C3672))</f>
        <v/>
      </c>
      <c r="H3672" s="3"/>
      <c r="N3672" s="3"/>
      <c r="O3672" s="3"/>
      <c r="P3672" s="3"/>
      <c r="Q3672" s="3"/>
      <c r="R3672" s="3"/>
      <c r="S3672" s="3"/>
      <c r="T3672" s="3"/>
      <c r="V3672" s="3"/>
      <c r="W3672" s="3"/>
      <c r="X3672" s="3"/>
      <c r="Z3672" s="3"/>
      <c r="AA3672" s="3"/>
      <c r="AB3672" s="3"/>
      <c r="AC3672" s="3"/>
      <c r="AD3672" s="3"/>
      <c r="AF3672" s="3"/>
      <c r="AG3672" s="3"/>
      <c r="AH3672" s="3"/>
      <c r="AJ3672" s="3"/>
      <c r="AK3672" s="3"/>
      <c r="AL3672" s="3"/>
      <c r="AN3672" s="3"/>
      <c r="AQ3672" s="3"/>
    </row>
    <row r="3673" spans="1:43">
      <c r="A3673" t="str">
        <f>IF(C3673="","","Allievo "&amp;COUNTIF($C$2:C3673,C3673))</f>
        <v/>
      </c>
      <c r="H3673" s="3"/>
      <c r="N3673" s="3"/>
      <c r="O3673" s="3"/>
      <c r="P3673" s="3"/>
      <c r="Q3673" s="3"/>
      <c r="R3673" s="3"/>
      <c r="S3673" s="3"/>
      <c r="T3673" s="3"/>
      <c r="V3673" s="3"/>
      <c r="W3673" s="3"/>
      <c r="X3673" s="3"/>
      <c r="Z3673" s="3"/>
      <c r="AA3673" s="3"/>
      <c r="AB3673" s="3"/>
      <c r="AC3673" s="3"/>
      <c r="AD3673" s="3"/>
      <c r="AF3673" s="3"/>
      <c r="AG3673" s="3"/>
      <c r="AH3673" s="3"/>
      <c r="AJ3673" s="3"/>
      <c r="AK3673" s="3"/>
      <c r="AL3673" s="3"/>
      <c r="AN3673" s="3"/>
      <c r="AQ3673" s="3"/>
    </row>
    <row r="3674" spans="1:43">
      <c r="A3674" t="str">
        <f>IF(C3674="","","Allievo "&amp;COUNTIF($C$2:C3674,C3674))</f>
        <v/>
      </c>
      <c r="H3674" s="3"/>
      <c r="N3674" s="3"/>
      <c r="O3674" s="3"/>
      <c r="P3674" s="3"/>
      <c r="Q3674" s="3"/>
      <c r="R3674" s="3"/>
      <c r="S3674" s="3"/>
      <c r="T3674" s="3"/>
      <c r="V3674" s="3"/>
      <c r="W3674" s="3"/>
      <c r="X3674" s="3"/>
      <c r="Z3674" s="3"/>
      <c r="AA3674" s="3"/>
      <c r="AB3674" s="3"/>
      <c r="AC3674" s="3"/>
      <c r="AD3674" s="3"/>
      <c r="AF3674" s="3"/>
      <c r="AG3674" s="3"/>
      <c r="AH3674" s="3"/>
      <c r="AJ3674" s="3"/>
      <c r="AK3674" s="3"/>
      <c r="AL3674" s="3"/>
      <c r="AN3674" s="3"/>
      <c r="AQ3674" s="3"/>
    </row>
    <row r="3675" spans="1:43">
      <c r="A3675" t="str">
        <f>IF(C3675="","","Allievo "&amp;COUNTIF($C$2:C3675,C3675))</f>
        <v/>
      </c>
      <c r="H3675" s="3"/>
      <c r="N3675" s="3"/>
      <c r="O3675" s="3"/>
      <c r="P3675" s="3"/>
      <c r="Q3675" s="3"/>
      <c r="R3675" s="3"/>
      <c r="S3675" s="3"/>
      <c r="T3675" s="3"/>
      <c r="V3675" s="3"/>
      <c r="W3675" s="3"/>
      <c r="X3675" s="3"/>
      <c r="Z3675" s="3"/>
      <c r="AA3675" s="3"/>
      <c r="AB3675" s="3"/>
      <c r="AC3675" s="3"/>
      <c r="AD3675" s="3"/>
      <c r="AF3675" s="3"/>
      <c r="AG3675" s="3"/>
      <c r="AH3675" s="3"/>
      <c r="AJ3675" s="3"/>
      <c r="AK3675" s="3"/>
      <c r="AL3675" s="3"/>
      <c r="AN3675" s="3"/>
      <c r="AQ3675" s="3"/>
    </row>
    <row r="3676" spans="1:43">
      <c r="A3676" t="str">
        <f>IF(C3676="","","Allievo "&amp;COUNTIF($C$2:C3676,C3676))</f>
        <v/>
      </c>
      <c r="H3676" s="3"/>
      <c r="N3676" s="3"/>
      <c r="O3676" s="3"/>
      <c r="P3676" s="3"/>
      <c r="Q3676" s="3"/>
      <c r="R3676" s="3"/>
      <c r="S3676" s="3"/>
      <c r="T3676" s="3"/>
      <c r="V3676" s="3"/>
      <c r="W3676" s="3"/>
      <c r="X3676" s="3"/>
      <c r="Z3676" s="3"/>
      <c r="AA3676" s="3"/>
      <c r="AB3676" s="3"/>
      <c r="AC3676" s="3"/>
      <c r="AD3676" s="3"/>
      <c r="AF3676" s="3"/>
      <c r="AG3676" s="3"/>
      <c r="AH3676" s="3"/>
      <c r="AJ3676" s="3"/>
      <c r="AK3676" s="3"/>
      <c r="AL3676" s="3"/>
      <c r="AN3676" s="3"/>
      <c r="AQ3676" s="3"/>
    </row>
    <row r="3677" spans="1:43">
      <c r="A3677" t="str">
        <f>IF(C3677="","","Allievo "&amp;COUNTIF($C$2:C3677,C3677))</f>
        <v/>
      </c>
      <c r="H3677" s="3"/>
      <c r="N3677" s="3"/>
      <c r="O3677" s="3"/>
      <c r="P3677" s="3"/>
      <c r="Q3677" s="3"/>
      <c r="R3677" s="3"/>
      <c r="S3677" s="3"/>
      <c r="T3677" s="3"/>
      <c r="V3677" s="3"/>
      <c r="W3677" s="3"/>
      <c r="X3677" s="3"/>
      <c r="Z3677" s="3"/>
      <c r="AA3677" s="3"/>
      <c r="AB3677" s="3"/>
      <c r="AC3677" s="3"/>
      <c r="AD3677" s="3"/>
      <c r="AF3677" s="3"/>
      <c r="AG3677" s="3"/>
      <c r="AH3677" s="3"/>
      <c r="AJ3677" s="3"/>
      <c r="AK3677" s="3"/>
      <c r="AL3677" s="3"/>
      <c r="AN3677" s="3"/>
      <c r="AQ3677" s="3"/>
    </row>
    <row r="3678" spans="1:43">
      <c r="A3678" t="str">
        <f>IF(C3678="","","Allievo "&amp;COUNTIF($C$2:C3678,C3678))</f>
        <v/>
      </c>
      <c r="H3678" s="3"/>
      <c r="N3678" s="3"/>
      <c r="O3678" s="3"/>
      <c r="P3678" s="3"/>
      <c r="Q3678" s="3"/>
      <c r="R3678" s="3"/>
      <c r="S3678" s="3"/>
      <c r="T3678" s="3"/>
      <c r="V3678" s="3"/>
      <c r="W3678" s="3"/>
      <c r="X3678" s="3"/>
      <c r="Z3678" s="3"/>
      <c r="AA3678" s="3"/>
      <c r="AB3678" s="3"/>
      <c r="AC3678" s="3"/>
      <c r="AD3678" s="3"/>
      <c r="AF3678" s="3"/>
      <c r="AG3678" s="3"/>
      <c r="AH3678" s="3"/>
      <c r="AJ3678" s="3"/>
      <c r="AK3678" s="3"/>
      <c r="AL3678" s="3"/>
      <c r="AN3678" s="3"/>
      <c r="AQ3678" s="3"/>
    </row>
    <row r="3679" spans="1:43">
      <c r="A3679" t="str">
        <f>IF(C3679="","","Allievo "&amp;COUNTIF($C$2:C3679,C3679))</f>
        <v/>
      </c>
      <c r="H3679" s="3"/>
      <c r="N3679" s="3"/>
      <c r="O3679" s="3"/>
      <c r="P3679" s="3"/>
      <c r="Q3679" s="3"/>
      <c r="R3679" s="3"/>
      <c r="S3679" s="3"/>
      <c r="T3679" s="3"/>
      <c r="V3679" s="3"/>
      <c r="W3679" s="3"/>
      <c r="X3679" s="3"/>
      <c r="Z3679" s="3"/>
      <c r="AA3679" s="3"/>
      <c r="AB3679" s="3"/>
      <c r="AC3679" s="3"/>
      <c r="AD3679" s="3"/>
      <c r="AF3679" s="3"/>
      <c r="AG3679" s="3"/>
      <c r="AH3679" s="3"/>
      <c r="AJ3679" s="3"/>
      <c r="AK3679" s="3"/>
      <c r="AL3679" s="3"/>
      <c r="AN3679" s="3"/>
      <c r="AQ3679" s="3"/>
    </row>
    <row r="3680" spans="1:43">
      <c r="A3680" t="str">
        <f>IF(C3680="","","Allievo "&amp;COUNTIF($C$2:C3680,C3680))</f>
        <v/>
      </c>
      <c r="H3680" s="3"/>
      <c r="N3680" s="3"/>
      <c r="O3680" s="3"/>
      <c r="P3680" s="3"/>
      <c r="Q3680" s="3"/>
      <c r="R3680" s="3"/>
      <c r="S3680" s="3"/>
      <c r="T3680" s="3"/>
      <c r="V3680" s="3"/>
      <c r="W3680" s="3"/>
      <c r="X3680" s="3"/>
      <c r="Z3680" s="3"/>
      <c r="AA3680" s="3"/>
      <c r="AB3680" s="3"/>
      <c r="AC3680" s="3"/>
      <c r="AD3680" s="3"/>
      <c r="AF3680" s="3"/>
      <c r="AG3680" s="3"/>
      <c r="AH3680" s="3"/>
      <c r="AJ3680" s="3"/>
      <c r="AK3680" s="3"/>
      <c r="AL3680" s="3"/>
      <c r="AN3680" s="3"/>
      <c r="AQ3680" s="3"/>
    </row>
    <row r="3681" spans="1:43">
      <c r="A3681" t="str">
        <f>IF(C3681="","","Allievo "&amp;COUNTIF($C$2:C3681,C3681))</f>
        <v/>
      </c>
      <c r="H3681" s="3"/>
      <c r="N3681" s="3"/>
      <c r="O3681" s="3"/>
      <c r="P3681" s="3"/>
      <c r="Q3681" s="3"/>
      <c r="R3681" s="3"/>
      <c r="S3681" s="3"/>
      <c r="T3681" s="3"/>
      <c r="V3681" s="3"/>
      <c r="W3681" s="3"/>
      <c r="X3681" s="3"/>
      <c r="Z3681" s="3"/>
      <c r="AA3681" s="3"/>
      <c r="AB3681" s="3"/>
      <c r="AC3681" s="3"/>
      <c r="AD3681" s="3"/>
      <c r="AF3681" s="3"/>
      <c r="AG3681" s="3"/>
      <c r="AH3681" s="3"/>
      <c r="AJ3681" s="3"/>
      <c r="AK3681" s="3"/>
      <c r="AL3681" s="3"/>
      <c r="AN3681" s="3"/>
      <c r="AQ3681" s="3"/>
    </row>
    <row r="3682" spans="1:43">
      <c r="A3682" t="str">
        <f>IF(C3682="","","Allievo "&amp;COUNTIF($C$2:C3682,C3682))</f>
        <v/>
      </c>
      <c r="H3682" s="3"/>
      <c r="N3682" s="3"/>
      <c r="O3682" s="3"/>
      <c r="P3682" s="3"/>
      <c r="Q3682" s="3"/>
      <c r="R3682" s="3"/>
      <c r="S3682" s="3"/>
      <c r="T3682" s="3"/>
      <c r="V3682" s="3"/>
      <c r="W3682" s="3"/>
      <c r="X3682" s="3"/>
      <c r="Z3682" s="3"/>
      <c r="AA3682" s="3"/>
      <c r="AB3682" s="3"/>
      <c r="AC3682" s="3"/>
      <c r="AD3682" s="3"/>
      <c r="AF3682" s="3"/>
      <c r="AG3682" s="3"/>
      <c r="AH3682" s="3"/>
      <c r="AJ3682" s="3"/>
      <c r="AK3682" s="3"/>
      <c r="AL3682" s="3"/>
      <c r="AN3682" s="3"/>
      <c r="AQ3682" s="3"/>
    </row>
    <row r="3683" spans="1:43">
      <c r="A3683" t="str">
        <f>IF(C3683="","","Allievo "&amp;COUNTIF($C$2:C3683,C3683))</f>
        <v/>
      </c>
      <c r="H3683" s="3"/>
      <c r="N3683" s="3"/>
      <c r="O3683" s="3"/>
      <c r="P3683" s="3"/>
      <c r="Q3683" s="3"/>
      <c r="R3683" s="3"/>
      <c r="S3683" s="3"/>
      <c r="T3683" s="3"/>
      <c r="V3683" s="3"/>
      <c r="W3683" s="3"/>
      <c r="X3683" s="3"/>
      <c r="Z3683" s="3"/>
      <c r="AA3683" s="3"/>
      <c r="AB3683" s="3"/>
      <c r="AC3683" s="3"/>
      <c r="AD3683" s="3"/>
      <c r="AF3683" s="3"/>
      <c r="AG3683" s="3"/>
      <c r="AH3683" s="3"/>
      <c r="AJ3683" s="3"/>
      <c r="AK3683" s="3"/>
      <c r="AL3683" s="3"/>
      <c r="AN3683" s="3"/>
      <c r="AQ3683" s="3"/>
    </row>
    <row r="3684" spans="1:43">
      <c r="A3684" t="str">
        <f>IF(C3684="","","Allievo "&amp;COUNTIF($C$2:C3684,C3684))</f>
        <v/>
      </c>
      <c r="H3684" s="3"/>
      <c r="N3684" s="3"/>
      <c r="O3684" s="3"/>
      <c r="P3684" s="3"/>
      <c r="Q3684" s="3"/>
      <c r="R3684" s="3"/>
      <c r="S3684" s="3"/>
      <c r="T3684" s="3"/>
      <c r="V3684" s="3"/>
      <c r="W3684" s="3"/>
      <c r="X3684" s="3"/>
      <c r="Z3684" s="3"/>
      <c r="AA3684" s="3"/>
      <c r="AB3684" s="3"/>
      <c r="AC3684" s="3"/>
      <c r="AD3684" s="3"/>
      <c r="AF3684" s="3"/>
      <c r="AG3684" s="3"/>
      <c r="AH3684" s="3"/>
      <c r="AJ3684" s="3"/>
      <c r="AK3684" s="3"/>
      <c r="AL3684" s="3"/>
      <c r="AN3684" s="3"/>
      <c r="AQ3684" s="3"/>
    </row>
    <row r="3685" spans="1:43">
      <c r="A3685" t="str">
        <f>IF(C3685="","","Allievo "&amp;COUNTIF($C$2:C3685,C3685))</f>
        <v/>
      </c>
      <c r="H3685" s="3"/>
      <c r="N3685" s="3"/>
      <c r="O3685" s="3"/>
      <c r="P3685" s="3"/>
      <c r="Q3685" s="3"/>
      <c r="R3685" s="3"/>
      <c r="S3685" s="3"/>
      <c r="T3685" s="3"/>
      <c r="V3685" s="3"/>
      <c r="W3685" s="3"/>
      <c r="X3685" s="3"/>
      <c r="Z3685" s="3"/>
      <c r="AA3685" s="3"/>
      <c r="AB3685" s="3"/>
      <c r="AC3685" s="3"/>
      <c r="AD3685" s="3"/>
      <c r="AF3685" s="3"/>
      <c r="AG3685" s="3"/>
      <c r="AH3685" s="3"/>
      <c r="AJ3685" s="3"/>
      <c r="AK3685" s="3"/>
      <c r="AL3685" s="3"/>
      <c r="AN3685" s="3"/>
      <c r="AQ3685" s="3"/>
    </row>
    <row r="3686" spans="1:43">
      <c r="A3686" t="str">
        <f>IF(C3686="","","Allievo "&amp;COUNTIF($C$2:C3686,C3686))</f>
        <v/>
      </c>
      <c r="H3686" s="3"/>
      <c r="N3686" s="3"/>
      <c r="O3686" s="3"/>
      <c r="P3686" s="3"/>
      <c r="Q3686" s="3"/>
      <c r="R3686" s="3"/>
      <c r="S3686" s="3"/>
      <c r="T3686" s="3"/>
      <c r="V3686" s="3"/>
      <c r="W3686" s="3"/>
      <c r="X3686" s="3"/>
      <c r="Z3686" s="3"/>
      <c r="AA3686" s="3"/>
      <c r="AB3686" s="3"/>
      <c r="AC3686" s="3"/>
      <c r="AD3686" s="3"/>
      <c r="AF3686" s="3"/>
      <c r="AG3686" s="3"/>
      <c r="AH3686" s="3"/>
      <c r="AJ3686" s="3"/>
      <c r="AK3686" s="3"/>
      <c r="AL3686" s="3"/>
      <c r="AN3686" s="3"/>
      <c r="AQ3686" s="3"/>
    </row>
    <row r="3687" spans="1:43">
      <c r="A3687" t="str">
        <f>IF(C3687="","","Allievo "&amp;COUNTIF($C$2:C3687,C3687))</f>
        <v/>
      </c>
      <c r="H3687" s="3"/>
      <c r="N3687" s="3"/>
      <c r="O3687" s="3"/>
      <c r="P3687" s="3"/>
      <c r="Q3687" s="3"/>
      <c r="R3687" s="3"/>
      <c r="S3687" s="3"/>
      <c r="T3687" s="3"/>
      <c r="V3687" s="3"/>
      <c r="W3687" s="3"/>
      <c r="X3687" s="3"/>
      <c r="Z3687" s="3"/>
      <c r="AA3687" s="3"/>
      <c r="AB3687" s="3"/>
      <c r="AC3687" s="3"/>
      <c r="AD3687" s="3"/>
      <c r="AF3687" s="3"/>
      <c r="AG3687" s="3"/>
      <c r="AH3687" s="3"/>
      <c r="AJ3687" s="3"/>
      <c r="AK3687" s="3"/>
      <c r="AL3687" s="3"/>
      <c r="AN3687" s="3"/>
      <c r="AQ3687" s="3"/>
    </row>
    <row r="3688" spans="1:43">
      <c r="A3688" t="str">
        <f>IF(C3688="","","Allievo "&amp;COUNTIF($C$2:C3688,C3688))</f>
        <v/>
      </c>
      <c r="H3688" s="3"/>
      <c r="N3688" s="3"/>
      <c r="O3688" s="3"/>
      <c r="P3688" s="3"/>
      <c r="Q3688" s="3"/>
      <c r="R3688" s="3"/>
      <c r="S3688" s="3"/>
      <c r="T3688" s="3"/>
      <c r="V3688" s="3"/>
      <c r="W3688" s="3"/>
      <c r="X3688" s="3"/>
      <c r="Z3688" s="3"/>
      <c r="AA3688" s="3"/>
      <c r="AB3688" s="3"/>
      <c r="AC3688" s="3"/>
      <c r="AD3688" s="3"/>
      <c r="AF3688" s="3"/>
      <c r="AG3688" s="3"/>
      <c r="AH3688" s="3"/>
      <c r="AJ3688" s="3"/>
      <c r="AK3688" s="3"/>
      <c r="AL3688" s="3"/>
      <c r="AN3688" s="3"/>
      <c r="AQ3688" s="3"/>
    </row>
    <row r="3689" spans="1:43">
      <c r="A3689" t="str">
        <f>IF(C3689="","","Allievo "&amp;COUNTIF($C$2:C3689,C3689))</f>
        <v/>
      </c>
      <c r="H3689" s="3"/>
      <c r="N3689" s="3"/>
      <c r="O3689" s="3"/>
      <c r="P3689" s="3"/>
      <c r="Q3689" s="3"/>
      <c r="R3689" s="3"/>
      <c r="S3689" s="3"/>
      <c r="T3689" s="3"/>
      <c r="V3689" s="3"/>
      <c r="W3689" s="3"/>
      <c r="X3689" s="3"/>
      <c r="Z3689" s="3"/>
      <c r="AA3689" s="3"/>
      <c r="AB3689" s="3"/>
      <c r="AC3689" s="3"/>
      <c r="AD3689" s="3"/>
      <c r="AF3689" s="3"/>
      <c r="AG3689" s="3"/>
      <c r="AH3689" s="3"/>
      <c r="AJ3689" s="3"/>
      <c r="AK3689" s="3"/>
      <c r="AL3689" s="3"/>
      <c r="AN3689" s="3"/>
      <c r="AQ3689" s="3"/>
    </row>
    <row r="3690" spans="1:43">
      <c r="A3690" t="str">
        <f>IF(C3690="","","Allievo "&amp;COUNTIF($C$2:C3690,C3690))</f>
        <v/>
      </c>
      <c r="H3690" s="3"/>
      <c r="N3690" s="3"/>
      <c r="O3690" s="3"/>
      <c r="P3690" s="3"/>
      <c r="Q3690" s="3"/>
      <c r="R3690" s="3"/>
      <c r="S3690" s="3"/>
      <c r="T3690" s="3"/>
      <c r="V3690" s="3"/>
      <c r="W3690" s="3"/>
      <c r="X3690" s="3"/>
      <c r="Z3690" s="3"/>
      <c r="AA3690" s="3"/>
      <c r="AB3690" s="3"/>
      <c r="AC3690" s="3"/>
      <c r="AD3690" s="3"/>
      <c r="AF3690" s="3"/>
      <c r="AG3690" s="3"/>
      <c r="AH3690" s="3"/>
      <c r="AJ3690" s="3"/>
      <c r="AK3690" s="3"/>
      <c r="AL3690" s="3"/>
      <c r="AN3690" s="3"/>
      <c r="AQ3690" s="3"/>
    </row>
    <row r="3691" spans="1:43">
      <c r="A3691" t="str">
        <f>IF(C3691="","","Allievo "&amp;COUNTIF($C$2:C3691,C3691))</f>
        <v/>
      </c>
      <c r="H3691" s="3"/>
      <c r="N3691" s="3"/>
      <c r="O3691" s="3"/>
      <c r="P3691" s="3"/>
      <c r="Q3691" s="3"/>
      <c r="R3691" s="3"/>
      <c r="S3691" s="3"/>
      <c r="T3691" s="3"/>
      <c r="V3691" s="3"/>
      <c r="W3691" s="3"/>
      <c r="X3691" s="3"/>
      <c r="Z3691" s="3"/>
      <c r="AA3691" s="3"/>
      <c r="AB3691" s="3"/>
      <c r="AC3691" s="3"/>
      <c r="AD3691" s="3"/>
      <c r="AF3691" s="3"/>
      <c r="AG3691" s="3"/>
      <c r="AH3691" s="3"/>
      <c r="AJ3691" s="3"/>
      <c r="AK3691" s="3"/>
      <c r="AL3691" s="3"/>
      <c r="AN3691" s="3"/>
      <c r="AQ3691" s="3"/>
    </row>
    <row r="3692" spans="1:43">
      <c r="A3692" t="str">
        <f>IF(C3692="","","Allievo "&amp;COUNTIF($C$2:C3692,C3692))</f>
        <v/>
      </c>
      <c r="H3692" s="3"/>
      <c r="N3692" s="3"/>
      <c r="O3692" s="3"/>
      <c r="P3692" s="3"/>
      <c r="Q3692" s="3"/>
      <c r="R3692" s="3"/>
      <c r="S3692" s="3"/>
      <c r="T3692" s="3"/>
      <c r="V3692" s="3"/>
      <c r="W3692" s="3"/>
      <c r="X3692" s="3"/>
      <c r="Z3692" s="3"/>
      <c r="AA3692" s="3"/>
      <c r="AB3692" s="3"/>
      <c r="AC3692" s="3"/>
      <c r="AD3692" s="3"/>
      <c r="AF3692" s="3"/>
      <c r="AG3692" s="3"/>
      <c r="AH3692" s="3"/>
      <c r="AJ3692" s="3"/>
      <c r="AK3692" s="3"/>
      <c r="AL3692" s="3"/>
      <c r="AN3692" s="3"/>
      <c r="AQ3692" s="3"/>
    </row>
    <row r="3693" spans="1:43">
      <c r="A3693" t="str">
        <f>IF(C3693="","","Allievo "&amp;COUNTIF($C$2:C3693,C3693))</f>
        <v/>
      </c>
      <c r="H3693" s="3"/>
      <c r="N3693" s="3"/>
      <c r="O3693" s="3"/>
      <c r="P3693" s="3"/>
      <c r="Q3693" s="3"/>
      <c r="R3693" s="3"/>
      <c r="S3693" s="3"/>
      <c r="T3693" s="3"/>
      <c r="V3693" s="3"/>
      <c r="W3693" s="3"/>
      <c r="X3693" s="3"/>
      <c r="Z3693" s="3"/>
      <c r="AA3693" s="3"/>
      <c r="AB3693" s="3"/>
      <c r="AC3693" s="3"/>
      <c r="AD3693" s="3"/>
      <c r="AF3693" s="3"/>
      <c r="AG3693" s="3"/>
      <c r="AH3693" s="3"/>
      <c r="AJ3693" s="3"/>
      <c r="AK3693" s="3"/>
      <c r="AL3693" s="3"/>
      <c r="AN3693" s="3"/>
      <c r="AQ3693" s="3"/>
    </row>
    <row r="3694" spans="1:43">
      <c r="A3694" t="str">
        <f>IF(C3694="","","Allievo "&amp;COUNTIF($C$2:C3694,C3694))</f>
        <v/>
      </c>
      <c r="H3694" s="3"/>
      <c r="N3694" s="3"/>
      <c r="O3694" s="3"/>
      <c r="P3694" s="3"/>
      <c r="Q3694" s="3"/>
      <c r="R3694" s="3"/>
      <c r="S3694" s="3"/>
      <c r="T3694" s="3"/>
      <c r="V3694" s="3"/>
      <c r="W3694" s="3"/>
      <c r="X3694" s="3"/>
      <c r="Z3694" s="3"/>
      <c r="AA3694" s="3"/>
      <c r="AB3694" s="3"/>
      <c r="AC3694" s="3"/>
      <c r="AD3694" s="3"/>
      <c r="AF3694" s="3"/>
      <c r="AG3694" s="3"/>
      <c r="AH3694" s="3"/>
      <c r="AJ3694" s="3"/>
      <c r="AK3694" s="3"/>
      <c r="AL3694" s="3"/>
      <c r="AN3694" s="3"/>
      <c r="AQ3694" s="3"/>
    </row>
    <row r="3695" spans="1:43">
      <c r="A3695" t="str">
        <f>IF(C3695="","","Allievo "&amp;COUNTIF($C$2:C3695,C3695))</f>
        <v/>
      </c>
      <c r="H3695" s="3"/>
      <c r="N3695" s="3"/>
      <c r="O3695" s="3"/>
      <c r="P3695" s="3"/>
      <c r="Q3695" s="3"/>
      <c r="R3695" s="3"/>
      <c r="S3695" s="3"/>
      <c r="T3695" s="3"/>
      <c r="V3695" s="3"/>
      <c r="W3695" s="3"/>
      <c r="X3695" s="3"/>
      <c r="Z3695" s="3"/>
      <c r="AA3695" s="3"/>
      <c r="AB3695" s="3"/>
      <c r="AC3695" s="3"/>
      <c r="AD3695" s="3"/>
      <c r="AF3695" s="3"/>
      <c r="AG3695" s="3"/>
      <c r="AH3695" s="3"/>
      <c r="AJ3695" s="3"/>
      <c r="AK3695" s="3"/>
      <c r="AL3695" s="3"/>
      <c r="AN3695" s="3"/>
      <c r="AQ3695" s="3"/>
    </row>
    <row r="3696" spans="1:43">
      <c r="A3696" t="str">
        <f>IF(C3696="","","Allievo "&amp;COUNTIF($C$2:C3696,C3696))</f>
        <v/>
      </c>
      <c r="H3696" s="3"/>
      <c r="N3696" s="3"/>
      <c r="O3696" s="3"/>
      <c r="P3696" s="3"/>
      <c r="Q3696" s="3"/>
      <c r="R3696" s="3"/>
      <c r="S3696" s="3"/>
      <c r="T3696" s="3"/>
      <c r="V3696" s="3"/>
      <c r="W3696" s="3"/>
      <c r="X3696" s="3"/>
      <c r="Z3696" s="3"/>
      <c r="AA3696" s="3"/>
      <c r="AB3696" s="3"/>
      <c r="AC3696" s="3"/>
      <c r="AD3696" s="3"/>
      <c r="AF3696" s="3"/>
      <c r="AG3696" s="3"/>
      <c r="AH3696" s="3"/>
      <c r="AJ3696" s="3"/>
      <c r="AK3696" s="3"/>
      <c r="AL3696" s="3"/>
      <c r="AN3696" s="3"/>
      <c r="AQ3696" s="3"/>
    </row>
    <row r="3697" spans="1:43">
      <c r="A3697" t="str">
        <f>IF(C3697="","","Allievo "&amp;COUNTIF($C$2:C3697,C3697))</f>
        <v/>
      </c>
      <c r="H3697" s="3"/>
      <c r="N3697" s="3"/>
      <c r="O3697" s="3"/>
      <c r="P3697" s="3"/>
      <c r="Q3697" s="3"/>
      <c r="R3697" s="3"/>
      <c r="S3697" s="3"/>
      <c r="T3697" s="3"/>
      <c r="V3697" s="3"/>
      <c r="W3697" s="3"/>
      <c r="X3697" s="3"/>
      <c r="Z3697" s="3"/>
      <c r="AA3697" s="3"/>
      <c r="AB3697" s="3"/>
      <c r="AC3697" s="3"/>
      <c r="AD3697" s="3"/>
      <c r="AF3697" s="3"/>
      <c r="AG3697" s="3"/>
      <c r="AH3697" s="3"/>
      <c r="AJ3697" s="3"/>
      <c r="AK3697" s="3"/>
      <c r="AL3697" s="3"/>
      <c r="AN3697" s="3"/>
      <c r="AQ3697" s="3"/>
    </row>
    <row r="3698" spans="1:43">
      <c r="A3698" t="str">
        <f>IF(C3698="","","Allievo "&amp;COUNTIF($C$2:C3698,C3698))</f>
        <v/>
      </c>
      <c r="H3698" s="3"/>
      <c r="N3698" s="3"/>
      <c r="O3698" s="3"/>
      <c r="P3698" s="3"/>
      <c r="Q3698" s="3"/>
      <c r="R3698" s="3"/>
      <c r="S3698" s="3"/>
      <c r="T3698" s="3"/>
      <c r="V3698" s="3"/>
      <c r="W3698" s="3"/>
      <c r="X3698" s="3"/>
      <c r="Z3698" s="3"/>
      <c r="AA3698" s="3"/>
      <c r="AB3698" s="3"/>
      <c r="AC3698" s="3"/>
      <c r="AD3698" s="3"/>
      <c r="AF3698" s="3"/>
      <c r="AG3698" s="3"/>
      <c r="AH3698" s="3"/>
      <c r="AJ3698" s="3"/>
      <c r="AK3698" s="3"/>
      <c r="AL3698" s="3"/>
      <c r="AN3698" s="3"/>
      <c r="AQ3698" s="3"/>
    </row>
    <row r="3699" spans="1:43">
      <c r="A3699" t="str">
        <f>IF(C3699="","","Allievo "&amp;COUNTIF($C$2:C3699,C3699))</f>
        <v/>
      </c>
      <c r="H3699" s="3"/>
      <c r="N3699" s="3"/>
      <c r="O3699" s="3"/>
      <c r="P3699" s="3"/>
      <c r="Q3699" s="3"/>
      <c r="R3699" s="3"/>
      <c r="S3699" s="3"/>
      <c r="T3699" s="3"/>
      <c r="V3699" s="3"/>
      <c r="W3699" s="3"/>
      <c r="X3699" s="3"/>
      <c r="Z3699" s="3"/>
      <c r="AA3699" s="3"/>
      <c r="AB3699" s="3"/>
      <c r="AC3699" s="3"/>
      <c r="AD3699" s="3"/>
      <c r="AF3699" s="3"/>
      <c r="AG3699" s="3"/>
      <c r="AH3699" s="3"/>
      <c r="AJ3699" s="3"/>
      <c r="AK3699" s="3"/>
      <c r="AL3699" s="3"/>
      <c r="AN3699" s="3"/>
      <c r="AQ3699" s="3"/>
    </row>
    <row r="3700" spans="1:43">
      <c r="A3700" t="str">
        <f>IF(C3700="","","Allievo "&amp;COUNTIF($C$2:C3700,C3700))</f>
        <v/>
      </c>
      <c r="H3700" s="3"/>
      <c r="N3700" s="3"/>
      <c r="O3700" s="3"/>
      <c r="P3700" s="3"/>
      <c r="Q3700" s="3"/>
      <c r="R3700" s="3"/>
      <c r="S3700" s="3"/>
      <c r="T3700" s="3"/>
      <c r="V3700" s="3"/>
      <c r="W3700" s="3"/>
      <c r="X3700" s="3"/>
      <c r="Z3700" s="3"/>
      <c r="AA3700" s="3"/>
      <c r="AB3700" s="3"/>
      <c r="AC3700" s="3"/>
      <c r="AD3700" s="3"/>
      <c r="AF3700" s="3"/>
      <c r="AG3700" s="3"/>
      <c r="AH3700" s="3"/>
      <c r="AJ3700" s="3"/>
      <c r="AK3700" s="3"/>
      <c r="AL3700" s="3"/>
      <c r="AN3700" s="3"/>
      <c r="AQ3700" s="3"/>
    </row>
    <row r="3701" spans="1:43">
      <c r="A3701" t="str">
        <f>IF(C3701="","","Allievo "&amp;COUNTIF($C$2:C3701,C3701))</f>
        <v/>
      </c>
      <c r="H3701" s="3"/>
      <c r="N3701" s="3"/>
      <c r="O3701" s="3"/>
      <c r="P3701" s="3"/>
      <c r="Q3701" s="3"/>
      <c r="R3701" s="3"/>
      <c r="S3701" s="3"/>
      <c r="T3701" s="3"/>
      <c r="V3701" s="3"/>
      <c r="W3701" s="3"/>
      <c r="X3701" s="3"/>
      <c r="Z3701" s="3"/>
      <c r="AA3701" s="3"/>
      <c r="AB3701" s="3"/>
      <c r="AC3701" s="3"/>
      <c r="AD3701" s="3"/>
      <c r="AF3701" s="3"/>
      <c r="AG3701" s="3"/>
      <c r="AH3701" s="3"/>
      <c r="AJ3701" s="3"/>
      <c r="AK3701" s="3"/>
      <c r="AL3701" s="3"/>
      <c r="AN3701" s="3"/>
      <c r="AQ3701" s="3"/>
    </row>
    <row r="3702" spans="1:43">
      <c r="A3702" t="str">
        <f>IF(C3702="","","Allievo "&amp;COUNTIF($C$2:C3702,C3702))</f>
        <v/>
      </c>
      <c r="H3702" s="3"/>
      <c r="N3702" s="3"/>
      <c r="O3702" s="3"/>
      <c r="P3702" s="3"/>
      <c r="Q3702" s="3"/>
      <c r="R3702" s="3"/>
      <c r="S3702" s="3"/>
      <c r="T3702" s="3"/>
      <c r="V3702" s="3"/>
      <c r="W3702" s="3"/>
      <c r="X3702" s="3"/>
      <c r="Z3702" s="3"/>
      <c r="AA3702" s="3"/>
      <c r="AB3702" s="3"/>
      <c r="AC3702" s="3"/>
      <c r="AD3702" s="3"/>
      <c r="AF3702" s="3"/>
      <c r="AG3702" s="3"/>
      <c r="AH3702" s="3"/>
      <c r="AJ3702" s="3"/>
      <c r="AK3702" s="3"/>
      <c r="AL3702" s="3"/>
      <c r="AN3702" s="3"/>
      <c r="AQ3702" s="3"/>
    </row>
    <row r="3703" spans="1:43">
      <c r="A3703" t="str">
        <f>IF(C3703="","","Allievo "&amp;COUNTIF($C$2:C3703,C3703))</f>
        <v/>
      </c>
      <c r="H3703" s="3"/>
      <c r="N3703" s="3"/>
      <c r="O3703" s="3"/>
      <c r="P3703" s="3"/>
      <c r="Q3703" s="3"/>
      <c r="R3703" s="3"/>
      <c r="S3703" s="3"/>
      <c r="T3703" s="3"/>
      <c r="V3703" s="3"/>
      <c r="W3703" s="3"/>
      <c r="X3703" s="3"/>
      <c r="Z3703" s="3"/>
      <c r="AA3703" s="3"/>
      <c r="AB3703" s="3"/>
      <c r="AC3703" s="3"/>
      <c r="AD3703" s="3"/>
      <c r="AF3703" s="3"/>
      <c r="AG3703" s="3"/>
      <c r="AH3703" s="3"/>
      <c r="AJ3703" s="3"/>
      <c r="AK3703" s="3"/>
      <c r="AL3703" s="3"/>
      <c r="AN3703" s="3"/>
      <c r="AQ3703" s="3"/>
    </row>
    <row r="3704" spans="1:43">
      <c r="A3704" t="str">
        <f>IF(C3704="","","Allievo "&amp;COUNTIF($C$2:C3704,C3704))</f>
        <v/>
      </c>
      <c r="H3704" s="3"/>
      <c r="N3704" s="3"/>
      <c r="O3704" s="3"/>
      <c r="P3704" s="3"/>
      <c r="Q3704" s="3"/>
      <c r="R3704" s="3"/>
      <c r="S3704" s="3"/>
      <c r="T3704" s="3"/>
      <c r="V3704" s="3"/>
      <c r="W3704" s="3"/>
      <c r="X3704" s="3"/>
      <c r="Z3704" s="3"/>
      <c r="AA3704" s="3"/>
      <c r="AB3704" s="3"/>
      <c r="AC3704" s="3"/>
      <c r="AD3704" s="3"/>
      <c r="AF3704" s="3"/>
      <c r="AG3704" s="3"/>
      <c r="AH3704" s="3"/>
      <c r="AJ3704" s="3"/>
      <c r="AK3704" s="3"/>
      <c r="AL3704" s="3"/>
      <c r="AN3704" s="3"/>
      <c r="AQ3704" s="3"/>
    </row>
    <row r="3705" spans="1:43">
      <c r="A3705" t="str">
        <f>IF(C3705="","","Allievo "&amp;COUNTIF($C$2:C3705,C3705))</f>
        <v/>
      </c>
      <c r="H3705" s="3"/>
      <c r="N3705" s="3"/>
      <c r="O3705" s="3"/>
      <c r="P3705" s="3"/>
      <c r="Q3705" s="3"/>
      <c r="R3705" s="3"/>
      <c r="S3705" s="3"/>
      <c r="T3705" s="3"/>
      <c r="V3705" s="3"/>
      <c r="W3705" s="3"/>
      <c r="X3705" s="3"/>
      <c r="Z3705" s="3"/>
      <c r="AA3705" s="3"/>
      <c r="AB3705" s="3"/>
      <c r="AC3705" s="3"/>
      <c r="AD3705" s="3"/>
      <c r="AF3705" s="3"/>
      <c r="AG3705" s="3"/>
      <c r="AH3705" s="3"/>
      <c r="AJ3705" s="3"/>
      <c r="AK3705" s="3"/>
      <c r="AL3705" s="3"/>
      <c r="AN3705" s="3"/>
      <c r="AQ3705" s="3"/>
    </row>
    <row r="3706" spans="1:43">
      <c r="A3706" t="str">
        <f>IF(C3706="","","Allievo "&amp;COUNTIF($C$2:C3706,C3706))</f>
        <v/>
      </c>
      <c r="H3706" s="3"/>
      <c r="N3706" s="3"/>
      <c r="O3706" s="3"/>
      <c r="P3706" s="3"/>
      <c r="Q3706" s="3"/>
      <c r="R3706" s="3"/>
      <c r="S3706" s="3"/>
      <c r="T3706" s="3"/>
      <c r="V3706" s="3"/>
      <c r="W3706" s="3"/>
      <c r="X3706" s="3"/>
      <c r="Z3706" s="3"/>
      <c r="AA3706" s="3"/>
      <c r="AB3706" s="3"/>
      <c r="AC3706" s="3"/>
      <c r="AD3706" s="3"/>
      <c r="AF3706" s="3"/>
      <c r="AG3706" s="3"/>
      <c r="AH3706" s="3"/>
      <c r="AJ3706" s="3"/>
      <c r="AK3706" s="3"/>
      <c r="AL3706" s="3"/>
      <c r="AN3706" s="3"/>
      <c r="AQ3706" s="3"/>
    </row>
    <row r="3707" spans="1:43">
      <c r="A3707" t="str">
        <f>IF(C3707="","","Allievo "&amp;COUNTIF($C$2:C3707,C3707))</f>
        <v/>
      </c>
      <c r="H3707" s="3"/>
      <c r="N3707" s="3"/>
      <c r="O3707" s="3"/>
      <c r="P3707" s="3"/>
      <c r="Q3707" s="3"/>
      <c r="R3707" s="3"/>
      <c r="S3707" s="3"/>
      <c r="T3707" s="3"/>
      <c r="V3707" s="3"/>
      <c r="W3707" s="3"/>
      <c r="X3707" s="3"/>
      <c r="Z3707" s="3"/>
      <c r="AA3707" s="3"/>
      <c r="AB3707" s="3"/>
      <c r="AC3707" s="3"/>
      <c r="AD3707" s="3"/>
      <c r="AF3707" s="3"/>
      <c r="AG3707" s="3"/>
      <c r="AH3707" s="3"/>
      <c r="AJ3707" s="3"/>
      <c r="AK3707" s="3"/>
      <c r="AL3707" s="3"/>
      <c r="AN3707" s="3"/>
      <c r="AQ3707" s="3"/>
    </row>
    <row r="3708" spans="1:43">
      <c r="A3708" t="str">
        <f>IF(C3708="","","Allievo "&amp;COUNTIF($C$2:C3708,C3708))</f>
        <v/>
      </c>
      <c r="H3708" s="3"/>
      <c r="N3708" s="3"/>
      <c r="O3708" s="3"/>
      <c r="P3708" s="3"/>
      <c r="Q3708" s="3"/>
      <c r="R3708" s="3"/>
      <c r="S3708" s="3"/>
      <c r="T3708" s="3"/>
      <c r="V3708" s="3"/>
      <c r="W3708" s="3"/>
      <c r="X3708" s="3"/>
      <c r="Z3708" s="3"/>
      <c r="AA3708" s="3"/>
      <c r="AB3708" s="3"/>
      <c r="AC3708" s="3"/>
      <c r="AD3708" s="3"/>
      <c r="AF3708" s="3"/>
      <c r="AG3708" s="3"/>
      <c r="AH3708" s="3"/>
      <c r="AJ3708" s="3"/>
      <c r="AK3708" s="3"/>
      <c r="AL3708" s="3"/>
      <c r="AN3708" s="3"/>
      <c r="AQ3708" s="3"/>
    </row>
    <row r="3709" spans="1:43">
      <c r="A3709" t="str">
        <f>IF(C3709="","","Allievo "&amp;COUNTIF($C$2:C3709,C3709))</f>
        <v/>
      </c>
      <c r="H3709" s="3"/>
      <c r="N3709" s="3"/>
      <c r="O3709" s="3"/>
      <c r="P3709" s="3"/>
      <c r="Q3709" s="3"/>
      <c r="R3709" s="3"/>
      <c r="S3709" s="3"/>
      <c r="T3709" s="3"/>
      <c r="V3709" s="3"/>
      <c r="W3709" s="3"/>
      <c r="X3709" s="3"/>
      <c r="Z3709" s="3"/>
      <c r="AA3709" s="3"/>
      <c r="AB3709" s="3"/>
      <c r="AC3709" s="3"/>
      <c r="AD3709" s="3"/>
      <c r="AF3709" s="3"/>
      <c r="AG3709" s="3"/>
      <c r="AH3709" s="3"/>
      <c r="AJ3709" s="3"/>
      <c r="AK3709" s="3"/>
      <c r="AL3709" s="3"/>
      <c r="AN3709" s="3"/>
      <c r="AQ3709" s="3"/>
    </row>
    <row r="3710" spans="1:43">
      <c r="A3710" t="str">
        <f>IF(C3710="","","Allievo "&amp;COUNTIF($C$2:C3710,C3710))</f>
        <v/>
      </c>
      <c r="H3710" s="3"/>
      <c r="N3710" s="3"/>
      <c r="O3710" s="3"/>
      <c r="P3710" s="3"/>
      <c r="Q3710" s="3"/>
      <c r="R3710" s="3"/>
      <c r="S3710" s="3"/>
      <c r="T3710" s="3"/>
      <c r="V3710" s="3"/>
      <c r="W3710" s="3"/>
      <c r="X3710" s="3"/>
      <c r="Z3710" s="3"/>
      <c r="AA3710" s="3"/>
      <c r="AB3710" s="3"/>
      <c r="AC3710" s="3"/>
      <c r="AD3710" s="3"/>
      <c r="AF3710" s="3"/>
      <c r="AG3710" s="3"/>
      <c r="AH3710" s="3"/>
      <c r="AJ3710" s="3"/>
      <c r="AK3710" s="3"/>
      <c r="AL3710" s="3"/>
      <c r="AN3710" s="3"/>
      <c r="AQ3710" s="3"/>
    </row>
    <row r="3711" spans="1:43">
      <c r="A3711" t="str">
        <f>IF(C3711="","","Allievo "&amp;COUNTIF($C$2:C3711,C3711))</f>
        <v/>
      </c>
      <c r="H3711" s="3"/>
      <c r="N3711" s="3"/>
      <c r="O3711" s="3"/>
      <c r="P3711" s="3"/>
      <c r="Q3711" s="3"/>
      <c r="R3711" s="3"/>
      <c r="S3711" s="3"/>
      <c r="T3711" s="3"/>
      <c r="V3711" s="3"/>
      <c r="W3711" s="3"/>
      <c r="X3711" s="3"/>
      <c r="Z3711" s="3"/>
      <c r="AA3711" s="3"/>
      <c r="AB3711" s="3"/>
      <c r="AC3711" s="3"/>
      <c r="AD3711" s="3"/>
      <c r="AF3711" s="3"/>
      <c r="AG3711" s="3"/>
      <c r="AH3711" s="3"/>
      <c r="AJ3711" s="3"/>
      <c r="AK3711" s="3"/>
      <c r="AL3711" s="3"/>
      <c r="AN3711" s="3"/>
      <c r="AQ3711" s="3"/>
    </row>
    <row r="3712" spans="1:43">
      <c r="A3712" t="str">
        <f>IF(C3712="","","Allievo "&amp;COUNTIF($C$2:C3712,C3712))</f>
        <v/>
      </c>
      <c r="H3712" s="3"/>
      <c r="N3712" s="3"/>
      <c r="O3712" s="3"/>
      <c r="P3712" s="3"/>
      <c r="Q3712" s="3"/>
      <c r="R3712" s="3"/>
      <c r="S3712" s="3"/>
      <c r="T3712" s="3"/>
      <c r="V3712" s="3"/>
      <c r="W3712" s="3"/>
      <c r="X3712" s="3"/>
      <c r="Z3712" s="3"/>
      <c r="AA3712" s="3"/>
      <c r="AB3712" s="3"/>
      <c r="AC3712" s="3"/>
      <c r="AD3712" s="3"/>
      <c r="AF3712" s="3"/>
      <c r="AG3712" s="3"/>
      <c r="AH3712" s="3"/>
      <c r="AJ3712" s="3"/>
      <c r="AK3712" s="3"/>
      <c r="AL3712" s="3"/>
      <c r="AN3712" s="3"/>
      <c r="AQ3712" s="3"/>
    </row>
    <row r="3713" spans="1:43">
      <c r="A3713" t="str">
        <f>IF(C3713="","","Allievo "&amp;COUNTIF($C$2:C3713,C3713))</f>
        <v/>
      </c>
      <c r="H3713" s="3"/>
      <c r="N3713" s="3"/>
      <c r="O3713" s="3"/>
      <c r="P3713" s="3"/>
      <c r="Q3713" s="3"/>
      <c r="R3713" s="3"/>
      <c r="S3713" s="3"/>
      <c r="T3713" s="3"/>
      <c r="V3713" s="3"/>
      <c r="W3713" s="3"/>
      <c r="X3713" s="3"/>
      <c r="Z3713" s="3"/>
      <c r="AA3713" s="3"/>
      <c r="AB3713" s="3"/>
      <c r="AC3713" s="3"/>
      <c r="AD3713" s="3"/>
      <c r="AF3713" s="3"/>
      <c r="AG3713" s="3"/>
      <c r="AH3713" s="3"/>
      <c r="AJ3713" s="3"/>
      <c r="AK3713" s="3"/>
      <c r="AL3713" s="3"/>
      <c r="AN3713" s="3"/>
      <c r="AQ3713" s="3"/>
    </row>
    <row r="3714" spans="1:43">
      <c r="A3714" t="str">
        <f>IF(C3714="","","Allievo "&amp;COUNTIF($C$2:C3714,C3714))</f>
        <v/>
      </c>
      <c r="H3714" s="3"/>
      <c r="N3714" s="3"/>
      <c r="O3714" s="3"/>
      <c r="P3714" s="3"/>
      <c r="Q3714" s="3"/>
      <c r="R3714" s="3"/>
      <c r="S3714" s="3"/>
      <c r="T3714" s="3"/>
      <c r="V3714" s="3"/>
      <c r="W3714" s="3"/>
      <c r="X3714" s="3"/>
      <c r="Z3714" s="3"/>
      <c r="AA3714" s="3"/>
      <c r="AB3714" s="3"/>
      <c r="AC3714" s="3"/>
      <c r="AD3714" s="3"/>
      <c r="AF3714" s="3"/>
      <c r="AG3714" s="3"/>
      <c r="AH3714" s="3"/>
      <c r="AJ3714" s="3"/>
      <c r="AK3714" s="3"/>
      <c r="AL3714" s="3"/>
      <c r="AN3714" s="3"/>
      <c r="AQ3714" s="3"/>
    </row>
    <row r="3715" spans="1:43">
      <c r="A3715" t="str">
        <f>IF(C3715="","","Allievo "&amp;COUNTIF($C$2:C3715,C3715))</f>
        <v/>
      </c>
      <c r="H3715" s="3"/>
      <c r="N3715" s="3"/>
      <c r="O3715" s="3"/>
      <c r="P3715" s="3"/>
      <c r="Q3715" s="3"/>
      <c r="R3715" s="3"/>
      <c r="S3715" s="3"/>
      <c r="T3715" s="3"/>
      <c r="V3715" s="3"/>
      <c r="W3715" s="3"/>
      <c r="X3715" s="3"/>
      <c r="Z3715" s="3"/>
      <c r="AA3715" s="3"/>
      <c r="AB3715" s="3"/>
      <c r="AC3715" s="3"/>
      <c r="AD3715" s="3"/>
      <c r="AF3715" s="3"/>
      <c r="AG3715" s="3"/>
      <c r="AH3715" s="3"/>
      <c r="AJ3715" s="3"/>
      <c r="AK3715" s="3"/>
      <c r="AL3715" s="3"/>
      <c r="AN3715" s="3"/>
      <c r="AQ3715" s="3"/>
    </row>
    <row r="3716" spans="1:43">
      <c r="A3716" t="str">
        <f>IF(C3716="","","Allievo "&amp;COUNTIF($C$2:C3716,C3716))</f>
        <v/>
      </c>
      <c r="H3716" s="3"/>
      <c r="N3716" s="3"/>
      <c r="O3716" s="3"/>
      <c r="P3716" s="3"/>
      <c r="Q3716" s="3"/>
      <c r="R3716" s="3"/>
      <c r="S3716" s="3"/>
      <c r="T3716" s="3"/>
      <c r="V3716" s="3"/>
      <c r="W3716" s="3"/>
      <c r="X3716" s="3"/>
      <c r="Z3716" s="3"/>
      <c r="AA3716" s="3"/>
      <c r="AB3716" s="3"/>
      <c r="AC3716" s="3"/>
      <c r="AD3716" s="3"/>
      <c r="AF3716" s="3"/>
      <c r="AG3716" s="3"/>
      <c r="AH3716" s="3"/>
      <c r="AJ3716" s="3"/>
      <c r="AK3716" s="3"/>
      <c r="AL3716" s="3"/>
      <c r="AN3716" s="3"/>
      <c r="AQ3716" s="3"/>
    </row>
    <row r="3717" spans="1:43">
      <c r="A3717" t="str">
        <f>IF(C3717="","","Allievo "&amp;COUNTIF($C$2:C3717,C3717))</f>
        <v/>
      </c>
      <c r="H3717" s="3"/>
      <c r="N3717" s="3"/>
      <c r="O3717" s="3"/>
      <c r="P3717" s="3"/>
      <c r="Q3717" s="3"/>
      <c r="R3717" s="3"/>
      <c r="S3717" s="3"/>
      <c r="T3717" s="3"/>
      <c r="V3717" s="3"/>
      <c r="W3717" s="3"/>
      <c r="X3717" s="3"/>
      <c r="Z3717" s="3"/>
      <c r="AA3717" s="3"/>
      <c r="AB3717" s="3"/>
      <c r="AC3717" s="3"/>
      <c r="AD3717" s="3"/>
      <c r="AF3717" s="3"/>
      <c r="AG3717" s="3"/>
      <c r="AH3717" s="3"/>
      <c r="AJ3717" s="3"/>
      <c r="AK3717" s="3"/>
      <c r="AL3717" s="3"/>
      <c r="AN3717" s="3"/>
      <c r="AQ3717" s="3"/>
    </row>
    <row r="3718" spans="1:43">
      <c r="A3718" t="str">
        <f>IF(C3718="","","Allievo "&amp;COUNTIF($C$2:C3718,C3718))</f>
        <v/>
      </c>
      <c r="H3718" s="3"/>
      <c r="N3718" s="3"/>
      <c r="O3718" s="3"/>
      <c r="P3718" s="3"/>
      <c r="Q3718" s="3"/>
      <c r="R3718" s="3"/>
      <c r="S3718" s="3"/>
      <c r="T3718" s="3"/>
      <c r="V3718" s="3"/>
      <c r="W3718" s="3"/>
      <c r="X3718" s="3"/>
      <c r="Z3718" s="3"/>
      <c r="AA3718" s="3"/>
      <c r="AB3718" s="3"/>
      <c r="AC3718" s="3"/>
      <c r="AD3718" s="3"/>
      <c r="AF3718" s="3"/>
      <c r="AG3718" s="3"/>
      <c r="AH3718" s="3"/>
      <c r="AJ3718" s="3"/>
      <c r="AK3718" s="3"/>
      <c r="AL3718" s="3"/>
      <c r="AN3718" s="3"/>
      <c r="AQ3718" s="3"/>
    </row>
    <row r="3719" spans="1:43">
      <c r="A3719" t="str">
        <f>IF(C3719="","","Allievo "&amp;COUNTIF($C$2:C3719,C3719))</f>
        <v/>
      </c>
      <c r="H3719" s="3"/>
      <c r="N3719" s="3"/>
      <c r="O3719" s="3"/>
      <c r="P3719" s="3"/>
      <c r="Q3719" s="3"/>
      <c r="R3719" s="3"/>
      <c r="S3719" s="3"/>
      <c r="T3719" s="3"/>
      <c r="V3719" s="3"/>
      <c r="W3719" s="3"/>
      <c r="X3719" s="3"/>
      <c r="Z3719" s="3"/>
      <c r="AA3719" s="3"/>
      <c r="AB3719" s="3"/>
      <c r="AC3719" s="3"/>
      <c r="AD3719" s="3"/>
      <c r="AF3719" s="3"/>
      <c r="AG3719" s="3"/>
      <c r="AH3719" s="3"/>
      <c r="AJ3719" s="3"/>
      <c r="AK3719" s="3"/>
      <c r="AL3719" s="3"/>
      <c r="AN3719" s="3"/>
      <c r="AQ3719" s="3"/>
    </row>
    <row r="3720" spans="1:43">
      <c r="A3720" t="str">
        <f>IF(C3720="","","Allievo "&amp;COUNTIF($C$2:C3720,C3720))</f>
        <v/>
      </c>
      <c r="H3720" s="3"/>
      <c r="N3720" s="3"/>
      <c r="O3720" s="3"/>
      <c r="P3720" s="3"/>
      <c r="Q3720" s="3"/>
      <c r="R3720" s="3"/>
      <c r="S3720" s="3"/>
      <c r="T3720" s="3"/>
      <c r="V3720" s="3"/>
      <c r="W3720" s="3"/>
      <c r="X3720" s="3"/>
      <c r="Z3720" s="3"/>
      <c r="AA3720" s="3"/>
      <c r="AB3720" s="3"/>
      <c r="AC3720" s="3"/>
      <c r="AD3720" s="3"/>
      <c r="AF3720" s="3"/>
      <c r="AG3720" s="3"/>
      <c r="AH3720" s="3"/>
      <c r="AJ3720" s="3"/>
      <c r="AK3720" s="3"/>
      <c r="AL3720" s="3"/>
      <c r="AN3720" s="3"/>
      <c r="AQ3720" s="3"/>
    </row>
    <row r="3721" spans="1:43">
      <c r="A3721" t="str">
        <f>IF(C3721="","","Allievo "&amp;COUNTIF($C$2:C3721,C3721))</f>
        <v/>
      </c>
      <c r="H3721" s="3"/>
      <c r="N3721" s="3"/>
      <c r="O3721" s="3"/>
      <c r="P3721" s="3"/>
      <c r="Q3721" s="3"/>
      <c r="R3721" s="3"/>
      <c r="S3721" s="3"/>
      <c r="T3721" s="3"/>
      <c r="V3721" s="3"/>
      <c r="W3721" s="3"/>
      <c r="X3721" s="3"/>
      <c r="Z3721" s="3"/>
      <c r="AA3721" s="3"/>
      <c r="AB3721" s="3"/>
      <c r="AC3721" s="3"/>
      <c r="AD3721" s="3"/>
      <c r="AF3721" s="3"/>
      <c r="AG3721" s="3"/>
      <c r="AH3721" s="3"/>
      <c r="AJ3721" s="3"/>
      <c r="AK3721" s="3"/>
      <c r="AL3721" s="3"/>
      <c r="AN3721" s="3"/>
      <c r="AQ3721" s="3"/>
    </row>
    <row r="3722" spans="1:43">
      <c r="A3722" t="str">
        <f>IF(C3722="","","Allievo "&amp;COUNTIF($C$2:C3722,C3722))</f>
        <v/>
      </c>
      <c r="H3722" s="3"/>
      <c r="N3722" s="3"/>
      <c r="O3722" s="3"/>
      <c r="P3722" s="3"/>
      <c r="Q3722" s="3"/>
      <c r="R3722" s="3"/>
      <c r="S3722" s="3"/>
      <c r="T3722" s="3"/>
      <c r="V3722" s="3"/>
      <c r="W3722" s="3"/>
      <c r="X3722" s="3"/>
      <c r="Z3722" s="3"/>
      <c r="AA3722" s="3"/>
      <c r="AB3722" s="3"/>
      <c r="AC3722" s="3"/>
      <c r="AD3722" s="3"/>
      <c r="AF3722" s="3"/>
      <c r="AG3722" s="3"/>
      <c r="AH3722" s="3"/>
      <c r="AJ3722" s="3"/>
      <c r="AK3722" s="3"/>
      <c r="AL3722" s="3"/>
      <c r="AN3722" s="3"/>
      <c r="AQ3722" s="3"/>
    </row>
    <row r="3723" spans="1:43">
      <c r="A3723" t="str">
        <f>IF(C3723="","","Allievo "&amp;COUNTIF($C$2:C3723,C3723))</f>
        <v/>
      </c>
      <c r="H3723" s="3"/>
      <c r="N3723" s="3"/>
      <c r="O3723" s="3"/>
      <c r="P3723" s="3"/>
      <c r="Q3723" s="3"/>
      <c r="R3723" s="3"/>
      <c r="S3723" s="3"/>
      <c r="T3723" s="3"/>
      <c r="V3723" s="3"/>
      <c r="W3723" s="3"/>
      <c r="X3723" s="3"/>
      <c r="Z3723" s="3"/>
      <c r="AA3723" s="3"/>
      <c r="AB3723" s="3"/>
      <c r="AC3723" s="3"/>
      <c r="AD3723" s="3"/>
      <c r="AF3723" s="3"/>
      <c r="AG3723" s="3"/>
      <c r="AH3723" s="3"/>
      <c r="AJ3723" s="3"/>
      <c r="AK3723" s="3"/>
      <c r="AL3723" s="3"/>
      <c r="AN3723" s="3"/>
      <c r="AQ3723" s="3"/>
    </row>
    <row r="3724" spans="1:43">
      <c r="A3724" t="str">
        <f>IF(C3724="","","Allievo "&amp;COUNTIF($C$2:C3724,C3724))</f>
        <v/>
      </c>
      <c r="H3724" s="3"/>
      <c r="N3724" s="3"/>
      <c r="O3724" s="3"/>
      <c r="P3724" s="3"/>
      <c r="Q3724" s="3"/>
      <c r="R3724" s="3"/>
      <c r="S3724" s="3"/>
      <c r="T3724" s="3"/>
      <c r="V3724" s="3"/>
      <c r="W3724" s="3"/>
      <c r="X3724" s="3"/>
      <c r="Z3724" s="3"/>
      <c r="AA3724" s="3"/>
      <c r="AB3724" s="3"/>
      <c r="AC3724" s="3"/>
      <c r="AD3724" s="3"/>
      <c r="AF3724" s="3"/>
      <c r="AG3724" s="3"/>
      <c r="AH3724" s="3"/>
      <c r="AJ3724" s="3"/>
      <c r="AK3724" s="3"/>
      <c r="AL3724" s="3"/>
      <c r="AN3724" s="3"/>
      <c r="AQ3724" s="3"/>
    </row>
    <row r="3725" spans="1:43">
      <c r="A3725" t="str">
        <f>IF(C3725="","","Allievo "&amp;COUNTIF($C$2:C3725,C3725))</f>
        <v/>
      </c>
      <c r="H3725" s="3"/>
      <c r="N3725" s="3"/>
      <c r="O3725" s="3"/>
      <c r="P3725" s="3"/>
      <c r="Q3725" s="3"/>
      <c r="R3725" s="3"/>
      <c r="S3725" s="3"/>
      <c r="T3725" s="3"/>
      <c r="V3725" s="3"/>
      <c r="W3725" s="3"/>
      <c r="X3725" s="3"/>
      <c r="Z3725" s="3"/>
      <c r="AA3725" s="3"/>
      <c r="AB3725" s="3"/>
      <c r="AC3725" s="3"/>
      <c r="AD3725" s="3"/>
      <c r="AF3725" s="3"/>
      <c r="AG3725" s="3"/>
      <c r="AH3725" s="3"/>
      <c r="AJ3725" s="3"/>
      <c r="AK3725" s="3"/>
      <c r="AL3725" s="3"/>
      <c r="AN3725" s="3"/>
      <c r="AQ3725" s="3"/>
    </row>
    <row r="3726" spans="1:43">
      <c r="A3726" t="str">
        <f>IF(C3726="","","Allievo "&amp;COUNTIF($C$2:C3726,C3726))</f>
        <v/>
      </c>
      <c r="H3726" s="3"/>
      <c r="N3726" s="3"/>
      <c r="O3726" s="3"/>
      <c r="P3726" s="3"/>
      <c r="Q3726" s="3"/>
      <c r="R3726" s="3"/>
      <c r="S3726" s="3"/>
      <c r="T3726" s="3"/>
      <c r="V3726" s="3"/>
      <c r="W3726" s="3"/>
      <c r="X3726" s="3"/>
      <c r="Z3726" s="3"/>
      <c r="AA3726" s="3"/>
      <c r="AB3726" s="3"/>
      <c r="AC3726" s="3"/>
      <c r="AD3726" s="3"/>
      <c r="AF3726" s="3"/>
      <c r="AG3726" s="3"/>
      <c r="AH3726" s="3"/>
      <c r="AJ3726" s="3"/>
      <c r="AK3726" s="3"/>
      <c r="AL3726" s="3"/>
      <c r="AN3726" s="3"/>
      <c r="AQ3726" s="3"/>
    </row>
    <row r="3727" spans="1:43">
      <c r="A3727" t="str">
        <f>IF(C3727="","","Allievo "&amp;COUNTIF($C$2:C3727,C3727))</f>
        <v/>
      </c>
      <c r="H3727" s="3"/>
      <c r="N3727" s="3"/>
      <c r="O3727" s="3"/>
      <c r="P3727" s="3"/>
      <c r="Q3727" s="3"/>
      <c r="R3727" s="3"/>
      <c r="S3727" s="3"/>
      <c r="T3727" s="3"/>
      <c r="V3727" s="3"/>
      <c r="W3727" s="3"/>
      <c r="X3727" s="3"/>
      <c r="Z3727" s="3"/>
      <c r="AA3727" s="3"/>
      <c r="AB3727" s="3"/>
      <c r="AC3727" s="3"/>
      <c r="AD3727" s="3"/>
      <c r="AF3727" s="3"/>
      <c r="AG3727" s="3"/>
      <c r="AH3727" s="3"/>
      <c r="AJ3727" s="3"/>
      <c r="AK3727" s="3"/>
      <c r="AL3727" s="3"/>
      <c r="AN3727" s="3"/>
      <c r="AQ3727" s="3"/>
    </row>
    <row r="3728" spans="1:43">
      <c r="A3728" t="str">
        <f>IF(C3728="","","Allievo "&amp;COUNTIF($C$2:C3728,C3728))</f>
        <v/>
      </c>
      <c r="H3728" s="3"/>
      <c r="N3728" s="3"/>
      <c r="O3728" s="3"/>
      <c r="P3728" s="3"/>
      <c r="Q3728" s="3"/>
      <c r="R3728" s="3"/>
      <c r="S3728" s="3"/>
      <c r="T3728" s="3"/>
      <c r="V3728" s="3"/>
      <c r="W3728" s="3"/>
      <c r="X3728" s="3"/>
      <c r="Z3728" s="3"/>
      <c r="AA3728" s="3"/>
      <c r="AB3728" s="3"/>
      <c r="AC3728" s="3"/>
      <c r="AD3728" s="3"/>
      <c r="AF3728" s="3"/>
      <c r="AG3728" s="3"/>
      <c r="AH3728" s="3"/>
      <c r="AJ3728" s="3"/>
      <c r="AK3728" s="3"/>
      <c r="AL3728" s="3"/>
      <c r="AN3728" s="3"/>
      <c r="AQ3728" s="3"/>
    </row>
    <row r="3729" spans="1:43">
      <c r="A3729" t="str">
        <f>IF(C3729="","","Allievo "&amp;COUNTIF($C$2:C3729,C3729))</f>
        <v/>
      </c>
      <c r="H3729" s="3"/>
      <c r="N3729" s="3"/>
      <c r="O3729" s="3"/>
      <c r="P3729" s="3"/>
      <c r="Q3729" s="3"/>
      <c r="R3729" s="3"/>
      <c r="S3729" s="3"/>
      <c r="T3729" s="3"/>
      <c r="V3729" s="3"/>
      <c r="W3729" s="3"/>
      <c r="X3729" s="3"/>
      <c r="Z3729" s="3"/>
      <c r="AA3729" s="3"/>
      <c r="AB3729" s="3"/>
      <c r="AC3729" s="3"/>
      <c r="AD3729" s="3"/>
      <c r="AF3729" s="3"/>
      <c r="AG3729" s="3"/>
      <c r="AH3729" s="3"/>
      <c r="AJ3729" s="3"/>
      <c r="AK3729" s="3"/>
      <c r="AL3729" s="3"/>
      <c r="AN3729" s="3"/>
      <c r="AQ3729" s="3"/>
    </row>
    <row r="3730" spans="1:43">
      <c r="A3730" t="str">
        <f>IF(C3730="","","Allievo "&amp;COUNTIF($C$2:C3730,C3730))</f>
        <v/>
      </c>
      <c r="H3730" s="3"/>
      <c r="N3730" s="3"/>
      <c r="O3730" s="3"/>
      <c r="P3730" s="3"/>
      <c r="Q3730" s="3"/>
      <c r="R3730" s="3"/>
      <c r="S3730" s="3"/>
      <c r="T3730" s="3"/>
      <c r="V3730" s="3"/>
      <c r="W3730" s="3"/>
      <c r="X3730" s="3"/>
      <c r="Z3730" s="3"/>
      <c r="AA3730" s="3"/>
      <c r="AB3730" s="3"/>
      <c r="AC3730" s="3"/>
      <c r="AD3730" s="3"/>
      <c r="AF3730" s="3"/>
      <c r="AG3730" s="3"/>
      <c r="AH3730" s="3"/>
      <c r="AJ3730" s="3"/>
      <c r="AK3730" s="3"/>
      <c r="AL3730" s="3"/>
      <c r="AN3730" s="3"/>
      <c r="AQ3730" s="3"/>
    </row>
    <row r="3731" spans="1:43">
      <c r="A3731" t="str">
        <f>IF(C3731="","","Allievo "&amp;COUNTIF($C$2:C3731,C3731))</f>
        <v/>
      </c>
      <c r="H3731" s="3"/>
      <c r="N3731" s="3"/>
      <c r="O3731" s="3"/>
      <c r="P3731" s="3"/>
      <c r="Q3731" s="3"/>
      <c r="R3731" s="3"/>
      <c r="S3731" s="3"/>
      <c r="T3731" s="3"/>
      <c r="V3731" s="3"/>
      <c r="W3731" s="3"/>
      <c r="X3731" s="3"/>
      <c r="Z3731" s="3"/>
      <c r="AA3731" s="3"/>
      <c r="AB3731" s="3"/>
      <c r="AC3731" s="3"/>
      <c r="AD3731" s="3"/>
      <c r="AF3731" s="3"/>
      <c r="AG3731" s="3"/>
      <c r="AH3731" s="3"/>
      <c r="AJ3731" s="3"/>
      <c r="AK3731" s="3"/>
      <c r="AL3731" s="3"/>
      <c r="AN3731" s="3"/>
      <c r="AQ3731" s="3"/>
    </row>
    <row r="3732" spans="1:43">
      <c r="A3732" t="str">
        <f>IF(C3732="","","Allievo "&amp;COUNTIF($C$2:C3732,C3732))</f>
        <v/>
      </c>
      <c r="H3732" s="3"/>
      <c r="N3732" s="3"/>
      <c r="O3732" s="3"/>
      <c r="P3732" s="3"/>
      <c r="Q3732" s="3"/>
      <c r="R3732" s="3"/>
      <c r="S3732" s="3"/>
      <c r="T3732" s="3"/>
      <c r="V3732" s="3"/>
      <c r="W3732" s="3"/>
      <c r="X3732" s="3"/>
      <c r="Z3732" s="3"/>
      <c r="AA3732" s="3"/>
      <c r="AB3732" s="3"/>
      <c r="AC3732" s="3"/>
      <c r="AD3732" s="3"/>
      <c r="AF3732" s="3"/>
      <c r="AG3732" s="3"/>
      <c r="AH3732" s="3"/>
      <c r="AJ3732" s="3"/>
      <c r="AK3732" s="3"/>
      <c r="AL3732" s="3"/>
      <c r="AN3732" s="3"/>
      <c r="AQ3732" s="3"/>
    </row>
    <row r="3733" spans="1:43">
      <c r="A3733" t="str">
        <f>IF(C3733="","","Allievo "&amp;COUNTIF($C$2:C3733,C3733))</f>
        <v/>
      </c>
      <c r="H3733" s="3"/>
      <c r="N3733" s="3"/>
      <c r="O3733" s="3"/>
      <c r="P3733" s="3"/>
      <c r="Q3733" s="3"/>
      <c r="R3733" s="3"/>
      <c r="S3733" s="3"/>
      <c r="T3733" s="3"/>
      <c r="V3733" s="3"/>
      <c r="W3733" s="3"/>
      <c r="X3733" s="3"/>
      <c r="Z3733" s="3"/>
      <c r="AA3733" s="3"/>
      <c r="AB3733" s="3"/>
      <c r="AC3733" s="3"/>
      <c r="AD3733" s="3"/>
      <c r="AF3733" s="3"/>
      <c r="AG3733" s="3"/>
      <c r="AH3733" s="3"/>
      <c r="AJ3733" s="3"/>
      <c r="AK3733" s="3"/>
      <c r="AL3733" s="3"/>
      <c r="AN3733" s="3"/>
      <c r="AQ3733" s="3"/>
    </row>
    <row r="3734" spans="1:43">
      <c r="A3734" t="str">
        <f>IF(C3734="","","Allievo "&amp;COUNTIF($C$2:C3734,C3734))</f>
        <v/>
      </c>
      <c r="H3734" s="3"/>
      <c r="N3734" s="3"/>
      <c r="O3734" s="3"/>
      <c r="P3734" s="3"/>
      <c r="Q3734" s="3"/>
      <c r="R3734" s="3"/>
      <c r="S3734" s="3"/>
      <c r="T3734" s="3"/>
      <c r="V3734" s="3"/>
      <c r="W3734" s="3"/>
      <c r="X3734" s="3"/>
      <c r="Z3734" s="3"/>
      <c r="AA3734" s="3"/>
      <c r="AB3734" s="3"/>
      <c r="AC3734" s="3"/>
      <c r="AD3734" s="3"/>
      <c r="AF3734" s="3"/>
      <c r="AG3734" s="3"/>
      <c r="AH3734" s="3"/>
      <c r="AJ3734" s="3"/>
      <c r="AK3734" s="3"/>
      <c r="AL3734" s="3"/>
      <c r="AN3734" s="3"/>
      <c r="AQ3734" s="3"/>
    </row>
    <row r="3735" spans="1:43">
      <c r="A3735" t="str">
        <f>IF(C3735="","","Allievo "&amp;COUNTIF($C$2:C3735,C3735))</f>
        <v/>
      </c>
      <c r="H3735" s="3"/>
      <c r="N3735" s="3"/>
      <c r="O3735" s="3"/>
      <c r="P3735" s="3"/>
      <c r="Q3735" s="3"/>
      <c r="R3735" s="3"/>
      <c r="S3735" s="3"/>
      <c r="T3735" s="3"/>
      <c r="V3735" s="3"/>
      <c r="W3735" s="3"/>
      <c r="X3735" s="3"/>
      <c r="Z3735" s="3"/>
      <c r="AA3735" s="3"/>
      <c r="AB3735" s="3"/>
      <c r="AC3735" s="3"/>
      <c r="AD3735" s="3"/>
      <c r="AF3735" s="3"/>
      <c r="AG3735" s="3"/>
      <c r="AH3735" s="3"/>
      <c r="AJ3735" s="3"/>
      <c r="AK3735" s="3"/>
      <c r="AL3735" s="3"/>
      <c r="AN3735" s="3"/>
      <c r="AQ3735" s="3"/>
    </row>
    <row r="3736" spans="1:43">
      <c r="A3736" t="str">
        <f>IF(C3736="","","Allievo "&amp;COUNTIF($C$2:C3736,C3736))</f>
        <v/>
      </c>
      <c r="H3736" s="3"/>
      <c r="N3736" s="3"/>
      <c r="O3736" s="3"/>
      <c r="P3736" s="3"/>
      <c r="Q3736" s="3"/>
      <c r="R3736" s="3"/>
      <c r="S3736" s="3"/>
      <c r="T3736" s="3"/>
      <c r="V3736" s="3"/>
      <c r="W3736" s="3"/>
      <c r="X3736" s="3"/>
      <c r="Z3736" s="3"/>
      <c r="AA3736" s="3"/>
      <c r="AB3736" s="3"/>
      <c r="AC3736" s="3"/>
      <c r="AD3736" s="3"/>
      <c r="AF3736" s="3"/>
      <c r="AG3736" s="3"/>
      <c r="AH3736" s="3"/>
      <c r="AJ3736" s="3"/>
      <c r="AK3736" s="3"/>
      <c r="AL3736" s="3"/>
      <c r="AN3736" s="3"/>
      <c r="AQ3736" s="3"/>
    </row>
    <row r="3737" spans="1:43">
      <c r="A3737" t="str">
        <f>IF(C3737="","","Allievo "&amp;COUNTIF($C$2:C3737,C3737))</f>
        <v/>
      </c>
      <c r="H3737" s="3"/>
      <c r="N3737" s="3"/>
      <c r="O3737" s="3"/>
      <c r="P3737" s="3"/>
      <c r="Q3737" s="3"/>
      <c r="R3737" s="3"/>
      <c r="S3737" s="3"/>
      <c r="T3737" s="3"/>
      <c r="V3737" s="3"/>
      <c r="W3737" s="3"/>
      <c r="X3737" s="3"/>
      <c r="Z3737" s="3"/>
      <c r="AA3737" s="3"/>
      <c r="AB3737" s="3"/>
      <c r="AC3737" s="3"/>
      <c r="AD3737" s="3"/>
      <c r="AF3737" s="3"/>
      <c r="AG3737" s="3"/>
      <c r="AH3737" s="3"/>
      <c r="AJ3737" s="3"/>
      <c r="AK3737" s="3"/>
      <c r="AL3737" s="3"/>
      <c r="AN3737" s="3"/>
      <c r="AQ3737" s="3"/>
    </row>
    <row r="3738" spans="1:43">
      <c r="A3738" t="str">
        <f>IF(C3738="","","Allievo "&amp;COUNTIF($C$2:C3738,C3738))</f>
        <v/>
      </c>
      <c r="H3738" s="3"/>
      <c r="N3738" s="3"/>
      <c r="O3738" s="3"/>
      <c r="P3738" s="3"/>
      <c r="Q3738" s="3"/>
      <c r="R3738" s="3"/>
      <c r="S3738" s="3"/>
      <c r="T3738" s="3"/>
      <c r="V3738" s="3"/>
      <c r="W3738" s="3"/>
      <c r="X3738" s="3"/>
      <c r="Z3738" s="3"/>
      <c r="AA3738" s="3"/>
      <c r="AB3738" s="3"/>
      <c r="AC3738" s="3"/>
      <c r="AD3738" s="3"/>
      <c r="AF3738" s="3"/>
      <c r="AG3738" s="3"/>
      <c r="AH3738" s="3"/>
      <c r="AJ3738" s="3"/>
      <c r="AK3738" s="3"/>
      <c r="AL3738" s="3"/>
      <c r="AN3738" s="3"/>
      <c r="AQ3738" s="3"/>
    </row>
    <row r="3739" spans="1:43">
      <c r="A3739" t="str">
        <f>IF(C3739="","","Allievo "&amp;COUNTIF($C$2:C3739,C3739))</f>
        <v/>
      </c>
      <c r="H3739" s="3"/>
      <c r="N3739" s="3"/>
      <c r="O3739" s="3"/>
      <c r="P3739" s="3"/>
      <c r="Q3739" s="3"/>
      <c r="R3739" s="3"/>
      <c r="S3739" s="3"/>
      <c r="T3739" s="3"/>
      <c r="V3739" s="3"/>
      <c r="W3739" s="3"/>
      <c r="X3739" s="3"/>
      <c r="Z3739" s="3"/>
      <c r="AA3739" s="3"/>
      <c r="AB3739" s="3"/>
      <c r="AC3739" s="3"/>
      <c r="AD3739" s="3"/>
      <c r="AF3739" s="3"/>
      <c r="AG3739" s="3"/>
      <c r="AH3739" s="3"/>
      <c r="AJ3739" s="3"/>
      <c r="AK3739" s="3"/>
      <c r="AL3739" s="3"/>
      <c r="AN3739" s="3"/>
      <c r="AQ3739" s="3"/>
    </row>
    <row r="3740" spans="1:43">
      <c r="A3740" t="str">
        <f>IF(C3740="","","Allievo "&amp;COUNTIF($C$2:C3740,C3740))</f>
        <v/>
      </c>
      <c r="H3740" s="3"/>
      <c r="N3740" s="3"/>
      <c r="O3740" s="3"/>
      <c r="P3740" s="3"/>
      <c r="Q3740" s="3"/>
      <c r="R3740" s="3"/>
      <c r="S3740" s="3"/>
      <c r="T3740" s="3"/>
      <c r="V3740" s="3"/>
      <c r="W3740" s="3"/>
      <c r="X3740" s="3"/>
      <c r="Z3740" s="3"/>
      <c r="AA3740" s="3"/>
      <c r="AB3740" s="3"/>
      <c r="AC3740" s="3"/>
      <c r="AD3740" s="3"/>
      <c r="AF3740" s="3"/>
      <c r="AG3740" s="3"/>
      <c r="AH3740" s="3"/>
      <c r="AJ3740" s="3"/>
      <c r="AK3740" s="3"/>
      <c r="AL3740" s="3"/>
      <c r="AN3740" s="3"/>
      <c r="AQ3740" s="3"/>
    </row>
    <row r="3741" spans="1:43">
      <c r="A3741" t="str">
        <f>IF(C3741="","","Allievo "&amp;COUNTIF($C$2:C3741,C3741))</f>
        <v/>
      </c>
      <c r="H3741" s="3"/>
      <c r="N3741" s="3"/>
      <c r="O3741" s="3"/>
      <c r="P3741" s="3"/>
      <c r="Q3741" s="3"/>
      <c r="R3741" s="3"/>
      <c r="S3741" s="3"/>
      <c r="T3741" s="3"/>
      <c r="V3741" s="3"/>
      <c r="W3741" s="3"/>
      <c r="X3741" s="3"/>
      <c r="Z3741" s="3"/>
      <c r="AA3741" s="3"/>
      <c r="AB3741" s="3"/>
      <c r="AC3741" s="3"/>
      <c r="AD3741" s="3"/>
      <c r="AF3741" s="3"/>
      <c r="AG3741" s="3"/>
      <c r="AH3741" s="3"/>
      <c r="AJ3741" s="3"/>
      <c r="AK3741" s="3"/>
      <c r="AL3741" s="3"/>
      <c r="AN3741" s="3"/>
      <c r="AQ3741" s="3"/>
    </row>
    <row r="3742" spans="1:43">
      <c r="A3742" t="str">
        <f>IF(C3742="","","Allievo "&amp;COUNTIF($C$2:C3742,C3742))</f>
        <v/>
      </c>
      <c r="H3742" s="3"/>
      <c r="N3742" s="3"/>
      <c r="O3742" s="3"/>
      <c r="P3742" s="3"/>
      <c r="Q3742" s="3"/>
      <c r="R3742" s="3"/>
      <c r="S3742" s="3"/>
      <c r="T3742" s="3"/>
      <c r="V3742" s="3"/>
      <c r="W3742" s="3"/>
      <c r="X3742" s="3"/>
      <c r="Z3742" s="3"/>
      <c r="AA3742" s="3"/>
      <c r="AB3742" s="3"/>
      <c r="AC3742" s="3"/>
      <c r="AD3742" s="3"/>
      <c r="AF3742" s="3"/>
      <c r="AG3742" s="3"/>
      <c r="AH3742" s="3"/>
      <c r="AJ3742" s="3"/>
      <c r="AK3742" s="3"/>
      <c r="AL3742" s="3"/>
      <c r="AN3742" s="3"/>
      <c r="AQ3742" s="3"/>
    </row>
    <row r="3743" spans="1:43">
      <c r="A3743" t="str">
        <f>IF(C3743="","","Allievo "&amp;COUNTIF($C$2:C3743,C3743))</f>
        <v/>
      </c>
      <c r="H3743" s="3"/>
      <c r="N3743" s="3"/>
      <c r="O3743" s="3"/>
      <c r="P3743" s="3"/>
      <c r="Q3743" s="3"/>
      <c r="R3743" s="3"/>
      <c r="S3743" s="3"/>
      <c r="T3743" s="3"/>
      <c r="V3743" s="3"/>
      <c r="W3743" s="3"/>
      <c r="X3743" s="3"/>
      <c r="Z3743" s="3"/>
      <c r="AA3743" s="3"/>
      <c r="AB3743" s="3"/>
      <c r="AC3743" s="3"/>
      <c r="AD3743" s="3"/>
      <c r="AF3743" s="3"/>
      <c r="AG3743" s="3"/>
      <c r="AH3743" s="3"/>
      <c r="AJ3743" s="3"/>
      <c r="AK3743" s="3"/>
      <c r="AL3743" s="3"/>
      <c r="AN3743" s="3"/>
      <c r="AQ3743" s="3"/>
    </row>
    <row r="3744" spans="1:43">
      <c r="A3744" t="str">
        <f>IF(C3744="","","Allievo "&amp;COUNTIF($C$2:C3744,C3744))</f>
        <v/>
      </c>
      <c r="H3744" s="3"/>
      <c r="N3744" s="3"/>
      <c r="O3744" s="3"/>
      <c r="P3744" s="3"/>
      <c r="Q3744" s="3"/>
      <c r="R3744" s="3"/>
      <c r="S3744" s="3"/>
      <c r="T3744" s="3"/>
      <c r="V3744" s="3"/>
      <c r="W3744" s="3"/>
      <c r="X3744" s="3"/>
      <c r="Z3744" s="3"/>
      <c r="AA3744" s="3"/>
      <c r="AB3744" s="3"/>
      <c r="AC3744" s="3"/>
      <c r="AD3744" s="3"/>
      <c r="AF3744" s="3"/>
      <c r="AG3744" s="3"/>
      <c r="AH3744" s="3"/>
      <c r="AJ3744" s="3"/>
      <c r="AK3744" s="3"/>
      <c r="AL3744" s="3"/>
      <c r="AN3744" s="3"/>
      <c r="AQ3744" s="3"/>
    </row>
    <row r="3745" spans="1:43">
      <c r="A3745" t="str">
        <f>IF(C3745="","","Allievo "&amp;COUNTIF($C$2:C3745,C3745))</f>
        <v/>
      </c>
      <c r="H3745" s="3"/>
      <c r="N3745" s="3"/>
      <c r="O3745" s="3"/>
      <c r="P3745" s="3"/>
      <c r="Q3745" s="3"/>
      <c r="R3745" s="3"/>
      <c r="S3745" s="3"/>
      <c r="T3745" s="3"/>
      <c r="V3745" s="3"/>
      <c r="W3745" s="3"/>
      <c r="X3745" s="3"/>
      <c r="Z3745" s="3"/>
      <c r="AA3745" s="3"/>
      <c r="AB3745" s="3"/>
      <c r="AC3745" s="3"/>
      <c r="AD3745" s="3"/>
      <c r="AF3745" s="3"/>
      <c r="AG3745" s="3"/>
      <c r="AH3745" s="3"/>
      <c r="AJ3745" s="3"/>
      <c r="AK3745" s="3"/>
      <c r="AL3745" s="3"/>
      <c r="AN3745" s="3"/>
      <c r="AQ3745" s="3"/>
    </row>
    <row r="3746" spans="1:43">
      <c r="A3746" t="str">
        <f>IF(C3746="","","Allievo "&amp;COUNTIF($C$2:C3746,C3746))</f>
        <v/>
      </c>
      <c r="H3746" s="3"/>
      <c r="N3746" s="3"/>
      <c r="O3746" s="3"/>
      <c r="P3746" s="3"/>
      <c r="Q3746" s="3"/>
      <c r="R3746" s="3"/>
      <c r="S3746" s="3"/>
      <c r="T3746" s="3"/>
      <c r="V3746" s="3"/>
      <c r="W3746" s="3"/>
      <c r="X3746" s="3"/>
      <c r="Z3746" s="3"/>
      <c r="AA3746" s="3"/>
      <c r="AB3746" s="3"/>
      <c r="AC3746" s="3"/>
      <c r="AD3746" s="3"/>
      <c r="AF3746" s="3"/>
      <c r="AG3746" s="3"/>
      <c r="AH3746" s="3"/>
      <c r="AJ3746" s="3"/>
      <c r="AK3746" s="3"/>
      <c r="AL3746" s="3"/>
      <c r="AN3746" s="3"/>
      <c r="AQ3746" s="3"/>
    </row>
    <row r="3747" spans="1:43">
      <c r="A3747" t="str">
        <f>IF(C3747="","","Allievo "&amp;COUNTIF($C$2:C3747,C3747))</f>
        <v/>
      </c>
      <c r="H3747" s="3"/>
      <c r="N3747" s="3"/>
      <c r="O3747" s="3"/>
      <c r="P3747" s="3"/>
      <c r="Q3747" s="3"/>
      <c r="R3747" s="3"/>
      <c r="S3747" s="3"/>
      <c r="T3747" s="3"/>
      <c r="V3747" s="3"/>
      <c r="W3747" s="3"/>
      <c r="X3747" s="3"/>
      <c r="Z3747" s="3"/>
      <c r="AA3747" s="3"/>
      <c r="AB3747" s="3"/>
      <c r="AC3747" s="3"/>
      <c r="AD3747" s="3"/>
      <c r="AF3747" s="3"/>
      <c r="AG3747" s="3"/>
      <c r="AH3747" s="3"/>
      <c r="AJ3747" s="3"/>
      <c r="AK3747" s="3"/>
      <c r="AL3747" s="3"/>
      <c r="AN3747" s="3"/>
      <c r="AQ3747" s="3"/>
    </row>
    <row r="3748" spans="1:43">
      <c r="A3748" t="str">
        <f>IF(C3748="","","Allievo "&amp;COUNTIF($C$2:C3748,C3748))</f>
        <v/>
      </c>
      <c r="H3748" s="3"/>
      <c r="N3748" s="3"/>
      <c r="O3748" s="3"/>
      <c r="P3748" s="3"/>
      <c r="Q3748" s="3"/>
      <c r="R3748" s="3"/>
      <c r="S3748" s="3"/>
      <c r="T3748" s="3"/>
      <c r="V3748" s="3"/>
      <c r="W3748" s="3"/>
      <c r="X3748" s="3"/>
      <c r="Z3748" s="3"/>
      <c r="AA3748" s="3"/>
      <c r="AB3748" s="3"/>
      <c r="AC3748" s="3"/>
      <c r="AD3748" s="3"/>
      <c r="AF3748" s="3"/>
      <c r="AG3748" s="3"/>
      <c r="AH3748" s="3"/>
      <c r="AJ3748" s="3"/>
      <c r="AK3748" s="3"/>
      <c r="AL3748" s="3"/>
      <c r="AN3748" s="3"/>
      <c r="AQ3748" s="3"/>
    </row>
    <row r="3749" spans="1:43">
      <c r="A3749" t="str">
        <f>IF(C3749="","","Allievo "&amp;COUNTIF($C$2:C3749,C3749))</f>
        <v/>
      </c>
      <c r="H3749" s="3"/>
      <c r="N3749" s="3"/>
      <c r="O3749" s="3"/>
      <c r="P3749" s="3"/>
      <c r="Q3749" s="3"/>
      <c r="R3749" s="3"/>
      <c r="S3749" s="3"/>
      <c r="T3749" s="3"/>
      <c r="V3749" s="3"/>
      <c r="W3749" s="3"/>
      <c r="X3749" s="3"/>
      <c r="Z3749" s="3"/>
      <c r="AA3749" s="3"/>
      <c r="AB3749" s="3"/>
      <c r="AC3749" s="3"/>
      <c r="AD3749" s="3"/>
      <c r="AF3749" s="3"/>
      <c r="AG3749" s="3"/>
      <c r="AH3749" s="3"/>
      <c r="AJ3749" s="3"/>
      <c r="AK3749" s="3"/>
      <c r="AL3749" s="3"/>
      <c r="AN3749" s="3"/>
      <c r="AQ3749" s="3"/>
    </row>
    <row r="3750" spans="1:43">
      <c r="A3750" t="str">
        <f>IF(C3750="","","Allievo "&amp;COUNTIF($C$2:C3750,C3750))</f>
        <v/>
      </c>
      <c r="H3750" s="3"/>
      <c r="N3750" s="3"/>
      <c r="O3750" s="3"/>
      <c r="P3750" s="3"/>
      <c r="Q3750" s="3"/>
      <c r="R3750" s="3"/>
      <c r="S3750" s="3"/>
      <c r="T3750" s="3"/>
      <c r="V3750" s="3"/>
      <c r="W3750" s="3"/>
      <c r="X3750" s="3"/>
      <c r="Z3750" s="3"/>
      <c r="AA3750" s="3"/>
      <c r="AB3750" s="3"/>
      <c r="AC3750" s="3"/>
      <c r="AD3750" s="3"/>
      <c r="AF3750" s="3"/>
      <c r="AG3750" s="3"/>
      <c r="AH3750" s="3"/>
      <c r="AJ3750" s="3"/>
      <c r="AK3750" s="3"/>
      <c r="AL3750" s="3"/>
      <c r="AN3750" s="3"/>
      <c r="AQ3750" s="3"/>
    </row>
    <row r="3751" spans="1:43">
      <c r="A3751" t="str">
        <f>IF(C3751="","","Allievo "&amp;COUNTIF($C$2:C3751,C3751))</f>
        <v/>
      </c>
      <c r="H3751" s="3"/>
      <c r="N3751" s="3"/>
      <c r="O3751" s="3"/>
      <c r="P3751" s="3"/>
      <c r="Q3751" s="3"/>
      <c r="R3751" s="3"/>
      <c r="S3751" s="3"/>
      <c r="T3751" s="3"/>
      <c r="V3751" s="3"/>
      <c r="W3751" s="3"/>
      <c r="X3751" s="3"/>
      <c r="Z3751" s="3"/>
      <c r="AA3751" s="3"/>
      <c r="AB3751" s="3"/>
      <c r="AC3751" s="3"/>
      <c r="AD3751" s="3"/>
      <c r="AF3751" s="3"/>
      <c r="AG3751" s="3"/>
      <c r="AH3751" s="3"/>
      <c r="AJ3751" s="3"/>
      <c r="AK3751" s="3"/>
      <c r="AL3751" s="3"/>
      <c r="AN3751" s="3"/>
      <c r="AQ3751" s="3"/>
    </row>
    <row r="3752" spans="1:43">
      <c r="A3752" t="str">
        <f>IF(C3752="","","Allievo "&amp;COUNTIF($C$2:C3752,C3752))</f>
        <v/>
      </c>
      <c r="H3752" s="3"/>
      <c r="N3752" s="3"/>
      <c r="O3752" s="3"/>
      <c r="P3752" s="3"/>
      <c r="Q3752" s="3"/>
      <c r="R3752" s="3"/>
      <c r="S3752" s="3"/>
      <c r="T3752" s="3"/>
      <c r="V3752" s="3"/>
      <c r="W3752" s="3"/>
      <c r="X3752" s="3"/>
      <c r="Z3752" s="3"/>
      <c r="AA3752" s="3"/>
      <c r="AB3752" s="3"/>
      <c r="AC3752" s="3"/>
      <c r="AD3752" s="3"/>
      <c r="AF3752" s="3"/>
      <c r="AG3752" s="3"/>
      <c r="AH3752" s="3"/>
      <c r="AJ3752" s="3"/>
      <c r="AK3752" s="3"/>
      <c r="AL3752" s="3"/>
      <c r="AN3752" s="3"/>
      <c r="AQ3752" s="3"/>
    </row>
    <row r="3753" spans="1:43">
      <c r="A3753" t="str">
        <f>IF(C3753="","","Allievo "&amp;COUNTIF($C$2:C3753,C3753))</f>
        <v/>
      </c>
      <c r="H3753" s="3"/>
      <c r="N3753" s="3"/>
      <c r="O3753" s="3"/>
      <c r="P3753" s="3"/>
      <c r="Q3753" s="3"/>
      <c r="R3753" s="3"/>
      <c r="S3753" s="3"/>
      <c r="T3753" s="3"/>
      <c r="V3753" s="3"/>
      <c r="W3753" s="3"/>
      <c r="X3753" s="3"/>
      <c r="Z3753" s="3"/>
      <c r="AA3753" s="3"/>
      <c r="AB3753" s="3"/>
      <c r="AC3753" s="3"/>
      <c r="AD3753" s="3"/>
      <c r="AF3753" s="3"/>
      <c r="AG3753" s="3"/>
      <c r="AH3753" s="3"/>
      <c r="AJ3753" s="3"/>
      <c r="AK3753" s="3"/>
      <c r="AL3753" s="3"/>
      <c r="AN3753" s="3"/>
      <c r="AQ3753" s="3"/>
    </row>
    <row r="3754" spans="1:43">
      <c r="A3754" t="str">
        <f>IF(C3754="","","Allievo "&amp;COUNTIF($C$2:C3754,C3754))</f>
        <v/>
      </c>
      <c r="H3754" s="3"/>
      <c r="N3754" s="3"/>
      <c r="O3754" s="3"/>
      <c r="P3754" s="3"/>
      <c r="Q3754" s="3"/>
      <c r="R3754" s="3"/>
      <c r="S3754" s="3"/>
      <c r="T3754" s="3"/>
      <c r="V3754" s="3"/>
      <c r="W3754" s="3"/>
      <c r="X3754" s="3"/>
      <c r="Z3754" s="3"/>
      <c r="AA3754" s="3"/>
      <c r="AB3754" s="3"/>
      <c r="AC3754" s="3"/>
      <c r="AD3754" s="3"/>
      <c r="AF3754" s="3"/>
      <c r="AG3754" s="3"/>
      <c r="AH3754" s="3"/>
      <c r="AJ3754" s="3"/>
      <c r="AK3754" s="3"/>
      <c r="AL3754" s="3"/>
      <c r="AN3754" s="3"/>
      <c r="AQ3754" s="3"/>
    </row>
    <row r="3755" spans="1:43">
      <c r="A3755" t="str">
        <f>IF(C3755="","","Allievo "&amp;COUNTIF($C$2:C3755,C3755))</f>
        <v/>
      </c>
      <c r="H3755" s="3"/>
      <c r="N3755" s="3"/>
      <c r="O3755" s="3"/>
      <c r="P3755" s="3"/>
      <c r="Q3755" s="3"/>
      <c r="R3755" s="3"/>
      <c r="S3755" s="3"/>
      <c r="T3755" s="3"/>
      <c r="V3755" s="3"/>
      <c r="W3755" s="3"/>
      <c r="X3755" s="3"/>
      <c r="Z3755" s="3"/>
      <c r="AA3755" s="3"/>
      <c r="AB3755" s="3"/>
      <c r="AC3755" s="3"/>
      <c r="AD3755" s="3"/>
      <c r="AF3755" s="3"/>
      <c r="AG3755" s="3"/>
      <c r="AH3755" s="3"/>
      <c r="AJ3755" s="3"/>
      <c r="AK3755" s="3"/>
      <c r="AL3755" s="3"/>
      <c r="AN3755" s="3"/>
      <c r="AQ3755" s="3"/>
    </row>
    <row r="3756" spans="1:43">
      <c r="A3756" t="str">
        <f>IF(C3756="","","Allievo "&amp;COUNTIF($C$2:C3756,C3756))</f>
        <v/>
      </c>
      <c r="H3756" s="3"/>
      <c r="N3756" s="3"/>
      <c r="O3756" s="3"/>
      <c r="P3756" s="3"/>
      <c r="Q3756" s="3"/>
      <c r="R3756" s="3"/>
      <c r="S3756" s="3"/>
      <c r="T3756" s="3"/>
      <c r="V3756" s="3"/>
      <c r="W3756" s="3"/>
      <c r="X3756" s="3"/>
      <c r="Z3756" s="3"/>
      <c r="AA3756" s="3"/>
      <c r="AB3756" s="3"/>
      <c r="AC3756" s="3"/>
      <c r="AD3756" s="3"/>
      <c r="AF3756" s="3"/>
      <c r="AG3756" s="3"/>
      <c r="AH3756" s="3"/>
      <c r="AJ3756" s="3"/>
      <c r="AK3756" s="3"/>
      <c r="AL3756" s="3"/>
      <c r="AN3756" s="3"/>
      <c r="AQ3756" s="3"/>
    </row>
    <row r="3757" spans="1:43">
      <c r="A3757" t="str">
        <f>IF(C3757="","","Allievo "&amp;COUNTIF($C$2:C3757,C3757))</f>
        <v/>
      </c>
      <c r="H3757" s="3"/>
      <c r="N3757" s="3"/>
      <c r="O3757" s="3"/>
      <c r="P3757" s="3"/>
      <c r="Q3757" s="3"/>
      <c r="R3757" s="3"/>
      <c r="S3757" s="3"/>
      <c r="T3757" s="3"/>
      <c r="V3757" s="3"/>
      <c r="W3757" s="3"/>
      <c r="X3757" s="3"/>
      <c r="Z3757" s="3"/>
      <c r="AA3757" s="3"/>
      <c r="AB3757" s="3"/>
      <c r="AC3757" s="3"/>
      <c r="AD3757" s="3"/>
      <c r="AF3757" s="3"/>
      <c r="AG3757" s="3"/>
      <c r="AH3757" s="3"/>
      <c r="AJ3757" s="3"/>
      <c r="AK3757" s="3"/>
      <c r="AL3757" s="3"/>
      <c r="AN3757" s="3"/>
      <c r="AQ3757" s="3"/>
    </row>
    <row r="3758" spans="1:43">
      <c r="A3758" t="str">
        <f>IF(C3758="","","Allievo "&amp;COUNTIF($C$2:C3758,C3758))</f>
        <v/>
      </c>
      <c r="H3758" s="3"/>
      <c r="N3758" s="3"/>
      <c r="O3758" s="3"/>
      <c r="P3758" s="3"/>
      <c r="Q3758" s="3"/>
      <c r="R3758" s="3"/>
      <c r="S3758" s="3"/>
      <c r="T3758" s="3"/>
      <c r="V3758" s="3"/>
      <c r="W3758" s="3"/>
      <c r="X3758" s="3"/>
      <c r="Z3758" s="3"/>
      <c r="AA3758" s="3"/>
      <c r="AB3758" s="3"/>
      <c r="AC3758" s="3"/>
      <c r="AD3758" s="3"/>
      <c r="AF3758" s="3"/>
      <c r="AG3758" s="3"/>
      <c r="AH3758" s="3"/>
      <c r="AJ3758" s="3"/>
      <c r="AK3758" s="3"/>
      <c r="AL3758" s="3"/>
      <c r="AN3758" s="3"/>
      <c r="AQ3758" s="3"/>
    </row>
    <row r="3759" spans="1:43">
      <c r="A3759" t="str">
        <f>IF(C3759="","","Allievo "&amp;COUNTIF($C$2:C3759,C3759))</f>
        <v/>
      </c>
      <c r="H3759" s="3"/>
      <c r="N3759" s="3"/>
      <c r="O3759" s="3"/>
      <c r="P3759" s="3"/>
      <c r="Q3759" s="3"/>
      <c r="R3759" s="3"/>
      <c r="S3759" s="3"/>
      <c r="T3759" s="3"/>
      <c r="V3759" s="3"/>
      <c r="W3759" s="3"/>
      <c r="X3759" s="3"/>
      <c r="Z3759" s="3"/>
      <c r="AA3759" s="3"/>
      <c r="AB3759" s="3"/>
      <c r="AC3759" s="3"/>
      <c r="AD3759" s="3"/>
      <c r="AF3759" s="3"/>
      <c r="AG3759" s="3"/>
      <c r="AH3759" s="3"/>
      <c r="AJ3759" s="3"/>
      <c r="AK3759" s="3"/>
      <c r="AL3759" s="3"/>
      <c r="AN3759" s="3"/>
      <c r="AQ3759" s="3"/>
    </row>
    <row r="3760" spans="1:43">
      <c r="A3760" t="str">
        <f>IF(C3760="","","Allievo "&amp;COUNTIF($C$2:C3760,C3760))</f>
        <v/>
      </c>
      <c r="H3760" s="3"/>
      <c r="N3760" s="3"/>
      <c r="O3760" s="3"/>
      <c r="P3760" s="3"/>
      <c r="Q3760" s="3"/>
      <c r="R3760" s="3"/>
      <c r="S3760" s="3"/>
      <c r="T3760" s="3"/>
      <c r="V3760" s="3"/>
      <c r="W3760" s="3"/>
      <c r="X3760" s="3"/>
      <c r="Z3760" s="3"/>
      <c r="AA3760" s="3"/>
      <c r="AB3760" s="3"/>
      <c r="AC3760" s="3"/>
      <c r="AD3760" s="3"/>
      <c r="AF3760" s="3"/>
      <c r="AG3760" s="3"/>
      <c r="AH3760" s="3"/>
      <c r="AJ3760" s="3"/>
      <c r="AK3760" s="3"/>
      <c r="AL3760" s="3"/>
      <c r="AN3760" s="3"/>
      <c r="AQ3760" s="3"/>
    </row>
    <row r="3761" spans="1:43">
      <c r="A3761" t="str">
        <f>IF(C3761="","","Allievo "&amp;COUNTIF($C$2:C3761,C3761))</f>
        <v/>
      </c>
      <c r="H3761" s="3"/>
      <c r="N3761" s="3"/>
      <c r="O3761" s="3"/>
      <c r="P3761" s="3"/>
      <c r="Q3761" s="3"/>
      <c r="R3761" s="3"/>
      <c r="S3761" s="3"/>
      <c r="T3761" s="3"/>
      <c r="V3761" s="3"/>
      <c r="W3761" s="3"/>
      <c r="X3761" s="3"/>
      <c r="Z3761" s="3"/>
      <c r="AA3761" s="3"/>
      <c r="AB3761" s="3"/>
      <c r="AC3761" s="3"/>
      <c r="AD3761" s="3"/>
      <c r="AF3761" s="3"/>
      <c r="AG3761" s="3"/>
      <c r="AH3761" s="3"/>
      <c r="AJ3761" s="3"/>
      <c r="AK3761" s="3"/>
      <c r="AL3761" s="3"/>
      <c r="AN3761" s="3"/>
      <c r="AQ3761" s="3"/>
    </row>
    <row r="3762" spans="1:43">
      <c r="A3762" t="str">
        <f>IF(C3762="","","Allievo "&amp;COUNTIF($C$2:C3762,C3762))</f>
        <v/>
      </c>
      <c r="H3762" s="3"/>
      <c r="N3762" s="3"/>
      <c r="O3762" s="3"/>
      <c r="P3762" s="3"/>
      <c r="Q3762" s="3"/>
      <c r="R3762" s="3"/>
      <c r="S3762" s="3"/>
      <c r="T3762" s="3"/>
      <c r="V3762" s="3"/>
      <c r="W3762" s="3"/>
      <c r="X3762" s="3"/>
      <c r="Z3762" s="3"/>
      <c r="AA3762" s="3"/>
      <c r="AB3762" s="3"/>
      <c r="AC3762" s="3"/>
      <c r="AD3762" s="3"/>
      <c r="AF3762" s="3"/>
      <c r="AG3762" s="3"/>
      <c r="AH3762" s="3"/>
      <c r="AJ3762" s="3"/>
      <c r="AK3762" s="3"/>
      <c r="AL3762" s="3"/>
      <c r="AN3762" s="3"/>
      <c r="AQ3762" s="3"/>
    </row>
    <row r="3763" spans="1:43">
      <c r="A3763" t="str">
        <f>IF(C3763="","","Allievo "&amp;COUNTIF($C$2:C3763,C3763))</f>
        <v/>
      </c>
      <c r="H3763" s="3"/>
      <c r="N3763" s="3"/>
      <c r="O3763" s="3"/>
      <c r="P3763" s="3"/>
      <c r="Q3763" s="3"/>
      <c r="R3763" s="3"/>
      <c r="S3763" s="3"/>
      <c r="T3763" s="3"/>
      <c r="V3763" s="3"/>
      <c r="W3763" s="3"/>
      <c r="X3763" s="3"/>
      <c r="Z3763" s="3"/>
      <c r="AA3763" s="3"/>
      <c r="AB3763" s="3"/>
      <c r="AC3763" s="3"/>
      <c r="AD3763" s="3"/>
      <c r="AF3763" s="3"/>
      <c r="AG3763" s="3"/>
      <c r="AH3763" s="3"/>
      <c r="AJ3763" s="3"/>
      <c r="AK3763" s="3"/>
      <c r="AL3763" s="3"/>
      <c r="AN3763" s="3"/>
      <c r="AQ3763" s="3"/>
    </row>
    <row r="3764" spans="1:43">
      <c r="A3764" t="str">
        <f>IF(C3764="","","Allievo "&amp;COUNTIF($C$2:C3764,C3764))</f>
        <v/>
      </c>
      <c r="H3764" s="3"/>
      <c r="N3764" s="3"/>
      <c r="O3764" s="3"/>
      <c r="P3764" s="3"/>
      <c r="Q3764" s="3"/>
      <c r="R3764" s="3"/>
      <c r="S3764" s="3"/>
      <c r="T3764" s="3"/>
      <c r="V3764" s="3"/>
      <c r="W3764" s="3"/>
      <c r="X3764" s="3"/>
      <c r="Z3764" s="3"/>
      <c r="AA3764" s="3"/>
      <c r="AB3764" s="3"/>
      <c r="AC3764" s="3"/>
      <c r="AD3764" s="3"/>
      <c r="AF3764" s="3"/>
      <c r="AG3764" s="3"/>
      <c r="AH3764" s="3"/>
      <c r="AJ3764" s="3"/>
      <c r="AK3764" s="3"/>
      <c r="AL3764" s="3"/>
      <c r="AN3764" s="3"/>
      <c r="AQ3764" s="3"/>
    </row>
    <row r="3765" spans="1:43">
      <c r="A3765" t="str">
        <f>IF(C3765="","","Allievo "&amp;COUNTIF($C$2:C3765,C3765))</f>
        <v/>
      </c>
      <c r="H3765" s="3"/>
      <c r="N3765" s="3"/>
      <c r="O3765" s="3"/>
      <c r="P3765" s="3"/>
      <c r="Q3765" s="3"/>
      <c r="R3765" s="3"/>
      <c r="S3765" s="3"/>
      <c r="T3765" s="3"/>
      <c r="V3765" s="3"/>
      <c r="W3765" s="3"/>
      <c r="X3765" s="3"/>
      <c r="Z3765" s="3"/>
      <c r="AA3765" s="3"/>
      <c r="AB3765" s="3"/>
      <c r="AC3765" s="3"/>
      <c r="AD3765" s="3"/>
      <c r="AF3765" s="3"/>
      <c r="AG3765" s="3"/>
      <c r="AH3765" s="3"/>
      <c r="AJ3765" s="3"/>
      <c r="AK3765" s="3"/>
      <c r="AL3765" s="3"/>
      <c r="AN3765" s="3"/>
      <c r="AQ3765" s="3"/>
    </row>
    <row r="3766" spans="1:43">
      <c r="A3766" t="str">
        <f>IF(C3766="","","Allievo "&amp;COUNTIF($C$2:C3766,C3766))</f>
        <v/>
      </c>
      <c r="H3766" s="3"/>
      <c r="N3766" s="3"/>
      <c r="O3766" s="3"/>
      <c r="P3766" s="3"/>
      <c r="Q3766" s="3"/>
      <c r="R3766" s="3"/>
      <c r="S3766" s="3"/>
      <c r="T3766" s="3"/>
      <c r="V3766" s="3"/>
      <c r="W3766" s="3"/>
      <c r="X3766" s="3"/>
      <c r="Z3766" s="3"/>
      <c r="AA3766" s="3"/>
      <c r="AB3766" s="3"/>
      <c r="AC3766" s="3"/>
      <c r="AD3766" s="3"/>
      <c r="AF3766" s="3"/>
      <c r="AG3766" s="3"/>
      <c r="AH3766" s="3"/>
      <c r="AJ3766" s="3"/>
      <c r="AK3766" s="3"/>
      <c r="AL3766" s="3"/>
      <c r="AN3766" s="3"/>
      <c r="AQ3766" s="3"/>
    </row>
    <row r="3767" spans="1:43">
      <c r="A3767" t="str">
        <f>IF(C3767="","","Allievo "&amp;COUNTIF($C$2:C3767,C3767))</f>
        <v/>
      </c>
      <c r="H3767" s="3"/>
      <c r="N3767" s="3"/>
      <c r="O3767" s="3"/>
      <c r="P3767" s="3"/>
      <c r="Q3767" s="3"/>
      <c r="R3767" s="3"/>
      <c r="S3767" s="3"/>
      <c r="T3767" s="3"/>
      <c r="V3767" s="3"/>
      <c r="W3767" s="3"/>
      <c r="X3767" s="3"/>
      <c r="Z3767" s="3"/>
      <c r="AA3767" s="3"/>
      <c r="AB3767" s="3"/>
      <c r="AC3767" s="3"/>
      <c r="AD3767" s="3"/>
      <c r="AF3767" s="3"/>
      <c r="AG3767" s="3"/>
      <c r="AH3767" s="3"/>
      <c r="AJ3767" s="3"/>
      <c r="AK3767" s="3"/>
      <c r="AL3767" s="3"/>
      <c r="AN3767" s="3"/>
      <c r="AQ3767" s="3"/>
    </row>
    <row r="3768" spans="1:43">
      <c r="A3768" t="str">
        <f>IF(C3768="","","Allievo "&amp;COUNTIF($C$2:C3768,C3768))</f>
        <v/>
      </c>
      <c r="H3768" s="3"/>
      <c r="N3768" s="3"/>
      <c r="O3768" s="3"/>
      <c r="P3768" s="3"/>
      <c r="Q3768" s="3"/>
      <c r="R3768" s="3"/>
      <c r="S3768" s="3"/>
      <c r="T3768" s="3"/>
      <c r="V3768" s="3"/>
      <c r="W3768" s="3"/>
      <c r="X3768" s="3"/>
      <c r="Z3768" s="3"/>
      <c r="AA3768" s="3"/>
      <c r="AB3768" s="3"/>
      <c r="AC3768" s="3"/>
      <c r="AD3768" s="3"/>
      <c r="AF3768" s="3"/>
      <c r="AG3768" s="3"/>
      <c r="AH3768" s="3"/>
      <c r="AJ3768" s="3"/>
      <c r="AK3768" s="3"/>
      <c r="AL3768" s="3"/>
      <c r="AN3768" s="3"/>
      <c r="AQ3768" s="3"/>
    </row>
    <row r="3769" spans="1:43">
      <c r="A3769" t="str">
        <f>IF(C3769="","","Allievo "&amp;COUNTIF($C$2:C3769,C3769))</f>
        <v/>
      </c>
      <c r="H3769" s="3"/>
      <c r="N3769" s="3"/>
      <c r="O3769" s="3"/>
      <c r="P3769" s="3"/>
      <c r="Q3769" s="3"/>
      <c r="R3769" s="3"/>
      <c r="S3769" s="3"/>
      <c r="T3769" s="3"/>
      <c r="V3769" s="3"/>
      <c r="W3769" s="3"/>
      <c r="X3769" s="3"/>
      <c r="Z3769" s="3"/>
      <c r="AA3769" s="3"/>
      <c r="AB3769" s="3"/>
      <c r="AC3769" s="3"/>
      <c r="AD3769" s="3"/>
      <c r="AF3769" s="3"/>
      <c r="AG3769" s="3"/>
      <c r="AH3769" s="3"/>
      <c r="AJ3769" s="3"/>
      <c r="AK3769" s="3"/>
      <c r="AL3769" s="3"/>
      <c r="AN3769" s="3"/>
      <c r="AQ3769" s="3"/>
    </row>
    <row r="3770" spans="1:43">
      <c r="A3770" t="str">
        <f>IF(C3770="","","Allievo "&amp;COUNTIF($C$2:C3770,C3770))</f>
        <v/>
      </c>
      <c r="H3770" s="3"/>
      <c r="N3770" s="3"/>
      <c r="O3770" s="3"/>
      <c r="P3770" s="3"/>
      <c r="Q3770" s="3"/>
      <c r="R3770" s="3"/>
      <c r="S3770" s="3"/>
      <c r="T3770" s="3"/>
      <c r="V3770" s="3"/>
      <c r="W3770" s="3"/>
      <c r="X3770" s="3"/>
      <c r="Z3770" s="3"/>
      <c r="AA3770" s="3"/>
      <c r="AB3770" s="3"/>
      <c r="AC3770" s="3"/>
      <c r="AD3770" s="3"/>
      <c r="AF3770" s="3"/>
      <c r="AG3770" s="3"/>
      <c r="AH3770" s="3"/>
      <c r="AJ3770" s="3"/>
      <c r="AK3770" s="3"/>
      <c r="AL3770" s="3"/>
      <c r="AN3770" s="3"/>
      <c r="AQ3770" s="3"/>
    </row>
    <row r="3771" spans="1:43">
      <c r="A3771" t="str">
        <f>IF(C3771="","","Allievo "&amp;COUNTIF($C$2:C3771,C3771))</f>
        <v/>
      </c>
      <c r="H3771" s="3"/>
      <c r="N3771" s="3"/>
      <c r="O3771" s="3"/>
      <c r="P3771" s="3"/>
      <c r="Q3771" s="3"/>
      <c r="R3771" s="3"/>
      <c r="S3771" s="3"/>
      <c r="T3771" s="3"/>
      <c r="V3771" s="3"/>
      <c r="W3771" s="3"/>
      <c r="X3771" s="3"/>
      <c r="Z3771" s="3"/>
      <c r="AA3771" s="3"/>
      <c r="AB3771" s="3"/>
      <c r="AC3771" s="3"/>
      <c r="AD3771" s="3"/>
      <c r="AF3771" s="3"/>
      <c r="AG3771" s="3"/>
      <c r="AH3771" s="3"/>
      <c r="AJ3771" s="3"/>
      <c r="AK3771" s="3"/>
      <c r="AL3771" s="3"/>
      <c r="AN3771" s="3"/>
      <c r="AQ3771" s="3"/>
    </row>
    <row r="3772" spans="1:43">
      <c r="A3772" t="str">
        <f>IF(C3772="","","Allievo "&amp;COUNTIF($C$2:C3772,C3772))</f>
        <v/>
      </c>
      <c r="H3772" s="3"/>
      <c r="N3772" s="3"/>
      <c r="O3772" s="3"/>
      <c r="P3772" s="3"/>
      <c r="Q3772" s="3"/>
      <c r="R3772" s="3"/>
      <c r="S3772" s="3"/>
      <c r="T3772" s="3"/>
      <c r="V3772" s="3"/>
      <c r="W3772" s="3"/>
      <c r="X3772" s="3"/>
      <c r="Z3772" s="3"/>
      <c r="AA3772" s="3"/>
      <c r="AB3772" s="3"/>
      <c r="AC3772" s="3"/>
      <c r="AD3772" s="3"/>
      <c r="AF3772" s="3"/>
      <c r="AG3772" s="3"/>
      <c r="AH3772" s="3"/>
      <c r="AJ3772" s="3"/>
      <c r="AK3772" s="3"/>
      <c r="AL3772" s="3"/>
      <c r="AN3772" s="3"/>
      <c r="AQ3772" s="3"/>
    </row>
    <row r="3773" spans="1:43">
      <c r="A3773" t="str">
        <f>IF(C3773="","","Allievo "&amp;COUNTIF($C$2:C3773,C3773))</f>
        <v/>
      </c>
      <c r="H3773" s="3"/>
      <c r="N3773" s="3"/>
      <c r="O3773" s="3"/>
      <c r="P3773" s="3"/>
      <c r="Q3773" s="3"/>
      <c r="R3773" s="3"/>
      <c r="S3773" s="3"/>
      <c r="T3773" s="3"/>
      <c r="V3773" s="3"/>
      <c r="W3773" s="3"/>
      <c r="X3773" s="3"/>
      <c r="Z3773" s="3"/>
      <c r="AA3773" s="3"/>
      <c r="AB3773" s="3"/>
      <c r="AC3773" s="3"/>
      <c r="AD3773" s="3"/>
      <c r="AF3773" s="3"/>
      <c r="AG3773" s="3"/>
      <c r="AH3773" s="3"/>
      <c r="AJ3773" s="3"/>
      <c r="AK3773" s="3"/>
      <c r="AL3773" s="3"/>
      <c r="AN3773" s="3"/>
      <c r="AQ3773" s="3"/>
    </row>
    <row r="3774" spans="1:43">
      <c r="A3774" t="str">
        <f>IF(C3774="","","Allievo "&amp;COUNTIF($C$2:C3774,C3774))</f>
        <v/>
      </c>
      <c r="H3774" s="3"/>
      <c r="N3774" s="3"/>
      <c r="O3774" s="3"/>
      <c r="P3774" s="3"/>
      <c r="Q3774" s="3"/>
      <c r="R3774" s="3"/>
      <c r="S3774" s="3"/>
      <c r="T3774" s="3"/>
      <c r="V3774" s="3"/>
      <c r="W3774" s="3"/>
      <c r="X3774" s="3"/>
      <c r="Z3774" s="3"/>
      <c r="AA3774" s="3"/>
      <c r="AB3774" s="3"/>
      <c r="AC3774" s="3"/>
      <c r="AD3774" s="3"/>
      <c r="AF3774" s="3"/>
      <c r="AG3774" s="3"/>
      <c r="AH3774" s="3"/>
      <c r="AJ3774" s="3"/>
      <c r="AK3774" s="3"/>
      <c r="AL3774" s="3"/>
      <c r="AN3774" s="3"/>
      <c r="AQ3774" s="3"/>
    </row>
    <row r="3775" spans="1:43">
      <c r="A3775" t="str">
        <f>IF(C3775="","","Allievo "&amp;COUNTIF($C$2:C3775,C3775))</f>
        <v/>
      </c>
      <c r="H3775" s="3"/>
      <c r="N3775" s="3"/>
      <c r="O3775" s="3"/>
      <c r="P3775" s="3"/>
      <c r="Q3775" s="3"/>
      <c r="R3775" s="3"/>
      <c r="S3775" s="3"/>
      <c r="T3775" s="3"/>
      <c r="V3775" s="3"/>
      <c r="W3775" s="3"/>
      <c r="X3775" s="3"/>
      <c r="Z3775" s="3"/>
      <c r="AA3775" s="3"/>
      <c r="AB3775" s="3"/>
      <c r="AC3775" s="3"/>
      <c r="AD3775" s="3"/>
      <c r="AF3775" s="3"/>
      <c r="AG3775" s="3"/>
      <c r="AH3775" s="3"/>
      <c r="AJ3775" s="3"/>
      <c r="AK3775" s="3"/>
      <c r="AL3775" s="3"/>
      <c r="AN3775" s="3"/>
      <c r="AQ3775" s="3"/>
    </row>
    <row r="3776" spans="1:43">
      <c r="A3776" t="str">
        <f>IF(C3776="","","Allievo "&amp;COUNTIF($C$2:C3776,C3776))</f>
        <v/>
      </c>
      <c r="H3776" s="3"/>
      <c r="N3776" s="3"/>
      <c r="O3776" s="3"/>
      <c r="P3776" s="3"/>
      <c r="Q3776" s="3"/>
      <c r="R3776" s="3"/>
      <c r="S3776" s="3"/>
      <c r="T3776" s="3"/>
      <c r="V3776" s="3"/>
      <c r="W3776" s="3"/>
      <c r="X3776" s="3"/>
      <c r="Z3776" s="3"/>
      <c r="AA3776" s="3"/>
      <c r="AB3776" s="3"/>
      <c r="AC3776" s="3"/>
      <c r="AD3776" s="3"/>
      <c r="AF3776" s="3"/>
      <c r="AG3776" s="3"/>
      <c r="AH3776" s="3"/>
      <c r="AJ3776" s="3"/>
      <c r="AK3776" s="3"/>
      <c r="AL3776" s="3"/>
      <c r="AN3776" s="3"/>
      <c r="AQ3776" s="3"/>
    </row>
    <row r="3777" spans="1:43">
      <c r="A3777" t="str">
        <f>IF(C3777="","","Allievo "&amp;COUNTIF($C$2:C3777,C3777))</f>
        <v/>
      </c>
      <c r="H3777" s="3"/>
      <c r="N3777" s="3"/>
      <c r="O3777" s="3"/>
      <c r="P3777" s="3"/>
      <c r="Q3777" s="3"/>
      <c r="R3777" s="3"/>
      <c r="S3777" s="3"/>
      <c r="T3777" s="3"/>
      <c r="V3777" s="3"/>
      <c r="W3777" s="3"/>
      <c r="X3777" s="3"/>
      <c r="Z3777" s="3"/>
      <c r="AA3777" s="3"/>
      <c r="AB3777" s="3"/>
      <c r="AC3777" s="3"/>
      <c r="AD3777" s="3"/>
      <c r="AF3777" s="3"/>
      <c r="AG3777" s="3"/>
      <c r="AH3777" s="3"/>
      <c r="AJ3777" s="3"/>
      <c r="AK3777" s="3"/>
      <c r="AL3777" s="3"/>
      <c r="AN3777" s="3"/>
      <c r="AQ3777" s="3"/>
    </row>
    <row r="3778" spans="1:43">
      <c r="A3778" t="str">
        <f>IF(C3778="","","Allievo "&amp;COUNTIF($C$2:C3778,C3778))</f>
        <v/>
      </c>
      <c r="H3778" s="3"/>
      <c r="N3778" s="3"/>
      <c r="O3778" s="3"/>
      <c r="P3778" s="3"/>
      <c r="Q3778" s="3"/>
      <c r="R3778" s="3"/>
      <c r="S3778" s="3"/>
      <c r="T3778" s="3"/>
      <c r="V3778" s="3"/>
      <c r="W3778" s="3"/>
      <c r="X3778" s="3"/>
      <c r="Z3778" s="3"/>
      <c r="AA3778" s="3"/>
      <c r="AB3778" s="3"/>
      <c r="AC3778" s="3"/>
      <c r="AD3778" s="3"/>
      <c r="AF3778" s="3"/>
      <c r="AG3778" s="3"/>
      <c r="AH3778" s="3"/>
      <c r="AJ3778" s="3"/>
      <c r="AK3778" s="3"/>
      <c r="AL3778" s="3"/>
      <c r="AN3778" s="3"/>
      <c r="AQ3778" s="3"/>
    </row>
    <row r="3779" spans="1:43">
      <c r="A3779" t="str">
        <f>IF(C3779="","","Allievo "&amp;COUNTIF($C$2:C3779,C3779))</f>
        <v/>
      </c>
      <c r="H3779" s="3"/>
      <c r="N3779" s="3"/>
      <c r="O3779" s="3"/>
      <c r="P3779" s="3"/>
      <c r="Q3779" s="3"/>
      <c r="R3779" s="3"/>
      <c r="S3779" s="3"/>
      <c r="T3779" s="3"/>
      <c r="V3779" s="3"/>
      <c r="W3779" s="3"/>
      <c r="X3779" s="3"/>
      <c r="Z3779" s="3"/>
      <c r="AA3779" s="3"/>
      <c r="AB3779" s="3"/>
      <c r="AC3779" s="3"/>
      <c r="AD3779" s="3"/>
      <c r="AF3779" s="3"/>
      <c r="AG3779" s="3"/>
      <c r="AH3779" s="3"/>
      <c r="AJ3779" s="3"/>
      <c r="AK3779" s="3"/>
      <c r="AL3779" s="3"/>
      <c r="AN3779" s="3"/>
      <c r="AQ3779" s="3"/>
    </row>
    <row r="3780" spans="1:43">
      <c r="A3780" t="str">
        <f>IF(C3780="","","Allievo "&amp;COUNTIF($C$2:C3780,C3780))</f>
        <v/>
      </c>
      <c r="H3780" s="3"/>
      <c r="N3780" s="3"/>
      <c r="O3780" s="3"/>
      <c r="P3780" s="3"/>
      <c r="Q3780" s="3"/>
      <c r="R3780" s="3"/>
      <c r="S3780" s="3"/>
      <c r="T3780" s="3"/>
      <c r="V3780" s="3"/>
      <c r="W3780" s="3"/>
      <c r="X3780" s="3"/>
      <c r="Z3780" s="3"/>
      <c r="AA3780" s="3"/>
      <c r="AB3780" s="3"/>
      <c r="AC3780" s="3"/>
      <c r="AD3780" s="3"/>
      <c r="AF3780" s="3"/>
      <c r="AG3780" s="3"/>
      <c r="AH3780" s="3"/>
      <c r="AJ3780" s="3"/>
      <c r="AK3780" s="3"/>
      <c r="AL3780" s="3"/>
      <c r="AN3780" s="3"/>
      <c r="AQ3780" s="3"/>
    </row>
    <row r="3781" spans="1:43">
      <c r="A3781" t="str">
        <f>IF(C3781="","","Allievo "&amp;COUNTIF($C$2:C3781,C3781))</f>
        <v/>
      </c>
      <c r="H3781" s="3"/>
      <c r="N3781" s="3"/>
      <c r="O3781" s="3"/>
      <c r="P3781" s="3"/>
      <c r="Q3781" s="3"/>
      <c r="R3781" s="3"/>
      <c r="S3781" s="3"/>
      <c r="T3781" s="3"/>
      <c r="V3781" s="3"/>
      <c r="W3781" s="3"/>
      <c r="X3781" s="3"/>
      <c r="Z3781" s="3"/>
      <c r="AA3781" s="3"/>
      <c r="AB3781" s="3"/>
      <c r="AC3781" s="3"/>
      <c r="AD3781" s="3"/>
      <c r="AF3781" s="3"/>
      <c r="AG3781" s="3"/>
      <c r="AH3781" s="3"/>
      <c r="AJ3781" s="3"/>
      <c r="AK3781" s="3"/>
      <c r="AL3781" s="3"/>
      <c r="AN3781" s="3"/>
      <c r="AQ3781" s="3"/>
    </row>
    <row r="3782" spans="1:43">
      <c r="A3782" t="str">
        <f>IF(C3782="","","Allievo "&amp;COUNTIF($C$2:C3782,C3782))</f>
        <v/>
      </c>
      <c r="H3782" s="3"/>
      <c r="N3782" s="3"/>
      <c r="O3782" s="3"/>
      <c r="P3782" s="3"/>
      <c r="Q3782" s="3"/>
      <c r="R3782" s="3"/>
      <c r="S3782" s="3"/>
      <c r="T3782" s="3"/>
      <c r="V3782" s="3"/>
      <c r="W3782" s="3"/>
      <c r="X3782" s="3"/>
      <c r="Z3782" s="3"/>
      <c r="AA3782" s="3"/>
      <c r="AB3782" s="3"/>
      <c r="AC3782" s="3"/>
      <c r="AD3782" s="3"/>
      <c r="AF3782" s="3"/>
      <c r="AG3782" s="3"/>
      <c r="AH3782" s="3"/>
      <c r="AJ3782" s="3"/>
      <c r="AK3782" s="3"/>
      <c r="AL3782" s="3"/>
      <c r="AN3782" s="3"/>
      <c r="AQ3782" s="3"/>
    </row>
    <row r="3783" spans="1:43">
      <c r="A3783" t="str">
        <f>IF(C3783="","","Allievo "&amp;COUNTIF($C$2:C3783,C3783))</f>
        <v/>
      </c>
      <c r="H3783" s="3"/>
      <c r="N3783" s="3"/>
      <c r="O3783" s="3"/>
      <c r="P3783" s="3"/>
      <c r="Q3783" s="3"/>
      <c r="R3783" s="3"/>
      <c r="S3783" s="3"/>
      <c r="T3783" s="3"/>
      <c r="V3783" s="3"/>
      <c r="W3783" s="3"/>
      <c r="X3783" s="3"/>
      <c r="Z3783" s="3"/>
      <c r="AA3783" s="3"/>
      <c r="AB3783" s="3"/>
      <c r="AC3783" s="3"/>
      <c r="AD3783" s="3"/>
      <c r="AF3783" s="3"/>
      <c r="AG3783" s="3"/>
      <c r="AH3783" s="3"/>
      <c r="AJ3783" s="3"/>
      <c r="AK3783" s="3"/>
      <c r="AL3783" s="3"/>
      <c r="AN3783" s="3"/>
      <c r="AQ3783" s="3"/>
    </row>
    <row r="3784" spans="1:43">
      <c r="A3784" t="str">
        <f>IF(C3784="","","Allievo "&amp;COUNTIF($C$2:C3784,C3784))</f>
        <v/>
      </c>
      <c r="H3784" s="3"/>
      <c r="N3784" s="3"/>
      <c r="O3784" s="3"/>
      <c r="P3784" s="3"/>
      <c r="Q3784" s="3"/>
      <c r="R3784" s="3"/>
      <c r="S3784" s="3"/>
      <c r="T3784" s="3"/>
      <c r="V3784" s="3"/>
      <c r="W3784" s="3"/>
      <c r="X3784" s="3"/>
      <c r="Z3784" s="3"/>
      <c r="AA3784" s="3"/>
      <c r="AB3784" s="3"/>
      <c r="AC3784" s="3"/>
      <c r="AD3784" s="3"/>
      <c r="AF3784" s="3"/>
      <c r="AG3784" s="3"/>
      <c r="AH3784" s="3"/>
      <c r="AJ3784" s="3"/>
      <c r="AK3784" s="3"/>
      <c r="AL3784" s="3"/>
      <c r="AN3784" s="3"/>
      <c r="AQ3784" s="3"/>
    </row>
    <row r="3785" spans="1:43">
      <c r="A3785" t="str">
        <f>IF(C3785="","","Allievo "&amp;COUNTIF($C$2:C3785,C3785))</f>
        <v/>
      </c>
      <c r="H3785" s="3"/>
      <c r="N3785" s="3"/>
      <c r="O3785" s="3"/>
      <c r="P3785" s="3"/>
      <c r="Q3785" s="3"/>
      <c r="R3785" s="3"/>
      <c r="S3785" s="3"/>
      <c r="T3785" s="3"/>
      <c r="V3785" s="3"/>
      <c r="W3785" s="3"/>
      <c r="X3785" s="3"/>
      <c r="Z3785" s="3"/>
      <c r="AA3785" s="3"/>
      <c r="AB3785" s="3"/>
      <c r="AC3785" s="3"/>
      <c r="AD3785" s="3"/>
      <c r="AF3785" s="3"/>
      <c r="AG3785" s="3"/>
      <c r="AH3785" s="3"/>
      <c r="AJ3785" s="3"/>
      <c r="AK3785" s="3"/>
      <c r="AL3785" s="3"/>
      <c r="AN3785" s="3"/>
      <c r="AQ3785" s="3"/>
    </row>
    <row r="3786" spans="1:43">
      <c r="A3786" t="str">
        <f>IF(C3786="","","Allievo "&amp;COUNTIF($C$2:C3786,C3786))</f>
        <v/>
      </c>
      <c r="H3786" s="3"/>
      <c r="N3786" s="3"/>
      <c r="O3786" s="3"/>
      <c r="P3786" s="3"/>
      <c r="Q3786" s="3"/>
      <c r="R3786" s="3"/>
      <c r="S3786" s="3"/>
      <c r="T3786" s="3"/>
      <c r="V3786" s="3"/>
      <c r="W3786" s="3"/>
      <c r="X3786" s="3"/>
      <c r="Z3786" s="3"/>
      <c r="AA3786" s="3"/>
      <c r="AB3786" s="3"/>
      <c r="AC3786" s="3"/>
      <c r="AD3786" s="3"/>
      <c r="AF3786" s="3"/>
      <c r="AG3786" s="3"/>
      <c r="AH3786" s="3"/>
      <c r="AJ3786" s="3"/>
      <c r="AK3786" s="3"/>
      <c r="AL3786" s="3"/>
      <c r="AN3786" s="3"/>
      <c r="AQ3786" s="3"/>
    </row>
    <row r="3787" spans="1:43">
      <c r="A3787" t="str">
        <f>IF(C3787="","","Allievo "&amp;COUNTIF($C$2:C3787,C3787))</f>
        <v/>
      </c>
      <c r="H3787" s="3"/>
      <c r="N3787" s="3"/>
      <c r="O3787" s="3"/>
      <c r="P3787" s="3"/>
      <c r="Q3787" s="3"/>
      <c r="R3787" s="3"/>
      <c r="S3787" s="3"/>
      <c r="T3787" s="3"/>
      <c r="V3787" s="3"/>
      <c r="W3787" s="3"/>
      <c r="X3787" s="3"/>
      <c r="Z3787" s="3"/>
      <c r="AA3787" s="3"/>
      <c r="AB3787" s="3"/>
      <c r="AC3787" s="3"/>
      <c r="AD3787" s="3"/>
      <c r="AF3787" s="3"/>
      <c r="AG3787" s="3"/>
      <c r="AH3787" s="3"/>
      <c r="AJ3787" s="3"/>
      <c r="AK3787" s="3"/>
      <c r="AL3787" s="3"/>
      <c r="AN3787" s="3"/>
      <c r="AQ3787" s="3"/>
    </row>
    <row r="3788" spans="1:43">
      <c r="A3788" t="str">
        <f>IF(C3788="","","Allievo "&amp;COUNTIF($C$2:C3788,C3788))</f>
        <v/>
      </c>
      <c r="H3788" s="3"/>
      <c r="N3788" s="3"/>
      <c r="O3788" s="3"/>
      <c r="P3788" s="3"/>
      <c r="Q3788" s="3"/>
      <c r="R3788" s="3"/>
      <c r="S3788" s="3"/>
      <c r="T3788" s="3"/>
      <c r="V3788" s="3"/>
      <c r="W3788" s="3"/>
      <c r="X3788" s="3"/>
      <c r="Z3788" s="3"/>
      <c r="AA3788" s="3"/>
      <c r="AB3788" s="3"/>
      <c r="AC3788" s="3"/>
      <c r="AD3788" s="3"/>
      <c r="AF3788" s="3"/>
      <c r="AG3788" s="3"/>
      <c r="AH3788" s="3"/>
      <c r="AJ3788" s="3"/>
      <c r="AK3788" s="3"/>
      <c r="AL3788" s="3"/>
      <c r="AN3788" s="3"/>
      <c r="AQ3788" s="3"/>
    </row>
    <row r="3789" spans="1:43">
      <c r="A3789" t="str">
        <f>IF(C3789="","","Allievo "&amp;COUNTIF($C$2:C3789,C3789))</f>
        <v/>
      </c>
      <c r="H3789" s="3"/>
      <c r="N3789" s="3"/>
      <c r="O3789" s="3"/>
      <c r="P3789" s="3"/>
      <c r="Q3789" s="3"/>
      <c r="R3789" s="3"/>
      <c r="S3789" s="3"/>
      <c r="T3789" s="3"/>
      <c r="V3789" s="3"/>
      <c r="W3789" s="3"/>
      <c r="X3789" s="3"/>
      <c r="Z3789" s="3"/>
      <c r="AA3789" s="3"/>
      <c r="AB3789" s="3"/>
      <c r="AC3789" s="3"/>
      <c r="AD3789" s="3"/>
      <c r="AF3789" s="3"/>
      <c r="AG3789" s="3"/>
      <c r="AH3789" s="3"/>
      <c r="AJ3789" s="3"/>
      <c r="AK3789" s="3"/>
      <c r="AL3789" s="3"/>
      <c r="AN3789" s="3"/>
      <c r="AQ3789" s="3"/>
    </row>
    <row r="3790" spans="1:43">
      <c r="A3790" t="str">
        <f>IF(C3790="","","Allievo "&amp;COUNTIF($C$2:C3790,C3790))</f>
        <v/>
      </c>
      <c r="H3790" s="3"/>
      <c r="N3790" s="3"/>
      <c r="O3790" s="3"/>
      <c r="P3790" s="3"/>
      <c r="Q3790" s="3"/>
      <c r="R3790" s="3"/>
      <c r="S3790" s="3"/>
      <c r="T3790" s="3"/>
      <c r="V3790" s="3"/>
      <c r="W3790" s="3"/>
      <c r="X3790" s="3"/>
      <c r="Z3790" s="3"/>
      <c r="AA3790" s="3"/>
      <c r="AB3790" s="3"/>
      <c r="AC3790" s="3"/>
      <c r="AD3790" s="3"/>
      <c r="AF3790" s="3"/>
      <c r="AG3790" s="3"/>
      <c r="AH3790" s="3"/>
      <c r="AJ3790" s="3"/>
      <c r="AK3790" s="3"/>
      <c r="AL3790" s="3"/>
      <c r="AN3790" s="3"/>
      <c r="AQ3790" s="3"/>
    </row>
    <row r="3791" spans="1:43">
      <c r="A3791" t="str">
        <f>IF(C3791="","","Allievo "&amp;COUNTIF($C$2:C3791,C3791))</f>
        <v/>
      </c>
      <c r="H3791" s="3"/>
      <c r="N3791" s="3"/>
      <c r="O3791" s="3"/>
      <c r="P3791" s="3"/>
      <c r="Q3791" s="3"/>
      <c r="R3791" s="3"/>
      <c r="S3791" s="3"/>
      <c r="T3791" s="3"/>
      <c r="V3791" s="3"/>
      <c r="W3791" s="3"/>
      <c r="X3791" s="3"/>
      <c r="Z3791" s="3"/>
      <c r="AA3791" s="3"/>
      <c r="AB3791" s="3"/>
      <c r="AC3791" s="3"/>
      <c r="AD3791" s="3"/>
      <c r="AF3791" s="3"/>
      <c r="AG3791" s="3"/>
      <c r="AH3791" s="3"/>
      <c r="AJ3791" s="3"/>
      <c r="AK3791" s="3"/>
      <c r="AL3791" s="3"/>
      <c r="AN3791" s="3"/>
      <c r="AQ3791" s="3"/>
    </row>
    <row r="3792" spans="1:43">
      <c r="A3792" t="str">
        <f>IF(C3792="","","Allievo "&amp;COUNTIF($C$2:C3792,C3792))</f>
        <v/>
      </c>
      <c r="H3792" s="3"/>
      <c r="N3792" s="3"/>
      <c r="O3792" s="3"/>
      <c r="P3792" s="3"/>
      <c r="Q3792" s="3"/>
      <c r="R3792" s="3"/>
      <c r="S3792" s="3"/>
      <c r="T3792" s="3"/>
      <c r="V3792" s="3"/>
      <c r="W3792" s="3"/>
      <c r="X3792" s="3"/>
      <c r="Z3792" s="3"/>
      <c r="AA3792" s="3"/>
      <c r="AB3792" s="3"/>
      <c r="AC3792" s="3"/>
      <c r="AD3792" s="3"/>
      <c r="AF3792" s="3"/>
      <c r="AG3792" s="3"/>
      <c r="AH3792" s="3"/>
      <c r="AJ3792" s="3"/>
      <c r="AK3792" s="3"/>
      <c r="AL3792" s="3"/>
      <c r="AN3792" s="3"/>
      <c r="AQ3792" s="3"/>
    </row>
    <row r="3793" spans="1:43">
      <c r="A3793" t="str">
        <f>IF(C3793="","","Allievo "&amp;COUNTIF($C$2:C3793,C3793))</f>
        <v/>
      </c>
      <c r="H3793" s="3"/>
      <c r="N3793" s="3"/>
      <c r="O3793" s="3"/>
      <c r="P3793" s="3"/>
      <c r="Q3793" s="3"/>
      <c r="R3793" s="3"/>
      <c r="S3793" s="3"/>
      <c r="T3793" s="3"/>
      <c r="V3793" s="3"/>
      <c r="W3793" s="3"/>
      <c r="X3793" s="3"/>
      <c r="Z3793" s="3"/>
      <c r="AA3793" s="3"/>
      <c r="AB3793" s="3"/>
      <c r="AC3793" s="3"/>
      <c r="AD3793" s="3"/>
      <c r="AF3793" s="3"/>
      <c r="AG3793" s="3"/>
      <c r="AH3793" s="3"/>
      <c r="AJ3793" s="3"/>
      <c r="AK3793" s="3"/>
      <c r="AL3793" s="3"/>
      <c r="AN3793" s="3"/>
      <c r="AQ3793" s="3"/>
    </row>
    <row r="3794" spans="1:43">
      <c r="A3794" t="str">
        <f>IF(C3794="","","Allievo "&amp;COUNTIF($C$2:C3794,C3794))</f>
        <v/>
      </c>
      <c r="H3794" s="3"/>
      <c r="N3794" s="3"/>
      <c r="O3794" s="3"/>
      <c r="P3794" s="3"/>
      <c r="Q3794" s="3"/>
      <c r="R3794" s="3"/>
      <c r="S3794" s="3"/>
      <c r="T3794" s="3"/>
      <c r="V3794" s="3"/>
      <c r="W3794" s="3"/>
      <c r="X3794" s="3"/>
      <c r="Z3794" s="3"/>
      <c r="AA3794" s="3"/>
      <c r="AB3794" s="3"/>
      <c r="AC3794" s="3"/>
      <c r="AD3794" s="3"/>
      <c r="AF3794" s="3"/>
      <c r="AG3794" s="3"/>
      <c r="AH3794" s="3"/>
      <c r="AJ3794" s="3"/>
      <c r="AK3794" s="3"/>
      <c r="AL3794" s="3"/>
      <c r="AN3794" s="3"/>
      <c r="AQ3794" s="3"/>
    </row>
    <row r="3795" spans="1:43">
      <c r="A3795" t="str">
        <f>IF(C3795="","","Allievo "&amp;COUNTIF($C$2:C3795,C3795))</f>
        <v/>
      </c>
      <c r="H3795" s="3"/>
      <c r="N3795" s="3"/>
      <c r="O3795" s="3"/>
      <c r="P3795" s="3"/>
      <c r="Q3795" s="3"/>
      <c r="R3795" s="3"/>
      <c r="S3795" s="3"/>
      <c r="T3795" s="3"/>
      <c r="V3795" s="3"/>
      <c r="W3795" s="3"/>
      <c r="X3795" s="3"/>
      <c r="Z3795" s="3"/>
      <c r="AA3795" s="3"/>
      <c r="AB3795" s="3"/>
      <c r="AC3795" s="3"/>
      <c r="AD3795" s="3"/>
      <c r="AF3795" s="3"/>
      <c r="AG3795" s="3"/>
      <c r="AH3795" s="3"/>
      <c r="AJ3795" s="3"/>
      <c r="AK3795" s="3"/>
      <c r="AL3795" s="3"/>
      <c r="AN3795" s="3"/>
      <c r="AQ3795" s="3"/>
    </row>
    <row r="3796" spans="1:43">
      <c r="A3796" t="str">
        <f>IF(C3796="","","Allievo "&amp;COUNTIF($C$2:C3796,C3796))</f>
        <v/>
      </c>
      <c r="H3796" s="3"/>
      <c r="N3796" s="3"/>
      <c r="O3796" s="3"/>
      <c r="P3796" s="3"/>
      <c r="Q3796" s="3"/>
      <c r="R3796" s="3"/>
      <c r="S3796" s="3"/>
      <c r="T3796" s="3"/>
      <c r="V3796" s="3"/>
      <c r="W3796" s="3"/>
      <c r="X3796" s="3"/>
      <c r="Z3796" s="3"/>
      <c r="AA3796" s="3"/>
      <c r="AB3796" s="3"/>
      <c r="AC3796" s="3"/>
      <c r="AD3796" s="3"/>
      <c r="AF3796" s="3"/>
      <c r="AG3796" s="3"/>
      <c r="AH3796" s="3"/>
      <c r="AJ3796" s="3"/>
      <c r="AK3796" s="3"/>
      <c r="AL3796" s="3"/>
      <c r="AN3796" s="3"/>
      <c r="AQ3796" s="3"/>
    </row>
    <row r="3797" spans="1:43">
      <c r="A3797" t="str">
        <f>IF(C3797="","","Allievo "&amp;COUNTIF($C$2:C3797,C3797))</f>
        <v/>
      </c>
      <c r="H3797" s="3"/>
      <c r="N3797" s="3"/>
      <c r="O3797" s="3"/>
      <c r="P3797" s="3"/>
      <c r="Q3797" s="3"/>
      <c r="R3797" s="3"/>
      <c r="S3797" s="3"/>
      <c r="T3797" s="3"/>
      <c r="V3797" s="3"/>
      <c r="W3797" s="3"/>
      <c r="X3797" s="3"/>
      <c r="Z3797" s="3"/>
      <c r="AA3797" s="3"/>
      <c r="AB3797" s="3"/>
      <c r="AC3797" s="3"/>
      <c r="AD3797" s="3"/>
      <c r="AF3797" s="3"/>
      <c r="AG3797" s="3"/>
      <c r="AH3797" s="3"/>
      <c r="AJ3797" s="3"/>
      <c r="AK3797" s="3"/>
      <c r="AL3797" s="3"/>
      <c r="AN3797" s="3"/>
      <c r="AQ3797" s="3"/>
    </row>
    <row r="3798" spans="1:43">
      <c r="A3798" t="str">
        <f>IF(C3798="","","Allievo "&amp;COUNTIF($C$2:C3798,C3798))</f>
        <v/>
      </c>
      <c r="H3798" s="3"/>
      <c r="N3798" s="3"/>
      <c r="O3798" s="3"/>
      <c r="P3798" s="3"/>
      <c r="Q3798" s="3"/>
      <c r="R3798" s="3"/>
      <c r="S3798" s="3"/>
      <c r="T3798" s="3"/>
      <c r="V3798" s="3"/>
      <c r="W3798" s="3"/>
      <c r="X3798" s="3"/>
      <c r="Z3798" s="3"/>
      <c r="AA3798" s="3"/>
      <c r="AB3798" s="3"/>
      <c r="AC3798" s="3"/>
      <c r="AD3798" s="3"/>
      <c r="AF3798" s="3"/>
      <c r="AG3798" s="3"/>
      <c r="AH3798" s="3"/>
      <c r="AJ3798" s="3"/>
      <c r="AK3798" s="3"/>
      <c r="AL3798" s="3"/>
      <c r="AN3798" s="3"/>
      <c r="AQ3798" s="3"/>
    </row>
    <row r="3799" spans="1:43">
      <c r="A3799" t="str">
        <f>IF(C3799="","","Allievo "&amp;COUNTIF($C$2:C3799,C3799))</f>
        <v/>
      </c>
      <c r="H3799" s="3"/>
      <c r="N3799" s="3"/>
      <c r="O3799" s="3"/>
      <c r="P3799" s="3"/>
      <c r="Q3799" s="3"/>
      <c r="R3799" s="3"/>
      <c r="S3799" s="3"/>
      <c r="T3799" s="3"/>
      <c r="V3799" s="3"/>
      <c r="W3799" s="3"/>
      <c r="X3799" s="3"/>
      <c r="Z3799" s="3"/>
      <c r="AA3799" s="3"/>
      <c r="AB3799" s="3"/>
      <c r="AC3799" s="3"/>
      <c r="AD3799" s="3"/>
      <c r="AF3799" s="3"/>
      <c r="AG3799" s="3"/>
      <c r="AH3799" s="3"/>
      <c r="AJ3799" s="3"/>
      <c r="AK3799" s="3"/>
      <c r="AL3799" s="3"/>
      <c r="AN3799" s="3"/>
      <c r="AQ3799" s="3"/>
    </row>
    <row r="3800" spans="1:43">
      <c r="A3800" t="str">
        <f>IF(C3800="","","Allievo "&amp;COUNTIF($C$2:C3800,C3800))</f>
        <v/>
      </c>
      <c r="H3800" s="3"/>
      <c r="N3800" s="3"/>
      <c r="O3800" s="3"/>
      <c r="P3800" s="3"/>
      <c r="Q3800" s="3"/>
      <c r="R3800" s="3"/>
      <c r="S3800" s="3"/>
      <c r="T3800" s="3"/>
      <c r="V3800" s="3"/>
      <c r="W3800" s="3"/>
      <c r="X3800" s="3"/>
      <c r="Z3800" s="3"/>
      <c r="AA3800" s="3"/>
      <c r="AB3800" s="3"/>
      <c r="AC3800" s="3"/>
      <c r="AD3800" s="3"/>
      <c r="AF3800" s="3"/>
      <c r="AG3800" s="3"/>
      <c r="AH3800" s="3"/>
      <c r="AJ3800" s="3"/>
      <c r="AK3800" s="3"/>
      <c r="AL3800" s="3"/>
      <c r="AN3800" s="3"/>
      <c r="AQ3800" s="3"/>
    </row>
    <row r="3801" spans="1:43">
      <c r="A3801" t="str">
        <f>IF(C3801="","","Allievo "&amp;COUNTIF($C$2:C3801,C3801))</f>
        <v/>
      </c>
      <c r="H3801" s="3"/>
      <c r="N3801" s="3"/>
      <c r="O3801" s="3"/>
      <c r="P3801" s="3"/>
      <c r="Q3801" s="3"/>
      <c r="R3801" s="3"/>
      <c r="S3801" s="3"/>
      <c r="T3801" s="3"/>
      <c r="V3801" s="3"/>
      <c r="W3801" s="3"/>
      <c r="X3801" s="3"/>
      <c r="Z3801" s="3"/>
      <c r="AA3801" s="3"/>
      <c r="AB3801" s="3"/>
      <c r="AC3801" s="3"/>
      <c r="AD3801" s="3"/>
      <c r="AF3801" s="3"/>
      <c r="AG3801" s="3"/>
      <c r="AH3801" s="3"/>
      <c r="AJ3801" s="3"/>
      <c r="AK3801" s="3"/>
      <c r="AL3801" s="3"/>
      <c r="AN3801" s="3"/>
      <c r="AQ3801" s="3"/>
    </row>
    <row r="3802" spans="1:43">
      <c r="A3802" t="str">
        <f>IF(C3802="","","Allievo "&amp;COUNTIF($C$2:C3802,C3802))</f>
        <v/>
      </c>
      <c r="H3802" s="3"/>
      <c r="N3802" s="3"/>
      <c r="O3802" s="3"/>
      <c r="P3802" s="3"/>
      <c r="Q3802" s="3"/>
      <c r="R3802" s="3"/>
      <c r="S3802" s="3"/>
      <c r="T3802" s="3"/>
      <c r="V3802" s="3"/>
      <c r="W3802" s="3"/>
      <c r="X3802" s="3"/>
      <c r="Z3802" s="3"/>
      <c r="AA3802" s="3"/>
      <c r="AB3802" s="3"/>
      <c r="AC3802" s="3"/>
      <c r="AD3802" s="3"/>
      <c r="AF3802" s="3"/>
      <c r="AG3802" s="3"/>
      <c r="AH3802" s="3"/>
      <c r="AJ3802" s="3"/>
      <c r="AK3802" s="3"/>
      <c r="AL3802" s="3"/>
      <c r="AN3802" s="3"/>
      <c r="AQ3802" s="3"/>
    </row>
    <row r="3803" spans="1:43">
      <c r="A3803" t="str">
        <f>IF(C3803="","","Allievo "&amp;COUNTIF($C$2:C3803,C3803))</f>
        <v/>
      </c>
      <c r="H3803" s="3"/>
      <c r="N3803" s="3"/>
      <c r="O3803" s="3"/>
      <c r="P3803" s="3"/>
      <c r="Q3803" s="3"/>
      <c r="R3803" s="3"/>
      <c r="S3803" s="3"/>
      <c r="T3803" s="3"/>
      <c r="V3803" s="3"/>
      <c r="W3803" s="3"/>
      <c r="X3803" s="3"/>
      <c r="Z3803" s="3"/>
      <c r="AA3803" s="3"/>
      <c r="AB3803" s="3"/>
      <c r="AC3803" s="3"/>
      <c r="AD3803" s="3"/>
      <c r="AF3803" s="3"/>
      <c r="AG3803" s="3"/>
      <c r="AH3803" s="3"/>
      <c r="AJ3803" s="3"/>
      <c r="AK3803" s="3"/>
      <c r="AL3803" s="3"/>
      <c r="AN3803" s="3"/>
      <c r="AQ3803" s="3"/>
    </row>
    <row r="3804" spans="1:43">
      <c r="A3804" t="str">
        <f>IF(C3804="","","Allievo "&amp;COUNTIF($C$2:C3804,C3804))</f>
        <v/>
      </c>
      <c r="H3804" s="3"/>
      <c r="N3804" s="3"/>
      <c r="O3804" s="3"/>
      <c r="P3804" s="3"/>
      <c r="Q3804" s="3"/>
      <c r="R3804" s="3"/>
      <c r="S3804" s="3"/>
      <c r="T3804" s="3"/>
      <c r="V3804" s="3"/>
      <c r="W3804" s="3"/>
      <c r="X3804" s="3"/>
      <c r="Z3804" s="3"/>
      <c r="AA3804" s="3"/>
      <c r="AB3804" s="3"/>
      <c r="AC3804" s="3"/>
      <c r="AD3804" s="3"/>
      <c r="AF3804" s="3"/>
      <c r="AG3804" s="3"/>
      <c r="AH3804" s="3"/>
      <c r="AJ3804" s="3"/>
      <c r="AK3804" s="3"/>
      <c r="AL3804" s="3"/>
      <c r="AN3804" s="3"/>
      <c r="AQ3804" s="3"/>
    </row>
    <row r="3805" spans="1:43">
      <c r="A3805" t="str">
        <f>IF(C3805="","","Allievo "&amp;COUNTIF($C$2:C3805,C3805))</f>
        <v/>
      </c>
      <c r="H3805" s="3"/>
      <c r="N3805" s="3"/>
      <c r="O3805" s="3"/>
      <c r="P3805" s="3"/>
      <c r="Q3805" s="3"/>
      <c r="R3805" s="3"/>
      <c r="S3805" s="3"/>
      <c r="T3805" s="3"/>
      <c r="V3805" s="3"/>
      <c r="W3805" s="3"/>
      <c r="X3805" s="3"/>
      <c r="Z3805" s="3"/>
      <c r="AA3805" s="3"/>
      <c r="AB3805" s="3"/>
      <c r="AC3805" s="3"/>
      <c r="AD3805" s="3"/>
      <c r="AF3805" s="3"/>
      <c r="AG3805" s="3"/>
      <c r="AH3805" s="3"/>
      <c r="AJ3805" s="3"/>
      <c r="AK3805" s="3"/>
      <c r="AL3805" s="3"/>
      <c r="AN3805" s="3"/>
      <c r="AQ3805" s="3"/>
    </row>
    <row r="3806" spans="1:43">
      <c r="A3806" t="str">
        <f>IF(C3806="","","Allievo "&amp;COUNTIF($C$2:C3806,C3806))</f>
        <v/>
      </c>
      <c r="H3806" s="3"/>
      <c r="N3806" s="3"/>
      <c r="O3806" s="3"/>
      <c r="P3806" s="3"/>
      <c r="Q3806" s="3"/>
      <c r="R3806" s="3"/>
      <c r="S3806" s="3"/>
      <c r="T3806" s="3"/>
      <c r="V3806" s="3"/>
      <c r="W3806" s="3"/>
      <c r="X3806" s="3"/>
      <c r="Z3806" s="3"/>
      <c r="AA3806" s="3"/>
      <c r="AB3806" s="3"/>
      <c r="AC3806" s="3"/>
      <c r="AD3806" s="3"/>
      <c r="AF3806" s="3"/>
      <c r="AG3806" s="3"/>
      <c r="AH3806" s="3"/>
      <c r="AJ3806" s="3"/>
      <c r="AK3806" s="3"/>
      <c r="AL3806" s="3"/>
      <c r="AN3806" s="3"/>
      <c r="AQ3806" s="3"/>
    </row>
    <row r="3807" spans="1:43">
      <c r="A3807" t="str">
        <f>IF(C3807="","","Allievo "&amp;COUNTIF($C$2:C3807,C3807))</f>
        <v/>
      </c>
      <c r="H3807" s="3"/>
      <c r="N3807" s="3"/>
      <c r="O3807" s="3"/>
      <c r="P3807" s="3"/>
      <c r="Q3807" s="3"/>
      <c r="R3807" s="3"/>
      <c r="S3807" s="3"/>
      <c r="T3807" s="3"/>
      <c r="V3807" s="3"/>
      <c r="W3807" s="3"/>
      <c r="X3807" s="3"/>
      <c r="Z3807" s="3"/>
      <c r="AA3807" s="3"/>
      <c r="AB3807" s="3"/>
      <c r="AC3807" s="3"/>
      <c r="AD3807" s="3"/>
      <c r="AF3807" s="3"/>
      <c r="AG3807" s="3"/>
      <c r="AH3807" s="3"/>
      <c r="AJ3807" s="3"/>
      <c r="AK3807" s="3"/>
      <c r="AL3807" s="3"/>
      <c r="AN3807" s="3"/>
      <c r="AQ3807" s="3"/>
    </row>
    <row r="3808" spans="1:43">
      <c r="A3808" t="str">
        <f>IF(C3808="","","Allievo "&amp;COUNTIF($C$2:C3808,C3808))</f>
        <v/>
      </c>
      <c r="H3808" s="3"/>
      <c r="N3808" s="3"/>
      <c r="O3808" s="3"/>
      <c r="P3808" s="3"/>
      <c r="Q3808" s="3"/>
      <c r="R3808" s="3"/>
      <c r="S3808" s="3"/>
      <c r="T3808" s="3"/>
      <c r="V3808" s="3"/>
      <c r="W3808" s="3"/>
      <c r="X3808" s="3"/>
      <c r="Z3808" s="3"/>
      <c r="AA3808" s="3"/>
      <c r="AB3808" s="3"/>
      <c r="AC3808" s="3"/>
      <c r="AD3808" s="3"/>
      <c r="AF3808" s="3"/>
      <c r="AG3808" s="3"/>
      <c r="AH3808" s="3"/>
      <c r="AJ3808" s="3"/>
      <c r="AK3808" s="3"/>
      <c r="AL3808" s="3"/>
      <c r="AN3808" s="3"/>
      <c r="AQ3808" s="3"/>
    </row>
    <row r="3809" spans="1:43">
      <c r="A3809" t="str">
        <f>IF(C3809="","","Allievo "&amp;COUNTIF($C$2:C3809,C3809))</f>
        <v/>
      </c>
      <c r="H3809" s="3"/>
      <c r="N3809" s="3"/>
      <c r="O3809" s="3"/>
      <c r="P3809" s="3"/>
      <c r="Q3809" s="3"/>
      <c r="R3809" s="3"/>
      <c r="S3809" s="3"/>
      <c r="T3809" s="3"/>
      <c r="V3809" s="3"/>
      <c r="W3809" s="3"/>
      <c r="X3809" s="3"/>
      <c r="Z3809" s="3"/>
      <c r="AA3809" s="3"/>
      <c r="AB3809" s="3"/>
      <c r="AC3809" s="3"/>
      <c r="AD3809" s="3"/>
      <c r="AF3809" s="3"/>
      <c r="AG3809" s="3"/>
      <c r="AH3809" s="3"/>
      <c r="AJ3809" s="3"/>
      <c r="AK3809" s="3"/>
      <c r="AL3809" s="3"/>
      <c r="AN3809" s="3"/>
      <c r="AQ3809" s="3"/>
    </row>
    <row r="3810" spans="1:43">
      <c r="A3810" t="str">
        <f>IF(C3810="","","Allievo "&amp;COUNTIF($C$2:C3810,C3810))</f>
        <v/>
      </c>
      <c r="H3810" s="3"/>
      <c r="N3810" s="3"/>
      <c r="O3810" s="3"/>
      <c r="P3810" s="3"/>
      <c r="Q3810" s="3"/>
      <c r="R3810" s="3"/>
      <c r="S3810" s="3"/>
      <c r="T3810" s="3"/>
      <c r="V3810" s="3"/>
      <c r="W3810" s="3"/>
      <c r="X3810" s="3"/>
      <c r="Z3810" s="3"/>
      <c r="AA3810" s="3"/>
      <c r="AB3810" s="3"/>
      <c r="AC3810" s="3"/>
      <c r="AD3810" s="3"/>
      <c r="AF3810" s="3"/>
      <c r="AG3810" s="3"/>
      <c r="AH3810" s="3"/>
      <c r="AJ3810" s="3"/>
      <c r="AK3810" s="3"/>
      <c r="AL3810" s="3"/>
      <c r="AN3810" s="3"/>
      <c r="AQ3810" s="3"/>
    </row>
    <row r="3811" spans="1:43">
      <c r="A3811" t="str">
        <f>IF(C3811="","","Allievo "&amp;COUNTIF($C$2:C3811,C3811))</f>
        <v/>
      </c>
      <c r="H3811" s="3"/>
      <c r="N3811" s="3"/>
      <c r="O3811" s="3"/>
      <c r="P3811" s="3"/>
      <c r="Q3811" s="3"/>
      <c r="R3811" s="3"/>
      <c r="S3811" s="3"/>
      <c r="T3811" s="3"/>
      <c r="V3811" s="3"/>
      <c r="W3811" s="3"/>
      <c r="X3811" s="3"/>
      <c r="Z3811" s="3"/>
      <c r="AA3811" s="3"/>
      <c r="AB3811" s="3"/>
      <c r="AC3811" s="3"/>
      <c r="AD3811" s="3"/>
      <c r="AF3811" s="3"/>
      <c r="AG3811" s="3"/>
      <c r="AH3811" s="3"/>
      <c r="AJ3811" s="3"/>
      <c r="AK3811" s="3"/>
      <c r="AL3811" s="3"/>
      <c r="AN3811" s="3"/>
      <c r="AQ3811" s="3"/>
    </row>
    <row r="3812" spans="1:43">
      <c r="A3812" t="str">
        <f>IF(C3812="","","Allievo "&amp;COUNTIF($C$2:C3812,C3812))</f>
        <v/>
      </c>
      <c r="H3812" s="3"/>
      <c r="N3812" s="3"/>
      <c r="O3812" s="3"/>
      <c r="P3812" s="3"/>
      <c r="Q3812" s="3"/>
      <c r="R3812" s="3"/>
      <c r="S3812" s="3"/>
      <c r="T3812" s="3"/>
      <c r="V3812" s="3"/>
      <c r="W3812" s="3"/>
      <c r="X3812" s="3"/>
      <c r="Z3812" s="3"/>
      <c r="AA3812" s="3"/>
      <c r="AB3812" s="3"/>
      <c r="AC3812" s="3"/>
      <c r="AD3812" s="3"/>
      <c r="AF3812" s="3"/>
      <c r="AG3812" s="3"/>
      <c r="AH3812" s="3"/>
      <c r="AJ3812" s="3"/>
      <c r="AK3812" s="3"/>
      <c r="AL3812" s="3"/>
      <c r="AN3812" s="3"/>
      <c r="AQ3812" s="3"/>
    </row>
    <row r="3813" spans="1:43">
      <c r="A3813" t="str">
        <f>IF(C3813="","","Allievo "&amp;COUNTIF($C$2:C3813,C3813))</f>
        <v/>
      </c>
      <c r="H3813" s="3"/>
      <c r="N3813" s="3"/>
      <c r="O3813" s="3"/>
      <c r="P3813" s="3"/>
      <c r="Q3813" s="3"/>
      <c r="R3813" s="3"/>
      <c r="S3813" s="3"/>
      <c r="T3813" s="3"/>
      <c r="V3813" s="3"/>
      <c r="W3813" s="3"/>
      <c r="X3813" s="3"/>
      <c r="Z3813" s="3"/>
      <c r="AA3813" s="3"/>
      <c r="AB3813" s="3"/>
      <c r="AC3813" s="3"/>
      <c r="AD3813" s="3"/>
      <c r="AF3813" s="3"/>
      <c r="AG3813" s="3"/>
      <c r="AH3813" s="3"/>
      <c r="AJ3813" s="3"/>
      <c r="AK3813" s="3"/>
      <c r="AL3813" s="3"/>
      <c r="AN3813" s="3"/>
      <c r="AQ3813" s="3"/>
    </row>
    <row r="3814" spans="1:43">
      <c r="A3814" t="str">
        <f>IF(C3814="","","Allievo "&amp;COUNTIF($C$2:C3814,C3814))</f>
        <v/>
      </c>
      <c r="H3814" s="3"/>
      <c r="N3814" s="3"/>
      <c r="O3814" s="3"/>
      <c r="P3814" s="3"/>
      <c r="Q3814" s="3"/>
      <c r="R3814" s="3"/>
      <c r="S3814" s="3"/>
      <c r="T3814" s="3"/>
      <c r="V3814" s="3"/>
      <c r="W3814" s="3"/>
      <c r="X3814" s="3"/>
      <c r="Z3814" s="3"/>
      <c r="AA3814" s="3"/>
      <c r="AB3814" s="3"/>
      <c r="AC3814" s="3"/>
      <c r="AD3814" s="3"/>
      <c r="AF3814" s="3"/>
      <c r="AG3814" s="3"/>
      <c r="AH3814" s="3"/>
      <c r="AJ3814" s="3"/>
      <c r="AK3814" s="3"/>
      <c r="AL3814" s="3"/>
      <c r="AN3814" s="3"/>
      <c r="AQ3814" s="3"/>
    </row>
    <row r="3815" spans="1:43">
      <c r="A3815" t="str">
        <f>IF(C3815="","","Allievo "&amp;COUNTIF($C$2:C3815,C3815))</f>
        <v/>
      </c>
      <c r="H3815" s="3"/>
      <c r="N3815" s="3"/>
      <c r="O3815" s="3"/>
      <c r="P3815" s="3"/>
      <c r="Q3815" s="3"/>
      <c r="R3815" s="3"/>
      <c r="S3815" s="3"/>
      <c r="T3815" s="3"/>
      <c r="V3815" s="3"/>
      <c r="W3815" s="3"/>
      <c r="X3815" s="3"/>
      <c r="Z3815" s="3"/>
      <c r="AA3815" s="3"/>
      <c r="AB3815" s="3"/>
      <c r="AC3815" s="3"/>
      <c r="AD3815" s="3"/>
      <c r="AF3815" s="3"/>
      <c r="AG3815" s="3"/>
      <c r="AH3815" s="3"/>
      <c r="AJ3815" s="3"/>
      <c r="AK3815" s="3"/>
      <c r="AL3815" s="3"/>
      <c r="AN3815" s="3"/>
      <c r="AQ3815" s="3"/>
    </row>
    <row r="3816" spans="1:43">
      <c r="A3816" t="str">
        <f>IF(C3816="","","Allievo "&amp;COUNTIF($C$2:C3816,C3816))</f>
        <v/>
      </c>
      <c r="H3816" s="3"/>
      <c r="N3816" s="3"/>
      <c r="O3816" s="3"/>
      <c r="P3816" s="3"/>
      <c r="Q3816" s="3"/>
      <c r="R3816" s="3"/>
      <c r="S3816" s="3"/>
      <c r="T3816" s="3"/>
      <c r="V3816" s="3"/>
      <c r="W3816" s="3"/>
      <c r="X3816" s="3"/>
      <c r="Z3816" s="3"/>
      <c r="AA3816" s="3"/>
      <c r="AB3816" s="3"/>
      <c r="AC3816" s="3"/>
      <c r="AD3816" s="3"/>
      <c r="AF3816" s="3"/>
      <c r="AG3816" s="3"/>
      <c r="AH3816" s="3"/>
      <c r="AJ3816" s="3"/>
      <c r="AK3816" s="3"/>
      <c r="AL3816" s="3"/>
      <c r="AN3816" s="3"/>
      <c r="AQ3816" s="3"/>
    </row>
    <row r="3817" spans="1:43">
      <c r="A3817" t="str">
        <f>IF(C3817="","","Allievo "&amp;COUNTIF($C$2:C3817,C3817))</f>
        <v/>
      </c>
      <c r="H3817" s="3"/>
      <c r="N3817" s="3"/>
      <c r="O3817" s="3"/>
      <c r="P3817" s="3"/>
      <c r="Q3817" s="3"/>
      <c r="R3817" s="3"/>
      <c r="S3817" s="3"/>
      <c r="T3817" s="3"/>
      <c r="V3817" s="3"/>
      <c r="W3817" s="3"/>
      <c r="X3817" s="3"/>
      <c r="Z3817" s="3"/>
      <c r="AA3817" s="3"/>
      <c r="AB3817" s="3"/>
      <c r="AC3817" s="3"/>
      <c r="AD3817" s="3"/>
      <c r="AF3817" s="3"/>
      <c r="AG3817" s="3"/>
      <c r="AH3817" s="3"/>
      <c r="AJ3817" s="3"/>
      <c r="AK3817" s="3"/>
      <c r="AL3817" s="3"/>
      <c r="AN3817" s="3"/>
      <c r="AQ3817" s="3"/>
    </row>
    <row r="3818" spans="1:43">
      <c r="A3818" t="str">
        <f>IF(C3818="","","Allievo "&amp;COUNTIF($C$2:C3818,C3818))</f>
        <v/>
      </c>
      <c r="H3818" s="3"/>
      <c r="N3818" s="3"/>
      <c r="O3818" s="3"/>
      <c r="P3818" s="3"/>
      <c r="Q3818" s="3"/>
      <c r="R3818" s="3"/>
      <c r="S3818" s="3"/>
      <c r="T3818" s="3"/>
      <c r="V3818" s="3"/>
      <c r="W3818" s="3"/>
      <c r="X3818" s="3"/>
      <c r="Z3818" s="3"/>
      <c r="AA3818" s="3"/>
      <c r="AB3818" s="3"/>
      <c r="AC3818" s="3"/>
      <c r="AD3818" s="3"/>
      <c r="AF3818" s="3"/>
      <c r="AG3818" s="3"/>
      <c r="AH3818" s="3"/>
      <c r="AJ3818" s="3"/>
      <c r="AK3818" s="3"/>
      <c r="AL3818" s="3"/>
      <c r="AN3818" s="3"/>
      <c r="AQ3818" s="3"/>
    </row>
    <row r="3819" spans="1:43">
      <c r="A3819" t="str">
        <f>IF(C3819="","","Allievo "&amp;COUNTIF($C$2:C3819,C3819))</f>
        <v/>
      </c>
      <c r="H3819" s="3"/>
      <c r="N3819" s="3"/>
      <c r="O3819" s="3"/>
      <c r="P3819" s="3"/>
      <c r="Q3819" s="3"/>
      <c r="R3819" s="3"/>
      <c r="S3819" s="3"/>
      <c r="T3819" s="3"/>
      <c r="V3819" s="3"/>
      <c r="W3819" s="3"/>
      <c r="X3819" s="3"/>
      <c r="Z3819" s="3"/>
      <c r="AA3819" s="3"/>
      <c r="AB3819" s="3"/>
      <c r="AC3819" s="3"/>
      <c r="AD3819" s="3"/>
      <c r="AF3819" s="3"/>
      <c r="AG3819" s="3"/>
      <c r="AH3819" s="3"/>
      <c r="AJ3819" s="3"/>
      <c r="AK3819" s="3"/>
      <c r="AL3819" s="3"/>
      <c r="AN3819" s="3"/>
      <c r="AQ3819" s="3"/>
    </row>
    <row r="3820" spans="1:43">
      <c r="A3820" t="str">
        <f>IF(C3820="","","Allievo "&amp;COUNTIF($C$2:C3820,C3820))</f>
        <v/>
      </c>
      <c r="H3820" s="3"/>
      <c r="N3820" s="3"/>
      <c r="O3820" s="3"/>
      <c r="P3820" s="3"/>
      <c r="Q3820" s="3"/>
      <c r="R3820" s="3"/>
      <c r="S3820" s="3"/>
      <c r="T3820" s="3"/>
      <c r="V3820" s="3"/>
      <c r="W3820" s="3"/>
      <c r="X3820" s="3"/>
      <c r="Z3820" s="3"/>
      <c r="AA3820" s="3"/>
      <c r="AB3820" s="3"/>
      <c r="AC3820" s="3"/>
      <c r="AD3820" s="3"/>
      <c r="AF3820" s="3"/>
      <c r="AG3820" s="3"/>
      <c r="AH3820" s="3"/>
      <c r="AJ3820" s="3"/>
      <c r="AK3820" s="3"/>
      <c r="AL3820" s="3"/>
      <c r="AN3820" s="3"/>
      <c r="AQ3820" s="3"/>
    </row>
    <row r="3821" spans="1:43">
      <c r="A3821" t="str">
        <f>IF(C3821="","","Allievo "&amp;COUNTIF($C$2:C3821,C3821))</f>
        <v/>
      </c>
      <c r="H3821" s="3"/>
      <c r="N3821" s="3"/>
      <c r="O3821" s="3"/>
      <c r="P3821" s="3"/>
      <c r="Q3821" s="3"/>
      <c r="R3821" s="3"/>
      <c r="S3821" s="3"/>
      <c r="T3821" s="3"/>
      <c r="V3821" s="3"/>
      <c r="W3821" s="3"/>
      <c r="X3821" s="3"/>
      <c r="Z3821" s="3"/>
      <c r="AA3821" s="3"/>
      <c r="AB3821" s="3"/>
      <c r="AC3821" s="3"/>
      <c r="AD3821" s="3"/>
      <c r="AF3821" s="3"/>
      <c r="AG3821" s="3"/>
      <c r="AH3821" s="3"/>
      <c r="AJ3821" s="3"/>
      <c r="AK3821" s="3"/>
      <c r="AL3821" s="3"/>
      <c r="AN3821" s="3"/>
      <c r="AQ3821" s="3"/>
    </row>
    <row r="3822" spans="1:43">
      <c r="A3822" t="str">
        <f>IF(C3822="","","Allievo "&amp;COUNTIF($C$2:C3822,C3822))</f>
        <v/>
      </c>
      <c r="H3822" s="3"/>
      <c r="N3822" s="3"/>
      <c r="O3822" s="3"/>
      <c r="P3822" s="3"/>
      <c r="Q3822" s="3"/>
      <c r="R3822" s="3"/>
      <c r="S3822" s="3"/>
      <c r="T3822" s="3"/>
      <c r="V3822" s="3"/>
      <c r="W3822" s="3"/>
      <c r="X3822" s="3"/>
      <c r="Z3822" s="3"/>
      <c r="AA3822" s="3"/>
      <c r="AB3822" s="3"/>
      <c r="AC3822" s="3"/>
      <c r="AD3822" s="3"/>
      <c r="AF3822" s="3"/>
      <c r="AG3822" s="3"/>
      <c r="AH3822" s="3"/>
      <c r="AJ3822" s="3"/>
      <c r="AK3822" s="3"/>
      <c r="AL3822" s="3"/>
      <c r="AN3822" s="3"/>
      <c r="AQ3822" s="3"/>
    </row>
    <row r="3823" spans="1:43">
      <c r="A3823" t="str">
        <f>IF(C3823="","","Allievo "&amp;COUNTIF($C$2:C3823,C3823))</f>
        <v/>
      </c>
      <c r="H3823" s="3"/>
      <c r="N3823" s="3"/>
      <c r="O3823" s="3"/>
      <c r="P3823" s="3"/>
      <c r="Q3823" s="3"/>
      <c r="R3823" s="3"/>
      <c r="S3823" s="3"/>
      <c r="T3823" s="3"/>
      <c r="V3823" s="3"/>
      <c r="W3823" s="3"/>
      <c r="X3823" s="3"/>
      <c r="Z3823" s="3"/>
      <c r="AA3823" s="3"/>
      <c r="AB3823" s="3"/>
      <c r="AC3823" s="3"/>
      <c r="AD3823" s="3"/>
      <c r="AF3823" s="3"/>
      <c r="AG3823" s="3"/>
      <c r="AH3823" s="3"/>
      <c r="AJ3823" s="3"/>
      <c r="AK3823" s="3"/>
      <c r="AL3823" s="3"/>
      <c r="AN3823" s="3"/>
      <c r="AQ3823" s="3"/>
    </row>
    <row r="3824" spans="1:43">
      <c r="A3824" t="str">
        <f>IF(C3824="","","Allievo "&amp;COUNTIF($C$2:C3824,C3824))</f>
        <v/>
      </c>
      <c r="H3824" s="3"/>
      <c r="N3824" s="3"/>
      <c r="O3824" s="3"/>
      <c r="P3824" s="3"/>
      <c r="Q3824" s="3"/>
      <c r="R3824" s="3"/>
      <c r="S3824" s="3"/>
      <c r="T3824" s="3"/>
      <c r="V3824" s="3"/>
      <c r="W3824" s="3"/>
      <c r="X3824" s="3"/>
      <c r="Z3824" s="3"/>
      <c r="AA3824" s="3"/>
      <c r="AB3824" s="3"/>
      <c r="AC3824" s="3"/>
      <c r="AD3824" s="3"/>
      <c r="AF3824" s="3"/>
      <c r="AG3824" s="3"/>
      <c r="AH3824" s="3"/>
      <c r="AJ3824" s="3"/>
      <c r="AK3824" s="3"/>
      <c r="AL3824" s="3"/>
      <c r="AN3824" s="3"/>
      <c r="AQ3824" s="3"/>
    </row>
    <row r="3825" spans="1:43">
      <c r="A3825" t="str">
        <f>IF(C3825="","","Allievo "&amp;COUNTIF($C$2:C3825,C3825))</f>
        <v/>
      </c>
      <c r="H3825" s="3"/>
      <c r="N3825" s="3"/>
      <c r="O3825" s="3"/>
      <c r="P3825" s="3"/>
      <c r="Q3825" s="3"/>
      <c r="R3825" s="3"/>
      <c r="S3825" s="3"/>
      <c r="T3825" s="3"/>
      <c r="V3825" s="3"/>
      <c r="W3825" s="3"/>
      <c r="X3825" s="3"/>
      <c r="Z3825" s="3"/>
      <c r="AA3825" s="3"/>
      <c r="AB3825" s="3"/>
      <c r="AC3825" s="3"/>
      <c r="AD3825" s="3"/>
      <c r="AF3825" s="3"/>
      <c r="AG3825" s="3"/>
      <c r="AH3825" s="3"/>
      <c r="AJ3825" s="3"/>
      <c r="AK3825" s="3"/>
      <c r="AL3825" s="3"/>
      <c r="AN3825" s="3"/>
      <c r="AQ3825" s="3"/>
    </row>
    <row r="3826" spans="1:43">
      <c r="A3826" t="str">
        <f>IF(C3826="","","Allievo "&amp;COUNTIF($C$2:C3826,C3826))</f>
        <v/>
      </c>
      <c r="H3826" s="3"/>
      <c r="N3826" s="3"/>
      <c r="O3826" s="3"/>
      <c r="P3826" s="3"/>
      <c r="Q3826" s="3"/>
      <c r="R3826" s="3"/>
      <c r="S3826" s="3"/>
      <c r="T3826" s="3"/>
      <c r="V3826" s="3"/>
      <c r="W3826" s="3"/>
      <c r="X3826" s="3"/>
      <c r="Z3826" s="3"/>
      <c r="AA3826" s="3"/>
      <c r="AB3826" s="3"/>
      <c r="AC3826" s="3"/>
      <c r="AD3826" s="3"/>
      <c r="AF3826" s="3"/>
      <c r="AG3826" s="3"/>
      <c r="AH3826" s="3"/>
      <c r="AJ3826" s="3"/>
      <c r="AK3826" s="3"/>
      <c r="AL3826" s="3"/>
      <c r="AN3826" s="3"/>
      <c r="AQ3826" s="3"/>
    </row>
    <row r="3827" spans="1:43">
      <c r="A3827" t="str">
        <f>IF(C3827="","","Allievo "&amp;COUNTIF($C$2:C3827,C3827))</f>
        <v/>
      </c>
      <c r="H3827" s="3"/>
      <c r="N3827" s="3"/>
      <c r="O3827" s="3"/>
      <c r="P3827" s="3"/>
      <c r="Q3827" s="3"/>
      <c r="R3827" s="3"/>
      <c r="S3827" s="3"/>
      <c r="T3827" s="3"/>
      <c r="V3827" s="3"/>
      <c r="W3827" s="3"/>
      <c r="X3827" s="3"/>
      <c r="Z3827" s="3"/>
      <c r="AA3827" s="3"/>
      <c r="AB3827" s="3"/>
      <c r="AC3827" s="3"/>
      <c r="AD3827" s="3"/>
      <c r="AF3827" s="3"/>
      <c r="AG3827" s="3"/>
      <c r="AH3827" s="3"/>
      <c r="AJ3827" s="3"/>
      <c r="AK3827" s="3"/>
      <c r="AL3827" s="3"/>
      <c r="AN3827" s="3"/>
      <c r="AQ3827" s="3"/>
    </row>
    <row r="3828" spans="1:43">
      <c r="A3828" t="str">
        <f>IF(C3828="","","Allievo "&amp;COUNTIF($C$2:C3828,C3828))</f>
        <v/>
      </c>
      <c r="H3828" s="3"/>
      <c r="N3828" s="3"/>
      <c r="O3828" s="3"/>
      <c r="P3828" s="3"/>
      <c r="Q3828" s="3"/>
      <c r="R3828" s="3"/>
      <c r="S3828" s="3"/>
      <c r="T3828" s="3"/>
      <c r="V3828" s="3"/>
      <c r="W3828" s="3"/>
      <c r="X3828" s="3"/>
      <c r="Z3828" s="3"/>
      <c r="AA3828" s="3"/>
      <c r="AB3828" s="3"/>
      <c r="AC3828" s="3"/>
      <c r="AD3828" s="3"/>
      <c r="AF3828" s="3"/>
      <c r="AG3828" s="3"/>
      <c r="AH3828" s="3"/>
      <c r="AJ3828" s="3"/>
      <c r="AK3828" s="3"/>
      <c r="AL3828" s="3"/>
      <c r="AN3828" s="3"/>
      <c r="AQ3828" s="3"/>
    </row>
    <row r="3829" spans="1:43">
      <c r="A3829" t="str">
        <f>IF(C3829="","","Allievo "&amp;COUNTIF($C$2:C3829,C3829))</f>
        <v/>
      </c>
      <c r="H3829" s="3"/>
      <c r="N3829" s="3"/>
      <c r="O3829" s="3"/>
      <c r="P3829" s="3"/>
      <c r="Q3829" s="3"/>
      <c r="R3829" s="3"/>
      <c r="S3829" s="3"/>
      <c r="T3829" s="3"/>
      <c r="V3829" s="3"/>
      <c r="W3829" s="3"/>
      <c r="X3829" s="3"/>
      <c r="Z3829" s="3"/>
      <c r="AA3829" s="3"/>
      <c r="AB3829" s="3"/>
      <c r="AC3829" s="3"/>
      <c r="AD3829" s="3"/>
      <c r="AF3829" s="3"/>
      <c r="AG3829" s="3"/>
      <c r="AH3829" s="3"/>
      <c r="AJ3829" s="3"/>
      <c r="AK3829" s="3"/>
      <c r="AL3829" s="3"/>
      <c r="AN3829" s="3"/>
      <c r="AQ3829" s="3"/>
    </row>
    <row r="3830" spans="1:43">
      <c r="A3830" t="str">
        <f>IF(C3830="","","Allievo "&amp;COUNTIF($C$2:C3830,C3830))</f>
        <v/>
      </c>
      <c r="H3830" s="3"/>
      <c r="N3830" s="3"/>
      <c r="O3830" s="3"/>
      <c r="P3830" s="3"/>
      <c r="Q3830" s="3"/>
      <c r="R3830" s="3"/>
      <c r="S3830" s="3"/>
      <c r="T3830" s="3"/>
      <c r="V3830" s="3"/>
      <c r="W3830" s="3"/>
      <c r="X3830" s="3"/>
      <c r="Z3830" s="3"/>
      <c r="AA3830" s="3"/>
      <c r="AB3830" s="3"/>
      <c r="AC3830" s="3"/>
      <c r="AD3830" s="3"/>
      <c r="AF3830" s="3"/>
      <c r="AG3830" s="3"/>
      <c r="AH3830" s="3"/>
      <c r="AJ3830" s="3"/>
      <c r="AK3830" s="3"/>
      <c r="AL3830" s="3"/>
      <c r="AN3830" s="3"/>
      <c r="AQ3830" s="3"/>
    </row>
    <row r="3831" spans="1:43">
      <c r="A3831" t="str">
        <f>IF(C3831="","","Allievo "&amp;COUNTIF($C$2:C3831,C3831))</f>
        <v/>
      </c>
      <c r="H3831" s="3"/>
      <c r="N3831" s="3"/>
      <c r="O3831" s="3"/>
      <c r="P3831" s="3"/>
      <c r="Q3831" s="3"/>
      <c r="R3831" s="3"/>
      <c r="S3831" s="3"/>
      <c r="T3831" s="3"/>
      <c r="V3831" s="3"/>
      <c r="W3831" s="3"/>
      <c r="X3831" s="3"/>
      <c r="Z3831" s="3"/>
      <c r="AA3831" s="3"/>
      <c r="AB3831" s="3"/>
      <c r="AC3831" s="3"/>
      <c r="AD3831" s="3"/>
      <c r="AF3831" s="3"/>
      <c r="AG3831" s="3"/>
      <c r="AH3831" s="3"/>
      <c r="AJ3831" s="3"/>
      <c r="AK3831" s="3"/>
      <c r="AL3831" s="3"/>
      <c r="AN3831" s="3"/>
      <c r="AQ3831" s="3"/>
    </row>
    <row r="3832" spans="1:43">
      <c r="A3832" t="str">
        <f>IF(C3832="","","Allievo "&amp;COUNTIF($C$2:C3832,C3832))</f>
        <v/>
      </c>
      <c r="H3832" s="3"/>
      <c r="N3832" s="3"/>
      <c r="O3832" s="3"/>
      <c r="P3832" s="3"/>
      <c r="Q3832" s="3"/>
      <c r="R3832" s="3"/>
      <c r="S3832" s="3"/>
      <c r="T3832" s="3"/>
      <c r="V3832" s="3"/>
      <c r="W3832" s="3"/>
      <c r="X3832" s="3"/>
      <c r="Z3832" s="3"/>
      <c r="AA3832" s="3"/>
      <c r="AB3832" s="3"/>
      <c r="AC3832" s="3"/>
      <c r="AD3832" s="3"/>
      <c r="AF3832" s="3"/>
      <c r="AG3832" s="3"/>
      <c r="AH3832" s="3"/>
      <c r="AJ3832" s="3"/>
      <c r="AK3832" s="3"/>
      <c r="AL3832" s="3"/>
      <c r="AN3832" s="3"/>
      <c r="AQ3832" s="3"/>
    </row>
    <row r="3833" spans="1:43">
      <c r="A3833" t="str">
        <f>IF(C3833="","","Allievo "&amp;COUNTIF($C$2:C3833,C3833))</f>
        <v/>
      </c>
      <c r="H3833" s="3"/>
      <c r="N3833" s="3"/>
      <c r="O3833" s="3"/>
      <c r="P3833" s="3"/>
      <c r="Q3833" s="3"/>
      <c r="R3833" s="3"/>
      <c r="S3833" s="3"/>
      <c r="T3833" s="3"/>
      <c r="V3833" s="3"/>
      <c r="W3833" s="3"/>
      <c r="X3833" s="3"/>
      <c r="Z3833" s="3"/>
      <c r="AA3833" s="3"/>
      <c r="AB3833" s="3"/>
      <c r="AC3833" s="3"/>
      <c r="AD3833" s="3"/>
      <c r="AF3833" s="3"/>
      <c r="AG3833" s="3"/>
      <c r="AH3833" s="3"/>
      <c r="AJ3833" s="3"/>
      <c r="AK3833" s="3"/>
      <c r="AL3833" s="3"/>
      <c r="AN3833" s="3"/>
      <c r="AQ3833" s="3"/>
    </row>
    <row r="3834" spans="1:43">
      <c r="A3834" t="str">
        <f>IF(C3834="","","Allievo "&amp;COUNTIF($C$2:C3834,C3834))</f>
        <v/>
      </c>
      <c r="H3834" s="3"/>
      <c r="N3834" s="3"/>
      <c r="O3834" s="3"/>
      <c r="P3834" s="3"/>
      <c r="Q3834" s="3"/>
      <c r="R3834" s="3"/>
      <c r="S3834" s="3"/>
      <c r="T3834" s="3"/>
      <c r="V3834" s="3"/>
      <c r="W3834" s="3"/>
      <c r="X3834" s="3"/>
      <c r="Z3834" s="3"/>
      <c r="AA3834" s="3"/>
      <c r="AB3834" s="3"/>
      <c r="AC3834" s="3"/>
      <c r="AD3834" s="3"/>
      <c r="AF3834" s="3"/>
      <c r="AG3834" s="3"/>
      <c r="AH3834" s="3"/>
      <c r="AJ3834" s="3"/>
      <c r="AK3834" s="3"/>
      <c r="AL3834" s="3"/>
      <c r="AN3834" s="3"/>
      <c r="AQ3834" s="3"/>
    </row>
    <row r="3835" spans="1:43">
      <c r="A3835" t="str">
        <f>IF(C3835="","","Allievo "&amp;COUNTIF($C$2:C3835,C3835))</f>
        <v/>
      </c>
      <c r="H3835" s="3"/>
      <c r="N3835" s="3"/>
      <c r="O3835" s="3"/>
      <c r="P3835" s="3"/>
      <c r="Q3835" s="3"/>
      <c r="R3835" s="3"/>
      <c r="S3835" s="3"/>
      <c r="T3835" s="3"/>
      <c r="V3835" s="3"/>
      <c r="W3835" s="3"/>
      <c r="X3835" s="3"/>
      <c r="Z3835" s="3"/>
      <c r="AA3835" s="3"/>
      <c r="AB3835" s="3"/>
      <c r="AC3835" s="3"/>
      <c r="AD3835" s="3"/>
      <c r="AF3835" s="3"/>
      <c r="AG3835" s="3"/>
      <c r="AH3835" s="3"/>
      <c r="AJ3835" s="3"/>
      <c r="AK3835" s="3"/>
      <c r="AL3835" s="3"/>
      <c r="AN3835" s="3"/>
      <c r="AQ3835" s="3"/>
    </row>
    <row r="3836" spans="1:43">
      <c r="A3836" t="str">
        <f>IF(C3836="","","Allievo "&amp;COUNTIF($C$2:C3836,C3836))</f>
        <v/>
      </c>
      <c r="H3836" s="3"/>
      <c r="N3836" s="3"/>
      <c r="O3836" s="3"/>
      <c r="P3836" s="3"/>
      <c r="Q3836" s="3"/>
      <c r="R3836" s="3"/>
      <c r="S3836" s="3"/>
      <c r="T3836" s="3"/>
      <c r="V3836" s="3"/>
      <c r="W3836" s="3"/>
      <c r="X3836" s="3"/>
      <c r="Z3836" s="3"/>
      <c r="AA3836" s="3"/>
      <c r="AB3836" s="3"/>
      <c r="AC3836" s="3"/>
      <c r="AD3836" s="3"/>
      <c r="AF3836" s="3"/>
      <c r="AG3836" s="3"/>
      <c r="AH3836" s="3"/>
      <c r="AJ3836" s="3"/>
      <c r="AK3836" s="3"/>
      <c r="AL3836" s="3"/>
      <c r="AN3836" s="3"/>
      <c r="AQ3836" s="3"/>
    </row>
    <row r="3837" spans="1:43">
      <c r="A3837" t="str">
        <f>IF(C3837="","","Allievo "&amp;COUNTIF($C$2:C3837,C3837))</f>
        <v/>
      </c>
      <c r="H3837" s="3"/>
      <c r="N3837" s="3"/>
      <c r="O3837" s="3"/>
      <c r="P3837" s="3"/>
      <c r="Q3837" s="3"/>
      <c r="R3837" s="3"/>
      <c r="S3837" s="3"/>
      <c r="T3837" s="3"/>
      <c r="V3837" s="3"/>
      <c r="W3837" s="3"/>
      <c r="X3837" s="3"/>
      <c r="Z3837" s="3"/>
      <c r="AA3837" s="3"/>
      <c r="AB3837" s="3"/>
      <c r="AC3837" s="3"/>
      <c r="AD3837" s="3"/>
      <c r="AF3837" s="3"/>
      <c r="AG3837" s="3"/>
      <c r="AH3837" s="3"/>
      <c r="AJ3837" s="3"/>
      <c r="AK3837" s="3"/>
      <c r="AL3837" s="3"/>
      <c r="AN3837" s="3"/>
      <c r="AQ3837" s="3"/>
    </row>
    <row r="3838" spans="1:43">
      <c r="A3838" t="str">
        <f>IF(C3838="","","Allievo "&amp;COUNTIF($C$2:C3838,C3838))</f>
        <v/>
      </c>
      <c r="H3838" s="3"/>
      <c r="N3838" s="3"/>
      <c r="O3838" s="3"/>
      <c r="P3838" s="3"/>
      <c r="Q3838" s="3"/>
      <c r="R3838" s="3"/>
      <c r="S3838" s="3"/>
      <c r="T3838" s="3"/>
      <c r="V3838" s="3"/>
      <c r="W3838" s="3"/>
      <c r="X3838" s="3"/>
      <c r="Z3838" s="3"/>
      <c r="AA3838" s="3"/>
      <c r="AB3838" s="3"/>
      <c r="AC3838" s="3"/>
      <c r="AD3838" s="3"/>
      <c r="AF3838" s="3"/>
      <c r="AG3838" s="3"/>
      <c r="AH3838" s="3"/>
      <c r="AJ3838" s="3"/>
      <c r="AK3838" s="3"/>
      <c r="AL3838" s="3"/>
      <c r="AN3838" s="3"/>
      <c r="AQ3838" s="3"/>
    </row>
    <row r="3839" spans="1:43">
      <c r="A3839" t="str">
        <f>IF(C3839="","","Allievo "&amp;COUNTIF($C$2:C3839,C3839))</f>
        <v/>
      </c>
      <c r="H3839" s="3"/>
      <c r="N3839" s="3"/>
      <c r="O3839" s="3"/>
      <c r="P3839" s="3"/>
      <c r="Q3839" s="3"/>
      <c r="R3839" s="3"/>
      <c r="S3839" s="3"/>
      <c r="T3839" s="3"/>
      <c r="V3839" s="3"/>
      <c r="W3839" s="3"/>
      <c r="X3839" s="3"/>
      <c r="Z3839" s="3"/>
      <c r="AA3839" s="3"/>
      <c r="AB3839" s="3"/>
      <c r="AC3839" s="3"/>
      <c r="AD3839" s="3"/>
      <c r="AF3839" s="3"/>
      <c r="AG3839" s="3"/>
      <c r="AH3839" s="3"/>
      <c r="AJ3839" s="3"/>
      <c r="AK3839" s="3"/>
      <c r="AL3839" s="3"/>
      <c r="AN3839" s="3"/>
      <c r="AQ3839" s="3"/>
    </row>
    <row r="3840" spans="1:43">
      <c r="A3840" t="str">
        <f>IF(C3840="","","Allievo "&amp;COUNTIF($C$2:C3840,C3840))</f>
        <v/>
      </c>
      <c r="H3840" s="3"/>
      <c r="N3840" s="3"/>
      <c r="O3840" s="3"/>
      <c r="P3840" s="3"/>
      <c r="Q3840" s="3"/>
      <c r="R3840" s="3"/>
      <c r="S3840" s="3"/>
      <c r="T3840" s="3"/>
      <c r="V3840" s="3"/>
      <c r="W3840" s="3"/>
      <c r="X3840" s="3"/>
      <c r="Z3840" s="3"/>
      <c r="AA3840" s="3"/>
      <c r="AB3840" s="3"/>
      <c r="AC3840" s="3"/>
      <c r="AD3840" s="3"/>
      <c r="AF3840" s="3"/>
      <c r="AG3840" s="3"/>
      <c r="AH3840" s="3"/>
      <c r="AJ3840" s="3"/>
      <c r="AK3840" s="3"/>
      <c r="AL3840" s="3"/>
      <c r="AN3840" s="3"/>
      <c r="AQ3840" s="3"/>
    </row>
    <row r="3841" spans="1:43">
      <c r="A3841" t="str">
        <f>IF(C3841="","","Allievo "&amp;COUNTIF($C$2:C3841,C3841))</f>
        <v/>
      </c>
      <c r="H3841" s="3"/>
      <c r="N3841" s="3"/>
      <c r="O3841" s="3"/>
      <c r="P3841" s="3"/>
      <c r="Q3841" s="3"/>
      <c r="R3841" s="3"/>
      <c r="S3841" s="3"/>
      <c r="T3841" s="3"/>
      <c r="V3841" s="3"/>
      <c r="W3841" s="3"/>
      <c r="X3841" s="3"/>
      <c r="Z3841" s="3"/>
      <c r="AA3841" s="3"/>
      <c r="AB3841" s="3"/>
      <c r="AC3841" s="3"/>
      <c r="AD3841" s="3"/>
      <c r="AF3841" s="3"/>
      <c r="AG3841" s="3"/>
      <c r="AH3841" s="3"/>
      <c r="AJ3841" s="3"/>
      <c r="AK3841" s="3"/>
      <c r="AL3841" s="3"/>
      <c r="AN3841" s="3"/>
      <c r="AQ3841" s="3"/>
    </row>
    <row r="3842" spans="1:43">
      <c r="A3842" t="str">
        <f>IF(C3842="","","Allievo "&amp;COUNTIF($C$2:C3842,C3842))</f>
        <v/>
      </c>
      <c r="H3842" s="3"/>
      <c r="N3842" s="3"/>
      <c r="O3842" s="3"/>
      <c r="P3842" s="3"/>
      <c r="Q3842" s="3"/>
      <c r="R3842" s="3"/>
      <c r="S3842" s="3"/>
      <c r="T3842" s="3"/>
      <c r="V3842" s="3"/>
      <c r="W3842" s="3"/>
      <c r="X3842" s="3"/>
      <c r="Z3842" s="3"/>
      <c r="AA3842" s="3"/>
      <c r="AB3842" s="3"/>
      <c r="AC3842" s="3"/>
      <c r="AD3842" s="3"/>
      <c r="AF3842" s="3"/>
      <c r="AG3842" s="3"/>
      <c r="AH3842" s="3"/>
      <c r="AJ3842" s="3"/>
      <c r="AK3842" s="3"/>
      <c r="AL3842" s="3"/>
      <c r="AN3842" s="3"/>
      <c r="AQ3842" s="3"/>
    </row>
    <row r="3843" spans="1:43">
      <c r="A3843" t="str">
        <f>IF(C3843="","","Allievo "&amp;COUNTIF($C$2:C3843,C3843))</f>
        <v/>
      </c>
      <c r="H3843" s="3"/>
      <c r="N3843" s="3"/>
      <c r="O3843" s="3"/>
      <c r="P3843" s="3"/>
      <c r="Q3843" s="3"/>
      <c r="R3843" s="3"/>
      <c r="S3843" s="3"/>
      <c r="T3843" s="3"/>
      <c r="V3843" s="3"/>
      <c r="W3843" s="3"/>
      <c r="X3843" s="3"/>
      <c r="Z3843" s="3"/>
      <c r="AA3843" s="3"/>
      <c r="AB3843" s="3"/>
      <c r="AC3843" s="3"/>
      <c r="AD3843" s="3"/>
      <c r="AF3843" s="3"/>
      <c r="AG3843" s="3"/>
      <c r="AH3843" s="3"/>
      <c r="AJ3843" s="3"/>
      <c r="AK3843" s="3"/>
      <c r="AL3843" s="3"/>
      <c r="AN3843" s="3"/>
      <c r="AQ3843" s="3"/>
    </row>
    <row r="3844" spans="1:43">
      <c r="A3844" t="str">
        <f>IF(C3844="","","Allievo "&amp;COUNTIF($C$2:C3844,C3844))</f>
        <v/>
      </c>
      <c r="H3844" s="3"/>
      <c r="N3844" s="3"/>
      <c r="O3844" s="3"/>
      <c r="P3844" s="3"/>
      <c r="Q3844" s="3"/>
      <c r="R3844" s="3"/>
      <c r="S3844" s="3"/>
      <c r="T3844" s="3"/>
      <c r="V3844" s="3"/>
      <c r="W3844" s="3"/>
      <c r="X3844" s="3"/>
      <c r="Z3844" s="3"/>
      <c r="AA3844" s="3"/>
      <c r="AB3844" s="3"/>
      <c r="AC3844" s="3"/>
      <c r="AD3844" s="3"/>
      <c r="AF3844" s="3"/>
      <c r="AG3844" s="3"/>
      <c r="AH3844" s="3"/>
      <c r="AJ3844" s="3"/>
      <c r="AK3844" s="3"/>
      <c r="AL3844" s="3"/>
      <c r="AN3844" s="3"/>
      <c r="AQ3844" s="3"/>
    </row>
    <row r="3845" spans="1:43">
      <c r="A3845" t="str">
        <f>IF(C3845="","","Allievo "&amp;COUNTIF($C$2:C3845,C3845))</f>
        <v/>
      </c>
      <c r="H3845" s="3"/>
      <c r="N3845" s="3"/>
      <c r="O3845" s="3"/>
      <c r="P3845" s="3"/>
      <c r="Q3845" s="3"/>
      <c r="R3845" s="3"/>
      <c r="S3845" s="3"/>
      <c r="T3845" s="3"/>
      <c r="V3845" s="3"/>
      <c r="W3845" s="3"/>
      <c r="X3845" s="3"/>
      <c r="Z3845" s="3"/>
      <c r="AA3845" s="3"/>
      <c r="AB3845" s="3"/>
      <c r="AC3845" s="3"/>
      <c r="AD3845" s="3"/>
      <c r="AF3845" s="3"/>
      <c r="AG3845" s="3"/>
      <c r="AH3845" s="3"/>
      <c r="AJ3845" s="3"/>
      <c r="AK3845" s="3"/>
      <c r="AL3845" s="3"/>
      <c r="AN3845" s="3"/>
      <c r="AQ3845" s="3"/>
    </row>
    <row r="3846" spans="1:43">
      <c r="A3846" t="str">
        <f>IF(C3846="","","Allievo "&amp;COUNTIF($C$2:C3846,C3846))</f>
        <v/>
      </c>
      <c r="H3846" s="3"/>
      <c r="N3846" s="3"/>
      <c r="O3846" s="3"/>
      <c r="P3846" s="3"/>
      <c r="Q3846" s="3"/>
      <c r="R3846" s="3"/>
      <c r="S3846" s="3"/>
      <c r="T3846" s="3"/>
      <c r="V3846" s="3"/>
      <c r="W3846" s="3"/>
      <c r="X3846" s="3"/>
      <c r="Z3846" s="3"/>
      <c r="AA3846" s="3"/>
      <c r="AB3846" s="3"/>
      <c r="AC3846" s="3"/>
      <c r="AD3846" s="3"/>
      <c r="AF3846" s="3"/>
      <c r="AG3846" s="3"/>
      <c r="AH3846" s="3"/>
      <c r="AJ3846" s="3"/>
      <c r="AK3846" s="3"/>
      <c r="AL3846" s="3"/>
      <c r="AN3846" s="3"/>
      <c r="AQ3846" s="3"/>
    </row>
    <row r="3847" spans="1:43">
      <c r="A3847" t="str">
        <f>IF(C3847="","","Allievo "&amp;COUNTIF($C$2:C3847,C3847))</f>
        <v/>
      </c>
      <c r="H3847" s="3"/>
      <c r="N3847" s="3"/>
      <c r="O3847" s="3"/>
      <c r="P3847" s="3"/>
      <c r="Q3847" s="3"/>
      <c r="R3847" s="3"/>
      <c r="S3847" s="3"/>
      <c r="T3847" s="3"/>
      <c r="V3847" s="3"/>
      <c r="W3847" s="3"/>
      <c r="X3847" s="3"/>
      <c r="Z3847" s="3"/>
      <c r="AA3847" s="3"/>
      <c r="AB3847" s="3"/>
      <c r="AC3847" s="3"/>
      <c r="AD3847" s="3"/>
      <c r="AF3847" s="3"/>
      <c r="AG3847" s="3"/>
      <c r="AH3847" s="3"/>
      <c r="AJ3847" s="3"/>
      <c r="AK3847" s="3"/>
      <c r="AL3847" s="3"/>
      <c r="AN3847" s="3"/>
      <c r="AQ3847" s="3"/>
    </row>
    <row r="3848" spans="1:43">
      <c r="A3848" t="str">
        <f>IF(C3848="","","Allievo "&amp;COUNTIF($C$2:C3848,C3848))</f>
        <v/>
      </c>
      <c r="H3848" s="3"/>
      <c r="N3848" s="3"/>
      <c r="O3848" s="3"/>
      <c r="P3848" s="3"/>
      <c r="Q3848" s="3"/>
      <c r="R3848" s="3"/>
      <c r="S3848" s="3"/>
      <c r="T3848" s="3"/>
      <c r="V3848" s="3"/>
      <c r="W3848" s="3"/>
      <c r="X3848" s="3"/>
      <c r="Z3848" s="3"/>
      <c r="AA3848" s="3"/>
      <c r="AB3848" s="3"/>
      <c r="AC3848" s="3"/>
      <c r="AD3848" s="3"/>
      <c r="AF3848" s="3"/>
      <c r="AG3848" s="3"/>
      <c r="AH3848" s="3"/>
      <c r="AJ3848" s="3"/>
      <c r="AK3848" s="3"/>
      <c r="AL3848" s="3"/>
      <c r="AN3848" s="3"/>
      <c r="AQ3848" s="3"/>
    </row>
    <row r="3849" spans="1:43">
      <c r="A3849" t="str">
        <f>IF(C3849="","","Allievo "&amp;COUNTIF($C$2:C3849,C3849))</f>
        <v/>
      </c>
      <c r="H3849" s="3"/>
      <c r="N3849" s="3"/>
      <c r="O3849" s="3"/>
      <c r="P3849" s="3"/>
      <c r="Q3849" s="3"/>
      <c r="R3849" s="3"/>
      <c r="S3849" s="3"/>
      <c r="T3849" s="3"/>
      <c r="V3849" s="3"/>
      <c r="W3849" s="3"/>
      <c r="X3849" s="3"/>
      <c r="Z3849" s="3"/>
      <c r="AA3849" s="3"/>
      <c r="AB3849" s="3"/>
      <c r="AC3849" s="3"/>
      <c r="AD3849" s="3"/>
      <c r="AF3849" s="3"/>
      <c r="AG3849" s="3"/>
      <c r="AH3849" s="3"/>
      <c r="AJ3849" s="3"/>
      <c r="AK3849" s="3"/>
      <c r="AL3849" s="3"/>
      <c r="AN3849" s="3"/>
      <c r="AQ3849" s="3"/>
    </row>
    <row r="3850" spans="1:43">
      <c r="A3850" t="str">
        <f>IF(C3850="","","Allievo "&amp;COUNTIF($C$2:C3850,C3850))</f>
        <v/>
      </c>
      <c r="H3850" s="3"/>
      <c r="N3850" s="3"/>
      <c r="O3850" s="3"/>
      <c r="P3850" s="3"/>
      <c r="Q3850" s="3"/>
      <c r="R3850" s="3"/>
      <c r="S3850" s="3"/>
      <c r="T3850" s="3"/>
      <c r="V3850" s="3"/>
      <c r="W3850" s="3"/>
      <c r="X3850" s="3"/>
      <c r="Z3850" s="3"/>
      <c r="AA3850" s="3"/>
      <c r="AB3850" s="3"/>
      <c r="AC3850" s="3"/>
      <c r="AD3850" s="3"/>
      <c r="AF3850" s="3"/>
      <c r="AG3850" s="3"/>
      <c r="AH3850" s="3"/>
      <c r="AJ3850" s="3"/>
      <c r="AK3850" s="3"/>
      <c r="AL3850" s="3"/>
      <c r="AN3850" s="3"/>
      <c r="AQ3850" s="3"/>
    </row>
    <row r="3851" spans="1:43">
      <c r="A3851" t="str">
        <f>IF(C3851="","","Allievo "&amp;COUNTIF($C$2:C3851,C3851))</f>
        <v/>
      </c>
      <c r="H3851" s="3"/>
      <c r="N3851" s="3"/>
      <c r="O3851" s="3"/>
      <c r="P3851" s="3"/>
      <c r="Q3851" s="3"/>
      <c r="R3851" s="3"/>
      <c r="S3851" s="3"/>
      <c r="T3851" s="3"/>
      <c r="V3851" s="3"/>
      <c r="W3851" s="3"/>
      <c r="X3851" s="3"/>
      <c r="Z3851" s="3"/>
      <c r="AA3851" s="3"/>
      <c r="AB3851" s="3"/>
      <c r="AC3851" s="3"/>
      <c r="AD3851" s="3"/>
      <c r="AF3851" s="3"/>
      <c r="AG3851" s="3"/>
      <c r="AH3851" s="3"/>
      <c r="AJ3851" s="3"/>
      <c r="AK3851" s="3"/>
      <c r="AL3851" s="3"/>
      <c r="AN3851" s="3"/>
      <c r="AQ3851" s="3"/>
    </row>
    <row r="3852" spans="1:43">
      <c r="A3852" t="str">
        <f>IF(C3852="","","Allievo "&amp;COUNTIF($C$2:C3852,C3852))</f>
        <v/>
      </c>
      <c r="H3852" s="3"/>
      <c r="N3852" s="3"/>
      <c r="O3852" s="3"/>
      <c r="P3852" s="3"/>
      <c r="Q3852" s="3"/>
      <c r="R3852" s="3"/>
      <c r="S3852" s="3"/>
      <c r="T3852" s="3"/>
      <c r="V3852" s="3"/>
      <c r="W3852" s="3"/>
      <c r="X3852" s="3"/>
      <c r="Z3852" s="3"/>
      <c r="AA3852" s="3"/>
      <c r="AB3852" s="3"/>
      <c r="AC3852" s="3"/>
      <c r="AD3852" s="3"/>
      <c r="AF3852" s="3"/>
      <c r="AG3852" s="3"/>
      <c r="AH3852" s="3"/>
      <c r="AJ3852" s="3"/>
      <c r="AK3852" s="3"/>
      <c r="AL3852" s="3"/>
      <c r="AN3852" s="3"/>
      <c r="AQ3852" s="3"/>
    </row>
    <row r="3853" spans="1:43">
      <c r="A3853" t="str">
        <f>IF(C3853="","","Allievo "&amp;COUNTIF($C$2:C3853,C3853))</f>
        <v/>
      </c>
      <c r="H3853" s="3"/>
      <c r="N3853" s="3"/>
      <c r="O3853" s="3"/>
      <c r="P3853" s="3"/>
      <c r="Q3853" s="3"/>
      <c r="R3853" s="3"/>
      <c r="S3853" s="3"/>
      <c r="T3853" s="3"/>
      <c r="V3853" s="3"/>
      <c r="W3853" s="3"/>
      <c r="X3853" s="3"/>
      <c r="Z3853" s="3"/>
      <c r="AA3853" s="3"/>
      <c r="AB3853" s="3"/>
      <c r="AC3853" s="3"/>
      <c r="AD3853" s="3"/>
      <c r="AF3853" s="3"/>
      <c r="AG3853" s="3"/>
      <c r="AH3853" s="3"/>
      <c r="AJ3853" s="3"/>
      <c r="AK3853" s="3"/>
      <c r="AL3853" s="3"/>
      <c r="AN3853" s="3"/>
      <c r="AQ3853" s="3"/>
    </row>
    <row r="3854" spans="1:43">
      <c r="A3854" t="str">
        <f>IF(C3854="","","Allievo "&amp;COUNTIF($C$2:C3854,C3854))</f>
        <v/>
      </c>
      <c r="H3854" s="3"/>
      <c r="N3854" s="3"/>
      <c r="O3854" s="3"/>
      <c r="P3854" s="3"/>
      <c r="Q3854" s="3"/>
      <c r="R3854" s="3"/>
      <c r="S3854" s="3"/>
      <c r="T3854" s="3"/>
      <c r="V3854" s="3"/>
      <c r="W3854" s="3"/>
      <c r="X3854" s="3"/>
      <c r="Z3854" s="3"/>
      <c r="AA3854" s="3"/>
      <c r="AB3854" s="3"/>
      <c r="AC3854" s="3"/>
      <c r="AD3854" s="3"/>
      <c r="AF3854" s="3"/>
      <c r="AG3854" s="3"/>
      <c r="AH3854" s="3"/>
      <c r="AJ3854" s="3"/>
      <c r="AK3854" s="3"/>
      <c r="AL3854" s="3"/>
      <c r="AN3854" s="3"/>
      <c r="AQ3854" s="3"/>
    </row>
    <row r="3855" spans="1:43">
      <c r="A3855" t="str">
        <f>IF(C3855="","","Allievo "&amp;COUNTIF($C$2:C3855,C3855))</f>
        <v/>
      </c>
      <c r="H3855" s="3"/>
      <c r="N3855" s="3"/>
      <c r="O3855" s="3"/>
      <c r="P3855" s="3"/>
      <c r="Q3855" s="3"/>
      <c r="R3855" s="3"/>
      <c r="S3855" s="3"/>
      <c r="T3855" s="3"/>
      <c r="V3855" s="3"/>
      <c r="W3855" s="3"/>
      <c r="X3855" s="3"/>
      <c r="Z3855" s="3"/>
      <c r="AA3855" s="3"/>
      <c r="AB3855" s="3"/>
      <c r="AC3855" s="3"/>
      <c r="AD3855" s="3"/>
      <c r="AF3855" s="3"/>
      <c r="AG3855" s="3"/>
      <c r="AH3855" s="3"/>
      <c r="AJ3855" s="3"/>
      <c r="AK3855" s="3"/>
      <c r="AL3855" s="3"/>
      <c r="AN3855" s="3"/>
      <c r="AQ3855" s="3"/>
    </row>
    <row r="3856" spans="1:43">
      <c r="A3856" t="str">
        <f>IF(C3856="","","Allievo "&amp;COUNTIF($C$2:C3856,C3856))</f>
        <v/>
      </c>
      <c r="H3856" s="3"/>
      <c r="N3856" s="3"/>
      <c r="O3856" s="3"/>
      <c r="P3856" s="3"/>
      <c r="Q3856" s="3"/>
      <c r="R3856" s="3"/>
      <c r="S3856" s="3"/>
      <c r="T3856" s="3"/>
      <c r="V3856" s="3"/>
      <c r="W3856" s="3"/>
      <c r="X3856" s="3"/>
      <c r="Z3856" s="3"/>
      <c r="AA3856" s="3"/>
      <c r="AB3856" s="3"/>
      <c r="AC3856" s="3"/>
      <c r="AD3856" s="3"/>
      <c r="AF3856" s="3"/>
      <c r="AG3856" s="3"/>
      <c r="AH3856" s="3"/>
      <c r="AJ3856" s="3"/>
      <c r="AK3856" s="3"/>
      <c r="AL3856" s="3"/>
      <c r="AN3856" s="3"/>
      <c r="AQ3856" s="3"/>
    </row>
    <row r="3857" spans="1:43">
      <c r="A3857" t="str">
        <f>IF(C3857="","","Allievo "&amp;COUNTIF($C$2:C3857,C3857))</f>
        <v/>
      </c>
      <c r="H3857" s="3"/>
      <c r="N3857" s="3"/>
      <c r="O3857" s="3"/>
      <c r="P3857" s="3"/>
      <c r="Q3857" s="3"/>
      <c r="R3857" s="3"/>
      <c r="S3857" s="3"/>
      <c r="T3857" s="3"/>
      <c r="V3857" s="3"/>
      <c r="W3857" s="3"/>
      <c r="X3857" s="3"/>
      <c r="Z3857" s="3"/>
      <c r="AA3857" s="3"/>
      <c r="AB3857" s="3"/>
      <c r="AC3857" s="3"/>
      <c r="AD3857" s="3"/>
      <c r="AF3857" s="3"/>
      <c r="AG3857" s="3"/>
      <c r="AH3857" s="3"/>
      <c r="AJ3857" s="3"/>
      <c r="AK3857" s="3"/>
      <c r="AL3857" s="3"/>
      <c r="AN3857" s="3"/>
      <c r="AQ3857" s="3"/>
    </row>
    <row r="3858" spans="1:43">
      <c r="A3858" t="str">
        <f>IF(C3858="","","Allievo "&amp;COUNTIF($C$2:C3858,C3858))</f>
        <v/>
      </c>
      <c r="H3858" s="3"/>
      <c r="N3858" s="3"/>
      <c r="O3858" s="3"/>
      <c r="P3858" s="3"/>
      <c r="Q3858" s="3"/>
      <c r="R3858" s="3"/>
      <c r="S3858" s="3"/>
      <c r="T3858" s="3"/>
      <c r="V3858" s="3"/>
      <c r="W3858" s="3"/>
      <c r="X3858" s="3"/>
      <c r="Z3858" s="3"/>
      <c r="AA3858" s="3"/>
      <c r="AB3858" s="3"/>
      <c r="AC3858" s="3"/>
      <c r="AD3858" s="3"/>
      <c r="AF3858" s="3"/>
      <c r="AG3858" s="3"/>
      <c r="AH3858" s="3"/>
      <c r="AJ3858" s="3"/>
      <c r="AK3858" s="3"/>
      <c r="AL3858" s="3"/>
      <c r="AN3858" s="3"/>
      <c r="AQ3858" s="3"/>
    </row>
    <row r="3859" spans="1:43">
      <c r="A3859" t="str">
        <f>IF(C3859="","","Allievo "&amp;COUNTIF($C$2:C3859,C3859))</f>
        <v/>
      </c>
      <c r="H3859" s="3"/>
      <c r="N3859" s="3"/>
      <c r="O3859" s="3"/>
      <c r="P3859" s="3"/>
      <c r="Q3859" s="3"/>
      <c r="R3859" s="3"/>
      <c r="S3859" s="3"/>
      <c r="T3859" s="3"/>
      <c r="V3859" s="3"/>
      <c r="W3859" s="3"/>
      <c r="X3859" s="3"/>
      <c r="Z3859" s="3"/>
      <c r="AA3859" s="3"/>
      <c r="AB3859" s="3"/>
      <c r="AC3859" s="3"/>
      <c r="AD3859" s="3"/>
      <c r="AF3859" s="3"/>
      <c r="AG3859" s="3"/>
      <c r="AH3859" s="3"/>
      <c r="AJ3859" s="3"/>
      <c r="AK3859" s="3"/>
      <c r="AL3859" s="3"/>
      <c r="AN3859" s="3"/>
      <c r="AQ3859" s="3"/>
    </row>
    <row r="3860" spans="1:43">
      <c r="A3860" t="str">
        <f>IF(C3860="","","Allievo "&amp;COUNTIF($C$2:C3860,C3860))</f>
        <v/>
      </c>
      <c r="H3860" s="3"/>
      <c r="N3860" s="3"/>
      <c r="O3860" s="3"/>
      <c r="P3860" s="3"/>
      <c r="Q3860" s="3"/>
      <c r="R3860" s="3"/>
      <c r="S3860" s="3"/>
      <c r="T3860" s="3"/>
      <c r="V3860" s="3"/>
      <c r="W3860" s="3"/>
      <c r="X3860" s="3"/>
      <c r="Z3860" s="3"/>
      <c r="AA3860" s="3"/>
      <c r="AB3860" s="3"/>
      <c r="AC3860" s="3"/>
      <c r="AD3860" s="3"/>
      <c r="AF3860" s="3"/>
      <c r="AG3860" s="3"/>
      <c r="AH3860" s="3"/>
      <c r="AJ3860" s="3"/>
      <c r="AK3860" s="3"/>
      <c r="AL3860" s="3"/>
      <c r="AN3860" s="3"/>
      <c r="AQ3860" s="3"/>
    </row>
    <row r="3861" spans="1:43">
      <c r="A3861" t="str">
        <f>IF(C3861="","","Allievo "&amp;COUNTIF($C$2:C3861,C3861))</f>
        <v/>
      </c>
      <c r="H3861" s="3"/>
      <c r="N3861" s="3"/>
      <c r="O3861" s="3"/>
      <c r="P3861" s="3"/>
      <c r="Q3861" s="3"/>
      <c r="R3861" s="3"/>
      <c r="S3861" s="3"/>
      <c r="T3861" s="3"/>
      <c r="V3861" s="3"/>
      <c r="W3861" s="3"/>
      <c r="X3861" s="3"/>
      <c r="Z3861" s="3"/>
      <c r="AA3861" s="3"/>
      <c r="AB3861" s="3"/>
      <c r="AC3861" s="3"/>
      <c r="AD3861" s="3"/>
      <c r="AF3861" s="3"/>
      <c r="AG3861" s="3"/>
      <c r="AH3861" s="3"/>
      <c r="AJ3861" s="3"/>
      <c r="AK3861" s="3"/>
      <c r="AL3861" s="3"/>
      <c r="AN3861" s="3"/>
      <c r="AQ3861" s="3"/>
    </row>
    <row r="3862" spans="1:43">
      <c r="A3862" t="str">
        <f>IF(C3862="","","Allievo "&amp;COUNTIF($C$2:C3862,C3862))</f>
        <v/>
      </c>
      <c r="H3862" s="3"/>
      <c r="N3862" s="3"/>
      <c r="O3862" s="3"/>
      <c r="P3862" s="3"/>
      <c r="Q3862" s="3"/>
      <c r="R3862" s="3"/>
      <c r="S3862" s="3"/>
      <c r="T3862" s="3"/>
      <c r="V3862" s="3"/>
      <c r="W3862" s="3"/>
      <c r="X3862" s="3"/>
      <c r="Z3862" s="3"/>
      <c r="AA3862" s="3"/>
      <c r="AB3862" s="3"/>
      <c r="AC3862" s="3"/>
      <c r="AD3862" s="3"/>
      <c r="AF3862" s="3"/>
      <c r="AG3862" s="3"/>
      <c r="AH3862" s="3"/>
      <c r="AJ3862" s="3"/>
      <c r="AK3862" s="3"/>
      <c r="AL3862" s="3"/>
      <c r="AN3862" s="3"/>
      <c r="AQ3862" s="3"/>
    </row>
    <row r="3863" spans="1:43">
      <c r="A3863" t="str">
        <f>IF(C3863="","","Allievo "&amp;COUNTIF($C$2:C3863,C3863))</f>
        <v/>
      </c>
      <c r="H3863" s="3"/>
      <c r="N3863" s="3"/>
      <c r="O3863" s="3"/>
      <c r="P3863" s="3"/>
      <c r="Q3863" s="3"/>
      <c r="R3863" s="3"/>
      <c r="S3863" s="3"/>
      <c r="T3863" s="3"/>
      <c r="V3863" s="3"/>
      <c r="W3863" s="3"/>
      <c r="X3863" s="3"/>
      <c r="Z3863" s="3"/>
      <c r="AA3863" s="3"/>
      <c r="AB3863" s="3"/>
      <c r="AC3863" s="3"/>
      <c r="AD3863" s="3"/>
      <c r="AF3863" s="3"/>
      <c r="AG3863" s="3"/>
      <c r="AH3863" s="3"/>
      <c r="AJ3863" s="3"/>
      <c r="AK3863" s="3"/>
      <c r="AL3863" s="3"/>
      <c r="AN3863" s="3"/>
      <c r="AQ3863" s="3"/>
    </row>
    <row r="3864" spans="1:43">
      <c r="A3864" t="str">
        <f>IF(C3864="","","Allievo "&amp;COUNTIF($C$2:C3864,C3864))</f>
        <v/>
      </c>
      <c r="H3864" s="3"/>
      <c r="N3864" s="3"/>
      <c r="O3864" s="3"/>
      <c r="P3864" s="3"/>
      <c r="Q3864" s="3"/>
      <c r="R3864" s="3"/>
      <c r="S3864" s="3"/>
      <c r="T3864" s="3"/>
      <c r="V3864" s="3"/>
      <c r="W3864" s="3"/>
      <c r="X3864" s="3"/>
      <c r="Z3864" s="3"/>
      <c r="AA3864" s="3"/>
      <c r="AB3864" s="3"/>
      <c r="AC3864" s="3"/>
      <c r="AD3864" s="3"/>
      <c r="AF3864" s="3"/>
      <c r="AG3864" s="3"/>
      <c r="AH3864" s="3"/>
      <c r="AJ3864" s="3"/>
      <c r="AK3864" s="3"/>
      <c r="AL3864" s="3"/>
      <c r="AN3864" s="3"/>
      <c r="AQ3864" s="3"/>
    </row>
    <row r="3865" spans="1:43">
      <c r="A3865" t="str">
        <f>IF(C3865="","","Allievo "&amp;COUNTIF($C$2:C3865,C3865))</f>
        <v/>
      </c>
      <c r="H3865" s="3"/>
      <c r="N3865" s="3"/>
      <c r="O3865" s="3"/>
      <c r="P3865" s="3"/>
      <c r="Q3865" s="3"/>
      <c r="R3865" s="3"/>
      <c r="S3865" s="3"/>
      <c r="T3865" s="3"/>
      <c r="V3865" s="3"/>
      <c r="W3865" s="3"/>
      <c r="X3865" s="3"/>
      <c r="Z3865" s="3"/>
      <c r="AA3865" s="3"/>
      <c r="AB3865" s="3"/>
      <c r="AC3865" s="3"/>
      <c r="AD3865" s="3"/>
      <c r="AF3865" s="3"/>
      <c r="AG3865" s="3"/>
      <c r="AH3865" s="3"/>
      <c r="AJ3865" s="3"/>
      <c r="AK3865" s="3"/>
      <c r="AL3865" s="3"/>
      <c r="AN3865" s="3"/>
      <c r="AQ3865" s="3"/>
    </row>
    <row r="3866" spans="1:43">
      <c r="A3866" t="str">
        <f>IF(C3866="","","Allievo "&amp;COUNTIF($C$2:C3866,C3866))</f>
        <v/>
      </c>
      <c r="H3866" s="3"/>
      <c r="N3866" s="3"/>
      <c r="O3866" s="3"/>
      <c r="P3866" s="3"/>
      <c r="Q3866" s="3"/>
      <c r="R3866" s="3"/>
      <c r="S3866" s="3"/>
      <c r="T3866" s="3"/>
      <c r="V3866" s="3"/>
      <c r="W3866" s="3"/>
      <c r="X3866" s="3"/>
      <c r="Z3866" s="3"/>
      <c r="AA3866" s="3"/>
      <c r="AB3866" s="3"/>
      <c r="AC3866" s="3"/>
      <c r="AD3866" s="3"/>
      <c r="AF3866" s="3"/>
      <c r="AG3866" s="3"/>
      <c r="AH3866" s="3"/>
      <c r="AJ3866" s="3"/>
      <c r="AK3866" s="3"/>
      <c r="AL3866" s="3"/>
      <c r="AN3866" s="3"/>
      <c r="AQ3866" s="3"/>
    </row>
    <row r="3867" spans="1:43">
      <c r="A3867" t="str">
        <f>IF(C3867="","","Allievo "&amp;COUNTIF($C$2:C3867,C3867))</f>
        <v/>
      </c>
      <c r="H3867" s="3"/>
      <c r="N3867" s="3"/>
      <c r="O3867" s="3"/>
      <c r="P3867" s="3"/>
      <c r="Q3867" s="3"/>
      <c r="R3867" s="3"/>
      <c r="S3867" s="3"/>
      <c r="T3867" s="3"/>
      <c r="V3867" s="3"/>
      <c r="W3867" s="3"/>
      <c r="X3867" s="3"/>
      <c r="Z3867" s="3"/>
      <c r="AA3867" s="3"/>
      <c r="AB3867" s="3"/>
      <c r="AC3867" s="3"/>
      <c r="AD3867" s="3"/>
      <c r="AF3867" s="3"/>
      <c r="AG3867" s="3"/>
      <c r="AH3867" s="3"/>
      <c r="AJ3867" s="3"/>
      <c r="AK3867" s="3"/>
      <c r="AL3867" s="3"/>
      <c r="AN3867" s="3"/>
      <c r="AQ3867" s="3"/>
    </row>
    <row r="3868" spans="1:43">
      <c r="A3868" t="str">
        <f>IF(C3868="","","Allievo "&amp;COUNTIF($C$2:C3868,C3868))</f>
        <v/>
      </c>
      <c r="H3868" s="3"/>
      <c r="N3868" s="3"/>
      <c r="O3868" s="3"/>
      <c r="P3868" s="3"/>
      <c r="Q3868" s="3"/>
      <c r="R3868" s="3"/>
      <c r="S3868" s="3"/>
      <c r="T3868" s="3"/>
      <c r="V3868" s="3"/>
      <c r="W3868" s="3"/>
      <c r="X3868" s="3"/>
      <c r="Z3868" s="3"/>
      <c r="AA3868" s="3"/>
      <c r="AB3868" s="3"/>
      <c r="AC3868" s="3"/>
      <c r="AD3868" s="3"/>
      <c r="AF3868" s="3"/>
      <c r="AG3868" s="3"/>
      <c r="AH3868" s="3"/>
      <c r="AJ3868" s="3"/>
      <c r="AK3868" s="3"/>
      <c r="AL3868" s="3"/>
      <c r="AN3868" s="3"/>
      <c r="AQ3868" s="3"/>
    </row>
    <row r="3869" spans="1:43">
      <c r="A3869" t="str">
        <f>IF(C3869="","","Allievo "&amp;COUNTIF($C$2:C3869,C3869))</f>
        <v/>
      </c>
      <c r="H3869" s="3"/>
      <c r="N3869" s="3"/>
      <c r="O3869" s="3"/>
      <c r="P3869" s="3"/>
      <c r="Q3869" s="3"/>
      <c r="R3869" s="3"/>
      <c r="S3869" s="3"/>
      <c r="T3869" s="3"/>
      <c r="V3869" s="3"/>
      <c r="W3869" s="3"/>
      <c r="X3869" s="3"/>
      <c r="Z3869" s="3"/>
      <c r="AA3869" s="3"/>
      <c r="AB3869" s="3"/>
      <c r="AC3869" s="3"/>
      <c r="AD3869" s="3"/>
      <c r="AF3869" s="3"/>
      <c r="AG3869" s="3"/>
      <c r="AH3869" s="3"/>
      <c r="AJ3869" s="3"/>
      <c r="AK3869" s="3"/>
      <c r="AL3869" s="3"/>
      <c r="AN3869" s="3"/>
      <c r="AQ3869" s="3"/>
    </row>
    <row r="3870" spans="1:43">
      <c r="A3870" t="str">
        <f>IF(C3870="","","Allievo "&amp;COUNTIF($C$2:C3870,C3870))</f>
        <v/>
      </c>
      <c r="H3870" s="3"/>
      <c r="N3870" s="3"/>
      <c r="O3870" s="3"/>
      <c r="P3870" s="3"/>
      <c r="Q3870" s="3"/>
      <c r="R3870" s="3"/>
      <c r="S3870" s="3"/>
      <c r="T3870" s="3"/>
      <c r="V3870" s="3"/>
      <c r="W3870" s="3"/>
      <c r="X3870" s="3"/>
      <c r="Z3870" s="3"/>
      <c r="AA3870" s="3"/>
      <c r="AB3870" s="3"/>
      <c r="AC3870" s="3"/>
      <c r="AD3870" s="3"/>
      <c r="AF3870" s="3"/>
      <c r="AG3870" s="3"/>
      <c r="AH3870" s="3"/>
      <c r="AJ3870" s="3"/>
      <c r="AK3870" s="3"/>
      <c r="AL3870" s="3"/>
      <c r="AN3870" s="3"/>
      <c r="AQ3870" s="3"/>
    </row>
    <row r="3871" spans="1:43">
      <c r="A3871" t="str">
        <f>IF(C3871="","","Allievo "&amp;COUNTIF($C$2:C3871,C3871))</f>
        <v/>
      </c>
      <c r="H3871" s="3"/>
      <c r="N3871" s="3"/>
      <c r="O3871" s="3"/>
      <c r="P3871" s="3"/>
      <c r="Q3871" s="3"/>
      <c r="R3871" s="3"/>
      <c r="S3871" s="3"/>
      <c r="T3871" s="3"/>
      <c r="V3871" s="3"/>
      <c r="W3871" s="3"/>
      <c r="X3871" s="3"/>
      <c r="Z3871" s="3"/>
      <c r="AA3871" s="3"/>
      <c r="AB3871" s="3"/>
      <c r="AC3871" s="3"/>
      <c r="AD3871" s="3"/>
      <c r="AF3871" s="3"/>
      <c r="AG3871" s="3"/>
      <c r="AH3871" s="3"/>
      <c r="AJ3871" s="3"/>
      <c r="AK3871" s="3"/>
      <c r="AL3871" s="3"/>
      <c r="AN3871" s="3"/>
      <c r="AQ3871" s="3"/>
    </row>
    <row r="3872" spans="1:43">
      <c r="A3872" t="str">
        <f>IF(C3872="","","Allievo "&amp;COUNTIF($C$2:C3872,C3872))</f>
        <v/>
      </c>
      <c r="H3872" s="3"/>
      <c r="N3872" s="3"/>
      <c r="O3872" s="3"/>
      <c r="P3872" s="3"/>
      <c r="Q3872" s="3"/>
      <c r="R3872" s="3"/>
      <c r="S3872" s="3"/>
      <c r="T3872" s="3"/>
      <c r="V3872" s="3"/>
      <c r="W3872" s="3"/>
      <c r="X3872" s="3"/>
      <c r="Z3872" s="3"/>
      <c r="AA3872" s="3"/>
      <c r="AB3872" s="3"/>
      <c r="AC3872" s="3"/>
      <c r="AD3872" s="3"/>
      <c r="AF3872" s="3"/>
      <c r="AG3872" s="3"/>
      <c r="AH3872" s="3"/>
      <c r="AJ3872" s="3"/>
      <c r="AK3872" s="3"/>
      <c r="AL3872" s="3"/>
      <c r="AN3872" s="3"/>
      <c r="AQ3872" s="3"/>
    </row>
    <row r="3873" spans="1:43">
      <c r="A3873" t="str">
        <f>IF(C3873="","","Allievo "&amp;COUNTIF($C$2:C3873,C3873))</f>
        <v/>
      </c>
      <c r="H3873" s="3"/>
      <c r="N3873" s="3"/>
      <c r="O3873" s="3"/>
      <c r="P3873" s="3"/>
      <c r="Q3873" s="3"/>
      <c r="R3873" s="3"/>
      <c r="S3873" s="3"/>
      <c r="T3873" s="3"/>
      <c r="V3873" s="3"/>
      <c r="W3873" s="3"/>
      <c r="X3873" s="3"/>
      <c r="Z3873" s="3"/>
      <c r="AA3873" s="3"/>
      <c r="AB3873" s="3"/>
      <c r="AC3873" s="3"/>
      <c r="AD3873" s="3"/>
      <c r="AF3873" s="3"/>
      <c r="AG3873" s="3"/>
      <c r="AH3873" s="3"/>
      <c r="AJ3873" s="3"/>
      <c r="AK3873" s="3"/>
      <c r="AL3873" s="3"/>
      <c r="AN3873" s="3"/>
      <c r="AQ3873" s="3"/>
    </row>
    <row r="3874" spans="1:43">
      <c r="A3874" t="str">
        <f>IF(C3874="","","Allievo "&amp;COUNTIF($C$2:C3874,C3874))</f>
        <v/>
      </c>
      <c r="H3874" s="3"/>
      <c r="N3874" s="3"/>
      <c r="O3874" s="3"/>
      <c r="P3874" s="3"/>
      <c r="Q3874" s="3"/>
      <c r="R3874" s="3"/>
      <c r="S3874" s="3"/>
      <c r="T3874" s="3"/>
      <c r="V3874" s="3"/>
      <c r="W3874" s="3"/>
      <c r="X3874" s="3"/>
      <c r="Z3874" s="3"/>
      <c r="AA3874" s="3"/>
      <c r="AB3874" s="3"/>
      <c r="AC3874" s="3"/>
      <c r="AD3874" s="3"/>
      <c r="AF3874" s="3"/>
      <c r="AG3874" s="3"/>
      <c r="AH3874" s="3"/>
      <c r="AJ3874" s="3"/>
      <c r="AK3874" s="3"/>
      <c r="AL3874" s="3"/>
      <c r="AN3874" s="3"/>
      <c r="AQ3874" s="3"/>
    </row>
    <row r="3875" spans="1:43">
      <c r="A3875" t="str">
        <f>IF(C3875="","","Allievo "&amp;COUNTIF($C$2:C3875,C3875))</f>
        <v/>
      </c>
      <c r="H3875" s="3"/>
      <c r="N3875" s="3"/>
      <c r="O3875" s="3"/>
      <c r="P3875" s="3"/>
      <c r="Q3875" s="3"/>
      <c r="R3875" s="3"/>
      <c r="S3875" s="3"/>
      <c r="T3875" s="3"/>
      <c r="V3875" s="3"/>
      <c r="W3875" s="3"/>
      <c r="X3875" s="3"/>
      <c r="Z3875" s="3"/>
      <c r="AA3875" s="3"/>
      <c r="AB3875" s="3"/>
      <c r="AC3875" s="3"/>
      <c r="AD3875" s="3"/>
      <c r="AF3875" s="3"/>
      <c r="AG3875" s="3"/>
      <c r="AH3875" s="3"/>
      <c r="AJ3875" s="3"/>
      <c r="AK3875" s="3"/>
      <c r="AL3875" s="3"/>
      <c r="AN3875" s="3"/>
      <c r="AQ3875" s="3"/>
    </row>
    <row r="3876" spans="1:43">
      <c r="A3876" t="str">
        <f>IF(C3876="","","Allievo "&amp;COUNTIF($C$2:C3876,C3876))</f>
        <v/>
      </c>
      <c r="H3876" s="3"/>
      <c r="N3876" s="3"/>
      <c r="O3876" s="3"/>
      <c r="P3876" s="3"/>
      <c r="Q3876" s="3"/>
      <c r="R3876" s="3"/>
      <c r="S3876" s="3"/>
      <c r="T3876" s="3"/>
      <c r="V3876" s="3"/>
      <c r="W3876" s="3"/>
      <c r="X3876" s="3"/>
      <c r="Z3876" s="3"/>
      <c r="AA3876" s="3"/>
      <c r="AB3876" s="3"/>
      <c r="AC3876" s="3"/>
      <c r="AD3876" s="3"/>
      <c r="AF3876" s="3"/>
      <c r="AG3876" s="3"/>
      <c r="AH3876" s="3"/>
      <c r="AJ3876" s="3"/>
      <c r="AK3876" s="3"/>
      <c r="AL3876" s="3"/>
      <c r="AN3876" s="3"/>
      <c r="AQ3876" s="3"/>
    </row>
    <row r="3877" spans="1:43">
      <c r="A3877" t="str">
        <f>IF(C3877="","","Allievo "&amp;COUNTIF($C$2:C3877,C3877))</f>
        <v/>
      </c>
      <c r="H3877" s="3"/>
      <c r="N3877" s="3"/>
      <c r="O3877" s="3"/>
      <c r="P3877" s="3"/>
      <c r="Q3877" s="3"/>
      <c r="R3877" s="3"/>
      <c r="S3877" s="3"/>
      <c r="T3877" s="3"/>
      <c r="V3877" s="3"/>
      <c r="W3877" s="3"/>
      <c r="X3877" s="3"/>
      <c r="Z3877" s="3"/>
      <c r="AA3877" s="3"/>
      <c r="AB3877" s="3"/>
      <c r="AC3877" s="3"/>
      <c r="AD3877" s="3"/>
      <c r="AF3877" s="3"/>
      <c r="AG3877" s="3"/>
      <c r="AH3877" s="3"/>
      <c r="AJ3877" s="3"/>
      <c r="AK3877" s="3"/>
      <c r="AL3877" s="3"/>
      <c r="AN3877" s="3"/>
      <c r="AQ3877" s="3"/>
    </row>
    <row r="3878" spans="1:43">
      <c r="A3878" t="str">
        <f>IF(C3878="","","Allievo "&amp;COUNTIF($C$2:C3878,C3878))</f>
        <v/>
      </c>
      <c r="H3878" s="3"/>
      <c r="N3878" s="3"/>
      <c r="O3878" s="3"/>
      <c r="P3878" s="3"/>
      <c r="Q3878" s="3"/>
      <c r="R3878" s="3"/>
      <c r="S3878" s="3"/>
      <c r="T3878" s="3"/>
      <c r="V3878" s="3"/>
      <c r="W3878" s="3"/>
      <c r="X3878" s="3"/>
      <c r="Z3878" s="3"/>
      <c r="AA3878" s="3"/>
      <c r="AB3878" s="3"/>
      <c r="AC3878" s="3"/>
      <c r="AD3878" s="3"/>
      <c r="AF3878" s="3"/>
      <c r="AG3878" s="3"/>
      <c r="AH3878" s="3"/>
      <c r="AJ3878" s="3"/>
      <c r="AK3878" s="3"/>
      <c r="AL3878" s="3"/>
      <c r="AN3878" s="3"/>
      <c r="AQ3878" s="3"/>
    </row>
    <row r="3879" spans="1:43">
      <c r="A3879" t="str">
        <f>IF(C3879="","","Allievo "&amp;COUNTIF($C$2:C3879,C3879))</f>
        <v/>
      </c>
      <c r="H3879" s="3"/>
      <c r="N3879" s="3"/>
      <c r="O3879" s="3"/>
      <c r="P3879" s="3"/>
      <c r="Q3879" s="3"/>
      <c r="R3879" s="3"/>
      <c r="S3879" s="3"/>
      <c r="T3879" s="3"/>
      <c r="V3879" s="3"/>
      <c r="W3879" s="3"/>
      <c r="X3879" s="3"/>
      <c r="Z3879" s="3"/>
      <c r="AA3879" s="3"/>
      <c r="AB3879" s="3"/>
      <c r="AC3879" s="3"/>
      <c r="AD3879" s="3"/>
      <c r="AF3879" s="3"/>
      <c r="AG3879" s="3"/>
      <c r="AH3879" s="3"/>
      <c r="AJ3879" s="3"/>
      <c r="AK3879" s="3"/>
      <c r="AL3879" s="3"/>
      <c r="AN3879" s="3"/>
      <c r="AQ3879" s="3"/>
    </row>
    <row r="3880" spans="1:43">
      <c r="A3880" t="str">
        <f>IF(C3880="","","Allievo "&amp;COUNTIF($C$2:C3880,C3880))</f>
        <v/>
      </c>
      <c r="H3880" s="3"/>
      <c r="N3880" s="3"/>
      <c r="O3880" s="3"/>
      <c r="P3880" s="3"/>
      <c r="Q3880" s="3"/>
      <c r="R3880" s="3"/>
      <c r="S3880" s="3"/>
      <c r="T3880" s="3"/>
      <c r="V3880" s="3"/>
      <c r="W3880" s="3"/>
      <c r="X3880" s="3"/>
      <c r="Z3880" s="3"/>
      <c r="AA3880" s="3"/>
      <c r="AB3880" s="3"/>
      <c r="AC3880" s="3"/>
      <c r="AD3880" s="3"/>
      <c r="AF3880" s="3"/>
      <c r="AG3880" s="3"/>
      <c r="AH3880" s="3"/>
      <c r="AJ3880" s="3"/>
      <c r="AK3880" s="3"/>
      <c r="AL3880" s="3"/>
      <c r="AN3880" s="3"/>
      <c r="AQ3880" s="3"/>
    </row>
    <row r="3881" spans="1:43">
      <c r="A3881" t="str">
        <f>IF(C3881="","","Allievo "&amp;COUNTIF($C$2:C3881,C3881))</f>
        <v/>
      </c>
      <c r="H3881" s="3"/>
      <c r="N3881" s="3"/>
      <c r="O3881" s="3"/>
      <c r="P3881" s="3"/>
      <c r="Q3881" s="3"/>
      <c r="R3881" s="3"/>
      <c r="S3881" s="3"/>
      <c r="T3881" s="3"/>
      <c r="V3881" s="3"/>
      <c r="W3881" s="3"/>
      <c r="X3881" s="3"/>
      <c r="Z3881" s="3"/>
      <c r="AA3881" s="3"/>
      <c r="AB3881" s="3"/>
      <c r="AC3881" s="3"/>
      <c r="AD3881" s="3"/>
      <c r="AF3881" s="3"/>
      <c r="AG3881" s="3"/>
      <c r="AH3881" s="3"/>
      <c r="AJ3881" s="3"/>
      <c r="AK3881" s="3"/>
      <c r="AL3881" s="3"/>
      <c r="AN3881" s="3"/>
      <c r="AQ3881" s="3"/>
    </row>
    <row r="3882" spans="1:43">
      <c r="A3882" t="str">
        <f>IF(C3882="","","Allievo "&amp;COUNTIF($C$2:C3882,C3882))</f>
        <v/>
      </c>
      <c r="H3882" s="3"/>
      <c r="N3882" s="3"/>
      <c r="O3882" s="3"/>
      <c r="P3882" s="3"/>
      <c r="Q3882" s="3"/>
      <c r="R3882" s="3"/>
      <c r="S3882" s="3"/>
      <c r="T3882" s="3"/>
      <c r="V3882" s="3"/>
      <c r="W3882" s="3"/>
      <c r="X3882" s="3"/>
      <c r="Z3882" s="3"/>
      <c r="AA3882" s="3"/>
      <c r="AB3882" s="3"/>
      <c r="AC3882" s="3"/>
      <c r="AD3882" s="3"/>
      <c r="AF3882" s="3"/>
      <c r="AG3882" s="3"/>
      <c r="AH3882" s="3"/>
      <c r="AJ3882" s="3"/>
      <c r="AK3882" s="3"/>
      <c r="AL3882" s="3"/>
      <c r="AN3882" s="3"/>
      <c r="AQ3882" s="3"/>
    </row>
    <row r="3883" spans="1:43">
      <c r="A3883" t="str">
        <f>IF(C3883="","","Allievo "&amp;COUNTIF($C$2:C3883,C3883))</f>
        <v/>
      </c>
      <c r="H3883" s="3"/>
      <c r="N3883" s="3"/>
      <c r="O3883" s="3"/>
      <c r="P3883" s="3"/>
      <c r="Q3883" s="3"/>
      <c r="R3883" s="3"/>
      <c r="S3883" s="3"/>
      <c r="T3883" s="3"/>
      <c r="V3883" s="3"/>
      <c r="W3883" s="3"/>
      <c r="X3883" s="3"/>
      <c r="Z3883" s="3"/>
      <c r="AA3883" s="3"/>
      <c r="AB3883" s="3"/>
      <c r="AC3883" s="3"/>
      <c r="AD3883" s="3"/>
      <c r="AF3883" s="3"/>
      <c r="AG3883" s="3"/>
      <c r="AH3883" s="3"/>
      <c r="AJ3883" s="3"/>
      <c r="AK3883" s="3"/>
      <c r="AL3883" s="3"/>
      <c r="AN3883" s="3"/>
      <c r="AQ3883" s="3"/>
    </row>
    <row r="3884" spans="1:43">
      <c r="A3884" t="str">
        <f>IF(C3884="","","Allievo "&amp;COUNTIF($C$2:C3884,C3884))</f>
        <v/>
      </c>
      <c r="H3884" s="3"/>
      <c r="N3884" s="3"/>
      <c r="O3884" s="3"/>
      <c r="P3884" s="3"/>
      <c r="Q3884" s="3"/>
      <c r="R3884" s="3"/>
      <c r="S3884" s="3"/>
      <c r="T3884" s="3"/>
      <c r="V3884" s="3"/>
      <c r="W3884" s="3"/>
      <c r="X3884" s="3"/>
      <c r="Z3884" s="3"/>
      <c r="AA3884" s="3"/>
      <c r="AB3884" s="3"/>
      <c r="AC3884" s="3"/>
      <c r="AD3884" s="3"/>
      <c r="AF3884" s="3"/>
      <c r="AG3884" s="3"/>
      <c r="AH3884" s="3"/>
      <c r="AJ3884" s="3"/>
      <c r="AK3884" s="3"/>
      <c r="AL3884" s="3"/>
      <c r="AN3884" s="3"/>
      <c r="AQ3884" s="3"/>
    </row>
    <row r="3885" spans="1:43">
      <c r="A3885" t="str">
        <f>IF(C3885="","","Allievo "&amp;COUNTIF($C$2:C3885,C3885))</f>
        <v/>
      </c>
      <c r="H3885" s="3"/>
      <c r="N3885" s="3"/>
      <c r="O3885" s="3"/>
      <c r="P3885" s="3"/>
      <c r="Q3885" s="3"/>
      <c r="R3885" s="3"/>
      <c r="S3885" s="3"/>
      <c r="T3885" s="3"/>
      <c r="V3885" s="3"/>
      <c r="W3885" s="3"/>
      <c r="X3885" s="3"/>
      <c r="Z3885" s="3"/>
      <c r="AA3885" s="3"/>
      <c r="AB3885" s="3"/>
      <c r="AC3885" s="3"/>
      <c r="AD3885" s="3"/>
      <c r="AF3885" s="3"/>
      <c r="AG3885" s="3"/>
      <c r="AH3885" s="3"/>
      <c r="AJ3885" s="3"/>
      <c r="AK3885" s="3"/>
      <c r="AL3885" s="3"/>
      <c r="AN3885" s="3"/>
      <c r="AQ3885" s="3"/>
    </row>
    <row r="3886" spans="1:43">
      <c r="A3886" t="str">
        <f>IF(C3886="","","Allievo "&amp;COUNTIF($C$2:C3886,C3886))</f>
        <v/>
      </c>
      <c r="H3886" s="3"/>
      <c r="N3886" s="3"/>
      <c r="O3886" s="3"/>
      <c r="P3886" s="3"/>
      <c r="Q3886" s="3"/>
      <c r="R3886" s="3"/>
      <c r="S3886" s="3"/>
      <c r="T3886" s="3"/>
      <c r="V3886" s="3"/>
      <c r="W3886" s="3"/>
      <c r="X3886" s="3"/>
      <c r="Z3886" s="3"/>
      <c r="AA3886" s="3"/>
      <c r="AB3886" s="3"/>
      <c r="AC3886" s="3"/>
      <c r="AD3886" s="3"/>
      <c r="AF3886" s="3"/>
      <c r="AG3886" s="3"/>
      <c r="AH3886" s="3"/>
      <c r="AJ3886" s="3"/>
      <c r="AK3886" s="3"/>
      <c r="AL3886" s="3"/>
      <c r="AN3886" s="3"/>
      <c r="AQ3886" s="3"/>
    </row>
    <row r="3887" spans="1:43">
      <c r="A3887" t="str">
        <f>IF(C3887="","","Allievo "&amp;COUNTIF($C$2:C3887,C3887))</f>
        <v/>
      </c>
      <c r="H3887" s="3"/>
      <c r="N3887" s="3"/>
      <c r="O3887" s="3"/>
      <c r="P3887" s="3"/>
      <c r="Q3887" s="3"/>
      <c r="R3887" s="3"/>
      <c r="S3887" s="3"/>
      <c r="T3887" s="3"/>
      <c r="V3887" s="3"/>
      <c r="W3887" s="3"/>
      <c r="X3887" s="3"/>
      <c r="Z3887" s="3"/>
      <c r="AA3887" s="3"/>
      <c r="AB3887" s="3"/>
      <c r="AC3887" s="3"/>
      <c r="AD3887" s="3"/>
      <c r="AF3887" s="3"/>
      <c r="AG3887" s="3"/>
      <c r="AH3887" s="3"/>
      <c r="AJ3887" s="3"/>
      <c r="AK3887" s="3"/>
      <c r="AL3887" s="3"/>
      <c r="AN3887" s="3"/>
      <c r="AQ3887" s="3"/>
    </row>
    <row r="3888" spans="1:43">
      <c r="A3888" t="str">
        <f>IF(C3888="","","Allievo "&amp;COUNTIF($C$2:C3888,C3888))</f>
        <v/>
      </c>
      <c r="H3888" s="3"/>
      <c r="N3888" s="3"/>
      <c r="O3888" s="3"/>
      <c r="P3888" s="3"/>
      <c r="Q3888" s="3"/>
      <c r="R3888" s="3"/>
      <c r="S3888" s="3"/>
      <c r="T3888" s="3"/>
      <c r="V3888" s="3"/>
      <c r="W3888" s="3"/>
      <c r="X3888" s="3"/>
      <c r="Z3888" s="3"/>
      <c r="AA3888" s="3"/>
      <c r="AB3888" s="3"/>
      <c r="AC3888" s="3"/>
      <c r="AD3888" s="3"/>
      <c r="AF3888" s="3"/>
      <c r="AG3888" s="3"/>
      <c r="AH3888" s="3"/>
      <c r="AJ3888" s="3"/>
      <c r="AK3888" s="3"/>
      <c r="AL3888" s="3"/>
      <c r="AN3888" s="3"/>
      <c r="AQ3888" s="3"/>
    </row>
    <row r="3889" spans="1:43">
      <c r="A3889" t="str">
        <f>IF(C3889="","","Allievo "&amp;COUNTIF($C$2:C3889,C3889))</f>
        <v/>
      </c>
      <c r="H3889" s="3"/>
      <c r="N3889" s="3"/>
      <c r="O3889" s="3"/>
      <c r="P3889" s="3"/>
      <c r="Q3889" s="3"/>
      <c r="R3889" s="3"/>
      <c r="S3889" s="3"/>
      <c r="T3889" s="3"/>
      <c r="V3889" s="3"/>
      <c r="W3889" s="3"/>
      <c r="X3889" s="3"/>
      <c r="Z3889" s="3"/>
      <c r="AA3889" s="3"/>
      <c r="AB3889" s="3"/>
      <c r="AC3889" s="3"/>
      <c r="AD3889" s="3"/>
      <c r="AF3889" s="3"/>
      <c r="AG3889" s="3"/>
      <c r="AH3889" s="3"/>
      <c r="AJ3889" s="3"/>
      <c r="AK3889" s="3"/>
      <c r="AL3889" s="3"/>
      <c r="AN3889" s="3"/>
      <c r="AQ3889" s="3"/>
    </row>
    <row r="3890" spans="1:43">
      <c r="A3890" t="str">
        <f>IF(C3890="","","Allievo "&amp;COUNTIF($C$2:C3890,C3890))</f>
        <v/>
      </c>
      <c r="H3890" s="3"/>
      <c r="N3890" s="3"/>
      <c r="O3890" s="3"/>
      <c r="P3890" s="3"/>
      <c r="Q3890" s="3"/>
      <c r="R3890" s="3"/>
      <c r="S3890" s="3"/>
      <c r="T3890" s="3"/>
      <c r="V3890" s="3"/>
      <c r="W3890" s="3"/>
      <c r="X3890" s="3"/>
      <c r="Z3890" s="3"/>
      <c r="AA3890" s="3"/>
      <c r="AB3890" s="3"/>
      <c r="AC3890" s="3"/>
      <c r="AD3890" s="3"/>
      <c r="AF3890" s="3"/>
      <c r="AG3890" s="3"/>
      <c r="AH3890" s="3"/>
      <c r="AJ3890" s="3"/>
      <c r="AK3890" s="3"/>
      <c r="AL3890" s="3"/>
      <c r="AN3890" s="3"/>
      <c r="AQ3890" s="3"/>
    </row>
    <row r="3891" spans="1:43">
      <c r="A3891" t="str">
        <f>IF(C3891="","","Allievo "&amp;COUNTIF($C$2:C3891,C3891))</f>
        <v/>
      </c>
      <c r="H3891" s="3"/>
      <c r="N3891" s="3"/>
      <c r="O3891" s="3"/>
      <c r="P3891" s="3"/>
      <c r="Q3891" s="3"/>
      <c r="R3891" s="3"/>
      <c r="S3891" s="3"/>
      <c r="T3891" s="3"/>
      <c r="V3891" s="3"/>
      <c r="W3891" s="3"/>
      <c r="X3891" s="3"/>
      <c r="Z3891" s="3"/>
      <c r="AA3891" s="3"/>
      <c r="AB3891" s="3"/>
      <c r="AC3891" s="3"/>
      <c r="AD3891" s="3"/>
      <c r="AF3891" s="3"/>
      <c r="AG3891" s="3"/>
      <c r="AH3891" s="3"/>
      <c r="AJ3891" s="3"/>
      <c r="AK3891" s="3"/>
      <c r="AL3891" s="3"/>
      <c r="AN3891" s="3"/>
      <c r="AQ3891" s="3"/>
    </row>
    <row r="3892" spans="1:43">
      <c r="A3892" t="str">
        <f>IF(C3892="","","Allievo "&amp;COUNTIF($C$2:C3892,C3892))</f>
        <v/>
      </c>
      <c r="H3892" s="3"/>
      <c r="N3892" s="3"/>
      <c r="O3892" s="3"/>
      <c r="P3892" s="3"/>
      <c r="Q3892" s="3"/>
      <c r="R3892" s="3"/>
      <c r="S3892" s="3"/>
      <c r="T3892" s="3"/>
      <c r="V3892" s="3"/>
      <c r="W3892" s="3"/>
      <c r="X3892" s="3"/>
      <c r="Z3892" s="3"/>
      <c r="AA3892" s="3"/>
      <c r="AB3892" s="3"/>
      <c r="AC3892" s="3"/>
      <c r="AD3892" s="3"/>
      <c r="AF3892" s="3"/>
      <c r="AG3892" s="3"/>
      <c r="AH3892" s="3"/>
      <c r="AJ3892" s="3"/>
      <c r="AK3892" s="3"/>
      <c r="AL3892" s="3"/>
      <c r="AN3892" s="3"/>
      <c r="AQ3892" s="3"/>
    </row>
    <row r="3893" spans="1:43">
      <c r="A3893" t="str">
        <f>IF(C3893="","","Allievo "&amp;COUNTIF($C$2:C3893,C3893))</f>
        <v/>
      </c>
      <c r="H3893" s="3"/>
      <c r="N3893" s="3"/>
      <c r="O3893" s="3"/>
      <c r="P3893" s="3"/>
      <c r="Q3893" s="3"/>
      <c r="R3893" s="3"/>
      <c r="S3893" s="3"/>
      <c r="T3893" s="3"/>
      <c r="V3893" s="3"/>
      <c r="W3893" s="3"/>
      <c r="X3893" s="3"/>
      <c r="Z3893" s="3"/>
      <c r="AA3893" s="3"/>
      <c r="AB3893" s="3"/>
      <c r="AC3893" s="3"/>
      <c r="AD3893" s="3"/>
      <c r="AF3893" s="3"/>
      <c r="AG3893" s="3"/>
      <c r="AH3893" s="3"/>
      <c r="AJ3893" s="3"/>
      <c r="AK3893" s="3"/>
      <c r="AL3893" s="3"/>
      <c r="AN3893" s="3"/>
      <c r="AQ3893" s="3"/>
    </row>
    <row r="3894" spans="1:43">
      <c r="A3894" t="str">
        <f>IF(C3894="","","Allievo "&amp;COUNTIF($C$2:C3894,C3894))</f>
        <v/>
      </c>
      <c r="H3894" s="3"/>
      <c r="N3894" s="3"/>
      <c r="O3894" s="3"/>
      <c r="P3894" s="3"/>
      <c r="Q3894" s="3"/>
      <c r="R3894" s="3"/>
      <c r="S3894" s="3"/>
      <c r="T3894" s="3"/>
      <c r="V3894" s="3"/>
      <c r="W3894" s="3"/>
      <c r="X3894" s="3"/>
      <c r="Z3894" s="3"/>
      <c r="AA3894" s="3"/>
      <c r="AB3894" s="3"/>
      <c r="AC3894" s="3"/>
      <c r="AD3894" s="3"/>
      <c r="AF3894" s="3"/>
      <c r="AG3894" s="3"/>
      <c r="AH3894" s="3"/>
      <c r="AJ3894" s="3"/>
      <c r="AK3894" s="3"/>
      <c r="AL3894" s="3"/>
      <c r="AN3894" s="3"/>
      <c r="AQ3894" s="3"/>
    </row>
    <row r="3895" spans="1:43">
      <c r="A3895" t="str">
        <f>IF(C3895="","","Allievo "&amp;COUNTIF($C$2:C3895,C3895))</f>
        <v/>
      </c>
      <c r="H3895" s="3"/>
      <c r="N3895" s="3"/>
      <c r="O3895" s="3"/>
      <c r="P3895" s="3"/>
      <c r="Q3895" s="3"/>
      <c r="R3895" s="3"/>
      <c r="S3895" s="3"/>
      <c r="T3895" s="3"/>
      <c r="V3895" s="3"/>
      <c r="W3895" s="3"/>
      <c r="X3895" s="3"/>
      <c r="Z3895" s="3"/>
      <c r="AA3895" s="3"/>
      <c r="AB3895" s="3"/>
      <c r="AC3895" s="3"/>
      <c r="AD3895" s="3"/>
      <c r="AF3895" s="3"/>
      <c r="AG3895" s="3"/>
      <c r="AH3895" s="3"/>
      <c r="AJ3895" s="3"/>
      <c r="AK3895" s="3"/>
      <c r="AL3895" s="3"/>
      <c r="AN3895" s="3"/>
      <c r="AQ3895" s="3"/>
    </row>
    <row r="3896" spans="1:43">
      <c r="A3896" t="str">
        <f>IF(C3896="","","Allievo "&amp;COUNTIF($C$2:C3896,C3896))</f>
        <v/>
      </c>
      <c r="H3896" s="3"/>
      <c r="N3896" s="3"/>
      <c r="O3896" s="3"/>
      <c r="P3896" s="3"/>
      <c r="Q3896" s="3"/>
      <c r="R3896" s="3"/>
      <c r="S3896" s="3"/>
      <c r="T3896" s="3"/>
      <c r="V3896" s="3"/>
      <c r="W3896" s="3"/>
      <c r="X3896" s="3"/>
      <c r="Z3896" s="3"/>
      <c r="AA3896" s="3"/>
      <c r="AB3896" s="3"/>
      <c r="AC3896" s="3"/>
      <c r="AD3896" s="3"/>
      <c r="AF3896" s="3"/>
      <c r="AG3896" s="3"/>
      <c r="AH3896" s="3"/>
      <c r="AJ3896" s="3"/>
      <c r="AK3896" s="3"/>
      <c r="AL3896" s="3"/>
      <c r="AN3896" s="3"/>
      <c r="AQ3896" s="3"/>
    </row>
    <row r="3897" spans="1:43">
      <c r="A3897" t="str">
        <f>IF(C3897="","","Allievo "&amp;COUNTIF($C$2:C3897,C3897))</f>
        <v/>
      </c>
      <c r="H3897" s="3"/>
      <c r="N3897" s="3"/>
      <c r="O3897" s="3"/>
      <c r="P3897" s="3"/>
      <c r="Q3897" s="3"/>
      <c r="R3897" s="3"/>
      <c r="S3897" s="3"/>
      <c r="T3897" s="3"/>
      <c r="V3897" s="3"/>
      <c r="W3897" s="3"/>
      <c r="X3897" s="3"/>
      <c r="Z3897" s="3"/>
      <c r="AA3897" s="3"/>
      <c r="AB3897" s="3"/>
      <c r="AC3897" s="3"/>
      <c r="AD3897" s="3"/>
      <c r="AF3897" s="3"/>
      <c r="AG3897" s="3"/>
      <c r="AH3897" s="3"/>
      <c r="AJ3897" s="3"/>
      <c r="AK3897" s="3"/>
      <c r="AL3897" s="3"/>
      <c r="AN3897" s="3"/>
      <c r="AQ3897" s="3"/>
    </row>
    <row r="3898" spans="1:43">
      <c r="A3898" t="str">
        <f>IF(C3898="","","Allievo "&amp;COUNTIF($C$2:C3898,C3898))</f>
        <v/>
      </c>
      <c r="H3898" s="3"/>
      <c r="N3898" s="3"/>
      <c r="O3898" s="3"/>
      <c r="P3898" s="3"/>
      <c r="Q3898" s="3"/>
      <c r="R3898" s="3"/>
      <c r="S3898" s="3"/>
      <c r="T3898" s="3"/>
      <c r="V3898" s="3"/>
      <c r="W3898" s="3"/>
      <c r="X3898" s="3"/>
      <c r="Z3898" s="3"/>
      <c r="AA3898" s="3"/>
      <c r="AB3898" s="3"/>
      <c r="AC3898" s="3"/>
      <c r="AD3898" s="3"/>
      <c r="AF3898" s="3"/>
      <c r="AG3898" s="3"/>
      <c r="AH3898" s="3"/>
      <c r="AJ3898" s="3"/>
      <c r="AK3898" s="3"/>
      <c r="AL3898" s="3"/>
      <c r="AN3898" s="3"/>
      <c r="AQ3898" s="3"/>
    </row>
    <row r="3899" spans="1:43">
      <c r="A3899" t="str">
        <f>IF(C3899="","","Allievo "&amp;COUNTIF($C$2:C3899,C3899))</f>
        <v/>
      </c>
      <c r="H3899" s="3"/>
      <c r="N3899" s="3"/>
      <c r="O3899" s="3"/>
      <c r="P3899" s="3"/>
      <c r="Q3899" s="3"/>
      <c r="R3899" s="3"/>
      <c r="S3899" s="3"/>
      <c r="T3899" s="3"/>
      <c r="V3899" s="3"/>
      <c r="W3899" s="3"/>
      <c r="X3899" s="3"/>
      <c r="Z3899" s="3"/>
      <c r="AA3899" s="3"/>
      <c r="AB3899" s="3"/>
      <c r="AC3899" s="3"/>
      <c r="AD3899" s="3"/>
      <c r="AF3899" s="3"/>
      <c r="AG3899" s="3"/>
      <c r="AH3899" s="3"/>
      <c r="AJ3899" s="3"/>
      <c r="AK3899" s="3"/>
      <c r="AL3899" s="3"/>
      <c r="AN3899" s="3"/>
      <c r="AQ3899" s="3"/>
    </row>
    <row r="3900" spans="1:43">
      <c r="A3900" t="str">
        <f>IF(C3900="","","Allievo "&amp;COUNTIF($C$2:C3900,C3900))</f>
        <v/>
      </c>
      <c r="H3900" s="3"/>
      <c r="N3900" s="3"/>
      <c r="O3900" s="3"/>
      <c r="P3900" s="3"/>
      <c r="Q3900" s="3"/>
      <c r="R3900" s="3"/>
      <c r="S3900" s="3"/>
      <c r="T3900" s="3"/>
      <c r="V3900" s="3"/>
      <c r="W3900" s="3"/>
      <c r="X3900" s="3"/>
      <c r="Z3900" s="3"/>
      <c r="AA3900" s="3"/>
      <c r="AB3900" s="3"/>
      <c r="AC3900" s="3"/>
      <c r="AD3900" s="3"/>
      <c r="AF3900" s="3"/>
      <c r="AG3900" s="3"/>
      <c r="AH3900" s="3"/>
      <c r="AJ3900" s="3"/>
      <c r="AK3900" s="3"/>
      <c r="AL3900" s="3"/>
      <c r="AN3900" s="3"/>
      <c r="AQ3900" s="3"/>
    </row>
    <row r="3901" spans="1:43">
      <c r="A3901" t="str">
        <f>IF(C3901="","","Allievo "&amp;COUNTIF($C$2:C3901,C3901))</f>
        <v/>
      </c>
      <c r="H3901" s="3"/>
      <c r="N3901" s="3"/>
      <c r="O3901" s="3"/>
      <c r="P3901" s="3"/>
      <c r="Q3901" s="3"/>
      <c r="R3901" s="3"/>
      <c r="S3901" s="3"/>
      <c r="T3901" s="3"/>
      <c r="V3901" s="3"/>
      <c r="W3901" s="3"/>
      <c r="X3901" s="3"/>
      <c r="Z3901" s="3"/>
      <c r="AA3901" s="3"/>
      <c r="AB3901" s="3"/>
      <c r="AC3901" s="3"/>
      <c r="AD3901" s="3"/>
      <c r="AF3901" s="3"/>
      <c r="AG3901" s="3"/>
      <c r="AH3901" s="3"/>
      <c r="AJ3901" s="3"/>
      <c r="AK3901" s="3"/>
      <c r="AL3901" s="3"/>
      <c r="AN3901" s="3"/>
      <c r="AQ3901" s="3"/>
    </row>
    <row r="3902" spans="1:43">
      <c r="A3902" t="str">
        <f>IF(C3902="","","Allievo "&amp;COUNTIF($C$2:C3902,C3902))</f>
        <v/>
      </c>
      <c r="H3902" s="3"/>
      <c r="N3902" s="3"/>
      <c r="O3902" s="3"/>
      <c r="P3902" s="3"/>
      <c r="Q3902" s="3"/>
      <c r="R3902" s="3"/>
      <c r="S3902" s="3"/>
      <c r="T3902" s="3"/>
      <c r="V3902" s="3"/>
      <c r="W3902" s="3"/>
      <c r="X3902" s="3"/>
      <c r="Z3902" s="3"/>
      <c r="AA3902" s="3"/>
      <c r="AB3902" s="3"/>
      <c r="AC3902" s="3"/>
      <c r="AD3902" s="3"/>
      <c r="AF3902" s="3"/>
      <c r="AG3902" s="3"/>
      <c r="AH3902" s="3"/>
      <c r="AJ3902" s="3"/>
      <c r="AK3902" s="3"/>
      <c r="AL3902" s="3"/>
      <c r="AN3902" s="3"/>
      <c r="AQ3902" s="3"/>
    </row>
    <row r="3903" spans="1:43">
      <c r="A3903" t="str">
        <f>IF(C3903="","","Allievo "&amp;COUNTIF($C$2:C3903,C3903))</f>
        <v/>
      </c>
      <c r="H3903" s="3"/>
      <c r="N3903" s="3"/>
      <c r="O3903" s="3"/>
      <c r="P3903" s="3"/>
      <c r="Q3903" s="3"/>
      <c r="R3903" s="3"/>
      <c r="S3903" s="3"/>
      <c r="T3903" s="3"/>
      <c r="V3903" s="3"/>
      <c r="W3903" s="3"/>
      <c r="X3903" s="3"/>
      <c r="Z3903" s="3"/>
      <c r="AA3903" s="3"/>
      <c r="AB3903" s="3"/>
      <c r="AC3903" s="3"/>
      <c r="AD3903" s="3"/>
      <c r="AF3903" s="3"/>
      <c r="AG3903" s="3"/>
      <c r="AH3903" s="3"/>
      <c r="AJ3903" s="3"/>
      <c r="AK3903" s="3"/>
      <c r="AL3903" s="3"/>
      <c r="AN3903" s="3"/>
      <c r="AQ3903" s="3"/>
    </row>
    <row r="3904" spans="1:43">
      <c r="A3904" t="str">
        <f>IF(C3904="","","Allievo "&amp;COUNTIF($C$2:C3904,C3904))</f>
        <v/>
      </c>
      <c r="H3904" s="3"/>
      <c r="N3904" s="3"/>
      <c r="O3904" s="3"/>
      <c r="P3904" s="3"/>
      <c r="Q3904" s="3"/>
      <c r="R3904" s="3"/>
      <c r="S3904" s="3"/>
      <c r="T3904" s="3"/>
      <c r="V3904" s="3"/>
      <c r="W3904" s="3"/>
      <c r="X3904" s="3"/>
      <c r="Z3904" s="3"/>
      <c r="AA3904" s="3"/>
      <c r="AB3904" s="3"/>
      <c r="AC3904" s="3"/>
      <c r="AD3904" s="3"/>
      <c r="AF3904" s="3"/>
      <c r="AG3904" s="3"/>
      <c r="AH3904" s="3"/>
      <c r="AJ3904" s="3"/>
      <c r="AK3904" s="3"/>
      <c r="AL3904" s="3"/>
      <c r="AN3904" s="3"/>
      <c r="AQ3904" s="3"/>
    </row>
    <row r="3905" spans="1:43">
      <c r="A3905" t="str">
        <f>IF(C3905="","","Allievo "&amp;COUNTIF($C$2:C3905,C3905))</f>
        <v/>
      </c>
      <c r="H3905" s="3"/>
      <c r="N3905" s="3"/>
      <c r="O3905" s="3"/>
      <c r="P3905" s="3"/>
      <c r="Q3905" s="3"/>
      <c r="R3905" s="3"/>
      <c r="S3905" s="3"/>
      <c r="T3905" s="3"/>
      <c r="V3905" s="3"/>
      <c r="W3905" s="3"/>
      <c r="X3905" s="3"/>
      <c r="Z3905" s="3"/>
      <c r="AA3905" s="3"/>
      <c r="AB3905" s="3"/>
      <c r="AC3905" s="3"/>
      <c r="AD3905" s="3"/>
      <c r="AF3905" s="3"/>
      <c r="AG3905" s="3"/>
      <c r="AH3905" s="3"/>
      <c r="AJ3905" s="3"/>
      <c r="AK3905" s="3"/>
      <c r="AL3905" s="3"/>
      <c r="AN3905" s="3"/>
      <c r="AQ3905" s="3"/>
    </row>
    <row r="3906" spans="1:43">
      <c r="A3906" t="str">
        <f>IF(C3906="","","Allievo "&amp;COUNTIF($C$2:C3906,C3906))</f>
        <v/>
      </c>
      <c r="H3906" s="3"/>
      <c r="N3906" s="3"/>
      <c r="O3906" s="3"/>
      <c r="P3906" s="3"/>
      <c r="Q3906" s="3"/>
      <c r="R3906" s="3"/>
      <c r="S3906" s="3"/>
      <c r="T3906" s="3"/>
      <c r="V3906" s="3"/>
      <c r="W3906" s="3"/>
      <c r="X3906" s="3"/>
      <c r="Z3906" s="3"/>
      <c r="AA3906" s="3"/>
      <c r="AB3906" s="3"/>
      <c r="AC3906" s="3"/>
      <c r="AD3906" s="3"/>
      <c r="AF3906" s="3"/>
      <c r="AG3906" s="3"/>
      <c r="AH3906" s="3"/>
      <c r="AJ3906" s="3"/>
      <c r="AK3906" s="3"/>
      <c r="AL3906" s="3"/>
      <c r="AN3906" s="3"/>
      <c r="AQ3906" s="3"/>
    </row>
    <row r="3907" spans="1:43">
      <c r="A3907" t="str">
        <f>IF(C3907="","","Allievo "&amp;COUNTIF($C$2:C3907,C3907))</f>
        <v/>
      </c>
      <c r="H3907" s="3"/>
      <c r="N3907" s="3"/>
      <c r="O3907" s="3"/>
      <c r="P3907" s="3"/>
      <c r="Q3907" s="3"/>
      <c r="R3907" s="3"/>
      <c r="S3907" s="3"/>
      <c r="T3907" s="3"/>
      <c r="V3907" s="3"/>
      <c r="W3907" s="3"/>
      <c r="X3907" s="3"/>
      <c r="Z3907" s="3"/>
      <c r="AA3907" s="3"/>
      <c r="AB3907" s="3"/>
      <c r="AC3907" s="3"/>
      <c r="AD3907" s="3"/>
      <c r="AF3907" s="3"/>
      <c r="AG3907" s="3"/>
      <c r="AH3907" s="3"/>
      <c r="AJ3907" s="3"/>
      <c r="AK3907" s="3"/>
      <c r="AL3907" s="3"/>
      <c r="AN3907" s="3"/>
      <c r="AQ3907" s="3"/>
    </row>
    <row r="3908" spans="1:43">
      <c r="A3908" t="str">
        <f>IF(C3908="","","Allievo "&amp;COUNTIF($C$2:C3908,C3908))</f>
        <v/>
      </c>
      <c r="H3908" s="3"/>
      <c r="N3908" s="3"/>
      <c r="O3908" s="3"/>
      <c r="P3908" s="3"/>
      <c r="Q3908" s="3"/>
      <c r="R3908" s="3"/>
      <c r="S3908" s="3"/>
      <c r="T3908" s="3"/>
      <c r="V3908" s="3"/>
      <c r="W3908" s="3"/>
      <c r="X3908" s="3"/>
      <c r="Z3908" s="3"/>
      <c r="AA3908" s="3"/>
      <c r="AB3908" s="3"/>
      <c r="AC3908" s="3"/>
      <c r="AD3908" s="3"/>
      <c r="AF3908" s="3"/>
      <c r="AG3908" s="3"/>
      <c r="AH3908" s="3"/>
      <c r="AJ3908" s="3"/>
      <c r="AK3908" s="3"/>
      <c r="AL3908" s="3"/>
      <c r="AN3908" s="3"/>
      <c r="AQ3908" s="3"/>
    </row>
    <row r="3909" spans="1:43">
      <c r="A3909" t="str">
        <f>IF(C3909="","","Allievo "&amp;COUNTIF($C$2:C3909,C3909))</f>
        <v/>
      </c>
      <c r="H3909" s="3"/>
      <c r="N3909" s="3"/>
      <c r="O3909" s="3"/>
      <c r="P3909" s="3"/>
      <c r="Q3909" s="3"/>
      <c r="R3909" s="3"/>
      <c r="S3909" s="3"/>
      <c r="T3909" s="3"/>
      <c r="V3909" s="3"/>
      <c r="W3909" s="3"/>
      <c r="X3909" s="3"/>
      <c r="Z3909" s="3"/>
      <c r="AA3909" s="3"/>
      <c r="AB3909" s="3"/>
      <c r="AC3909" s="3"/>
      <c r="AD3909" s="3"/>
      <c r="AF3909" s="3"/>
      <c r="AG3909" s="3"/>
      <c r="AH3909" s="3"/>
      <c r="AJ3909" s="3"/>
      <c r="AK3909" s="3"/>
      <c r="AL3909" s="3"/>
      <c r="AN3909" s="3"/>
      <c r="AQ3909" s="3"/>
    </row>
    <row r="3910" spans="1:43">
      <c r="A3910" t="str">
        <f>IF(C3910="","","Allievo "&amp;COUNTIF($C$2:C3910,C3910))</f>
        <v/>
      </c>
      <c r="H3910" s="3"/>
      <c r="N3910" s="3"/>
      <c r="O3910" s="3"/>
      <c r="P3910" s="3"/>
      <c r="Q3910" s="3"/>
      <c r="R3910" s="3"/>
      <c r="S3910" s="3"/>
      <c r="T3910" s="3"/>
      <c r="V3910" s="3"/>
      <c r="W3910" s="3"/>
      <c r="X3910" s="3"/>
      <c r="Z3910" s="3"/>
      <c r="AA3910" s="3"/>
      <c r="AB3910" s="3"/>
      <c r="AC3910" s="3"/>
      <c r="AD3910" s="3"/>
      <c r="AF3910" s="3"/>
      <c r="AG3910" s="3"/>
      <c r="AH3910" s="3"/>
      <c r="AJ3910" s="3"/>
      <c r="AK3910" s="3"/>
      <c r="AL3910" s="3"/>
      <c r="AN3910" s="3"/>
      <c r="AQ3910" s="3"/>
    </row>
    <row r="3911" spans="1:43">
      <c r="A3911" t="str">
        <f>IF(C3911="","","Allievo "&amp;COUNTIF($C$2:C3911,C3911))</f>
        <v/>
      </c>
      <c r="H3911" s="3"/>
      <c r="N3911" s="3"/>
      <c r="O3911" s="3"/>
      <c r="P3911" s="3"/>
      <c r="Q3911" s="3"/>
      <c r="R3911" s="3"/>
      <c r="S3911" s="3"/>
      <c r="T3911" s="3"/>
      <c r="V3911" s="3"/>
      <c r="W3911" s="3"/>
      <c r="X3911" s="3"/>
      <c r="Z3911" s="3"/>
      <c r="AA3911" s="3"/>
      <c r="AB3911" s="3"/>
      <c r="AC3911" s="3"/>
      <c r="AD3911" s="3"/>
      <c r="AF3911" s="3"/>
      <c r="AG3911" s="3"/>
      <c r="AH3911" s="3"/>
      <c r="AJ3911" s="3"/>
      <c r="AK3911" s="3"/>
      <c r="AL3911" s="3"/>
      <c r="AN3911" s="3"/>
      <c r="AQ3911" s="3"/>
    </row>
    <row r="3912" spans="1:43">
      <c r="A3912" t="str">
        <f>IF(C3912="","","Allievo "&amp;COUNTIF($C$2:C3912,C3912))</f>
        <v/>
      </c>
      <c r="H3912" s="3"/>
      <c r="N3912" s="3"/>
      <c r="O3912" s="3"/>
      <c r="P3912" s="3"/>
      <c r="Q3912" s="3"/>
      <c r="R3912" s="3"/>
      <c r="S3912" s="3"/>
      <c r="T3912" s="3"/>
      <c r="V3912" s="3"/>
      <c r="W3912" s="3"/>
      <c r="X3912" s="3"/>
      <c r="Z3912" s="3"/>
      <c r="AA3912" s="3"/>
      <c r="AB3912" s="3"/>
      <c r="AC3912" s="3"/>
      <c r="AD3912" s="3"/>
      <c r="AF3912" s="3"/>
      <c r="AG3912" s="3"/>
      <c r="AH3912" s="3"/>
      <c r="AJ3912" s="3"/>
      <c r="AK3912" s="3"/>
      <c r="AL3912" s="3"/>
      <c r="AN3912" s="3"/>
      <c r="AQ3912" s="3"/>
    </row>
    <row r="3913" spans="1:43">
      <c r="A3913" t="str">
        <f>IF(C3913="","","Allievo "&amp;COUNTIF($C$2:C3913,C3913))</f>
        <v/>
      </c>
      <c r="H3913" s="3"/>
      <c r="N3913" s="3"/>
      <c r="O3913" s="3"/>
      <c r="P3913" s="3"/>
      <c r="Q3913" s="3"/>
      <c r="R3913" s="3"/>
      <c r="S3913" s="3"/>
      <c r="T3913" s="3"/>
      <c r="V3913" s="3"/>
      <c r="W3913" s="3"/>
      <c r="X3913" s="3"/>
      <c r="Z3913" s="3"/>
      <c r="AA3913" s="3"/>
      <c r="AB3913" s="3"/>
      <c r="AC3913" s="3"/>
      <c r="AD3913" s="3"/>
      <c r="AF3913" s="3"/>
      <c r="AG3913" s="3"/>
      <c r="AH3913" s="3"/>
      <c r="AJ3913" s="3"/>
      <c r="AK3913" s="3"/>
      <c r="AL3913" s="3"/>
      <c r="AN3913" s="3"/>
      <c r="AQ3913" s="3"/>
    </row>
    <row r="3914" spans="1:43">
      <c r="A3914" t="str">
        <f>IF(C3914="","","Allievo "&amp;COUNTIF($C$2:C3914,C3914))</f>
        <v/>
      </c>
      <c r="H3914" s="3"/>
      <c r="N3914" s="3"/>
      <c r="O3914" s="3"/>
      <c r="P3914" s="3"/>
      <c r="Q3914" s="3"/>
      <c r="R3914" s="3"/>
      <c r="S3914" s="3"/>
      <c r="T3914" s="3"/>
      <c r="V3914" s="3"/>
      <c r="W3914" s="3"/>
      <c r="X3914" s="3"/>
      <c r="Z3914" s="3"/>
      <c r="AA3914" s="3"/>
      <c r="AB3914" s="3"/>
      <c r="AC3914" s="3"/>
      <c r="AD3914" s="3"/>
      <c r="AF3914" s="3"/>
      <c r="AG3914" s="3"/>
      <c r="AH3914" s="3"/>
      <c r="AJ3914" s="3"/>
      <c r="AK3914" s="3"/>
      <c r="AL3914" s="3"/>
      <c r="AN3914" s="3"/>
      <c r="AQ3914" s="3"/>
    </row>
    <row r="3915" spans="1:43">
      <c r="A3915" t="str">
        <f>IF(C3915="","","Allievo "&amp;COUNTIF($C$2:C3915,C3915))</f>
        <v/>
      </c>
      <c r="H3915" s="3"/>
      <c r="N3915" s="3"/>
      <c r="O3915" s="3"/>
      <c r="P3915" s="3"/>
      <c r="Q3915" s="3"/>
      <c r="R3915" s="3"/>
      <c r="S3915" s="3"/>
      <c r="T3915" s="3"/>
      <c r="V3915" s="3"/>
      <c r="W3915" s="3"/>
      <c r="X3915" s="3"/>
      <c r="Z3915" s="3"/>
      <c r="AA3915" s="3"/>
      <c r="AB3915" s="3"/>
      <c r="AC3915" s="3"/>
      <c r="AD3915" s="3"/>
      <c r="AF3915" s="3"/>
      <c r="AG3915" s="3"/>
      <c r="AH3915" s="3"/>
      <c r="AJ3915" s="3"/>
      <c r="AK3915" s="3"/>
      <c r="AL3915" s="3"/>
      <c r="AN3915" s="3"/>
      <c r="AQ3915" s="3"/>
    </row>
    <row r="3916" spans="1:43">
      <c r="A3916" t="str">
        <f>IF(C3916="","","Allievo "&amp;COUNTIF($C$2:C3916,C3916))</f>
        <v/>
      </c>
      <c r="H3916" s="3"/>
      <c r="N3916" s="3"/>
      <c r="O3916" s="3"/>
      <c r="P3916" s="3"/>
      <c r="Q3916" s="3"/>
      <c r="R3916" s="3"/>
      <c r="S3916" s="3"/>
      <c r="T3916" s="3"/>
      <c r="V3916" s="3"/>
      <c r="W3916" s="3"/>
      <c r="X3916" s="3"/>
      <c r="Z3916" s="3"/>
      <c r="AA3916" s="3"/>
      <c r="AB3916" s="3"/>
      <c r="AC3916" s="3"/>
      <c r="AD3916" s="3"/>
      <c r="AF3916" s="3"/>
      <c r="AG3916" s="3"/>
      <c r="AH3916" s="3"/>
      <c r="AJ3916" s="3"/>
      <c r="AK3916" s="3"/>
      <c r="AL3916" s="3"/>
      <c r="AN3916" s="3"/>
      <c r="AQ3916" s="3"/>
    </row>
    <row r="3917" spans="1:43">
      <c r="A3917" t="str">
        <f>IF(C3917="","","Allievo "&amp;COUNTIF($C$2:C3917,C3917))</f>
        <v/>
      </c>
      <c r="H3917" s="3"/>
      <c r="N3917" s="3"/>
      <c r="O3917" s="3"/>
      <c r="P3917" s="3"/>
      <c r="Q3917" s="3"/>
      <c r="R3917" s="3"/>
      <c r="S3917" s="3"/>
      <c r="T3917" s="3"/>
      <c r="V3917" s="3"/>
      <c r="W3917" s="3"/>
      <c r="X3917" s="3"/>
      <c r="Z3917" s="3"/>
      <c r="AA3917" s="3"/>
      <c r="AB3917" s="3"/>
      <c r="AC3917" s="3"/>
      <c r="AD3917" s="3"/>
      <c r="AF3917" s="3"/>
      <c r="AG3917" s="3"/>
      <c r="AH3917" s="3"/>
      <c r="AJ3917" s="3"/>
      <c r="AK3917" s="3"/>
      <c r="AL3917" s="3"/>
      <c r="AN3917" s="3"/>
      <c r="AQ3917" s="3"/>
    </row>
    <row r="3918" spans="1:43">
      <c r="A3918" t="str">
        <f>IF(C3918="","","Allievo "&amp;COUNTIF($C$2:C3918,C3918))</f>
        <v/>
      </c>
      <c r="H3918" s="3"/>
      <c r="N3918" s="3"/>
      <c r="O3918" s="3"/>
      <c r="P3918" s="3"/>
      <c r="Q3918" s="3"/>
      <c r="R3918" s="3"/>
      <c r="S3918" s="3"/>
      <c r="T3918" s="3"/>
      <c r="V3918" s="3"/>
      <c r="W3918" s="3"/>
      <c r="X3918" s="3"/>
      <c r="Z3918" s="3"/>
      <c r="AA3918" s="3"/>
      <c r="AB3918" s="3"/>
      <c r="AC3918" s="3"/>
      <c r="AD3918" s="3"/>
      <c r="AF3918" s="3"/>
      <c r="AG3918" s="3"/>
      <c r="AH3918" s="3"/>
      <c r="AJ3918" s="3"/>
      <c r="AK3918" s="3"/>
      <c r="AL3918" s="3"/>
      <c r="AN3918" s="3"/>
      <c r="AQ3918" s="3"/>
    </row>
    <row r="3919" spans="1:43">
      <c r="A3919" t="str">
        <f>IF(C3919="","","Allievo "&amp;COUNTIF($C$2:C3919,C3919))</f>
        <v/>
      </c>
      <c r="H3919" s="3"/>
      <c r="N3919" s="3"/>
      <c r="O3919" s="3"/>
      <c r="P3919" s="3"/>
      <c r="Q3919" s="3"/>
      <c r="R3919" s="3"/>
      <c r="S3919" s="3"/>
      <c r="T3919" s="3"/>
      <c r="V3919" s="3"/>
      <c r="W3919" s="3"/>
      <c r="X3919" s="3"/>
      <c r="Z3919" s="3"/>
      <c r="AA3919" s="3"/>
      <c r="AB3919" s="3"/>
      <c r="AC3919" s="3"/>
      <c r="AD3919" s="3"/>
      <c r="AF3919" s="3"/>
      <c r="AG3919" s="3"/>
      <c r="AH3919" s="3"/>
      <c r="AJ3919" s="3"/>
      <c r="AK3919" s="3"/>
      <c r="AL3919" s="3"/>
      <c r="AN3919" s="3"/>
      <c r="AQ3919" s="3"/>
    </row>
    <row r="3920" spans="1:43">
      <c r="A3920" t="str">
        <f>IF(C3920="","","Allievo "&amp;COUNTIF($C$2:C3920,C3920))</f>
        <v/>
      </c>
      <c r="H3920" s="3"/>
      <c r="N3920" s="3"/>
      <c r="O3920" s="3"/>
      <c r="P3920" s="3"/>
      <c r="Q3920" s="3"/>
      <c r="R3920" s="3"/>
      <c r="S3920" s="3"/>
      <c r="T3920" s="3"/>
      <c r="V3920" s="3"/>
      <c r="W3920" s="3"/>
      <c r="X3920" s="3"/>
      <c r="Z3920" s="3"/>
      <c r="AA3920" s="3"/>
      <c r="AB3920" s="3"/>
      <c r="AC3920" s="3"/>
      <c r="AD3920" s="3"/>
      <c r="AF3920" s="3"/>
      <c r="AG3920" s="3"/>
      <c r="AH3920" s="3"/>
      <c r="AJ3920" s="3"/>
      <c r="AK3920" s="3"/>
      <c r="AL3920" s="3"/>
      <c r="AN3920" s="3"/>
      <c r="AQ3920" s="3"/>
    </row>
    <row r="3921" spans="1:43">
      <c r="A3921" t="str">
        <f>IF(C3921="","","Allievo "&amp;COUNTIF($C$2:C3921,C3921))</f>
        <v/>
      </c>
      <c r="H3921" s="3"/>
      <c r="N3921" s="3"/>
      <c r="O3921" s="3"/>
      <c r="P3921" s="3"/>
      <c r="Q3921" s="3"/>
      <c r="R3921" s="3"/>
      <c r="S3921" s="3"/>
      <c r="T3921" s="3"/>
      <c r="V3921" s="3"/>
      <c r="W3921" s="3"/>
      <c r="X3921" s="3"/>
      <c r="Z3921" s="3"/>
      <c r="AA3921" s="3"/>
      <c r="AB3921" s="3"/>
      <c r="AC3921" s="3"/>
      <c r="AD3921" s="3"/>
      <c r="AF3921" s="3"/>
      <c r="AG3921" s="3"/>
      <c r="AH3921" s="3"/>
      <c r="AJ3921" s="3"/>
      <c r="AK3921" s="3"/>
      <c r="AL3921" s="3"/>
      <c r="AN3921" s="3"/>
      <c r="AQ3921" s="3"/>
    </row>
    <row r="3922" spans="1:43">
      <c r="A3922" t="str">
        <f>IF(C3922="","","Allievo "&amp;COUNTIF($C$2:C3922,C3922))</f>
        <v/>
      </c>
      <c r="H3922" s="3"/>
      <c r="N3922" s="3"/>
      <c r="O3922" s="3"/>
      <c r="P3922" s="3"/>
      <c r="Q3922" s="3"/>
      <c r="R3922" s="3"/>
      <c r="S3922" s="3"/>
      <c r="T3922" s="3"/>
      <c r="V3922" s="3"/>
      <c r="W3922" s="3"/>
      <c r="X3922" s="3"/>
      <c r="Z3922" s="3"/>
      <c r="AA3922" s="3"/>
      <c r="AB3922" s="3"/>
      <c r="AC3922" s="3"/>
      <c r="AD3922" s="3"/>
      <c r="AF3922" s="3"/>
      <c r="AG3922" s="3"/>
      <c r="AH3922" s="3"/>
      <c r="AJ3922" s="3"/>
      <c r="AK3922" s="3"/>
      <c r="AL3922" s="3"/>
      <c r="AN3922" s="3"/>
      <c r="AQ3922" s="3"/>
    </row>
    <row r="3923" spans="1:43">
      <c r="A3923" t="str">
        <f>IF(C3923="","","Allievo "&amp;COUNTIF($C$2:C3923,C3923))</f>
        <v/>
      </c>
      <c r="H3923" s="3"/>
      <c r="N3923" s="3"/>
      <c r="O3923" s="3"/>
      <c r="P3923" s="3"/>
      <c r="Q3923" s="3"/>
      <c r="R3923" s="3"/>
      <c r="S3923" s="3"/>
      <c r="T3923" s="3"/>
      <c r="V3923" s="3"/>
      <c r="W3923" s="3"/>
      <c r="X3923" s="3"/>
      <c r="Z3923" s="3"/>
      <c r="AA3923" s="3"/>
      <c r="AB3923" s="3"/>
      <c r="AC3923" s="3"/>
      <c r="AD3923" s="3"/>
      <c r="AF3923" s="3"/>
      <c r="AG3923" s="3"/>
      <c r="AH3923" s="3"/>
      <c r="AJ3923" s="3"/>
      <c r="AK3923" s="3"/>
      <c r="AL3923" s="3"/>
      <c r="AN3923" s="3"/>
      <c r="AQ3923" s="3"/>
    </row>
    <row r="3924" spans="1:43">
      <c r="A3924" t="str">
        <f>IF(C3924="","","Allievo "&amp;COUNTIF($C$2:C3924,C3924))</f>
        <v/>
      </c>
      <c r="H3924" s="3"/>
      <c r="N3924" s="3"/>
      <c r="O3924" s="3"/>
      <c r="P3924" s="3"/>
      <c r="Q3924" s="3"/>
      <c r="R3924" s="3"/>
      <c r="S3924" s="3"/>
      <c r="T3924" s="3"/>
      <c r="V3924" s="3"/>
      <c r="W3924" s="3"/>
      <c r="X3924" s="3"/>
      <c r="Z3924" s="3"/>
      <c r="AA3924" s="3"/>
      <c r="AB3924" s="3"/>
      <c r="AC3924" s="3"/>
      <c r="AD3924" s="3"/>
      <c r="AF3924" s="3"/>
      <c r="AG3924" s="3"/>
      <c r="AH3924" s="3"/>
      <c r="AJ3924" s="3"/>
      <c r="AK3924" s="3"/>
      <c r="AL3924" s="3"/>
      <c r="AN3924" s="3"/>
      <c r="AQ3924" s="3"/>
    </row>
    <row r="3925" spans="1:43">
      <c r="A3925" t="str">
        <f>IF(C3925="","","Allievo "&amp;COUNTIF($C$2:C3925,C3925))</f>
        <v/>
      </c>
      <c r="H3925" s="3"/>
      <c r="N3925" s="3"/>
      <c r="O3925" s="3"/>
      <c r="P3925" s="3"/>
      <c r="Q3925" s="3"/>
      <c r="R3925" s="3"/>
      <c r="S3925" s="3"/>
      <c r="T3925" s="3"/>
      <c r="V3925" s="3"/>
      <c r="W3925" s="3"/>
      <c r="X3925" s="3"/>
      <c r="Z3925" s="3"/>
      <c r="AA3925" s="3"/>
      <c r="AB3925" s="3"/>
      <c r="AC3925" s="3"/>
      <c r="AD3925" s="3"/>
      <c r="AF3925" s="3"/>
      <c r="AG3925" s="3"/>
      <c r="AH3925" s="3"/>
      <c r="AJ3925" s="3"/>
      <c r="AK3925" s="3"/>
      <c r="AL3925" s="3"/>
      <c r="AN3925" s="3"/>
      <c r="AQ3925" s="3"/>
    </row>
    <row r="3926" spans="1:43">
      <c r="A3926" t="str">
        <f>IF(C3926="","","Allievo "&amp;COUNTIF($C$2:C3926,C3926))</f>
        <v/>
      </c>
      <c r="H3926" s="3"/>
      <c r="N3926" s="3"/>
      <c r="O3926" s="3"/>
      <c r="P3926" s="3"/>
      <c r="Q3926" s="3"/>
      <c r="R3926" s="3"/>
      <c r="S3926" s="3"/>
      <c r="T3926" s="3"/>
      <c r="V3926" s="3"/>
      <c r="W3926" s="3"/>
      <c r="X3926" s="3"/>
      <c r="Z3926" s="3"/>
      <c r="AA3926" s="3"/>
      <c r="AB3926" s="3"/>
      <c r="AC3926" s="3"/>
      <c r="AD3926" s="3"/>
      <c r="AF3926" s="3"/>
      <c r="AG3926" s="3"/>
      <c r="AH3926" s="3"/>
      <c r="AJ3926" s="3"/>
      <c r="AK3926" s="3"/>
      <c r="AL3926" s="3"/>
      <c r="AN3926" s="3"/>
      <c r="AQ3926" s="3"/>
    </row>
    <row r="3927" spans="1:43">
      <c r="A3927" t="str">
        <f>IF(C3927="","","Allievo "&amp;COUNTIF($C$2:C3927,C3927))</f>
        <v/>
      </c>
      <c r="H3927" s="3"/>
      <c r="N3927" s="3"/>
      <c r="O3927" s="3"/>
      <c r="P3927" s="3"/>
      <c r="Q3927" s="3"/>
      <c r="R3927" s="3"/>
      <c r="S3927" s="3"/>
      <c r="T3927" s="3"/>
      <c r="V3927" s="3"/>
      <c r="W3927" s="3"/>
      <c r="X3927" s="3"/>
      <c r="Z3927" s="3"/>
      <c r="AA3927" s="3"/>
      <c r="AB3927" s="3"/>
      <c r="AC3927" s="3"/>
      <c r="AD3927" s="3"/>
      <c r="AF3927" s="3"/>
      <c r="AG3927" s="3"/>
      <c r="AH3927" s="3"/>
      <c r="AJ3927" s="3"/>
      <c r="AK3927" s="3"/>
      <c r="AL3927" s="3"/>
      <c r="AN3927" s="3"/>
      <c r="AQ3927" s="3"/>
    </row>
    <row r="3928" spans="1:43">
      <c r="A3928" t="str">
        <f>IF(C3928="","","Allievo "&amp;COUNTIF($C$2:C3928,C3928))</f>
        <v/>
      </c>
      <c r="H3928" s="3"/>
      <c r="N3928" s="3"/>
      <c r="O3928" s="3"/>
      <c r="P3928" s="3"/>
      <c r="Q3928" s="3"/>
      <c r="R3928" s="3"/>
      <c r="S3928" s="3"/>
      <c r="T3928" s="3"/>
      <c r="V3928" s="3"/>
      <c r="W3928" s="3"/>
      <c r="X3928" s="3"/>
      <c r="Z3928" s="3"/>
      <c r="AA3928" s="3"/>
      <c r="AB3928" s="3"/>
      <c r="AC3928" s="3"/>
      <c r="AD3928" s="3"/>
      <c r="AF3928" s="3"/>
      <c r="AG3928" s="3"/>
      <c r="AH3928" s="3"/>
      <c r="AJ3928" s="3"/>
      <c r="AK3928" s="3"/>
      <c r="AL3928" s="3"/>
      <c r="AN3928" s="3"/>
      <c r="AQ3928" s="3"/>
    </row>
    <row r="3929" spans="1:43">
      <c r="A3929" t="str">
        <f>IF(C3929="","","Allievo "&amp;COUNTIF($C$2:C3929,C3929))</f>
        <v/>
      </c>
      <c r="H3929" s="3"/>
      <c r="N3929" s="3"/>
      <c r="O3929" s="3"/>
      <c r="P3929" s="3"/>
      <c r="Q3929" s="3"/>
      <c r="R3929" s="3"/>
      <c r="S3929" s="3"/>
      <c r="T3929" s="3"/>
      <c r="V3929" s="3"/>
      <c r="W3929" s="3"/>
      <c r="X3929" s="3"/>
      <c r="Z3929" s="3"/>
      <c r="AA3929" s="3"/>
      <c r="AB3929" s="3"/>
      <c r="AC3929" s="3"/>
      <c r="AD3929" s="3"/>
      <c r="AF3929" s="3"/>
      <c r="AG3929" s="3"/>
      <c r="AH3929" s="3"/>
      <c r="AJ3929" s="3"/>
      <c r="AK3929" s="3"/>
      <c r="AL3929" s="3"/>
      <c r="AN3929" s="3"/>
      <c r="AQ3929" s="3"/>
    </row>
    <row r="3930" spans="1:43">
      <c r="A3930" t="str">
        <f>IF(C3930="","","Allievo "&amp;COUNTIF($C$2:C3930,C3930))</f>
        <v/>
      </c>
      <c r="H3930" s="3"/>
      <c r="N3930" s="3"/>
      <c r="O3930" s="3"/>
      <c r="P3930" s="3"/>
      <c r="Q3930" s="3"/>
      <c r="R3930" s="3"/>
      <c r="S3930" s="3"/>
      <c r="T3930" s="3"/>
      <c r="V3930" s="3"/>
      <c r="W3930" s="3"/>
      <c r="X3930" s="3"/>
      <c r="Z3930" s="3"/>
      <c r="AA3930" s="3"/>
      <c r="AB3930" s="3"/>
      <c r="AC3930" s="3"/>
      <c r="AD3930" s="3"/>
      <c r="AF3930" s="3"/>
      <c r="AG3930" s="3"/>
      <c r="AH3930" s="3"/>
      <c r="AJ3930" s="3"/>
      <c r="AK3930" s="3"/>
      <c r="AL3930" s="3"/>
      <c r="AN3930" s="3"/>
      <c r="AQ3930" s="3"/>
    </row>
    <row r="3931" spans="1:43">
      <c r="A3931" t="str">
        <f>IF(C3931="","","Allievo "&amp;COUNTIF($C$2:C3931,C3931))</f>
        <v/>
      </c>
      <c r="H3931" s="3"/>
      <c r="N3931" s="3"/>
      <c r="O3931" s="3"/>
      <c r="P3931" s="3"/>
      <c r="Q3931" s="3"/>
      <c r="R3931" s="3"/>
      <c r="S3931" s="3"/>
      <c r="T3931" s="3"/>
      <c r="V3931" s="3"/>
      <c r="W3931" s="3"/>
      <c r="X3931" s="3"/>
      <c r="Z3931" s="3"/>
      <c r="AA3931" s="3"/>
      <c r="AB3931" s="3"/>
      <c r="AC3931" s="3"/>
      <c r="AD3931" s="3"/>
      <c r="AF3931" s="3"/>
      <c r="AG3931" s="3"/>
      <c r="AH3931" s="3"/>
      <c r="AJ3931" s="3"/>
      <c r="AK3931" s="3"/>
      <c r="AL3931" s="3"/>
      <c r="AN3931" s="3"/>
      <c r="AQ3931" s="3"/>
    </row>
    <row r="3932" spans="1:43">
      <c r="A3932" t="str">
        <f>IF(C3932="","","Allievo "&amp;COUNTIF($C$2:C3932,C3932))</f>
        <v/>
      </c>
      <c r="H3932" s="3"/>
      <c r="N3932" s="3"/>
      <c r="O3932" s="3"/>
      <c r="P3932" s="3"/>
      <c r="Q3932" s="3"/>
      <c r="R3932" s="3"/>
      <c r="S3932" s="3"/>
      <c r="T3932" s="3"/>
      <c r="V3932" s="3"/>
      <c r="W3932" s="3"/>
      <c r="X3932" s="3"/>
      <c r="Z3932" s="3"/>
      <c r="AA3932" s="3"/>
      <c r="AB3932" s="3"/>
      <c r="AC3932" s="3"/>
      <c r="AD3932" s="3"/>
      <c r="AF3932" s="3"/>
      <c r="AG3932" s="3"/>
      <c r="AH3932" s="3"/>
      <c r="AJ3932" s="3"/>
      <c r="AK3932" s="3"/>
      <c r="AL3932" s="3"/>
      <c r="AN3932" s="3"/>
      <c r="AQ3932" s="3"/>
    </row>
    <row r="3933" spans="1:43">
      <c r="A3933" t="str">
        <f>IF(C3933="","","Allievo "&amp;COUNTIF($C$2:C3933,C3933))</f>
        <v/>
      </c>
      <c r="H3933" s="3"/>
      <c r="N3933" s="3"/>
      <c r="O3933" s="3"/>
      <c r="P3933" s="3"/>
      <c r="Q3933" s="3"/>
      <c r="R3933" s="3"/>
      <c r="S3933" s="3"/>
      <c r="T3933" s="3"/>
      <c r="V3933" s="3"/>
      <c r="W3933" s="3"/>
      <c r="X3933" s="3"/>
      <c r="Z3933" s="3"/>
      <c r="AA3933" s="3"/>
      <c r="AB3933" s="3"/>
      <c r="AC3933" s="3"/>
      <c r="AD3933" s="3"/>
      <c r="AF3933" s="3"/>
      <c r="AG3933" s="3"/>
      <c r="AH3933" s="3"/>
      <c r="AJ3933" s="3"/>
      <c r="AK3933" s="3"/>
      <c r="AL3933" s="3"/>
      <c r="AN3933" s="3"/>
      <c r="AQ3933" s="3"/>
    </row>
    <row r="3934" spans="1:43">
      <c r="A3934" t="str">
        <f>IF(C3934="","","Allievo "&amp;COUNTIF($C$2:C3934,C3934))</f>
        <v/>
      </c>
      <c r="H3934" s="3"/>
      <c r="N3934" s="3"/>
      <c r="O3934" s="3"/>
      <c r="P3934" s="3"/>
      <c r="Q3934" s="3"/>
      <c r="R3934" s="3"/>
      <c r="S3934" s="3"/>
      <c r="T3934" s="3"/>
      <c r="V3934" s="3"/>
      <c r="W3934" s="3"/>
      <c r="X3934" s="3"/>
      <c r="Z3934" s="3"/>
      <c r="AA3934" s="3"/>
      <c r="AB3934" s="3"/>
      <c r="AC3934" s="3"/>
      <c r="AD3934" s="3"/>
      <c r="AF3934" s="3"/>
      <c r="AG3934" s="3"/>
      <c r="AH3934" s="3"/>
      <c r="AJ3934" s="3"/>
      <c r="AK3934" s="3"/>
      <c r="AL3934" s="3"/>
      <c r="AN3934" s="3"/>
      <c r="AQ3934" s="3"/>
    </row>
    <row r="3935" spans="1:43">
      <c r="A3935" t="str">
        <f>IF(C3935="","","Allievo "&amp;COUNTIF($C$2:C3935,C3935))</f>
        <v/>
      </c>
      <c r="H3935" s="3"/>
      <c r="N3935" s="3"/>
      <c r="O3935" s="3"/>
      <c r="P3935" s="3"/>
      <c r="Q3935" s="3"/>
      <c r="R3935" s="3"/>
      <c r="S3935" s="3"/>
      <c r="T3935" s="3"/>
      <c r="V3935" s="3"/>
      <c r="W3935" s="3"/>
      <c r="X3935" s="3"/>
      <c r="Z3935" s="3"/>
      <c r="AA3935" s="3"/>
      <c r="AB3935" s="3"/>
      <c r="AC3935" s="3"/>
      <c r="AD3935" s="3"/>
      <c r="AF3935" s="3"/>
      <c r="AG3935" s="3"/>
      <c r="AH3935" s="3"/>
      <c r="AJ3935" s="3"/>
      <c r="AK3935" s="3"/>
      <c r="AL3935" s="3"/>
      <c r="AN3935" s="3"/>
      <c r="AQ3935" s="3"/>
    </row>
    <row r="3936" spans="1:43">
      <c r="A3936" t="str">
        <f>IF(C3936="","","Allievo "&amp;COUNTIF($C$2:C3936,C3936))</f>
        <v/>
      </c>
      <c r="H3936" s="3"/>
      <c r="N3936" s="3"/>
      <c r="O3936" s="3"/>
      <c r="P3936" s="3"/>
      <c r="Q3936" s="3"/>
      <c r="R3936" s="3"/>
      <c r="S3936" s="3"/>
      <c r="T3936" s="3"/>
      <c r="V3936" s="3"/>
      <c r="W3936" s="3"/>
      <c r="X3936" s="3"/>
      <c r="Z3936" s="3"/>
      <c r="AA3936" s="3"/>
      <c r="AB3936" s="3"/>
      <c r="AC3936" s="3"/>
      <c r="AD3936" s="3"/>
      <c r="AF3936" s="3"/>
      <c r="AG3936" s="3"/>
      <c r="AH3936" s="3"/>
      <c r="AJ3936" s="3"/>
      <c r="AK3936" s="3"/>
      <c r="AL3936" s="3"/>
      <c r="AN3936" s="3"/>
      <c r="AQ3936" s="3"/>
    </row>
    <row r="3937" spans="1:43">
      <c r="A3937" t="str">
        <f>IF(C3937="","","Allievo "&amp;COUNTIF($C$2:C3937,C3937))</f>
        <v/>
      </c>
      <c r="H3937" s="3"/>
      <c r="N3937" s="3"/>
      <c r="O3937" s="3"/>
      <c r="P3937" s="3"/>
      <c r="Q3937" s="3"/>
      <c r="R3937" s="3"/>
      <c r="S3937" s="3"/>
      <c r="T3937" s="3"/>
      <c r="V3937" s="3"/>
      <c r="W3937" s="3"/>
      <c r="X3937" s="3"/>
      <c r="Z3937" s="3"/>
      <c r="AA3937" s="3"/>
      <c r="AB3937" s="3"/>
      <c r="AC3937" s="3"/>
      <c r="AD3937" s="3"/>
      <c r="AF3937" s="3"/>
      <c r="AG3937" s="3"/>
      <c r="AH3937" s="3"/>
      <c r="AJ3937" s="3"/>
      <c r="AK3937" s="3"/>
      <c r="AL3937" s="3"/>
      <c r="AN3937" s="3"/>
      <c r="AQ3937" s="3"/>
    </row>
    <row r="3938" spans="1:43">
      <c r="A3938" t="str">
        <f>IF(C3938="","","Allievo "&amp;COUNTIF($C$2:C3938,C3938))</f>
        <v/>
      </c>
      <c r="H3938" s="3"/>
      <c r="N3938" s="3"/>
      <c r="O3938" s="3"/>
      <c r="P3938" s="3"/>
      <c r="Q3938" s="3"/>
      <c r="R3938" s="3"/>
      <c r="S3938" s="3"/>
      <c r="T3938" s="3"/>
      <c r="V3938" s="3"/>
      <c r="W3938" s="3"/>
      <c r="X3938" s="3"/>
      <c r="Z3938" s="3"/>
      <c r="AA3938" s="3"/>
      <c r="AB3938" s="3"/>
      <c r="AC3938" s="3"/>
      <c r="AD3938" s="3"/>
      <c r="AF3938" s="3"/>
      <c r="AG3938" s="3"/>
      <c r="AH3938" s="3"/>
      <c r="AJ3938" s="3"/>
      <c r="AK3938" s="3"/>
      <c r="AL3938" s="3"/>
      <c r="AN3938" s="3"/>
      <c r="AQ3938" s="3"/>
    </row>
    <row r="3939" spans="1:43">
      <c r="A3939" t="str">
        <f>IF(C3939="","","Allievo "&amp;COUNTIF($C$2:C3939,C3939))</f>
        <v/>
      </c>
      <c r="H3939" s="3"/>
      <c r="N3939" s="3"/>
      <c r="O3939" s="3"/>
      <c r="P3939" s="3"/>
      <c r="Q3939" s="3"/>
      <c r="R3939" s="3"/>
      <c r="S3939" s="3"/>
      <c r="T3939" s="3"/>
      <c r="V3939" s="3"/>
      <c r="W3939" s="3"/>
      <c r="X3939" s="3"/>
      <c r="Z3939" s="3"/>
      <c r="AA3939" s="3"/>
      <c r="AB3939" s="3"/>
      <c r="AC3939" s="3"/>
      <c r="AD3939" s="3"/>
      <c r="AF3939" s="3"/>
      <c r="AG3939" s="3"/>
      <c r="AH3939" s="3"/>
      <c r="AJ3939" s="3"/>
      <c r="AK3939" s="3"/>
      <c r="AL3939" s="3"/>
      <c r="AN3939" s="3"/>
      <c r="AQ3939" s="3"/>
    </row>
    <row r="3940" spans="1:43">
      <c r="A3940" t="str">
        <f>IF(C3940="","","Allievo "&amp;COUNTIF($C$2:C3940,C3940))</f>
        <v/>
      </c>
      <c r="H3940" s="3"/>
      <c r="N3940" s="3"/>
      <c r="O3940" s="3"/>
      <c r="P3940" s="3"/>
      <c r="Q3940" s="3"/>
      <c r="R3940" s="3"/>
      <c r="S3940" s="3"/>
      <c r="T3940" s="3"/>
      <c r="V3940" s="3"/>
      <c r="W3940" s="3"/>
      <c r="X3940" s="3"/>
      <c r="Z3940" s="3"/>
      <c r="AA3940" s="3"/>
      <c r="AB3940" s="3"/>
      <c r="AC3940" s="3"/>
      <c r="AD3940" s="3"/>
      <c r="AF3940" s="3"/>
      <c r="AG3940" s="3"/>
      <c r="AH3940" s="3"/>
      <c r="AJ3940" s="3"/>
      <c r="AK3940" s="3"/>
      <c r="AL3940" s="3"/>
      <c r="AN3940" s="3"/>
      <c r="AQ3940" s="3"/>
    </row>
    <row r="3941" spans="1:43">
      <c r="A3941" t="str">
        <f>IF(C3941="","","Allievo "&amp;COUNTIF($C$2:C3941,C3941))</f>
        <v/>
      </c>
      <c r="H3941" s="3"/>
      <c r="N3941" s="3"/>
      <c r="O3941" s="3"/>
      <c r="P3941" s="3"/>
      <c r="Q3941" s="3"/>
      <c r="R3941" s="3"/>
      <c r="S3941" s="3"/>
      <c r="T3941" s="3"/>
      <c r="V3941" s="3"/>
      <c r="W3941" s="3"/>
      <c r="X3941" s="3"/>
      <c r="Z3941" s="3"/>
      <c r="AA3941" s="3"/>
      <c r="AB3941" s="3"/>
      <c r="AC3941" s="3"/>
      <c r="AD3941" s="3"/>
      <c r="AF3941" s="3"/>
      <c r="AG3941" s="3"/>
      <c r="AH3941" s="3"/>
      <c r="AJ3941" s="3"/>
      <c r="AK3941" s="3"/>
      <c r="AL3941" s="3"/>
      <c r="AN3941" s="3"/>
      <c r="AQ3941" s="3"/>
    </row>
    <row r="3942" spans="1:43">
      <c r="A3942" t="str">
        <f>IF(C3942="","","Allievo "&amp;COUNTIF($C$2:C3942,C3942))</f>
        <v/>
      </c>
      <c r="H3942" s="3"/>
      <c r="N3942" s="3"/>
      <c r="O3942" s="3"/>
      <c r="P3942" s="3"/>
      <c r="Q3942" s="3"/>
      <c r="R3942" s="3"/>
      <c r="S3942" s="3"/>
      <c r="T3942" s="3"/>
      <c r="V3942" s="3"/>
      <c r="W3942" s="3"/>
      <c r="X3942" s="3"/>
      <c r="Z3942" s="3"/>
      <c r="AA3942" s="3"/>
      <c r="AB3942" s="3"/>
      <c r="AC3942" s="3"/>
      <c r="AD3942" s="3"/>
      <c r="AF3942" s="3"/>
      <c r="AG3942" s="3"/>
      <c r="AH3942" s="3"/>
      <c r="AJ3942" s="3"/>
      <c r="AK3942" s="3"/>
      <c r="AL3942" s="3"/>
      <c r="AN3942" s="3"/>
      <c r="AQ3942" s="3"/>
    </row>
    <row r="3943" spans="1:43">
      <c r="A3943" t="str">
        <f>IF(C3943="","","Allievo "&amp;COUNTIF($C$2:C3943,C3943))</f>
        <v/>
      </c>
      <c r="H3943" s="3"/>
      <c r="N3943" s="3"/>
      <c r="O3943" s="3"/>
      <c r="P3943" s="3"/>
      <c r="Q3943" s="3"/>
      <c r="R3943" s="3"/>
      <c r="S3943" s="3"/>
      <c r="T3943" s="3"/>
      <c r="V3943" s="3"/>
      <c r="W3943" s="3"/>
      <c r="X3943" s="3"/>
      <c r="Z3943" s="3"/>
      <c r="AA3943" s="3"/>
      <c r="AB3943" s="3"/>
      <c r="AC3943" s="3"/>
      <c r="AD3943" s="3"/>
      <c r="AF3943" s="3"/>
      <c r="AG3943" s="3"/>
      <c r="AH3943" s="3"/>
      <c r="AJ3943" s="3"/>
      <c r="AK3943" s="3"/>
      <c r="AL3943" s="3"/>
      <c r="AN3943" s="3"/>
      <c r="AQ3943" s="3"/>
    </row>
    <row r="3944" spans="1:43">
      <c r="A3944" t="str">
        <f>IF(C3944="","","Allievo "&amp;COUNTIF($C$2:C3944,C3944))</f>
        <v/>
      </c>
      <c r="H3944" s="3"/>
      <c r="N3944" s="3"/>
      <c r="O3944" s="3"/>
      <c r="P3944" s="3"/>
      <c r="Q3944" s="3"/>
      <c r="R3944" s="3"/>
      <c r="S3944" s="3"/>
      <c r="T3944" s="3"/>
      <c r="V3944" s="3"/>
      <c r="W3944" s="3"/>
      <c r="X3944" s="3"/>
      <c r="Z3944" s="3"/>
      <c r="AA3944" s="3"/>
      <c r="AB3944" s="3"/>
      <c r="AC3944" s="3"/>
      <c r="AD3944" s="3"/>
      <c r="AF3944" s="3"/>
      <c r="AG3944" s="3"/>
      <c r="AH3944" s="3"/>
      <c r="AJ3944" s="3"/>
      <c r="AK3944" s="3"/>
      <c r="AL3944" s="3"/>
      <c r="AN3944" s="3"/>
      <c r="AQ3944" s="3"/>
    </row>
    <row r="3945" spans="1:43">
      <c r="A3945" t="str">
        <f>IF(C3945="","","Allievo "&amp;COUNTIF($C$2:C3945,C3945))</f>
        <v/>
      </c>
      <c r="H3945" s="3"/>
      <c r="N3945" s="3"/>
      <c r="O3945" s="3"/>
      <c r="P3945" s="3"/>
      <c r="Q3945" s="3"/>
      <c r="R3945" s="3"/>
      <c r="S3945" s="3"/>
      <c r="T3945" s="3"/>
      <c r="V3945" s="3"/>
      <c r="W3945" s="3"/>
      <c r="X3945" s="3"/>
      <c r="Z3945" s="3"/>
      <c r="AA3945" s="3"/>
      <c r="AB3945" s="3"/>
      <c r="AC3945" s="3"/>
      <c r="AD3945" s="3"/>
      <c r="AF3945" s="3"/>
      <c r="AG3945" s="3"/>
      <c r="AH3945" s="3"/>
      <c r="AJ3945" s="3"/>
      <c r="AK3945" s="3"/>
      <c r="AL3945" s="3"/>
      <c r="AN3945" s="3"/>
      <c r="AQ3945" s="3"/>
    </row>
    <row r="3946" spans="1:43">
      <c r="A3946" t="str">
        <f>IF(C3946="","","Allievo "&amp;COUNTIF($C$2:C3946,C3946))</f>
        <v/>
      </c>
      <c r="H3946" s="3"/>
      <c r="N3946" s="3"/>
      <c r="O3946" s="3"/>
      <c r="P3946" s="3"/>
      <c r="Q3946" s="3"/>
      <c r="R3946" s="3"/>
      <c r="S3946" s="3"/>
      <c r="T3946" s="3"/>
      <c r="V3946" s="3"/>
      <c r="W3946" s="3"/>
      <c r="X3946" s="3"/>
      <c r="Z3946" s="3"/>
      <c r="AA3946" s="3"/>
      <c r="AB3946" s="3"/>
      <c r="AC3946" s="3"/>
      <c r="AD3946" s="3"/>
      <c r="AF3946" s="3"/>
      <c r="AG3946" s="3"/>
      <c r="AH3946" s="3"/>
      <c r="AJ3946" s="3"/>
      <c r="AK3946" s="3"/>
      <c r="AL3946" s="3"/>
      <c r="AN3946" s="3"/>
      <c r="AQ3946" s="3"/>
    </row>
    <row r="3947" spans="1:43">
      <c r="A3947" t="str">
        <f>IF(C3947="","","Allievo "&amp;COUNTIF($C$2:C3947,C3947))</f>
        <v/>
      </c>
      <c r="H3947" s="3"/>
      <c r="N3947" s="3"/>
      <c r="O3947" s="3"/>
      <c r="P3947" s="3"/>
      <c r="Q3947" s="3"/>
      <c r="R3947" s="3"/>
      <c r="S3947" s="3"/>
      <c r="T3947" s="3"/>
      <c r="V3947" s="3"/>
      <c r="W3947" s="3"/>
      <c r="X3947" s="3"/>
      <c r="Z3947" s="3"/>
      <c r="AA3947" s="3"/>
      <c r="AB3947" s="3"/>
      <c r="AC3947" s="3"/>
      <c r="AD3947" s="3"/>
      <c r="AF3947" s="3"/>
      <c r="AG3947" s="3"/>
      <c r="AH3947" s="3"/>
      <c r="AJ3947" s="3"/>
      <c r="AK3947" s="3"/>
      <c r="AL3947" s="3"/>
      <c r="AN3947" s="3"/>
      <c r="AQ3947" s="3"/>
    </row>
    <row r="3948" spans="1:43">
      <c r="A3948" t="str">
        <f>IF(C3948="","","Allievo "&amp;COUNTIF($C$2:C3948,C3948))</f>
        <v/>
      </c>
      <c r="H3948" s="3"/>
      <c r="N3948" s="3"/>
      <c r="O3948" s="3"/>
      <c r="P3948" s="3"/>
      <c r="Q3948" s="3"/>
      <c r="R3948" s="3"/>
      <c r="S3948" s="3"/>
      <c r="T3948" s="3"/>
      <c r="V3948" s="3"/>
      <c r="W3948" s="3"/>
      <c r="X3948" s="3"/>
      <c r="Z3948" s="3"/>
      <c r="AA3948" s="3"/>
      <c r="AB3948" s="3"/>
      <c r="AC3948" s="3"/>
      <c r="AD3948" s="3"/>
      <c r="AF3948" s="3"/>
      <c r="AG3948" s="3"/>
      <c r="AH3948" s="3"/>
      <c r="AJ3948" s="3"/>
      <c r="AK3948" s="3"/>
      <c r="AL3948" s="3"/>
      <c r="AN3948" s="3"/>
      <c r="AQ3948" s="3"/>
    </row>
    <row r="3949" spans="1:43">
      <c r="A3949" t="str">
        <f>IF(C3949="","","Allievo "&amp;COUNTIF($C$2:C3949,C3949))</f>
        <v/>
      </c>
      <c r="H3949" s="3"/>
      <c r="N3949" s="3"/>
      <c r="O3949" s="3"/>
      <c r="P3949" s="3"/>
      <c r="Q3949" s="3"/>
      <c r="R3949" s="3"/>
      <c r="S3949" s="3"/>
      <c r="T3949" s="3"/>
      <c r="V3949" s="3"/>
      <c r="W3949" s="3"/>
      <c r="X3949" s="3"/>
      <c r="Z3949" s="3"/>
      <c r="AA3949" s="3"/>
      <c r="AB3949" s="3"/>
      <c r="AC3949" s="3"/>
      <c r="AD3949" s="3"/>
      <c r="AF3949" s="3"/>
      <c r="AG3949" s="3"/>
      <c r="AH3949" s="3"/>
      <c r="AJ3949" s="3"/>
      <c r="AK3949" s="3"/>
      <c r="AL3949" s="3"/>
      <c r="AN3949" s="3"/>
      <c r="AQ3949" s="3"/>
    </row>
    <row r="3950" spans="1:43">
      <c r="A3950" t="str">
        <f>IF(C3950="","","Allievo "&amp;COUNTIF($C$2:C3950,C3950))</f>
        <v/>
      </c>
      <c r="H3950" s="3"/>
      <c r="N3950" s="3"/>
      <c r="O3950" s="3"/>
      <c r="P3950" s="3"/>
      <c r="Q3950" s="3"/>
      <c r="R3950" s="3"/>
      <c r="S3950" s="3"/>
      <c r="T3950" s="3"/>
      <c r="V3950" s="3"/>
      <c r="W3950" s="3"/>
      <c r="X3950" s="3"/>
      <c r="Z3950" s="3"/>
      <c r="AA3950" s="3"/>
      <c r="AB3950" s="3"/>
      <c r="AC3950" s="3"/>
      <c r="AD3950" s="3"/>
      <c r="AF3950" s="3"/>
      <c r="AG3950" s="3"/>
      <c r="AH3950" s="3"/>
      <c r="AJ3950" s="3"/>
      <c r="AK3950" s="3"/>
      <c r="AL3950" s="3"/>
      <c r="AN3950" s="3"/>
      <c r="AQ3950" s="3"/>
    </row>
    <row r="3951" spans="1:43">
      <c r="A3951" t="str">
        <f>IF(C3951="","","Allievo "&amp;COUNTIF($C$2:C3951,C3951))</f>
        <v/>
      </c>
      <c r="H3951" s="3"/>
      <c r="N3951" s="3"/>
      <c r="O3951" s="3"/>
      <c r="P3951" s="3"/>
      <c r="Q3951" s="3"/>
      <c r="R3951" s="3"/>
      <c r="S3951" s="3"/>
      <c r="T3951" s="3"/>
      <c r="V3951" s="3"/>
      <c r="W3951" s="3"/>
      <c r="X3951" s="3"/>
      <c r="Z3951" s="3"/>
      <c r="AA3951" s="3"/>
      <c r="AB3951" s="3"/>
      <c r="AC3951" s="3"/>
      <c r="AD3951" s="3"/>
      <c r="AF3951" s="3"/>
      <c r="AG3951" s="3"/>
      <c r="AH3951" s="3"/>
      <c r="AJ3951" s="3"/>
      <c r="AK3951" s="3"/>
      <c r="AL3951" s="3"/>
      <c r="AN3951" s="3"/>
      <c r="AQ3951" s="3"/>
    </row>
    <row r="3952" spans="1:43">
      <c r="A3952" t="str">
        <f>IF(C3952="","","Allievo "&amp;COUNTIF($C$2:C3952,C3952))</f>
        <v/>
      </c>
      <c r="H3952" s="3"/>
      <c r="N3952" s="3"/>
      <c r="O3952" s="3"/>
      <c r="P3952" s="3"/>
      <c r="Q3952" s="3"/>
      <c r="R3952" s="3"/>
      <c r="S3952" s="3"/>
      <c r="T3952" s="3"/>
      <c r="V3952" s="3"/>
      <c r="W3952" s="3"/>
      <c r="X3952" s="3"/>
      <c r="Z3952" s="3"/>
      <c r="AA3952" s="3"/>
      <c r="AB3952" s="3"/>
      <c r="AC3952" s="3"/>
      <c r="AD3952" s="3"/>
      <c r="AF3952" s="3"/>
      <c r="AG3952" s="3"/>
      <c r="AH3952" s="3"/>
      <c r="AJ3952" s="3"/>
      <c r="AK3952" s="3"/>
      <c r="AL3952" s="3"/>
      <c r="AN3952" s="3"/>
      <c r="AQ3952" s="3"/>
    </row>
    <row r="3953" spans="1:43">
      <c r="A3953" t="str">
        <f>IF(C3953="","","Allievo "&amp;COUNTIF($C$2:C3953,C3953))</f>
        <v/>
      </c>
      <c r="H3953" s="3"/>
      <c r="N3953" s="3"/>
      <c r="O3953" s="3"/>
      <c r="P3953" s="3"/>
      <c r="Q3953" s="3"/>
      <c r="R3953" s="3"/>
      <c r="S3953" s="3"/>
      <c r="T3953" s="3"/>
      <c r="V3953" s="3"/>
      <c r="W3953" s="3"/>
      <c r="X3953" s="3"/>
      <c r="Z3953" s="3"/>
      <c r="AA3953" s="3"/>
      <c r="AB3953" s="3"/>
      <c r="AC3953" s="3"/>
      <c r="AD3953" s="3"/>
      <c r="AF3953" s="3"/>
      <c r="AG3953" s="3"/>
      <c r="AH3953" s="3"/>
      <c r="AJ3953" s="3"/>
      <c r="AK3953" s="3"/>
      <c r="AL3953" s="3"/>
      <c r="AN3953" s="3"/>
      <c r="AQ3953" s="3"/>
    </row>
    <row r="3954" spans="1:43">
      <c r="A3954" t="str">
        <f>IF(C3954="","","Allievo "&amp;COUNTIF($C$2:C3954,C3954))</f>
        <v/>
      </c>
      <c r="H3954" s="3"/>
      <c r="N3954" s="3"/>
      <c r="O3954" s="3"/>
      <c r="P3954" s="3"/>
      <c r="Q3954" s="3"/>
      <c r="R3954" s="3"/>
      <c r="S3954" s="3"/>
      <c r="T3954" s="3"/>
      <c r="V3954" s="3"/>
      <c r="W3954" s="3"/>
      <c r="X3954" s="3"/>
      <c r="Z3954" s="3"/>
      <c r="AA3954" s="3"/>
      <c r="AB3954" s="3"/>
      <c r="AC3954" s="3"/>
      <c r="AD3954" s="3"/>
      <c r="AF3954" s="3"/>
      <c r="AG3954" s="3"/>
      <c r="AH3954" s="3"/>
      <c r="AJ3954" s="3"/>
      <c r="AK3954" s="3"/>
      <c r="AL3954" s="3"/>
      <c r="AN3954" s="3"/>
      <c r="AQ3954" s="3"/>
    </row>
    <row r="3955" spans="1:43">
      <c r="A3955" t="str">
        <f>IF(C3955="","","Allievo "&amp;COUNTIF($C$2:C3955,C3955))</f>
        <v/>
      </c>
      <c r="H3955" s="3"/>
      <c r="N3955" s="3"/>
      <c r="O3955" s="3"/>
      <c r="P3955" s="3"/>
      <c r="Q3955" s="3"/>
      <c r="R3955" s="3"/>
      <c r="S3955" s="3"/>
      <c r="T3955" s="3"/>
      <c r="V3955" s="3"/>
      <c r="W3955" s="3"/>
      <c r="X3955" s="3"/>
      <c r="Z3955" s="3"/>
      <c r="AA3955" s="3"/>
      <c r="AB3955" s="3"/>
      <c r="AC3955" s="3"/>
      <c r="AD3955" s="3"/>
      <c r="AF3955" s="3"/>
      <c r="AG3955" s="3"/>
      <c r="AH3955" s="3"/>
      <c r="AJ3955" s="3"/>
      <c r="AK3955" s="3"/>
      <c r="AL3955" s="3"/>
      <c r="AN3955" s="3"/>
      <c r="AQ3955" s="3"/>
    </row>
    <row r="3956" spans="1:43">
      <c r="A3956" t="str">
        <f>IF(C3956="","","Allievo "&amp;COUNTIF($C$2:C3956,C3956))</f>
        <v/>
      </c>
      <c r="H3956" s="3"/>
      <c r="N3956" s="3"/>
      <c r="O3956" s="3"/>
      <c r="P3956" s="3"/>
      <c r="Q3956" s="3"/>
      <c r="R3956" s="3"/>
      <c r="S3956" s="3"/>
      <c r="T3956" s="3"/>
      <c r="V3956" s="3"/>
      <c r="W3956" s="3"/>
      <c r="X3956" s="3"/>
      <c r="Z3956" s="3"/>
      <c r="AA3956" s="3"/>
      <c r="AB3956" s="3"/>
      <c r="AC3956" s="3"/>
      <c r="AD3956" s="3"/>
      <c r="AF3956" s="3"/>
      <c r="AG3956" s="3"/>
      <c r="AH3956" s="3"/>
      <c r="AJ3956" s="3"/>
      <c r="AK3956" s="3"/>
      <c r="AL3956" s="3"/>
      <c r="AN3956" s="3"/>
      <c r="AQ3956" s="3"/>
    </row>
    <row r="3957" spans="1:43">
      <c r="A3957" t="str">
        <f>IF(C3957="","","Allievo "&amp;COUNTIF($C$2:C3957,C3957))</f>
        <v/>
      </c>
      <c r="H3957" s="3"/>
      <c r="N3957" s="3"/>
      <c r="O3957" s="3"/>
      <c r="P3957" s="3"/>
      <c r="Q3957" s="3"/>
      <c r="R3957" s="3"/>
      <c r="S3957" s="3"/>
      <c r="T3957" s="3"/>
      <c r="V3957" s="3"/>
      <c r="W3957" s="3"/>
      <c r="X3957" s="3"/>
      <c r="Z3957" s="3"/>
      <c r="AA3957" s="3"/>
      <c r="AB3957" s="3"/>
      <c r="AC3957" s="3"/>
      <c r="AD3957" s="3"/>
      <c r="AF3957" s="3"/>
      <c r="AG3957" s="3"/>
      <c r="AH3957" s="3"/>
      <c r="AJ3957" s="3"/>
      <c r="AK3957" s="3"/>
      <c r="AL3957" s="3"/>
      <c r="AN3957" s="3"/>
      <c r="AQ3957" s="3"/>
    </row>
    <row r="3958" spans="1:43">
      <c r="A3958" t="str">
        <f>IF(C3958="","","Allievo "&amp;COUNTIF($C$2:C3958,C3958))</f>
        <v/>
      </c>
      <c r="H3958" s="3"/>
      <c r="N3958" s="3"/>
      <c r="O3958" s="3"/>
      <c r="P3958" s="3"/>
      <c r="Q3958" s="3"/>
      <c r="R3958" s="3"/>
      <c r="S3958" s="3"/>
      <c r="T3958" s="3"/>
      <c r="V3958" s="3"/>
      <c r="W3958" s="3"/>
      <c r="X3958" s="3"/>
      <c r="Z3958" s="3"/>
      <c r="AA3958" s="3"/>
      <c r="AB3958" s="3"/>
      <c r="AC3958" s="3"/>
      <c r="AD3958" s="3"/>
      <c r="AF3958" s="3"/>
      <c r="AG3958" s="3"/>
      <c r="AH3958" s="3"/>
      <c r="AJ3958" s="3"/>
      <c r="AK3958" s="3"/>
      <c r="AL3958" s="3"/>
      <c r="AN3958" s="3"/>
      <c r="AQ3958" s="3"/>
    </row>
    <row r="3959" spans="1:43">
      <c r="A3959" t="str">
        <f>IF(C3959="","","Allievo "&amp;COUNTIF($C$2:C3959,C3959))</f>
        <v/>
      </c>
      <c r="H3959" s="3"/>
      <c r="N3959" s="3"/>
      <c r="O3959" s="3"/>
      <c r="P3959" s="3"/>
      <c r="Q3959" s="3"/>
      <c r="R3959" s="3"/>
      <c r="S3959" s="3"/>
      <c r="T3959" s="3"/>
      <c r="V3959" s="3"/>
      <c r="W3959" s="3"/>
      <c r="X3959" s="3"/>
      <c r="Z3959" s="3"/>
      <c r="AA3959" s="3"/>
      <c r="AB3959" s="3"/>
      <c r="AC3959" s="3"/>
      <c r="AD3959" s="3"/>
      <c r="AF3959" s="3"/>
      <c r="AG3959" s="3"/>
      <c r="AH3959" s="3"/>
      <c r="AJ3959" s="3"/>
      <c r="AK3959" s="3"/>
      <c r="AL3959" s="3"/>
      <c r="AN3959" s="3"/>
      <c r="AQ3959" s="3"/>
    </row>
    <row r="3960" spans="1:43">
      <c r="A3960" t="str">
        <f>IF(C3960="","","Allievo "&amp;COUNTIF($C$2:C3960,C3960))</f>
        <v/>
      </c>
      <c r="H3960" s="3"/>
      <c r="N3960" s="3"/>
      <c r="O3960" s="3"/>
      <c r="P3960" s="3"/>
      <c r="Q3960" s="3"/>
      <c r="R3960" s="3"/>
      <c r="S3960" s="3"/>
      <c r="T3960" s="3"/>
      <c r="V3960" s="3"/>
      <c r="W3960" s="3"/>
      <c r="X3960" s="3"/>
      <c r="Z3960" s="3"/>
      <c r="AA3960" s="3"/>
      <c r="AB3960" s="3"/>
      <c r="AC3960" s="3"/>
      <c r="AD3960" s="3"/>
      <c r="AF3960" s="3"/>
      <c r="AG3960" s="3"/>
      <c r="AH3960" s="3"/>
      <c r="AJ3960" s="3"/>
      <c r="AK3960" s="3"/>
      <c r="AL3960" s="3"/>
      <c r="AN3960" s="3"/>
      <c r="AQ3960" s="3"/>
    </row>
    <row r="3961" spans="1:43">
      <c r="A3961" t="str">
        <f>IF(C3961="","","Allievo "&amp;COUNTIF($C$2:C3961,C3961))</f>
        <v/>
      </c>
      <c r="H3961" s="3"/>
      <c r="N3961" s="3"/>
      <c r="O3961" s="3"/>
      <c r="P3961" s="3"/>
      <c r="Q3961" s="3"/>
      <c r="R3961" s="3"/>
      <c r="S3961" s="3"/>
      <c r="T3961" s="3"/>
      <c r="V3961" s="3"/>
      <c r="W3961" s="3"/>
      <c r="X3961" s="3"/>
      <c r="Z3961" s="3"/>
      <c r="AA3961" s="3"/>
      <c r="AB3961" s="3"/>
      <c r="AC3961" s="3"/>
      <c r="AD3961" s="3"/>
      <c r="AF3961" s="3"/>
      <c r="AG3961" s="3"/>
      <c r="AH3961" s="3"/>
      <c r="AJ3961" s="3"/>
      <c r="AK3961" s="3"/>
      <c r="AL3961" s="3"/>
      <c r="AN3961" s="3"/>
      <c r="AQ3961" s="3"/>
    </row>
    <row r="3962" spans="1:43">
      <c r="A3962" t="str">
        <f>IF(C3962="","","Allievo "&amp;COUNTIF($C$2:C3962,C3962))</f>
        <v/>
      </c>
      <c r="H3962" s="3"/>
      <c r="N3962" s="3"/>
      <c r="O3962" s="3"/>
      <c r="P3962" s="3"/>
      <c r="Q3962" s="3"/>
      <c r="R3962" s="3"/>
      <c r="S3962" s="3"/>
      <c r="T3962" s="3"/>
      <c r="V3962" s="3"/>
      <c r="W3962" s="3"/>
      <c r="X3962" s="3"/>
      <c r="Z3962" s="3"/>
      <c r="AA3962" s="3"/>
      <c r="AB3962" s="3"/>
      <c r="AC3962" s="3"/>
      <c r="AD3962" s="3"/>
      <c r="AF3962" s="3"/>
      <c r="AG3962" s="3"/>
      <c r="AH3962" s="3"/>
      <c r="AJ3962" s="3"/>
      <c r="AK3962" s="3"/>
      <c r="AL3962" s="3"/>
      <c r="AN3962" s="3"/>
      <c r="AQ3962" s="3"/>
    </row>
    <row r="3963" spans="1:43">
      <c r="A3963" t="str">
        <f>IF(C3963="","","Allievo "&amp;COUNTIF($C$2:C3963,C3963))</f>
        <v/>
      </c>
      <c r="H3963" s="3"/>
      <c r="N3963" s="3"/>
      <c r="O3963" s="3"/>
      <c r="P3963" s="3"/>
      <c r="Q3963" s="3"/>
      <c r="R3963" s="3"/>
      <c r="S3963" s="3"/>
      <c r="T3963" s="3"/>
      <c r="V3963" s="3"/>
      <c r="W3963" s="3"/>
      <c r="X3963" s="3"/>
      <c r="Z3963" s="3"/>
      <c r="AA3963" s="3"/>
      <c r="AB3963" s="3"/>
      <c r="AC3963" s="3"/>
      <c r="AD3963" s="3"/>
      <c r="AF3963" s="3"/>
      <c r="AG3963" s="3"/>
      <c r="AH3963" s="3"/>
      <c r="AJ3963" s="3"/>
      <c r="AK3963" s="3"/>
      <c r="AL3963" s="3"/>
      <c r="AN3963" s="3"/>
      <c r="AQ3963" s="3"/>
    </row>
    <row r="3964" spans="1:43">
      <c r="A3964" t="str">
        <f>IF(C3964="","","Allievo "&amp;COUNTIF($C$2:C3964,C3964))</f>
        <v/>
      </c>
      <c r="H3964" s="3"/>
      <c r="N3964" s="3"/>
      <c r="O3964" s="3"/>
      <c r="P3964" s="3"/>
      <c r="Q3964" s="3"/>
      <c r="R3964" s="3"/>
      <c r="S3964" s="3"/>
      <c r="T3964" s="3"/>
      <c r="V3964" s="3"/>
      <c r="W3964" s="3"/>
      <c r="X3964" s="3"/>
      <c r="Z3964" s="3"/>
      <c r="AA3964" s="3"/>
      <c r="AB3964" s="3"/>
      <c r="AC3964" s="3"/>
      <c r="AD3964" s="3"/>
      <c r="AF3964" s="3"/>
      <c r="AG3964" s="3"/>
      <c r="AH3964" s="3"/>
      <c r="AJ3964" s="3"/>
      <c r="AK3964" s="3"/>
      <c r="AL3964" s="3"/>
      <c r="AN3964" s="3"/>
      <c r="AQ3964" s="3"/>
    </row>
    <row r="3965" spans="1:43">
      <c r="A3965" t="str">
        <f>IF(C3965="","","Allievo "&amp;COUNTIF($C$2:C3965,C3965))</f>
        <v/>
      </c>
      <c r="H3965" s="3"/>
      <c r="N3965" s="3"/>
      <c r="O3965" s="3"/>
      <c r="P3965" s="3"/>
      <c r="Q3965" s="3"/>
      <c r="R3965" s="3"/>
      <c r="S3965" s="3"/>
      <c r="T3965" s="3"/>
      <c r="V3965" s="3"/>
      <c r="W3965" s="3"/>
      <c r="X3965" s="3"/>
      <c r="Z3965" s="3"/>
      <c r="AA3965" s="3"/>
      <c r="AB3965" s="3"/>
      <c r="AC3965" s="3"/>
      <c r="AD3965" s="3"/>
      <c r="AF3965" s="3"/>
      <c r="AG3965" s="3"/>
      <c r="AH3965" s="3"/>
      <c r="AJ3965" s="3"/>
      <c r="AK3965" s="3"/>
      <c r="AL3965" s="3"/>
      <c r="AN3965" s="3"/>
      <c r="AQ3965" s="3"/>
    </row>
    <row r="3966" spans="1:43">
      <c r="A3966" t="str">
        <f>IF(C3966="","","Allievo "&amp;COUNTIF($C$2:C3966,C3966))</f>
        <v/>
      </c>
      <c r="H3966" s="3"/>
      <c r="N3966" s="3"/>
      <c r="O3966" s="3"/>
      <c r="P3966" s="3"/>
      <c r="Q3966" s="3"/>
      <c r="R3966" s="3"/>
      <c r="S3966" s="3"/>
      <c r="T3966" s="3"/>
      <c r="V3966" s="3"/>
      <c r="W3966" s="3"/>
      <c r="X3966" s="3"/>
      <c r="Z3966" s="3"/>
      <c r="AA3966" s="3"/>
      <c r="AB3966" s="3"/>
      <c r="AC3966" s="3"/>
      <c r="AD3966" s="3"/>
      <c r="AF3966" s="3"/>
      <c r="AG3966" s="3"/>
      <c r="AH3966" s="3"/>
      <c r="AJ3966" s="3"/>
      <c r="AK3966" s="3"/>
      <c r="AL3966" s="3"/>
      <c r="AN3966" s="3"/>
      <c r="AQ3966" s="3"/>
    </row>
    <row r="3967" spans="1:43">
      <c r="A3967" t="str">
        <f>IF(C3967="","","Allievo "&amp;COUNTIF($C$2:C3967,C3967))</f>
        <v/>
      </c>
      <c r="H3967" s="3"/>
      <c r="N3967" s="3"/>
      <c r="O3967" s="3"/>
      <c r="P3967" s="3"/>
      <c r="Q3967" s="3"/>
      <c r="R3967" s="3"/>
      <c r="S3967" s="3"/>
      <c r="T3967" s="3"/>
      <c r="V3967" s="3"/>
      <c r="W3967" s="3"/>
      <c r="X3967" s="3"/>
      <c r="Z3967" s="3"/>
      <c r="AA3967" s="3"/>
      <c r="AB3967" s="3"/>
      <c r="AC3967" s="3"/>
      <c r="AD3967" s="3"/>
      <c r="AF3967" s="3"/>
      <c r="AG3967" s="3"/>
      <c r="AH3967" s="3"/>
      <c r="AJ3967" s="3"/>
      <c r="AK3967" s="3"/>
      <c r="AL3967" s="3"/>
      <c r="AN3967" s="3"/>
      <c r="AQ3967" s="3"/>
    </row>
    <row r="3968" spans="1:43">
      <c r="A3968" t="str">
        <f>IF(C3968="","","Allievo "&amp;COUNTIF($C$2:C3968,C3968))</f>
        <v/>
      </c>
      <c r="H3968" s="3"/>
      <c r="N3968" s="3"/>
      <c r="O3968" s="3"/>
      <c r="P3968" s="3"/>
      <c r="Q3968" s="3"/>
      <c r="R3968" s="3"/>
      <c r="S3968" s="3"/>
      <c r="T3968" s="3"/>
      <c r="V3968" s="3"/>
      <c r="W3968" s="3"/>
      <c r="X3968" s="3"/>
      <c r="Z3968" s="3"/>
      <c r="AA3968" s="3"/>
      <c r="AB3968" s="3"/>
      <c r="AC3968" s="3"/>
      <c r="AD3968" s="3"/>
      <c r="AF3968" s="3"/>
      <c r="AG3968" s="3"/>
      <c r="AH3968" s="3"/>
      <c r="AJ3968" s="3"/>
      <c r="AK3968" s="3"/>
      <c r="AL3968" s="3"/>
      <c r="AN3968" s="3"/>
      <c r="AQ3968" s="3"/>
    </row>
    <row r="3969" spans="1:43">
      <c r="A3969" t="str">
        <f>IF(C3969="","","Allievo "&amp;COUNTIF($C$2:C3969,C3969))</f>
        <v/>
      </c>
      <c r="H3969" s="3"/>
      <c r="N3969" s="3"/>
      <c r="O3969" s="3"/>
      <c r="P3969" s="3"/>
      <c r="Q3969" s="3"/>
      <c r="R3969" s="3"/>
      <c r="S3969" s="3"/>
      <c r="T3969" s="3"/>
      <c r="V3969" s="3"/>
      <c r="W3969" s="3"/>
      <c r="X3969" s="3"/>
      <c r="Z3969" s="3"/>
      <c r="AA3969" s="3"/>
      <c r="AB3969" s="3"/>
      <c r="AC3969" s="3"/>
      <c r="AD3969" s="3"/>
      <c r="AF3969" s="3"/>
      <c r="AG3969" s="3"/>
      <c r="AH3969" s="3"/>
      <c r="AJ3969" s="3"/>
      <c r="AK3969" s="3"/>
      <c r="AL3969" s="3"/>
      <c r="AN3969" s="3"/>
      <c r="AQ3969" s="3"/>
    </row>
    <row r="3970" spans="1:43">
      <c r="A3970" t="str">
        <f>IF(C3970="","","Allievo "&amp;COUNTIF($C$2:C3970,C3970))</f>
        <v/>
      </c>
      <c r="H3970" s="3"/>
      <c r="N3970" s="3"/>
      <c r="O3970" s="3"/>
      <c r="P3970" s="3"/>
      <c r="Q3970" s="3"/>
      <c r="R3970" s="3"/>
      <c r="S3970" s="3"/>
      <c r="T3970" s="3"/>
      <c r="V3970" s="3"/>
      <c r="W3970" s="3"/>
      <c r="X3970" s="3"/>
      <c r="Z3970" s="3"/>
      <c r="AA3970" s="3"/>
      <c r="AB3970" s="3"/>
      <c r="AC3970" s="3"/>
      <c r="AD3970" s="3"/>
      <c r="AF3970" s="3"/>
      <c r="AG3970" s="3"/>
      <c r="AH3970" s="3"/>
      <c r="AJ3970" s="3"/>
      <c r="AK3970" s="3"/>
      <c r="AL3970" s="3"/>
      <c r="AN3970" s="3"/>
      <c r="AQ3970" s="3"/>
    </row>
    <row r="3971" spans="1:43">
      <c r="A3971" t="str">
        <f>IF(C3971="","","Allievo "&amp;COUNTIF($C$2:C3971,C3971))</f>
        <v/>
      </c>
      <c r="H3971" s="3"/>
      <c r="N3971" s="3"/>
      <c r="O3971" s="3"/>
      <c r="P3971" s="3"/>
      <c r="Q3971" s="3"/>
      <c r="R3971" s="3"/>
      <c r="S3971" s="3"/>
      <c r="T3971" s="3"/>
      <c r="V3971" s="3"/>
      <c r="W3971" s="3"/>
      <c r="X3971" s="3"/>
      <c r="Z3971" s="3"/>
      <c r="AA3971" s="3"/>
      <c r="AB3971" s="3"/>
      <c r="AC3971" s="3"/>
      <c r="AD3971" s="3"/>
      <c r="AF3971" s="3"/>
      <c r="AG3971" s="3"/>
      <c r="AH3971" s="3"/>
      <c r="AJ3971" s="3"/>
      <c r="AK3971" s="3"/>
      <c r="AL3971" s="3"/>
      <c r="AN3971" s="3"/>
      <c r="AQ3971" s="3"/>
    </row>
    <row r="3972" spans="1:43">
      <c r="A3972" t="str">
        <f>IF(C3972="","","Allievo "&amp;COUNTIF($C$2:C3972,C3972))</f>
        <v/>
      </c>
      <c r="H3972" s="3"/>
      <c r="N3972" s="3"/>
      <c r="O3972" s="3"/>
      <c r="P3972" s="3"/>
      <c r="Q3972" s="3"/>
      <c r="R3972" s="3"/>
      <c r="S3972" s="3"/>
      <c r="T3972" s="3"/>
      <c r="V3972" s="3"/>
      <c r="W3972" s="3"/>
      <c r="X3972" s="3"/>
      <c r="Z3972" s="3"/>
      <c r="AA3972" s="3"/>
      <c r="AB3972" s="3"/>
      <c r="AC3972" s="3"/>
      <c r="AD3972" s="3"/>
      <c r="AF3972" s="3"/>
      <c r="AG3972" s="3"/>
      <c r="AH3972" s="3"/>
      <c r="AJ3972" s="3"/>
      <c r="AK3972" s="3"/>
      <c r="AL3972" s="3"/>
      <c r="AN3972" s="3"/>
      <c r="AQ3972" s="3"/>
    </row>
    <row r="3973" spans="1:43">
      <c r="A3973" t="str">
        <f>IF(C3973="","","Allievo "&amp;COUNTIF($C$2:C3973,C3973))</f>
        <v/>
      </c>
      <c r="H3973" s="3"/>
      <c r="N3973" s="3"/>
      <c r="O3973" s="3"/>
      <c r="P3973" s="3"/>
      <c r="Q3973" s="3"/>
      <c r="R3973" s="3"/>
      <c r="S3973" s="3"/>
      <c r="T3973" s="3"/>
      <c r="V3973" s="3"/>
      <c r="W3973" s="3"/>
      <c r="X3973" s="3"/>
      <c r="Z3973" s="3"/>
      <c r="AA3973" s="3"/>
      <c r="AB3973" s="3"/>
      <c r="AC3973" s="3"/>
      <c r="AD3973" s="3"/>
      <c r="AF3973" s="3"/>
      <c r="AG3973" s="3"/>
      <c r="AH3973" s="3"/>
      <c r="AJ3973" s="3"/>
      <c r="AK3973" s="3"/>
      <c r="AL3973" s="3"/>
      <c r="AN3973" s="3"/>
      <c r="AQ3973" s="3"/>
    </row>
    <row r="3974" spans="1:43">
      <c r="A3974" t="str">
        <f>IF(C3974="","","Allievo "&amp;COUNTIF($C$2:C3974,C3974))</f>
        <v/>
      </c>
      <c r="H3974" s="3"/>
      <c r="N3974" s="3"/>
      <c r="O3974" s="3"/>
      <c r="P3974" s="3"/>
      <c r="Q3974" s="3"/>
      <c r="R3974" s="3"/>
      <c r="S3974" s="3"/>
      <c r="T3974" s="3"/>
      <c r="V3974" s="3"/>
      <c r="W3974" s="3"/>
      <c r="X3974" s="3"/>
      <c r="Z3974" s="3"/>
      <c r="AA3974" s="3"/>
      <c r="AB3974" s="3"/>
      <c r="AC3974" s="3"/>
      <c r="AD3974" s="3"/>
      <c r="AF3974" s="3"/>
      <c r="AG3974" s="3"/>
      <c r="AH3974" s="3"/>
      <c r="AJ3974" s="3"/>
      <c r="AK3974" s="3"/>
      <c r="AL3974" s="3"/>
      <c r="AN3974" s="3"/>
      <c r="AQ3974" s="3"/>
    </row>
    <row r="3975" spans="1:43">
      <c r="A3975" t="str">
        <f>IF(C3975="","","Allievo "&amp;COUNTIF($C$2:C3975,C3975))</f>
        <v/>
      </c>
      <c r="H3975" s="3"/>
      <c r="N3975" s="3"/>
      <c r="O3975" s="3"/>
      <c r="P3975" s="3"/>
      <c r="Q3975" s="3"/>
      <c r="R3975" s="3"/>
      <c r="S3975" s="3"/>
      <c r="T3975" s="3"/>
      <c r="V3975" s="3"/>
      <c r="W3975" s="3"/>
      <c r="X3975" s="3"/>
      <c r="Z3975" s="3"/>
      <c r="AA3975" s="3"/>
      <c r="AB3975" s="3"/>
      <c r="AC3975" s="3"/>
      <c r="AD3975" s="3"/>
      <c r="AF3975" s="3"/>
      <c r="AG3975" s="3"/>
      <c r="AH3975" s="3"/>
      <c r="AJ3975" s="3"/>
      <c r="AK3975" s="3"/>
      <c r="AL3975" s="3"/>
      <c r="AN3975" s="3"/>
      <c r="AQ3975" s="3"/>
    </row>
    <row r="3976" spans="1:43">
      <c r="A3976" t="str">
        <f>IF(C3976="","","Allievo "&amp;COUNTIF($C$2:C3976,C3976))</f>
        <v/>
      </c>
      <c r="H3976" s="3"/>
      <c r="N3976" s="3"/>
      <c r="O3976" s="3"/>
      <c r="P3976" s="3"/>
      <c r="Q3976" s="3"/>
      <c r="R3976" s="3"/>
      <c r="S3976" s="3"/>
      <c r="T3976" s="3"/>
      <c r="V3976" s="3"/>
      <c r="W3976" s="3"/>
      <c r="X3976" s="3"/>
      <c r="Z3976" s="3"/>
      <c r="AA3976" s="3"/>
      <c r="AB3976" s="3"/>
      <c r="AC3976" s="3"/>
      <c r="AD3976" s="3"/>
      <c r="AF3976" s="3"/>
      <c r="AG3976" s="3"/>
      <c r="AH3976" s="3"/>
      <c r="AJ3976" s="3"/>
      <c r="AK3976" s="3"/>
      <c r="AL3976" s="3"/>
      <c r="AN3976" s="3"/>
      <c r="AQ3976" s="3"/>
    </row>
    <row r="3977" spans="1:43">
      <c r="A3977" t="str">
        <f>IF(C3977="","","Allievo "&amp;COUNTIF($C$2:C3977,C3977))</f>
        <v/>
      </c>
      <c r="H3977" s="3"/>
      <c r="N3977" s="3"/>
      <c r="O3977" s="3"/>
      <c r="P3977" s="3"/>
      <c r="Q3977" s="3"/>
      <c r="R3977" s="3"/>
      <c r="S3977" s="3"/>
      <c r="T3977" s="3"/>
      <c r="V3977" s="3"/>
      <c r="W3977" s="3"/>
      <c r="X3977" s="3"/>
      <c r="Z3977" s="3"/>
      <c r="AA3977" s="3"/>
      <c r="AB3977" s="3"/>
      <c r="AC3977" s="3"/>
      <c r="AD3977" s="3"/>
      <c r="AF3977" s="3"/>
      <c r="AG3977" s="3"/>
      <c r="AH3977" s="3"/>
      <c r="AJ3977" s="3"/>
      <c r="AK3977" s="3"/>
      <c r="AL3977" s="3"/>
      <c r="AN3977" s="3"/>
      <c r="AQ3977" s="3"/>
    </row>
    <row r="3978" spans="1:43">
      <c r="A3978" t="str">
        <f>IF(C3978="","","Allievo "&amp;COUNTIF($C$2:C3978,C3978))</f>
        <v/>
      </c>
      <c r="H3978" s="3"/>
      <c r="N3978" s="3"/>
      <c r="O3978" s="3"/>
      <c r="P3978" s="3"/>
      <c r="Q3978" s="3"/>
      <c r="R3978" s="3"/>
      <c r="S3978" s="3"/>
      <c r="T3978" s="3"/>
      <c r="V3978" s="3"/>
      <c r="W3978" s="3"/>
      <c r="X3978" s="3"/>
      <c r="Z3978" s="3"/>
      <c r="AA3978" s="3"/>
      <c r="AB3978" s="3"/>
      <c r="AC3978" s="3"/>
      <c r="AD3978" s="3"/>
      <c r="AF3978" s="3"/>
      <c r="AG3978" s="3"/>
      <c r="AH3978" s="3"/>
      <c r="AJ3978" s="3"/>
      <c r="AK3978" s="3"/>
      <c r="AL3978" s="3"/>
      <c r="AN3978" s="3"/>
      <c r="AQ3978" s="3"/>
    </row>
    <row r="3979" spans="1:43">
      <c r="A3979" t="str">
        <f>IF(C3979="","","Allievo "&amp;COUNTIF($C$2:C3979,C3979))</f>
        <v/>
      </c>
      <c r="H3979" s="3"/>
      <c r="N3979" s="3"/>
      <c r="O3979" s="3"/>
      <c r="P3979" s="3"/>
      <c r="Q3979" s="3"/>
      <c r="R3979" s="3"/>
      <c r="S3979" s="3"/>
      <c r="T3979" s="3"/>
      <c r="V3979" s="3"/>
      <c r="W3979" s="3"/>
      <c r="X3979" s="3"/>
      <c r="Z3979" s="3"/>
      <c r="AA3979" s="3"/>
      <c r="AB3979" s="3"/>
      <c r="AC3979" s="3"/>
      <c r="AD3979" s="3"/>
      <c r="AF3979" s="3"/>
      <c r="AG3979" s="3"/>
      <c r="AH3979" s="3"/>
      <c r="AJ3979" s="3"/>
      <c r="AK3979" s="3"/>
      <c r="AL3979" s="3"/>
      <c r="AN3979" s="3"/>
      <c r="AQ3979" s="3"/>
    </row>
    <row r="3980" spans="1:43">
      <c r="A3980" t="str">
        <f>IF(C3980="","","Allievo "&amp;COUNTIF($C$2:C3980,C3980))</f>
        <v/>
      </c>
      <c r="H3980" s="3"/>
      <c r="N3980" s="3"/>
      <c r="O3980" s="3"/>
      <c r="P3980" s="3"/>
      <c r="Q3980" s="3"/>
      <c r="R3980" s="3"/>
      <c r="S3980" s="3"/>
      <c r="T3980" s="3"/>
      <c r="V3980" s="3"/>
      <c r="W3980" s="3"/>
      <c r="X3980" s="3"/>
      <c r="Z3980" s="3"/>
      <c r="AA3980" s="3"/>
      <c r="AB3980" s="3"/>
      <c r="AC3980" s="3"/>
      <c r="AD3980" s="3"/>
      <c r="AF3980" s="3"/>
      <c r="AG3980" s="3"/>
      <c r="AH3980" s="3"/>
      <c r="AJ3980" s="3"/>
      <c r="AK3980" s="3"/>
      <c r="AL3980" s="3"/>
      <c r="AN3980" s="3"/>
      <c r="AQ3980" s="3"/>
    </row>
    <row r="3981" spans="1:43">
      <c r="A3981" t="str">
        <f>IF(C3981="","","Allievo "&amp;COUNTIF($C$2:C3981,C3981))</f>
        <v/>
      </c>
      <c r="H3981" s="3"/>
      <c r="N3981" s="3"/>
      <c r="O3981" s="3"/>
      <c r="P3981" s="3"/>
      <c r="Q3981" s="3"/>
      <c r="R3981" s="3"/>
      <c r="S3981" s="3"/>
      <c r="T3981" s="3"/>
      <c r="V3981" s="3"/>
      <c r="W3981" s="3"/>
      <c r="X3981" s="3"/>
      <c r="Z3981" s="3"/>
      <c r="AA3981" s="3"/>
      <c r="AB3981" s="3"/>
      <c r="AC3981" s="3"/>
      <c r="AD3981" s="3"/>
      <c r="AF3981" s="3"/>
      <c r="AG3981" s="3"/>
      <c r="AH3981" s="3"/>
      <c r="AJ3981" s="3"/>
      <c r="AK3981" s="3"/>
      <c r="AL3981" s="3"/>
      <c r="AN3981" s="3"/>
      <c r="AQ3981" s="3"/>
    </row>
    <row r="3982" spans="1:43">
      <c r="A3982" t="str">
        <f>IF(C3982="","","Allievo "&amp;COUNTIF($C$2:C3982,C3982))</f>
        <v/>
      </c>
      <c r="H3982" s="3"/>
      <c r="N3982" s="3"/>
      <c r="O3982" s="3"/>
      <c r="P3982" s="3"/>
      <c r="Q3982" s="3"/>
      <c r="R3982" s="3"/>
      <c r="S3982" s="3"/>
      <c r="T3982" s="3"/>
      <c r="V3982" s="3"/>
      <c r="W3982" s="3"/>
      <c r="X3982" s="3"/>
      <c r="Z3982" s="3"/>
      <c r="AA3982" s="3"/>
      <c r="AB3982" s="3"/>
      <c r="AC3982" s="3"/>
      <c r="AD3982" s="3"/>
      <c r="AF3982" s="3"/>
      <c r="AG3982" s="3"/>
      <c r="AH3982" s="3"/>
      <c r="AJ3982" s="3"/>
      <c r="AK3982" s="3"/>
      <c r="AL3982" s="3"/>
      <c r="AN3982" s="3"/>
      <c r="AQ3982" s="3"/>
    </row>
    <row r="3983" spans="1:43">
      <c r="A3983" t="str">
        <f>IF(C3983="","","Allievo "&amp;COUNTIF($C$2:C3983,C3983))</f>
        <v/>
      </c>
      <c r="H3983" s="3"/>
      <c r="N3983" s="3"/>
      <c r="O3983" s="3"/>
      <c r="P3983" s="3"/>
      <c r="Q3983" s="3"/>
      <c r="R3983" s="3"/>
      <c r="S3983" s="3"/>
      <c r="T3983" s="3"/>
      <c r="V3983" s="3"/>
      <c r="W3983" s="3"/>
      <c r="X3983" s="3"/>
      <c r="Z3983" s="3"/>
      <c r="AA3983" s="3"/>
      <c r="AB3983" s="3"/>
      <c r="AC3983" s="3"/>
      <c r="AD3983" s="3"/>
      <c r="AF3983" s="3"/>
      <c r="AG3983" s="3"/>
      <c r="AH3983" s="3"/>
      <c r="AJ3983" s="3"/>
      <c r="AK3983" s="3"/>
      <c r="AL3983" s="3"/>
      <c r="AN3983" s="3"/>
      <c r="AQ3983" s="3"/>
    </row>
    <row r="3984" spans="1:43">
      <c r="A3984" t="str">
        <f>IF(C3984="","","Allievo "&amp;COUNTIF($C$2:C3984,C3984))</f>
        <v/>
      </c>
      <c r="H3984" s="3"/>
      <c r="N3984" s="3"/>
      <c r="O3984" s="3"/>
      <c r="P3984" s="3"/>
      <c r="Q3984" s="3"/>
      <c r="R3984" s="3"/>
      <c r="S3984" s="3"/>
      <c r="T3984" s="3"/>
      <c r="V3984" s="3"/>
      <c r="W3984" s="3"/>
      <c r="X3984" s="3"/>
      <c r="Z3984" s="3"/>
      <c r="AA3984" s="3"/>
      <c r="AB3984" s="3"/>
      <c r="AC3984" s="3"/>
      <c r="AD3984" s="3"/>
      <c r="AF3984" s="3"/>
      <c r="AG3984" s="3"/>
      <c r="AH3984" s="3"/>
      <c r="AJ3984" s="3"/>
      <c r="AK3984" s="3"/>
      <c r="AL3984" s="3"/>
      <c r="AN3984" s="3"/>
      <c r="AQ3984" s="3"/>
    </row>
    <row r="3985" spans="1:43">
      <c r="A3985" t="str">
        <f>IF(C3985="","","Allievo "&amp;COUNTIF($C$2:C3985,C3985))</f>
        <v/>
      </c>
      <c r="H3985" s="3"/>
      <c r="N3985" s="3"/>
      <c r="O3985" s="3"/>
      <c r="P3985" s="3"/>
      <c r="Q3985" s="3"/>
      <c r="R3985" s="3"/>
      <c r="S3985" s="3"/>
      <c r="T3985" s="3"/>
      <c r="V3985" s="3"/>
      <c r="W3985" s="3"/>
      <c r="X3985" s="3"/>
      <c r="Z3985" s="3"/>
      <c r="AA3985" s="3"/>
      <c r="AB3985" s="3"/>
      <c r="AC3985" s="3"/>
      <c r="AD3985" s="3"/>
      <c r="AF3985" s="3"/>
      <c r="AG3985" s="3"/>
      <c r="AH3985" s="3"/>
      <c r="AJ3985" s="3"/>
      <c r="AK3985" s="3"/>
      <c r="AL3985" s="3"/>
      <c r="AN3985" s="3"/>
      <c r="AQ3985" s="3"/>
    </row>
    <row r="3986" spans="1:43">
      <c r="A3986" t="str">
        <f>IF(C3986="","","Allievo "&amp;COUNTIF($C$2:C3986,C3986))</f>
        <v/>
      </c>
      <c r="H3986" s="3"/>
      <c r="N3986" s="3"/>
      <c r="O3986" s="3"/>
      <c r="P3986" s="3"/>
      <c r="Q3986" s="3"/>
      <c r="R3986" s="3"/>
      <c r="S3986" s="3"/>
      <c r="T3986" s="3"/>
      <c r="V3986" s="3"/>
      <c r="W3986" s="3"/>
      <c r="X3986" s="3"/>
      <c r="Z3986" s="3"/>
      <c r="AA3986" s="3"/>
      <c r="AB3986" s="3"/>
      <c r="AC3986" s="3"/>
      <c r="AD3986" s="3"/>
      <c r="AF3986" s="3"/>
      <c r="AG3986" s="3"/>
      <c r="AH3986" s="3"/>
      <c r="AJ3986" s="3"/>
      <c r="AK3986" s="3"/>
      <c r="AL3986" s="3"/>
      <c r="AN3986" s="3"/>
      <c r="AQ3986" s="3"/>
    </row>
    <row r="3987" spans="1:43">
      <c r="A3987" t="str">
        <f>IF(C3987="","","Allievo "&amp;COUNTIF($C$2:C3987,C3987))</f>
        <v/>
      </c>
      <c r="H3987" s="3"/>
      <c r="N3987" s="3"/>
      <c r="O3987" s="3"/>
      <c r="P3987" s="3"/>
      <c r="Q3987" s="3"/>
      <c r="R3987" s="3"/>
      <c r="S3987" s="3"/>
      <c r="T3987" s="3"/>
      <c r="V3987" s="3"/>
      <c r="W3987" s="3"/>
      <c r="X3987" s="3"/>
      <c r="Z3987" s="3"/>
      <c r="AA3987" s="3"/>
      <c r="AB3987" s="3"/>
      <c r="AC3987" s="3"/>
      <c r="AD3987" s="3"/>
      <c r="AF3987" s="3"/>
      <c r="AG3987" s="3"/>
      <c r="AH3987" s="3"/>
      <c r="AJ3987" s="3"/>
      <c r="AK3987" s="3"/>
      <c r="AL3987" s="3"/>
      <c r="AN3987" s="3"/>
      <c r="AQ3987" s="3"/>
    </row>
    <row r="3988" spans="1:43">
      <c r="A3988" t="str">
        <f>IF(C3988="","","Allievo "&amp;COUNTIF($C$2:C3988,C3988))</f>
        <v/>
      </c>
      <c r="H3988" s="3"/>
      <c r="N3988" s="3"/>
      <c r="O3988" s="3"/>
      <c r="P3988" s="3"/>
      <c r="Q3988" s="3"/>
      <c r="R3988" s="3"/>
      <c r="S3988" s="3"/>
      <c r="T3988" s="3"/>
      <c r="V3988" s="3"/>
      <c r="W3988" s="3"/>
      <c r="X3988" s="3"/>
      <c r="Z3988" s="3"/>
      <c r="AA3988" s="3"/>
      <c r="AB3988" s="3"/>
      <c r="AC3988" s="3"/>
      <c r="AD3988" s="3"/>
      <c r="AF3988" s="3"/>
      <c r="AG3988" s="3"/>
      <c r="AH3988" s="3"/>
      <c r="AJ3988" s="3"/>
      <c r="AK3988" s="3"/>
      <c r="AL3988" s="3"/>
      <c r="AN3988" s="3"/>
      <c r="AQ3988" s="3"/>
    </row>
    <row r="3989" spans="1:43">
      <c r="A3989" t="str">
        <f>IF(C3989="","","Allievo "&amp;COUNTIF($C$2:C3989,C3989))</f>
        <v/>
      </c>
      <c r="H3989" s="3"/>
      <c r="N3989" s="3"/>
      <c r="O3989" s="3"/>
      <c r="P3989" s="3"/>
      <c r="Q3989" s="3"/>
      <c r="R3989" s="3"/>
      <c r="S3989" s="3"/>
      <c r="T3989" s="3"/>
      <c r="V3989" s="3"/>
      <c r="W3989" s="3"/>
      <c r="X3989" s="3"/>
      <c r="Z3989" s="3"/>
      <c r="AA3989" s="3"/>
      <c r="AB3989" s="3"/>
      <c r="AC3989" s="3"/>
      <c r="AD3989" s="3"/>
      <c r="AF3989" s="3"/>
      <c r="AG3989" s="3"/>
      <c r="AH3989" s="3"/>
      <c r="AJ3989" s="3"/>
      <c r="AK3989" s="3"/>
      <c r="AL3989" s="3"/>
      <c r="AN3989" s="3"/>
      <c r="AQ3989" s="3"/>
    </row>
    <row r="3990" spans="1:43">
      <c r="A3990" t="str">
        <f>IF(C3990="","","Allievo "&amp;COUNTIF($C$2:C3990,C3990))</f>
        <v/>
      </c>
      <c r="H3990" s="3"/>
      <c r="N3990" s="3"/>
      <c r="O3990" s="3"/>
      <c r="P3990" s="3"/>
      <c r="Q3990" s="3"/>
      <c r="R3990" s="3"/>
      <c r="S3990" s="3"/>
      <c r="T3990" s="3"/>
      <c r="V3990" s="3"/>
      <c r="W3990" s="3"/>
      <c r="X3990" s="3"/>
      <c r="Z3990" s="3"/>
      <c r="AA3990" s="3"/>
      <c r="AB3990" s="3"/>
      <c r="AC3990" s="3"/>
      <c r="AD3990" s="3"/>
      <c r="AF3990" s="3"/>
      <c r="AG3990" s="3"/>
      <c r="AH3990" s="3"/>
      <c r="AJ3990" s="3"/>
      <c r="AK3990" s="3"/>
      <c r="AL3990" s="3"/>
      <c r="AN3990" s="3"/>
      <c r="AQ3990" s="3"/>
    </row>
    <row r="3991" spans="1:43">
      <c r="A3991" t="str">
        <f>IF(C3991="","","Allievo "&amp;COUNTIF($C$2:C3991,C3991))</f>
        <v/>
      </c>
      <c r="H3991" s="3"/>
      <c r="N3991" s="3"/>
      <c r="O3991" s="3"/>
      <c r="P3991" s="3"/>
      <c r="Q3991" s="3"/>
      <c r="R3991" s="3"/>
      <c r="S3991" s="3"/>
      <c r="T3991" s="3"/>
      <c r="V3991" s="3"/>
      <c r="W3991" s="3"/>
      <c r="X3991" s="3"/>
      <c r="Z3991" s="3"/>
      <c r="AA3991" s="3"/>
      <c r="AB3991" s="3"/>
      <c r="AC3991" s="3"/>
      <c r="AD3991" s="3"/>
      <c r="AF3991" s="3"/>
      <c r="AG3991" s="3"/>
      <c r="AH3991" s="3"/>
      <c r="AJ3991" s="3"/>
      <c r="AK3991" s="3"/>
      <c r="AL3991" s="3"/>
      <c r="AN3991" s="3"/>
      <c r="AQ3991" s="3"/>
    </row>
    <row r="3992" spans="1:43">
      <c r="A3992" t="str">
        <f>IF(C3992="","","Allievo "&amp;COUNTIF($C$2:C3992,C3992))</f>
        <v/>
      </c>
      <c r="H3992" s="3"/>
      <c r="N3992" s="3"/>
      <c r="O3992" s="3"/>
      <c r="P3992" s="3"/>
      <c r="Q3992" s="3"/>
      <c r="R3992" s="3"/>
      <c r="S3992" s="3"/>
      <c r="T3992" s="3"/>
      <c r="V3992" s="3"/>
      <c r="W3992" s="3"/>
      <c r="X3992" s="3"/>
      <c r="Z3992" s="3"/>
      <c r="AA3992" s="3"/>
      <c r="AB3992" s="3"/>
      <c r="AC3992" s="3"/>
      <c r="AD3992" s="3"/>
      <c r="AF3992" s="3"/>
      <c r="AG3992" s="3"/>
      <c r="AH3992" s="3"/>
      <c r="AJ3992" s="3"/>
      <c r="AK3992" s="3"/>
      <c r="AL3992" s="3"/>
      <c r="AN3992" s="3"/>
      <c r="AQ3992" s="3"/>
    </row>
    <row r="3993" spans="1:43">
      <c r="A3993" t="str">
        <f>IF(C3993="","","Allievo "&amp;COUNTIF($C$2:C3993,C3993))</f>
        <v/>
      </c>
      <c r="H3993" s="3"/>
      <c r="N3993" s="3"/>
      <c r="O3993" s="3"/>
      <c r="P3993" s="3"/>
      <c r="Q3993" s="3"/>
      <c r="R3993" s="3"/>
      <c r="S3993" s="3"/>
      <c r="T3993" s="3"/>
      <c r="V3993" s="3"/>
      <c r="W3993" s="3"/>
      <c r="X3993" s="3"/>
      <c r="Z3993" s="3"/>
      <c r="AA3993" s="3"/>
      <c r="AB3993" s="3"/>
      <c r="AC3993" s="3"/>
      <c r="AD3993" s="3"/>
      <c r="AF3993" s="3"/>
      <c r="AG3993" s="3"/>
      <c r="AH3993" s="3"/>
      <c r="AJ3993" s="3"/>
      <c r="AK3993" s="3"/>
      <c r="AL3993" s="3"/>
      <c r="AN3993" s="3"/>
      <c r="AQ3993" s="3"/>
    </row>
    <row r="3994" spans="1:43">
      <c r="A3994" t="str">
        <f>IF(C3994="","","Allievo "&amp;COUNTIF($C$2:C3994,C3994))</f>
        <v/>
      </c>
      <c r="H3994" s="3"/>
      <c r="N3994" s="3"/>
      <c r="O3994" s="3"/>
      <c r="P3994" s="3"/>
      <c r="Q3994" s="3"/>
      <c r="R3994" s="3"/>
      <c r="S3994" s="3"/>
      <c r="T3994" s="3"/>
      <c r="V3994" s="3"/>
      <c r="W3994" s="3"/>
      <c r="X3994" s="3"/>
      <c r="Z3994" s="3"/>
      <c r="AA3994" s="3"/>
      <c r="AB3994" s="3"/>
      <c r="AC3994" s="3"/>
      <c r="AD3994" s="3"/>
      <c r="AF3994" s="3"/>
      <c r="AG3994" s="3"/>
      <c r="AH3994" s="3"/>
      <c r="AJ3994" s="3"/>
      <c r="AK3994" s="3"/>
      <c r="AL3994" s="3"/>
      <c r="AN3994" s="3"/>
      <c r="AQ3994" s="3"/>
    </row>
    <row r="3995" spans="1:43">
      <c r="A3995" t="str">
        <f>IF(C3995="","","Allievo "&amp;COUNTIF($C$2:C3995,C3995))</f>
        <v/>
      </c>
      <c r="H3995" s="3"/>
      <c r="N3995" s="3"/>
      <c r="O3995" s="3"/>
      <c r="P3995" s="3"/>
      <c r="Q3995" s="3"/>
      <c r="R3995" s="3"/>
      <c r="S3995" s="3"/>
      <c r="T3995" s="3"/>
      <c r="V3995" s="3"/>
      <c r="W3995" s="3"/>
      <c r="X3995" s="3"/>
      <c r="Z3995" s="3"/>
      <c r="AA3995" s="3"/>
      <c r="AB3995" s="3"/>
      <c r="AC3995" s="3"/>
      <c r="AD3995" s="3"/>
      <c r="AF3995" s="3"/>
      <c r="AG3995" s="3"/>
      <c r="AH3995" s="3"/>
      <c r="AJ3995" s="3"/>
      <c r="AK3995" s="3"/>
      <c r="AL3995" s="3"/>
      <c r="AN3995" s="3"/>
      <c r="AQ3995" s="3"/>
    </row>
    <row r="3996" spans="1:43">
      <c r="A3996" t="str">
        <f>IF(C3996="","","Allievo "&amp;COUNTIF($C$2:C3996,C3996))</f>
        <v/>
      </c>
      <c r="H3996" s="3"/>
      <c r="N3996" s="3"/>
      <c r="O3996" s="3"/>
      <c r="P3996" s="3"/>
      <c r="Q3996" s="3"/>
      <c r="R3996" s="3"/>
      <c r="S3996" s="3"/>
      <c r="T3996" s="3"/>
      <c r="V3996" s="3"/>
      <c r="W3996" s="3"/>
      <c r="X3996" s="3"/>
      <c r="Z3996" s="3"/>
      <c r="AA3996" s="3"/>
      <c r="AB3996" s="3"/>
      <c r="AC3996" s="3"/>
      <c r="AD3996" s="3"/>
      <c r="AF3996" s="3"/>
      <c r="AG3996" s="3"/>
      <c r="AH3996" s="3"/>
      <c r="AJ3996" s="3"/>
      <c r="AK3996" s="3"/>
      <c r="AL3996" s="3"/>
      <c r="AN3996" s="3"/>
      <c r="AQ3996" s="3"/>
    </row>
    <row r="3997" spans="1:43">
      <c r="A3997" t="str">
        <f>IF(C3997="","","Allievo "&amp;COUNTIF($C$2:C3997,C3997))</f>
        <v/>
      </c>
      <c r="H3997" s="3"/>
      <c r="N3997" s="3"/>
      <c r="O3997" s="3"/>
      <c r="P3997" s="3"/>
      <c r="Q3997" s="3"/>
      <c r="R3997" s="3"/>
      <c r="S3997" s="3"/>
      <c r="T3997" s="3"/>
      <c r="V3997" s="3"/>
      <c r="W3997" s="3"/>
      <c r="X3997" s="3"/>
      <c r="Z3997" s="3"/>
      <c r="AA3997" s="3"/>
      <c r="AB3997" s="3"/>
      <c r="AC3997" s="3"/>
      <c r="AD3997" s="3"/>
      <c r="AF3997" s="3"/>
      <c r="AG3997" s="3"/>
      <c r="AH3997" s="3"/>
      <c r="AJ3997" s="3"/>
      <c r="AK3997" s="3"/>
      <c r="AL3997" s="3"/>
      <c r="AN3997" s="3"/>
      <c r="AQ3997" s="3"/>
    </row>
    <row r="3998" spans="1:43">
      <c r="A3998" t="str">
        <f>IF(C3998="","","Allievo "&amp;COUNTIF($C$2:C3998,C3998))</f>
        <v/>
      </c>
      <c r="H3998" s="3"/>
      <c r="N3998" s="3"/>
      <c r="O3998" s="3"/>
      <c r="P3998" s="3"/>
      <c r="Q3998" s="3"/>
      <c r="R3998" s="3"/>
      <c r="S3998" s="3"/>
      <c r="T3998" s="3"/>
      <c r="V3998" s="3"/>
      <c r="W3998" s="3"/>
      <c r="X3998" s="3"/>
      <c r="Z3998" s="3"/>
      <c r="AA3998" s="3"/>
      <c r="AB3998" s="3"/>
      <c r="AC3998" s="3"/>
      <c r="AD3998" s="3"/>
      <c r="AF3998" s="3"/>
      <c r="AG3998" s="3"/>
      <c r="AH3998" s="3"/>
      <c r="AJ3998" s="3"/>
      <c r="AK3998" s="3"/>
      <c r="AL3998" s="3"/>
      <c r="AN3998" s="3"/>
      <c r="AQ3998" s="3"/>
    </row>
    <row r="3999" spans="1:43">
      <c r="A3999" t="str">
        <f>IF(C3999="","","Allievo "&amp;COUNTIF($C$2:C3999,C3999))</f>
        <v/>
      </c>
      <c r="H3999" s="3"/>
      <c r="N3999" s="3"/>
      <c r="O3999" s="3"/>
      <c r="P3999" s="3"/>
      <c r="Q3999" s="3"/>
      <c r="R3999" s="3"/>
      <c r="S3999" s="3"/>
      <c r="T3999" s="3"/>
      <c r="V3999" s="3"/>
      <c r="W3999" s="3"/>
      <c r="X3999" s="3"/>
      <c r="Z3999" s="3"/>
      <c r="AA3999" s="3"/>
      <c r="AB3999" s="3"/>
      <c r="AC3999" s="3"/>
      <c r="AD3999" s="3"/>
      <c r="AF3999" s="3"/>
      <c r="AG3999" s="3"/>
      <c r="AH3999" s="3"/>
      <c r="AJ3999" s="3"/>
      <c r="AK3999" s="3"/>
      <c r="AL3999" s="3"/>
      <c r="AN3999" s="3"/>
      <c r="AQ3999" s="3"/>
    </row>
    <row r="4000" spans="1:43">
      <c r="A4000" t="str">
        <f>IF(C4000="","","Allievo "&amp;COUNTIF($C$2:C4000,C4000))</f>
        <v/>
      </c>
      <c r="H4000" s="3"/>
      <c r="N4000" s="3"/>
      <c r="O4000" s="3"/>
      <c r="P4000" s="3"/>
      <c r="Q4000" s="3"/>
      <c r="R4000" s="3"/>
      <c r="S4000" s="3"/>
      <c r="T4000" s="3"/>
      <c r="V4000" s="3"/>
      <c r="W4000" s="3"/>
      <c r="X4000" s="3"/>
      <c r="Z4000" s="3"/>
      <c r="AA4000" s="3"/>
      <c r="AB4000" s="3"/>
      <c r="AC4000" s="3"/>
      <c r="AD4000" s="3"/>
      <c r="AF4000" s="3"/>
      <c r="AG4000" s="3"/>
      <c r="AH4000" s="3"/>
      <c r="AJ4000" s="3"/>
      <c r="AK4000" s="3"/>
      <c r="AL4000" s="3"/>
      <c r="AN4000" s="3"/>
      <c r="AQ4000" s="3"/>
    </row>
    <row r="4001" spans="1:43">
      <c r="A4001" t="str">
        <f>IF(C4001="","","Allievo "&amp;COUNTIF($C$2:C4001,C4001))</f>
        <v/>
      </c>
      <c r="H4001" s="3"/>
      <c r="N4001" s="3"/>
      <c r="O4001" s="3"/>
      <c r="P4001" s="3"/>
      <c r="Q4001" s="3"/>
      <c r="R4001" s="3"/>
      <c r="S4001" s="3"/>
      <c r="T4001" s="3"/>
      <c r="V4001" s="3"/>
      <c r="W4001" s="3"/>
      <c r="X4001" s="3"/>
      <c r="Z4001" s="3"/>
      <c r="AA4001" s="3"/>
      <c r="AB4001" s="3"/>
      <c r="AC4001" s="3"/>
      <c r="AD4001" s="3"/>
      <c r="AF4001" s="3"/>
      <c r="AG4001" s="3"/>
      <c r="AH4001" s="3"/>
      <c r="AJ4001" s="3"/>
      <c r="AK4001" s="3"/>
      <c r="AL4001" s="3"/>
      <c r="AN4001" s="3"/>
      <c r="AQ4001" s="3"/>
    </row>
    <row r="4002" spans="1:43">
      <c r="A4002" t="str">
        <f>IF(C4002="","","Allievo "&amp;COUNTIF($C$2:C4002,C4002))</f>
        <v/>
      </c>
      <c r="H4002" s="3"/>
      <c r="N4002" s="3"/>
      <c r="O4002" s="3"/>
      <c r="P4002" s="3"/>
      <c r="Q4002" s="3"/>
      <c r="R4002" s="3"/>
      <c r="S4002" s="3"/>
      <c r="T4002" s="3"/>
      <c r="V4002" s="3"/>
      <c r="W4002" s="3"/>
      <c r="X4002" s="3"/>
      <c r="Z4002" s="3"/>
      <c r="AA4002" s="3"/>
      <c r="AB4002" s="3"/>
      <c r="AC4002" s="3"/>
      <c r="AD4002" s="3"/>
      <c r="AF4002" s="3"/>
      <c r="AG4002" s="3"/>
      <c r="AH4002" s="3"/>
      <c r="AJ4002" s="3"/>
      <c r="AK4002" s="3"/>
      <c r="AL4002" s="3"/>
      <c r="AN4002" s="3"/>
      <c r="AQ4002" s="3"/>
    </row>
    <row r="4003" spans="1:43">
      <c r="A4003" t="str">
        <f>IF(C4003="","","Allievo "&amp;COUNTIF($C$2:C4003,C4003))</f>
        <v/>
      </c>
      <c r="H4003" s="3"/>
      <c r="N4003" s="3"/>
      <c r="O4003" s="3"/>
      <c r="P4003" s="3"/>
      <c r="Q4003" s="3"/>
      <c r="R4003" s="3"/>
      <c r="S4003" s="3"/>
      <c r="T4003" s="3"/>
      <c r="V4003" s="3"/>
      <c r="W4003" s="3"/>
      <c r="X4003" s="3"/>
      <c r="Z4003" s="3"/>
      <c r="AA4003" s="3"/>
      <c r="AB4003" s="3"/>
      <c r="AC4003" s="3"/>
      <c r="AD4003" s="3"/>
      <c r="AF4003" s="3"/>
      <c r="AG4003" s="3"/>
      <c r="AH4003" s="3"/>
      <c r="AJ4003" s="3"/>
      <c r="AK4003" s="3"/>
      <c r="AL4003" s="3"/>
      <c r="AN4003" s="3"/>
      <c r="AQ4003" s="3"/>
    </row>
    <row r="4004" spans="1:43">
      <c r="A4004" t="str">
        <f>IF(C4004="","","Allievo "&amp;COUNTIF($C$2:C4004,C4004))</f>
        <v/>
      </c>
      <c r="H4004" s="3"/>
      <c r="N4004" s="3"/>
      <c r="O4004" s="3"/>
      <c r="P4004" s="3"/>
      <c r="Q4004" s="3"/>
      <c r="R4004" s="3"/>
      <c r="S4004" s="3"/>
      <c r="T4004" s="3"/>
      <c r="V4004" s="3"/>
      <c r="W4004" s="3"/>
      <c r="X4004" s="3"/>
      <c r="Z4004" s="3"/>
      <c r="AA4004" s="3"/>
      <c r="AB4004" s="3"/>
      <c r="AC4004" s="3"/>
      <c r="AD4004" s="3"/>
      <c r="AF4004" s="3"/>
      <c r="AG4004" s="3"/>
      <c r="AH4004" s="3"/>
      <c r="AJ4004" s="3"/>
      <c r="AK4004" s="3"/>
      <c r="AL4004" s="3"/>
      <c r="AN4004" s="3"/>
      <c r="AQ4004" s="3"/>
    </row>
    <row r="4005" spans="1:43">
      <c r="A4005" t="str">
        <f>IF(C4005="","","Allievo "&amp;COUNTIF($C$2:C4005,C4005))</f>
        <v/>
      </c>
      <c r="H4005" s="3"/>
      <c r="N4005" s="3"/>
      <c r="O4005" s="3"/>
      <c r="P4005" s="3"/>
      <c r="Q4005" s="3"/>
      <c r="R4005" s="3"/>
      <c r="S4005" s="3"/>
      <c r="T4005" s="3"/>
      <c r="V4005" s="3"/>
      <c r="W4005" s="3"/>
      <c r="X4005" s="3"/>
      <c r="Z4005" s="3"/>
      <c r="AA4005" s="3"/>
      <c r="AB4005" s="3"/>
      <c r="AC4005" s="3"/>
      <c r="AD4005" s="3"/>
      <c r="AF4005" s="3"/>
      <c r="AG4005" s="3"/>
      <c r="AH4005" s="3"/>
      <c r="AJ4005" s="3"/>
      <c r="AK4005" s="3"/>
      <c r="AL4005" s="3"/>
      <c r="AN4005" s="3"/>
      <c r="AQ4005" s="3"/>
    </row>
    <row r="4006" spans="1:43">
      <c r="A4006" t="str">
        <f>IF(C4006="","","Allievo "&amp;COUNTIF($C$2:C4006,C4006))</f>
        <v/>
      </c>
      <c r="H4006" s="3"/>
      <c r="N4006" s="3"/>
      <c r="O4006" s="3"/>
      <c r="P4006" s="3"/>
      <c r="Q4006" s="3"/>
      <c r="R4006" s="3"/>
      <c r="S4006" s="3"/>
      <c r="T4006" s="3"/>
      <c r="V4006" s="3"/>
      <c r="W4006" s="3"/>
      <c r="X4006" s="3"/>
      <c r="Z4006" s="3"/>
      <c r="AA4006" s="3"/>
      <c r="AB4006" s="3"/>
      <c r="AC4006" s="3"/>
      <c r="AD4006" s="3"/>
      <c r="AF4006" s="3"/>
      <c r="AG4006" s="3"/>
      <c r="AH4006" s="3"/>
      <c r="AJ4006" s="3"/>
      <c r="AK4006" s="3"/>
      <c r="AL4006" s="3"/>
      <c r="AN4006" s="3"/>
      <c r="AQ4006" s="3"/>
    </row>
    <row r="4007" spans="1:43">
      <c r="A4007" t="str">
        <f>IF(C4007="","","Allievo "&amp;COUNTIF($C$2:C4007,C4007))</f>
        <v/>
      </c>
      <c r="H4007" s="3"/>
      <c r="N4007" s="3"/>
      <c r="O4007" s="3"/>
      <c r="P4007" s="3"/>
      <c r="Q4007" s="3"/>
      <c r="R4007" s="3"/>
      <c r="S4007" s="3"/>
      <c r="T4007" s="3"/>
      <c r="V4007" s="3"/>
      <c r="W4007" s="3"/>
      <c r="X4007" s="3"/>
      <c r="Z4007" s="3"/>
      <c r="AA4007" s="3"/>
      <c r="AB4007" s="3"/>
      <c r="AC4007" s="3"/>
      <c r="AD4007" s="3"/>
      <c r="AF4007" s="3"/>
      <c r="AG4007" s="3"/>
      <c r="AH4007" s="3"/>
      <c r="AJ4007" s="3"/>
      <c r="AK4007" s="3"/>
      <c r="AL4007" s="3"/>
      <c r="AN4007" s="3"/>
      <c r="AQ4007" s="3"/>
    </row>
    <row r="4008" spans="1:43">
      <c r="A4008" t="str">
        <f>IF(C4008="","","Allievo "&amp;COUNTIF($C$2:C4008,C4008))</f>
        <v/>
      </c>
      <c r="H4008" s="3"/>
      <c r="N4008" s="3"/>
      <c r="O4008" s="3"/>
      <c r="P4008" s="3"/>
      <c r="Q4008" s="3"/>
      <c r="R4008" s="3"/>
      <c r="S4008" s="3"/>
      <c r="T4008" s="3"/>
      <c r="V4008" s="3"/>
      <c r="W4008" s="3"/>
      <c r="X4008" s="3"/>
      <c r="Z4008" s="3"/>
      <c r="AA4008" s="3"/>
      <c r="AB4008" s="3"/>
      <c r="AC4008" s="3"/>
      <c r="AD4008" s="3"/>
      <c r="AF4008" s="3"/>
      <c r="AG4008" s="3"/>
      <c r="AH4008" s="3"/>
      <c r="AJ4008" s="3"/>
      <c r="AK4008" s="3"/>
      <c r="AL4008" s="3"/>
      <c r="AN4008" s="3"/>
      <c r="AQ4008" s="3"/>
    </row>
    <row r="4009" spans="1:43">
      <c r="A4009" t="str">
        <f>IF(C4009="","","Allievo "&amp;COUNTIF($C$2:C4009,C4009))</f>
        <v/>
      </c>
      <c r="H4009" s="3"/>
      <c r="N4009" s="3"/>
      <c r="O4009" s="3"/>
      <c r="P4009" s="3"/>
      <c r="Q4009" s="3"/>
      <c r="R4009" s="3"/>
      <c r="S4009" s="3"/>
      <c r="T4009" s="3"/>
      <c r="V4009" s="3"/>
      <c r="W4009" s="3"/>
      <c r="X4009" s="3"/>
      <c r="Z4009" s="3"/>
      <c r="AA4009" s="3"/>
      <c r="AB4009" s="3"/>
      <c r="AC4009" s="3"/>
      <c r="AD4009" s="3"/>
      <c r="AF4009" s="3"/>
      <c r="AG4009" s="3"/>
      <c r="AH4009" s="3"/>
      <c r="AJ4009" s="3"/>
      <c r="AK4009" s="3"/>
      <c r="AL4009" s="3"/>
      <c r="AN4009" s="3"/>
      <c r="AQ4009" s="3"/>
    </row>
    <row r="4010" spans="1:43">
      <c r="A4010" t="str">
        <f>IF(C4010="","","Allievo "&amp;COUNTIF($C$2:C4010,C4010))</f>
        <v/>
      </c>
      <c r="H4010" s="3"/>
      <c r="N4010" s="3"/>
      <c r="O4010" s="3"/>
      <c r="P4010" s="3"/>
      <c r="Q4010" s="3"/>
      <c r="R4010" s="3"/>
      <c r="S4010" s="3"/>
      <c r="T4010" s="3"/>
      <c r="V4010" s="3"/>
      <c r="W4010" s="3"/>
      <c r="X4010" s="3"/>
      <c r="Z4010" s="3"/>
      <c r="AA4010" s="3"/>
      <c r="AB4010" s="3"/>
      <c r="AC4010" s="3"/>
      <c r="AD4010" s="3"/>
      <c r="AF4010" s="3"/>
      <c r="AG4010" s="3"/>
      <c r="AH4010" s="3"/>
      <c r="AJ4010" s="3"/>
      <c r="AK4010" s="3"/>
      <c r="AL4010" s="3"/>
      <c r="AN4010" s="3"/>
      <c r="AQ4010" s="3"/>
    </row>
    <row r="4011" spans="1:43">
      <c r="A4011" t="str">
        <f>IF(C4011="","","Allievo "&amp;COUNTIF($C$2:C4011,C4011))</f>
        <v/>
      </c>
      <c r="H4011" s="3"/>
      <c r="N4011" s="3"/>
      <c r="O4011" s="3"/>
      <c r="P4011" s="3"/>
      <c r="Q4011" s="3"/>
      <c r="R4011" s="3"/>
      <c r="S4011" s="3"/>
      <c r="T4011" s="3"/>
      <c r="V4011" s="3"/>
      <c r="W4011" s="3"/>
      <c r="X4011" s="3"/>
      <c r="Z4011" s="3"/>
      <c r="AA4011" s="3"/>
      <c r="AB4011" s="3"/>
      <c r="AC4011" s="3"/>
      <c r="AD4011" s="3"/>
      <c r="AF4011" s="3"/>
      <c r="AG4011" s="3"/>
      <c r="AH4011" s="3"/>
      <c r="AJ4011" s="3"/>
      <c r="AK4011" s="3"/>
      <c r="AL4011" s="3"/>
      <c r="AN4011" s="3"/>
      <c r="AQ4011" s="3"/>
    </row>
    <row r="4012" spans="1:43">
      <c r="A4012" t="str">
        <f>IF(C4012="","","Allievo "&amp;COUNTIF($C$2:C4012,C4012))</f>
        <v/>
      </c>
      <c r="H4012" s="3"/>
      <c r="N4012" s="3"/>
      <c r="O4012" s="3"/>
      <c r="P4012" s="3"/>
      <c r="Q4012" s="3"/>
      <c r="R4012" s="3"/>
      <c r="S4012" s="3"/>
      <c r="T4012" s="3"/>
      <c r="V4012" s="3"/>
      <c r="W4012" s="3"/>
      <c r="X4012" s="3"/>
      <c r="Z4012" s="3"/>
      <c r="AA4012" s="3"/>
      <c r="AB4012" s="3"/>
      <c r="AC4012" s="3"/>
      <c r="AD4012" s="3"/>
      <c r="AF4012" s="3"/>
      <c r="AG4012" s="3"/>
      <c r="AH4012" s="3"/>
      <c r="AJ4012" s="3"/>
      <c r="AK4012" s="3"/>
      <c r="AL4012" s="3"/>
      <c r="AN4012" s="3"/>
      <c r="AQ4012" s="3"/>
    </row>
    <row r="4013" spans="1:43">
      <c r="A4013" t="str">
        <f>IF(C4013="","","Allievo "&amp;COUNTIF($C$2:C4013,C4013))</f>
        <v/>
      </c>
      <c r="H4013" s="3"/>
      <c r="N4013" s="3"/>
      <c r="O4013" s="3"/>
      <c r="P4013" s="3"/>
      <c r="Q4013" s="3"/>
      <c r="R4013" s="3"/>
      <c r="S4013" s="3"/>
      <c r="T4013" s="3"/>
      <c r="V4013" s="3"/>
      <c r="W4013" s="3"/>
      <c r="X4013" s="3"/>
      <c r="Z4013" s="3"/>
      <c r="AA4013" s="3"/>
      <c r="AB4013" s="3"/>
      <c r="AC4013" s="3"/>
      <c r="AD4013" s="3"/>
      <c r="AF4013" s="3"/>
      <c r="AG4013" s="3"/>
      <c r="AH4013" s="3"/>
      <c r="AJ4013" s="3"/>
      <c r="AK4013" s="3"/>
      <c r="AL4013" s="3"/>
      <c r="AN4013" s="3"/>
      <c r="AQ4013" s="3"/>
    </row>
    <row r="4014" spans="1:43">
      <c r="A4014" t="str">
        <f>IF(C4014="","","Allievo "&amp;COUNTIF($C$2:C4014,C4014))</f>
        <v/>
      </c>
      <c r="H4014" s="3"/>
      <c r="N4014" s="3"/>
      <c r="O4014" s="3"/>
      <c r="P4014" s="3"/>
      <c r="Q4014" s="3"/>
      <c r="R4014" s="3"/>
      <c r="S4014" s="3"/>
      <c r="T4014" s="3"/>
      <c r="V4014" s="3"/>
      <c r="W4014" s="3"/>
      <c r="X4014" s="3"/>
      <c r="Z4014" s="3"/>
      <c r="AA4014" s="3"/>
      <c r="AB4014" s="3"/>
      <c r="AC4014" s="3"/>
      <c r="AD4014" s="3"/>
      <c r="AF4014" s="3"/>
      <c r="AG4014" s="3"/>
      <c r="AH4014" s="3"/>
      <c r="AJ4014" s="3"/>
      <c r="AK4014" s="3"/>
      <c r="AL4014" s="3"/>
      <c r="AN4014" s="3"/>
      <c r="AQ4014" s="3"/>
    </row>
    <row r="4015" spans="1:43">
      <c r="A4015" t="str">
        <f>IF(C4015="","","Allievo "&amp;COUNTIF($C$2:C4015,C4015))</f>
        <v/>
      </c>
      <c r="H4015" s="3"/>
      <c r="N4015" s="3"/>
      <c r="O4015" s="3"/>
      <c r="P4015" s="3"/>
      <c r="Q4015" s="3"/>
      <c r="R4015" s="3"/>
      <c r="S4015" s="3"/>
      <c r="T4015" s="3"/>
      <c r="V4015" s="3"/>
      <c r="W4015" s="3"/>
      <c r="X4015" s="3"/>
      <c r="Z4015" s="3"/>
      <c r="AA4015" s="3"/>
      <c r="AB4015" s="3"/>
      <c r="AC4015" s="3"/>
      <c r="AD4015" s="3"/>
      <c r="AF4015" s="3"/>
      <c r="AG4015" s="3"/>
      <c r="AH4015" s="3"/>
      <c r="AJ4015" s="3"/>
      <c r="AK4015" s="3"/>
      <c r="AL4015" s="3"/>
      <c r="AN4015" s="3"/>
      <c r="AQ4015" s="3"/>
    </row>
    <row r="4016" spans="1:43">
      <c r="A4016" t="str">
        <f>IF(C4016="","","Allievo "&amp;COUNTIF($C$2:C4016,C4016))</f>
        <v/>
      </c>
      <c r="H4016" s="3"/>
      <c r="N4016" s="3"/>
      <c r="O4016" s="3"/>
      <c r="P4016" s="3"/>
      <c r="Q4016" s="3"/>
      <c r="R4016" s="3"/>
      <c r="S4016" s="3"/>
      <c r="T4016" s="3"/>
      <c r="V4016" s="3"/>
      <c r="W4016" s="3"/>
      <c r="X4016" s="3"/>
      <c r="Z4016" s="3"/>
      <c r="AA4016" s="3"/>
      <c r="AB4016" s="3"/>
      <c r="AC4016" s="3"/>
      <c r="AD4016" s="3"/>
      <c r="AF4016" s="3"/>
      <c r="AG4016" s="3"/>
      <c r="AH4016" s="3"/>
      <c r="AJ4016" s="3"/>
      <c r="AK4016" s="3"/>
      <c r="AL4016" s="3"/>
      <c r="AN4016" s="3"/>
      <c r="AQ4016" s="3"/>
    </row>
    <row r="4017" spans="1:43">
      <c r="A4017" t="str">
        <f>IF(C4017="","","Allievo "&amp;COUNTIF($C$2:C4017,C4017))</f>
        <v/>
      </c>
      <c r="H4017" s="3"/>
      <c r="N4017" s="3"/>
      <c r="O4017" s="3"/>
      <c r="P4017" s="3"/>
      <c r="Q4017" s="3"/>
      <c r="R4017" s="3"/>
      <c r="S4017" s="3"/>
      <c r="T4017" s="3"/>
      <c r="V4017" s="3"/>
      <c r="W4017" s="3"/>
      <c r="X4017" s="3"/>
      <c r="Z4017" s="3"/>
      <c r="AA4017" s="3"/>
      <c r="AB4017" s="3"/>
      <c r="AC4017" s="3"/>
      <c r="AD4017" s="3"/>
      <c r="AF4017" s="3"/>
      <c r="AG4017" s="3"/>
      <c r="AH4017" s="3"/>
      <c r="AJ4017" s="3"/>
      <c r="AK4017" s="3"/>
      <c r="AL4017" s="3"/>
      <c r="AN4017" s="3"/>
      <c r="AQ4017" s="3"/>
    </row>
    <row r="4018" spans="1:43">
      <c r="A4018" t="str">
        <f>IF(C4018="","","Allievo "&amp;COUNTIF($C$2:C4018,C4018))</f>
        <v/>
      </c>
      <c r="H4018" s="3"/>
      <c r="N4018" s="3"/>
      <c r="O4018" s="3"/>
      <c r="P4018" s="3"/>
      <c r="Q4018" s="3"/>
      <c r="R4018" s="3"/>
      <c r="S4018" s="3"/>
      <c r="T4018" s="3"/>
      <c r="V4018" s="3"/>
      <c r="W4018" s="3"/>
      <c r="X4018" s="3"/>
      <c r="Z4018" s="3"/>
      <c r="AA4018" s="3"/>
      <c r="AB4018" s="3"/>
      <c r="AC4018" s="3"/>
      <c r="AD4018" s="3"/>
      <c r="AF4018" s="3"/>
      <c r="AG4018" s="3"/>
      <c r="AH4018" s="3"/>
      <c r="AJ4018" s="3"/>
      <c r="AK4018" s="3"/>
      <c r="AL4018" s="3"/>
      <c r="AN4018" s="3"/>
      <c r="AQ4018" s="3"/>
    </row>
    <row r="4019" spans="1:43">
      <c r="A4019" t="str">
        <f>IF(C4019="","","Allievo "&amp;COUNTIF($C$2:C4019,C4019))</f>
        <v/>
      </c>
      <c r="H4019" s="3"/>
      <c r="N4019" s="3"/>
      <c r="O4019" s="3"/>
      <c r="P4019" s="3"/>
      <c r="Q4019" s="3"/>
      <c r="R4019" s="3"/>
      <c r="S4019" s="3"/>
      <c r="T4019" s="3"/>
      <c r="V4019" s="3"/>
      <c r="W4019" s="3"/>
      <c r="X4019" s="3"/>
      <c r="Z4019" s="3"/>
      <c r="AA4019" s="3"/>
      <c r="AB4019" s="3"/>
      <c r="AC4019" s="3"/>
      <c r="AD4019" s="3"/>
      <c r="AF4019" s="3"/>
      <c r="AG4019" s="3"/>
      <c r="AH4019" s="3"/>
      <c r="AJ4019" s="3"/>
      <c r="AK4019" s="3"/>
      <c r="AL4019" s="3"/>
      <c r="AN4019" s="3"/>
      <c r="AQ4019" s="3"/>
    </row>
    <row r="4020" spans="1:43">
      <c r="A4020" t="str">
        <f>IF(C4020="","","Allievo "&amp;COUNTIF($C$2:C4020,C4020))</f>
        <v/>
      </c>
      <c r="H4020" s="3"/>
      <c r="N4020" s="3"/>
      <c r="O4020" s="3"/>
      <c r="P4020" s="3"/>
      <c r="Q4020" s="3"/>
      <c r="R4020" s="3"/>
      <c r="S4020" s="3"/>
      <c r="T4020" s="3"/>
      <c r="V4020" s="3"/>
      <c r="W4020" s="3"/>
      <c r="X4020" s="3"/>
      <c r="Z4020" s="3"/>
      <c r="AA4020" s="3"/>
      <c r="AB4020" s="3"/>
      <c r="AC4020" s="3"/>
      <c r="AD4020" s="3"/>
      <c r="AF4020" s="3"/>
      <c r="AG4020" s="3"/>
      <c r="AH4020" s="3"/>
      <c r="AJ4020" s="3"/>
      <c r="AK4020" s="3"/>
      <c r="AL4020" s="3"/>
      <c r="AN4020" s="3"/>
      <c r="AQ4020" s="3"/>
    </row>
    <row r="4021" spans="1:43">
      <c r="A4021" t="str">
        <f>IF(C4021="","","Allievo "&amp;COUNTIF($C$2:C4021,C4021))</f>
        <v/>
      </c>
      <c r="H4021" s="3"/>
      <c r="N4021" s="3"/>
      <c r="O4021" s="3"/>
      <c r="P4021" s="3"/>
      <c r="Q4021" s="3"/>
      <c r="R4021" s="3"/>
      <c r="S4021" s="3"/>
      <c r="T4021" s="3"/>
      <c r="V4021" s="3"/>
      <c r="W4021" s="3"/>
      <c r="X4021" s="3"/>
      <c r="Z4021" s="3"/>
      <c r="AA4021" s="3"/>
      <c r="AB4021" s="3"/>
      <c r="AC4021" s="3"/>
      <c r="AD4021" s="3"/>
      <c r="AF4021" s="3"/>
      <c r="AG4021" s="3"/>
      <c r="AH4021" s="3"/>
      <c r="AJ4021" s="3"/>
      <c r="AK4021" s="3"/>
      <c r="AL4021" s="3"/>
      <c r="AN4021" s="3"/>
      <c r="AQ4021" s="3"/>
    </row>
    <row r="4022" spans="1:43">
      <c r="A4022" t="str">
        <f>IF(C4022="","","Allievo "&amp;COUNTIF($C$2:C4022,C4022))</f>
        <v/>
      </c>
      <c r="H4022" s="3"/>
      <c r="N4022" s="3"/>
      <c r="O4022" s="3"/>
      <c r="P4022" s="3"/>
      <c r="Q4022" s="3"/>
      <c r="R4022" s="3"/>
      <c r="S4022" s="3"/>
      <c r="T4022" s="3"/>
      <c r="V4022" s="3"/>
      <c r="W4022" s="3"/>
      <c r="X4022" s="3"/>
      <c r="Z4022" s="3"/>
      <c r="AA4022" s="3"/>
      <c r="AB4022" s="3"/>
      <c r="AC4022" s="3"/>
      <c r="AD4022" s="3"/>
      <c r="AF4022" s="3"/>
      <c r="AG4022" s="3"/>
      <c r="AH4022" s="3"/>
      <c r="AJ4022" s="3"/>
      <c r="AK4022" s="3"/>
      <c r="AL4022" s="3"/>
      <c r="AN4022" s="3"/>
      <c r="AQ4022" s="3"/>
    </row>
    <row r="4023" spans="1:43">
      <c r="A4023" t="str">
        <f>IF(C4023="","","Allievo "&amp;COUNTIF($C$2:C4023,C4023))</f>
        <v/>
      </c>
      <c r="H4023" s="3"/>
      <c r="N4023" s="3"/>
      <c r="O4023" s="3"/>
      <c r="P4023" s="3"/>
      <c r="Q4023" s="3"/>
      <c r="R4023" s="3"/>
      <c r="S4023" s="3"/>
      <c r="T4023" s="3"/>
      <c r="V4023" s="3"/>
      <c r="W4023" s="3"/>
      <c r="X4023" s="3"/>
      <c r="Z4023" s="3"/>
      <c r="AA4023" s="3"/>
      <c r="AB4023" s="3"/>
      <c r="AC4023" s="3"/>
      <c r="AD4023" s="3"/>
      <c r="AF4023" s="3"/>
      <c r="AG4023" s="3"/>
      <c r="AH4023" s="3"/>
      <c r="AJ4023" s="3"/>
      <c r="AK4023" s="3"/>
      <c r="AL4023" s="3"/>
      <c r="AN4023" s="3"/>
      <c r="AQ4023" s="3"/>
    </row>
    <row r="4024" spans="1:43">
      <c r="A4024" t="str">
        <f>IF(C4024="","","Allievo "&amp;COUNTIF($C$2:C4024,C4024))</f>
        <v/>
      </c>
      <c r="H4024" s="3"/>
      <c r="N4024" s="3"/>
      <c r="O4024" s="3"/>
      <c r="P4024" s="3"/>
      <c r="Q4024" s="3"/>
      <c r="R4024" s="3"/>
      <c r="S4024" s="3"/>
      <c r="T4024" s="3"/>
      <c r="V4024" s="3"/>
      <c r="W4024" s="3"/>
      <c r="X4024" s="3"/>
      <c r="Z4024" s="3"/>
      <c r="AA4024" s="3"/>
      <c r="AB4024" s="3"/>
      <c r="AC4024" s="3"/>
      <c r="AD4024" s="3"/>
      <c r="AF4024" s="3"/>
      <c r="AG4024" s="3"/>
      <c r="AH4024" s="3"/>
      <c r="AJ4024" s="3"/>
      <c r="AK4024" s="3"/>
      <c r="AL4024" s="3"/>
      <c r="AN4024" s="3"/>
      <c r="AQ4024" s="3"/>
    </row>
    <row r="4025" spans="1:43">
      <c r="A4025" t="str">
        <f>IF(C4025="","","Allievo "&amp;COUNTIF($C$2:C4025,C4025))</f>
        <v/>
      </c>
      <c r="H4025" s="3"/>
      <c r="N4025" s="3"/>
      <c r="O4025" s="3"/>
      <c r="P4025" s="3"/>
      <c r="Q4025" s="3"/>
      <c r="R4025" s="3"/>
      <c r="S4025" s="3"/>
      <c r="T4025" s="3"/>
      <c r="V4025" s="3"/>
      <c r="W4025" s="3"/>
      <c r="X4025" s="3"/>
      <c r="Z4025" s="3"/>
      <c r="AA4025" s="3"/>
      <c r="AB4025" s="3"/>
      <c r="AC4025" s="3"/>
      <c r="AD4025" s="3"/>
      <c r="AF4025" s="3"/>
      <c r="AG4025" s="3"/>
      <c r="AH4025" s="3"/>
      <c r="AJ4025" s="3"/>
      <c r="AK4025" s="3"/>
      <c r="AL4025" s="3"/>
      <c r="AN4025" s="3"/>
      <c r="AQ4025" s="3"/>
    </row>
    <row r="4026" spans="1:43">
      <c r="A4026" t="str">
        <f>IF(C4026="","","Allievo "&amp;COUNTIF($C$2:C4026,C4026))</f>
        <v/>
      </c>
      <c r="H4026" s="3"/>
      <c r="N4026" s="3"/>
      <c r="O4026" s="3"/>
      <c r="P4026" s="3"/>
      <c r="Q4026" s="3"/>
      <c r="R4026" s="3"/>
      <c r="S4026" s="3"/>
      <c r="T4026" s="3"/>
      <c r="V4026" s="3"/>
      <c r="W4026" s="3"/>
      <c r="X4026" s="3"/>
      <c r="Z4026" s="3"/>
      <c r="AA4026" s="3"/>
      <c r="AB4026" s="3"/>
      <c r="AC4026" s="3"/>
      <c r="AD4026" s="3"/>
      <c r="AF4026" s="3"/>
      <c r="AG4026" s="3"/>
      <c r="AH4026" s="3"/>
      <c r="AJ4026" s="3"/>
      <c r="AK4026" s="3"/>
      <c r="AL4026" s="3"/>
      <c r="AN4026" s="3"/>
      <c r="AQ4026" s="3"/>
    </row>
    <row r="4027" spans="1:43">
      <c r="A4027" t="str">
        <f>IF(C4027="","","Allievo "&amp;COUNTIF($C$2:C4027,C4027))</f>
        <v/>
      </c>
      <c r="H4027" s="3"/>
      <c r="N4027" s="3"/>
      <c r="O4027" s="3"/>
      <c r="P4027" s="3"/>
      <c r="Q4027" s="3"/>
      <c r="R4027" s="3"/>
      <c r="S4027" s="3"/>
      <c r="T4027" s="3"/>
      <c r="V4027" s="3"/>
      <c r="W4027" s="3"/>
      <c r="X4027" s="3"/>
      <c r="Z4027" s="3"/>
      <c r="AA4027" s="3"/>
      <c r="AB4027" s="3"/>
      <c r="AC4027" s="3"/>
      <c r="AD4027" s="3"/>
      <c r="AF4027" s="3"/>
      <c r="AG4027" s="3"/>
      <c r="AH4027" s="3"/>
      <c r="AJ4027" s="3"/>
      <c r="AK4027" s="3"/>
      <c r="AL4027" s="3"/>
      <c r="AN4027" s="3"/>
      <c r="AQ4027" s="3"/>
    </row>
    <row r="4028" spans="1:43">
      <c r="A4028" t="str">
        <f>IF(C4028="","","Allievo "&amp;COUNTIF($C$2:C4028,C4028))</f>
        <v/>
      </c>
      <c r="H4028" s="3"/>
      <c r="N4028" s="3"/>
      <c r="O4028" s="3"/>
      <c r="P4028" s="3"/>
      <c r="Q4028" s="3"/>
      <c r="R4028" s="3"/>
      <c r="S4028" s="3"/>
      <c r="T4028" s="3"/>
      <c r="V4028" s="3"/>
      <c r="W4028" s="3"/>
      <c r="X4028" s="3"/>
      <c r="Z4028" s="3"/>
      <c r="AA4028" s="3"/>
      <c r="AB4028" s="3"/>
      <c r="AC4028" s="3"/>
      <c r="AD4028" s="3"/>
      <c r="AF4028" s="3"/>
      <c r="AG4028" s="3"/>
      <c r="AH4028" s="3"/>
      <c r="AJ4028" s="3"/>
      <c r="AK4028" s="3"/>
      <c r="AL4028" s="3"/>
      <c r="AN4028" s="3"/>
      <c r="AQ4028" s="3"/>
    </row>
    <row r="4029" spans="1:43">
      <c r="A4029" t="str">
        <f>IF(C4029="","","Allievo "&amp;COUNTIF($C$2:C4029,C4029))</f>
        <v/>
      </c>
      <c r="H4029" s="3"/>
      <c r="N4029" s="3"/>
      <c r="O4029" s="3"/>
      <c r="P4029" s="3"/>
      <c r="Q4029" s="3"/>
      <c r="R4029" s="3"/>
      <c r="S4029" s="3"/>
      <c r="T4029" s="3"/>
      <c r="V4029" s="3"/>
      <c r="W4029" s="3"/>
      <c r="X4029" s="3"/>
      <c r="Z4029" s="3"/>
      <c r="AA4029" s="3"/>
      <c r="AB4029" s="3"/>
      <c r="AC4029" s="3"/>
      <c r="AD4029" s="3"/>
      <c r="AF4029" s="3"/>
      <c r="AG4029" s="3"/>
      <c r="AH4029" s="3"/>
      <c r="AJ4029" s="3"/>
      <c r="AK4029" s="3"/>
      <c r="AL4029" s="3"/>
      <c r="AN4029" s="3"/>
      <c r="AQ4029" s="3"/>
    </row>
    <row r="4030" spans="1:43">
      <c r="A4030" t="str">
        <f>IF(C4030="","","Allievo "&amp;COUNTIF($C$2:C4030,C4030))</f>
        <v/>
      </c>
      <c r="H4030" s="3"/>
      <c r="N4030" s="3"/>
      <c r="O4030" s="3"/>
      <c r="P4030" s="3"/>
      <c r="Q4030" s="3"/>
      <c r="R4030" s="3"/>
      <c r="S4030" s="3"/>
      <c r="T4030" s="3"/>
      <c r="V4030" s="3"/>
      <c r="W4030" s="3"/>
      <c r="X4030" s="3"/>
      <c r="Z4030" s="3"/>
      <c r="AA4030" s="3"/>
      <c r="AB4030" s="3"/>
      <c r="AC4030" s="3"/>
      <c r="AD4030" s="3"/>
      <c r="AF4030" s="3"/>
      <c r="AG4030" s="3"/>
      <c r="AH4030" s="3"/>
      <c r="AJ4030" s="3"/>
      <c r="AK4030" s="3"/>
      <c r="AL4030" s="3"/>
      <c r="AN4030" s="3"/>
      <c r="AQ4030" s="3"/>
    </row>
    <row r="4031" spans="1:43">
      <c r="A4031" t="str">
        <f>IF(C4031="","","Allievo "&amp;COUNTIF($C$2:C4031,C4031))</f>
        <v/>
      </c>
      <c r="H4031" s="3"/>
      <c r="N4031" s="3"/>
      <c r="O4031" s="3"/>
      <c r="P4031" s="3"/>
      <c r="Q4031" s="3"/>
      <c r="R4031" s="3"/>
      <c r="S4031" s="3"/>
      <c r="T4031" s="3"/>
      <c r="V4031" s="3"/>
      <c r="W4031" s="3"/>
      <c r="X4031" s="3"/>
      <c r="Z4031" s="3"/>
      <c r="AA4031" s="3"/>
      <c r="AB4031" s="3"/>
      <c r="AC4031" s="3"/>
      <c r="AD4031" s="3"/>
      <c r="AF4031" s="3"/>
      <c r="AG4031" s="3"/>
      <c r="AH4031" s="3"/>
      <c r="AJ4031" s="3"/>
      <c r="AK4031" s="3"/>
      <c r="AL4031" s="3"/>
      <c r="AN4031" s="3"/>
      <c r="AQ4031" s="3"/>
    </row>
    <row r="4032" spans="1:43">
      <c r="A4032" t="str">
        <f>IF(C4032="","","Allievo "&amp;COUNTIF($C$2:C4032,C4032))</f>
        <v/>
      </c>
      <c r="H4032" s="3"/>
      <c r="N4032" s="3"/>
      <c r="O4032" s="3"/>
      <c r="P4032" s="3"/>
      <c r="Q4032" s="3"/>
      <c r="R4032" s="3"/>
      <c r="S4032" s="3"/>
      <c r="T4032" s="3"/>
      <c r="V4032" s="3"/>
      <c r="W4032" s="3"/>
      <c r="X4032" s="3"/>
      <c r="Z4032" s="3"/>
      <c r="AA4032" s="3"/>
      <c r="AB4032" s="3"/>
      <c r="AC4032" s="3"/>
      <c r="AD4032" s="3"/>
      <c r="AF4032" s="3"/>
      <c r="AG4032" s="3"/>
      <c r="AH4032" s="3"/>
      <c r="AJ4032" s="3"/>
      <c r="AK4032" s="3"/>
      <c r="AL4032" s="3"/>
      <c r="AN4032" s="3"/>
      <c r="AQ4032" s="3"/>
    </row>
    <row r="4033" spans="1:43">
      <c r="A4033" t="str">
        <f>IF(C4033="","","Allievo "&amp;COUNTIF($C$2:C4033,C4033))</f>
        <v/>
      </c>
      <c r="H4033" s="3"/>
      <c r="N4033" s="3"/>
      <c r="O4033" s="3"/>
      <c r="P4033" s="3"/>
      <c r="Q4033" s="3"/>
      <c r="R4033" s="3"/>
      <c r="S4033" s="3"/>
      <c r="T4033" s="3"/>
      <c r="V4033" s="3"/>
      <c r="W4033" s="3"/>
      <c r="X4033" s="3"/>
      <c r="Z4033" s="3"/>
      <c r="AA4033" s="3"/>
      <c r="AB4033" s="3"/>
      <c r="AC4033" s="3"/>
      <c r="AD4033" s="3"/>
      <c r="AF4033" s="3"/>
      <c r="AG4033" s="3"/>
      <c r="AH4033" s="3"/>
      <c r="AJ4033" s="3"/>
      <c r="AK4033" s="3"/>
      <c r="AL4033" s="3"/>
      <c r="AN4033" s="3"/>
      <c r="AQ4033" s="3"/>
    </row>
    <row r="4034" spans="1:43">
      <c r="A4034" t="str">
        <f>IF(C4034="","","Allievo "&amp;COUNTIF($C$2:C4034,C4034))</f>
        <v/>
      </c>
      <c r="H4034" s="3"/>
      <c r="N4034" s="3"/>
      <c r="O4034" s="3"/>
      <c r="P4034" s="3"/>
      <c r="Q4034" s="3"/>
      <c r="R4034" s="3"/>
      <c r="S4034" s="3"/>
      <c r="T4034" s="3"/>
      <c r="V4034" s="3"/>
      <c r="W4034" s="3"/>
      <c r="X4034" s="3"/>
      <c r="Z4034" s="3"/>
      <c r="AA4034" s="3"/>
      <c r="AB4034" s="3"/>
      <c r="AC4034" s="3"/>
      <c r="AD4034" s="3"/>
      <c r="AF4034" s="3"/>
      <c r="AG4034" s="3"/>
      <c r="AH4034" s="3"/>
      <c r="AJ4034" s="3"/>
      <c r="AK4034" s="3"/>
      <c r="AL4034" s="3"/>
      <c r="AN4034" s="3"/>
      <c r="AQ4034" s="3"/>
    </row>
    <row r="4035" spans="1:43">
      <c r="A4035" t="str">
        <f>IF(C4035="","","Allievo "&amp;COUNTIF($C$2:C4035,C4035))</f>
        <v/>
      </c>
      <c r="H4035" s="3"/>
      <c r="N4035" s="3"/>
      <c r="O4035" s="3"/>
      <c r="P4035" s="3"/>
      <c r="Q4035" s="3"/>
      <c r="R4035" s="3"/>
      <c r="S4035" s="3"/>
      <c r="T4035" s="3"/>
      <c r="V4035" s="3"/>
      <c r="W4035" s="3"/>
      <c r="X4035" s="3"/>
      <c r="Z4035" s="3"/>
      <c r="AA4035" s="3"/>
      <c r="AB4035" s="3"/>
      <c r="AC4035" s="3"/>
      <c r="AD4035" s="3"/>
      <c r="AF4035" s="3"/>
      <c r="AG4035" s="3"/>
      <c r="AH4035" s="3"/>
      <c r="AJ4035" s="3"/>
      <c r="AK4035" s="3"/>
      <c r="AL4035" s="3"/>
      <c r="AN4035" s="3"/>
      <c r="AQ4035" s="3"/>
    </row>
    <row r="4036" spans="1:43">
      <c r="A4036" t="str">
        <f>IF(C4036="","","Allievo "&amp;COUNTIF($C$2:C4036,C4036))</f>
        <v/>
      </c>
      <c r="H4036" s="3"/>
      <c r="N4036" s="3"/>
      <c r="O4036" s="3"/>
      <c r="P4036" s="3"/>
      <c r="Q4036" s="3"/>
      <c r="R4036" s="3"/>
      <c r="S4036" s="3"/>
      <c r="T4036" s="3"/>
      <c r="V4036" s="3"/>
      <c r="W4036" s="3"/>
      <c r="X4036" s="3"/>
      <c r="Z4036" s="3"/>
      <c r="AA4036" s="3"/>
      <c r="AB4036" s="3"/>
      <c r="AC4036" s="3"/>
      <c r="AD4036" s="3"/>
      <c r="AF4036" s="3"/>
      <c r="AG4036" s="3"/>
      <c r="AH4036" s="3"/>
      <c r="AJ4036" s="3"/>
      <c r="AK4036" s="3"/>
      <c r="AL4036" s="3"/>
      <c r="AN4036" s="3"/>
      <c r="AQ4036" s="3"/>
    </row>
    <row r="4037" spans="1:43">
      <c r="A4037" t="str">
        <f>IF(C4037="","","Allievo "&amp;COUNTIF($C$2:C4037,C4037))</f>
        <v/>
      </c>
      <c r="H4037" s="3"/>
      <c r="N4037" s="3"/>
      <c r="O4037" s="3"/>
      <c r="P4037" s="3"/>
      <c r="Q4037" s="3"/>
      <c r="R4037" s="3"/>
      <c r="S4037" s="3"/>
      <c r="T4037" s="3"/>
      <c r="V4037" s="3"/>
      <c r="W4037" s="3"/>
      <c r="X4037" s="3"/>
      <c r="Z4037" s="3"/>
      <c r="AA4037" s="3"/>
      <c r="AB4037" s="3"/>
      <c r="AC4037" s="3"/>
      <c r="AD4037" s="3"/>
      <c r="AF4037" s="3"/>
      <c r="AG4037" s="3"/>
      <c r="AH4037" s="3"/>
      <c r="AJ4037" s="3"/>
      <c r="AK4037" s="3"/>
      <c r="AL4037" s="3"/>
      <c r="AN4037" s="3"/>
      <c r="AQ4037" s="3"/>
    </row>
    <row r="4038" spans="1:43">
      <c r="A4038" t="str">
        <f>IF(C4038="","","Allievo "&amp;COUNTIF($C$2:C4038,C4038))</f>
        <v/>
      </c>
      <c r="H4038" s="3"/>
      <c r="N4038" s="3"/>
      <c r="O4038" s="3"/>
      <c r="P4038" s="3"/>
      <c r="Q4038" s="3"/>
      <c r="R4038" s="3"/>
      <c r="S4038" s="3"/>
      <c r="T4038" s="3"/>
      <c r="V4038" s="3"/>
      <c r="W4038" s="3"/>
      <c r="X4038" s="3"/>
      <c r="Z4038" s="3"/>
      <c r="AA4038" s="3"/>
      <c r="AB4038" s="3"/>
      <c r="AC4038" s="3"/>
      <c r="AD4038" s="3"/>
      <c r="AF4038" s="3"/>
      <c r="AG4038" s="3"/>
      <c r="AH4038" s="3"/>
      <c r="AJ4038" s="3"/>
      <c r="AK4038" s="3"/>
      <c r="AL4038" s="3"/>
      <c r="AN4038" s="3"/>
      <c r="AQ4038" s="3"/>
    </row>
    <row r="4039" spans="1:43">
      <c r="A4039" t="str">
        <f>IF(C4039="","","Allievo "&amp;COUNTIF($C$2:C4039,C4039))</f>
        <v/>
      </c>
      <c r="H4039" s="3"/>
      <c r="N4039" s="3"/>
      <c r="O4039" s="3"/>
      <c r="P4039" s="3"/>
      <c r="Q4039" s="3"/>
      <c r="R4039" s="3"/>
      <c r="S4039" s="3"/>
      <c r="T4039" s="3"/>
      <c r="V4039" s="3"/>
      <c r="W4039" s="3"/>
      <c r="X4039" s="3"/>
      <c r="Z4039" s="3"/>
      <c r="AA4039" s="3"/>
      <c r="AB4039" s="3"/>
      <c r="AC4039" s="3"/>
      <c r="AD4039" s="3"/>
      <c r="AF4039" s="3"/>
      <c r="AG4039" s="3"/>
      <c r="AH4039" s="3"/>
      <c r="AJ4039" s="3"/>
      <c r="AK4039" s="3"/>
      <c r="AL4039" s="3"/>
      <c r="AN4039" s="3"/>
      <c r="AQ4039" s="3"/>
    </row>
    <row r="4040" spans="1:43">
      <c r="A4040" t="str">
        <f>IF(C4040="","","Allievo "&amp;COUNTIF($C$2:C4040,C4040))</f>
        <v/>
      </c>
      <c r="H4040" s="3"/>
      <c r="N4040" s="3"/>
      <c r="O4040" s="3"/>
      <c r="P4040" s="3"/>
      <c r="Q4040" s="3"/>
      <c r="R4040" s="3"/>
      <c r="S4040" s="3"/>
      <c r="T4040" s="3"/>
      <c r="V4040" s="3"/>
      <c r="W4040" s="3"/>
      <c r="X4040" s="3"/>
      <c r="Z4040" s="3"/>
      <c r="AA4040" s="3"/>
      <c r="AB4040" s="3"/>
      <c r="AC4040" s="3"/>
      <c r="AD4040" s="3"/>
      <c r="AF4040" s="3"/>
      <c r="AG4040" s="3"/>
      <c r="AH4040" s="3"/>
      <c r="AJ4040" s="3"/>
      <c r="AK4040" s="3"/>
      <c r="AL4040" s="3"/>
      <c r="AN4040" s="3"/>
      <c r="AQ4040" s="3"/>
    </row>
    <row r="4041" spans="1:43">
      <c r="A4041" t="str">
        <f>IF(C4041="","","Allievo "&amp;COUNTIF($C$2:C4041,C4041))</f>
        <v/>
      </c>
      <c r="H4041" s="3"/>
      <c r="N4041" s="3"/>
      <c r="O4041" s="3"/>
      <c r="P4041" s="3"/>
      <c r="Q4041" s="3"/>
      <c r="R4041" s="3"/>
      <c r="S4041" s="3"/>
      <c r="T4041" s="3"/>
      <c r="V4041" s="3"/>
      <c r="W4041" s="3"/>
      <c r="X4041" s="3"/>
      <c r="Z4041" s="3"/>
      <c r="AA4041" s="3"/>
      <c r="AB4041" s="3"/>
      <c r="AC4041" s="3"/>
      <c r="AD4041" s="3"/>
      <c r="AF4041" s="3"/>
      <c r="AG4041" s="3"/>
      <c r="AH4041" s="3"/>
      <c r="AJ4041" s="3"/>
      <c r="AK4041" s="3"/>
      <c r="AL4041" s="3"/>
      <c r="AN4041" s="3"/>
      <c r="AQ4041" s="3"/>
    </row>
    <row r="4042" spans="1:43">
      <c r="A4042" t="str">
        <f>IF(C4042="","","Allievo "&amp;COUNTIF($C$2:C4042,C4042))</f>
        <v/>
      </c>
      <c r="H4042" s="3"/>
      <c r="N4042" s="3"/>
      <c r="O4042" s="3"/>
      <c r="P4042" s="3"/>
      <c r="Q4042" s="3"/>
      <c r="R4042" s="3"/>
      <c r="S4042" s="3"/>
      <c r="T4042" s="3"/>
      <c r="V4042" s="3"/>
      <c r="W4042" s="3"/>
      <c r="X4042" s="3"/>
      <c r="Z4042" s="3"/>
      <c r="AA4042" s="3"/>
      <c r="AB4042" s="3"/>
      <c r="AC4042" s="3"/>
      <c r="AD4042" s="3"/>
      <c r="AF4042" s="3"/>
      <c r="AG4042" s="3"/>
      <c r="AH4042" s="3"/>
      <c r="AJ4042" s="3"/>
      <c r="AK4042" s="3"/>
      <c r="AL4042" s="3"/>
      <c r="AN4042" s="3"/>
      <c r="AQ4042" s="3"/>
    </row>
    <row r="4043" spans="1:43">
      <c r="A4043" t="str">
        <f>IF(C4043="","","Allievo "&amp;COUNTIF($C$2:C4043,C4043))</f>
        <v/>
      </c>
      <c r="H4043" s="3"/>
      <c r="N4043" s="3"/>
      <c r="O4043" s="3"/>
      <c r="P4043" s="3"/>
      <c r="Q4043" s="3"/>
      <c r="R4043" s="3"/>
      <c r="S4043" s="3"/>
      <c r="T4043" s="3"/>
      <c r="V4043" s="3"/>
      <c r="W4043" s="3"/>
      <c r="X4043" s="3"/>
      <c r="Z4043" s="3"/>
      <c r="AA4043" s="3"/>
      <c r="AB4043" s="3"/>
      <c r="AC4043" s="3"/>
      <c r="AD4043" s="3"/>
      <c r="AF4043" s="3"/>
      <c r="AG4043" s="3"/>
      <c r="AH4043" s="3"/>
      <c r="AJ4043" s="3"/>
      <c r="AK4043" s="3"/>
      <c r="AL4043" s="3"/>
      <c r="AN4043" s="3"/>
      <c r="AQ4043" s="3"/>
    </row>
    <row r="4044" spans="1:43">
      <c r="A4044" t="str">
        <f>IF(C4044="","","Allievo "&amp;COUNTIF($C$2:C4044,C4044))</f>
        <v/>
      </c>
      <c r="H4044" s="3"/>
      <c r="N4044" s="3"/>
      <c r="O4044" s="3"/>
      <c r="P4044" s="3"/>
      <c r="Q4044" s="3"/>
      <c r="R4044" s="3"/>
      <c r="S4044" s="3"/>
      <c r="T4044" s="3"/>
      <c r="V4044" s="3"/>
      <c r="W4044" s="3"/>
      <c r="X4044" s="3"/>
      <c r="Z4044" s="3"/>
      <c r="AA4044" s="3"/>
      <c r="AB4044" s="3"/>
      <c r="AC4044" s="3"/>
      <c r="AD4044" s="3"/>
      <c r="AF4044" s="3"/>
      <c r="AG4044" s="3"/>
      <c r="AH4044" s="3"/>
      <c r="AJ4044" s="3"/>
      <c r="AK4044" s="3"/>
      <c r="AL4044" s="3"/>
      <c r="AN4044" s="3"/>
      <c r="AQ4044" s="3"/>
    </row>
    <row r="4045" spans="1:43">
      <c r="A4045" t="str">
        <f>IF(C4045="","","Allievo "&amp;COUNTIF($C$2:C4045,C4045))</f>
        <v/>
      </c>
      <c r="H4045" s="3"/>
      <c r="N4045" s="3"/>
      <c r="O4045" s="3"/>
      <c r="P4045" s="3"/>
      <c r="Q4045" s="3"/>
      <c r="R4045" s="3"/>
      <c r="S4045" s="3"/>
      <c r="T4045" s="3"/>
      <c r="V4045" s="3"/>
      <c r="W4045" s="3"/>
      <c r="X4045" s="3"/>
      <c r="Z4045" s="3"/>
      <c r="AA4045" s="3"/>
      <c r="AB4045" s="3"/>
      <c r="AC4045" s="3"/>
      <c r="AD4045" s="3"/>
      <c r="AF4045" s="3"/>
      <c r="AG4045" s="3"/>
      <c r="AH4045" s="3"/>
      <c r="AJ4045" s="3"/>
      <c r="AK4045" s="3"/>
      <c r="AL4045" s="3"/>
      <c r="AN4045" s="3"/>
      <c r="AQ4045" s="3"/>
    </row>
    <row r="4046" spans="1:43">
      <c r="A4046" t="str">
        <f>IF(C4046="","","Allievo "&amp;COUNTIF($C$2:C4046,C4046))</f>
        <v/>
      </c>
      <c r="H4046" s="3"/>
      <c r="N4046" s="3"/>
      <c r="O4046" s="3"/>
      <c r="P4046" s="3"/>
      <c r="Q4046" s="3"/>
      <c r="R4046" s="3"/>
      <c r="S4046" s="3"/>
      <c r="T4046" s="3"/>
      <c r="V4046" s="3"/>
      <c r="W4046" s="3"/>
      <c r="X4046" s="3"/>
      <c r="Z4046" s="3"/>
      <c r="AA4046" s="3"/>
      <c r="AB4046" s="3"/>
      <c r="AC4046" s="3"/>
      <c r="AD4046" s="3"/>
      <c r="AF4046" s="3"/>
      <c r="AG4046" s="3"/>
      <c r="AH4046" s="3"/>
      <c r="AJ4046" s="3"/>
      <c r="AK4046" s="3"/>
      <c r="AL4046" s="3"/>
      <c r="AN4046" s="3"/>
      <c r="AQ4046" s="3"/>
    </row>
    <row r="4047" spans="1:43">
      <c r="A4047" t="str">
        <f>IF(C4047="","","Allievo "&amp;COUNTIF($C$2:C4047,C4047))</f>
        <v/>
      </c>
      <c r="H4047" s="3"/>
      <c r="N4047" s="3"/>
      <c r="O4047" s="3"/>
      <c r="P4047" s="3"/>
      <c r="Q4047" s="3"/>
      <c r="R4047" s="3"/>
      <c r="S4047" s="3"/>
      <c r="T4047" s="3"/>
      <c r="V4047" s="3"/>
      <c r="W4047" s="3"/>
      <c r="X4047" s="3"/>
      <c r="Z4047" s="3"/>
      <c r="AA4047" s="3"/>
      <c r="AB4047" s="3"/>
      <c r="AC4047" s="3"/>
      <c r="AD4047" s="3"/>
      <c r="AF4047" s="3"/>
      <c r="AG4047" s="3"/>
      <c r="AH4047" s="3"/>
      <c r="AJ4047" s="3"/>
      <c r="AK4047" s="3"/>
      <c r="AL4047" s="3"/>
      <c r="AN4047" s="3"/>
      <c r="AQ4047" s="3"/>
    </row>
    <row r="4048" spans="1:43">
      <c r="A4048" t="str">
        <f>IF(C4048="","","Allievo "&amp;COUNTIF($C$2:C4048,C4048))</f>
        <v/>
      </c>
      <c r="H4048" s="3"/>
      <c r="N4048" s="3"/>
      <c r="O4048" s="3"/>
      <c r="P4048" s="3"/>
      <c r="Q4048" s="3"/>
      <c r="R4048" s="3"/>
      <c r="S4048" s="3"/>
      <c r="T4048" s="3"/>
      <c r="V4048" s="3"/>
      <c r="W4048" s="3"/>
      <c r="X4048" s="3"/>
      <c r="Z4048" s="3"/>
      <c r="AA4048" s="3"/>
      <c r="AB4048" s="3"/>
      <c r="AC4048" s="3"/>
      <c r="AD4048" s="3"/>
      <c r="AF4048" s="3"/>
      <c r="AG4048" s="3"/>
      <c r="AH4048" s="3"/>
      <c r="AJ4048" s="3"/>
      <c r="AK4048" s="3"/>
      <c r="AL4048" s="3"/>
      <c r="AN4048" s="3"/>
      <c r="AQ4048" s="3"/>
    </row>
    <row r="4049" spans="1:43">
      <c r="A4049" t="str">
        <f>IF(C4049="","","Allievo "&amp;COUNTIF($C$2:C4049,C4049))</f>
        <v/>
      </c>
      <c r="H4049" s="3"/>
      <c r="N4049" s="3"/>
      <c r="O4049" s="3"/>
      <c r="P4049" s="3"/>
      <c r="Q4049" s="3"/>
      <c r="R4049" s="3"/>
      <c r="S4049" s="3"/>
      <c r="T4049" s="3"/>
      <c r="V4049" s="3"/>
      <c r="W4049" s="3"/>
      <c r="X4049" s="3"/>
      <c r="Z4049" s="3"/>
      <c r="AA4049" s="3"/>
      <c r="AB4049" s="3"/>
      <c r="AC4049" s="3"/>
      <c r="AD4049" s="3"/>
      <c r="AF4049" s="3"/>
      <c r="AG4049" s="3"/>
      <c r="AH4049" s="3"/>
      <c r="AJ4049" s="3"/>
      <c r="AK4049" s="3"/>
      <c r="AL4049" s="3"/>
      <c r="AN4049" s="3"/>
      <c r="AQ4049" s="3"/>
    </row>
    <row r="4050" spans="1:43">
      <c r="A4050" t="str">
        <f>IF(C4050="","","Allievo "&amp;COUNTIF($C$2:C4050,C4050))</f>
        <v/>
      </c>
      <c r="H4050" s="3"/>
      <c r="N4050" s="3"/>
      <c r="O4050" s="3"/>
      <c r="P4050" s="3"/>
      <c r="Q4050" s="3"/>
      <c r="R4050" s="3"/>
      <c r="S4050" s="3"/>
      <c r="T4050" s="3"/>
      <c r="V4050" s="3"/>
      <c r="W4050" s="3"/>
      <c r="X4050" s="3"/>
      <c r="Z4050" s="3"/>
      <c r="AA4050" s="3"/>
      <c r="AB4050" s="3"/>
      <c r="AC4050" s="3"/>
      <c r="AD4050" s="3"/>
      <c r="AF4050" s="3"/>
      <c r="AG4050" s="3"/>
      <c r="AH4050" s="3"/>
      <c r="AJ4050" s="3"/>
      <c r="AK4050" s="3"/>
      <c r="AL4050" s="3"/>
      <c r="AN4050" s="3"/>
      <c r="AQ4050" s="3"/>
    </row>
    <row r="4051" spans="1:43">
      <c r="A4051" t="str">
        <f>IF(C4051="","","Allievo "&amp;COUNTIF($C$2:C4051,C4051))</f>
        <v/>
      </c>
      <c r="H4051" s="3"/>
      <c r="N4051" s="3"/>
      <c r="O4051" s="3"/>
      <c r="P4051" s="3"/>
      <c r="Q4051" s="3"/>
      <c r="R4051" s="3"/>
      <c r="S4051" s="3"/>
      <c r="T4051" s="3"/>
      <c r="V4051" s="3"/>
      <c r="W4051" s="3"/>
      <c r="X4051" s="3"/>
      <c r="Z4051" s="3"/>
      <c r="AA4051" s="3"/>
      <c r="AB4051" s="3"/>
      <c r="AC4051" s="3"/>
      <c r="AD4051" s="3"/>
      <c r="AF4051" s="3"/>
      <c r="AG4051" s="3"/>
      <c r="AH4051" s="3"/>
      <c r="AJ4051" s="3"/>
      <c r="AK4051" s="3"/>
      <c r="AL4051" s="3"/>
      <c r="AN4051" s="3"/>
      <c r="AQ4051" s="3"/>
    </row>
    <row r="4052" spans="1:43">
      <c r="A4052" t="str">
        <f>IF(C4052="","","Allievo "&amp;COUNTIF($C$2:C4052,C4052))</f>
        <v/>
      </c>
      <c r="H4052" s="3"/>
      <c r="N4052" s="3"/>
      <c r="O4052" s="3"/>
      <c r="P4052" s="3"/>
      <c r="Q4052" s="3"/>
      <c r="R4052" s="3"/>
      <c r="S4052" s="3"/>
      <c r="T4052" s="3"/>
      <c r="V4052" s="3"/>
      <c r="W4052" s="3"/>
      <c r="X4052" s="3"/>
      <c r="Z4052" s="3"/>
      <c r="AA4052" s="3"/>
      <c r="AB4052" s="3"/>
      <c r="AC4052" s="3"/>
      <c r="AD4052" s="3"/>
      <c r="AF4052" s="3"/>
      <c r="AG4052" s="3"/>
      <c r="AH4052" s="3"/>
      <c r="AJ4052" s="3"/>
      <c r="AK4052" s="3"/>
      <c r="AL4052" s="3"/>
      <c r="AN4052" s="3"/>
      <c r="AQ4052" s="3"/>
    </row>
    <row r="4053" spans="1:43">
      <c r="A4053" t="str">
        <f>IF(C4053="","","Allievo "&amp;COUNTIF($C$2:C4053,C4053))</f>
        <v/>
      </c>
      <c r="H4053" s="3"/>
      <c r="N4053" s="3"/>
      <c r="O4053" s="3"/>
      <c r="P4053" s="3"/>
      <c r="Q4053" s="3"/>
      <c r="R4053" s="3"/>
      <c r="S4053" s="3"/>
      <c r="T4053" s="3"/>
      <c r="V4053" s="3"/>
      <c r="W4053" s="3"/>
      <c r="X4053" s="3"/>
      <c r="Z4053" s="3"/>
      <c r="AA4053" s="3"/>
      <c r="AB4053" s="3"/>
      <c r="AC4053" s="3"/>
      <c r="AD4053" s="3"/>
      <c r="AF4053" s="3"/>
      <c r="AG4053" s="3"/>
      <c r="AH4053" s="3"/>
      <c r="AJ4053" s="3"/>
      <c r="AK4053" s="3"/>
      <c r="AL4053" s="3"/>
      <c r="AN4053" s="3"/>
      <c r="AQ4053" s="3"/>
    </row>
    <row r="4054" spans="1:43">
      <c r="A4054" t="str">
        <f>IF(C4054="","","Allievo "&amp;COUNTIF($C$2:C4054,C4054))</f>
        <v/>
      </c>
      <c r="H4054" s="3"/>
      <c r="N4054" s="3"/>
      <c r="O4054" s="3"/>
      <c r="P4054" s="3"/>
      <c r="Q4054" s="3"/>
      <c r="R4054" s="3"/>
      <c r="S4054" s="3"/>
      <c r="T4054" s="3"/>
      <c r="V4054" s="3"/>
      <c r="W4054" s="3"/>
      <c r="X4054" s="3"/>
      <c r="Z4054" s="3"/>
      <c r="AA4054" s="3"/>
      <c r="AB4054" s="3"/>
      <c r="AC4054" s="3"/>
      <c r="AD4054" s="3"/>
      <c r="AF4054" s="3"/>
      <c r="AG4054" s="3"/>
      <c r="AH4054" s="3"/>
      <c r="AJ4054" s="3"/>
      <c r="AK4054" s="3"/>
      <c r="AL4054" s="3"/>
      <c r="AN4054" s="3"/>
      <c r="AQ4054" s="3"/>
    </row>
    <row r="4055" spans="1:43">
      <c r="A4055" t="str">
        <f>IF(C4055="","","Allievo "&amp;COUNTIF($C$2:C4055,C4055))</f>
        <v/>
      </c>
      <c r="H4055" s="3"/>
      <c r="N4055" s="3"/>
      <c r="O4055" s="3"/>
      <c r="P4055" s="3"/>
      <c r="Q4055" s="3"/>
      <c r="R4055" s="3"/>
      <c r="S4055" s="3"/>
      <c r="T4055" s="3"/>
      <c r="V4055" s="3"/>
      <c r="W4055" s="3"/>
      <c r="X4055" s="3"/>
      <c r="Z4055" s="3"/>
      <c r="AA4055" s="3"/>
      <c r="AB4055" s="3"/>
      <c r="AC4055" s="3"/>
      <c r="AD4055" s="3"/>
      <c r="AF4055" s="3"/>
      <c r="AG4055" s="3"/>
      <c r="AH4055" s="3"/>
      <c r="AJ4055" s="3"/>
      <c r="AK4055" s="3"/>
      <c r="AL4055" s="3"/>
      <c r="AN4055" s="3"/>
      <c r="AQ4055" s="3"/>
    </row>
    <row r="4056" spans="1:43">
      <c r="A4056" t="str">
        <f>IF(C4056="","","Allievo "&amp;COUNTIF($C$2:C4056,C4056))</f>
        <v/>
      </c>
      <c r="H4056" s="3"/>
      <c r="N4056" s="3"/>
      <c r="O4056" s="3"/>
      <c r="P4056" s="3"/>
      <c r="Q4056" s="3"/>
      <c r="R4056" s="3"/>
      <c r="S4056" s="3"/>
      <c r="T4056" s="3"/>
      <c r="V4056" s="3"/>
      <c r="W4056" s="3"/>
      <c r="X4056" s="3"/>
      <c r="Z4056" s="3"/>
      <c r="AA4056" s="3"/>
      <c r="AB4056" s="3"/>
      <c r="AC4056" s="3"/>
      <c r="AD4056" s="3"/>
      <c r="AF4056" s="3"/>
      <c r="AG4056" s="3"/>
      <c r="AH4056" s="3"/>
      <c r="AJ4056" s="3"/>
      <c r="AK4056" s="3"/>
      <c r="AL4056" s="3"/>
      <c r="AN4056" s="3"/>
      <c r="AQ4056" s="3"/>
    </row>
    <row r="4057" spans="1:43">
      <c r="A4057" t="str">
        <f>IF(C4057="","","Allievo "&amp;COUNTIF($C$2:C4057,C4057))</f>
        <v/>
      </c>
      <c r="H4057" s="3"/>
      <c r="N4057" s="3"/>
      <c r="O4057" s="3"/>
      <c r="P4057" s="3"/>
      <c r="Q4057" s="3"/>
      <c r="R4057" s="3"/>
      <c r="S4057" s="3"/>
      <c r="T4057" s="3"/>
      <c r="V4057" s="3"/>
      <c r="W4057" s="3"/>
      <c r="X4057" s="3"/>
      <c r="Z4057" s="3"/>
      <c r="AA4057" s="3"/>
      <c r="AB4057" s="3"/>
      <c r="AC4057" s="3"/>
      <c r="AD4057" s="3"/>
      <c r="AF4057" s="3"/>
      <c r="AG4057" s="3"/>
      <c r="AH4057" s="3"/>
      <c r="AJ4057" s="3"/>
      <c r="AK4057" s="3"/>
      <c r="AL4057" s="3"/>
      <c r="AN4057" s="3"/>
      <c r="AQ4057" s="3"/>
    </row>
    <row r="4058" spans="1:43">
      <c r="A4058" t="str">
        <f>IF(C4058="","","Allievo "&amp;COUNTIF($C$2:C4058,C4058))</f>
        <v/>
      </c>
      <c r="H4058" s="3"/>
      <c r="N4058" s="3"/>
      <c r="O4058" s="3"/>
      <c r="P4058" s="3"/>
      <c r="Q4058" s="3"/>
      <c r="R4058" s="3"/>
      <c r="S4058" s="3"/>
      <c r="T4058" s="3"/>
      <c r="V4058" s="3"/>
      <c r="W4058" s="3"/>
      <c r="X4058" s="3"/>
      <c r="Z4058" s="3"/>
      <c r="AA4058" s="3"/>
      <c r="AB4058" s="3"/>
      <c r="AC4058" s="3"/>
      <c r="AD4058" s="3"/>
      <c r="AF4058" s="3"/>
      <c r="AG4058" s="3"/>
      <c r="AH4058" s="3"/>
      <c r="AJ4058" s="3"/>
      <c r="AK4058" s="3"/>
      <c r="AL4058" s="3"/>
      <c r="AN4058" s="3"/>
      <c r="AQ4058" s="3"/>
    </row>
    <row r="4059" spans="1:43">
      <c r="A4059" t="str">
        <f>IF(C4059="","","Allievo "&amp;COUNTIF($C$2:C4059,C4059))</f>
        <v/>
      </c>
      <c r="H4059" s="3"/>
      <c r="N4059" s="3"/>
      <c r="O4059" s="3"/>
      <c r="P4059" s="3"/>
      <c r="Q4059" s="3"/>
      <c r="R4059" s="3"/>
      <c r="S4059" s="3"/>
      <c r="T4059" s="3"/>
      <c r="V4059" s="3"/>
      <c r="W4059" s="3"/>
      <c r="X4059" s="3"/>
      <c r="Z4059" s="3"/>
      <c r="AA4059" s="3"/>
      <c r="AB4059" s="3"/>
      <c r="AC4059" s="3"/>
      <c r="AD4059" s="3"/>
      <c r="AF4059" s="3"/>
      <c r="AG4059" s="3"/>
      <c r="AH4059" s="3"/>
      <c r="AJ4059" s="3"/>
      <c r="AK4059" s="3"/>
      <c r="AL4059" s="3"/>
      <c r="AN4059" s="3"/>
      <c r="AQ4059" s="3"/>
    </row>
    <row r="4060" spans="1:43">
      <c r="A4060" t="str">
        <f>IF(C4060="","","Allievo "&amp;COUNTIF($C$2:C4060,C4060))</f>
        <v/>
      </c>
      <c r="H4060" s="3"/>
      <c r="N4060" s="3"/>
      <c r="O4060" s="3"/>
      <c r="P4060" s="3"/>
      <c r="Q4060" s="3"/>
      <c r="R4060" s="3"/>
      <c r="S4060" s="3"/>
      <c r="T4060" s="3"/>
      <c r="V4060" s="3"/>
      <c r="W4060" s="3"/>
      <c r="X4060" s="3"/>
      <c r="Z4060" s="3"/>
      <c r="AA4060" s="3"/>
      <c r="AB4060" s="3"/>
      <c r="AC4060" s="3"/>
      <c r="AD4060" s="3"/>
      <c r="AF4060" s="3"/>
      <c r="AG4060" s="3"/>
      <c r="AH4060" s="3"/>
      <c r="AJ4060" s="3"/>
      <c r="AK4060" s="3"/>
      <c r="AL4060" s="3"/>
      <c r="AN4060" s="3"/>
      <c r="AQ4060" s="3"/>
    </row>
    <row r="4061" spans="1:43">
      <c r="A4061" t="str">
        <f>IF(C4061="","","Allievo "&amp;COUNTIF($C$2:C4061,C4061))</f>
        <v/>
      </c>
      <c r="H4061" s="3"/>
      <c r="N4061" s="3"/>
      <c r="O4061" s="3"/>
      <c r="P4061" s="3"/>
      <c r="Q4061" s="3"/>
      <c r="R4061" s="3"/>
      <c r="S4061" s="3"/>
      <c r="T4061" s="3"/>
      <c r="V4061" s="3"/>
      <c r="W4061" s="3"/>
      <c r="X4061" s="3"/>
      <c r="Z4061" s="3"/>
      <c r="AA4061" s="3"/>
      <c r="AB4061" s="3"/>
      <c r="AC4061" s="3"/>
      <c r="AD4061" s="3"/>
      <c r="AF4061" s="3"/>
      <c r="AG4061" s="3"/>
      <c r="AH4061" s="3"/>
      <c r="AJ4061" s="3"/>
      <c r="AK4061" s="3"/>
      <c r="AL4061" s="3"/>
      <c r="AN4061" s="3"/>
      <c r="AQ4061" s="3"/>
    </row>
    <row r="4062" spans="1:43">
      <c r="A4062" t="str">
        <f>IF(C4062="","","Allievo "&amp;COUNTIF($C$2:C4062,C4062))</f>
        <v/>
      </c>
      <c r="H4062" s="3"/>
      <c r="N4062" s="3"/>
      <c r="O4062" s="3"/>
      <c r="P4062" s="3"/>
      <c r="Q4062" s="3"/>
      <c r="R4062" s="3"/>
      <c r="S4062" s="3"/>
      <c r="T4062" s="3"/>
      <c r="V4062" s="3"/>
      <c r="W4062" s="3"/>
      <c r="X4062" s="3"/>
      <c r="Z4062" s="3"/>
      <c r="AA4062" s="3"/>
      <c r="AB4062" s="3"/>
      <c r="AC4062" s="3"/>
      <c r="AD4062" s="3"/>
      <c r="AF4062" s="3"/>
      <c r="AG4062" s="3"/>
      <c r="AH4062" s="3"/>
      <c r="AJ4062" s="3"/>
      <c r="AK4062" s="3"/>
      <c r="AL4062" s="3"/>
      <c r="AN4062" s="3"/>
      <c r="AQ4062" s="3"/>
    </row>
    <row r="4063" spans="1:43">
      <c r="A4063" t="str">
        <f>IF(C4063="","","Allievo "&amp;COUNTIF($C$2:C4063,C4063))</f>
        <v/>
      </c>
      <c r="H4063" s="3"/>
      <c r="N4063" s="3"/>
      <c r="O4063" s="3"/>
      <c r="P4063" s="3"/>
      <c r="Q4063" s="3"/>
      <c r="R4063" s="3"/>
      <c r="S4063" s="3"/>
      <c r="T4063" s="3"/>
      <c r="V4063" s="3"/>
      <c r="W4063" s="3"/>
      <c r="X4063" s="3"/>
      <c r="Z4063" s="3"/>
      <c r="AA4063" s="3"/>
      <c r="AB4063" s="3"/>
      <c r="AC4063" s="3"/>
      <c r="AD4063" s="3"/>
      <c r="AF4063" s="3"/>
      <c r="AG4063" s="3"/>
      <c r="AH4063" s="3"/>
      <c r="AJ4063" s="3"/>
      <c r="AK4063" s="3"/>
      <c r="AL4063" s="3"/>
      <c r="AN4063" s="3"/>
      <c r="AQ4063" s="3"/>
    </row>
    <row r="4064" spans="1:43">
      <c r="A4064" t="str">
        <f>IF(C4064="","","Allievo "&amp;COUNTIF($C$2:C4064,C4064))</f>
        <v/>
      </c>
      <c r="H4064" s="3"/>
      <c r="N4064" s="3"/>
      <c r="O4064" s="3"/>
      <c r="P4064" s="3"/>
      <c r="Q4064" s="3"/>
      <c r="R4064" s="3"/>
      <c r="S4064" s="3"/>
      <c r="T4064" s="3"/>
      <c r="V4064" s="3"/>
      <c r="W4064" s="3"/>
      <c r="X4064" s="3"/>
      <c r="Z4064" s="3"/>
      <c r="AA4064" s="3"/>
      <c r="AB4064" s="3"/>
      <c r="AC4064" s="3"/>
      <c r="AD4064" s="3"/>
      <c r="AF4064" s="3"/>
      <c r="AG4064" s="3"/>
      <c r="AH4064" s="3"/>
      <c r="AJ4064" s="3"/>
      <c r="AK4064" s="3"/>
      <c r="AL4064" s="3"/>
      <c r="AN4064" s="3"/>
      <c r="AQ4064" s="3"/>
    </row>
    <row r="4065" spans="1:43">
      <c r="A4065" t="str">
        <f>IF(C4065="","","Allievo "&amp;COUNTIF($C$2:C4065,C4065))</f>
        <v/>
      </c>
      <c r="H4065" s="3"/>
      <c r="N4065" s="3"/>
      <c r="O4065" s="3"/>
      <c r="P4065" s="3"/>
      <c r="Q4065" s="3"/>
      <c r="R4065" s="3"/>
      <c r="S4065" s="3"/>
      <c r="T4065" s="3"/>
      <c r="V4065" s="3"/>
      <c r="W4065" s="3"/>
      <c r="X4065" s="3"/>
      <c r="Z4065" s="3"/>
      <c r="AA4065" s="3"/>
      <c r="AB4065" s="3"/>
      <c r="AC4065" s="3"/>
      <c r="AD4065" s="3"/>
      <c r="AF4065" s="3"/>
      <c r="AG4065" s="3"/>
      <c r="AH4065" s="3"/>
      <c r="AJ4065" s="3"/>
      <c r="AK4065" s="3"/>
      <c r="AL4065" s="3"/>
      <c r="AN4065" s="3"/>
      <c r="AQ4065" s="3"/>
    </row>
    <row r="4066" spans="1:43">
      <c r="A4066" t="str">
        <f>IF(C4066="","","Allievo "&amp;COUNTIF($C$2:C4066,C4066))</f>
        <v/>
      </c>
      <c r="H4066" s="3"/>
      <c r="N4066" s="3"/>
      <c r="O4066" s="3"/>
      <c r="P4066" s="3"/>
      <c r="Q4066" s="3"/>
      <c r="R4066" s="3"/>
      <c r="S4066" s="3"/>
      <c r="T4066" s="3"/>
      <c r="V4066" s="3"/>
      <c r="W4066" s="3"/>
      <c r="X4066" s="3"/>
      <c r="Z4066" s="3"/>
      <c r="AA4066" s="3"/>
      <c r="AB4066" s="3"/>
      <c r="AC4066" s="3"/>
      <c r="AD4066" s="3"/>
      <c r="AF4066" s="3"/>
      <c r="AG4066" s="3"/>
      <c r="AH4066" s="3"/>
      <c r="AJ4066" s="3"/>
      <c r="AK4066" s="3"/>
      <c r="AL4066" s="3"/>
      <c r="AN4066" s="3"/>
      <c r="AQ4066" s="3"/>
    </row>
    <row r="4067" spans="1:43">
      <c r="A4067" t="str">
        <f>IF(C4067="","","Allievo "&amp;COUNTIF($C$2:C4067,C4067))</f>
        <v/>
      </c>
      <c r="H4067" s="3"/>
      <c r="N4067" s="3"/>
      <c r="O4067" s="3"/>
      <c r="P4067" s="3"/>
      <c r="Q4067" s="3"/>
      <c r="R4067" s="3"/>
      <c r="S4067" s="3"/>
      <c r="T4067" s="3"/>
      <c r="V4067" s="3"/>
      <c r="W4067" s="3"/>
      <c r="X4067" s="3"/>
      <c r="Z4067" s="3"/>
      <c r="AA4067" s="3"/>
      <c r="AB4067" s="3"/>
      <c r="AC4067" s="3"/>
      <c r="AD4067" s="3"/>
      <c r="AF4067" s="3"/>
      <c r="AG4067" s="3"/>
      <c r="AH4067" s="3"/>
      <c r="AJ4067" s="3"/>
      <c r="AK4067" s="3"/>
      <c r="AL4067" s="3"/>
      <c r="AN4067" s="3"/>
      <c r="AQ4067" s="3"/>
    </row>
    <row r="4068" spans="1:43">
      <c r="A4068" t="str">
        <f>IF(C4068="","","Allievo "&amp;COUNTIF($C$2:C4068,C4068))</f>
        <v/>
      </c>
      <c r="H4068" s="3"/>
      <c r="N4068" s="3"/>
      <c r="O4068" s="3"/>
      <c r="P4068" s="3"/>
      <c r="Q4068" s="3"/>
      <c r="R4068" s="3"/>
      <c r="S4068" s="3"/>
      <c r="T4068" s="3"/>
      <c r="V4068" s="3"/>
      <c r="W4068" s="3"/>
      <c r="X4068" s="3"/>
      <c r="Z4068" s="3"/>
      <c r="AA4068" s="3"/>
      <c r="AB4068" s="3"/>
      <c r="AC4068" s="3"/>
      <c r="AD4068" s="3"/>
      <c r="AF4068" s="3"/>
      <c r="AG4068" s="3"/>
      <c r="AH4068" s="3"/>
      <c r="AJ4068" s="3"/>
      <c r="AK4068" s="3"/>
      <c r="AL4068" s="3"/>
      <c r="AN4068" s="3"/>
      <c r="AQ4068" s="3"/>
    </row>
    <row r="4069" spans="1:43">
      <c r="A4069" t="str">
        <f>IF(C4069="","","Allievo "&amp;COUNTIF($C$2:C4069,C4069))</f>
        <v/>
      </c>
      <c r="H4069" s="3"/>
      <c r="N4069" s="3"/>
      <c r="O4069" s="3"/>
      <c r="P4069" s="3"/>
      <c r="Q4069" s="3"/>
      <c r="R4069" s="3"/>
      <c r="S4069" s="3"/>
      <c r="T4069" s="3"/>
      <c r="V4069" s="3"/>
      <c r="W4069" s="3"/>
      <c r="X4069" s="3"/>
      <c r="Z4069" s="3"/>
      <c r="AA4069" s="3"/>
      <c r="AB4069" s="3"/>
      <c r="AC4069" s="3"/>
      <c r="AD4069" s="3"/>
      <c r="AF4069" s="3"/>
      <c r="AG4069" s="3"/>
      <c r="AH4069" s="3"/>
      <c r="AJ4069" s="3"/>
      <c r="AK4069" s="3"/>
      <c r="AL4069" s="3"/>
      <c r="AN4069" s="3"/>
      <c r="AQ4069" s="3"/>
    </row>
    <row r="4070" spans="1:43">
      <c r="A4070" t="str">
        <f>IF(C4070="","","Allievo "&amp;COUNTIF($C$2:C4070,C4070))</f>
        <v/>
      </c>
      <c r="H4070" s="3"/>
      <c r="N4070" s="3"/>
      <c r="O4070" s="3"/>
      <c r="P4070" s="3"/>
      <c r="Q4070" s="3"/>
      <c r="R4070" s="3"/>
      <c r="S4070" s="3"/>
      <c r="T4070" s="3"/>
      <c r="V4070" s="3"/>
      <c r="W4070" s="3"/>
      <c r="X4070" s="3"/>
      <c r="Z4070" s="3"/>
      <c r="AA4070" s="3"/>
      <c r="AB4070" s="3"/>
      <c r="AC4070" s="3"/>
      <c r="AD4070" s="3"/>
      <c r="AF4070" s="3"/>
      <c r="AG4070" s="3"/>
      <c r="AH4070" s="3"/>
      <c r="AJ4070" s="3"/>
      <c r="AK4070" s="3"/>
      <c r="AL4070" s="3"/>
      <c r="AN4070" s="3"/>
      <c r="AQ4070" s="3"/>
    </row>
    <row r="4071" spans="1:43">
      <c r="A4071" t="str">
        <f>IF(C4071="","","Allievo "&amp;COUNTIF($C$2:C4071,C4071))</f>
        <v/>
      </c>
      <c r="H4071" s="3"/>
      <c r="N4071" s="3"/>
      <c r="O4071" s="3"/>
      <c r="P4071" s="3"/>
      <c r="Q4071" s="3"/>
      <c r="R4071" s="3"/>
      <c r="S4071" s="3"/>
      <c r="T4071" s="3"/>
      <c r="V4071" s="3"/>
      <c r="W4071" s="3"/>
      <c r="X4071" s="3"/>
      <c r="Z4071" s="3"/>
      <c r="AA4071" s="3"/>
      <c r="AB4071" s="3"/>
      <c r="AC4071" s="3"/>
      <c r="AD4071" s="3"/>
      <c r="AF4071" s="3"/>
      <c r="AG4071" s="3"/>
      <c r="AH4071" s="3"/>
      <c r="AJ4071" s="3"/>
      <c r="AK4071" s="3"/>
      <c r="AL4071" s="3"/>
      <c r="AN4071" s="3"/>
      <c r="AQ4071" s="3"/>
    </row>
    <row r="4072" spans="1:43">
      <c r="A4072" t="str">
        <f>IF(C4072="","","Allievo "&amp;COUNTIF($C$2:C4072,C4072))</f>
        <v/>
      </c>
      <c r="H4072" s="3"/>
      <c r="N4072" s="3"/>
      <c r="O4072" s="3"/>
      <c r="P4072" s="3"/>
      <c r="Q4072" s="3"/>
      <c r="R4072" s="3"/>
      <c r="S4072" s="3"/>
      <c r="T4072" s="3"/>
      <c r="V4072" s="3"/>
      <c r="W4072" s="3"/>
      <c r="X4072" s="3"/>
      <c r="Z4072" s="3"/>
      <c r="AA4072" s="3"/>
      <c r="AB4072" s="3"/>
      <c r="AC4072" s="3"/>
      <c r="AD4072" s="3"/>
      <c r="AF4072" s="3"/>
      <c r="AG4072" s="3"/>
      <c r="AH4072" s="3"/>
      <c r="AJ4072" s="3"/>
      <c r="AK4072" s="3"/>
      <c r="AL4072" s="3"/>
      <c r="AN4072" s="3"/>
      <c r="AQ4072" s="3"/>
    </row>
    <row r="4073" spans="1:43">
      <c r="A4073" t="str">
        <f>IF(C4073="","","Allievo "&amp;COUNTIF($C$2:C4073,C4073))</f>
        <v/>
      </c>
      <c r="H4073" s="3"/>
      <c r="N4073" s="3"/>
      <c r="O4073" s="3"/>
      <c r="P4073" s="3"/>
      <c r="Q4073" s="3"/>
      <c r="R4073" s="3"/>
      <c r="S4073" s="3"/>
      <c r="T4073" s="3"/>
      <c r="V4073" s="3"/>
      <c r="W4073" s="3"/>
      <c r="X4073" s="3"/>
      <c r="Z4073" s="3"/>
      <c r="AA4073" s="3"/>
      <c r="AB4073" s="3"/>
      <c r="AC4073" s="3"/>
      <c r="AD4073" s="3"/>
      <c r="AF4073" s="3"/>
      <c r="AG4073" s="3"/>
      <c r="AH4073" s="3"/>
      <c r="AJ4073" s="3"/>
      <c r="AK4073" s="3"/>
      <c r="AL4073" s="3"/>
      <c r="AN4073" s="3"/>
      <c r="AQ4073" s="3"/>
    </row>
    <row r="4074" spans="1:43">
      <c r="A4074" t="str">
        <f>IF(C4074="","","Allievo "&amp;COUNTIF($C$2:C4074,C4074))</f>
        <v/>
      </c>
      <c r="H4074" s="3"/>
      <c r="N4074" s="3"/>
      <c r="O4074" s="3"/>
      <c r="P4074" s="3"/>
      <c r="Q4074" s="3"/>
      <c r="R4074" s="3"/>
      <c r="S4074" s="3"/>
      <c r="T4074" s="3"/>
      <c r="V4074" s="3"/>
      <c r="W4074" s="3"/>
      <c r="X4074" s="3"/>
      <c r="Z4074" s="3"/>
      <c r="AA4074" s="3"/>
      <c r="AB4074" s="3"/>
      <c r="AC4074" s="3"/>
      <c r="AD4074" s="3"/>
      <c r="AF4074" s="3"/>
      <c r="AG4074" s="3"/>
      <c r="AH4074" s="3"/>
      <c r="AJ4074" s="3"/>
      <c r="AK4074" s="3"/>
      <c r="AL4074" s="3"/>
      <c r="AN4074" s="3"/>
      <c r="AQ4074" s="3"/>
    </row>
    <row r="4075" spans="1:43">
      <c r="A4075" t="str">
        <f>IF(C4075="","","Allievo "&amp;COUNTIF($C$2:C4075,C4075))</f>
        <v/>
      </c>
      <c r="H4075" s="3"/>
      <c r="N4075" s="3"/>
      <c r="O4075" s="3"/>
      <c r="P4075" s="3"/>
      <c r="Q4075" s="3"/>
      <c r="R4075" s="3"/>
      <c r="S4075" s="3"/>
      <c r="T4075" s="3"/>
      <c r="V4075" s="3"/>
      <c r="W4075" s="3"/>
      <c r="X4075" s="3"/>
      <c r="Z4075" s="3"/>
      <c r="AA4075" s="3"/>
      <c r="AB4075" s="3"/>
      <c r="AC4075" s="3"/>
      <c r="AD4075" s="3"/>
      <c r="AF4075" s="3"/>
      <c r="AG4075" s="3"/>
      <c r="AH4075" s="3"/>
      <c r="AJ4075" s="3"/>
      <c r="AK4075" s="3"/>
      <c r="AL4075" s="3"/>
      <c r="AN4075" s="3"/>
      <c r="AQ4075" s="3"/>
    </row>
    <row r="4076" spans="1:43">
      <c r="A4076" t="str">
        <f>IF(C4076="","","Allievo "&amp;COUNTIF($C$2:C4076,C4076))</f>
        <v/>
      </c>
      <c r="H4076" s="3"/>
      <c r="N4076" s="3"/>
      <c r="O4076" s="3"/>
      <c r="P4076" s="3"/>
      <c r="Q4076" s="3"/>
      <c r="R4076" s="3"/>
      <c r="S4076" s="3"/>
      <c r="T4076" s="3"/>
      <c r="V4076" s="3"/>
      <c r="W4076" s="3"/>
      <c r="X4076" s="3"/>
      <c r="Z4076" s="3"/>
      <c r="AA4076" s="3"/>
      <c r="AB4076" s="3"/>
      <c r="AC4076" s="3"/>
      <c r="AD4076" s="3"/>
      <c r="AF4076" s="3"/>
      <c r="AG4076" s="3"/>
      <c r="AH4076" s="3"/>
      <c r="AJ4076" s="3"/>
      <c r="AK4076" s="3"/>
      <c r="AL4076" s="3"/>
      <c r="AN4076" s="3"/>
      <c r="AQ4076" s="3"/>
    </row>
    <row r="4077" spans="1:43">
      <c r="A4077" t="str">
        <f>IF(C4077="","","Allievo "&amp;COUNTIF($C$2:C4077,C4077))</f>
        <v/>
      </c>
      <c r="H4077" s="3"/>
      <c r="N4077" s="3"/>
      <c r="O4077" s="3"/>
      <c r="P4077" s="3"/>
      <c r="Q4077" s="3"/>
      <c r="R4077" s="3"/>
      <c r="S4077" s="3"/>
      <c r="T4077" s="3"/>
      <c r="V4077" s="3"/>
      <c r="W4077" s="3"/>
      <c r="X4077" s="3"/>
      <c r="Z4077" s="3"/>
      <c r="AA4077" s="3"/>
      <c r="AB4077" s="3"/>
      <c r="AC4077" s="3"/>
      <c r="AD4077" s="3"/>
      <c r="AF4077" s="3"/>
      <c r="AG4077" s="3"/>
      <c r="AH4077" s="3"/>
      <c r="AJ4077" s="3"/>
      <c r="AK4077" s="3"/>
      <c r="AL4077" s="3"/>
      <c r="AN4077" s="3"/>
      <c r="AQ4077" s="3"/>
    </row>
    <row r="4078" spans="1:43">
      <c r="A4078" t="str">
        <f>IF(C4078="","","Allievo "&amp;COUNTIF($C$2:C4078,C4078))</f>
        <v/>
      </c>
      <c r="H4078" s="3"/>
      <c r="N4078" s="3"/>
      <c r="O4078" s="3"/>
      <c r="P4078" s="3"/>
      <c r="Q4078" s="3"/>
      <c r="R4078" s="3"/>
      <c r="S4078" s="3"/>
      <c r="T4078" s="3"/>
      <c r="V4078" s="3"/>
      <c r="W4078" s="3"/>
      <c r="X4078" s="3"/>
      <c r="Z4078" s="3"/>
      <c r="AA4078" s="3"/>
      <c r="AB4078" s="3"/>
      <c r="AC4078" s="3"/>
      <c r="AD4078" s="3"/>
      <c r="AF4078" s="3"/>
      <c r="AG4078" s="3"/>
      <c r="AH4078" s="3"/>
      <c r="AJ4078" s="3"/>
      <c r="AK4078" s="3"/>
      <c r="AL4078" s="3"/>
      <c r="AN4078" s="3"/>
      <c r="AQ4078" s="3"/>
    </row>
    <row r="4079" spans="1:43">
      <c r="A4079" t="str">
        <f>IF(C4079="","","Allievo "&amp;COUNTIF($C$2:C4079,C4079))</f>
        <v/>
      </c>
      <c r="H4079" s="3"/>
      <c r="N4079" s="3"/>
      <c r="O4079" s="3"/>
      <c r="P4079" s="3"/>
      <c r="Q4079" s="3"/>
      <c r="R4079" s="3"/>
      <c r="S4079" s="3"/>
      <c r="T4079" s="3"/>
      <c r="V4079" s="3"/>
      <c r="W4079" s="3"/>
      <c r="X4079" s="3"/>
      <c r="Z4079" s="3"/>
      <c r="AA4079" s="3"/>
      <c r="AB4079" s="3"/>
      <c r="AC4079" s="3"/>
      <c r="AD4079" s="3"/>
      <c r="AF4079" s="3"/>
      <c r="AG4079" s="3"/>
      <c r="AH4079" s="3"/>
      <c r="AJ4079" s="3"/>
      <c r="AK4079" s="3"/>
      <c r="AL4079" s="3"/>
      <c r="AN4079" s="3"/>
      <c r="AQ4079" s="3"/>
    </row>
    <row r="4080" spans="1:43">
      <c r="A4080" t="str">
        <f>IF(C4080="","","Allievo "&amp;COUNTIF($C$2:C4080,C4080))</f>
        <v/>
      </c>
      <c r="H4080" s="3"/>
      <c r="N4080" s="3"/>
      <c r="O4080" s="3"/>
      <c r="P4080" s="3"/>
      <c r="Q4080" s="3"/>
      <c r="R4080" s="3"/>
      <c r="S4080" s="3"/>
      <c r="T4080" s="3"/>
      <c r="V4080" s="3"/>
      <c r="W4080" s="3"/>
      <c r="X4080" s="3"/>
      <c r="Z4080" s="3"/>
      <c r="AA4080" s="3"/>
      <c r="AB4080" s="3"/>
      <c r="AC4080" s="3"/>
      <c r="AD4080" s="3"/>
      <c r="AF4080" s="3"/>
      <c r="AG4080" s="3"/>
      <c r="AH4080" s="3"/>
      <c r="AJ4080" s="3"/>
      <c r="AK4080" s="3"/>
      <c r="AL4080" s="3"/>
      <c r="AN4080" s="3"/>
      <c r="AQ4080" s="3"/>
    </row>
    <row r="4081" spans="1:43">
      <c r="A4081" t="str">
        <f>IF(C4081="","","Allievo "&amp;COUNTIF($C$2:C4081,C4081))</f>
        <v/>
      </c>
      <c r="H4081" s="3"/>
      <c r="N4081" s="3"/>
      <c r="O4081" s="3"/>
      <c r="P4081" s="3"/>
      <c r="Q4081" s="3"/>
      <c r="R4081" s="3"/>
      <c r="S4081" s="3"/>
      <c r="T4081" s="3"/>
      <c r="V4081" s="3"/>
      <c r="W4081" s="3"/>
      <c r="X4081" s="3"/>
      <c r="Z4081" s="3"/>
      <c r="AA4081" s="3"/>
      <c r="AB4081" s="3"/>
      <c r="AC4081" s="3"/>
      <c r="AD4081" s="3"/>
      <c r="AF4081" s="3"/>
      <c r="AG4081" s="3"/>
      <c r="AH4081" s="3"/>
      <c r="AJ4081" s="3"/>
      <c r="AK4081" s="3"/>
      <c r="AL4081" s="3"/>
      <c r="AN4081" s="3"/>
      <c r="AQ4081" s="3"/>
    </row>
    <row r="4082" spans="1:43">
      <c r="A4082" t="str">
        <f>IF(C4082="","","Allievo "&amp;COUNTIF($C$2:C4082,C4082))</f>
        <v/>
      </c>
      <c r="H4082" s="3"/>
      <c r="N4082" s="3"/>
      <c r="O4082" s="3"/>
      <c r="P4082" s="3"/>
      <c r="Q4082" s="3"/>
      <c r="R4082" s="3"/>
      <c r="S4082" s="3"/>
      <c r="T4082" s="3"/>
      <c r="V4082" s="3"/>
      <c r="W4082" s="3"/>
      <c r="X4082" s="3"/>
      <c r="Z4082" s="3"/>
      <c r="AA4082" s="3"/>
      <c r="AB4082" s="3"/>
      <c r="AC4082" s="3"/>
      <c r="AD4082" s="3"/>
      <c r="AF4082" s="3"/>
      <c r="AG4082" s="3"/>
      <c r="AH4082" s="3"/>
      <c r="AJ4082" s="3"/>
      <c r="AK4082" s="3"/>
      <c r="AL4082" s="3"/>
      <c r="AN4082" s="3"/>
      <c r="AQ4082" s="3"/>
    </row>
    <row r="4083" spans="1:43">
      <c r="A4083" t="str">
        <f>IF(C4083="","","Allievo "&amp;COUNTIF($C$2:C4083,C4083))</f>
        <v/>
      </c>
      <c r="H4083" s="3"/>
      <c r="N4083" s="3"/>
      <c r="O4083" s="3"/>
      <c r="P4083" s="3"/>
      <c r="Q4083" s="3"/>
      <c r="R4083" s="3"/>
      <c r="S4083" s="3"/>
      <c r="T4083" s="3"/>
      <c r="V4083" s="3"/>
      <c r="W4083" s="3"/>
      <c r="X4083" s="3"/>
      <c r="Z4083" s="3"/>
      <c r="AA4083" s="3"/>
      <c r="AB4083" s="3"/>
      <c r="AC4083" s="3"/>
      <c r="AD4083" s="3"/>
      <c r="AF4083" s="3"/>
      <c r="AG4083" s="3"/>
      <c r="AH4083" s="3"/>
      <c r="AJ4083" s="3"/>
      <c r="AK4083" s="3"/>
      <c r="AL4083" s="3"/>
      <c r="AN4083" s="3"/>
      <c r="AQ4083" s="3"/>
    </row>
    <row r="4084" spans="1:43">
      <c r="A4084" t="str">
        <f>IF(C4084="","","Allievo "&amp;COUNTIF($C$2:C4084,C4084))</f>
        <v/>
      </c>
      <c r="H4084" s="3"/>
      <c r="N4084" s="3"/>
      <c r="O4084" s="3"/>
      <c r="P4084" s="3"/>
      <c r="Q4084" s="3"/>
      <c r="R4084" s="3"/>
      <c r="S4084" s="3"/>
      <c r="T4084" s="3"/>
      <c r="V4084" s="3"/>
      <c r="W4084" s="3"/>
      <c r="X4084" s="3"/>
      <c r="Z4084" s="3"/>
      <c r="AA4084" s="3"/>
      <c r="AB4084" s="3"/>
      <c r="AC4084" s="3"/>
      <c r="AD4084" s="3"/>
      <c r="AF4084" s="3"/>
      <c r="AG4084" s="3"/>
      <c r="AH4084" s="3"/>
      <c r="AJ4084" s="3"/>
      <c r="AK4084" s="3"/>
      <c r="AL4084" s="3"/>
      <c r="AN4084" s="3"/>
      <c r="AQ4084" s="3"/>
    </row>
    <row r="4085" spans="1:43">
      <c r="A4085" t="str">
        <f>IF(C4085="","","Allievo "&amp;COUNTIF($C$2:C4085,C4085))</f>
        <v/>
      </c>
      <c r="H4085" s="3"/>
      <c r="N4085" s="3"/>
      <c r="O4085" s="3"/>
      <c r="P4085" s="3"/>
      <c r="Q4085" s="3"/>
      <c r="R4085" s="3"/>
      <c r="S4085" s="3"/>
      <c r="T4085" s="3"/>
      <c r="V4085" s="3"/>
      <c r="W4085" s="3"/>
      <c r="X4085" s="3"/>
      <c r="Z4085" s="3"/>
      <c r="AA4085" s="3"/>
      <c r="AB4085" s="3"/>
      <c r="AC4085" s="3"/>
      <c r="AD4085" s="3"/>
      <c r="AF4085" s="3"/>
      <c r="AG4085" s="3"/>
      <c r="AH4085" s="3"/>
      <c r="AJ4085" s="3"/>
      <c r="AK4085" s="3"/>
      <c r="AL4085" s="3"/>
      <c r="AN4085" s="3"/>
      <c r="AQ4085" s="3"/>
    </row>
    <row r="4086" spans="1:43">
      <c r="A4086" t="str">
        <f>IF(C4086="","","Allievo "&amp;COUNTIF($C$2:C4086,C4086))</f>
        <v/>
      </c>
      <c r="H4086" s="3"/>
      <c r="N4086" s="3"/>
      <c r="O4086" s="3"/>
      <c r="P4086" s="3"/>
      <c r="Q4086" s="3"/>
      <c r="R4086" s="3"/>
      <c r="S4086" s="3"/>
      <c r="T4086" s="3"/>
      <c r="V4086" s="3"/>
      <c r="W4086" s="3"/>
      <c r="X4086" s="3"/>
      <c r="Z4086" s="3"/>
      <c r="AA4086" s="3"/>
      <c r="AB4086" s="3"/>
      <c r="AC4086" s="3"/>
      <c r="AD4086" s="3"/>
      <c r="AF4086" s="3"/>
      <c r="AG4086" s="3"/>
      <c r="AH4086" s="3"/>
      <c r="AJ4086" s="3"/>
      <c r="AK4086" s="3"/>
      <c r="AL4086" s="3"/>
      <c r="AN4086" s="3"/>
      <c r="AQ4086" s="3"/>
    </row>
    <row r="4087" spans="1:43">
      <c r="A4087" t="str">
        <f>IF(C4087="","","Allievo "&amp;COUNTIF($C$2:C4087,C4087))</f>
        <v/>
      </c>
      <c r="H4087" s="3"/>
      <c r="N4087" s="3"/>
      <c r="O4087" s="3"/>
      <c r="P4087" s="3"/>
      <c r="Q4087" s="3"/>
      <c r="R4087" s="3"/>
      <c r="S4087" s="3"/>
      <c r="T4087" s="3"/>
      <c r="V4087" s="3"/>
      <c r="W4087" s="3"/>
      <c r="X4087" s="3"/>
      <c r="Z4087" s="3"/>
      <c r="AA4087" s="3"/>
      <c r="AB4087" s="3"/>
      <c r="AC4087" s="3"/>
      <c r="AD4087" s="3"/>
      <c r="AF4087" s="3"/>
      <c r="AG4087" s="3"/>
      <c r="AH4087" s="3"/>
      <c r="AJ4087" s="3"/>
      <c r="AK4087" s="3"/>
      <c r="AL4087" s="3"/>
      <c r="AN4087" s="3"/>
      <c r="AQ4087" s="3"/>
    </row>
    <row r="4088" spans="1:43">
      <c r="A4088" t="str">
        <f>IF(C4088="","","Allievo "&amp;COUNTIF($C$2:C4088,C4088))</f>
        <v/>
      </c>
      <c r="H4088" s="3"/>
      <c r="N4088" s="3"/>
      <c r="O4088" s="3"/>
      <c r="P4088" s="3"/>
      <c r="Q4088" s="3"/>
      <c r="R4088" s="3"/>
      <c r="S4088" s="3"/>
      <c r="T4088" s="3"/>
      <c r="V4088" s="3"/>
      <c r="W4088" s="3"/>
      <c r="X4088" s="3"/>
      <c r="Z4088" s="3"/>
      <c r="AA4088" s="3"/>
      <c r="AB4088" s="3"/>
      <c r="AC4088" s="3"/>
      <c r="AD4088" s="3"/>
      <c r="AF4088" s="3"/>
      <c r="AG4088" s="3"/>
      <c r="AH4088" s="3"/>
      <c r="AJ4088" s="3"/>
      <c r="AK4088" s="3"/>
      <c r="AL4088" s="3"/>
      <c r="AN4088" s="3"/>
      <c r="AQ4088" s="3"/>
    </row>
    <row r="4089" spans="1:43">
      <c r="A4089" t="str">
        <f>IF(C4089="","","Allievo "&amp;COUNTIF($C$2:C4089,C4089))</f>
        <v/>
      </c>
      <c r="H4089" s="3"/>
      <c r="N4089" s="3"/>
      <c r="O4089" s="3"/>
      <c r="P4089" s="3"/>
      <c r="Q4089" s="3"/>
      <c r="R4089" s="3"/>
      <c r="S4089" s="3"/>
      <c r="T4089" s="3"/>
      <c r="V4089" s="3"/>
      <c r="W4089" s="3"/>
      <c r="X4089" s="3"/>
      <c r="Z4089" s="3"/>
      <c r="AA4089" s="3"/>
      <c r="AB4089" s="3"/>
      <c r="AC4089" s="3"/>
      <c r="AD4089" s="3"/>
      <c r="AF4089" s="3"/>
      <c r="AG4089" s="3"/>
      <c r="AH4089" s="3"/>
      <c r="AJ4089" s="3"/>
      <c r="AK4089" s="3"/>
      <c r="AL4089" s="3"/>
      <c r="AN4089" s="3"/>
      <c r="AQ4089" s="3"/>
    </row>
    <row r="4090" spans="1:43">
      <c r="A4090" t="str">
        <f>IF(C4090="","","Allievo "&amp;COUNTIF($C$2:C4090,C4090))</f>
        <v/>
      </c>
      <c r="H4090" s="3"/>
      <c r="N4090" s="3"/>
      <c r="O4090" s="3"/>
      <c r="P4090" s="3"/>
      <c r="Q4090" s="3"/>
      <c r="R4090" s="3"/>
      <c r="S4090" s="3"/>
      <c r="T4090" s="3"/>
      <c r="V4090" s="3"/>
      <c r="W4090" s="3"/>
      <c r="X4090" s="3"/>
      <c r="Z4090" s="3"/>
      <c r="AA4090" s="3"/>
      <c r="AB4090" s="3"/>
      <c r="AC4090" s="3"/>
      <c r="AD4090" s="3"/>
      <c r="AF4090" s="3"/>
      <c r="AG4090" s="3"/>
      <c r="AH4090" s="3"/>
      <c r="AJ4090" s="3"/>
      <c r="AK4090" s="3"/>
      <c r="AL4090" s="3"/>
      <c r="AN4090" s="3"/>
      <c r="AQ4090" s="3"/>
    </row>
    <row r="4091" spans="1:43">
      <c r="A4091" t="str">
        <f>IF(C4091="","","Allievo "&amp;COUNTIF($C$2:C4091,C4091))</f>
        <v/>
      </c>
      <c r="H4091" s="3"/>
      <c r="N4091" s="3"/>
      <c r="O4091" s="3"/>
      <c r="P4091" s="3"/>
      <c r="Q4091" s="3"/>
      <c r="R4091" s="3"/>
      <c r="S4091" s="3"/>
      <c r="T4091" s="3"/>
      <c r="V4091" s="3"/>
      <c r="W4091" s="3"/>
      <c r="X4091" s="3"/>
      <c r="Z4091" s="3"/>
      <c r="AA4091" s="3"/>
      <c r="AB4091" s="3"/>
      <c r="AC4091" s="3"/>
      <c r="AD4091" s="3"/>
      <c r="AF4091" s="3"/>
      <c r="AG4091" s="3"/>
      <c r="AH4091" s="3"/>
      <c r="AJ4091" s="3"/>
      <c r="AK4091" s="3"/>
      <c r="AL4091" s="3"/>
      <c r="AN4091" s="3"/>
      <c r="AQ4091" s="3"/>
    </row>
    <row r="4092" spans="1:43">
      <c r="A4092" t="str">
        <f>IF(C4092="","","Allievo "&amp;COUNTIF($C$2:C4092,C4092))</f>
        <v/>
      </c>
      <c r="H4092" s="3"/>
      <c r="N4092" s="3"/>
      <c r="O4092" s="3"/>
      <c r="P4092" s="3"/>
      <c r="Q4092" s="3"/>
      <c r="R4092" s="3"/>
      <c r="S4092" s="3"/>
      <c r="T4092" s="3"/>
      <c r="V4092" s="3"/>
      <c r="W4092" s="3"/>
      <c r="X4092" s="3"/>
      <c r="Z4092" s="3"/>
      <c r="AA4092" s="3"/>
      <c r="AB4092" s="3"/>
      <c r="AC4092" s="3"/>
      <c r="AD4092" s="3"/>
      <c r="AF4092" s="3"/>
      <c r="AG4092" s="3"/>
      <c r="AH4092" s="3"/>
      <c r="AJ4092" s="3"/>
      <c r="AK4092" s="3"/>
      <c r="AL4092" s="3"/>
      <c r="AN4092" s="3"/>
      <c r="AQ4092" s="3"/>
    </row>
    <row r="4093" spans="1:43">
      <c r="A4093" t="str">
        <f>IF(C4093="","","Allievo "&amp;COUNTIF($C$2:C4093,C4093))</f>
        <v/>
      </c>
      <c r="H4093" s="3"/>
      <c r="N4093" s="3"/>
      <c r="O4093" s="3"/>
      <c r="P4093" s="3"/>
      <c r="Q4093" s="3"/>
      <c r="R4093" s="3"/>
      <c r="S4093" s="3"/>
      <c r="T4093" s="3"/>
      <c r="V4093" s="3"/>
      <c r="W4093" s="3"/>
      <c r="X4093" s="3"/>
      <c r="Z4093" s="3"/>
      <c r="AA4093" s="3"/>
      <c r="AB4093" s="3"/>
      <c r="AC4093" s="3"/>
      <c r="AD4093" s="3"/>
      <c r="AF4093" s="3"/>
      <c r="AG4093" s="3"/>
      <c r="AH4093" s="3"/>
      <c r="AJ4093" s="3"/>
      <c r="AK4093" s="3"/>
      <c r="AL4093" s="3"/>
      <c r="AN4093" s="3"/>
      <c r="AQ4093" s="3"/>
    </row>
    <row r="4094" spans="1:43">
      <c r="A4094" t="str">
        <f>IF(C4094="","","Allievo "&amp;COUNTIF($C$2:C4094,C4094))</f>
        <v/>
      </c>
      <c r="H4094" s="3"/>
      <c r="N4094" s="3"/>
      <c r="O4094" s="3"/>
      <c r="P4094" s="3"/>
      <c r="Q4094" s="3"/>
      <c r="R4094" s="3"/>
      <c r="S4094" s="3"/>
      <c r="T4094" s="3"/>
      <c r="V4094" s="3"/>
      <c r="W4094" s="3"/>
      <c r="X4094" s="3"/>
      <c r="Z4094" s="3"/>
      <c r="AA4094" s="3"/>
      <c r="AB4094" s="3"/>
      <c r="AC4094" s="3"/>
      <c r="AD4094" s="3"/>
      <c r="AF4094" s="3"/>
      <c r="AG4094" s="3"/>
      <c r="AH4094" s="3"/>
      <c r="AJ4094" s="3"/>
      <c r="AK4094" s="3"/>
      <c r="AL4094" s="3"/>
      <c r="AN4094" s="3"/>
      <c r="AQ4094" s="3"/>
    </row>
    <row r="4095" spans="1:43">
      <c r="A4095" t="str">
        <f>IF(C4095="","","Allievo "&amp;COUNTIF($C$2:C4095,C4095))</f>
        <v/>
      </c>
      <c r="H4095" s="3"/>
      <c r="N4095" s="3"/>
      <c r="O4095" s="3"/>
      <c r="P4095" s="3"/>
      <c r="Q4095" s="3"/>
      <c r="R4095" s="3"/>
      <c r="S4095" s="3"/>
      <c r="T4095" s="3"/>
      <c r="V4095" s="3"/>
      <c r="W4095" s="3"/>
      <c r="X4095" s="3"/>
      <c r="Z4095" s="3"/>
      <c r="AA4095" s="3"/>
      <c r="AB4095" s="3"/>
      <c r="AC4095" s="3"/>
      <c r="AD4095" s="3"/>
      <c r="AF4095" s="3"/>
      <c r="AG4095" s="3"/>
      <c r="AH4095" s="3"/>
      <c r="AJ4095" s="3"/>
      <c r="AK4095" s="3"/>
      <c r="AL4095" s="3"/>
      <c r="AN4095" s="3"/>
      <c r="AQ4095" s="3"/>
    </row>
    <row r="4096" spans="1:43">
      <c r="A4096" t="str">
        <f>IF(C4096="","","Allievo "&amp;COUNTIF($C$2:C4096,C4096))</f>
        <v/>
      </c>
      <c r="H4096" s="3"/>
      <c r="N4096" s="3"/>
      <c r="O4096" s="3"/>
      <c r="P4096" s="3"/>
      <c r="Q4096" s="3"/>
      <c r="R4096" s="3"/>
      <c r="S4096" s="3"/>
      <c r="T4096" s="3"/>
      <c r="V4096" s="3"/>
      <c r="W4096" s="3"/>
      <c r="X4096" s="3"/>
      <c r="Z4096" s="3"/>
      <c r="AA4096" s="3"/>
      <c r="AB4096" s="3"/>
      <c r="AC4096" s="3"/>
      <c r="AD4096" s="3"/>
      <c r="AF4096" s="3"/>
      <c r="AG4096" s="3"/>
      <c r="AH4096" s="3"/>
      <c r="AJ4096" s="3"/>
      <c r="AK4096" s="3"/>
      <c r="AL4096" s="3"/>
      <c r="AN4096" s="3"/>
      <c r="AQ4096" s="3"/>
    </row>
    <row r="4097" spans="1:43">
      <c r="A4097" t="str">
        <f>IF(C4097="","","Allievo "&amp;COUNTIF($C$2:C4097,C4097))</f>
        <v/>
      </c>
      <c r="H4097" s="3"/>
      <c r="N4097" s="3"/>
      <c r="O4097" s="3"/>
      <c r="P4097" s="3"/>
      <c r="Q4097" s="3"/>
      <c r="R4097" s="3"/>
      <c r="S4097" s="3"/>
      <c r="T4097" s="3"/>
      <c r="V4097" s="3"/>
      <c r="W4097" s="3"/>
      <c r="X4097" s="3"/>
      <c r="Z4097" s="3"/>
      <c r="AA4097" s="3"/>
      <c r="AB4097" s="3"/>
      <c r="AC4097" s="3"/>
      <c r="AD4097" s="3"/>
      <c r="AF4097" s="3"/>
      <c r="AG4097" s="3"/>
      <c r="AH4097" s="3"/>
      <c r="AJ4097" s="3"/>
      <c r="AK4097" s="3"/>
      <c r="AL4097" s="3"/>
      <c r="AN4097" s="3"/>
      <c r="AQ4097" s="3"/>
    </row>
    <row r="4098" spans="1:43">
      <c r="A4098" t="str">
        <f>IF(C4098="","","Allievo "&amp;COUNTIF($C$2:C4098,C4098))</f>
        <v/>
      </c>
      <c r="H4098" s="3"/>
      <c r="N4098" s="3"/>
      <c r="O4098" s="3"/>
      <c r="P4098" s="3"/>
      <c r="Q4098" s="3"/>
      <c r="R4098" s="3"/>
      <c r="S4098" s="3"/>
      <c r="T4098" s="3"/>
      <c r="V4098" s="3"/>
      <c r="W4098" s="3"/>
      <c r="X4098" s="3"/>
      <c r="Z4098" s="3"/>
      <c r="AA4098" s="3"/>
      <c r="AB4098" s="3"/>
      <c r="AC4098" s="3"/>
      <c r="AD4098" s="3"/>
      <c r="AF4098" s="3"/>
      <c r="AG4098" s="3"/>
      <c r="AH4098" s="3"/>
      <c r="AJ4098" s="3"/>
      <c r="AK4098" s="3"/>
      <c r="AL4098" s="3"/>
      <c r="AN4098" s="3"/>
      <c r="AQ4098" s="3"/>
    </row>
    <row r="4099" spans="1:43">
      <c r="A4099" t="str">
        <f>IF(C4099="","","Allievo "&amp;COUNTIF($C$2:C4099,C4099))</f>
        <v/>
      </c>
      <c r="H4099" s="3"/>
      <c r="N4099" s="3"/>
      <c r="O4099" s="3"/>
      <c r="P4099" s="3"/>
      <c r="Q4099" s="3"/>
      <c r="R4099" s="3"/>
      <c r="S4099" s="3"/>
      <c r="T4099" s="3"/>
      <c r="V4099" s="3"/>
      <c r="W4099" s="3"/>
      <c r="X4099" s="3"/>
      <c r="Z4099" s="3"/>
      <c r="AA4099" s="3"/>
      <c r="AB4099" s="3"/>
      <c r="AC4099" s="3"/>
      <c r="AD4099" s="3"/>
      <c r="AF4099" s="3"/>
      <c r="AG4099" s="3"/>
      <c r="AH4099" s="3"/>
      <c r="AJ4099" s="3"/>
      <c r="AK4099" s="3"/>
      <c r="AL4099" s="3"/>
      <c r="AN4099" s="3"/>
      <c r="AQ4099" s="3"/>
    </row>
    <row r="4100" spans="1:43">
      <c r="A4100" t="str">
        <f>IF(C4100="","","Allievo "&amp;COUNTIF($C$2:C4100,C4100))</f>
        <v/>
      </c>
      <c r="H4100" s="3"/>
      <c r="N4100" s="3"/>
      <c r="O4100" s="3"/>
      <c r="P4100" s="3"/>
      <c r="Q4100" s="3"/>
      <c r="R4100" s="3"/>
      <c r="S4100" s="3"/>
      <c r="T4100" s="3"/>
      <c r="V4100" s="3"/>
      <c r="W4100" s="3"/>
      <c r="X4100" s="3"/>
      <c r="Z4100" s="3"/>
      <c r="AA4100" s="3"/>
      <c r="AB4100" s="3"/>
      <c r="AC4100" s="3"/>
      <c r="AD4100" s="3"/>
      <c r="AF4100" s="3"/>
      <c r="AG4100" s="3"/>
      <c r="AH4100" s="3"/>
      <c r="AJ4100" s="3"/>
      <c r="AK4100" s="3"/>
      <c r="AL4100" s="3"/>
      <c r="AN4100" s="3"/>
      <c r="AQ4100" s="3"/>
    </row>
    <row r="4101" spans="1:43">
      <c r="A4101" t="str">
        <f>IF(C4101="","","Allievo "&amp;COUNTIF($C$2:C4101,C4101))</f>
        <v/>
      </c>
      <c r="H4101" s="3"/>
      <c r="N4101" s="3"/>
      <c r="O4101" s="3"/>
      <c r="P4101" s="3"/>
      <c r="Q4101" s="3"/>
      <c r="R4101" s="3"/>
      <c r="S4101" s="3"/>
      <c r="T4101" s="3"/>
      <c r="V4101" s="3"/>
      <c r="W4101" s="3"/>
      <c r="X4101" s="3"/>
      <c r="Z4101" s="3"/>
      <c r="AA4101" s="3"/>
      <c r="AB4101" s="3"/>
      <c r="AC4101" s="3"/>
      <c r="AD4101" s="3"/>
      <c r="AF4101" s="3"/>
      <c r="AG4101" s="3"/>
      <c r="AH4101" s="3"/>
      <c r="AJ4101" s="3"/>
      <c r="AK4101" s="3"/>
      <c r="AL4101" s="3"/>
      <c r="AN4101" s="3"/>
      <c r="AQ4101" s="3"/>
    </row>
    <row r="4102" spans="1:43">
      <c r="A4102" t="str">
        <f>IF(C4102="","","Allievo "&amp;COUNTIF($C$2:C4102,C4102))</f>
        <v/>
      </c>
      <c r="H4102" s="3"/>
      <c r="N4102" s="3"/>
      <c r="O4102" s="3"/>
      <c r="P4102" s="3"/>
      <c r="Q4102" s="3"/>
      <c r="R4102" s="3"/>
      <c r="S4102" s="3"/>
      <c r="T4102" s="3"/>
      <c r="V4102" s="3"/>
      <c r="W4102" s="3"/>
      <c r="X4102" s="3"/>
      <c r="Z4102" s="3"/>
      <c r="AA4102" s="3"/>
      <c r="AB4102" s="3"/>
      <c r="AC4102" s="3"/>
      <c r="AD4102" s="3"/>
      <c r="AF4102" s="3"/>
      <c r="AG4102" s="3"/>
      <c r="AH4102" s="3"/>
      <c r="AJ4102" s="3"/>
      <c r="AK4102" s="3"/>
      <c r="AL4102" s="3"/>
      <c r="AN4102" s="3"/>
      <c r="AQ4102" s="3"/>
    </row>
    <row r="4103" spans="1:43">
      <c r="A4103" t="str">
        <f>IF(C4103="","","Allievo "&amp;COUNTIF($C$2:C4103,C4103))</f>
        <v/>
      </c>
      <c r="H4103" s="3"/>
      <c r="N4103" s="3"/>
      <c r="O4103" s="3"/>
      <c r="P4103" s="3"/>
      <c r="Q4103" s="3"/>
      <c r="R4103" s="3"/>
      <c r="S4103" s="3"/>
      <c r="T4103" s="3"/>
      <c r="V4103" s="3"/>
      <c r="W4103" s="3"/>
      <c r="X4103" s="3"/>
      <c r="Z4103" s="3"/>
      <c r="AA4103" s="3"/>
      <c r="AB4103" s="3"/>
      <c r="AC4103" s="3"/>
      <c r="AD4103" s="3"/>
      <c r="AF4103" s="3"/>
      <c r="AG4103" s="3"/>
      <c r="AH4103" s="3"/>
      <c r="AJ4103" s="3"/>
      <c r="AK4103" s="3"/>
      <c r="AL4103" s="3"/>
      <c r="AN4103" s="3"/>
      <c r="AQ4103" s="3"/>
    </row>
    <row r="4104" spans="1:43">
      <c r="A4104" t="str">
        <f>IF(C4104="","","Allievo "&amp;COUNTIF($C$2:C4104,C4104))</f>
        <v/>
      </c>
      <c r="H4104" s="3"/>
      <c r="N4104" s="3"/>
      <c r="O4104" s="3"/>
      <c r="P4104" s="3"/>
      <c r="Q4104" s="3"/>
      <c r="R4104" s="3"/>
      <c r="S4104" s="3"/>
      <c r="T4104" s="3"/>
      <c r="V4104" s="3"/>
      <c r="W4104" s="3"/>
      <c r="X4104" s="3"/>
      <c r="Z4104" s="3"/>
      <c r="AA4104" s="3"/>
      <c r="AB4104" s="3"/>
      <c r="AC4104" s="3"/>
      <c r="AD4104" s="3"/>
      <c r="AF4104" s="3"/>
      <c r="AG4104" s="3"/>
      <c r="AH4104" s="3"/>
      <c r="AJ4104" s="3"/>
      <c r="AK4104" s="3"/>
      <c r="AL4104" s="3"/>
      <c r="AN4104" s="3"/>
      <c r="AQ4104" s="3"/>
    </row>
    <row r="4105" spans="1:43">
      <c r="A4105" t="str">
        <f>IF(C4105="","","Allievo "&amp;COUNTIF($C$2:C4105,C4105))</f>
        <v/>
      </c>
      <c r="H4105" s="3"/>
      <c r="N4105" s="3"/>
      <c r="O4105" s="3"/>
      <c r="P4105" s="3"/>
      <c r="Q4105" s="3"/>
      <c r="R4105" s="3"/>
      <c r="S4105" s="3"/>
      <c r="T4105" s="3"/>
      <c r="V4105" s="3"/>
      <c r="W4105" s="3"/>
      <c r="X4105" s="3"/>
      <c r="Z4105" s="3"/>
      <c r="AA4105" s="3"/>
      <c r="AB4105" s="3"/>
      <c r="AC4105" s="3"/>
      <c r="AD4105" s="3"/>
      <c r="AF4105" s="3"/>
      <c r="AG4105" s="3"/>
      <c r="AH4105" s="3"/>
      <c r="AJ4105" s="3"/>
      <c r="AK4105" s="3"/>
      <c r="AL4105" s="3"/>
      <c r="AN4105" s="3"/>
      <c r="AQ4105" s="3"/>
    </row>
    <row r="4106" spans="1:43">
      <c r="A4106" t="str">
        <f>IF(C4106="","","Allievo "&amp;COUNTIF($C$2:C4106,C4106))</f>
        <v/>
      </c>
      <c r="H4106" s="3"/>
      <c r="N4106" s="3"/>
      <c r="O4106" s="3"/>
      <c r="P4106" s="3"/>
      <c r="Q4106" s="3"/>
      <c r="R4106" s="3"/>
      <c r="S4106" s="3"/>
      <c r="T4106" s="3"/>
      <c r="V4106" s="3"/>
      <c r="W4106" s="3"/>
      <c r="X4106" s="3"/>
      <c r="Z4106" s="3"/>
      <c r="AA4106" s="3"/>
      <c r="AB4106" s="3"/>
      <c r="AC4106" s="3"/>
      <c r="AD4106" s="3"/>
      <c r="AF4106" s="3"/>
      <c r="AG4106" s="3"/>
      <c r="AH4106" s="3"/>
      <c r="AJ4106" s="3"/>
      <c r="AK4106" s="3"/>
      <c r="AL4106" s="3"/>
      <c r="AN4106" s="3"/>
      <c r="AQ4106" s="3"/>
    </row>
    <row r="4107" spans="1:43">
      <c r="A4107" t="str">
        <f>IF(C4107="","","Allievo "&amp;COUNTIF($C$2:C4107,C4107))</f>
        <v/>
      </c>
      <c r="H4107" s="3"/>
      <c r="N4107" s="3"/>
      <c r="O4107" s="3"/>
      <c r="P4107" s="3"/>
      <c r="Q4107" s="3"/>
      <c r="R4107" s="3"/>
      <c r="S4107" s="3"/>
      <c r="T4107" s="3"/>
      <c r="V4107" s="3"/>
      <c r="W4107" s="3"/>
      <c r="X4107" s="3"/>
      <c r="Z4107" s="3"/>
      <c r="AA4107" s="3"/>
      <c r="AB4107" s="3"/>
      <c r="AC4107" s="3"/>
      <c r="AD4107" s="3"/>
      <c r="AF4107" s="3"/>
      <c r="AG4107" s="3"/>
      <c r="AH4107" s="3"/>
      <c r="AJ4107" s="3"/>
      <c r="AK4107" s="3"/>
      <c r="AL4107" s="3"/>
      <c r="AN4107" s="3"/>
      <c r="AQ4107" s="3"/>
    </row>
    <row r="4108" spans="1:43">
      <c r="A4108" t="str">
        <f>IF(C4108="","","Allievo "&amp;COUNTIF($C$2:C4108,C4108))</f>
        <v/>
      </c>
      <c r="H4108" s="3"/>
      <c r="N4108" s="3"/>
      <c r="O4108" s="3"/>
      <c r="P4108" s="3"/>
      <c r="Q4108" s="3"/>
      <c r="R4108" s="3"/>
      <c r="S4108" s="3"/>
      <c r="T4108" s="3"/>
      <c r="V4108" s="3"/>
      <c r="W4108" s="3"/>
      <c r="X4108" s="3"/>
      <c r="Z4108" s="3"/>
      <c r="AA4108" s="3"/>
      <c r="AB4108" s="3"/>
      <c r="AC4108" s="3"/>
      <c r="AD4108" s="3"/>
      <c r="AF4108" s="3"/>
      <c r="AG4108" s="3"/>
      <c r="AH4108" s="3"/>
      <c r="AJ4108" s="3"/>
      <c r="AK4108" s="3"/>
      <c r="AL4108" s="3"/>
      <c r="AN4108" s="3"/>
      <c r="AQ4108" s="3"/>
    </row>
    <row r="4109" spans="1:43">
      <c r="A4109" t="str">
        <f>IF(C4109="","","Allievo "&amp;COUNTIF($C$2:C4109,C4109))</f>
        <v/>
      </c>
      <c r="H4109" s="3"/>
      <c r="N4109" s="3"/>
      <c r="O4109" s="3"/>
      <c r="P4109" s="3"/>
      <c r="Q4109" s="3"/>
      <c r="R4109" s="3"/>
      <c r="S4109" s="3"/>
      <c r="T4109" s="3"/>
      <c r="V4109" s="3"/>
      <c r="W4109" s="3"/>
      <c r="X4109" s="3"/>
      <c r="Z4109" s="3"/>
      <c r="AA4109" s="3"/>
      <c r="AB4109" s="3"/>
      <c r="AC4109" s="3"/>
      <c r="AD4109" s="3"/>
      <c r="AF4109" s="3"/>
      <c r="AG4109" s="3"/>
      <c r="AH4109" s="3"/>
      <c r="AJ4109" s="3"/>
      <c r="AK4109" s="3"/>
      <c r="AL4109" s="3"/>
      <c r="AN4109" s="3"/>
      <c r="AQ4109" s="3"/>
    </row>
    <row r="4110" spans="1:43">
      <c r="A4110" t="str">
        <f>IF(C4110="","","Allievo "&amp;COUNTIF($C$2:C4110,C4110))</f>
        <v/>
      </c>
      <c r="H4110" s="3"/>
      <c r="N4110" s="3"/>
      <c r="O4110" s="3"/>
      <c r="P4110" s="3"/>
      <c r="Q4110" s="3"/>
      <c r="R4110" s="3"/>
      <c r="S4110" s="3"/>
      <c r="T4110" s="3"/>
      <c r="V4110" s="3"/>
      <c r="W4110" s="3"/>
      <c r="X4110" s="3"/>
      <c r="Z4110" s="3"/>
      <c r="AA4110" s="3"/>
      <c r="AB4110" s="3"/>
      <c r="AC4110" s="3"/>
      <c r="AD4110" s="3"/>
      <c r="AF4110" s="3"/>
      <c r="AG4110" s="3"/>
      <c r="AH4110" s="3"/>
      <c r="AJ4110" s="3"/>
      <c r="AK4110" s="3"/>
      <c r="AL4110" s="3"/>
      <c r="AN4110" s="3"/>
      <c r="AQ4110" s="3"/>
    </row>
    <row r="4111" spans="1:43">
      <c r="A4111" t="str">
        <f>IF(C4111="","","Allievo "&amp;COUNTIF($C$2:C4111,C4111))</f>
        <v/>
      </c>
      <c r="H4111" s="3"/>
      <c r="N4111" s="3"/>
      <c r="O4111" s="3"/>
      <c r="P4111" s="3"/>
      <c r="Q4111" s="3"/>
      <c r="R4111" s="3"/>
      <c r="S4111" s="3"/>
      <c r="T4111" s="3"/>
      <c r="V4111" s="3"/>
      <c r="W4111" s="3"/>
      <c r="X4111" s="3"/>
      <c r="Z4111" s="3"/>
      <c r="AA4111" s="3"/>
      <c r="AB4111" s="3"/>
      <c r="AC4111" s="3"/>
      <c r="AD4111" s="3"/>
      <c r="AF4111" s="3"/>
      <c r="AG4111" s="3"/>
      <c r="AH4111" s="3"/>
      <c r="AJ4111" s="3"/>
      <c r="AK4111" s="3"/>
      <c r="AL4111" s="3"/>
      <c r="AN4111" s="3"/>
      <c r="AQ4111" s="3"/>
    </row>
    <row r="4112" spans="1:43">
      <c r="A4112" t="str">
        <f>IF(C4112="","","Allievo "&amp;COUNTIF($C$2:C4112,C4112))</f>
        <v/>
      </c>
      <c r="H4112" s="3"/>
      <c r="N4112" s="3"/>
      <c r="O4112" s="3"/>
      <c r="P4112" s="3"/>
      <c r="Q4112" s="3"/>
      <c r="R4112" s="3"/>
      <c r="S4112" s="3"/>
      <c r="T4112" s="3"/>
      <c r="V4112" s="3"/>
      <c r="W4112" s="3"/>
      <c r="X4112" s="3"/>
      <c r="Z4112" s="3"/>
      <c r="AA4112" s="3"/>
      <c r="AB4112" s="3"/>
      <c r="AC4112" s="3"/>
      <c r="AD4112" s="3"/>
      <c r="AF4112" s="3"/>
      <c r="AG4112" s="3"/>
      <c r="AH4112" s="3"/>
      <c r="AJ4112" s="3"/>
      <c r="AK4112" s="3"/>
      <c r="AL4112" s="3"/>
      <c r="AN4112" s="3"/>
      <c r="AQ4112" s="3"/>
    </row>
    <row r="4113" spans="1:43">
      <c r="A4113" t="str">
        <f>IF(C4113="","","Allievo "&amp;COUNTIF($C$2:C4113,C4113))</f>
        <v/>
      </c>
      <c r="H4113" s="3"/>
      <c r="N4113" s="3"/>
      <c r="O4113" s="3"/>
      <c r="P4113" s="3"/>
      <c r="Q4113" s="3"/>
      <c r="R4113" s="3"/>
      <c r="S4113" s="3"/>
      <c r="T4113" s="3"/>
      <c r="V4113" s="3"/>
      <c r="W4113" s="3"/>
      <c r="X4113" s="3"/>
      <c r="Z4113" s="3"/>
      <c r="AA4113" s="3"/>
      <c r="AB4113" s="3"/>
      <c r="AC4113" s="3"/>
      <c r="AD4113" s="3"/>
      <c r="AF4113" s="3"/>
      <c r="AG4113" s="3"/>
      <c r="AH4113" s="3"/>
      <c r="AJ4113" s="3"/>
      <c r="AK4113" s="3"/>
      <c r="AL4113" s="3"/>
      <c r="AN4113" s="3"/>
      <c r="AQ4113" s="3"/>
    </row>
    <row r="4114" spans="1:43">
      <c r="A4114" t="str">
        <f>IF(C4114="","","Allievo "&amp;COUNTIF($C$2:C4114,C4114))</f>
        <v/>
      </c>
      <c r="H4114" s="3"/>
      <c r="N4114" s="3"/>
      <c r="O4114" s="3"/>
      <c r="P4114" s="3"/>
      <c r="Q4114" s="3"/>
      <c r="R4114" s="3"/>
      <c r="S4114" s="3"/>
      <c r="T4114" s="3"/>
      <c r="V4114" s="3"/>
      <c r="W4114" s="3"/>
      <c r="X4114" s="3"/>
      <c r="Z4114" s="3"/>
      <c r="AA4114" s="3"/>
      <c r="AB4114" s="3"/>
      <c r="AC4114" s="3"/>
      <c r="AD4114" s="3"/>
      <c r="AF4114" s="3"/>
      <c r="AG4114" s="3"/>
      <c r="AH4114" s="3"/>
      <c r="AJ4114" s="3"/>
      <c r="AK4114" s="3"/>
      <c r="AL4114" s="3"/>
      <c r="AN4114" s="3"/>
      <c r="AQ4114" s="3"/>
    </row>
    <row r="4115" spans="1:43">
      <c r="A4115" t="str">
        <f>IF(C4115="","","Allievo "&amp;COUNTIF($C$2:C4115,C4115))</f>
        <v/>
      </c>
      <c r="H4115" s="3"/>
      <c r="N4115" s="3"/>
      <c r="O4115" s="3"/>
      <c r="P4115" s="3"/>
      <c r="Q4115" s="3"/>
      <c r="R4115" s="3"/>
      <c r="S4115" s="3"/>
      <c r="T4115" s="3"/>
      <c r="V4115" s="3"/>
      <c r="W4115" s="3"/>
      <c r="X4115" s="3"/>
      <c r="Z4115" s="3"/>
      <c r="AA4115" s="3"/>
      <c r="AB4115" s="3"/>
      <c r="AC4115" s="3"/>
      <c r="AD4115" s="3"/>
      <c r="AF4115" s="3"/>
      <c r="AG4115" s="3"/>
      <c r="AH4115" s="3"/>
      <c r="AJ4115" s="3"/>
      <c r="AK4115" s="3"/>
      <c r="AL4115" s="3"/>
      <c r="AN4115" s="3"/>
      <c r="AQ4115" s="3"/>
    </row>
    <row r="4116" spans="1:43">
      <c r="A4116" t="str">
        <f>IF(C4116="","","Allievo "&amp;COUNTIF($C$2:C4116,C4116))</f>
        <v/>
      </c>
      <c r="H4116" s="3"/>
      <c r="N4116" s="3"/>
      <c r="O4116" s="3"/>
      <c r="P4116" s="3"/>
      <c r="Q4116" s="3"/>
      <c r="R4116" s="3"/>
      <c r="S4116" s="3"/>
      <c r="T4116" s="3"/>
      <c r="V4116" s="3"/>
      <c r="W4116" s="3"/>
      <c r="X4116" s="3"/>
      <c r="Z4116" s="3"/>
      <c r="AA4116" s="3"/>
      <c r="AB4116" s="3"/>
      <c r="AC4116" s="3"/>
      <c r="AD4116" s="3"/>
      <c r="AF4116" s="3"/>
      <c r="AG4116" s="3"/>
      <c r="AH4116" s="3"/>
      <c r="AJ4116" s="3"/>
      <c r="AK4116" s="3"/>
      <c r="AL4116" s="3"/>
      <c r="AN4116" s="3"/>
      <c r="AQ4116" s="3"/>
    </row>
    <row r="4117" spans="1:43">
      <c r="A4117" t="str">
        <f>IF(C4117="","","Allievo "&amp;COUNTIF($C$2:C4117,C4117))</f>
        <v/>
      </c>
      <c r="H4117" s="3"/>
      <c r="N4117" s="3"/>
      <c r="O4117" s="3"/>
      <c r="P4117" s="3"/>
      <c r="Q4117" s="3"/>
      <c r="R4117" s="3"/>
      <c r="S4117" s="3"/>
      <c r="T4117" s="3"/>
      <c r="V4117" s="3"/>
      <c r="W4117" s="3"/>
      <c r="X4117" s="3"/>
      <c r="Z4117" s="3"/>
      <c r="AA4117" s="3"/>
      <c r="AB4117" s="3"/>
      <c r="AC4117" s="3"/>
      <c r="AD4117" s="3"/>
      <c r="AF4117" s="3"/>
      <c r="AG4117" s="3"/>
      <c r="AH4117" s="3"/>
      <c r="AJ4117" s="3"/>
      <c r="AK4117" s="3"/>
      <c r="AL4117" s="3"/>
      <c r="AN4117" s="3"/>
      <c r="AQ4117" s="3"/>
    </row>
    <row r="4118" spans="1:43">
      <c r="A4118" t="str">
        <f>IF(C4118="","","Allievo "&amp;COUNTIF($C$2:C4118,C4118))</f>
        <v/>
      </c>
      <c r="H4118" s="3"/>
      <c r="N4118" s="3"/>
      <c r="O4118" s="3"/>
      <c r="P4118" s="3"/>
      <c r="Q4118" s="3"/>
      <c r="R4118" s="3"/>
      <c r="S4118" s="3"/>
      <c r="T4118" s="3"/>
      <c r="V4118" s="3"/>
      <c r="W4118" s="3"/>
      <c r="X4118" s="3"/>
      <c r="Z4118" s="3"/>
      <c r="AA4118" s="3"/>
      <c r="AB4118" s="3"/>
      <c r="AC4118" s="3"/>
      <c r="AD4118" s="3"/>
      <c r="AF4118" s="3"/>
      <c r="AG4118" s="3"/>
      <c r="AH4118" s="3"/>
      <c r="AJ4118" s="3"/>
      <c r="AK4118" s="3"/>
      <c r="AL4118" s="3"/>
      <c r="AN4118" s="3"/>
      <c r="AQ4118" s="3"/>
    </row>
    <row r="4119" spans="1:43">
      <c r="A4119" t="str">
        <f>IF(C4119="","","Allievo "&amp;COUNTIF($C$2:C4119,C4119))</f>
        <v/>
      </c>
      <c r="H4119" s="3"/>
      <c r="N4119" s="3"/>
      <c r="O4119" s="3"/>
      <c r="P4119" s="3"/>
      <c r="Q4119" s="3"/>
      <c r="R4119" s="3"/>
      <c r="S4119" s="3"/>
      <c r="T4119" s="3"/>
      <c r="V4119" s="3"/>
      <c r="W4119" s="3"/>
      <c r="X4119" s="3"/>
      <c r="Z4119" s="3"/>
      <c r="AA4119" s="3"/>
      <c r="AB4119" s="3"/>
      <c r="AC4119" s="3"/>
      <c r="AD4119" s="3"/>
      <c r="AF4119" s="3"/>
      <c r="AG4119" s="3"/>
      <c r="AH4119" s="3"/>
      <c r="AJ4119" s="3"/>
      <c r="AK4119" s="3"/>
      <c r="AL4119" s="3"/>
      <c r="AN4119" s="3"/>
      <c r="AQ4119" s="3"/>
    </row>
    <row r="4120" spans="1:43">
      <c r="A4120" t="str">
        <f>IF(C4120="","","Allievo "&amp;COUNTIF($C$2:C4120,C4120))</f>
        <v/>
      </c>
      <c r="H4120" s="3"/>
      <c r="N4120" s="3"/>
      <c r="O4120" s="3"/>
      <c r="P4120" s="3"/>
      <c r="Q4120" s="3"/>
      <c r="R4120" s="3"/>
      <c r="S4120" s="3"/>
      <c r="T4120" s="3"/>
      <c r="V4120" s="3"/>
      <c r="W4120" s="3"/>
      <c r="X4120" s="3"/>
      <c r="Z4120" s="3"/>
      <c r="AA4120" s="3"/>
      <c r="AB4120" s="3"/>
      <c r="AC4120" s="3"/>
      <c r="AD4120" s="3"/>
      <c r="AF4120" s="3"/>
      <c r="AG4120" s="3"/>
      <c r="AH4120" s="3"/>
      <c r="AJ4120" s="3"/>
      <c r="AK4120" s="3"/>
      <c r="AL4120" s="3"/>
      <c r="AN4120" s="3"/>
      <c r="AQ4120" s="3"/>
    </row>
    <row r="4121" spans="1:43">
      <c r="A4121" t="str">
        <f>IF(C4121="","","Allievo "&amp;COUNTIF($C$2:C4121,C4121))</f>
        <v/>
      </c>
      <c r="H4121" s="3"/>
      <c r="N4121" s="3"/>
      <c r="O4121" s="3"/>
      <c r="P4121" s="3"/>
      <c r="Q4121" s="3"/>
      <c r="R4121" s="3"/>
      <c r="S4121" s="3"/>
      <c r="T4121" s="3"/>
      <c r="V4121" s="3"/>
      <c r="W4121" s="3"/>
      <c r="X4121" s="3"/>
      <c r="Z4121" s="3"/>
      <c r="AA4121" s="3"/>
      <c r="AB4121" s="3"/>
      <c r="AC4121" s="3"/>
      <c r="AD4121" s="3"/>
      <c r="AF4121" s="3"/>
      <c r="AG4121" s="3"/>
      <c r="AH4121" s="3"/>
      <c r="AJ4121" s="3"/>
      <c r="AK4121" s="3"/>
      <c r="AL4121" s="3"/>
      <c r="AN4121" s="3"/>
      <c r="AQ4121" s="3"/>
    </row>
    <row r="4122" spans="1:43">
      <c r="A4122" t="str">
        <f>IF(C4122="","","Allievo "&amp;COUNTIF($C$2:C4122,C4122))</f>
        <v/>
      </c>
      <c r="H4122" s="3"/>
      <c r="N4122" s="3"/>
      <c r="O4122" s="3"/>
      <c r="P4122" s="3"/>
      <c r="Q4122" s="3"/>
      <c r="R4122" s="3"/>
      <c r="S4122" s="3"/>
      <c r="T4122" s="3"/>
      <c r="V4122" s="3"/>
      <c r="W4122" s="3"/>
      <c r="X4122" s="3"/>
      <c r="Z4122" s="3"/>
      <c r="AA4122" s="3"/>
      <c r="AB4122" s="3"/>
      <c r="AC4122" s="3"/>
      <c r="AD4122" s="3"/>
      <c r="AF4122" s="3"/>
      <c r="AG4122" s="3"/>
      <c r="AH4122" s="3"/>
      <c r="AJ4122" s="3"/>
      <c r="AK4122" s="3"/>
      <c r="AL4122" s="3"/>
      <c r="AN4122" s="3"/>
      <c r="AQ4122" s="3"/>
    </row>
    <row r="4123" spans="1:43">
      <c r="A4123" t="str">
        <f>IF(C4123="","","Allievo "&amp;COUNTIF($C$2:C4123,C4123))</f>
        <v/>
      </c>
      <c r="H4123" s="3"/>
      <c r="N4123" s="3"/>
      <c r="O4123" s="3"/>
      <c r="P4123" s="3"/>
      <c r="Q4123" s="3"/>
      <c r="R4123" s="3"/>
      <c r="S4123" s="3"/>
      <c r="T4123" s="3"/>
      <c r="V4123" s="3"/>
      <c r="W4123" s="3"/>
      <c r="X4123" s="3"/>
      <c r="Z4123" s="3"/>
      <c r="AA4123" s="3"/>
      <c r="AB4123" s="3"/>
      <c r="AC4123" s="3"/>
      <c r="AD4123" s="3"/>
      <c r="AF4123" s="3"/>
      <c r="AG4123" s="3"/>
      <c r="AH4123" s="3"/>
      <c r="AJ4123" s="3"/>
      <c r="AK4123" s="3"/>
      <c r="AL4123" s="3"/>
      <c r="AN4123" s="3"/>
      <c r="AQ4123" s="3"/>
    </row>
    <row r="4124" spans="1:43">
      <c r="A4124" t="str">
        <f>IF(C4124="","","Allievo "&amp;COUNTIF($C$2:C4124,C4124))</f>
        <v/>
      </c>
      <c r="H4124" s="3"/>
      <c r="N4124" s="3"/>
      <c r="O4124" s="3"/>
      <c r="P4124" s="3"/>
      <c r="Q4124" s="3"/>
      <c r="R4124" s="3"/>
      <c r="S4124" s="3"/>
      <c r="T4124" s="3"/>
      <c r="V4124" s="3"/>
      <c r="W4124" s="3"/>
      <c r="X4124" s="3"/>
      <c r="Z4124" s="3"/>
      <c r="AA4124" s="3"/>
      <c r="AB4124" s="3"/>
      <c r="AC4124" s="3"/>
      <c r="AD4124" s="3"/>
      <c r="AF4124" s="3"/>
      <c r="AG4124" s="3"/>
      <c r="AH4124" s="3"/>
      <c r="AJ4124" s="3"/>
      <c r="AK4124" s="3"/>
      <c r="AL4124" s="3"/>
      <c r="AN4124" s="3"/>
      <c r="AQ4124" s="3"/>
    </row>
    <row r="4125" spans="1:43">
      <c r="A4125" t="str">
        <f>IF(C4125="","","Allievo "&amp;COUNTIF($C$2:C4125,C4125))</f>
        <v/>
      </c>
      <c r="H4125" s="3"/>
      <c r="N4125" s="3"/>
      <c r="O4125" s="3"/>
      <c r="P4125" s="3"/>
      <c r="Q4125" s="3"/>
      <c r="R4125" s="3"/>
      <c r="S4125" s="3"/>
      <c r="T4125" s="3"/>
      <c r="V4125" s="3"/>
      <c r="W4125" s="3"/>
      <c r="X4125" s="3"/>
      <c r="Z4125" s="3"/>
      <c r="AA4125" s="3"/>
      <c r="AB4125" s="3"/>
      <c r="AC4125" s="3"/>
      <c r="AD4125" s="3"/>
      <c r="AF4125" s="3"/>
      <c r="AG4125" s="3"/>
      <c r="AH4125" s="3"/>
      <c r="AJ4125" s="3"/>
      <c r="AK4125" s="3"/>
      <c r="AL4125" s="3"/>
      <c r="AN4125" s="3"/>
      <c r="AQ4125" s="3"/>
    </row>
    <row r="4126" spans="1:43">
      <c r="A4126" t="str">
        <f>IF(C4126="","","Allievo "&amp;COUNTIF($C$2:C4126,C4126))</f>
        <v/>
      </c>
      <c r="H4126" s="3"/>
      <c r="N4126" s="3"/>
      <c r="O4126" s="3"/>
      <c r="P4126" s="3"/>
      <c r="Q4126" s="3"/>
      <c r="R4126" s="3"/>
      <c r="S4126" s="3"/>
      <c r="T4126" s="3"/>
      <c r="V4126" s="3"/>
      <c r="W4126" s="3"/>
      <c r="X4126" s="3"/>
      <c r="Z4126" s="3"/>
      <c r="AA4126" s="3"/>
      <c r="AB4126" s="3"/>
      <c r="AC4126" s="3"/>
      <c r="AD4126" s="3"/>
      <c r="AF4126" s="3"/>
      <c r="AG4126" s="3"/>
      <c r="AH4126" s="3"/>
      <c r="AJ4126" s="3"/>
      <c r="AK4126" s="3"/>
      <c r="AL4126" s="3"/>
      <c r="AN4126" s="3"/>
      <c r="AQ4126" s="3"/>
    </row>
    <row r="4127" spans="1:43">
      <c r="A4127" t="str">
        <f>IF(C4127="","","Allievo "&amp;COUNTIF($C$2:C4127,C4127))</f>
        <v/>
      </c>
      <c r="H4127" s="3"/>
      <c r="N4127" s="3"/>
      <c r="O4127" s="3"/>
      <c r="P4127" s="3"/>
      <c r="Q4127" s="3"/>
      <c r="R4127" s="3"/>
      <c r="S4127" s="3"/>
      <c r="T4127" s="3"/>
      <c r="V4127" s="3"/>
      <c r="W4127" s="3"/>
      <c r="X4127" s="3"/>
      <c r="Z4127" s="3"/>
      <c r="AA4127" s="3"/>
      <c r="AB4127" s="3"/>
      <c r="AC4127" s="3"/>
      <c r="AD4127" s="3"/>
      <c r="AF4127" s="3"/>
      <c r="AG4127" s="3"/>
      <c r="AH4127" s="3"/>
      <c r="AJ4127" s="3"/>
      <c r="AK4127" s="3"/>
      <c r="AL4127" s="3"/>
      <c r="AN4127" s="3"/>
      <c r="AQ4127" s="3"/>
    </row>
    <row r="4128" spans="1:43">
      <c r="A4128" t="str">
        <f>IF(C4128="","","Allievo "&amp;COUNTIF($C$2:C4128,C4128))</f>
        <v/>
      </c>
      <c r="H4128" s="3"/>
      <c r="N4128" s="3"/>
      <c r="O4128" s="3"/>
      <c r="P4128" s="3"/>
      <c r="Q4128" s="3"/>
      <c r="R4128" s="3"/>
      <c r="S4128" s="3"/>
      <c r="T4128" s="3"/>
      <c r="V4128" s="3"/>
      <c r="W4128" s="3"/>
      <c r="X4128" s="3"/>
      <c r="Z4128" s="3"/>
      <c r="AA4128" s="3"/>
      <c r="AB4128" s="3"/>
      <c r="AC4128" s="3"/>
      <c r="AD4128" s="3"/>
      <c r="AF4128" s="3"/>
      <c r="AG4128" s="3"/>
      <c r="AH4128" s="3"/>
      <c r="AJ4128" s="3"/>
      <c r="AK4128" s="3"/>
      <c r="AL4128" s="3"/>
      <c r="AN4128" s="3"/>
      <c r="AQ4128" s="3"/>
    </row>
    <row r="4129" spans="1:43">
      <c r="A4129" t="str">
        <f>IF(C4129="","","Allievo "&amp;COUNTIF($C$2:C4129,C4129))</f>
        <v/>
      </c>
      <c r="H4129" s="3"/>
      <c r="N4129" s="3"/>
      <c r="O4129" s="3"/>
      <c r="P4129" s="3"/>
      <c r="Q4129" s="3"/>
      <c r="R4129" s="3"/>
      <c r="S4129" s="3"/>
      <c r="T4129" s="3"/>
      <c r="V4129" s="3"/>
      <c r="W4129" s="3"/>
      <c r="X4129" s="3"/>
      <c r="Z4129" s="3"/>
      <c r="AA4129" s="3"/>
      <c r="AB4129" s="3"/>
      <c r="AC4129" s="3"/>
      <c r="AD4129" s="3"/>
      <c r="AF4129" s="3"/>
      <c r="AG4129" s="3"/>
      <c r="AH4129" s="3"/>
      <c r="AJ4129" s="3"/>
      <c r="AK4129" s="3"/>
      <c r="AL4129" s="3"/>
      <c r="AN4129" s="3"/>
      <c r="AQ4129" s="3"/>
    </row>
    <row r="4130" spans="1:43">
      <c r="A4130" t="str">
        <f>IF(C4130="","","Allievo "&amp;COUNTIF($C$2:C4130,C4130))</f>
        <v/>
      </c>
      <c r="H4130" s="3"/>
      <c r="N4130" s="3"/>
      <c r="O4130" s="3"/>
      <c r="P4130" s="3"/>
      <c r="Q4130" s="3"/>
      <c r="R4130" s="3"/>
      <c r="S4130" s="3"/>
      <c r="T4130" s="3"/>
      <c r="V4130" s="3"/>
      <c r="W4130" s="3"/>
      <c r="X4130" s="3"/>
      <c r="Z4130" s="3"/>
      <c r="AA4130" s="3"/>
      <c r="AB4130" s="3"/>
      <c r="AC4130" s="3"/>
      <c r="AD4130" s="3"/>
      <c r="AF4130" s="3"/>
      <c r="AG4130" s="3"/>
      <c r="AH4130" s="3"/>
      <c r="AJ4130" s="3"/>
      <c r="AK4130" s="3"/>
      <c r="AL4130" s="3"/>
      <c r="AN4130" s="3"/>
      <c r="AQ4130" s="3"/>
    </row>
    <row r="4131" spans="1:43">
      <c r="A4131" t="str">
        <f>IF(C4131="","","Allievo "&amp;COUNTIF($C$2:C4131,C4131))</f>
        <v/>
      </c>
      <c r="H4131" s="3"/>
      <c r="N4131" s="3"/>
      <c r="O4131" s="3"/>
      <c r="P4131" s="3"/>
      <c r="Q4131" s="3"/>
      <c r="R4131" s="3"/>
      <c r="S4131" s="3"/>
      <c r="T4131" s="3"/>
      <c r="V4131" s="3"/>
      <c r="W4131" s="3"/>
      <c r="X4131" s="3"/>
      <c r="Z4131" s="3"/>
      <c r="AA4131" s="3"/>
      <c r="AB4131" s="3"/>
      <c r="AC4131" s="3"/>
      <c r="AD4131" s="3"/>
      <c r="AF4131" s="3"/>
      <c r="AG4131" s="3"/>
      <c r="AH4131" s="3"/>
      <c r="AJ4131" s="3"/>
      <c r="AK4131" s="3"/>
      <c r="AL4131" s="3"/>
      <c r="AN4131" s="3"/>
      <c r="AQ4131" s="3"/>
    </row>
    <row r="4132" spans="1:43">
      <c r="A4132" t="str">
        <f>IF(C4132="","","Allievo "&amp;COUNTIF($C$2:C4132,C4132))</f>
        <v/>
      </c>
      <c r="H4132" s="3"/>
      <c r="N4132" s="3"/>
      <c r="O4132" s="3"/>
      <c r="P4132" s="3"/>
      <c r="Q4132" s="3"/>
      <c r="R4132" s="3"/>
      <c r="S4132" s="3"/>
      <c r="T4132" s="3"/>
      <c r="V4132" s="3"/>
      <c r="W4132" s="3"/>
      <c r="X4132" s="3"/>
      <c r="Z4132" s="3"/>
      <c r="AA4132" s="3"/>
      <c r="AB4132" s="3"/>
      <c r="AC4132" s="3"/>
      <c r="AD4132" s="3"/>
      <c r="AF4132" s="3"/>
      <c r="AG4132" s="3"/>
      <c r="AH4132" s="3"/>
      <c r="AJ4132" s="3"/>
      <c r="AK4132" s="3"/>
      <c r="AL4132" s="3"/>
      <c r="AN4132" s="3"/>
      <c r="AQ4132" s="3"/>
    </row>
    <row r="4133" spans="1:43">
      <c r="A4133" t="str">
        <f>IF(C4133="","","Allievo "&amp;COUNTIF($C$2:C4133,C4133))</f>
        <v/>
      </c>
      <c r="H4133" s="3"/>
      <c r="N4133" s="3"/>
      <c r="O4133" s="3"/>
      <c r="P4133" s="3"/>
      <c r="Q4133" s="3"/>
      <c r="R4133" s="3"/>
      <c r="S4133" s="3"/>
      <c r="T4133" s="3"/>
      <c r="V4133" s="3"/>
      <c r="W4133" s="3"/>
      <c r="X4133" s="3"/>
      <c r="Z4133" s="3"/>
      <c r="AA4133" s="3"/>
      <c r="AB4133" s="3"/>
      <c r="AC4133" s="3"/>
      <c r="AD4133" s="3"/>
      <c r="AF4133" s="3"/>
      <c r="AG4133" s="3"/>
      <c r="AH4133" s="3"/>
      <c r="AJ4133" s="3"/>
      <c r="AK4133" s="3"/>
      <c r="AL4133" s="3"/>
      <c r="AN4133" s="3"/>
      <c r="AQ4133" s="3"/>
    </row>
    <row r="4134" spans="1:43">
      <c r="A4134" t="str">
        <f>IF(C4134="","","Allievo "&amp;COUNTIF($C$2:C4134,C4134))</f>
        <v/>
      </c>
      <c r="H4134" s="3"/>
      <c r="N4134" s="3"/>
      <c r="O4134" s="3"/>
      <c r="P4134" s="3"/>
      <c r="Q4134" s="3"/>
      <c r="R4134" s="3"/>
      <c r="S4134" s="3"/>
      <c r="T4134" s="3"/>
      <c r="V4134" s="3"/>
      <c r="W4134" s="3"/>
      <c r="X4134" s="3"/>
      <c r="Z4134" s="3"/>
      <c r="AA4134" s="3"/>
      <c r="AB4134" s="3"/>
      <c r="AC4134" s="3"/>
      <c r="AD4134" s="3"/>
      <c r="AF4134" s="3"/>
      <c r="AG4134" s="3"/>
      <c r="AH4134" s="3"/>
      <c r="AJ4134" s="3"/>
      <c r="AK4134" s="3"/>
      <c r="AL4134" s="3"/>
      <c r="AN4134" s="3"/>
      <c r="AQ4134" s="3"/>
    </row>
    <row r="4135" spans="1:43">
      <c r="A4135" t="str">
        <f>IF(C4135="","","Allievo "&amp;COUNTIF($C$2:C4135,C4135))</f>
        <v/>
      </c>
      <c r="H4135" s="3"/>
      <c r="N4135" s="3"/>
      <c r="O4135" s="3"/>
      <c r="P4135" s="3"/>
      <c r="Q4135" s="3"/>
      <c r="R4135" s="3"/>
      <c r="S4135" s="3"/>
      <c r="T4135" s="3"/>
      <c r="V4135" s="3"/>
      <c r="W4135" s="3"/>
      <c r="X4135" s="3"/>
      <c r="Z4135" s="3"/>
      <c r="AA4135" s="3"/>
      <c r="AB4135" s="3"/>
      <c r="AC4135" s="3"/>
      <c r="AD4135" s="3"/>
      <c r="AF4135" s="3"/>
      <c r="AG4135" s="3"/>
      <c r="AH4135" s="3"/>
      <c r="AJ4135" s="3"/>
      <c r="AK4135" s="3"/>
      <c r="AL4135" s="3"/>
      <c r="AN4135" s="3"/>
      <c r="AQ4135" s="3"/>
    </row>
    <row r="4136" spans="1:43">
      <c r="A4136" t="str">
        <f>IF(C4136="","","Allievo "&amp;COUNTIF($C$2:C4136,C4136))</f>
        <v/>
      </c>
      <c r="H4136" s="3"/>
      <c r="N4136" s="3"/>
      <c r="O4136" s="3"/>
      <c r="P4136" s="3"/>
      <c r="Q4136" s="3"/>
      <c r="R4136" s="3"/>
      <c r="S4136" s="3"/>
      <c r="T4136" s="3"/>
      <c r="V4136" s="3"/>
      <c r="W4136" s="3"/>
      <c r="X4136" s="3"/>
      <c r="Z4136" s="3"/>
      <c r="AA4136" s="3"/>
      <c r="AB4136" s="3"/>
      <c r="AC4136" s="3"/>
      <c r="AD4136" s="3"/>
      <c r="AF4136" s="3"/>
      <c r="AG4136" s="3"/>
      <c r="AH4136" s="3"/>
      <c r="AJ4136" s="3"/>
      <c r="AK4136" s="3"/>
      <c r="AL4136" s="3"/>
      <c r="AN4136" s="3"/>
      <c r="AQ4136" s="3"/>
    </row>
    <row r="4137" spans="1:43">
      <c r="A4137" t="str">
        <f>IF(C4137="","","Allievo "&amp;COUNTIF($C$2:C4137,C4137))</f>
        <v/>
      </c>
      <c r="H4137" s="3"/>
      <c r="N4137" s="3"/>
      <c r="O4137" s="3"/>
      <c r="P4137" s="3"/>
      <c r="Q4137" s="3"/>
      <c r="R4137" s="3"/>
      <c r="S4137" s="3"/>
      <c r="T4137" s="3"/>
      <c r="V4137" s="3"/>
      <c r="W4137" s="3"/>
      <c r="X4137" s="3"/>
      <c r="Z4137" s="3"/>
      <c r="AA4137" s="3"/>
      <c r="AB4137" s="3"/>
      <c r="AC4137" s="3"/>
      <c r="AD4137" s="3"/>
      <c r="AF4137" s="3"/>
      <c r="AG4137" s="3"/>
      <c r="AH4137" s="3"/>
      <c r="AJ4137" s="3"/>
      <c r="AK4137" s="3"/>
      <c r="AL4137" s="3"/>
      <c r="AN4137" s="3"/>
      <c r="AQ4137" s="3"/>
    </row>
    <row r="4138" spans="1:43">
      <c r="A4138" t="str">
        <f>IF(C4138="","","Allievo "&amp;COUNTIF($C$2:C4138,C4138))</f>
        <v/>
      </c>
      <c r="H4138" s="3"/>
      <c r="N4138" s="3"/>
      <c r="O4138" s="3"/>
      <c r="P4138" s="3"/>
      <c r="Q4138" s="3"/>
      <c r="R4138" s="3"/>
      <c r="S4138" s="3"/>
      <c r="T4138" s="3"/>
      <c r="V4138" s="3"/>
      <c r="W4138" s="3"/>
      <c r="X4138" s="3"/>
      <c r="Z4138" s="3"/>
      <c r="AA4138" s="3"/>
      <c r="AB4138" s="3"/>
      <c r="AC4138" s="3"/>
      <c r="AD4138" s="3"/>
      <c r="AF4138" s="3"/>
      <c r="AG4138" s="3"/>
      <c r="AH4138" s="3"/>
      <c r="AJ4138" s="3"/>
      <c r="AK4138" s="3"/>
      <c r="AL4138" s="3"/>
      <c r="AN4138" s="3"/>
      <c r="AQ4138" s="3"/>
    </row>
    <row r="4139" spans="1:43">
      <c r="A4139" t="str">
        <f>IF(C4139="","","Allievo "&amp;COUNTIF($C$2:C4139,C4139))</f>
        <v/>
      </c>
      <c r="H4139" s="3"/>
      <c r="N4139" s="3"/>
      <c r="O4139" s="3"/>
      <c r="P4139" s="3"/>
      <c r="Q4139" s="3"/>
      <c r="R4139" s="3"/>
      <c r="S4139" s="3"/>
      <c r="T4139" s="3"/>
      <c r="V4139" s="3"/>
      <c r="W4139" s="3"/>
      <c r="X4139" s="3"/>
      <c r="Z4139" s="3"/>
      <c r="AA4139" s="3"/>
      <c r="AB4139" s="3"/>
      <c r="AC4139" s="3"/>
      <c r="AD4139" s="3"/>
      <c r="AF4139" s="3"/>
      <c r="AG4139" s="3"/>
      <c r="AH4139" s="3"/>
      <c r="AJ4139" s="3"/>
      <c r="AK4139" s="3"/>
      <c r="AL4139" s="3"/>
      <c r="AN4139" s="3"/>
      <c r="AQ4139" s="3"/>
    </row>
    <row r="4140" spans="1:43">
      <c r="A4140" t="str">
        <f>IF(C4140="","","Allievo "&amp;COUNTIF($C$2:C4140,C4140))</f>
        <v/>
      </c>
      <c r="H4140" s="3"/>
      <c r="N4140" s="3"/>
      <c r="O4140" s="3"/>
      <c r="P4140" s="3"/>
      <c r="Q4140" s="3"/>
      <c r="R4140" s="3"/>
      <c r="S4140" s="3"/>
      <c r="T4140" s="3"/>
      <c r="V4140" s="3"/>
      <c r="W4140" s="3"/>
      <c r="X4140" s="3"/>
      <c r="Z4140" s="3"/>
      <c r="AA4140" s="3"/>
      <c r="AB4140" s="3"/>
      <c r="AC4140" s="3"/>
      <c r="AD4140" s="3"/>
      <c r="AF4140" s="3"/>
      <c r="AG4140" s="3"/>
      <c r="AH4140" s="3"/>
      <c r="AJ4140" s="3"/>
      <c r="AK4140" s="3"/>
      <c r="AL4140" s="3"/>
      <c r="AN4140" s="3"/>
      <c r="AQ4140" s="3"/>
    </row>
    <row r="4141" spans="1:43">
      <c r="A4141" t="str">
        <f>IF(C4141="","","Allievo "&amp;COUNTIF($C$2:C4141,C4141))</f>
        <v/>
      </c>
      <c r="H4141" s="3"/>
      <c r="N4141" s="3"/>
      <c r="O4141" s="3"/>
      <c r="P4141" s="3"/>
      <c r="Q4141" s="3"/>
      <c r="R4141" s="3"/>
      <c r="S4141" s="3"/>
      <c r="T4141" s="3"/>
      <c r="V4141" s="3"/>
      <c r="W4141" s="3"/>
      <c r="X4141" s="3"/>
      <c r="Z4141" s="3"/>
      <c r="AA4141" s="3"/>
      <c r="AB4141" s="3"/>
      <c r="AC4141" s="3"/>
      <c r="AD4141" s="3"/>
      <c r="AF4141" s="3"/>
      <c r="AG4141" s="3"/>
      <c r="AH4141" s="3"/>
      <c r="AJ4141" s="3"/>
      <c r="AK4141" s="3"/>
      <c r="AL4141" s="3"/>
      <c r="AN4141" s="3"/>
      <c r="AQ4141" s="3"/>
    </row>
    <row r="4142" spans="1:43">
      <c r="A4142" t="str">
        <f>IF(C4142="","","Allievo "&amp;COUNTIF($C$2:C4142,C4142))</f>
        <v/>
      </c>
      <c r="H4142" s="3"/>
      <c r="N4142" s="3"/>
      <c r="O4142" s="3"/>
      <c r="P4142" s="3"/>
      <c r="Q4142" s="3"/>
      <c r="R4142" s="3"/>
      <c r="S4142" s="3"/>
      <c r="T4142" s="3"/>
      <c r="V4142" s="3"/>
      <c r="W4142" s="3"/>
      <c r="X4142" s="3"/>
      <c r="Z4142" s="3"/>
      <c r="AA4142" s="3"/>
      <c r="AB4142" s="3"/>
      <c r="AC4142" s="3"/>
      <c r="AD4142" s="3"/>
      <c r="AF4142" s="3"/>
      <c r="AG4142" s="3"/>
      <c r="AH4142" s="3"/>
      <c r="AJ4142" s="3"/>
      <c r="AK4142" s="3"/>
      <c r="AL4142" s="3"/>
      <c r="AN4142" s="3"/>
      <c r="AQ4142" s="3"/>
    </row>
    <row r="4143" spans="1:43">
      <c r="A4143" t="str">
        <f>IF(C4143="","","Allievo "&amp;COUNTIF($C$2:C4143,C4143))</f>
        <v/>
      </c>
      <c r="H4143" s="3"/>
      <c r="N4143" s="3"/>
      <c r="O4143" s="3"/>
      <c r="P4143" s="3"/>
      <c r="Q4143" s="3"/>
      <c r="R4143" s="3"/>
      <c r="S4143" s="3"/>
      <c r="T4143" s="3"/>
      <c r="V4143" s="3"/>
      <c r="W4143" s="3"/>
      <c r="X4143" s="3"/>
      <c r="Z4143" s="3"/>
      <c r="AA4143" s="3"/>
      <c r="AB4143" s="3"/>
      <c r="AC4143" s="3"/>
      <c r="AD4143" s="3"/>
      <c r="AF4143" s="3"/>
      <c r="AG4143" s="3"/>
      <c r="AH4143" s="3"/>
      <c r="AJ4143" s="3"/>
      <c r="AK4143" s="3"/>
      <c r="AL4143" s="3"/>
      <c r="AN4143" s="3"/>
      <c r="AQ4143" s="3"/>
    </row>
    <row r="4144" spans="1:43">
      <c r="A4144" t="str">
        <f>IF(C4144="","","Allievo "&amp;COUNTIF($C$2:C4144,C4144))</f>
        <v/>
      </c>
      <c r="H4144" s="3"/>
      <c r="N4144" s="3"/>
      <c r="O4144" s="3"/>
      <c r="P4144" s="3"/>
      <c r="Q4144" s="3"/>
      <c r="R4144" s="3"/>
      <c r="S4144" s="3"/>
      <c r="T4144" s="3"/>
      <c r="V4144" s="3"/>
      <c r="W4144" s="3"/>
      <c r="X4144" s="3"/>
      <c r="Z4144" s="3"/>
      <c r="AA4144" s="3"/>
      <c r="AB4144" s="3"/>
      <c r="AC4144" s="3"/>
      <c r="AD4144" s="3"/>
      <c r="AF4144" s="3"/>
      <c r="AG4144" s="3"/>
      <c r="AH4144" s="3"/>
      <c r="AJ4144" s="3"/>
      <c r="AK4144" s="3"/>
      <c r="AL4144" s="3"/>
      <c r="AN4144" s="3"/>
      <c r="AQ4144" s="3"/>
    </row>
    <row r="4145" spans="1:43">
      <c r="A4145" t="str">
        <f>IF(C4145="","","Allievo "&amp;COUNTIF($C$2:C4145,C4145))</f>
        <v/>
      </c>
      <c r="H4145" s="3"/>
      <c r="N4145" s="3"/>
      <c r="O4145" s="3"/>
      <c r="P4145" s="3"/>
      <c r="Q4145" s="3"/>
      <c r="R4145" s="3"/>
      <c r="S4145" s="3"/>
      <c r="T4145" s="3"/>
      <c r="V4145" s="3"/>
      <c r="W4145" s="3"/>
      <c r="X4145" s="3"/>
      <c r="Z4145" s="3"/>
      <c r="AA4145" s="3"/>
      <c r="AB4145" s="3"/>
      <c r="AC4145" s="3"/>
      <c r="AD4145" s="3"/>
      <c r="AF4145" s="3"/>
      <c r="AG4145" s="3"/>
      <c r="AH4145" s="3"/>
      <c r="AJ4145" s="3"/>
      <c r="AK4145" s="3"/>
      <c r="AL4145" s="3"/>
      <c r="AN4145" s="3"/>
      <c r="AQ4145" s="3"/>
    </row>
    <row r="4146" spans="1:43">
      <c r="A4146" t="str">
        <f>IF(C4146="","","Allievo "&amp;COUNTIF($C$2:C4146,C4146))</f>
        <v/>
      </c>
      <c r="H4146" s="3"/>
      <c r="N4146" s="3"/>
      <c r="O4146" s="3"/>
      <c r="P4146" s="3"/>
      <c r="Q4146" s="3"/>
      <c r="R4146" s="3"/>
      <c r="S4146" s="3"/>
      <c r="T4146" s="3"/>
      <c r="V4146" s="3"/>
      <c r="W4146" s="3"/>
      <c r="X4146" s="3"/>
      <c r="Z4146" s="3"/>
      <c r="AA4146" s="3"/>
      <c r="AB4146" s="3"/>
      <c r="AC4146" s="3"/>
      <c r="AD4146" s="3"/>
      <c r="AF4146" s="3"/>
      <c r="AG4146" s="3"/>
      <c r="AH4146" s="3"/>
      <c r="AJ4146" s="3"/>
      <c r="AK4146" s="3"/>
      <c r="AL4146" s="3"/>
      <c r="AN4146" s="3"/>
      <c r="AQ4146" s="3"/>
    </row>
    <row r="4147" spans="1:43">
      <c r="A4147" t="str">
        <f>IF(C4147="","","Allievo "&amp;COUNTIF($C$2:C4147,C4147))</f>
        <v/>
      </c>
      <c r="H4147" s="3"/>
      <c r="N4147" s="3"/>
      <c r="O4147" s="3"/>
      <c r="P4147" s="3"/>
      <c r="Q4147" s="3"/>
      <c r="R4147" s="3"/>
      <c r="S4147" s="3"/>
      <c r="T4147" s="3"/>
      <c r="V4147" s="3"/>
      <c r="W4147" s="3"/>
      <c r="X4147" s="3"/>
      <c r="Z4147" s="3"/>
      <c r="AA4147" s="3"/>
      <c r="AB4147" s="3"/>
      <c r="AC4147" s="3"/>
      <c r="AD4147" s="3"/>
      <c r="AF4147" s="3"/>
      <c r="AG4147" s="3"/>
      <c r="AH4147" s="3"/>
      <c r="AJ4147" s="3"/>
      <c r="AK4147" s="3"/>
      <c r="AL4147" s="3"/>
      <c r="AN4147" s="3"/>
      <c r="AQ4147" s="3"/>
    </row>
    <row r="4148" spans="1:43">
      <c r="A4148" t="str">
        <f>IF(C4148="","","Allievo "&amp;COUNTIF($C$2:C4148,C4148))</f>
        <v/>
      </c>
      <c r="H4148" s="3"/>
      <c r="N4148" s="3"/>
      <c r="O4148" s="3"/>
      <c r="P4148" s="3"/>
      <c r="Q4148" s="3"/>
      <c r="R4148" s="3"/>
      <c r="S4148" s="3"/>
      <c r="T4148" s="3"/>
      <c r="V4148" s="3"/>
      <c r="W4148" s="3"/>
      <c r="X4148" s="3"/>
      <c r="Z4148" s="3"/>
      <c r="AA4148" s="3"/>
      <c r="AB4148" s="3"/>
      <c r="AC4148" s="3"/>
      <c r="AD4148" s="3"/>
      <c r="AF4148" s="3"/>
      <c r="AG4148" s="3"/>
      <c r="AH4148" s="3"/>
      <c r="AJ4148" s="3"/>
      <c r="AK4148" s="3"/>
      <c r="AL4148" s="3"/>
      <c r="AN4148" s="3"/>
      <c r="AQ4148" s="3"/>
    </row>
    <row r="4149" spans="1:43">
      <c r="A4149" t="str">
        <f>IF(C4149="","","Allievo "&amp;COUNTIF($C$2:C4149,C4149))</f>
        <v/>
      </c>
      <c r="H4149" s="3"/>
      <c r="N4149" s="3"/>
      <c r="O4149" s="3"/>
      <c r="P4149" s="3"/>
      <c r="Q4149" s="3"/>
      <c r="R4149" s="3"/>
      <c r="S4149" s="3"/>
      <c r="T4149" s="3"/>
      <c r="V4149" s="3"/>
      <c r="W4149" s="3"/>
      <c r="X4149" s="3"/>
      <c r="Z4149" s="3"/>
      <c r="AA4149" s="3"/>
      <c r="AB4149" s="3"/>
      <c r="AC4149" s="3"/>
      <c r="AD4149" s="3"/>
      <c r="AF4149" s="3"/>
      <c r="AG4149" s="3"/>
      <c r="AH4149" s="3"/>
      <c r="AJ4149" s="3"/>
      <c r="AK4149" s="3"/>
      <c r="AL4149" s="3"/>
      <c r="AN4149" s="3"/>
      <c r="AQ4149" s="3"/>
    </row>
    <row r="4150" spans="1:43">
      <c r="A4150" t="str">
        <f>IF(C4150="","","Allievo "&amp;COUNTIF($C$2:C4150,C4150))</f>
        <v/>
      </c>
      <c r="H4150" s="3"/>
      <c r="N4150" s="3"/>
      <c r="O4150" s="3"/>
      <c r="P4150" s="3"/>
      <c r="Q4150" s="3"/>
      <c r="R4150" s="3"/>
      <c r="S4150" s="3"/>
      <c r="T4150" s="3"/>
      <c r="V4150" s="3"/>
      <c r="W4150" s="3"/>
      <c r="X4150" s="3"/>
      <c r="Z4150" s="3"/>
      <c r="AA4150" s="3"/>
      <c r="AB4150" s="3"/>
      <c r="AC4150" s="3"/>
      <c r="AD4150" s="3"/>
      <c r="AF4150" s="3"/>
      <c r="AG4150" s="3"/>
      <c r="AH4150" s="3"/>
      <c r="AJ4150" s="3"/>
      <c r="AK4150" s="3"/>
      <c r="AL4150" s="3"/>
      <c r="AN4150" s="3"/>
      <c r="AQ4150" s="3"/>
    </row>
    <row r="4151" spans="1:43">
      <c r="A4151" t="str">
        <f>IF(C4151="","","Allievo "&amp;COUNTIF($C$2:C4151,C4151))</f>
        <v/>
      </c>
      <c r="H4151" s="3"/>
      <c r="N4151" s="3"/>
      <c r="O4151" s="3"/>
      <c r="P4151" s="3"/>
      <c r="Q4151" s="3"/>
      <c r="R4151" s="3"/>
      <c r="S4151" s="3"/>
      <c r="T4151" s="3"/>
      <c r="V4151" s="3"/>
      <c r="W4151" s="3"/>
      <c r="X4151" s="3"/>
      <c r="Z4151" s="3"/>
      <c r="AA4151" s="3"/>
      <c r="AB4151" s="3"/>
      <c r="AC4151" s="3"/>
      <c r="AD4151" s="3"/>
      <c r="AF4151" s="3"/>
      <c r="AG4151" s="3"/>
      <c r="AH4151" s="3"/>
      <c r="AJ4151" s="3"/>
      <c r="AK4151" s="3"/>
      <c r="AL4151" s="3"/>
      <c r="AN4151" s="3"/>
      <c r="AQ4151" s="3"/>
    </row>
    <row r="4152" spans="1:43">
      <c r="A4152" t="str">
        <f>IF(C4152="","","Allievo "&amp;COUNTIF($C$2:C4152,C4152))</f>
        <v/>
      </c>
      <c r="H4152" s="3"/>
      <c r="N4152" s="3"/>
      <c r="O4152" s="3"/>
      <c r="P4152" s="3"/>
      <c r="Q4152" s="3"/>
      <c r="R4152" s="3"/>
      <c r="S4152" s="3"/>
      <c r="T4152" s="3"/>
      <c r="V4152" s="3"/>
      <c r="W4152" s="3"/>
      <c r="X4152" s="3"/>
      <c r="Z4152" s="3"/>
      <c r="AA4152" s="3"/>
      <c r="AB4152" s="3"/>
      <c r="AC4152" s="3"/>
      <c r="AD4152" s="3"/>
      <c r="AF4152" s="3"/>
      <c r="AG4152" s="3"/>
      <c r="AH4152" s="3"/>
      <c r="AJ4152" s="3"/>
      <c r="AK4152" s="3"/>
      <c r="AL4152" s="3"/>
      <c r="AN4152" s="3"/>
      <c r="AQ4152" s="3"/>
    </row>
    <row r="4153" spans="1:43">
      <c r="A4153" t="str">
        <f>IF(C4153="","","Allievo "&amp;COUNTIF($C$2:C4153,C4153))</f>
        <v/>
      </c>
      <c r="H4153" s="3"/>
      <c r="N4153" s="3"/>
      <c r="O4153" s="3"/>
      <c r="P4153" s="3"/>
      <c r="Q4153" s="3"/>
      <c r="R4153" s="3"/>
      <c r="S4153" s="3"/>
      <c r="T4153" s="3"/>
      <c r="V4153" s="3"/>
      <c r="W4153" s="3"/>
      <c r="X4153" s="3"/>
      <c r="Z4153" s="3"/>
      <c r="AA4153" s="3"/>
      <c r="AB4153" s="3"/>
      <c r="AC4153" s="3"/>
      <c r="AD4153" s="3"/>
      <c r="AF4153" s="3"/>
      <c r="AG4153" s="3"/>
      <c r="AH4153" s="3"/>
      <c r="AJ4153" s="3"/>
      <c r="AK4153" s="3"/>
      <c r="AL4153" s="3"/>
      <c r="AN4153" s="3"/>
      <c r="AQ4153" s="3"/>
    </row>
    <row r="4154" spans="1:43">
      <c r="A4154" t="str">
        <f>IF(C4154="","","Allievo "&amp;COUNTIF($C$2:C4154,C4154))</f>
        <v/>
      </c>
      <c r="H4154" s="3"/>
      <c r="N4154" s="3"/>
      <c r="O4154" s="3"/>
      <c r="P4154" s="3"/>
      <c r="Q4154" s="3"/>
      <c r="R4154" s="3"/>
      <c r="S4154" s="3"/>
      <c r="T4154" s="3"/>
      <c r="V4154" s="3"/>
      <c r="W4154" s="3"/>
      <c r="X4154" s="3"/>
      <c r="Z4154" s="3"/>
      <c r="AA4154" s="3"/>
      <c r="AB4154" s="3"/>
      <c r="AC4154" s="3"/>
      <c r="AD4154" s="3"/>
      <c r="AF4154" s="3"/>
      <c r="AG4154" s="3"/>
      <c r="AH4154" s="3"/>
      <c r="AJ4154" s="3"/>
      <c r="AK4154" s="3"/>
      <c r="AL4154" s="3"/>
      <c r="AN4154" s="3"/>
      <c r="AQ4154" s="3"/>
    </row>
    <row r="4155" spans="1:43">
      <c r="A4155" t="str">
        <f>IF(C4155="","","Allievo "&amp;COUNTIF($C$2:C4155,C4155))</f>
        <v/>
      </c>
      <c r="H4155" s="3"/>
      <c r="N4155" s="3"/>
      <c r="O4155" s="3"/>
      <c r="P4155" s="3"/>
      <c r="Q4155" s="3"/>
      <c r="R4155" s="3"/>
      <c r="S4155" s="3"/>
      <c r="T4155" s="3"/>
      <c r="V4155" s="3"/>
      <c r="W4155" s="3"/>
      <c r="X4155" s="3"/>
      <c r="Z4155" s="3"/>
      <c r="AA4155" s="3"/>
      <c r="AB4155" s="3"/>
      <c r="AC4155" s="3"/>
      <c r="AD4155" s="3"/>
      <c r="AF4155" s="3"/>
      <c r="AG4155" s="3"/>
      <c r="AH4155" s="3"/>
      <c r="AJ4155" s="3"/>
      <c r="AK4155" s="3"/>
      <c r="AL4155" s="3"/>
      <c r="AN4155" s="3"/>
      <c r="AQ4155" s="3"/>
    </row>
    <row r="4156" spans="1:43">
      <c r="A4156" t="str">
        <f>IF(C4156="","","Allievo "&amp;COUNTIF($C$2:C4156,C4156))</f>
        <v/>
      </c>
      <c r="H4156" s="3"/>
      <c r="N4156" s="3"/>
      <c r="O4156" s="3"/>
      <c r="P4156" s="3"/>
      <c r="Q4156" s="3"/>
      <c r="R4156" s="3"/>
      <c r="S4156" s="3"/>
      <c r="T4156" s="3"/>
      <c r="V4156" s="3"/>
      <c r="W4156" s="3"/>
      <c r="X4156" s="3"/>
      <c r="Z4156" s="3"/>
      <c r="AA4156" s="3"/>
      <c r="AB4156" s="3"/>
      <c r="AC4156" s="3"/>
      <c r="AD4156" s="3"/>
      <c r="AF4156" s="3"/>
      <c r="AG4156" s="3"/>
      <c r="AH4156" s="3"/>
      <c r="AJ4156" s="3"/>
      <c r="AK4156" s="3"/>
      <c r="AL4156" s="3"/>
      <c r="AN4156" s="3"/>
      <c r="AQ4156" s="3"/>
    </row>
    <row r="4157" spans="1:43">
      <c r="A4157" t="str">
        <f>IF(C4157="","","Allievo "&amp;COUNTIF($C$2:C4157,C4157))</f>
        <v/>
      </c>
      <c r="H4157" s="3"/>
      <c r="N4157" s="3"/>
      <c r="O4157" s="3"/>
      <c r="P4157" s="3"/>
      <c r="Q4157" s="3"/>
      <c r="R4157" s="3"/>
      <c r="S4157" s="3"/>
      <c r="T4157" s="3"/>
      <c r="V4157" s="3"/>
      <c r="W4157" s="3"/>
      <c r="X4157" s="3"/>
      <c r="Z4157" s="3"/>
      <c r="AA4157" s="3"/>
      <c r="AB4157" s="3"/>
      <c r="AC4157" s="3"/>
      <c r="AD4157" s="3"/>
      <c r="AF4157" s="3"/>
      <c r="AG4157" s="3"/>
      <c r="AH4157" s="3"/>
      <c r="AJ4157" s="3"/>
      <c r="AK4157" s="3"/>
      <c r="AL4157" s="3"/>
      <c r="AN4157" s="3"/>
      <c r="AQ4157" s="3"/>
    </row>
    <row r="4158" spans="1:43">
      <c r="A4158" t="str">
        <f>IF(C4158="","","Allievo "&amp;COUNTIF($C$2:C4158,C4158))</f>
        <v/>
      </c>
      <c r="H4158" s="3"/>
      <c r="N4158" s="3"/>
      <c r="O4158" s="3"/>
      <c r="P4158" s="3"/>
      <c r="Q4158" s="3"/>
      <c r="R4158" s="3"/>
      <c r="S4158" s="3"/>
      <c r="T4158" s="3"/>
      <c r="V4158" s="3"/>
      <c r="W4158" s="3"/>
      <c r="X4158" s="3"/>
      <c r="Z4158" s="3"/>
      <c r="AA4158" s="3"/>
      <c r="AB4158" s="3"/>
      <c r="AC4158" s="3"/>
      <c r="AD4158" s="3"/>
      <c r="AF4158" s="3"/>
      <c r="AG4158" s="3"/>
      <c r="AH4158" s="3"/>
      <c r="AJ4158" s="3"/>
      <c r="AK4158" s="3"/>
      <c r="AL4158" s="3"/>
      <c r="AN4158" s="3"/>
      <c r="AQ4158" s="3"/>
    </row>
    <row r="4159" spans="1:43">
      <c r="A4159" t="str">
        <f>IF(C4159="","","Allievo "&amp;COUNTIF($C$2:C4159,C4159))</f>
        <v/>
      </c>
      <c r="H4159" s="3"/>
      <c r="N4159" s="3"/>
      <c r="O4159" s="3"/>
      <c r="P4159" s="3"/>
      <c r="Q4159" s="3"/>
      <c r="R4159" s="3"/>
      <c r="S4159" s="3"/>
      <c r="T4159" s="3"/>
      <c r="V4159" s="3"/>
      <c r="W4159" s="3"/>
      <c r="X4159" s="3"/>
      <c r="Z4159" s="3"/>
      <c r="AA4159" s="3"/>
      <c r="AB4159" s="3"/>
      <c r="AC4159" s="3"/>
      <c r="AD4159" s="3"/>
      <c r="AF4159" s="3"/>
      <c r="AG4159" s="3"/>
      <c r="AH4159" s="3"/>
      <c r="AJ4159" s="3"/>
      <c r="AK4159" s="3"/>
      <c r="AL4159" s="3"/>
      <c r="AN4159" s="3"/>
      <c r="AQ4159" s="3"/>
    </row>
    <row r="4160" spans="1:43">
      <c r="A4160" t="str">
        <f>IF(C4160="","","Allievo "&amp;COUNTIF($C$2:C4160,C4160))</f>
        <v/>
      </c>
      <c r="H4160" s="3"/>
      <c r="N4160" s="3"/>
      <c r="O4160" s="3"/>
      <c r="P4160" s="3"/>
      <c r="Q4160" s="3"/>
      <c r="R4160" s="3"/>
      <c r="S4160" s="3"/>
      <c r="T4160" s="3"/>
      <c r="V4160" s="3"/>
      <c r="W4160" s="3"/>
      <c r="X4160" s="3"/>
      <c r="Z4160" s="3"/>
      <c r="AA4160" s="3"/>
      <c r="AB4160" s="3"/>
      <c r="AC4160" s="3"/>
      <c r="AD4160" s="3"/>
      <c r="AF4160" s="3"/>
      <c r="AG4160" s="3"/>
      <c r="AH4160" s="3"/>
      <c r="AJ4160" s="3"/>
      <c r="AK4160" s="3"/>
      <c r="AL4160" s="3"/>
      <c r="AN4160" s="3"/>
      <c r="AQ4160" s="3"/>
    </row>
    <row r="4161" spans="1:43">
      <c r="A4161" t="str">
        <f>IF(C4161="","","Allievo "&amp;COUNTIF($C$2:C4161,C4161))</f>
        <v/>
      </c>
      <c r="H4161" s="3"/>
      <c r="N4161" s="3"/>
      <c r="O4161" s="3"/>
      <c r="P4161" s="3"/>
      <c r="Q4161" s="3"/>
      <c r="R4161" s="3"/>
      <c r="S4161" s="3"/>
      <c r="T4161" s="3"/>
      <c r="V4161" s="3"/>
      <c r="W4161" s="3"/>
      <c r="X4161" s="3"/>
      <c r="Z4161" s="3"/>
      <c r="AA4161" s="3"/>
      <c r="AB4161" s="3"/>
      <c r="AC4161" s="3"/>
      <c r="AD4161" s="3"/>
      <c r="AF4161" s="3"/>
      <c r="AG4161" s="3"/>
      <c r="AH4161" s="3"/>
      <c r="AJ4161" s="3"/>
      <c r="AK4161" s="3"/>
      <c r="AL4161" s="3"/>
      <c r="AN4161" s="3"/>
      <c r="AQ4161" s="3"/>
    </row>
    <row r="4162" spans="1:43">
      <c r="A4162" t="str">
        <f>IF(C4162="","","Allievo "&amp;COUNTIF($C$2:C4162,C4162))</f>
        <v/>
      </c>
      <c r="H4162" s="3"/>
      <c r="N4162" s="3"/>
      <c r="O4162" s="3"/>
      <c r="P4162" s="3"/>
      <c r="Q4162" s="3"/>
      <c r="R4162" s="3"/>
      <c r="S4162" s="3"/>
      <c r="T4162" s="3"/>
      <c r="V4162" s="3"/>
      <c r="W4162" s="3"/>
      <c r="X4162" s="3"/>
      <c r="Z4162" s="3"/>
      <c r="AA4162" s="3"/>
      <c r="AB4162" s="3"/>
      <c r="AC4162" s="3"/>
      <c r="AD4162" s="3"/>
      <c r="AF4162" s="3"/>
      <c r="AG4162" s="3"/>
      <c r="AH4162" s="3"/>
      <c r="AJ4162" s="3"/>
      <c r="AK4162" s="3"/>
      <c r="AL4162" s="3"/>
      <c r="AN4162" s="3"/>
      <c r="AQ4162" s="3"/>
    </row>
    <row r="4163" spans="1:43">
      <c r="A4163" t="str">
        <f>IF(C4163="","","Allievo "&amp;COUNTIF($C$2:C4163,C4163))</f>
        <v/>
      </c>
      <c r="H4163" s="3"/>
      <c r="N4163" s="3"/>
      <c r="O4163" s="3"/>
      <c r="P4163" s="3"/>
      <c r="Q4163" s="3"/>
      <c r="R4163" s="3"/>
      <c r="S4163" s="3"/>
      <c r="T4163" s="3"/>
      <c r="V4163" s="3"/>
      <c r="W4163" s="3"/>
      <c r="X4163" s="3"/>
      <c r="Z4163" s="3"/>
      <c r="AA4163" s="3"/>
      <c r="AB4163" s="3"/>
      <c r="AC4163" s="3"/>
      <c r="AD4163" s="3"/>
      <c r="AF4163" s="3"/>
      <c r="AG4163" s="3"/>
      <c r="AH4163" s="3"/>
      <c r="AJ4163" s="3"/>
      <c r="AK4163" s="3"/>
      <c r="AL4163" s="3"/>
      <c r="AN4163" s="3"/>
      <c r="AQ4163" s="3"/>
    </row>
    <row r="4164" spans="1:43">
      <c r="A4164" t="str">
        <f>IF(C4164="","","Allievo "&amp;COUNTIF($C$2:C4164,C4164))</f>
        <v/>
      </c>
      <c r="H4164" s="3"/>
      <c r="N4164" s="3"/>
      <c r="O4164" s="3"/>
      <c r="P4164" s="3"/>
      <c r="Q4164" s="3"/>
      <c r="R4164" s="3"/>
      <c r="S4164" s="3"/>
      <c r="T4164" s="3"/>
      <c r="V4164" s="3"/>
      <c r="W4164" s="3"/>
      <c r="X4164" s="3"/>
      <c r="Z4164" s="3"/>
      <c r="AA4164" s="3"/>
      <c r="AB4164" s="3"/>
      <c r="AC4164" s="3"/>
      <c r="AD4164" s="3"/>
      <c r="AF4164" s="3"/>
      <c r="AG4164" s="3"/>
      <c r="AH4164" s="3"/>
      <c r="AJ4164" s="3"/>
      <c r="AK4164" s="3"/>
      <c r="AL4164" s="3"/>
      <c r="AN4164" s="3"/>
      <c r="AQ4164" s="3"/>
    </row>
    <row r="4165" spans="1:43">
      <c r="A4165" t="str">
        <f>IF(C4165="","","Allievo "&amp;COUNTIF($C$2:C4165,C4165))</f>
        <v/>
      </c>
      <c r="H4165" s="3"/>
      <c r="N4165" s="3"/>
      <c r="O4165" s="3"/>
      <c r="P4165" s="3"/>
      <c r="Q4165" s="3"/>
      <c r="R4165" s="3"/>
      <c r="S4165" s="3"/>
      <c r="T4165" s="3"/>
      <c r="V4165" s="3"/>
      <c r="W4165" s="3"/>
      <c r="X4165" s="3"/>
      <c r="Z4165" s="3"/>
      <c r="AA4165" s="3"/>
      <c r="AB4165" s="3"/>
      <c r="AC4165" s="3"/>
      <c r="AD4165" s="3"/>
      <c r="AF4165" s="3"/>
      <c r="AG4165" s="3"/>
      <c r="AH4165" s="3"/>
      <c r="AJ4165" s="3"/>
      <c r="AK4165" s="3"/>
      <c r="AL4165" s="3"/>
      <c r="AN4165" s="3"/>
      <c r="AQ4165" s="3"/>
    </row>
    <row r="4166" spans="1:43">
      <c r="A4166" t="str">
        <f>IF(C4166="","","Allievo "&amp;COUNTIF($C$2:C4166,C4166))</f>
        <v/>
      </c>
      <c r="H4166" s="3"/>
      <c r="N4166" s="3"/>
      <c r="O4166" s="3"/>
      <c r="P4166" s="3"/>
      <c r="Q4166" s="3"/>
      <c r="R4166" s="3"/>
      <c r="S4166" s="3"/>
      <c r="T4166" s="3"/>
      <c r="V4166" s="3"/>
      <c r="W4166" s="3"/>
      <c r="X4166" s="3"/>
      <c r="Z4166" s="3"/>
      <c r="AA4166" s="3"/>
      <c r="AB4166" s="3"/>
      <c r="AC4166" s="3"/>
      <c r="AD4166" s="3"/>
      <c r="AF4166" s="3"/>
      <c r="AG4166" s="3"/>
      <c r="AH4166" s="3"/>
      <c r="AJ4166" s="3"/>
      <c r="AK4166" s="3"/>
      <c r="AL4166" s="3"/>
      <c r="AN4166" s="3"/>
      <c r="AQ4166" s="3"/>
    </row>
    <row r="4167" spans="1:43">
      <c r="A4167" t="str">
        <f>IF(C4167="","","Allievo "&amp;COUNTIF($C$2:C4167,C4167))</f>
        <v/>
      </c>
      <c r="H4167" s="3"/>
      <c r="N4167" s="3"/>
      <c r="O4167" s="3"/>
      <c r="P4167" s="3"/>
      <c r="Q4167" s="3"/>
      <c r="R4167" s="3"/>
      <c r="S4167" s="3"/>
      <c r="T4167" s="3"/>
      <c r="V4167" s="3"/>
      <c r="W4167" s="3"/>
      <c r="X4167" s="3"/>
      <c r="Z4167" s="3"/>
      <c r="AA4167" s="3"/>
      <c r="AB4167" s="3"/>
      <c r="AC4167" s="3"/>
      <c r="AD4167" s="3"/>
      <c r="AF4167" s="3"/>
      <c r="AG4167" s="3"/>
      <c r="AH4167" s="3"/>
      <c r="AJ4167" s="3"/>
      <c r="AK4167" s="3"/>
      <c r="AL4167" s="3"/>
      <c r="AN4167" s="3"/>
      <c r="AQ4167" s="3"/>
    </row>
    <row r="4168" spans="1:43">
      <c r="A4168" t="str">
        <f>IF(C4168="","","Allievo "&amp;COUNTIF($C$2:C4168,C4168))</f>
        <v/>
      </c>
      <c r="H4168" s="3"/>
      <c r="N4168" s="3"/>
      <c r="O4168" s="3"/>
      <c r="P4168" s="3"/>
      <c r="Q4168" s="3"/>
      <c r="R4168" s="3"/>
      <c r="S4168" s="3"/>
      <c r="T4168" s="3"/>
      <c r="V4168" s="3"/>
      <c r="W4168" s="3"/>
      <c r="X4168" s="3"/>
      <c r="Z4168" s="3"/>
      <c r="AA4168" s="3"/>
      <c r="AB4168" s="3"/>
      <c r="AC4168" s="3"/>
      <c r="AD4168" s="3"/>
      <c r="AF4168" s="3"/>
      <c r="AG4168" s="3"/>
      <c r="AH4168" s="3"/>
      <c r="AJ4168" s="3"/>
      <c r="AK4168" s="3"/>
      <c r="AL4168" s="3"/>
      <c r="AN4168" s="3"/>
      <c r="AQ4168" s="3"/>
    </row>
    <row r="4169" spans="1:43">
      <c r="A4169" t="str">
        <f>IF(C4169="","","Allievo "&amp;COUNTIF($C$2:C4169,C4169))</f>
        <v/>
      </c>
      <c r="H4169" s="3"/>
      <c r="N4169" s="3"/>
      <c r="O4169" s="3"/>
      <c r="P4169" s="3"/>
      <c r="Q4169" s="3"/>
      <c r="R4169" s="3"/>
      <c r="S4169" s="3"/>
      <c r="T4169" s="3"/>
      <c r="V4169" s="3"/>
      <c r="W4169" s="3"/>
      <c r="X4169" s="3"/>
      <c r="Z4169" s="3"/>
      <c r="AA4169" s="3"/>
      <c r="AB4169" s="3"/>
      <c r="AC4169" s="3"/>
      <c r="AD4169" s="3"/>
      <c r="AF4169" s="3"/>
      <c r="AG4169" s="3"/>
      <c r="AH4169" s="3"/>
      <c r="AJ4169" s="3"/>
      <c r="AK4169" s="3"/>
      <c r="AL4169" s="3"/>
      <c r="AN4169" s="3"/>
      <c r="AQ4169" s="3"/>
    </row>
    <row r="4170" spans="1:43">
      <c r="A4170" t="str">
        <f>IF(C4170="","","Allievo "&amp;COUNTIF($C$2:C4170,C4170))</f>
        <v/>
      </c>
      <c r="H4170" s="3"/>
      <c r="N4170" s="3"/>
      <c r="O4170" s="3"/>
      <c r="P4170" s="3"/>
      <c r="Q4170" s="3"/>
      <c r="R4170" s="3"/>
      <c r="S4170" s="3"/>
      <c r="T4170" s="3"/>
      <c r="V4170" s="3"/>
      <c r="W4170" s="3"/>
      <c r="X4170" s="3"/>
      <c r="Z4170" s="3"/>
      <c r="AA4170" s="3"/>
      <c r="AB4170" s="3"/>
      <c r="AC4170" s="3"/>
      <c r="AD4170" s="3"/>
      <c r="AF4170" s="3"/>
      <c r="AG4170" s="3"/>
      <c r="AH4170" s="3"/>
      <c r="AJ4170" s="3"/>
      <c r="AK4170" s="3"/>
      <c r="AL4170" s="3"/>
      <c r="AN4170" s="3"/>
      <c r="AQ4170" s="3"/>
    </row>
    <row r="4171" spans="1:43">
      <c r="A4171" t="str">
        <f>IF(C4171="","","Allievo "&amp;COUNTIF($C$2:C4171,C4171))</f>
        <v/>
      </c>
      <c r="H4171" s="3"/>
      <c r="N4171" s="3"/>
      <c r="O4171" s="3"/>
      <c r="P4171" s="3"/>
      <c r="Q4171" s="3"/>
      <c r="R4171" s="3"/>
      <c r="S4171" s="3"/>
      <c r="T4171" s="3"/>
      <c r="V4171" s="3"/>
      <c r="W4171" s="3"/>
      <c r="X4171" s="3"/>
      <c r="Z4171" s="3"/>
      <c r="AA4171" s="3"/>
      <c r="AB4171" s="3"/>
      <c r="AC4171" s="3"/>
      <c r="AD4171" s="3"/>
      <c r="AF4171" s="3"/>
      <c r="AG4171" s="3"/>
      <c r="AH4171" s="3"/>
      <c r="AJ4171" s="3"/>
      <c r="AK4171" s="3"/>
      <c r="AL4171" s="3"/>
      <c r="AN4171" s="3"/>
      <c r="AQ4171" s="3"/>
    </row>
    <row r="4172" spans="1:43">
      <c r="A4172" t="str">
        <f>IF(C4172="","","Allievo "&amp;COUNTIF($C$2:C4172,C4172))</f>
        <v/>
      </c>
      <c r="H4172" s="3"/>
      <c r="N4172" s="3"/>
      <c r="O4172" s="3"/>
      <c r="P4172" s="3"/>
      <c r="Q4172" s="3"/>
      <c r="R4172" s="3"/>
      <c r="S4172" s="3"/>
      <c r="T4172" s="3"/>
      <c r="V4172" s="3"/>
      <c r="W4172" s="3"/>
      <c r="X4172" s="3"/>
      <c r="Z4172" s="3"/>
      <c r="AA4172" s="3"/>
      <c r="AB4172" s="3"/>
      <c r="AC4172" s="3"/>
      <c r="AD4172" s="3"/>
      <c r="AF4172" s="3"/>
      <c r="AG4172" s="3"/>
      <c r="AH4172" s="3"/>
      <c r="AJ4172" s="3"/>
      <c r="AK4172" s="3"/>
      <c r="AL4172" s="3"/>
      <c r="AN4172" s="3"/>
      <c r="AQ4172" s="3"/>
    </row>
    <row r="4173" spans="1:43">
      <c r="A4173" t="str">
        <f>IF(C4173="","","Allievo "&amp;COUNTIF($C$2:C4173,C4173))</f>
        <v/>
      </c>
      <c r="H4173" s="3"/>
      <c r="N4173" s="3"/>
      <c r="O4173" s="3"/>
      <c r="P4173" s="3"/>
      <c r="Q4173" s="3"/>
      <c r="R4173" s="3"/>
      <c r="S4173" s="3"/>
      <c r="T4173" s="3"/>
      <c r="V4173" s="3"/>
      <c r="W4173" s="3"/>
      <c r="X4173" s="3"/>
      <c r="Z4173" s="3"/>
      <c r="AA4173" s="3"/>
      <c r="AB4173" s="3"/>
      <c r="AC4173" s="3"/>
      <c r="AD4173" s="3"/>
      <c r="AF4173" s="3"/>
      <c r="AG4173" s="3"/>
      <c r="AH4173" s="3"/>
      <c r="AJ4173" s="3"/>
      <c r="AK4173" s="3"/>
      <c r="AL4173" s="3"/>
      <c r="AN4173" s="3"/>
      <c r="AQ4173" s="3"/>
    </row>
    <row r="4174" spans="1:43">
      <c r="A4174" t="str">
        <f>IF(C4174="","","Allievo "&amp;COUNTIF($C$2:C4174,C4174))</f>
        <v/>
      </c>
      <c r="H4174" s="3"/>
      <c r="N4174" s="3"/>
      <c r="O4174" s="3"/>
      <c r="P4174" s="3"/>
      <c r="Q4174" s="3"/>
      <c r="R4174" s="3"/>
      <c r="S4174" s="3"/>
      <c r="T4174" s="3"/>
      <c r="V4174" s="3"/>
      <c r="W4174" s="3"/>
      <c r="X4174" s="3"/>
      <c r="Z4174" s="3"/>
      <c r="AA4174" s="3"/>
      <c r="AB4174" s="3"/>
      <c r="AC4174" s="3"/>
      <c r="AD4174" s="3"/>
      <c r="AF4174" s="3"/>
      <c r="AG4174" s="3"/>
      <c r="AH4174" s="3"/>
      <c r="AJ4174" s="3"/>
      <c r="AK4174" s="3"/>
      <c r="AL4174" s="3"/>
      <c r="AN4174" s="3"/>
      <c r="AQ4174" s="3"/>
    </row>
    <row r="4175" spans="1:43">
      <c r="A4175" t="str">
        <f>IF(C4175="","","Allievo "&amp;COUNTIF($C$2:C4175,C4175))</f>
        <v/>
      </c>
      <c r="H4175" s="3"/>
      <c r="N4175" s="3"/>
      <c r="O4175" s="3"/>
      <c r="P4175" s="3"/>
      <c r="Q4175" s="3"/>
      <c r="R4175" s="3"/>
      <c r="S4175" s="3"/>
      <c r="T4175" s="3"/>
      <c r="V4175" s="3"/>
      <c r="W4175" s="3"/>
      <c r="X4175" s="3"/>
      <c r="Z4175" s="3"/>
      <c r="AA4175" s="3"/>
      <c r="AB4175" s="3"/>
      <c r="AC4175" s="3"/>
      <c r="AD4175" s="3"/>
      <c r="AF4175" s="3"/>
      <c r="AG4175" s="3"/>
      <c r="AH4175" s="3"/>
      <c r="AJ4175" s="3"/>
      <c r="AK4175" s="3"/>
      <c r="AL4175" s="3"/>
      <c r="AN4175" s="3"/>
      <c r="AQ4175" s="3"/>
    </row>
    <row r="4176" spans="1:43">
      <c r="A4176" t="str">
        <f>IF(C4176="","","Allievo "&amp;COUNTIF($C$2:C4176,C4176))</f>
        <v/>
      </c>
      <c r="H4176" s="3"/>
      <c r="N4176" s="3"/>
      <c r="O4176" s="3"/>
      <c r="P4176" s="3"/>
      <c r="Q4176" s="3"/>
      <c r="R4176" s="3"/>
      <c r="S4176" s="3"/>
      <c r="T4176" s="3"/>
      <c r="V4176" s="3"/>
      <c r="W4176" s="3"/>
      <c r="X4176" s="3"/>
      <c r="Z4176" s="3"/>
      <c r="AA4176" s="3"/>
      <c r="AB4176" s="3"/>
      <c r="AC4176" s="3"/>
      <c r="AD4176" s="3"/>
      <c r="AF4176" s="3"/>
      <c r="AG4176" s="3"/>
      <c r="AH4176" s="3"/>
      <c r="AJ4176" s="3"/>
      <c r="AK4176" s="3"/>
      <c r="AL4176" s="3"/>
      <c r="AN4176" s="3"/>
      <c r="AQ4176" s="3"/>
    </row>
    <row r="4177" spans="1:43">
      <c r="A4177" t="str">
        <f>IF(C4177="","","Allievo "&amp;COUNTIF($C$2:C4177,C4177))</f>
        <v/>
      </c>
      <c r="H4177" s="3"/>
      <c r="N4177" s="3"/>
      <c r="O4177" s="3"/>
      <c r="P4177" s="3"/>
      <c r="Q4177" s="3"/>
      <c r="R4177" s="3"/>
      <c r="S4177" s="3"/>
      <c r="T4177" s="3"/>
      <c r="V4177" s="3"/>
      <c r="W4177" s="3"/>
      <c r="X4177" s="3"/>
      <c r="Z4177" s="3"/>
      <c r="AA4177" s="3"/>
      <c r="AB4177" s="3"/>
      <c r="AC4177" s="3"/>
      <c r="AD4177" s="3"/>
      <c r="AF4177" s="3"/>
      <c r="AG4177" s="3"/>
      <c r="AH4177" s="3"/>
      <c r="AJ4177" s="3"/>
      <c r="AK4177" s="3"/>
      <c r="AL4177" s="3"/>
      <c r="AN4177" s="3"/>
      <c r="AQ4177" s="3"/>
    </row>
    <row r="4178" spans="1:43">
      <c r="A4178" t="str">
        <f>IF(C4178="","","Allievo "&amp;COUNTIF($C$2:C4178,C4178))</f>
        <v/>
      </c>
      <c r="H4178" s="3"/>
      <c r="N4178" s="3"/>
      <c r="O4178" s="3"/>
      <c r="P4178" s="3"/>
      <c r="Q4178" s="3"/>
      <c r="R4178" s="3"/>
      <c r="S4178" s="3"/>
      <c r="T4178" s="3"/>
      <c r="V4178" s="3"/>
      <c r="W4178" s="3"/>
      <c r="X4178" s="3"/>
      <c r="Z4178" s="3"/>
      <c r="AA4178" s="3"/>
      <c r="AB4178" s="3"/>
      <c r="AC4178" s="3"/>
      <c r="AD4178" s="3"/>
      <c r="AF4178" s="3"/>
      <c r="AG4178" s="3"/>
      <c r="AH4178" s="3"/>
      <c r="AJ4178" s="3"/>
      <c r="AK4178" s="3"/>
      <c r="AL4178" s="3"/>
      <c r="AN4178" s="3"/>
      <c r="AQ4178" s="3"/>
    </row>
    <row r="4179" spans="1:43">
      <c r="A4179" t="str">
        <f>IF(C4179="","","Allievo "&amp;COUNTIF($C$2:C4179,C4179))</f>
        <v/>
      </c>
      <c r="H4179" s="3"/>
      <c r="N4179" s="3"/>
      <c r="O4179" s="3"/>
      <c r="P4179" s="3"/>
      <c r="Q4179" s="3"/>
      <c r="R4179" s="3"/>
      <c r="S4179" s="3"/>
      <c r="T4179" s="3"/>
      <c r="V4179" s="3"/>
      <c r="W4179" s="3"/>
      <c r="X4179" s="3"/>
      <c r="Z4179" s="3"/>
      <c r="AA4179" s="3"/>
      <c r="AB4179" s="3"/>
      <c r="AC4179" s="3"/>
      <c r="AD4179" s="3"/>
      <c r="AF4179" s="3"/>
      <c r="AG4179" s="3"/>
      <c r="AH4179" s="3"/>
      <c r="AJ4179" s="3"/>
      <c r="AK4179" s="3"/>
      <c r="AL4179" s="3"/>
      <c r="AN4179" s="3"/>
      <c r="AQ4179" s="3"/>
    </row>
    <row r="4180" spans="1:43">
      <c r="A4180" t="str">
        <f>IF(C4180="","","Allievo "&amp;COUNTIF($C$2:C4180,C4180))</f>
        <v/>
      </c>
      <c r="H4180" s="3"/>
      <c r="N4180" s="3"/>
      <c r="O4180" s="3"/>
      <c r="P4180" s="3"/>
      <c r="Q4180" s="3"/>
      <c r="R4180" s="3"/>
      <c r="S4180" s="3"/>
      <c r="T4180" s="3"/>
      <c r="V4180" s="3"/>
      <c r="W4180" s="3"/>
      <c r="X4180" s="3"/>
      <c r="Z4180" s="3"/>
      <c r="AA4180" s="3"/>
      <c r="AB4180" s="3"/>
      <c r="AC4180" s="3"/>
      <c r="AD4180" s="3"/>
      <c r="AF4180" s="3"/>
      <c r="AG4180" s="3"/>
      <c r="AH4180" s="3"/>
      <c r="AJ4180" s="3"/>
      <c r="AK4180" s="3"/>
      <c r="AL4180" s="3"/>
      <c r="AN4180" s="3"/>
      <c r="AQ4180" s="3"/>
    </row>
    <row r="4181" spans="1:43">
      <c r="A4181" t="str">
        <f>IF(C4181="","","Allievo "&amp;COUNTIF($C$2:C4181,C4181))</f>
        <v/>
      </c>
      <c r="H4181" s="3"/>
      <c r="N4181" s="3"/>
      <c r="O4181" s="3"/>
      <c r="P4181" s="3"/>
      <c r="Q4181" s="3"/>
      <c r="R4181" s="3"/>
      <c r="S4181" s="3"/>
      <c r="T4181" s="3"/>
      <c r="V4181" s="3"/>
      <c r="W4181" s="3"/>
      <c r="X4181" s="3"/>
      <c r="Z4181" s="3"/>
      <c r="AA4181" s="3"/>
      <c r="AB4181" s="3"/>
      <c r="AC4181" s="3"/>
      <c r="AD4181" s="3"/>
      <c r="AF4181" s="3"/>
      <c r="AG4181" s="3"/>
      <c r="AH4181" s="3"/>
      <c r="AJ4181" s="3"/>
      <c r="AK4181" s="3"/>
      <c r="AL4181" s="3"/>
      <c r="AN4181" s="3"/>
      <c r="AQ4181" s="3"/>
    </row>
    <row r="4182" spans="1:43">
      <c r="A4182" t="str">
        <f>IF(C4182="","","Allievo "&amp;COUNTIF($C$2:C4182,C4182))</f>
        <v/>
      </c>
      <c r="H4182" s="3"/>
      <c r="N4182" s="3"/>
      <c r="O4182" s="3"/>
      <c r="P4182" s="3"/>
      <c r="Q4182" s="3"/>
      <c r="R4182" s="3"/>
      <c r="S4182" s="3"/>
      <c r="T4182" s="3"/>
      <c r="V4182" s="3"/>
      <c r="W4182" s="3"/>
      <c r="X4182" s="3"/>
      <c r="Z4182" s="3"/>
      <c r="AA4182" s="3"/>
      <c r="AB4182" s="3"/>
      <c r="AC4182" s="3"/>
      <c r="AD4182" s="3"/>
      <c r="AF4182" s="3"/>
      <c r="AG4182" s="3"/>
      <c r="AH4182" s="3"/>
      <c r="AJ4182" s="3"/>
      <c r="AK4182" s="3"/>
      <c r="AL4182" s="3"/>
      <c r="AN4182" s="3"/>
      <c r="AQ4182" s="3"/>
    </row>
    <row r="4183" spans="1:43">
      <c r="A4183" t="str">
        <f>IF(C4183="","","Allievo "&amp;COUNTIF($C$2:C4183,C4183))</f>
        <v/>
      </c>
      <c r="H4183" s="3"/>
      <c r="N4183" s="3"/>
      <c r="O4183" s="3"/>
      <c r="P4183" s="3"/>
      <c r="Q4183" s="3"/>
      <c r="R4183" s="3"/>
      <c r="S4183" s="3"/>
      <c r="T4183" s="3"/>
      <c r="V4183" s="3"/>
      <c r="W4183" s="3"/>
      <c r="X4183" s="3"/>
      <c r="Z4183" s="3"/>
      <c r="AA4183" s="3"/>
      <c r="AB4183" s="3"/>
      <c r="AC4183" s="3"/>
      <c r="AD4183" s="3"/>
      <c r="AF4183" s="3"/>
      <c r="AG4183" s="3"/>
      <c r="AH4183" s="3"/>
      <c r="AJ4183" s="3"/>
      <c r="AK4183" s="3"/>
      <c r="AL4183" s="3"/>
      <c r="AN4183" s="3"/>
      <c r="AQ4183" s="3"/>
    </row>
    <row r="4184" spans="1:43">
      <c r="A4184" t="str">
        <f>IF(C4184="","","Allievo "&amp;COUNTIF($C$2:C4184,C4184))</f>
        <v/>
      </c>
      <c r="H4184" s="3"/>
      <c r="N4184" s="3"/>
      <c r="O4184" s="3"/>
      <c r="P4184" s="3"/>
      <c r="Q4184" s="3"/>
      <c r="R4184" s="3"/>
      <c r="S4184" s="3"/>
      <c r="T4184" s="3"/>
      <c r="V4184" s="3"/>
      <c r="W4184" s="3"/>
      <c r="X4184" s="3"/>
      <c r="Z4184" s="3"/>
      <c r="AA4184" s="3"/>
      <c r="AB4184" s="3"/>
      <c r="AC4184" s="3"/>
      <c r="AD4184" s="3"/>
      <c r="AF4184" s="3"/>
      <c r="AG4184" s="3"/>
      <c r="AH4184" s="3"/>
      <c r="AJ4184" s="3"/>
      <c r="AK4184" s="3"/>
      <c r="AL4184" s="3"/>
      <c r="AN4184" s="3"/>
      <c r="AQ4184" s="3"/>
    </row>
    <row r="4185" spans="1:43">
      <c r="A4185" t="str">
        <f>IF(C4185="","","Allievo "&amp;COUNTIF($C$2:C4185,C4185))</f>
        <v/>
      </c>
      <c r="H4185" s="3"/>
      <c r="N4185" s="3"/>
      <c r="O4185" s="3"/>
      <c r="P4185" s="3"/>
      <c r="Q4185" s="3"/>
      <c r="R4185" s="3"/>
      <c r="S4185" s="3"/>
      <c r="T4185" s="3"/>
      <c r="V4185" s="3"/>
      <c r="W4185" s="3"/>
      <c r="X4185" s="3"/>
      <c r="Z4185" s="3"/>
      <c r="AA4185" s="3"/>
      <c r="AB4185" s="3"/>
      <c r="AC4185" s="3"/>
      <c r="AD4185" s="3"/>
      <c r="AF4185" s="3"/>
      <c r="AG4185" s="3"/>
      <c r="AH4185" s="3"/>
      <c r="AJ4185" s="3"/>
      <c r="AK4185" s="3"/>
      <c r="AL4185" s="3"/>
      <c r="AN4185" s="3"/>
      <c r="AQ4185" s="3"/>
    </row>
    <row r="4186" spans="1:43">
      <c r="A4186" t="str">
        <f>IF(C4186="","","Allievo "&amp;COUNTIF($C$2:C4186,C4186))</f>
        <v/>
      </c>
      <c r="H4186" s="3"/>
      <c r="N4186" s="3"/>
      <c r="O4186" s="3"/>
      <c r="P4186" s="3"/>
      <c r="Q4186" s="3"/>
      <c r="R4186" s="3"/>
      <c r="S4186" s="3"/>
      <c r="T4186" s="3"/>
      <c r="V4186" s="3"/>
      <c r="W4186" s="3"/>
      <c r="X4186" s="3"/>
      <c r="Z4186" s="3"/>
      <c r="AA4186" s="3"/>
      <c r="AB4186" s="3"/>
      <c r="AC4186" s="3"/>
      <c r="AD4186" s="3"/>
      <c r="AF4186" s="3"/>
      <c r="AG4186" s="3"/>
      <c r="AH4186" s="3"/>
      <c r="AJ4186" s="3"/>
      <c r="AK4186" s="3"/>
      <c r="AL4186" s="3"/>
      <c r="AN4186" s="3"/>
      <c r="AQ4186" s="3"/>
    </row>
    <row r="4187" spans="1:43">
      <c r="A4187" t="str">
        <f>IF(C4187="","","Allievo "&amp;COUNTIF($C$2:C4187,C4187))</f>
        <v/>
      </c>
      <c r="H4187" s="3"/>
      <c r="N4187" s="3"/>
      <c r="O4187" s="3"/>
      <c r="P4187" s="3"/>
      <c r="Q4187" s="3"/>
      <c r="R4187" s="3"/>
      <c r="S4187" s="3"/>
      <c r="T4187" s="3"/>
      <c r="V4187" s="3"/>
      <c r="W4187" s="3"/>
      <c r="X4187" s="3"/>
      <c r="Z4187" s="3"/>
      <c r="AA4187" s="3"/>
      <c r="AB4187" s="3"/>
      <c r="AC4187" s="3"/>
      <c r="AD4187" s="3"/>
      <c r="AF4187" s="3"/>
      <c r="AG4187" s="3"/>
      <c r="AH4187" s="3"/>
      <c r="AJ4187" s="3"/>
      <c r="AK4187" s="3"/>
      <c r="AL4187" s="3"/>
      <c r="AN4187" s="3"/>
      <c r="AQ4187" s="3"/>
    </row>
    <row r="4188" spans="1:43">
      <c r="A4188" t="str">
        <f>IF(C4188="","","Allievo "&amp;COUNTIF($C$2:C4188,C4188))</f>
        <v/>
      </c>
      <c r="H4188" s="3"/>
      <c r="N4188" s="3"/>
      <c r="O4188" s="3"/>
      <c r="P4188" s="3"/>
      <c r="Q4188" s="3"/>
      <c r="R4188" s="3"/>
      <c r="S4188" s="3"/>
      <c r="T4188" s="3"/>
      <c r="V4188" s="3"/>
      <c r="W4188" s="3"/>
      <c r="X4188" s="3"/>
      <c r="Z4188" s="3"/>
      <c r="AA4188" s="3"/>
      <c r="AB4188" s="3"/>
      <c r="AC4188" s="3"/>
      <c r="AD4188" s="3"/>
      <c r="AF4188" s="3"/>
      <c r="AG4188" s="3"/>
      <c r="AH4188" s="3"/>
      <c r="AJ4188" s="3"/>
      <c r="AK4188" s="3"/>
      <c r="AL4188" s="3"/>
      <c r="AN4188" s="3"/>
      <c r="AQ4188" s="3"/>
    </row>
    <row r="4189" spans="1:43">
      <c r="A4189" t="str">
        <f>IF(C4189="","","Allievo "&amp;COUNTIF($C$2:C4189,C4189))</f>
        <v/>
      </c>
      <c r="H4189" s="3"/>
      <c r="N4189" s="3"/>
      <c r="O4189" s="3"/>
      <c r="P4189" s="3"/>
      <c r="Q4189" s="3"/>
      <c r="R4189" s="3"/>
      <c r="S4189" s="3"/>
      <c r="T4189" s="3"/>
      <c r="V4189" s="3"/>
      <c r="W4189" s="3"/>
      <c r="X4189" s="3"/>
      <c r="Z4189" s="3"/>
      <c r="AA4189" s="3"/>
      <c r="AB4189" s="3"/>
      <c r="AC4189" s="3"/>
      <c r="AD4189" s="3"/>
      <c r="AF4189" s="3"/>
      <c r="AG4189" s="3"/>
      <c r="AH4189" s="3"/>
      <c r="AJ4189" s="3"/>
      <c r="AK4189" s="3"/>
      <c r="AL4189" s="3"/>
      <c r="AN4189" s="3"/>
      <c r="AQ4189" s="3"/>
    </row>
    <row r="4190" spans="1:43">
      <c r="A4190" t="str">
        <f>IF(C4190="","","Allievo "&amp;COUNTIF($C$2:C4190,C4190))</f>
        <v/>
      </c>
      <c r="H4190" s="3"/>
      <c r="N4190" s="3"/>
      <c r="O4190" s="3"/>
      <c r="P4190" s="3"/>
      <c r="Q4190" s="3"/>
      <c r="R4190" s="3"/>
      <c r="S4190" s="3"/>
      <c r="T4190" s="3"/>
      <c r="V4190" s="3"/>
      <c r="W4190" s="3"/>
      <c r="X4190" s="3"/>
      <c r="Z4190" s="3"/>
      <c r="AA4190" s="3"/>
      <c r="AB4190" s="3"/>
      <c r="AC4190" s="3"/>
      <c r="AD4190" s="3"/>
      <c r="AF4190" s="3"/>
      <c r="AG4190" s="3"/>
      <c r="AH4190" s="3"/>
      <c r="AJ4190" s="3"/>
      <c r="AK4190" s="3"/>
      <c r="AL4190" s="3"/>
      <c r="AN4190" s="3"/>
      <c r="AQ4190" s="3"/>
    </row>
    <row r="4191" spans="1:43">
      <c r="A4191" t="str">
        <f>IF(C4191="","","Allievo "&amp;COUNTIF($C$2:C4191,C4191))</f>
        <v/>
      </c>
      <c r="H4191" s="3"/>
      <c r="N4191" s="3"/>
      <c r="O4191" s="3"/>
      <c r="P4191" s="3"/>
      <c r="Q4191" s="3"/>
      <c r="R4191" s="3"/>
      <c r="S4191" s="3"/>
      <c r="T4191" s="3"/>
      <c r="V4191" s="3"/>
      <c r="W4191" s="3"/>
      <c r="X4191" s="3"/>
      <c r="Z4191" s="3"/>
      <c r="AA4191" s="3"/>
      <c r="AB4191" s="3"/>
      <c r="AC4191" s="3"/>
      <c r="AD4191" s="3"/>
      <c r="AF4191" s="3"/>
      <c r="AG4191" s="3"/>
      <c r="AH4191" s="3"/>
      <c r="AJ4191" s="3"/>
      <c r="AK4191" s="3"/>
      <c r="AL4191" s="3"/>
      <c r="AN4191" s="3"/>
      <c r="AQ4191" s="3"/>
    </row>
    <row r="4192" spans="1:43">
      <c r="A4192" t="str">
        <f>IF(C4192="","","Allievo "&amp;COUNTIF($C$2:C4192,C4192))</f>
        <v/>
      </c>
      <c r="H4192" s="3"/>
      <c r="N4192" s="3"/>
      <c r="O4192" s="3"/>
      <c r="P4192" s="3"/>
      <c r="Q4192" s="3"/>
      <c r="R4192" s="3"/>
      <c r="S4192" s="3"/>
      <c r="T4192" s="3"/>
      <c r="V4192" s="3"/>
      <c r="W4192" s="3"/>
      <c r="X4192" s="3"/>
      <c r="Z4192" s="3"/>
      <c r="AA4192" s="3"/>
      <c r="AB4192" s="3"/>
      <c r="AC4192" s="3"/>
      <c r="AD4192" s="3"/>
      <c r="AF4192" s="3"/>
      <c r="AG4192" s="3"/>
      <c r="AH4192" s="3"/>
      <c r="AJ4192" s="3"/>
      <c r="AK4192" s="3"/>
      <c r="AL4192" s="3"/>
      <c r="AN4192" s="3"/>
      <c r="AQ4192" s="3"/>
    </row>
    <row r="4193" spans="1:43">
      <c r="A4193" t="str">
        <f>IF(C4193="","","Allievo "&amp;COUNTIF($C$2:C4193,C4193))</f>
        <v/>
      </c>
      <c r="H4193" s="3"/>
      <c r="N4193" s="3"/>
      <c r="O4193" s="3"/>
      <c r="P4193" s="3"/>
      <c r="Q4193" s="3"/>
      <c r="R4193" s="3"/>
      <c r="S4193" s="3"/>
      <c r="T4193" s="3"/>
      <c r="V4193" s="3"/>
      <c r="W4193" s="3"/>
      <c r="X4193" s="3"/>
      <c r="Z4193" s="3"/>
      <c r="AA4193" s="3"/>
      <c r="AB4193" s="3"/>
      <c r="AC4193" s="3"/>
      <c r="AD4193" s="3"/>
      <c r="AF4193" s="3"/>
      <c r="AG4193" s="3"/>
      <c r="AH4193" s="3"/>
      <c r="AJ4193" s="3"/>
      <c r="AK4193" s="3"/>
      <c r="AL4193" s="3"/>
      <c r="AN4193" s="3"/>
      <c r="AQ4193" s="3"/>
    </row>
    <row r="4194" spans="1:43">
      <c r="A4194" t="str">
        <f>IF(C4194="","","Allievo "&amp;COUNTIF($C$2:C4194,C4194))</f>
        <v/>
      </c>
      <c r="H4194" s="3"/>
      <c r="N4194" s="3"/>
      <c r="O4194" s="3"/>
      <c r="P4194" s="3"/>
      <c r="Q4194" s="3"/>
      <c r="R4194" s="3"/>
      <c r="S4194" s="3"/>
      <c r="T4194" s="3"/>
      <c r="V4194" s="3"/>
      <c r="W4194" s="3"/>
      <c r="X4194" s="3"/>
      <c r="Z4194" s="3"/>
      <c r="AA4194" s="3"/>
      <c r="AB4194" s="3"/>
      <c r="AC4194" s="3"/>
      <c r="AD4194" s="3"/>
      <c r="AF4194" s="3"/>
      <c r="AG4194" s="3"/>
      <c r="AH4194" s="3"/>
      <c r="AJ4194" s="3"/>
      <c r="AK4194" s="3"/>
      <c r="AL4194" s="3"/>
      <c r="AN4194" s="3"/>
      <c r="AQ4194" s="3"/>
    </row>
    <row r="4195" spans="1:43">
      <c r="A4195" t="str">
        <f>IF(C4195="","","Allievo "&amp;COUNTIF($C$2:C4195,C4195))</f>
        <v/>
      </c>
      <c r="H4195" s="3"/>
      <c r="N4195" s="3"/>
      <c r="O4195" s="3"/>
      <c r="P4195" s="3"/>
      <c r="Q4195" s="3"/>
      <c r="R4195" s="3"/>
      <c r="S4195" s="3"/>
      <c r="T4195" s="3"/>
      <c r="V4195" s="3"/>
      <c r="W4195" s="3"/>
      <c r="X4195" s="3"/>
      <c r="Z4195" s="3"/>
      <c r="AA4195" s="3"/>
      <c r="AB4195" s="3"/>
      <c r="AC4195" s="3"/>
      <c r="AD4195" s="3"/>
      <c r="AF4195" s="3"/>
      <c r="AG4195" s="3"/>
      <c r="AH4195" s="3"/>
      <c r="AJ4195" s="3"/>
      <c r="AK4195" s="3"/>
      <c r="AL4195" s="3"/>
      <c r="AN4195" s="3"/>
      <c r="AQ4195" s="3"/>
    </row>
    <row r="4196" spans="1:43">
      <c r="A4196" t="str">
        <f>IF(C4196="","","Allievo "&amp;COUNTIF($C$2:C4196,C4196))</f>
        <v/>
      </c>
      <c r="H4196" s="3"/>
      <c r="N4196" s="3"/>
      <c r="O4196" s="3"/>
      <c r="P4196" s="3"/>
      <c r="Q4196" s="3"/>
      <c r="R4196" s="3"/>
      <c r="S4196" s="3"/>
      <c r="T4196" s="3"/>
      <c r="V4196" s="3"/>
      <c r="W4196" s="3"/>
      <c r="X4196" s="3"/>
      <c r="Z4196" s="3"/>
      <c r="AA4196" s="3"/>
      <c r="AB4196" s="3"/>
      <c r="AC4196" s="3"/>
      <c r="AD4196" s="3"/>
      <c r="AF4196" s="3"/>
      <c r="AG4196" s="3"/>
      <c r="AH4196" s="3"/>
      <c r="AJ4196" s="3"/>
      <c r="AK4196" s="3"/>
      <c r="AL4196" s="3"/>
      <c r="AN4196" s="3"/>
      <c r="AQ4196" s="3"/>
    </row>
    <row r="4197" spans="1:43">
      <c r="A4197" t="str">
        <f>IF(C4197="","","Allievo "&amp;COUNTIF($C$2:C4197,C4197))</f>
        <v/>
      </c>
      <c r="H4197" s="3"/>
      <c r="N4197" s="3"/>
      <c r="O4197" s="3"/>
      <c r="P4197" s="3"/>
      <c r="Q4197" s="3"/>
      <c r="R4197" s="3"/>
      <c r="S4197" s="3"/>
      <c r="T4197" s="3"/>
      <c r="V4197" s="3"/>
      <c r="W4197" s="3"/>
      <c r="X4197" s="3"/>
      <c r="Z4197" s="3"/>
      <c r="AA4197" s="3"/>
      <c r="AB4197" s="3"/>
      <c r="AC4197" s="3"/>
      <c r="AD4197" s="3"/>
      <c r="AF4197" s="3"/>
      <c r="AG4197" s="3"/>
      <c r="AH4197" s="3"/>
      <c r="AJ4197" s="3"/>
      <c r="AK4197" s="3"/>
      <c r="AL4197" s="3"/>
      <c r="AN4197" s="3"/>
      <c r="AQ4197" s="3"/>
    </row>
    <row r="4198" spans="1:43">
      <c r="A4198" t="str">
        <f>IF(C4198="","","Allievo "&amp;COUNTIF($C$2:C4198,C4198))</f>
        <v/>
      </c>
      <c r="H4198" s="3"/>
      <c r="N4198" s="3"/>
      <c r="O4198" s="3"/>
      <c r="P4198" s="3"/>
      <c r="Q4198" s="3"/>
      <c r="R4198" s="3"/>
      <c r="S4198" s="3"/>
      <c r="T4198" s="3"/>
      <c r="V4198" s="3"/>
      <c r="W4198" s="3"/>
      <c r="X4198" s="3"/>
      <c r="Z4198" s="3"/>
      <c r="AA4198" s="3"/>
      <c r="AB4198" s="3"/>
      <c r="AC4198" s="3"/>
      <c r="AD4198" s="3"/>
      <c r="AF4198" s="3"/>
      <c r="AG4198" s="3"/>
      <c r="AH4198" s="3"/>
      <c r="AJ4198" s="3"/>
      <c r="AK4198" s="3"/>
      <c r="AL4198" s="3"/>
      <c r="AN4198" s="3"/>
      <c r="AQ4198" s="3"/>
    </row>
    <row r="4199" spans="1:43">
      <c r="A4199" t="str">
        <f>IF(C4199="","","Allievo "&amp;COUNTIF($C$2:C4199,C4199))</f>
        <v/>
      </c>
      <c r="H4199" s="3"/>
      <c r="N4199" s="3"/>
      <c r="O4199" s="3"/>
      <c r="P4199" s="3"/>
      <c r="Q4199" s="3"/>
      <c r="R4199" s="3"/>
      <c r="S4199" s="3"/>
      <c r="T4199" s="3"/>
      <c r="V4199" s="3"/>
      <c r="W4199" s="3"/>
      <c r="X4199" s="3"/>
      <c r="Z4199" s="3"/>
      <c r="AA4199" s="3"/>
      <c r="AB4199" s="3"/>
      <c r="AC4199" s="3"/>
      <c r="AD4199" s="3"/>
      <c r="AF4199" s="3"/>
      <c r="AG4199" s="3"/>
      <c r="AH4199" s="3"/>
      <c r="AJ4199" s="3"/>
      <c r="AK4199" s="3"/>
      <c r="AL4199" s="3"/>
      <c r="AN4199" s="3"/>
      <c r="AQ4199" s="3"/>
    </row>
    <row r="4200" spans="1:43">
      <c r="A4200" t="str">
        <f>IF(C4200="","","Allievo "&amp;COUNTIF($C$2:C4200,C4200))</f>
        <v/>
      </c>
      <c r="H4200" s="3"/>
      <c r="N4200" s="3"/>
      <c r="O4200" s="3"/>
      <c r="P4200" s="3"/>
      <c r="Q4200" s="3"/>
      <c r="R4200" s="3"/>
      <c r="S4200" s="3"/>
      <c r="T4200" s="3"/>
      <c r="V4200" s="3"/>
      <c r="W4200" s="3"/>
      <c r="X4200" s="3"/>
      <c r="Z4200" s="3"/>
      <c r="AA4200" s="3"/>
      <c r="AB4200" s="3"/>
      <c r="AC4200" s="3"/>
      <c r="AD4200" s="3"/>
      <c r="AF4200" s="3"/>
      <c r="AG4200" s="3"/>
      <c r="AH4200" s="3"/>
      <c r="AJ4200" s="3"/>
      <c r="AK4200" s="3"/>
      <c r="AL4200" s="3"/>
      <c r="AN4200" s="3"/>
      <c r="AQ4200" s="3"/>
    </row>
    <row r="4201" spans="1:43">
      <c r="A4201" t="str">
        <f>IF(C4201="","","Allievo "&amp;COUNTIF($C$2:C4201,C4201))</f>
        <v/>
      </c>
      <c r="H4201" s="3"/>
      <c r="N4201" s="3"/>
      <c r="O4201" s="3"/>
      <c r="P4201" s="3"/>
      <c r="Q4201" s="3"/>
      <c r="R4201" s="3"/>
      <c r="S4201" s="3"/>
      <c r="T4201" s="3"/>
      <c r="V4201" s="3"/>
      <c r="W4201" s="3"/>
      <c r="X4201" s="3"/>
      <c r="Z4201" s="3"/>
      <c r="AA4201" s="3"/>
      <c r="AB4201" s="3"/>
      <c r="AC4201" s="3"/>
      <c r="AD4201" s="3"/>
      <c r="AF4201" s="3"/>
      <c r="AG4201" s="3"/>
      <c r="AH4201" s="3"/>
      <c r="AJ4201" s="3"/>
      <c r="AK4201" s="3"/>
      <c r="AL4201" s="3"/>
      <c r="AN4201" s="3"/>
      <c r="AQ4201" s="3"/>
    </row>
    <row r="4202" spans="1:43">
      <c r="A4202" t="str">
        <f>IF(C4202="","","Allievo "&amp;COUNTIF($C$2:C4202,C4202))</f>
        <v/>
      </c>
      <c r="H4202" s="3"/>
      <c r="N4202" s="3"/>
      <c r="O4202" s="3"/>
      <c r="P4202" s="3"/>
      <c r="Q4202" s="3"/>
      <c r="R4202" s="3"/>
      <c r="S4202" s="3"/>
      <c r="T4202" s="3"/>
      <c r="V4202" s="3"/>
      <c r="W4202" s="3"/>
      <c r="X4202" s="3"/>
      <c r="Z4202" s="3"/>
      <c r="AA4202" s="3"/>
      <c r="AB4202" s="3"/>
      <c r="AC4202" s="3"/>
      <c r="AD4202" s="3"/>
      <c r="AF4202" s="3"/>
      <c r="AG4202" s="3"/>
      <c r="AH4202" s="3"/>
      <c r="AJ4202" s="3"/>
      <c r="AK4202" s="3"/>
      <c r="AL4202" s="3"/>
      <c r="AN4202" s="3"/>
      <c r="AQ4202" s="3"/>
    </row>
    <row r="4203" spans="1:43">
      <c r="A4203" t="str">
        <f>IF(C4203="","","Allievo "&amp;COUNTIF($C$2:C4203,C4203))</f>
        <v/>
      </c>
      <c r="H4203" s="3"/>
      <c r="N4203" s="3"/>
      <c r="O4203" s="3"/>
      <c r="P4203" s="3"/>
      <c r="Q4203" s="3"/>
      <c r="R4203" s="3"/>
      <c r="S4203" s="3"/>
      <c r="T4203" s="3"/>
      <c r="V4203" s="3"/>
      <c r="W4203" s="3"/>
      <c r="X4203" s="3"/>
      <c r="Z4203" s="3"/>
      <c r="AA4203" s="3"/>
      <c r="AB4203" s="3"/>
      <c r="AC4203" s="3"/>
      <c r="AD4203" s="3"/>
      <c r="AF4203" s="3"/>
      <c r="AG4203" s="3"/>
      <c r="AH4203" s="3"/>
      <c r="AJ4203" s="3"/>
      <c r="AK4203" s="3"/>
      <c r="AL4203" s="3"/>
      <c r="AN4203" s="3"/>
      <c r="AQ4203" s="3"/>
    </row>
    <row r="4204" spans="1:43">
      <c r="A4204" t="str">
        <f>IF(C4204="","","Allievo "&amp;COUNTIF($C$2:C4204,C4204))</f>
        <v/>
      </c>
      <c r="H4204" s="3"/>
      <c r="N4204" s="3"/>
      <c r="O4204" s="3"/>
      <c r="P4204" s="3"/>
      <c r="Q4204" s="3"/>
      <c r="R4204" s="3"/>
      <c r="S4204" s="3"/>
      <c r="T4204" s="3"/>
      <c r="V4204" s="3"/>
      <c r="W4204" s="3"/>
      <c r="X4204" s="3"/>
      <c r="Z4204" s="3"/>
      <c r="AA4204" s="3"/>
      <c r="AB4204" s="3"/>
      <c r="AC4204" s="3"/>
      <c r="AD4204" s="3"/>
      <c r="AF4204" s="3"/>
      <c r="AG4204" s="3"/>
      <c r="AH4204" s="3"/>
      <c r="AJ4204" s="3"/>
      <c r="AK4204" s="3"/>
      <c r="AL4204" s="3"/>
      <c r="AN4204" s="3"/>
      <c r="AQ4204" s="3"/>
    </row>
    <row r="4205" spans="1:43">
      <c r="A4205" t="str">
        <f>IF(C4205="","","Allievo "&amp;COUNTIF($C$2:C4205,C4205))</f>
        <v/>
      </c>
      <c r="H4205" s="3"/>
      <c r="N4205" s="3"/>
      <c r="O4205" s="3"/>
      <c r="P4205" s="3"/>
      <c r="Q4205" s="3"/>
      <c r="R4205" s="3"/>
      <c r="S4205" s="3"/>
      <c r="T4205" s="3"/>
      <c r="V4205" s="3"/>
      <c r="W4205" s="3"/>
      <c r="X4205" s="3"/>
      <c r="Z4205" s="3"/>
      <c r="AA4205" s="3"/>
      <c r="AB4205" s="3"/>
      <c r="AC4205" s="3"/>
      <c r="AD4205" s="3"/>
      <c r="AF4205" s="3"/>
      <c r="AG4205" s="3"/>
      <c r="AH4205" s="3"/>
      <c r="AJ4205" s="3"/>
      <c r="AK4205" s="3"/>
      <c r="AL4205" s="3"/>
      <c r="AN4205" s="3"/>
      <c r="AQ4205" s="3"/>
    </row>
    <row r="4206" spans="1:43">
      <c r="A4206" t="str">
        <f>IF(C4206="","","Allievo "&amp;COUNTIF($C$2:C4206,C4206))</f>
        <v/>
      </c>
      <c r="H4206" s="3"/>
      <c r="N4206" s="3"/>
      <c r="O4206" s="3"/>
      <c r="P4206" s="3"/>
      <c r="Q4206" s="3"/>
      <c r="R4206" s="3"/>
      <c r="S4206" s="3"/>
      <c r="T4206" s="3"/>
      <c r="V4206" s="3"/>
      <c r="W4206" s="3"/>
      <c r="X4206" s="3"/>
      <c r="Z4206" s="3"/>
      <c r="AA4206" s="3"/>
      <c r="AB4206" s="3"/>
      <c r="AC4206" s="3"/>
      <c r="AD4206" s="3"/>
      <c r="AF4206" s="3"/>
      <c r="AG4206" s="3"/>
      <c r="AH4206" s="3"/>
      <c r="AJ4206" s="3"/>
      <c r="AK4206" s="3"/>
      <c r="AL4206" s="3"/>
      <c r="AN4206" s="3"/>
      <c r="AQ4206" s="3"/>
    </row>
    <row r="4207" spans="1:43">
      <c r="A4207" t="str">
        <f>IF(C4207="","","Allievo "&amp;COUNTIF($C$2:C4207,C4207))</f>
        <v/>
      </c>
      <c r="H4207" s="3"/>
      <c r="N4207" s="3"/>
      <c r="O4207" s="3"/>
      <c r="P4207" s="3"/>
      <c r="Q4207" s="3"/>
      <c r="R4207" s="3"/>
      <c r="S4207" s="3"/>
      <c r="T4207" s="3"/>
      <c r="V4207" s="3"/>
      <c r="W4207" s="3"/>
      <c r="X4207" s="3"/>
      <c r="Z4207" s="3"/>
      <c r="AA4207" s="3"/>
      <c r="AB4207" s="3"/>
      <c r="AC4207" s="3"/>
      <c r="AD4207" s="3"/>
      <c r="AF4207" s="3"/>
      <c r="AG4207" s="3"/>
      <c r="AH4207" s="3"/>
      <c r="AJ4207" s="3"/>
      <c r="AK4207" s="3"/>
      <c r="AL4207" s="3"/>
      <c r="AN4207" s="3"/>
      <c r="AQ4207" s="3"/>
    </row>
    <row r="4208" spans="1:43">
      <c r="A4208" t="str">
        <f>IF(C4208="","","Allievo "&amp;COUNTIF($C$2:C4208,C4208))</f>
        <v/>
      </c>
      <c r="H4208" s="3"/>
      <c r="N4208" s="3"/>
      <c r="O4208" s="3"/>
      <c r="P4208" s="3"/>
      <c r="Q4208" s="3"/>
      <c r="R4208" s="3"/>
      <c r="S4208" s="3"/>
      <c r="T4208" s="3"/>
      <c r="V4208" s="3"/>
      <c r="W4208" s="3"/>
      <c r="X4208" s="3"/>
      <c r="Z4208" s="3"/>
      <c r="AA4208" s="3"/>
      <c r="AB4208" s="3"/>
      <c r="AC4208" s="3"/>
      <c r="AD4208" s="3"/>
      <c r="AF4208" s="3"/>
      <c r="AG4208" s="3"/>
      <c r="AH4208" s="3"/>
      <c r="AJ4208" s="3"/>
      <c r="AK4208" s="3"/>
      <c r="AL4208" s="3"/>
      <c r="AN4208" s="3"/>
      <c r="AQ4208" s="3"/>
    </row>
    <row r="4209" spans="1:43">
      <c r="A4209" t="str">
        <f>IF(C4209="","","Allievo "&amp;COUNTIF($C$2:C4209,C4209))</f>
        <v/>
      </c>
      <c r="H4209" s="3"/>
      <c r="N4209" s="3"/>
      <c r="O4209" s="3"/>
      <c r="P4209" s="3"/>
      <c r="Q4209" s="3"/>
      <c r="R4209" s="3"/>
      <c r="S4209" s="3"/>
      <c r="T4209" s="3"/>
      <c r="V4209" s="3"/>
      <c r="W4209" s="3"/>
      <c r="X4209" s="3"/>
      <c r="Z4209" s="3"/>
      <c r="AA4209" s="3"/>
      <c r="AB4209" s="3"/>
      <c r="AC4209" s="3"/>
      <c r="AD4209" s="3"/>
      <c r="AF4209" s="3"/>
      <c r="AG4209" s="3"/>
      <c r="AH4209" s="3"/>
      <c r="AJ4209" s="3"/>
      <c r="AK4209" s="3"/>
      <c r="AL4209" s="3"/>
      <c r="AN4209" s="3"/>
      <c r="AQ4209" s="3"/>
    </row>
    <row r="4210" spans="1:43">
      <c r="A4210" t="str">
        <f>IF(C4210="","","Allievo "&amp;COUNTIF($C$2:C4210,C4210))</f>
        <v/>
      </c>
      <c r="H4210" s="3"/>
      <c r="N4210" s="3"/>
      <c r="O4210" s="3"/>
      <c r="P4210" s="3"/>
      <c r="Q4210" s="3"/>
      <c r="R4210" s="3"/>
      <c r="S4210" s="3"/>
      <c r="T4210" s="3"/>
      <c r="V4210" s="3"/>
      <c r="W4210" s="3"/>
      <c r="X4210" s="3"/>
      <c r="Z4210" s="3"/>
      <c r="AA4210" s="3"/>
      <c r="AB4210" s="3"/>
      <c r="AC4210" s="3"/>
      <c r="AD4210" s="3"/>
      <c r="AF4210" s="3"/>
      <c r="AG4210" s="3"/>
      <c r="AH4210" s="3"/>
      <c r="AJ4210" s="3"/>
      <c r="AK4210" s="3"/>
      <c r="AL4210" s="3"/>
      <c r="AN4210" s="3"/>
      <c r="AQ4210" s="3"/>
    </row>
    <row r="4211" spans="1:43">
      <c r="A4211" t="str">
        <f>IF(C4211="","","Allievo "&amp;COUNTIF($C$2:C4211,C4211))</f>
        <v/>
      </c>
      <c r="H4211" s="3"/>
      <c r="N4211" s="3"/>
      <c r="O4211" s="3"/>
      <c r="P4211" s="3"/>
      <c r="Q4211" s="3"/>
      <c r="R4211" s="3"/>
      <c r="S4211" s="3"/>
      <c r="T4211" s="3"/>
      <c r="V4211" s="3"/>
      <c r="W4211" s="3"/>
      <c r="X4211" s="3"/>
      <c r="Z4211" s="3"/>
      <c r="AA4211" s="3"/>
      <c r="AB4211" s="3"/>
      <c r="AC4211" s="3"/>
      <c r="AD4211" s="3"/>
      <c r="AF4211" s="3"/>
      <c r="AG4211" s="3"/>
      <c r="AH4211" s="3"/>
      <c r="AJ4211" s="3"/>
      <c r="AK4211" s="3"/>
      <c r="AL4211" s="3"/>
      <c r="AN4211" s="3"/>
      <c r="AQ4211" s="3"/>
    </row>
    <row r="4212" spans="1:43">
      <c r="A4212" t="str">
        <f>IF(C4212="","","Allievo "&amp;COUNTIF($C$2:C4212,C4212))</f>
        <v/>
      </c>
      <c r="H4212" s="3"/>
      <c r="N4212" s="3"/>
      <c r="O4212" s="3"/>
      <c r="P4212" s="3"/>
      <c r="Q4212" s="3"/>
      <c r="R4212" s="3"/>
      <c r="S4212" s="3"/>
      <c r="T4212" s="3"/>
      <c r="V4212" s="3"/>
      <c r="W4212" s="3"/>
      <c r="X4212" s="3"/>
      <c r="Z4212" s="3"/>
      <c r="AA4212" s="3"/>
      <c r="AB4212" s="3"/>
      <c r="AC4212" s="3"/>
      <c r="AD4212" s="3"/>
      <c r="AF4212" s="3"/>
      <c r="AG4212" s="3"/>
      <c r="AH4212" s="3"/>
      <c r="AJ4212" s="3"/>
      <c r="AK4212" s="3"/>
      <c r="AL4212" s="3"/>
      <c r="AN4212" s="3"/>
      <c r="AQ4212" s="3"/>
    </row>
    <row r="4213" spans="1:43">
      <c r="A4213" t="str">
        <f>IF(C4213="","","Allievo "&amp;COUNTIF($C$2:C4213,C4213))</f>
        <v/>
      </c>
      <c r="H4213" s="3"/>
      <c r="N4213" s="3"/>
      <c r="O4213" s="3"/>
      <c r="P4213" s="3"/>
      <c r="Q4213" s="3"/>
      <c r="R4213" s="3"/>
      <c r="S4213" s="3"/>
      <c r="T4213" s="3"/>
      <c r="V4213" s="3"/>
      <c r="W4213" s="3"/>
      <c r="X4213" s="3"/>
      <c r="Z4213" s="3"/>
      <c r="AA4213" s="3"/>
      <c r="AB4213" s="3"/>
      <c r="AC4213" s="3"/>
      <c r="AD4213" s="3"/>
      <c r="AF4213" s="3"/>
      <c r="AG4213" s="3"/>
      <c r="AH4213" s="3"/>
      <c r="AJ4213" s="3"/>
      <c r="AK4213" s="3"/>
      <c r="AL4213" s="3"/>
      <c r="AN4213" s="3"/>
      <c r="AQ4213" s="3"/>
    </row>
    <row r="4214" spans="1:43">
      <c r="A4214" t="str">
        <f>IF(C4214="","","Allievo "&amp;COUNTIF($C$2:C4214,C4214))</f>
        <v/>
      </c>
      <c r="H4214" s="3"/>
      <c r="N4214" s="3"/>
      <c r="O4214" s="3"/>
      <c r="P4214" s="3"/>
      <c r="Q4214" s="3"/>
      <c r="R4214" s="3"/>
      <c r="S4214" s="3"/>
      <c r="T4214" s="3"/>
      <c r="V4214" s="3"/>
      <c r="W4214" s="3"/>
      <c r="X4214" s="3"/>
      <c r="Z4214" s="3"/>
      <c r="AA4214" s="3"/>
      <c r="AB4214" s="3"/>
      <c r="AC4214" s="3"/>
      <c r="AD4214" s="3"/>
      <c r="AF4214" s="3"/>
      <c r="AG4214" s="3"/>
      <c r="AH4214" s="3"/>
      <c r="AJ4214" s="3"/>
      <c r="AK4214" s="3"/>
      <c r="AL4214" s="3"/>
      <c r="AN4214" s="3"/>
      <c r="AQ4214" s="3"/>
    </row>
    <row r="4215" spans="1:43">
      <c r="A4215" t="str">
        <f>IF(C4215="","","Allievo "&amp;COUNTIF($C$2:C4215,C4215))</f>
        <v/>
      </c>
      <c r="H4215" s="3"/>
      <c r="N4215" s="3"/>
      <c r="O4215" s="3"/>
      <c r="P4215" s="3"/>
      <c r="Q4215" s="3"/>
      <c r="R4215" s="3"/>
      <c r="S4215" s="3"/>
      <c r="T4215" s="3"/>
      <c r="V4215" s="3"/>
      <c r="W4215" s="3"/>
      <c r="X4215" s="3"/>
      <c r="Z4215" s="3"/>
      <c r="AA4215" s="3"/>
      <c r="AB4215" s="3"/>
      <c r="AC4215" s="3"/>
      <c r="AD4215" s="3"/>
      <c r="AF4215" s="3"/>
      <c r="AG4215" s="3"/>
      <c r="AH4215" s="3"/>
      <c r="AJ4215" s="3"/>
      <c r="AK4215" s="3"/>
      <c r="AL4215" s="3"/>
      <c r="AN4215" s="3"/>
      <c r="AQ4215" s="3"/>
    </row>
    <row r="4216" spans="1:43">
      <c r="A4216" t="str">
        <f>IF(C4216="","","Allievo "&amp;COUNTIF($C$2:C4216,C4216))</f>
        <v/>
      </c>
      <c r="H4216" s="3"/>
      <c r="N4216" s="3"/>
      <c r="O4216" s="3"/>
      <c r="P4216" s="3"/>
      <c r="Q4216" s="3"/>
      <c r="R4216" s="3"/>
      <c r="S4216" s="3"/>
      <c r="T4216" s="3"/>
      <c r="V4216" s="3"/>
      <c r="W4216" s="3"/>
      <c r="X4216" s="3"/>
      <c r="Z4216" s="3"/>
      <c r="AA4216" s="3"/>
      <c r="AB4216" s="3"/>
      <c r="AC4216" s="3"/>
      <c r="AD4216" s="3"/>
      <c r="AF4216" s="3"/>
      <c r="AG4216" s="3"/>
      <c r="AH4216" s="3"/>
      <c r="AJ4216" s="3"/>
      <c r="AK4216" s="3"/>
      <c r="AL4216" s="3"/>
      <c r="AN4216" s="3"/>
      <c r="AQ4216" s="3"/>
    </row>
    <row r="4217" spans="1:43">
      <c r="A4217" t="str">
        <f>IF(C4217="","","Allievo "&amp;COUNTIF($C$2:C4217,C4217))</f>
        <v/>
      </c>
      <c r="H4217" s="3"/>
      <c r="N4217" s="3"/>
      <c r="O4217" s="3"/>
      <c r="P4217" s="3"/>
      <c r="Q4217" s="3"/>
      <c r="R4217" s="3"/>
      <c r="S4217" s="3"/>
      <c r="T4217" s="3"/>
      <c r="V4217" s="3"/>
      <c r="W4217" s="3"/>
      <c r="X4217" s="3"/>
      <c r="Z4217" s="3"/>
      <c r="AA4217" s="3"/>
      <c r="AB4217" s="3"/>
      <c r="AC4217" s="3"/>
      <c r="AD4217" s="3"/>
      <c r="AF4217" s="3"/>
      <c r="AG4217" s="3"/>
      <c r="AH4217" s="3"/>
      <c r="AJ4217" s="3"/>
      <c r="AK4217" s="3"/>
      <c r="AL4217" s="3"/>
      <c r="AN4217" s="3"/>
      <c r="AQ4217" s="3"/>
    </row>
    <row r="4218" spans="1:43">
      <c r="A4218" t="str">
        <f>IF(C4218="","","Allievo "&amp;COUNTIF($C$2:C4218,C4218))</f>
        <v/>
      </c>
      <c r="H4218" s="3"/>
      <c r="N4218" s="3"/>
      <c r="O4218" s="3"/>
      <c r="P4218" s="3"/>
      <c r="Q4218" s="3"/>
      <c r="R4218" s="3"/>
      <c r="S4218" s="3"/>
      <c r="T4218" s="3"/>
      <c r="V4218" s="3"/>
      <c r="W4218" s="3"/>
      <c r="X4218" s="3"/>
      <c r="Z4218" s="3"/>
      <c r="AA4218" s="3"/>
      <c r="AB4218" s="3"/>
      <c r="AC4218" s="3"/>
      <c r="AD4218" s="3"/>
      <c r="AF4218" s="3"/>
      <c r="AG4218" s="3"/>
      <c r="AH4218" s="3"/>
      <c r="AJ4218" s="3"/>
      <c r="AK4218" s="3"/>
      <c r="AL4218" s="3"/>
      <c r="AN4218" s="3"/>
      <c r="AQ4218" s="3"/>
    </row>
    <row r="4219" spans="1:43">
      <c r="A4219" t="str">
        <f>IF(C4219="","","Allievo "&amp;COUNTIF($C$2:C4219,C4219))</f>
        <v/>
      </c>
      <c r="H4219" s="3"/>
      <c r="N4219" s="3"/>
      <c r="O4219" s="3"/>
      <c r="P4219" s="3"/>
      <c r="Q4219" s="3"/>
      <c r="R4219" s="3"/>
      <c r="S4219" s="3"/>
      <c r="T4219" s="3"/>
      <c r="V4219" s="3"/>
      <c r="W4219" s="3"/>
      <c r="X4219" s="3"/>
      <c r="Z4219" s="3"/>
      <c r="AA4219" s="3"/>
      <c r="AB4219" s="3"/>
      <c r="AC4219" s="3"/>
      <c r="AD4219" s="3"/>
      <c r="AF4219" s="3"/>
      <c r="AG4219" s="3"/>
      <c r="AH4219" s="3"/>
      <c r="AJ4219" s="3"/>
      <c r="AK4219" s="3"/>
      <c r="AL4219" s="3"/>
      <c r="AN4219" s="3"/>
      <c r="AQ4219" s="3"/>
    </row>
    <row r="4220" spans="1:43">
      <c r="A4220" t="str">
        <f>IF(C4220="","","Allievo "&amp;COUNTIF($C$2:C4220,C4220))</f>
        <v/>
      </c>
      <c r="H4220" s="3"/>
      <c r="N4220" s="3"/>
      <c r="O4220" s="3"/>
      <c r="P4220" s="3"/>
      <c r="Q4220" s="3"/>
      <c r="R4220" s="3"/>
      <c r="S4220" s="3"/>
      <c r="T4220" s="3"/>
      <c r="V4220" s="3"/>
      <c r="W4220" s="3"/>
      <c r="X4220" s="3"/>
      <c r="Z4220" s="3"/>
      <c r="AA4220" s="3"/>
      <c r="AB4220" s="3"/>
      <c r="AC4220" s="3"/>
      <c r="AD4220" s="3"/>
      <c r="AF4220" s="3"/>
      <c r="AG4220" s="3"/>
      <c r="AH4220" s="3"/>
      <c r="AJ4220" s="3"/>
      <c r="AK4220" s="3"/>
      <c r="AL4220" s="3"/>
      <c r="AN4220" s="3"/>
      <c r="AQ4220" s="3"/>
    </row>
    <row r="4221" spans="1:43">
      <c r="A4221" t="str">
        <f>IF(C4221="","","Allievo "&amp;COUNTIF($C$2:C4221,C4221))</f>
        <v/>
      </c>
      <c r="H4221" s="3"/>
      <c r="N4221" s="3"/>
      <c r="O4221" s="3"/>
      <c r="P4221" s="3"/>
      <c r="Q4221" s="3"/>
      <c r="R4221" s="3"/>
      <c r="S4221" s="3"/>
      <c r="T4221" s="3"/>
      <c r="V4221" s="3"/>
      <c r="W4221" s="3"/>
      <c r="X4221" s="3"/>
      <c r="Z4221" s="3"/>
      <c r="AA4221" s="3"/>
      <c r="AB4221" s="3"/>
      <c r="AC4221" s="3"/>
      <c r="AD4221" s="3"/>
      <c r="AF4221" s="3"/>
      <c r="AG4221" s="3"/>
      <c r="AH4221" s="3"/>
      <c r="AJ4221" s="3"/>
      <c r="AK4221" s="3"/>
      <c r="AL4221" s="3"/>
      <c r="AN4221" s="3"/>
      <c r="AQ4221" s="3"/>
    </row>
    <row r="4222" spans="1:43">
      <c r="A4222" t="str">
        <f>IF(C4222="","","Allievo "&amp;COUNTIF($C$2:C4222,C4222))</f>
        <v/>
      </c>
      <c r="H4222" s="3"/>
      <c r="N4222" s="3"/>
      <c r="O4222" s="3"/>
      <c r="P4222" s="3"/>
      <c r="Q4222" s="3"/>
      <c r="R4222" s="3"/>
      <c r="S4222" s="3"/>
      <c r="T4222" s="3"/>
      <c r="V4222" s="3"/>
      <c r="W4222" s="3"/>
      <c r="X4222" s="3"/>
      <c r="Z4222" s="3"/>
      <c r="AA4222" s="3"/>
      <c r="AB4222" s="3"/>
      <c r="AC4222" s="3"/>
      <c r="AD4222" s="3"/>
      <c r="AF4222" s="3"/>
      <c r="AG4222" s="3"/>
      <c r="AH4222" s="3"/>
      <c r="AJ4222" s="3"/>
      <c r="AK4222" s="3"/>
      <c r="AL4222" s="3"/>
      <c r="AN4222" s="3"/>
      <c r="AQ4222" s="3"/>
    </row>
    <row r="4223" spans="1:43">
      <c r="A4223" t="str">
        <f>IF(C4223="","","Allievo "&amp;COUNTIF($C$2:C4223,C4223))</f>
        <v/>
      </c>
      <c r="H4223" s="3"/>
      <c r="N4223" s="3"/>
      <c r="O4223" s="3"/>
      <c r="P4223" s="3"/>
      <c r="Q4223" s="3"/>
      <c r="R4223" s="3"/>
      <c r="S4223" s="3"/>
      <c r="T4223" s="3"/>
      <c r="V4223" s="3"/>
      <c r="W4223" s="3"/>
      <c r="X4223" s="3"/>
      <c r="Z4223" s="3"/>
      <c r="AA4223" s="3"/>
      <c r="AB4223" s="3"/>
      <c r="AC4223" s="3"/>
      <c r="AD4223" s="3"/>
      <c r="AF4223" s="3"/>
      <c r="AG4223" s="3"/>
      <c r="AH4223" s="3"/>
      <c r="AJ4223" s="3"/>
      <c r="AK4223" s="3"/>
      <c r="AL4223" s="3"/>
      <c r="AN4223" s="3"/>
      <c r="AQ4223" s="3"/>
    </row>
    <row r="4224" spans="1:43">
      <c r="A4224" t="str">
        <f>IF(C4224="","","Allievo "&amp;COUNTIF($C$2:C4224,C4224))</f>
        <v/>
      </c>
      <c r="H4224" s="3"/>
      <c r="N4224" s="3"/>
      <c r="O4224" s="3"/>
      <c r="P4224" s="3"/>
      <c r="Q4224" s="3"/>
      <c r="R4224" s="3"/>
      <c r="S4224" s="3"/>
      <c r="T4224" s="3"/>
      <c r="V4224" s="3"/>
      <c r="W4224" s="3"/>
      <c r="X4224" s="3"/>
      <c r="Z4224" s="3"/>
      <c r="AA4224" s="3"/>
      <c r="AB4224" s="3"/>
      <c r="AC4224" s="3"/>
      <c r="AD4224" s="3"/>
      <c r="AF4224" s="3"/>
      <c r="AG4224" s="3"/>
      <c r="AH4224" s="3"/>
      <c r="AJ4224" s="3"/>
      <c r="AK4224" s="3"/>
      <c r="AL4224" s="3"/>
      <c r="AN4224" s="3"/>
      <c r="AQ4224" s="3"/>
    </row>
    <row r="4225" spans="1:43">
      <c r="A4225" t="str">
        <f>IF(C4225="","","Allievo "&amp;COUNTIF($C$2:C4225,C4225))</f>
        <v/>
      </c>
      <c r="H4225" s="3"/>
      <c r="N4225" s="3"/>
      <c r="O4225" s="3"/>
      <c r="P4225" s="3"/>
      <c r="Q4225" s="3"/>
      <c r="R4225" s="3"/>
      <c r="S4225" s="3"/>
      <c r="T4225" s="3"/>
      <c r="V4225" s="3"/>
      <c r="W4225" s="3"/>
      <c r="X4225" s="3"/>
      <c r="Z4225" s="3"/>
      <c r="AA4225" s="3"/>
      <c r="AB4225" s="3"/>
      <c r="AC4225" s="3"/>
      <c r="AD4225" s="3"/>
      <c r="AF4225" s="3"/>
      <c r="AG4225" s="3"/>
      <c r="AH4225" s="3"/>
      <c r="AJ4225" s="3"/>
      <c r="AK4225" s="3"/>
      <c r="AL4225" s="3"/>
      <c r="AN4225" s="3"/>
      <c r="AQ4225" s="3"/>
    </row>
    <row r="4226" spans="1:43">
      <c r="A4226" t="str">
        <f>IF(C4226="","","Allievo "&amp;COUNTIF($C$2:C4226,C4226))</f>
        <v/>
      </c>
      <c r="H4226" s="3"/>
      <c r="N4226" s="3"/>
      <c r="O4226" s="3"/>
      <c r="P4226" s="3"/>
      <c r="Q4226" s="3"/>
      <c r="R4226" s="3"/>
      <c r="S4226" s="3"/>
      <c r="T4226" s="3"/>
      <c r="V4226" s="3"/>
      <c r="W4226" s="3"/>
      <c r="X4226" s="3"/>
      <c r="Z4226" s="3"/>
      <c r="AA4226" s="3"/>
      <c r="AB4226" s="3"/>
      <c r="AC4226" s="3"/>
      <c r="AD4226" s="3"/>
      <c r="AF4226" s="3"/>
      <c r="AG4226" s="3"/>
      <c r="AH4226" s="3"/>
      <c r="AJ4226" s="3"/>
      <c r="AK4226" s="3"/>
      <c r="AL4226" s="3"/>
      <c r="AN4226" s="3"/>
      <c r="AQ4226" s="3"/>
    </row>
    <row r="4227" spans="1:43">
      <c r="A4227" t="str">
        <f>IF(C4227="","","Allievo "&amp;COUNTIF($C$2:C4227,C4227))</f>
        <v/>
      </c>
      <c r="H4227" s="3"/>
      <c r="N4227" s="3"/>
      <c r="O4227" s="3"/>
      <c r="P4227" s="3"/>
      <c r="Q4227" s="3"/>
      <c r="R4227" s="3"/>
      <c r="S4227" s="3"/>
      <c r="T4227" s="3"/>
      <c r="V4227" s="3"/>
      <c r="W4227" s="3"/>
      <c r="X4227" s="3"/>
      <c r="Z4227" s="3"/>
      <c r="AA4227" s="3"/>
      <c r="AB4227" s="3"/>
      <c r="AC4227" s="3"/>
      <c r="AD4227" s="3"/>
      <c r="AF4227" s="3"/>
      <c r="AG4227" s="3"/>
      <c r="AH4227" s="3"/>
      <c r="AJ4227" s="3"/>
      <c r="AK4227" s="3"/>
      <c r="AL4227" s="3"/>
      <c r="AN4227" s="3"/>
      <c r="AQ4227" s="3"/>
    </row>
    <row r="4228" spans="1:43">
      <c r="A4228" t="str">
        <f>IF(C4228="","","Allievo "&amp;COUNTIF($C$2:C4228,C4228))</f>
        <v/>
      </c>
      <c r="H4228" s="3"/>
      <c r="N4228" s="3"/>
      <c r="O4228" s="3"/>
      <c r="P4228" s="3"/>
      <c r="Q4228" s="3"/>
      <c r="R4228" s="3"/>
      <c r="S4228" s="3"/>
      <c r="T4228" s="3"/>
      <c r="V4228" s="3"/>
      <c r="W4228" s="3"/>
      <c r="X4228" s="3"/>
      <c r="Z4228" s="3"/>
      <c r="AA4228" s="3"/>
      <c r="AB4228" s="3"/>
      <c r="AC4228" s="3"/>
      <c r="AD4228" s="3"/>
      <c r="AF4228" s="3"/>
      <c r="AG4228" s="3"/>
      <c r="AH4228" s="3"/>
      <c r="AJ4228" s="3"/>
      <c r="AK4228" s="3"/>
      <c r="AL4228" s="3"/>
      <c r="AN4228" s="3"/>
      <c r="AQ4228" s="3"/>
    </row>
    <row r="4229" spans="1:43">
      <c r="A4229" t="str">
        <f>IF(C4229="","","Allievo "&amp;COUNTIF($C$2:C4229,C4229))</f>
        <v/>
      </c>
      <c r="H4229" s="3"/>
      <c r="N4229" s="3"/>
      <c r="O4229" s="3"/>
      <c r="P4229" s="3"/>
      <c r="Q4229" s="3"/>
      <c r="R4229" s="3"/>
      <c r="S4229" s="3"/>
      <c r="T4229" s="3"/>
      <c r="V4229" s="3"/>
      <c r="W4229" s="3"/>
      <c r="X4229" s="3"/>
      <c r="Z4229" s="3"/>
      <c r="AA4229" s="3"/>
      <c r="AB4229" s="3"/>
      <c r="AC4229" s="3"/>
      <c r="AD4229" s="3"/>
      <c r="AF4229" s="3"/>
      <c r="AG4229" s="3"/>
      <c r="AH4229" s="3"/>
      <c r="AJ4229" s="3"/>
      <c r="AK4229" s="3"/>
      <c r="AL4229" s="3"/>
      <c r="AN4229" s="3"/>
      <c r="AQ4229" s="3"/>
    </row>
    <row r="4230" spans="1:43">
      <c r="A4230" t="str">
        <f>IF(C4230="","","Allievo "&amp;COUNTIF($C$2:C4230,C4230))</f>
        <v/>
      </c>
      <c r="H4230" s="3"/>
      <c r="N4230" s="3"/>
      <c r="O4230" s="3"/>
      <c r="P4230" s="3"/>
      <c r="Q4230" s="3"/>
      <c r="R4230" s="3"/>
      <c r="S4230" s="3"/>
      <c r="T4230" s="3"/>
      <c r="V4230" s="3"/>
      <c r="W4230" s="3"/>
      <c r="X4230" s="3"/>
      <c r="Z4230" s="3"/>
      <c r="AA4230" s="3"/>
      <c r="AB4230" s="3"/>
      <c r="AC4230" s="3"/>
      <c r="AD4230" s="3"/>
      <c r="AF4230" s="3"/>
      <c r="AG4230" s="3"/>
      <c r="AH4230" s="3"/>
      <c r="AJ4230" s="3"/>
      <c r="AK4230" s="3"/>
      <c r="AL4230" s="3"/>
      <c r="AN4230" s="3"/>
      <c r="AQ4230" s="3"/>
    </row>
    <row r="4231" spans="1:43">
      <c r="A4231" t="str">
        <f>IF(C4231="","","Allievo "&amp;COUNTIF($C$2:C4231,C4231))</f>
        <v/>
      </c>
      <c r="H4231" s="3"/>
      <c r="N4231" s="3"/>
      <c r="O4231" s="3"/>
      <c r="P4231" s="3"/>
      <c r="Q4231" s="3"/>
      <c r="R4231" s="3"/>
      <c r="S4231" s="3"/>
      <c r="T4231" s="3"/>
      <c r="V4231" s="3"/>
      <c r="W4231" s="3"/>
      <c r="X4231" s="3"/>
      <c r="Z4231" s="3"/>
      <c r="AA4231" s="3"/>
      <c r="AB4231" s="3"/>
      <c r="AC4231" s="3"/>
      <c r="AD4231" s="3"/>
      <c r="AF4231" s="3"/>
      <c r="AG4231" s="3"/>
      <c r="AH4231" s="3"/>
      <c r="AJ4231" s="3"/>
      <c r="AK4231" s="3"/>
      <c r="AL4231" s="3"/>
      <c r="AN4231" s="3"/>
      <c r="AQ4231" s="3"/>
    </row>
    <row r="4232" spans="1:43">
      <c r="A4232" t="str">
        <f>IF(C4232="","","Allievo "&amp;COUNTIF($C$2:C4232,C4232))</f>
        <v/>
      </c>
      <c r="H4232" s="3"/>
      <c r="N4232" s="3"/>
      <c r="O4232" s="3"/>
      <c r="P4232" s="3"/>
      <c r="Q4232" s="3"/>
      <c r="R4232" s="3"/>
      <c r="S4232" s="3"/>
      <c r="T4232" s="3"/>
      <c r="V4232" s="3"/>
      <c r="W4232" s="3"/>
      <c r="X4232" s="3"/>
      <c r="Z4232" s="3"/>
      <c r="AA4232" s="3"/>
      <c r="AB4232" s="3"/>
      <c r="AC4232" s="3"/>
      <c r="AD4232" s="3"/>
      <c r="AF4232" s="3"/>
      <c r="AG4232" s="3"/>
      <c r="AH4232" s="3"/>
      <c r="AJ4232" s="3"/>
      <c r="AK4232" s="3"/>
      <c r="AL4232" s="3"/>
      <c r="AN4232" s="3"/>
      <c r="AQ4232" s="3"/>
    </row>
    <row r="4233" spans="1:43">
      <c r="A4233" t="str">
        <f>IF(C4233="","","Allievo "&amp;COUNTIF($C$2:C4233,C4233))</f>
        <v/>
      </c>
      <c r="H4233" s="3"/>
      <c r="N4233" s="3"/>
      <c r="O4233" s="3"/>
      <c r="P4233" s="3"/>
      <c r="Q4233" s="3"/>
      <c r="R4233" s="3"/>
      <c r="S4233" s="3"/>
      <c r="T4233" s="3"/>
      <c r="V4233" s="3"/>
      <c r="W4233" s="3"/>
      <c r="X4233" s="3"/>
      <c r="Z4233" s="3"/>
      <c r="AA4233" s="3"/>
      <c r="AB4233" s="3"/>
      <c r="AC4233" s="3"/>
      <c r="AD4233" s="3"/>
      <c r="AF4233" s="3"/>
      <c r="AG4233" s="3"/>
      <c r="AH4233" s="3"/>
      <c r="AJ4233" s="3"/>
      <c r="AK4233" s="3"/>
      <c r="AL4233" s="3"/>
      <c r="AN4233" s="3"/>
      <c r="AQ4233" s="3"/>
    </row>
    <row r="4234" spans="1:43">
      <c r="A4234" t="str">
        <f>IF(C4234="","","Allievo "&amp;COUNTIF($C$2:C4234,C4234))</f>
        <v/>
      </c>
      <c r="H4234" s="3"/>
      <c r="N4234" s="3"/>
      <c r="O4234" s="3"/>
      <c r="P4234" s="3"/>
      <c r="Q4234" s="3"/>
      <c r="R4234" s="3"/>
      <c r="S4234" s="3"/>
      <c r="T4234" s="3"/>
      <c r="V4234" s="3"/>
      <c r="W4234" s="3"/>
      <c r="X4234" s="3"/>
      <c r="Z4234" s="3"/>
      <c r="AA4234" s="3"/>
      <c r="AB4234" s="3"/>
      <c r="AC4234" s="3"/>
      <c r="AD4234" s="3"/>
      <c r="AF4234" s="3"/>
      <c r="AG4234" s="3"/>
      <c r="AH4234" s="3"/>
      <c r="AJ4234" s="3"/>
      <c r="AK4234" s="3"/>
      <c r="AL4234" s="3"/>
      <c r="AN4234" s="3"/>
      <c r="AQ4234" s="3"/>
    </row>
    <row r="4235" spans="1:43">
      <c r="A4235" t="str">
        <f>IF(C4235="","","Allievo "&amp;COUNTIF($C$2:C4235,C4235))</f>
        <v/>
      </c>
      <c r="H4235" s="3"/>
      <c r="N4235" s="3"/>
      <c r="O4235" s="3"/>
      <c r="P4235" s="3"/>
      <c r="Q4235" s="3"/>
      <c r="R4235" s="3"/>
      <c r="S4235" s="3"/>
      <c r="T4235" s="3"/>
      <c r="V4235" s="3"/>
      <c r="W4235" s="3"/>
      <c r="X4235" s="3"/>
      <c r="Z4235" s="3"/>
      <c r="AA4235" s="3"/>
      <c r="AB4235" s="3"/>
      <c r="AC4235" s="3"/>
      <c r="AD4235" s="3"/>
      <c r="AF4235" s="3"/>
      <c r="AG4235" s="3"/>
      <c r="AH4235" s="3"/>
      <c r="AJ4235" s="3"/>
      <c r="AK4235" s="3"/>
      <c r="AL4235" s="3"/>
      <c r="AN4235" s="3"/>
      <c r="AQ4235" s="3"/>
    </row>
    <row r="4236" spans="1:43">
      <c r="A4236" t="str">
        <f>IF(C4236="","","Allievo "&amp;COUNTIF($C$2:C4236,C4236))</f>
        <v/>
      </c>
      <c r="H4236" s="3"/>
      <c r="N4236" s="3"/>
      <c r="O4236" s="3"/>
      <c r="P4236" s="3"/>
      <c r="Q4236" s="3"/>
      <c r="R4236" s="3"/>
      <c r="S4236" s="3"/>
      <c r="T4236" s="3"/>
      <c r="V4236" s="3"/>
      <c r="W4236" s="3"/>
      <c r="X4236" s="3"/>
      <c r="Z4236" s="3"/>
      <c r="AA4236" s="3"/>
      <c r="AB4236" s="3"/>
      <c r="AC4236" s="3"/>
      <c r="AD4236" s="3"/>
      <c r="AF4236" s="3"/>
      <c r="AG4236" s="3"/>
      <c r="AH4236" s="3"/>
      <c r="AJ4236" s="3"/>
      <c r="AK4236" s="3"/>
      <c r="AL4236" s="3"/>
      <c r="AN4236" s="3"/>
      <c r="AQ4236" s="3"/>
    </row>
    <row r="4237" spans="1:43">
      <c r="A4237" t="str">
        <f>IF(C4237="","","Allievo "&amp;COUNTIF($C$2:C4237,C4237))</f>
        <v/>
      </c>
      <c r="H4237" s="3"/>
      <c r="N4237" s="3"/>
      <c r="O4237" s="3"/>
      <c r="P4237" s="3"/>
      <c r="Q4237" s="3"/>
      <c r="R4237" s="3"/>
      <c r="S4237" s="3"/>
      <c r="T4237" s="3"/>
      <c r="V4237" s="3"/>
      <c r="W4237" s="3"/>
      <c r="X4237" s="3"/>
      <c r="Z4237" s="3"/>
      <c r="AA4237" s="3"/>
      <c r="AB4237" s="3"/>
      <c r="AC4237" s="3"/>
      <c r="AD4237" s="3"/>
      <c r="AF4237" s="3"/>
      <c r="AG4237" s="3"/>
      <c r="AH4237" s="3"/>
      <c r="AJ4237" s="3"/>
      <c r="AK4237" s="3"/>
      <c r="AL4237" s="3"/>
      <c r="AN4237" s="3"/>
      <c r="AQ4237" s="3"/>
    </row>
    <row r="4238" spans="1:43">
      <c r="A4238" t="str">
        <f>IF(C4238="","","Allievo "&amp;COUNTIF($C$2:C4238,C4238))</f>
        <v/>
      </c>
      <c r="H4238" s="3"/>
      <c r="N4238" s="3"/>
      <c r="O4238" s="3"/>
      <c r="P4238" s="3"/>
      <c r="Q4238" s="3"/>
      <c r="R4238" s="3"/>
      <c r="S4238" s="3"/>
      <c r="T4238" s="3"/>
      <c r="V4238" s="3"/>
      <c r="W4238" s="3"/>
      <c r="X4238" s="3"/>
      <c r="Z4238" s="3"/>
      <c r="AA4238" s="3"/>
      <c r="AB4238" s="3"/>
      <c r="AC4238" s="3"/>
      <c r="AD4238" s="3"/>
      <c r="AF4238" s="3"/>
      <c r="AG4238" s="3"/>
      <c r="AH4238" s="3"/>
      <c r="AJ4238" s="3"/>
      <c r="AK4238" s="3"/>
      <c r="AL4238" s="3"/>
      <c r="AN4238" s="3"/>
      <c r="AQ4238" s="3"/>
    </row>
    <row r="4239" spans="1:43">
      <c r="A4239" t="str">
        <f>IF(C4239="","","Allievo "&amp;COUNTIF($C$2:C4239,C4239))</f>
        <v/>
      </c>
      <c r="H4239" s="3"/>
      <c r="N4239" s="3"/>
      <c r="O4239" s="3"/>
      <c r="P4239" s="3"/>
      <c r="Q4239" s="3"/>
      <c r="R4239" s="3"/>
      <c r="S4239" s="3"/>
      <c r="T4239" s="3"/>
      <c r="V4239" s="3"/>
      <c r="W4239" s="3"/>
      <c r="X4239" s="3"/>
      <c r="Z4239" s="3"/>
      <c r="AA4239" s="3"/>
      <c r="AB4239" s="3"/>
      <c r="AC4239" s="3"/>
      <c r="AD4239" s="3"/>
      <c r="AF4239" s="3"/>
      <c r="AG4239" s="3"/>
      <c r="AH4239" s="3"/>
      <c r="AJ4239" s="3"/>
      <c r="AK4239" s="3"/>
      <c r="AL4239" s="3"/>
      <c r="AN4239" s="3"/>
      <c r="AQ4239" s="3"/>
    </row>
    <row r="4240" spans="1:43">
      <c r="A4240" t="str">
        <f>IF(C4240="","","Allievo "&amp;COUNTIF($C$2:C4240,C4240))</f>
        <v/>
      </c>
      <c r="H4240" s="3"/>
      <c r="N4240" s="3"/>
      <c r="O4240" s="3"/>
      <c r="P4240" s="3"/>
      <c r="Q4240" s="3"/>
      <c r="R4240" s="3"/>
      <c r="S4240" s="3"/>
      <c r="T4240" s="3"/>
      <c r="V4240" s="3"/>
      <c r="W4240" s="3"/>
      <c r="X4240" s="3"/>
      <c r="Z4240" s="3"/>
      <c r="AA4240" s="3"/>
      <c r="AB4240" s="3"/>
      <c r="AC4240" s="3"/>
      <c r="AD4240" s="3"/>
      <c r="AF4240" s="3"/>
      <c r="AG4240" s="3"/>
      <c r="AH4240" s="3"/>
      <c r="AJ4240" s="3"/>
      <c r="AK4240" s="3"/>
      <c r="AL4240" s="3"/>
      <c r="AN4240" s="3"/>
      <c r="AQ4240" s="3"/>
    </row>
    <row r="4241" spans="1:43">
      <c r="A4241" t="str">
        <f>IF(C4241="","","Allievo "&amp;COUNTIF($C$2:C4241,C4241))</f>
        <v/>
      </c>
      <c r="H4241" s="3"/>
      <c r="N4241" s="3"/>
      <c r="O4241" s="3"/>
      <c r="P4241" s="3"/>
      <c r="Q4241" s="3"/>
      <c r="R4241" s="3"/>
      <c r="S4241" s="3"/>
      <c r="T4241" s="3"/>
      <c r="V4241" s="3"/>
      <c r="W4241" s="3"/>
      <c r="X4241" s="3"/>
      <c r="Z4241" s="3"/>
      <c r="AA4241" s="3"/>
      <c r="AB4241" s="3"/>
      <c r="AC4241" s="3"/>
      <c r="AD4241" s="3"/>
      <c r="AF4241" s="3"/>
      <c r="AG4241" s="3"/>
      <c r="AH4241" s="3"/>
      <c r="AJ4241" s="3"/>
      <c r="AK4241" s="3"/>
      <c r="AL4241" s="3"/>
      <c r="AN4241" s="3"/>
      <c r="AQ4241" s="3"/>
    </row>
    <row r="4242" spans="1:43">
      <c r="A4242" t="str">
        <f>IF(C4242="","","Allievo "&amp;COUNTIF($C$2:C4242,C4242))</f>
        <v/>
      </c>
      <c r="H4242" s="3"/>
      <c r="N4242" s="3"/>
      <c r="O4242" s="3"/>
      <c r="P4242" s="3"/>
      <c r="Q4242" s="3"/>
      <c r="R4242" s="3"/>
      <c r="S4242" s="3"/>
      <c r="T4242" s="3"/>
      <c r="V4242" s="3"/>
      <c r="W4242" s="3"/>
      <c r="X4242" s="3"/>
      <c r="Z4242" s="3"/>
      <c r="AA4242" s="3"/>
      <c r="AB4242" s="3"/>
      <c r="AC4242" s="3"/>
      <c r="AD4242" s="3"/>
      <c r="AF4242" s="3"/>
      <c r="AG4242" s="3"/>
      <c r="AH4242" s="3"/>
      <c r="AJ4242" s="3"/>
      <c r="AK4242" s="3"/>
      <c r="AL4242" s="3"/>
      <c r="AN4242" s="3"/>
      <c r="AQ4242" s="3"/>
    </row>
    <row r="4243" spans="1:43">
      <c r="A4243" t="str">
        <f>IF(C4243="","","Allievo "&amp;COUNTIF($C$2:C4243,C4243))</f>
        <v/>
      </c>
      <c r="H4243" s="3"/>
      <c r="N4243" s="3"/>
      <c r="O4243" s="3"/>
      <c r="P4243" s="3"/>
      <c r="Q4243" s="3"/>
      <c r="R4243" s="3"/>
      <c r="S4243" s="3"/>
      <c r="T4243" s="3"/>
      <c r="V4243" s="3"/>
      <c r="W4243" s="3"/>
      <c r="X4243" s="3"/>
      <c r="Z4243" s="3"/>
      <c r="AA4243" s="3"/>
      <c r="AB4243" s="3"/>
      <c r="AC4243" s="3"/>
      <c r="AD4243" s="3"/>
      <c r="AF4243" s="3"/>
      <c r="AG4243" s="3"/>
      <c r="AH4243" s="3"/>
      <c r="AJ4243" s="3"/>
      <c r="AK4243" s="3"/>
      <c r="AL4243" s="3"/>
      <c r="AN4243" s="3"/>
      <c r="AQ4243" s="3"/>
    </row>
    <row r="4244" spans="1:43">
      <c r="A4244" t="str">
        <f>IF(C4244="","","Allievo "&amp;COUNTIF($C$2:C4244,C4244))</f>
        <v/>
      </c>
      <c r="H4244" s="3"/>
      <c r="N4244" s="3"/>
      <c r="O4244" s="3"/>
      <c r="P4244" s="3"/>
      <c r="Q4244" s="3"/>
      <c r="R4244" s="3"/>
      <c r="S4244" s="3"/>
      <c r="T4244" s="3"/>
      <c r="V4244" s="3"/>
      <c r="W4244" s="3"/>
      <c r="X4244" s="3"/>
      <c r="Z4244" s="3"/>
      <c r="AA4244" s="3"/>
      <c r="AB4244" s="3"/>
      <c r="AC4244" s="3"/>
      <c r="AD4244" s="3"/>
      <c r="AF4244" s="3"/>
      <c r="AG4244" s="3"/>
      <c r="AH4244" s="3"/>
      <c r="AJ4244" s="3"/>
      <c r="AK4244" s="3"/>
      <c r="AL4244" s="3"/>
      <c r="AN4244" s="3"/>
      <c r="AQ4244" s="3"/>
    </row>
    <row r="4245" spans="1:43">
      <c r="A4245" t="str">
        <f>IF(C4245="","","Allievo "&amp;COUNTIF($C$2:C4245,C4245))</f>
        <v/>
      </c>
      <c r="H4245" s="3"/>
      <c r="N4245" s="3"/>
      <c r="O4245" s="3"/>
      <c r="P4245" s="3"/>
      <c r="Q4245" s="3"/>
      <c r="R4245" s="3"/>
      <c r="S4245" s="3"/>
      <c r="T4245" s="3"/>
      <c r="V4245" s="3"/>
      <c r="W4245" s="3"/>
      <c r="X4245" s="3"/>
      <c r="Z4245" s="3"/>
      <c r="AA4245" s="3"/>
      <c r="AB4245" s="3"/>
      <c r="AC4245" s="3"/>
      <c r="AD4245" s="3"/>
      <c r="AF4245" s="3"/>
      <c r="AG4245" s="3"/>
      <c r="AH4245" s="3"/>
      <c r="AJ4245" s="3"/>
      <c r="AK4245" s="3"/>
      <c r="AL4245" s="3"/>
      <c r="AN4245" s="3"/>
      <c r="AQ4245" s="3"/>
    </row>
    <row r="4246" spans="1:43">
      <c r="A4246" t="str">
        <f>IF(C4246="","","Allievo "&amp;COUNTIF($C$2:C4246,C4246))</f>
        <v/>
      </c>
      <c r="H4246" s="3"/>
      <c r="N4246" s="3"/>
      <c r="O4246" s="3"/>
      <c r="P4246" s="3"/>
      <c r="Q4246" s="3"/>
      <c r="R4246" s="3"/>
      <c r="S4246" s="3"/>
      <c r="T4246" s="3"/>
      <c r="V4246" s="3"/>
      <c r="W4246" s="3"/>
      <c r="X4246" s="3"/>
      <c r="Z4246" s="3"/>
      <c r="AA4246" s="3"/>
      <c r="AB4246" s="3"/>
      <c r="AC4246" s="3"/>
      <c r="AD4246" s="3"/>
      <c r="AF4246" s="3"/>
      <c r="AG4246" s="3"/>
      <c r="AH4246" s="3"/>
      <c r="AJ4246" s="3"/>
      <c r="AK4246" s="3"/>
      <c r="AL4246" s="3"/>
      <c r="AN4246" s="3"/>
      <c r="AQ4246" s="3"/>
    </row>
    <row r="4247" spans="1:43">
      <c r="A4247" t="str">
        <f>IF(C4247="","","Allievo "&amp;COUNTIF($C$2:C4247,C4247))</f>
        <v/>
      </c>
      <c r="H4247" s="3"/>
      <c r="N4247" s="3"/>
      <c r="O4247" s="3"/>
      <c r="P4247" s="3"/>
      <c r="Q4247" s="3"/>
      <c r="R4247" s="3"/>
      <c r="S4247" s="3"/>
      <c r="T4247" s="3"/>
      <c r="V4247" s="3"/>
      <c r="W4247" s="3"/>
      <c r="X4247" s="3"/>
      <c r="Z4247" s="3"/>
      <c r="AA4247" s="3"/>
      <c r="AB4247" s="3"/>
      <c r="AC4247" s="3"/>
      <c r="AD4247" s="3"/>
      <c r="AF4247" s="3"/>
      <c r="AG4247" s="3"/>
      <c r="AH4247" s="3"/>
      <c r="AJ4247" s="3"/>
      <c r="AK4247" s="3"/>
      <c r="AL4247" s="3"/>
      <c r="AN4247" s="3"/>
      <c r="AQ4247" s="3"/>
    </row>
    <row r="4248" spans="1:43">
      <c r="A4248" t="str">
        <f>IF(C4248="","","Allievo "&amp;COUNTIF($C$2:C4248,C4248))</f>
        <v/>
      </c>
      <c r="H4248" s="3"/>
      <c r="N4248" s="3"/>
      <c r="O4248" s="3"/>
      <c r="P4248" s="3"/>
      <c r="Q4248" s="3"/>
      <c r="R4248" s="3"/>
      <c r="S4248" s="3"/>
      <c r="T4248" s="3"/>
      <c r="V4248" s="3"/>
      <c r="W4248" s="3"/>
      <c r="X4248" s="3"/>
      <c r="Z4248" s="3"/>
      <c r="AA4248" s="3"/>
      <c r="AB4248" s="3"/>
      <c r="AC4248" s="3"/>
      <c r="AD4248" s="3"/>
      <c r="AF4248" s="3"/>
      <c r="AG4248" s="3"/>
      <c r="AH4248" s="3"/>
      <c r="AJ4248" s="3"/>
      <c r="AK4248" s="3"/>
      <c r="AL4248" s="3"/>
      <c r="AN4248" s="3"/>
      <c r="AQ4248" s="3"/>
    </row>
    <row r="4249" spans="1:43">
      <c r="A4249" t="str">
        <f>IF(C4249="","","Allievo "&amp;COUNTIF($C$2:C4249,C4249))</f>
        <v/>
      </c>
      <c r="H4249" s="3"/>
      <c r="N4249" s="3"/>
      <c r="O4249" s="3"/>
      <c r="P4249" s="3"/>
      <c r="Q4249" s="3"/>
      <c r="R4249" s="3"/>
      <c r="S4249" s="3"/>
      <c r="T4249" s="3"/>
      <c r="V4249" s="3"/>
      <c r="W4249" s="3"/>
      <c r="X4249" s="3"/>
      <c r="Z4249" s="3"/>
      <c r="AA4249" s="3"/>
      <c r="AB4249" s="3"/>
      <c r="AC4249" s="3"/>
      <c r="AD4249" s="3"/>
      <c r="AF4249" s="3"/>
      <c r="AG4249" s="3"/>
      <c r="AH4249" s="3"/>
      <c r="AJ4249" s="3"/>
      <c r="AK4249" s="3"/>
      <c r="AL4249" s="3"/>
      <c r="AN4249" s="3"/>
      <c r="AQ4249" s="3"/>
    </row>
    <row r="4250" spans="1:43">
      <c r="A4250" t="str">
        <f>IF(C4250="","","Allievo "&amp;COUNTIF($C$2:C4250,C4250))</f>
        <v/>
      </c>
      <c r="H4250" s="3"/>
      <c r="N4250" s="3"/>
      <c r="O4250" s="3"/>
      <c r="P4250" s="3"/>
      <c r="Q4250" s="3"/>
      <c r="R4250" s="3"/>
      <c r="S4250" s="3"/>
      <c r="T4250" s="3"/>
      <c r="V4250" s="3"/>
      <c r="W4250" s="3"/>
      <c r="X4250" s="3"/>
      <c r="Z4250" s="3"/>
      <c r="AA4250" s="3"/>
      <c r="AB4250" s="3"/>
      <c r="AC4250" s="3"/>
      <c r="AD4250" s="3"/>
      <c r="AF4250" s="3"/>
      <c r="AG4250" s="3"/>
      <c r="AH4250" s="3"/>
      <c r="AJ4250" s="3"/>
      <c r="AK4250" s="3"/>
      <c r="AL4250" s="3"/>
      <c r="AN4250" s="3"/>
      <c r="AQ4250" s="3"/>
    </row>
    <row r="4251" spans="1:43">
      <c r="A4251" t="str">
        <f>IF(C4251="","","Allievo "&amp;COUNTIF($C$2:C4251,C4251))</f>
        <v/>
      </c>
      <c r="H4251" s="3"/>
      <c r="N4251" s="3"/>
      <c r="O4251" s="3"/>
      <c r="P4251" s="3"/>
      <c r="Q4251" s="3"/>
      <c r="R4251" s="3"/>
      <c r="S4251" s="3"/>
      <c r="T4251" s="3"/>
      <c r="V4251" s="3"/>
      <c r="W4251" s="3"/>
      <c r="X4251" s="3"/>
      <c r="Z4251" s="3"/>
      <c r="AA4251" s="3"/>
      <c r="AB4251" s="3"/>
      <c r="AC4251" s="3"/>
      <c r="AD4251" s="3"/>
      <c r="AF4251" s="3"/>
      <c r="AG4251" s="3"/>
      <c r="AH4251" s="3"/>
      <c r="AJ4251" s="3"/>
      <c r="AK4251" s="3"/>
      <c r="AL4251" s="3"/>
      <c r="AN4251" s="3"/>
      <c r="AQ4251" s="3"/>
    </row>
    <row r="4252" spans="1:43">
      <c r="A4252" t="str">
        <f>IF(C4252="","","Allievo "&amp;COUNTIF($C$2:C4252,C4252))</f>
        <v/>
      </c>
      <c r="H4252" s="3"/>
      <c r="N4252" s="3"/>
      <c r="O4252" s="3"/>
      <c r="P4252" s="3"/>
      <c r="Q4252" s="3"/>
      <c r="R4252" s="3"/>
      <c r="S4252" s="3"/>
      <c r="T4252" s="3"/>
      <c r="V4252" s="3"/>
      <c r="W4252" s="3"/>
      <c r="X4252" s="3"/>
      <c r="Z4252" s="3"/>
      <c r="AA4252" s="3"/>
      <c r="AB4252" s="3"/>
      <c r="AC4252" s="3"/>
      <c r="AD4252" s="3"/>
      <c r="AF4252" s="3"/>
      <c r="AG4252" s="3"/>
      <c r="AH4252" s="3"/>
      <c r="AJ4252" s="3"/>
      <c r="AK4252" s="3"/>
      <c r="AL4252" s="3"/>
      <c r="AN4252" s="3"/>
      <c r="AQ4252" s="3"/>
    </row>
    <row r="4253" spans="1:43">
      <c r="A4253" t="str">
        <f>IF(C4253="","","Allievo "&amp;COUNTIF($C$2:C4253,C4253))</f>
        <v/>
      </c>
      <c r="H4253" s="3"/>
      <c r="N4253" s="3"/>
      <c r="O4253" s="3"/>
      <c r="P4253" s="3"/>
      <c r="Q4253" s="3"/>
      <c r="R4253" s="3"/>
      <c r="S4253" s="3"/>
      <c r="T4253" s="3"/>
      <c r="V4253" s="3"/>
      <c r="W4253" s="3"/>
      <c r="X4253" s="3"/>
      <c r="Z4253" s="3"/>
      <c r="AA4253" s="3"/>
      <c r="AB4253" s="3"/>
      <c r="AC4253" s="3"/>
      <c r="AD4253" s="3"/>
      <c r="AF4253" s="3"/>
      <c r="AG4253" s="3"/>
      <c r="AH4253" s="3"/>
      <c r="AJ4253" s="3"/>
      <c r="AK4253" s="3"/>
      <c r="AL4253" s="3"/>
      <c r="AN4253" s="3"/>
      <c r="AQ4253" s="3"/>
    </row>
    <row r="4254" spans="1:43">
      <c r="A4254" t="str">
        <f>IF(C4254="","","Allievo "&amp;COUNTIF($C$2:C4254,C4254))</f>
        <v/>
      </c>
      <c r="H4254" s="3"/>
      <c r="N4254" s="3"/>
      <c r="O4254" s="3"/>
      <c r="P4254" s="3"/>
      <c r="Q4254" s="3"/>
      <c r="R4254" s="3"/>
      <c r="S4254" s="3"/>
      <c r="T4254" s="3"/>
      <c r="V4254" s="3"/>
      <c r="W4254" s="3"/>
      <c r="X4254" s="3"/>
      <c r="Z4254" s="3"/>
      <c r="AA4254" s="3"/>
      <c r="AB4254" s="3"/>
      <c r="AC4254" s="3"/>
      <c r="AD4254" s="3"/>
      <c r="AF4254" s="3"/>
      <c r="AG4254" s="3"/>
      <c r="AH4254" s="3"/>
      <c r="AJ4254" s="3"/>
      <c r="AK4254" s="3"/>
      <c r="AL4254" s="3"/>
      <c r="AN4254" s="3"/>
      <c r="AQ4254" s="3"/>
    </row>
    <row r="4255" spans="1:43">
      <c r="A4255" t="str">
        <f>IF(C4255="","","Allievo "&amp;COUNTIF($C$2:C4255,C4255))</f>
        <v/>
      </c>
      <c r="H4255" s="3"/>
      <c r="N4255" s="3"/>
      <c r="O4255" s="3"/>
      <c r="P4255" s="3"/>
      <c r="Q4255" s="3"/>
      <c r="R4255" s="3"/>
      <c r="S4255" s="3"/>
      <c r="T4255" s="3"/>
      <c r="V4255" s="3"/>
      <c r="W4255" s="3"/>
      <c r="X4255" s="3"/>
      <c r="Z4255" s="3"/>
      <c r="AA4255" s="3"/>
      <c r="AB4255" s="3"/>
      <c r="AC4255" s="3"/>
      <c r="AD4255" s="3"/>
      <c r="AF4255" s="3"/>
      <c r="AG4255" s="3"/>
      <c r="AH4255" s="3"/>
      <c r="AJ4255" s="3"/>
      <c r="AK4255" s="3"/>
      <c r="AL4255" s="3"/>
      <c r="AN4255" s="3"/>
      <c r="AQ4255" s="3"/>
    </row>
    <row r="4256" spans="1:43">
      <c r="A4256" t="str">
        <f>IF(C4256="","","Allievo "&amp;COUNTIF($C$2:C4256,C4256))</f>
        <v/>
      </c>
      <c r="H4256" s="3"/>
      <c r="N4256" s="3"/>
      <c r="O4256" s="3"/>
      <c r="P4256" s="3"/>
      <c r="Q4256" s="3"/>
      <c r="R4256" s="3"/>
      <c r="S4256" s="3"/>
      <c r="T4256" s="3"/>
      <c r="V4256" s="3"/>
      <c r="W4256" s="3"/>
      <c r="X4256" s="3"/>
      <c r="Z4256" s="3"/>
      <c r="AA4256" s="3"/>
      <c r="AB4256" s="3"/>
      <c r="AC4256" s="3"/>
      <c r="AD4256" s="3"/>
      <c r="AF4256" s="3"/>
      <c r="AG4256" s="3"/>
      <c r="AH4256" s="3"/>
      <c r="AJ4256" s="3"/>
      <c r="AK4256" s="3"/>
      <c r="AL4256" s="3"/>
      <c r="AN4256" s="3"/>
      <c r="AQ4256" s="3"/>
    </row>
    <row r="4257" spans="1:43">
      <c r="A4257" t="str">
        <f>IF(C4257="","","Allievo "&amp;COUNTIF($C$2:C4257,C4257))</f>
        <v/>
      </c>
      <c r="H4257" s="3"/>
      <c r="N4257" s="3"/>
      <c r="O4257" s="3"/>
      <c r="P4257" s="3"/>
      <c r="Q4257" s="3"/>
      <c r="R4257" s="3"/>
      <c r="S4257" s="3"/>
      <c r="T4257" s="3"/>
      <c r="V4257" s="3"/>
      <c r="W4257" s="3"/>
      <c r="X4257" s="3"/>
      <c r="Z4257" s="3"/>
      <c r="AA4257" s="3"/>
      <c r="AB4257" s="3"/>
      <c r="AC4257" s="3"/>
      <c r="AD4257" s="3"/>
      <c r="AF4257" s="3"/>
      <c r="AG4257" s="3"/>
      <c r="AH4257" s="3"/>
      <c r="AJ4257" s="3"/>
      <c r="AK4257" s="3"/>
      <c r="AL4257" s="3"/>
      <c r="AN4257" s="3"/>
      <c r="AQ4257" s="3"/>
    </row>
    <row r="4258" spans="1:43">
      <c r="A4258" t="str">
        <f>IF(C4258="","","Allievo "&amp;COUNTIF($C$2:C4258,C4258))</f>
        <v/>
      </c>
      <c r="H4258" s="3"/>
      <c r="N4258" s="3"/>
      <c r="O4258" s="3"/>
      <c r="P4258" s="3"/>
      <c r="Q4258" s="3"/>
      <c r="R4258" s="3"/>
      <c r="S4258" s="3"/>
      <c r="T4258" s="3"/>
      <c r="V4258" s="3"/>
      <c r="W4258" s="3"/>
      <c r="X4258" s="3"/>
      <c r="Z4258" s="3"/>
      <c r="AA4258" s="3"/>
      <c r="AB4258" s="3"/>
      <c r="AC4258" s="3"/>
      <c r="AD4258" s="3"/>
      <c r="AF4258" s="3"/>
      <c r="AG4258" s="3"/>
      <c r="AH4258" s="3"/>
      <c r="AJ4258" s="3"/>
      <c r="AK4258" s="3"/>
      <c r="AL4258" s="3"/>
      <c r="AN4258" s="3"/>
      <c r="AQ4258" s="3"/>
    </row>
    <row r="4259" spans="1:43">
      <c r="A4259" t="str">
        <f>IF(C4259="","","Allievo "&amp;COUNTIF($C$2:C4259,C4259))</f>
        <v/>
      </c>
      <c r="H4259" s="3"/>
      <c r="N4259" s="3"/>
      <c r="O4259" s="3"/>
      <c r="P4259" s="3"/>
      <c r="Q4259" s="3"/>
      <c r="R4259" s="3"/>
      <c r="S4259" s="3"/>
      <c r="T4259" s="3"/>
      <c r="V4259" s="3"/>
      <c r="W4259" s="3"/>
      <c r="X4259" s="3"/>
      <c r="Z4259" s="3"/>
      <c r="AA4259" s="3"/>
      <c r="AB4259" s="3"/>
      <c r="AC4259" s="3"/>
      <c r="AD4259" s="3"/>
      <c r="AF4259" s="3"/>
      <c r="AG4259" s="3"/>
      <c r="AH4259" s="3"/>
      <c r="AJ4259" s="3"/>
      <c r="AK4259" s="3"/>
      <c r="AL4259" s="3"/>
      <c r="AN4259" s="3"/>
      <c r="AQ4259" s="3"/>
    </row>
    <row r="4260" spans="1:43">
      <c r="A4260" t="str">
        <f>IF(C4260="","","Allievo "&amp;COUNTIF($C$2:C4260,C4260))</f>
        <v/>
      </c>
      <c r="H4260" s="3"/>
      <c r="N4260" s="3"/>
      <c r="O4260" s="3"/>
      <c r="P4260" s="3"/>
      <c r="Q4260" s="3"/>
      <c r="R4260" s="3"/>
      <c r="S4260" s="3"/>
      <c r="T4260" s="3"/>
      <c r="V4260" s="3"/>
      <c r="W4260" s="3"/>
      <c r="X4260" s="3"/>
      <c r="Z4260" s="3"/>
      <c r="AA4260" s="3"/>
      <c r="AB4260" s="3"/>
      <c r="AC4260" s="3"/>
      <c r="AD4260" s="3"/>
      <c r="AF4260" s="3"/>
      <c r="AG4260" s="3"/>
      <c r="AH4260" s="3"/>
      <c r="AJ4260" s="3"/>
      <c r="AK4260" s="3"/>
      <c r="AL4260" s="3"/>
      <c r="AN4260" s="3"/>
      <c r="AQ4260" s="3"/>
    </row>
    <row r="4261" spans="1:43">
      <c r="A4261" t="str">
        <f>IF(C4261="","","Allievo "&amp;COUNTIF($C$2:C4261,C4261))</f>
        <v/>
      </c>
      <c r="H4261" s="3"/>
      <c r="N4261" s="3"/>
      <c r="O4261" s="3"/>
      <c r="P4261" s="3"/>
      <c r="Q4261" s="3"/>
      <c r="R4261" s="3"/>
      <c r="S4261" s="3"/>
      <c r="T4261" s="3"/>
      <c r="V4261" s="3"/>
      <c r="W4261" s="3"/>
      <c r="X4261" s="3"/>
      <c r="Z4261" s="3"/>
      <c r="AA4261" s="3"/>
      <c r="AB4261" s="3"/>
      <c r="AC4261" s="3"/>
      <c r="AD4261" s="3"/>
      <c r="AF4261" s="3"/>
      <c r="AG4261" s="3"/>
      <c r="AH4261" s="3"/>
      <c r="AJ4261" s="3"/>
      <c r="AK4261" s="3"/>
      <c r="AL4261" s="3"/>
      <c r="AN4261" s="3"/>
      <c r="AQ4261" s="3"/>
    </row>
    <row r="4262" spans="1:43">
      <c r="A4262" t="str">
        <f>IF(C4262="","","Allievo "&amp;COUNTIF($C$2:C4262,C4262))</f>
        <v/>
      </c>
      <c r="H4262" s="3"/>
      <c r="N4262" s="3"/>
      <c r="O4262" s="3"/>
      <c r="P4262" s="3"/>
      <c r="Q4262" s="3"/>
      <c r="R4262" s="3"/>
      <c r="S4262" s="3"/>
      <c r="T4262" s="3"/>
      <c r="V4262" s="3"/>
      <c r="W4262" s="3"/>
      <c r="X4262" s="3"/>
      <c r="Z4262" s="3"/>
      <c r="AA4262" s="3"/>
      <c r="AB4262" s="3"/>
      <c r="AC4262" s="3"/>
      <c r="AD4262" s="3"/>
      <c r="AF4262" s="3"/>
      <c r="AG4262" s="3"/>
      <c r="AH4262" s="3"/>
      <c r="AJ4262" s="3"/>
      <c r="AK4262" s="3"/>
      <c r="AL4262" s="3"/>
      <c r="AN4262" s="3"/>
      <c r="AQ4262" s="3"/>
    </row>
    <row r="4263" spans="1:43">
      <c r="A4263" t="str">
        <f>IF(C4263="","","Allievo "&amp;COUNTIF($C$2:C4263,C4263))</f>
        <v/>
      </c>
      <c r="H4263" s="3"/>
      <c r="N4263" s="3"/>
      <c r="O4263" s="3"/>
      <c r="P4263" s="3"/>
      <c r="Q4263" s="3"/>
      <c r="R4263" s="3"/>
      <c r="S4263" s="3"/>
      <c r="T4263" s="3"/>
      <c r="V4263" s="3"/>
      <c r="W4263" s="3"/>
      <c r="X4263" s="3"/>
      <c r="Z4263" s="3"/>
      <c r="AA4263" s="3"/>
      <c r="AB4263" s="3"/>
      <c r="AC4263" s="3"/>
      <c r="AD4263" s="3"/>
      <c r="AF4263" s="3"/>
      <c r="AG4263" s="3"/>
      <c r="AH4263" s="3"/>
      <c r="AJ4263" s="3"/>
      <c r="AK4263" s="3"/>
      <c r="AL4263" s="3"/>
      <c r="AN4263" s="3"/>
      <c r="AQ4263" s="3"/>
    </row>
    <row r="4264" spans="1:43">
      <c r="A4264" t="str">
        <f>IF(C4264="","","Allievo "&amp;COUNTIF($C$2:C4264,C4264))</f>
        <v/>
      </c>
      <c r="H4264" s="3"/>
      <c r="N4264" s="3"/>
      <c r="O4264" s="3"/>
      <c r="P4264" s="3"/>
      <c r="Q4264" s="3"/>
      <c r="R4264" s="3"/>
      <c r="S4264" s="3"/>
      <c r="T4264" s="3"/>
      <c r="V4264" s="3"/>
      <c r="W4264" s="3"/>
      <c r="X4264" s="3"/>
      <c r="Z4264" s="3"/>
      <c r="AA4264" s="3"/>
      <c r="AB4264" s="3"/>
      <c r="AC4264" s="3"/>
      <c r="AD4264" s="3"/>
      <c r="AF4264" s="3"/>
      <c r="AG4264" s="3"/>
      <c r="AH4264" s="3"/>
      <c r="AJ4264" s="3"/>
      <c r="AK4264" s="3"/>
      <c r="AL4264" s="3"/>
      <c r="AN4264" s="3"/>
      <c r="AQ4264" s="3"/>
    </row>
    <row r="4265" spans="1:43">
      <c r="A4265" t="str">
        <f>IF(C4265="","","Allievo "&amp;COUNTIF($C$2:C4265,C4265))</f>
        <v/>
      </c>
      <c r="H4265" s="3"/>
      <c r="N4265" s="3"/>
      <c r="O4265" s="3"/>
      <c r="P4265" s="3"/>
      <c r="Q4265" s="3"/>
      <c r="R4265" s="3"/>
      <c r="S4265" s="3"/>
      <c r="T4265" s="3"/>
      <c r="V4265" s="3"/>
      <c r="W4265" s="3"/>
      <c r="X4265" s="3"/>
      <c r="Z4265" s="3"/>
      <c r="AA4265" s="3"/>
      <c r="AB4265" s="3"/>
      <c r="AC4265" s="3"/>
      <c r="AD4265" s="3"/>
      <c r="AF4265" s="3"/>
      <c r="AG4265" s="3"/>
      <c r="AH4265" s="3"/>
      <c r="AJ4265" s="3"/>
      <c r="AK4265" s="3"/>
      <c r="AL4265" s="3"/>
      <c r="AN4265" s="3"/>
      <c r="AQ4265" s="3"/>
    </row>
    <row r="4266" spans="1:43">
      <c r="A4266" t="str">
        <f>IF(C4266="","","Allievo "&amp;COUNTIF($C$2:C4266,C4266))</f>
        <v/>
      </c>
      <c r="H4266" s="3"/>
      <c r="N4266" s="3"/>
      <c r="O4266" s="3"/>
      <c r="P4266" s="3"/>
      <c r="Q4266" s="3"/>
      <c r="R4266" s="3"/>
      <c r="S4266" s="3"/>
      <c r="T4266" s="3"/>
      <c r="V4266" s="3"/>
      <c r="W4266" s="3"/>
      <c r="X4266" s="3"/>
      <c r="Z4266" s="3"/>
      <c r="AA4266" s="3"/>
      <c r="AB4266" s="3"/>
      <c r="AC4266" s="3"/>
      <c r="AD4266" s="3"/>
      <c r="AF4266" s="3"/>
      <c r="AG4266" s="3"/>
      <c r="AH4266" s="3"/>
      <c r="AJ4266" s="3"/>
      <c r="AK4266" s="3"/>
      <c r="AL4266" s="3"/>
      <c r="AN4266" s="3"/>
      <c r="AQ4266" s="3"/>
    </row>
    <row r="4267" spans="1:43">
      <c r="A4267" t="str">
        <f>IF(C4267="","","Allievo "&amp;COUNTIF($C$2:C4267,C4267))</f>
        <v/>
      </c>
      <c r="H4267" s="3"/>
      <c r="N4267" s="3"/>
      <c r="O4267" s="3"/>
      <c r="P4267" s="3"/>
      <c r="Q4267" s="3"/>
      <c r="R4267" s="3"/>
      <c r="S4267" s="3"/>
      <c r="T4267" s="3"/>
      <c r="V4267" s="3"/>
      <c r="W4267" s="3"/>
      <c r="X4267" s="3"/>
      <c r="Z4267" s="3"/>
      <c r="AA4267" s="3"/>
      <c r="AB4267" s="3"/>
      <c r="AC4267" s="3"/>
      <c r="AD4267" s="3"/>
      <c r="AF4267" s="3"/>
      <c r="AG4267" s="3"/>
      <c r="AH4267" s="3"/>
      <c r="AJ4267" s="3"/>
      <c r="AK4267" s="3"/>
      <c r="AL4267" s="3"/>
      <c r="AN4267" s="3"/>
      <c r="AQ4267" s="3"/>
    </row>
    <row r="4268" spans="1:43">
      <c r="A4268" t="str">
        <f>IF(C4268="","","Allievo "&amp;COUNTIF($C$2:C4268,C4268))</f>
        <v/>
      </c>
      <c r="H4268" s="3"/>
      <c r="N4268" s="3"/>
      <c r="O4268" s="3"/>
      <c r="P4268" s="3"/>
      <c r="Q4268" s="3"/>
      <c r="R4268" s="3"/>
      <c r="S4268" s="3"/>
      <c r="T4268" s="3"/>
      <c r="V4268" s="3"/>
      <c r="W4268" s="3"/>
      <c r="X4268" s="3"/>
      <c r="Z4268" s="3"/>
      <c r="AA4268" s="3"/>
      <c r="AB4268" s="3"/>
      <c r="AC4268" s="3"/>
      <c r="AD4268" s="3"/>
      <c r="AF4268" s="3"/>
      <c r="AG4268" s="3"/>
      <c r="AH4268" s="3"/>
      <c r="AJ4268" s="3"/>
      <c r="AK4268" s="3"/>
      <c r="AL4268" s="3"/>
      <c r="AN4268" s="3"/>
      <c r="AQ4268" s="3"/>
    </row>
    <row r="4269" spans="1:43">
      <c r="A4269" t="str">
        <f>IF(C4269="","","Allievo "&amp;COUNTIF($C$2:C4269,C4269))</f>
        <v/>
      </c>
      <c r="H4269" s="3"/>
      <c r="N4269" s="3"/>
      <c r="O4269" s="3"/>
      <c r="P4269" s="3"/>
      <c r="Q4269" s="3"/>
      <c r="R4269" s="3"/>
      <c r="S4269" s="3"/>
      <c r="T4269" s="3"/>
      <c r="V4269" s="3"/>
      <c r="W4269" s="3"/>
      <c r="X4269" s="3"/>
      <c r="Z4269" s="3"/>
      <c r="AA4269" s="3"/>
      <c r="AB4269" s="3"/>
      <c r="AC4269" s="3"/>
      <c r="AD4269" s="3"/>
      <c r="AF4269" s="3"/>
      <c r="AG4269" s="3"/>
      <c r="AH4269" s="3"/>
      <c r="AJ4269" s="3"/>
      <c r="AK4269" s="3"/>
      <c r="AL4269" s="3"/>
      <c r="AN4269" s="3"/>
      <c r="AQ4269" s="3"/>
    </row>
    <row r="4270" spans="1:43">
      <c r="A4270" t="str">
        <f>IF(C4270="","","Allievo "&amp;COUNTIF($C$2:C4270,C4270))</f>
        <v/>
      </c>
      <c r="H4270" s="3"/>
      <c r="N4270" s="3"/>
      <c r="O4270" s="3"/>
      <c r="P4270" s="3"/>
      <c r="Q4270" s="3"/>
      <c r="R4270" s="3"/>
      <c r="S4270" s="3"/>
      <c r="T4270" s="3"/>
      <c r="V4270" s="3"/>
      <c r="W4270" s="3"/>
      <c r="X4270" s="3"/>
      <c r="Z4270" s="3"/>
      <c r="AA4270" s="3"/>
      <c r="AB4270" s="3"/>
      <c r="AC4270" s="3"/>
      <c r="AD4270" s="3"/>
      <c r="AF4270" s="3"/>
      <c r="AG4270" s="3"/>
      <c r="AH4270" s="3"/>
      <c r="AJ4270" s="3"/>
      <c r="AK4270" s="3"/>
      <c r="AL4270" s="3"/>
      <c r="AN4270" s="3"/>
      <c r="AQ4270" s="3"/>
    </row>
    <row r="4271" spans="1:43">
      <c r="A4271" t="str">
        <f>IF(C4271="","","Allievo "&amp;COUNTIF($C$2:C4271,C4271))</f>
        <v/>
      </c>
      <c r="H4271" s="3"/>
      <c r="N4271" s="3"/>
      <c r="O4271" s="3"/>
      <c r="P4271" s="3"/>
      <c r="Q4271" s="3"/>
      <c r="R4271" s="3"/>
      <c r="S4271" s="3"/>
      <c r="T4271" s="3"/>
      <c r="V4271" s="3"/>
      <c r="W4271" s="3"/>
      <c r="X4271" s="3"/>
      <c r="Z4271" s="3"/>
      <c r="AA4271" s="3"/>
      <c r="AB4271" s="3"/>
      <c r="AC4271" s="3"/>
      <c r="AD4271" s="3"/>
      <c r="AF4271" s="3"/>
      <c r="AG4271" s="3"/>
      <c r="AH4271" s="3"/>
      <c r="AJ4271" s="3"/>
      <c r="AK4271" s="3"/>
      <c r="AL4271" s="3"/>
      <c r="AN4271" s="3"/>
      <c r="AQ4271" s="3"/>
    </row>
    <row r="4272" spans="1:43">
      <c r="A4272" t="str">
        <f>IF(C4272="","","Allievo "&amp;COUNTIF($C$2:C4272,C4272))</f>
        <v/>
      </c>
      <c r="H4272" s="3"/>
      <c r="N4272" s="3"/>
      <c r="O4272" s="3"/>
      <c r="P4272" s="3"/>
      <c r="Q4272" s="3"/>
      <c r="R4272" s="3"/>
      <c r="S4272" s="3"/>
      <c r="T4272" s="3"/>
      <c r="V4272" s="3"/>
      <c r="W4272" s="3"/>
      <c r="X4272" s="3"/>
      <c r="Z4272" s="3"/>
      <c r="AA4272" s="3"/>
      <c r="AB4272" s="3"/>
      <c r="AC4272" s="3"/>
      <c r="AD4272" s="3"/>
      <c r="AF4272" s="3"/>
      <c r="AG4272" s="3"/>
      <c r="AH4272" s="3"/>
      <c r="AJ4272" s="3"/>
      <c r="AK4272" s="3"/>
      <c r="AL4272" s="3"/>
      <c r="AN4272" s="3"/>
      <c r="AQ4272" s="3"/>
    </row>
    <row r="4273" spans="1:43">
      <c r="A4273" t="str">
        <f>IF(C4273="","","Allievo "&amp;COUNTIF($C$2:C4273,C4273))</f>
        <v/>
      </c>
      <c r="H4273" s="3"/>
      <c r="N4273" s="3"/>
      <c r="O4273" s="3"/>
      <c r="P4273" s="3"/>
      <c r="Q4273" s="3"/>
      <c r="R4273" s="3"/>
      <c r="S4273" s="3"/>
      <c r="T4273" s="3"/>
      <c r="V4273" s="3"/>
      <c r="W4273" s="3"/>
      <c r="X4273" s="3"/>
      <c r="Z4273" s="3"/>
      <c r="AA4273" s="3"/>
      <c r="AB4273" s="3"/>
      <c r="AC4273" s="3"/>
      <c r="AD4273" s="3"/>
      <c r="AF4273" s="3"/>
      <c r="AG4273" s="3"/>
      <c r="AH4273" s="3"/>
      <c r="AJ4273" s="3"/>
      <c r="AK4273" s="3"/>
      <c r="AL4273" s="3"/>
      <c r="AN4273" s="3"/>
      <c r="AQ4273" s="3"/>
    </row>
    <row r="4274" spans="1:43">
      <c r="A4274" t="str">
        <f>IF(C4274="","","Allievo "&amp;COUNTIF($C$2:C4274,C4274))</f>
        <v/>
      </c>
      <c r="H4274" s="3"/>
      <c r="N4274" s="3"/>
      <c r="O4274" s="3"/>
      <c r="P4274" s="3"/>
      <c r="Q4274" s="3"/>
      <c r="R4274" s="3"/>
      <c r="S4274" s="3"/>
      <c r="T4274" s="3"/>
      <c r="V4274" s="3"/>
      <c r="W4274" s="3"/>
      <c r="X4274" s="3"/>
      <c r="Z4274" s="3"/>
      <c r="AA4274" s="3"/>
      <c r="AB4274" s="3"/>
      <c r="AC4274" s="3"/>
      <c r="AD4274" s="3"/>
      <c r="AF4274" s="3"/>
      <c r="AG4274" s="3"/>
      <c r="AH4274" s="3"/>
      <c r="AJ4274" s="3"/>
      <c r="AK4274" s="3"/>
      <c r="AL4274" s="3"/>
      <c r="AN4274" s="3"/>
      <c r="AQ4274" s="3"/>
    </row>
    <row r="4275" spans="1:43">
      <c r="A4275" t="str">
        <f>IF(C4275="","","Allievo "&amp;COUNTIF($C$2:C4275,C4275))</f>
        <v/>
      </c>
      <c r="H4275" s="3"/>
      <c r="N4275" s="3"/>
      <c r="O4275" s="3"/>
      <c r="P4275" s="3"/>
      <c r="Q4275" s="3"/>
      <c r="R4275" s="3"/>
      <c r="S4275" s="3"/>
      <c r="T4275" s="3"/>
      <c r="V4275" s="3"/>
      <c r="W4275" s="3"/>
      <c r="X4275" s="3"/>
      <c r="Z4275" s="3"/>
      <c r="AA4275" s="3"/>
      <c r="AB4275" s="3"/>
      <c r="AC4275" s="3"/>
      <c r="AD4275" s="3"/>
      <c r="AF4275" s="3"/>
      <c r="AG4275" s="3"/>
      <c r="AH4275" s="3"/>
      <c r="AJ4275" s="3"/>
      <c r="AK4275" s="3"/>
      <c r="AL4275" s="3"/>
      <c r="AN4275" s="3"/>
      <c r="AQ4275" s="3"/>
    </row>
    <row r="4276" spans="1:43">
      <c r="A4276" t="str">
        <f>IF(C4276="","","Allievo "&amp;COUNTIF($C$2:C4276,C4276))</f>
        <v/>
      </c>
      <c r="H4276" s="3"/>
      <c r="N4276" s="3"/>
      <c r="O4276" s="3"/>
      <c r="P4276" s="3"/>
      <c r="Q4276" s="3"/>
      <c r="R4276" s="3"/>
      <c r="S4276" s="3"/>
      <c r="T4276" s="3"/>
      <c r="V4276" s="3"/>
      <c r="W4276" s="3"/>
      <c r="X4276" s="3"/>
      <c r="Z4276" s="3"/>
      <c r="AA4276" s="3"/>
      <c r="AB4276" s="3"/>
      <c r="AC4276" s="3"/>
      <c r="AD4276" s="3"/>
      <c r="AF4276" s="3"/>
      <c r="AG4276" s="3"/>
      <c r="AH4276" s="3"/>
      <c r="AJ4276" s="3"/>
      <c r="AK4276" s="3"/>
      <c r="AL4276" s="3"/>
      <c r="AN4276" s="3"/>
      <c r="AQ4276" s="3"/>
    </row>
    <row r="4277" spans="1:43">
      <c r="A4277" t="str">
        <f>IF(C4277="","","Allievo "&amp;COUNTIF($C$2:C4277,C4277))</f>
        <v/>
      </c>
      <c r="H4277" s="3"/>
      <c r="N4277" s="3"/>
      <c r="O4277" s="3"/>
      <c r="P4277" s="3"/>
      <c r="Q4277" s="3"/>
      <c r="R4277" s="3"/>
      <c r="S4277" s="3"/>
      <c r="T4277" s="3"/>
      <c r="V4277" s="3"/>
      <c r="W4277" s="3"/>
      <c r="X4277" s="3"/>
      <c r="Z4277" s="3"/>
      <c r="AA4277" s="3"/>
      <c r="AB4277" s="3"/>
      <c r="AC4277" s="3"/>
      <c r="AD4277" s="3"/>
      <c r="AF4277" s="3"/>
      <c r="AG4277" s="3"/>
      <c r="AH4277" s="3"/>
      <c r="AJ4277" s="3"/>
      <c r="AK4277" s="3"/>
      <c r="AL4277" s="3"/>
      <c r="AN4277" s="3"/>
      <c r="AQ4277" s="3"/>
    </row>
    <row r="4278" spans="1:43">
      <c r="A4278" t="str">
        <f>IF(C4278="","","Allievo "&amp;COUNTIF($C$2:C4278,C4278))</f>
        <v/>
      </c>
      <c r="H4278" s="3"/>
      <c r="N4278" s="3"/>
      <c r="O4278" s="3"/>
      <c r="P4278" s="3"/>
      <c r="Q4278" s="3"/>
      <c r="R4278" s="3"/>
      <c r="S4278" s="3"/>
      <c r="T4278" s="3"/>
      <c r="V4278" s="3"/>
      <c r="W4278" s="3"/>
      <c r="X4278" s="3"/>
      <c r="Z4278" s="3"/>
      <c r="AA4278" s="3"/>
      <c r="AB4278" s="3"/>
      <c r="AC4278" s="3"/>
      <c r="AD4278" s="3"/>
      <c r="AF4278" s="3"/>
      <c r="AG4278" s="3"/>
      <c r="AH4278" s="3"/>
      <c r="AJ4278" s="3"/>
      <c r="AK4278" s="3"/>
      <c r="AL4278" s="3"/>
      <c r="AN4278" s="3"/>
      <c r="AQ4278" s="3"/>
    </row>
    <row r="4279" spans="1:43">
      <c r="A4279" t="str">
        <f>IF(C4279="","","Allievo "&amp;COUNTIF($C$2:C4279,C4279))</f>
        <v/>
      </c>
      <c r="H4279" s="3"/>
      <c r="N4279" s="3"/>
      <c r="O4279" s="3"/>
      <c r="P4279" s="3"/>
      <c r="Q4279" s="3"/>
      <c r="R4279" s="3"/>
      <c r="S4279" s="3"/>
      <c r="T4279" s="3"/>
      <c r="V4279" s="3"/>
      <c r="W4279" s="3"/>
      <c r="X4279" s="3"/>
      <c r="Z4279" s="3"/>
      <c r="AA4279" s="3"/>
      <c r="AB4279" s="3"/>
      <c r="AC4279" s="3"/>
      <c r="AD4279" s="3"/>
      <c r="AF4279" s="3"/>
      <c r="AG4279" s="3"/>
      <c r="AH4279" s="3"/>
      <c r="AJ4279" s="3"/>
      <c r="AK4279" s="3"/>
      <c r="AL4279" s="3"/>
      <c r="AN4279" s="3"/>
      <c r="AQ4279" s="3"/>
    </row>
    <row r="4280" spans="1:43">
      <c r="A4280" t="str">
        <f>IF(C4280="","","Allievo "&amp;COUNTIF($C$2:C4280,C4280))</f>
        <v/>
      </c>
      <c r="H4280" s="3"/>
      <c r="N4280" s="3"/>
      <c r="O4280" s="3"/>
      <c r="P4280" s="3"/>
      <c r="Q4280" s="3"/>
      <c r="R4280" s="3"/>
      <c r="S4280" s="3"/>
      <c r="T4280" s="3"/>
      <c r="V4280" s="3"/>
      <c r="W4280" s="3"/>
      <c r="X4280" s="3"/>
      <c r="Z4280" s="3"/>
      <c r="AA4280" s="3"/>
      <c r="AB4280" s="3"/>
      <c r="AC4280" s="3"/>
      <c r="AD4280" s="3"/>
      <c r="AF4280" s="3"/>
      <c r="AG4280" s="3"/>
      <c r="AH4280" s="3"/>
      <c r="AJ4280" s="3"/>
      <c r="AK4280" s="3"/>
      <c r="AL4280" s="3"/>
      <c r="AN4280" s="3"/>
      <c r="AQ4280" s="3"/>
    </row>
    <row r="4281" spans="1:43">
      <c r="A4281" t="str">
        <f>IF(C4281="","","Allievo "&amp;COUNTIF($C$2:C4281,C4281))</f>
        <v/>
      </c>
      <c r="H4281" s="3"/>
      <c r="N4281" s="3"/>
      <c r="O4281" s="3"/>
      <c r="P4281" s="3"/>
      <c r="Q4281" s="3"/>
      <c r="R4281" s="3"/>
      <c r="S4281" s="3"/>
      <c r="T4281" s="3"/>
      <c r="V4281" s="3"/>
      <c r="W4281" s="3"/>
      <c r="X4281" s="3"/>
      <c r="Z4281" s="3"/>
      <c r="AA4281" s="3"/>
      <c r="AB4281" s="3"/>
      <c r="AC4281" s="3"/>
      <c r="AD4281" s="3"/>
      <c r="AF4281" s="3"/>
      <c r="AG4281" s="3"/>
      <c r="AH4281" s="3"/>
      <c r="AJ4281" s="3"/>
      <c r="AK4281" s="3"/>
      <c r="AL4281" s="3"/>
      <c r="AN4281" s="3"/>
      <c r="AQ4281" s="3"/>
    </row>
    <row r="4282" spans="1:43">
      <c r="A4282" t="str">
        <f>IF(C4282="","","Allievo "&amp;COUNTIF($C$2:C4282,C4282))</f>
        <v/>
      </c>
      <c r="H4282" s="3"/>
      <c r="N4282" s="3"/>
      <c r="O4282" s="3"/>
      <c r="P4282" s="3"/>
      <c r="Q4282" s="3"/>
      <c r="R4282" s="3"/>
      <c r="S4282" s="3"/>
      <c r="T4282" s="3"/>
      <c r="V4282" s="3"/>
      <c r="W4282" s="3"/>
      <c r="X4282" s="3"/>
      <c r="Z4282" s="3"/>
      <c r="AA4282" s="3"/>
      <c r="AB4282" s="3"/>
      <c r="AC4282" s="3"/>
      <c r="AD4282" s="3"/>
      <c r="AF4282" s="3"/>
      <c r="AG4282" s="3"/>
      <c r="AH4282" s="3"/>
      <c r="AJ4282" s="3"/>
      <c r="AK4282" s="3"/>
      <c r="AL4282" s="3"/>
      <c r="AN4282" s="3"/>
      <c r="AQ4282" s="3"/>
    </row>
    <row r="4283" spans="1:43">
      <c r="A4283" t="str">
        <f>IF(C4283="","","Allievo "&amp;COUNTIF($C$2:C4283,C4283))</f>
        <v/>
      </c>
      <c r="H4283" s="3"/>
      <c r="N4283" s="3"/>
      <c r="O4283" s="3"/>
      <c r="P4283" s="3"/>
      <c r="Q4283" s="3"/>
      <c r="R4283" s="3"/>
      <c r="S4283" s="3"/>
      <c r="T4283" s="3"/>
      <c r="V4283" s="3"/>
      <c r="W4283" s="3"/>
      <c r="X4283" s="3"/>
      <c r="Z4283" s="3"/>
      <c r="AA4283" s="3"/>
      <c r="AB4283" s="3"/>
      <c r="AC4283" s="3"/>
      <c r="AD4283" s="3"/>
      <c r="AF4283" s="3"/>
      <c r="AG4283" s="3"/>
      <c r="AH4283" s="3"/>
      <c r="AJ4283" s="3"/>
      <c r="AK4283" s="3"/>
      <c r="AL4283" s="3"/>
      <c r="AN4283" s="3"/>
      <c r="AQ4283" s="3"/>
    </row>
    <row r="4284" spans="1:43">
      <c r="A4284" t="str">
        <f>IF(C4284="","","Allievo "&amp;COUNTIF($C$2:C4284,C4284))</f>
        <v/>
      </c>
      <c r="H4284" s="3"/>
      <c r="N4284" s="3"/>
      <c r="O4284" s="3"/>
      <c r="P4284" s="3"/>
      <c r="Q4284" s="3"/>
      <c r="R4284" s="3"/>
      <c r="S4284" s="3"/>
      <c r="T4284" s="3"/>
      <c r="V4284" s="3"/>
      <c r="W4284" s="3"/>
      <c r="X4284" s="3"/>
      <c r="Z4284" s="3"/>
      <c r="AA4284" s="3"/>
      <c r="AB4284" s="3"/>
      <c r="AC4284" s="3"/>
      <c r="AD4284" s="3"/>
      <c r="AF4284" s="3"/>
      <c r="AG4284" s="3"/>
      <c r="AH4284" s="3"/>
      <c r="AJ4284" s="3"/>
      <c r="AK4284" s="3"/>
      <c r="AL4284" s="3"/>
      <c r="AN4284" s="3"/>
      <c r="AQ4284" s="3"/>
    </row>
    <row r="4285" spans="1:43">
      <c r="A4285" t="str">
        <f>IF(C4285="","","Allievo "&amp;COUNTIF($C$2:C4285,C4285))</f>
        <v/>
      </c>
      <c r="H4285" s="3"/>
      <c r="N4285" s="3"/>
      <c r="O4285" s="3"/>
      <c r="P4285" s="3"/>
      <c r="Q4285" s="3"/>
      <c r="R4285" s="3"/>
      <c r="S4285" s="3"/>
      <c r="T4285" s="3"/>
      <c r="V4285" s="3"/>
      <c r="W4285" s="3"/>
      <c r="X4285" s="3"/>
      <c r="Z4285" s="3"/>
      <c r="AA4285" s="3"/>
      <c r="AB4285" s="3"/>
      <c r="AC4285" s="3"/>
      <c r="AD4285" s="3"/>
      <c r="AF4285" s="3"/>
      <c r="AG4285" s="3"/>
      <c r="AH4285" s="3"/>
      <c r="AJ4285" s="3"/>
      <c r="AK4285" s="3"/>
      <c r="AL4285" s="3"/>
      <c r="AN4285" s="3"/>
      <c r="AQ4285" s="3"/>
    </row>
    <row r="4286" spans="1:43">
      <c r="A4286" t="str">
        <f>IF(C4286="","","Allievo "&amp;COUNTIF($C$2:C4286,C4286))</f>
        <v/>
      </c>
      <c r="H4286" s="3"/>
      <c r="N4286" s="3"/>
      <c r="O4286" s="3"/>
      <c r="P4286" s="3"/>
      <c r="Q4286" s="3"/>
      <c r="R4286" s="3"/>
      <c r="S4286" s="3"/>
      <c r="T4286" s="3"/>
      <c r="V4286" s="3"/>
      <c r="W4286" s="3"/>
      <c r="X4286" s="3"/>
      <c r="Z4286" s="3"/>
      <c r="AA4286" s="3"/>
      <c r="AB4286" s="3"/>
      <c r="AC4286" s="3"/>
      <c r="AD4286" s="3"/>
      <c r="AF4286" s="3"/>
      <c r="AG4286" s="3"/>
      <c r="AH4286" s="3"/>
      <c r="AJ4286" s="3"/>
      <c r="AK4286" s="3"/>
      <c r="AL4286" s="3"/>
      <c r="AN4286" s="3"/>
      <c r="AQ4286" s="3"/>
    </row>
    <row r="4287" spans="1:43">
      <c r="A4287" t="str">
        <f>IF(C4287="","","Allievo "&amp;COUNTIF($C$2:C4287,C4287))</f>
        <v/>
      </c>
      <c r="H4287" s="3"/>
      <c r="N4287" s="3"/>
      <c r="O4287" s="3"/>
      <c r="P4287" s="3"/>
      <c r="Q4287" s="3"/>
      <c r="R4287" s="3"/>
      <c r="S4287" s="3"/>
      <c r="T4287" s="3"/>
      <c r="V4287" s="3"/>
      <c r="W4287" s="3"/>
      <c r="X4287" s="3"/>
      <c r="Z4287" s="3"/>
      <c r="AA4287" s="3"/>
      <c r="AB4287" s="3"/>
      <c r="AC4287" s="3"/>
      <c r="AD4287" s="3"/>
      <c r="AF4287" s="3"/>
      <c r="AG4287" s="3"/>
      <c r="AH4287" s="3"/>
      <c r="AJ4287" s="3"/>
      <c r="AK4287" s="3"/>
      <c r="AL4287" s="3"/>
      <c r="AN4287" s="3"/>
      <c r="AQ4287" s="3"/>
    </row>
    <row r="4288" spans="1:43">
      <c r="A4288" t="str">
        <f>IF(C4288="","","Allievo "&amp;COUNTIF($C$2:C4288,C4288))</f>
        <v/>
      </c>
      <c r="H4288" s="3"/>
      <c r="N4288" s="3"/>
      <c r="O4288" s="3"/>
      <c r="P4288" s="3"/>
      <c r="Q4288" s="3"/>
      <c r="R4288" s="3"/>
      <c r="S4288" s="3"/>
      <c r="T4288" s="3"/>
      <c r="V4288" s="3"/>
      <c r="W4288" s="3"/>
      <c r="X4288" s="3"/>
      <c r="Z4288" s="3"/>
      <c r="AA4288" s="3"/>
      <c r="AB4288" s="3"/>
      <c r="AC4288" s="3"/>
      <c r="AD4288" s="3"/>
      <c r="AF4288" s="3"/>
      <c r="AG4288" s="3"/>
      <c r="AH4288" s="3"/>
      <c r="AJ4288" s="3"/>
      <c r="AK4288" s="3"/>
      <c r="AL4288" s="3"/>
      <c r="AN4288" s="3"/>
      <c r="AQ4288" s="3"/>
    </row>
    <row r="4289" spans="1:43">
      <c r="A4289" t="str">
        <f>IF(C4289="","","Allievo "&amp;COUNTIF($C$2:C4289,C4289))</f>
        <v/>
      </c>
      <c r="H4289" s="3"/>
      <c r="N4289" s="3"/>
      <c r="O4289" s="3"/>
      <c r="P4289" s="3"/>
      <c r="Q4289" s="3"/>
      <c r="R4289" s="3"/>
      <c r="S4289" s="3"/>
      <c r="T4289" s="3"/>
      <c r="V4289" s="3"/>
      <c r="W4289" s="3"/>
      <c r="X4289" s="3"/>
      <c r="Z4289" s="3"/>
      <c r="AA4289" s="3"/>
      <c r="AB4289" s="3"/>
      <c r="AC4289" s="3"/>
      <c r="AD4289" s="3"/>
      <c r="AF4289" s="3"/>
      <c r="AG4289" s="3"/>
      <c r="AH4289" s="3"/>
      <c r="AJ4289" s="3"/>
      <c r="AK4289" s="3"/>
      <c r="AL4289" s="3"/>
      <c r="AN4289" s="3"/>
      <c r="AQ4289" s="3"/>
    </row>
    <row r="4290" spans="1:43">
      <c r="A4290" t="str">
        <f>IF(C4290="","","Allievo "&amp;COUNTIF($C$2:C4290,C4290))</f>
        <v/>
      </c>
      <c r="H4290" s="3"/>
      <c r="N4290" s="3"/>
      <c r="O4290" s="3"/>
      <c r="P4290" s="3"/>
      <c r="Q4290" s="3"/>
      <c r="R4290" s="3"/>
      <c r="S4290" s="3"/>
      <c r="T4290" s="3"/>
      <c r="V4290" s="3"/>
      <c r="W4290" s="3"/>
      <c r="X4290" s="3"/>
      <c r="Z4290" s="3"/>
      <c r="AA4290" s="3"/>
      <c r="AB4290" s="3"/>
      <c r="AC4290" s="3"/>
      <c r="AD4290" s="3"/>
      <c r="AF4290" s="3"/>
      <c r="AG4290" s="3"/>
      <c r="AH4290" s="3"/>
      <c r="AJ4290" s="3"/>
      <c r="AK4290" s="3"/>
      <c r="AL4290" s="3"/>
      <c r="AN4290" s="3"/>
      <c r="AQ4290" s="3"/>
    </row>
    <row r="4291" spans="1:43">
      <c r="A4291" t="str">
        <f>IF(C4291="","","Allievo "&amp;COUNTIF($C$2:C4291,C4291))</f>
        <v/>
      </c>
      <c r="H4291" s="3"/>
      <c r="N4291" s="3"/>
      <c r="O4291" s="3"/>
      <c r="P4291" s="3"/>
      <c r="Q4291" s="3"/>
      <c r="R4291" s="3"/>
      <c r="S4291" s="3"/>
      <c r="T4291" s="3"/>
      <c r="V4291" s="3"/>
      <c r="W4291" s="3"/>
      <c r="X4291" s="3"/>
      <c r="Z4291" s="3"/>
      <c r="AA4291" s="3"/>
      <c r="AB4291" s="3"/>
      <c r="AC4291" s="3"/>
      <c r="AD4291" s="3"/>
      <c r="AF4291" s="3"/>
      <c r="AG4291" s="3"/>
      <c r="AH4291" s="3"/>
      <c r="AJ4291" s="3"/>
      <c r="AK4291" s="3"/>
      <c r="AL4291" s="3"/>
      <c r="AN4291" s="3"/>
      <c r="AQ4291" s="3"/>
    </row>
    <row r="4292" spans="1:43">
      <c r="A4292" t="str">
        <f>IF(C4292="","","Allievo "&amp;COUNTIF($C$2:C4292,C4292))</f>
        <v/>
      </c>
      <c r="H4292" s="3"/>
      <c r="N4292" s="3"/>
      <c r="O4292" s="3"/>
      <c r="P4292" s="3"/>
      <c r="Q4292" s="3"/>
      <c r="R4292" s="3"/>
      <c r="S4292" s="3"/>
      <c r="T4292" s="3"/>
      <c r="V4292" s="3"/>
      <c r="W4292" s="3"/>
      <c r="X4292" s="3"/>
      <c r="Z4292" s="3"/>
      <c r="AA4292" s="3"/>
      <c r="AB4292" s="3"/>
      <c r="AC4292" s="3"/>
      <c r="AD4292" s="3"/>
      <c r="AF4292" s="3"/>
      <c r="AG4292" s="3"/>
      <c r="AH4292" s="3"/>
      <c r="AJ4292" s="3"/>
      <c r="AK4292" s="3"/>
      <c r="AL4292" s="3"/>
      <c r="AN4292" s="3"/>
      <c r="AQ4292" s="3"/>
    </row>
    <row r="4293" spans="1:43">
      <c r="A4293" t="str">
        <f>IF(C4293="","","Allievo "&amp;COUNTIF($C$2:C4293,C4293))</f>
        <v/>
      </c>
      <c r="H4293" s="3"/>
      <c r="N4293" s="3"/>
      <c r="O4293" s="3"/>
      <c r="P4293" s="3"/>
      <c r="Q4293" s="3"/>
      <c r="R4293" s="3"/>
      <c r="S4293" s="3"/>
      <c r="T4293" s="3"/>
      <c r="V4293" s="3"/>
      <c r="W4293" s="3"/>
      <c r="X4293" s="3"/>
      <c r="Z4293" s="3"/>
      <c r="AA4293" s="3"/>
      <c r="AB4293" s="3"/>
      <c r="AC4293" s="3"/>
      <c r="AD4293" s="3"/>
      <c r="AF4293" s="3"/>
      <c r="AG4293" s="3"/>
      <c r="AH4293" s="3"/>
      <c r="AJ4293" s="3"/>
      <c r="AK4293" s="3"/>
      <c r="AL4293" s="3"/>
      <c r="AN4293" s="3"/>
      <c r="AQ4293" s="3"/>
    </row>
    <row r="4294" spans="1:43">
      <c r="A4294" t="str">
        <f>IF(C4294="","","Allievo "&amp;COUNTIF($C$2:C4294,C4294))</f>
        <v/>
      </c>
      <c r="H4294" s="3"/>
      <c r="N4294" s="3"/>
      <c r="O4294" s="3"/>
      <c r="P4294" s="3"/>
      <c r="Q4294" s="3"/>
      <c r="R4294" s="3"/>
      <c r="S4294" s="3"/>
      <c r="T4294" s="3"/>
      <c r="V4294" s="3"/>
      <c r="W4294" s="3"/>
      <c r="X4294" s="3"/>
      <c r="Z4294" s="3"/>
      <c r="AA4294" s="3"/>
      <c r="AB4294" s="3"/>
      <c r="AC4294" s="3"/>
      <c r="AD4294" s="3"/>
      <c r="AF4294" s="3"/>
      <c r="AG4294" s="3"/>
      <c r="AH4294" s="3"/>
      <c r="AJ4294" s="3"/>
      <c r="AK4294" s="3"/>
      <c r="AL4294" s="3"/>
      <c r="AN4294" s="3"/>
      <c r="AQ4294" s="3"/>
    </row>
    <row r="4295" spans="1:43">
      <c r="A4295" t="str">
        <f>IF(C4295="","","Allievo "&amp;COUNTIF($C$2:C4295,C4295))</f>
        <v/>
      </c>
      <c r="H4295" s="3"/>
      <c r="N4295" s="3"/>
      <c r="O4295" s="3"/>
      <c r="P4295" s="3"/>
      <c r="Q4295" s="3"/>
      <c r="R4295" s="3"/>
      <c r="S4295" s="3"/>
      <c r="T4295" s="3"/>
      <c r="V4295" s="3"/>
      <c r="W4295" s="3"/>
      <c r="X4295" s="3"/>
      <c r="Z4295" s="3"/>
      <c r="AA4295" s="3"/>
      <c r="AB4295" s="3"/>
      <c r="AC4295" s="3"/>
      <c r="AD4295" s="3"/>
      <c r="AF4295" s="3"/>
      <c r="AG4295" s="3"/>
      <c r="AH4295" s="3"/>
      <c r="AJ4295" s="3"/>
      <c r="AK4295" s="3"/>
      <c r="AL4295" s="3"/>
      <c r="AN4295" s="3"/>
      <c r="AQ4295" s="3"/>
    </row>
    <row r="4296" spans="1:43">
      <c r="A4296" t="str">
        <f>IF(C4296="","","Allievo "&amp;COUNTIF($C$2:C4296,C4296))</f>
        <v/>
      </c>
      <c r="H4296" s="3"/>
      <c r="N4296" s="3"/>
      <c r="O4296" s="3"/>
      <c r="P4296" s="3"/>
      <c r="Q4296" s="3"/>
      <c r="R4296" s="3"/>
      <c r="S4296" s="3"/>
      <c r="T4296" s="3"/>
      <c r="V4296" s="3"/>
      <c r="W4296" s="3"/>
      <c r="X4296" s="3"/>
      <c r="Z4296" s="3"/>
      <c r="AA4296" s="3"/>
      <c r="AB4296" s="3"/>
      <c r="AC4296" s="3"/>
      <c r="AD4296" s="3"/>
      <c r="AF4296" s="3"/>
      <c r="AG4296" s="3"/>
      <c r="AH4296" s="3"/>
      <c r="AJ4296" s="3"/>
      <c r="AK4296" s="3"/>
      <c r="AL4296" s="3"/>
      <c r="AN4296" s="3"/>
      <c r="AQ4296" s="3"/>
    </row>
    <row r="4297" spans="1:43">
      <c r="A4297" t="str">
        <f>IF(C4297="","","Allievo "&amp;COUNTIF($C$2:C4297,C4297))</f>
        <v/>
      </c>
      <c r="H4297" s="3"/>
      <c r="N4297" s="3"/>
      <c r="O4297" s="3"/>
      <c r="P4297" s="3"/>
      <c r="Q4297" s="3"/>
      <c r="R4297" s="3"/>
      <c r="S4297" s="3"/>
      <c r="T4297" s="3"/>
      <c r="V4297" s="3"/>
      <c r="W4297" s="3"/>
      <c r="X4297" s="3"/>
      <c r="Z4297" s="3"/>
      <c r="AA4297" s="3"/>
      <c r="AB4297" s="3"/>
      <c r="AC4297" s="3"/>
      <c r="AD4297" s="3"/>
      <c r="AF4297" s="3"/>
      <c r="AG4297" s="3"/>
      <c r="AH4297" s="3"/>
      <c r="AJ4297" s="3"/>
      <c r="AK4297" s="3"/>
      <c r="AL4297" s="3"/>
      <c r="AN4297" s="3"/>
      <c r="AQ4297" s="3"/>
    </row>
    <row r="4298" spans="1:43">
      <c r="A4298" t="str">
        <f>IF(C4298="","","Allievo "&amp;COUNTIF($C$2:C4298,C4298))</f>
        <v/>
      </c>
      <c r="H4298" s="3"/>
      <c r="N4298" s="3"/>
      <c r="O4298" s="3"/>
      <c r="P4298" s="3"/>
      <c r="Q4298" s="3"/>
      <c r="R4298" s="3"/>
      <c r="S4298" s="3"/>
      <c r="T4298" s="3"/>
      <c r="V4298" s="3"/>
      <c r="W4298" s="3"/>
      <c r="X4298" s="3"/>
      <c r="Z4298" s="3"/>
      <c r="AA4298" s="3"/>
      <c r="AB4298" s="3"/>
      <c r="AC4298" s="3"/>
      <c r="AD4298" s="3"/>
      <c r="AF4298" s="3"/>
      <c r="AG4298" s="3"/>
      <c r="AH4298" s="3"/>
      <c r="AJ4298" s="3"/>
      <c r="AK4298" s="3"/>
      <c r="AL4298" s="3"/>
      <c r="AN4298" s="3"/>
      <c r="AQ4298" s="3"/>
    </row>
    <row r="4299" spans="1:43">
      <c r="A4299" t="str">
        <f>IF(C4299="","","Allievo "&amp;COUNTIF($C$2:C4299,C4299))</f>
        <v/>
      </c>
      <c r="H4299" s="3"/>
      <c r="N4299" s="3"/>
      <c r="O4299" s="3"/>
      <c r="P4299" s="3"/>
      <c r="Q4299" s="3"/>
      <c r="R4299" s="3"/>
      <c r="S4299" s="3"/>
      <c r="T4299" s="3"/>
      <c r="V4299" s="3"/>
      <c r="W4299" s="3"/>
      <c r="X4299" s="3"/>
      <c r="Z4299" s="3"/>
      <c r="AA4299" s="3"/>
      <c r="AB4299" s="3"/>
      <c r="AC4299" s="3"/>
      <c r="AD4299" s="3"/>
      <c r="AF4299" s="3"/>
      <c r="AG4299" s="3"/>
      <c r="AH4299" s="3"/>
      <c r="AJ4299" s="3"/>
      <c r="AK4299" s="3"/>
      <c r="AL4299" s="3"/>
      <c r="AN4299" s="3"/>
      <c r="AQ4299" s="3"/>
    </row>
    <row r="4300" spans="1:43">
      <c r="A4300" t="str">
        <f>IF(C4300="","","Allievo "&amp;COUNTIF($C$2:C4300,C4300))</f>
        <v/>
      </c>
      <c r="H4300" s="3"/>
      <c r="N4300" s="3"/>
      <c r="O4300" s="3"/>
      <c r="P4300" s="3"/>
      <c r="Q4300" s="3"/>
      <c r="R4300" s="3"/>
      <c r="S4300" s="3"/>
      <c r="T4300" s="3"/>
      <c r="V4300" s="3"/>
      <c r="W4300" s="3"/>
      <c r="X4300" s="3"/>
      <c r="Z4300" s="3"/>
      <c r="AA4300" s="3"/>
      <c r="AB4300" s="3"/>
      <c r="AC4300" s="3"/>
      <c r="AD4300" s="3"/>
      <c r="AF4300" s="3"/>
      <c r="AG4300" s="3"/>
      <c r="AH4300" s="3"/>
      <c r="AJ4300" s="3"/>
      <c r="AK4300" s="3"/>
      <c r="AL4300" s="3"/>
      <c r="AN4300" s="3"/>
      <c r="AQ4300" s="3"/>
    </row>
    <row r="4301" spans="1:43">
      <c r="A4301" t="str">
        <f>IF(C4301="","","Allievo "&amp;COUNTIF($C$2:C4301,C4301))</f>
        <v/>
      </c>
      <c r="H4301" s="3"/>
      <c r="N4301" s="3"/>
      <c r="O4301" s="3"/>
      <c r="P4301" s="3"/>
      <c r="Q4301" s="3"/>
      <c r="R4301" s="3"/>
      <c r="S4301" s="3"/>
      <c r="T4301" s="3"/>
      <c r="V4301" s="3"/>
      <c r="W4301" s="3"/>
      <c r="X4301" s="3"/>
      <c r="Z4301" s="3"/>
      <c r="AA4301" s="3"/>
      <c r="AB4301" s="3"/>
      <c r="AC4301" s="3"/>
      <c r="AD4301" s="3"/>
      <c r="AF4301" s="3"/>
      <c r="AG4301" s="3"/>
      <c r="AH4301" s="3"/>
      <c r="AJ4301" s="3"/>
      <c r="AK4301" s="3"/>
      <c r="AL4301" s="3"/>
      <c r="AN4301" s="3"/>
      <c r="AQ4301" s="3"/>
    </row>
    <row r="4302" spans="1:43">
      <c r="A4302" t="str">
        <f>IF(C4302="","","Allievo "&amp;COUNTIF($C$2:C4302,C4302))</f>
        <v/>
      </c>
      <c r="H4302" s="3"/>
      <c r="N4302" s="3"/>
      <c r="O4302" s="3"/>
      <c r="P4302" s="3"/>
      <c r="Q4302" s="3"/>
      <c r="R4302" s="3"/>
      <c r="S4302" s="3"/>
      <c r="T4302" s="3"/>
      <c r="V4302" s="3"/>
      <c r="W4302" s="3"/>
      <c r="X4302" s="3"/>
      <c r="Z4302" s="3"/>
      <c r="AA4302" s="3"/>
      <c r="AB4302" s="3"/>
      <c r="AC4302" s="3"/>
      <c r="AD4302" s="3"/>
      <c r="AF4302" s="3"/>
      <c r="AG4302" s="3"/>
      <c r="AH4302" s="3"/>
      <c r="AJ4302" s="3"/>
      <c r="AK4302" s="3"/>
      <c r="AL4302" s="3"/>
      <c r="AN4302" s="3"/>
      <c r="AQ4302" s="3"/>
    </row>
    <row r="4303" spans="1:43">
      <c r="A4303" t="str">
        <f>IF(C4303="","","Allievo "&amp;COUNTIF($C$2:C4303,C4303))</f>
        <v/>
      </c>
      <c r="H4303" s="3"/>
      <c r="N4303" s="3"/>
      <c r="O4303" s="3"/>
      <c r="P4303" s="3"/>
      <c r="Q4303" s="3"/>
      <c r="R4303" s="3"/>
      <c r="S4303" s="3"/>
      <c r="T4303" s="3"/>
      <c r="V4303" s="3"/>
      <c r="W4303" s="3"/>
      <c r="X4303" s="3"/>
      <c r="Z4303" s="3"/>
      <c r="AA4303" s="3"/>
      <c r="AB4303" s="3"/>
      <c r="AC4303" s="3"/>
      <c r="AD4303" s="3"/>
      <c r="AF4303" s="3"/>
      <c r="AG4303" s="3"/>
      <c r="AH4303" s="3"/>
      <c r="AJ4303" s="3"/>
      <c r="AK4303" s="3"/>
      <c r="AL4303" s="3"/>
      <c r="AN4303" s="3"/>
      <c r="AQ4303" s="3"/>
    </row>
    <row r="4304" spans="1:43">
      <c r="A4304" t="str">
        <f>IF(C4304="","","Allievo "&amp;COUNTIF($C$2:C4304,C4304))</f>
        <v/>
      </c>
      <c r="H4304" s="3"/>
      <c r="N4304" s="3"/>
      <c r="O4304" s="3"/>
      <c r="P4304" s="3"/>
      <c r="Q4304" s="3"/>
      <c r="R4304" s="3"/>
      <c r="S4304" s="3"/>
      <c r="T4304" s="3"/>
      <c r="V4304" s="3"/>
      <c r="W4304" s="3"/>
      <c r="X4304" s="3"/>
      <c r="Z4304" s="3"/>
      <c r="AA4304" s="3"/>
      <c r="AB4304" s="3"/>
      <c r="AC4304" s="3"/>
      <c r="AD4304" s="3"/>
      <c r="AF4304" s="3"/>
      <c r="AG4304" s="3"/>
      <c r="AH4304" s="3"/>
      <c r="AJ4304" s="3"/>
      <c r="AK4304" s="3"/>
      <c r="AL4304" s="3"/>
      <c r="AN4304" s="3"/>
      <c r="AQ4304" s="3"/>
    </row>
    <row r="4305" spans="1:43">
      <c r="A4305" t="str">
        <f>IF(C4305="","","Allievo "&amp;COUNTIF($C$2:C4305,C4305))</f>
        <v/>
      </c>
      <c r="H4305" s="3"/>
      <c r="N4305" s="3"/>
      <c r="O4305" s="3"/>
      <c r="P4305" s="3"/>
      <c r="Q4305" s="3"/>
      <c r="R4305" s="3"/>
      <c r="S4305" s="3"/>
      <c r="T4305" s="3"/>
      <c r="V4305" s="3"/>
      <c r="W4305" s="3"/>
      <c r="X4305" s="3"/>
      <c r="Z4305" s="3"/>
      <c r="AA4305" s="3"/>
      <c r="AB4305" s="3"/>
      <c r="AC4305" s="3"/>
      <c r="AD4305" s="3"/>
      <c r="AF4305" s="3"/>
      <c r="AG4305" s="3"/>
      <c r="AH4305" s="3"/>
      <c r="AJ4305" s="3"/>
      <c r="AK4305" s="3"/>
      <c r="AL4305" s="3"/>
      <c r="AN4305" s="3"/>
      <c r="AQ4305" s="3"/>
    </row>
    <row r="4306" spans="1:43">
      <c r="A4306" t="str">
        <f>IF(C4306="","","Allievo "&amp;COUNTIF($C$2:C4306,C4306))</f>
        <v/>
      </c>
      <c r="H4306" s="3"/>
      <c r="N4306" s="3"/>
      <c r="O4306" s="3"/>
      <c r="P4306" s="3"/>
      <c r="Q4306" s="3"/>
      <c r="R4306" s="3"/>
      <c r="S4306" s="3"/>
      <c r="T4306" s="3"/>
      <c r="V4306" s="3"/>
      <c r="W4306" s="3"/>
      <c r="X4306" s="3"/>
      <c r="Z4306" s="3"/>
      <c r="AA4306" s="3"/>
      <c r="AB4306" s="3"/>
      <c r="AC4306" s="3"/>
      <c r="AD4306" s="3"/>
      <c r="AF4306" s="3"/>
      <c r="AG4306" s="3"/>
      <c r="AH4306" s="3"/>
      <c r="AJ4306" s="3"/>
      <c r="AK4306" s="3"/>
      <c r="AL4306" s="3"/>
      <c r="AN4306" s="3"/>
      <c r="AQ4306" s="3"/>
    </row>
    <row r="4307" spans="1:43">
      <c r="A4307" t="str">
        <f>IF(C4307="","","Allievo "&amp;COUNTIF($C$2:C4307,C4307))</f>
        <v/>
      </c>
      <c r="H4307" s="3"/>
      <c r="N4307" s="3"/>
      <c r="O4307" s="3"/>
      <c r="P4307" s="3"/>
      <c r="Q4307" s="3"/>
      <c r="R4307" s="3"/>
      <c r="S4307" s="3"/>
      <c r="T4307" s="3"/>
      <c r="V4307" s="3"/>
      <c r="W4307" s="3"/>
      <c r="X4307" s="3"/>
      <c r="Z4307" s="3"/>
      <c r="AA4307" s="3"/>
      <c r="AB4307" s="3"/>
      <c r="AC4307" s="3"/>
      <c r="AD4307" s="3"/>
      <c r="AF4307" s="3"/>
      <c r="AG4307" s="3"/>
      <c r="AH4307" s="3"/>
      <c r="AJ4307" s="3"/>
      <c r="AK4307" s="3"/>
      <c r="AL4307" s="3"/>
      <c r="AN4307" s="3"/>
      <c r="AQ4307" s="3"/>
    </row>
    <row r="4308" spans="1:43">
      <c r="A4308" t="str">
        <f>IF(C4308="","","Allievo "&amp;COUNTIF($C$2:C4308,C4308))</f>
        <v/>
      </c>
      <c r="H4308" s="3"/>
      <c r="N4308" s="3"/>
      <c r="O4308" s="3"/>
      <c r="P4308" s="3"/>
      <c r="Q4308" s="3"/>
      <c r="R4308" s="3"/>
      <c r="S4308" s="3"/>
      <c r="T4308" s="3"/>
      <c r="V4308" s="3"/>
      <c r="W4308" s="3"/>
      <c r="X4308" s="3"/>
      <c r="Z4308" s="3"/>
      <c r="AA4308" s="3"/>
      <c r="AB4308" s="3"/>
      <c r="AC4308" s="3"/>
      <c r="AD4308" s="3"/>
      <c r="AF4308" s="3"/>
      <c r="AG4308" s="3"/>
      <c r="AH4308" s="3"/>
      <c r="AJ4308" s="3"/>
      <c r="AK4308" s="3"/>
      <c r="AL4308" s="3"/>
      <c r="AN4308" s="3"/>
      <c r="AQ4308" s="3"/>
    </row>
    <row r="4309" spans="1:43">
      <c r="A4309" t="str">
        <f>IF(C4309="","","Allievo "&amp;COUNTIF($C$2:C4309,C4309))</f>
        <v/>
      </c>
      <c r="H4309" s="3"/>
      <c r="N4309" s="3"/>
      <c r="O4309" s="3"/>
      <c r="P4309" s="3"/>
      <c r="Q4309" s="3"/>
      <c r="R4309" s="3"/>
      <c r="S4309" s="3"/>
      <c r="T4309" s="3"/>
      <c r="V4309" s="3"/>
      <c r="W4309" s="3"/>
      <c r="X4309" s="3"/>
      <c r="Z4309" s="3"/>
      <c r="AA4309" s="3"/>
      <c r="AB4309" s="3"/>
      <c r="AC4309" s="3"/>
      <c r="AD4309" s="3"/>
      <c r="AF4309" s="3"/>
      <c r="AG4309" s="3"/>
      <c r="AH4309" s="3"/>
      <c r="AJ4309" s="3"/>
      <c r="AK4309" s="3"/>
      <c r="AL4309" s="3"/>
      <c r="AN4309" s="3"/>
      <c r="AQ4309" s="3"/>
    </row>
    <row r="4310" spans="1:43">
      <c r="A4310" t="str">
        <f>IF(C4310="","","Allievo "&amp;COUNTIF($C$2:C4310,C4310))</f>
        <v/>
      </c>
      <c r="H4310" s="3"/>
      <c r="N4310" s="3"/>
      <c r="O4310" s="3"/>
      <c r="P4310" s="3"/>
      <c r="Q4310" s="3"/>
      <c r="R4310" s="3"/>
      <c r="S4310" s="3"/>
      <c r="T4310" s="3"/>
      <c r="V4310" s="3"/>
      <c r="W4310" s="3"/>
      <c r="X4310" s="3"/>
      <c r="Z4310" s="3"/>
      <c r="AA4310" s="3"/>
      <c r="AB4310" s="3"/>
      <c r="AC4310" s="3"/>
      <c r="AD4310" s="3"/>
      <c r="AF4310" s="3"/>
      <c r="AG4310" s="3"/>
      <c r="AH4310" s="3"/>
      <c r="AJ4310" s="3"/>
      <c r="AK4310" s="3"/>
      <c r="AL4310" s="3"/>
      <c r="AN4310" s="3"/>
      <c r="AQ4310" s="3"/>
    </row>
    <row r="4311" spans="1:43">
      <c r="A4311" t="str">
        <f>IF(C4311="","","Allievo "&amp;COUNTIF($C$2:C4311,C4311))</f>
        <v/>
      </c>
      <c r="H4311" s="3"/>
      <c r="N4311" s="3"/>
      <c r="O4311" s="3"/>
      <c r="P4311" s="3"/>
      <c r="Q4311" s="3"/>
      <c r="R4311" s="3"/>
      <c r="S4311" s="3"/>
      <c r="T4311" s="3"/>
      <c r="V4311" s="3"/>
      <c r="W4311" s="3"/>
      <c r="X4311" s="3"/>
      <c r="Z4311" s="3"/>
      <c r="AA4311" s="3"/>
      <c r="AB4311" s="3"/>
      <c r="AC4311" s="3"/>
      <c r="AD4311" s="3"/>
      <c r="AF4311" s="3"/>
      <c r="AG4311" s="3"/>
      <c r="AH4311" s="3"/>
      <c r="AJ4311" s="3"/>
      <c r="AK4311" s="3"/>
      <c r="AL4311" s="3"/>
      <c r="AN4311" s="3"/>
      <c r="AQ4311" s="3"/>
    </row>
    <row r="4312" spans="1:43">
      <c r="A4312" t="str">
        <f>IF(C4312="","","Allievo "&amp;COUNTIF($C$2:C4312,C4312))</f>
        <v/>
      </c>
      <c r="H4312" s="3"/>
      <c r="N4312" s="3"/>
      <c r="O4312" s="3"/>
      <c r="P4312" s="3"/>
      <c r="Q4312" s="3"/>
      <c r="R4312" s="3"/>
      <c r="S4312" s="3"/>
      <c r="T4312" s="3"/>
      <c r="V4312" s="3"/>
      <c r="W4312" s="3"/>
      <c r="X4312" s="3"/>
      <c r="Z4312" s="3"/>
      <c r="AA4312" s="3"/>
      <c r="AB4312" s="3"/>
      <c r="AC4312" s="3"/>
      <c r="AD4312" s="3"/>
      <c r="AF4312" s="3"/>
      <c r="AG4312" s="3"/>
      <c r="AH4312" s="3"/>
      <c r="AJ4312" s="3"/>
      <c r="AK4312" s="3"/>
      <c r="AL4312" s="3"/>
      <c r="AN4312" s="3"/>
      <c r="AQ4312" s="3"/>
    </row>
    <row r="4313" spans="1:43">
      <c r="A4313" t="str">
        <f>IF(C4313="","","Allievo "&amp;COUNTIF($C$2:C4313,C4313))</f>
        <v/>
      </c>
      <c r="H4313" s="3"/>
      <c r="N4313" s="3"/>
      <c r="O4313" s="3"/>
      <c r="P4313" s="3"/>
      <c r="Q4313" s="3"/>
      <c r="R4313" s="3"/>
      <c r="S4313" s="3"/>
      <c r="T4313" s="3"/>
      <c r="V4313" s="3"/>
      <c r="W4313" s="3"/>
      <c r="X4313" s="3"/>
      <c r="Z4313" s="3"/>
      <c r="AA4313" s="3"/>
      <c r="AB4313" s="3"/>
      <c r="AC4313" s="3"/>
      <c r="AD4313" s="3"/>
      <c r="AF4313" s="3"/>
      <c r="AG4313" s="3"/>
      <c r="AH4313" s="3"/>
      <c r="AJ4313" s="3"/>
      <c r="AK4313" s="3"/>
      <c r="AL4313" s="3"/>
      <c r="AN4313" s="3"/>
      <c r="AQ4313" s="3"/>
    </row>
    <row r="4314" spans="1:43">
      <c r="A4314" t="str">
        <f>IF(C4314="","","Allievo "&amp;COUNTIF($C$2:C4314,C4314))</f>
        <v/>
      </c>
      <c r="H4314" s="3"/>
      <c r="N4314" s="3"/>
      <c r="O4314" s="3"/>
      <c r="P4314" s="3"/>
      <c r="Q4314" s="3"/>
      <c r="R4314" s="3"/>
      <c r="S4314" s="3"/>
      <c r="T4314" s="3"/>
      <c r="V4314" s="3"/>
      <c r="W4314" s="3"/>
      <c r="X4314" s="3"/>
      <c r="Z4314" s="3"/>
      <c r="AA4314" s="3"/>
      <c r="AB4314" s="3"/>
      <c r="AC4314" s="3"/>
      <c r="AD4314" s="3"/>
      <c r="AF4314" s="3"/>
      <c r="AG4314" s="3"/>
      <c r="AH4314" s="3"/>
      <c r="AJ4314" s="3"/>
      <c r="AK4314" s="3"/>
      <c r="AL4314" s="3"/>
      <c r="AN4314" s="3"/>
      <c r="AQ4314" s="3"/>
    </row>
    <row r="4315" spans="1:43">
      <c r="A4315" t="str">
        <f>IF(C4315="","","Allievo "&amp;COUNTIF($C$2:C4315,C4315))</f>
        <v/>
      </c>
      <c r="H4315" s="3"/>
      <c r="N4315" s="3"/>
      <c r="O4315" s="3"/>
      <c r="P4315" s="3"/>
      <c r="Q4315" s="3"/>
      <c r="R4315" s="3"/>
      <c r="S4315" s="3"/>
      <c r="T4315" s="3"/>
      <c r="V4315" s="3"/>
      <c r="W4315" s="3"/>
      <c r="X4315" s="3"/>
      <c r="Z4315" s="3"/>
      <c r="AA4315" s="3"/>
      <c r="AB4315" s="3"/>
      <c r="AC4315" s="3"/>
      <c r="AD4315" s="3"/>
      <c r="AF4315" s="3"/>
      <c r="AG4315" s="3"/>
      <c r="AH4315" s="3"/>
      <c r="AJ4315" s="3"/>
      <c r="AK4315" s="3"/>
      <c r="AL4315" s="3"/>
      <c r="AN4315" s="3"/>
      <c r="AQ4315" s="3"/>
    </row>
    <row r="4316" spans="1:43">
      <c r="A4316" t="str">
        <f>IF(C4316="","","Allievo "&amp;COUNTIF($C$2:C4316,C4316))</f>
        <v/>
      </c>
      <c r="H4316" s="3"/>
      <c r="N4316" s="3"/>
      <c r="O4316" s="3"/>
      <c r="P4316" s="3"/>
      <c r="Q4316" s="3"/>
      <c r="R4316" s="3"/>
      <c r="S4316" s="3"/>
      <c r="T4316" s="3"/>
      <c r="V4316" s="3"/>
      <c r="W4316" s="3"/>
      <c r="X4316" s="3"/>
      <c r="Z4316" s="3"/>
      <c r="AA4316" s="3"/>
      <c r="AB4316" s="3"/>
      <c r="AC4316" s="3"/>
      <c r="AD4316" s="3"/>
      <c r="AF4316" s="3"/>
      <c r="AG4316" s="3"/>
      <c r="AH4316" s="3"/>
      <c r="AJ4316" s="3"/>
      <c r="AK4316" s="3"/>
      <c r="AL4316" s="3"/>
      <c r="AN4316" s="3"/>
      <c r="AQ4316" s="3"/>
    </row>
    <row r="4317" spans="1:43">
      <c r="A4317" t="str">
        <f>IF(C4317="","","Allievo "&amp;COUNTIF($C$2:C4317,C4317))</f>
        <v/>
      </c>
      <c r="H4317" s="3"/>
      <c r="N4317" s="3"/>
      <c r="O4317" s="3"/>
      <c r="P4317" s="3"/>
      <c r="Q4317" s="3"/>
      <c r="R4317" s="3"/>
      <c r="S4317" s="3"/>
      <c r="T4317" s="3"/>
      <c r="V4317" s="3"/>
      <c r="W4317" s="3"/>
      <c r="X4317" s="3"/>
      <c r="Z4317" s="3"/>
      <c r="AA4317" s="3"/>
      <c r="AB4317" s="3"/>
      <c r="AC4317" s="3"/>
      <c r="AD4317" s="3"/>
      <c r="AF4317" s="3"/>
      <c r="AG4317" s="3"/>
      <c r="AH4317" s="3"/>
      <c r="AJ4317" s="3"/>
      <c r="AK4317" s="3"/>
      <c r="AL4317" s="3"/>
      <c r="AN4317" s="3"/>
      <c r="AQ4317" s="3"/>
    </row>
    <row r="4318" spans="1:43">
      <c r="A4318" t="str">
        <f>IF(C4318="","","Allievo "&amp;COUNTIF($C$2:C4318,C4318))</f>
        <v/>
      </c>
      <c r="H4318" s="3"/>
      <c r="N4318" s="3"/>
      <c r="O4318" s="3"/>
      <c r="P4318" s="3"/>
      <c r="Q4318" s="3"/>
      <c r="R4318" s="3"/>
      <c r="S4318" s="3"/>
      <c r="T4318" s="3"/>
      <c r="V4318" s="3"/>
      <c r="W4318" s="3"/>
      <c r="X4318" s="3"/>
      <c r="Z4318" s="3"/>
      <c r="AA4318" s="3"/>
      <c r="AB4318" s="3"/>
      <c r="AC4318" s="3"/>
      <c r="AD4318" s="3"/>
      <c r="AF4318" s="3"/>
      <c r="AG4318" s="3"/>
      <c r="AH4318" s="3"/>
      <c r="AJ4318" s="3"/>
      <c r="AK4318" s="3"/>
      <c r="AL4318" s="3"/>
      <c r="AN4318" s="3"/>
      <c r="AQ4318" s="3"/>
    </row>
    <row r="4319" spans="1:43">
      <c r="A4319" t="str">
        <f>IF(C4319="","","Allievo "&amp;COUNTIF($C$2:C4319,C4319))</f>
        <v/>
      </c>
      <c r="H4319" s="3"/>
      <c r="N4319" s="3"/>
      <c r="O4319" s="3"/>
      <c r="P4319" s="3"/>
      <c r="Q4319" s="3"/>
      <c r="R4319" s="3"/>
      <c r="S4319" s="3"/>
      <c r="T4319" s="3"/>
      <c r="V4319" s="3"/>
      <c r="W4319" s="3"/>
      <c r="X4319" s="3"/>
      <c r="Z4319" s="3"/>
      <c r="AA4319" s="3"/>
      <c r="AB4319" s="3"/>
      <c r="AC4319" s="3"/>
      <c r="AD4319" s="3"/>
      <c r="AF4319" s="3"/>
      <c r="AG4319" s="3"/>
      <c r="AH4319" s="3"/>
      <c r="AJ4319" s="3"/>
      <c r="AK4319" s="3"/>
      <c r="AL4319" s="3"/>
      <c r="AN4319" s="3"/>
      <c r="AQ4319" s="3"/>
    </row>
    <row r="4320" spans="1:43">
      <c r="A4320" t="str">
        <f>IF(C4320="","","Allievo "&amp;COUNTIF($C$2:C4320,C4320))</f>
        <v/>
      </c>
      <c r="H4320" s="3"/>
      <c r="N4320" s="3"/>
      <c r="O4320" s="3"/>
      <c r="P4320" s="3"/>
      <c r="Q4320" s="3"/>
      <c r="R4320" s="3"/>
      <c r="S4320" s="3"/>
      <c r="T4320" s="3"/>
      <c r="V4320" s="3"/>
      <c r="W4320" s="3"/>
      <c r="X4320" s="3"/>
      <c r="Z4320" s="3"/>
      <c r="AA4320" s="3"/>
      <c r="AB4320" s="3"/>
      <c r="AC4320" s="3"/>
      <c r="AD4320" s="3"/>
      <c r="AF4320" s="3"/>
      <c r="AG4320" s="3"/>
      <c r="AH4320" s="3"/>
      <c r="AJ4320" s="3"/>
      <c r="AK4320" s="3"/>
      <c r="AL4320" s="3"/>
      <c r="AN4320" s="3"/>
      <c r="AQ4320" s="3"/>
    </row>
    <row r="4321" spans="1:43">
      <c r="A4321" t="str">
        <f>IF(C4321="","","Allievo "&amp;COUNTIF($C$2:C4321,C4321))</f>
        <v/>
      </c>
      <c r="H4321" s="3"/>
      <c r="N4321" s="3"/>
      <c r="O4321" s="3"/>
      <c r="P4321" s="3"/>
      <c r="Q4321" s="3"/>
      <c r="R4321" s="3"/>
      <c r="S4321" s="3"/>
      <c r="T4321" s="3"/>
      <c r="V4321" s="3"/>
      <c r="W4321" s="3"/>
      <c r="X4321" s="3"/>
      <c r="Z4321" s="3"/>
      <c r="AA4321" s="3"/>
      <c r="AB4321" s="3"/>
      <c r="AC4321" s="3"/>
      <c r="AD4321" s="3"/>
      <c r="AF4321" s="3"/>
      <c r="AG4321" s="3"/>
      <c r="AH4321" s="3"/>
      <c r="AJ4321" s="3"/>
      <c r="AK4321" s="3"/>
      <c r="AL4321" s="3"/>
      <c r="AN4321" s="3"/>
      <c r="AQ4321" s="3"/>
    </row>
    <row r="4322" spans="1:43">
      <c r="A4322" t="str">
        <f>IF(C4322="","","Allievo "&amp;COUNTIF($C$2:C4322,C4322))</f>
        <v/>
      </c>
      <c r="H4322" s="3"/>
      <c r="N4322" s="3"/>
      <c r="O4322" s="3"/>
      <c r="P4322" s="3"/>
      <c r="Q4322" s="3"/>
      <c r="R4322" s="3"/>
      <c r="S4322" s="3"/>
      <c r="T4322" s="3"/>
      <c r="V4322" s="3"/>
      <c r="W4322" s="3"/>
      <c r="X4322" s="3"/>
      <c r="Z4322" s="3"/>
      <c r="AA4322" s="3"/>
      <c r="AB4322" s="3"/>
      <c r="AC4322" s="3"/>
      <c r="AD4322" s="3"/>
      <c r="AF4322" s="3"/>
      <c r="AG4322" s="3"/>
      <c r="AH4322" s="3"/>
      <c r="AJ4322" s="3"/>
      <c r="AK4322" s="3"/>
      <c r="AL4322" s="3"/>
      <c r="AN4322" s="3"/>
      <c r="AQ4322" s="3"/>
    </row>
    <row r="4323" spans="1:43">
      <c r="A4323" t="str">
        <f>IF(C4323="","","Allievo "&amp;COUNTIF($C$2:C4323,C4323))</f>
        <v/>
      </c>
      <c r="H4323" s="3"/>
      <c r="N4323" s="3"/>
      <c r="O4323" s="3"/>
      <c r="P4323" s="3"/>
      <c r="Q4323" s="3"/>
      <c r="R4323" s="3"/>
      <c r="S4323" s="3"/>
      <c r="T4323" s="3"/>
      <c r="V4323" s="3"/>
      <c r="W4323" s="3"/>
      <c r="X4323" s="3"/>
      <c r="Z4323" s="3"/>
      <c r="AA4323" s="3"/>
      <c r="AB4323" s="3"/>
      <c r="AC4323" s="3"/>
      <c r="AD4323" s="3"/>
      <c r="AF4323" s="3"/>
      <c r="AG4323" s="3"/>
      <c r="AH4323" s="3"/>
      <c r="AJ4323" s="3"/>
      <c r="AK4323" s="3"/>
      <c r="AL4323" s="3"/>
      <c r="AN4323" s="3"/>
      <c r="AQ4323" s="3"/>
    </row>
    <row r="4324" spans="1:43">
      <c r="A4324" t="str">
        <f>IF(C4324="","","Allievo "&amp;COUNTIF($C$2:C4324,C4324))</f>
        <v/>
      </c>
      <c r="H4324" s="3"/>
      <c r="N4324" s="3"/>
      <c r="O4324" s="3"/>
      <c r="P4324" s="3"/>
      <c r="Q4324" s="3"/>
      <c r="R4324" s="3"/>
      <c r="S4324" s="3"/>
      <c r="T4324" s="3"/>
      <c r="V4324" s="3"/>
      <c r="W4324" s="3"/>
      <c r="X4324" s="3"/>
      <c r="Z4324" s="3"/>
      <c r="AA4324" s="3"/>
      <c r="AB4324" s="3"/>
      <c r="AC4324" s="3"/>
      <c r="AD4324" s="3"/>
      <c r="AF4324" s="3"/>
      <c r="AG4324" s="3"/>
      <c r="AH4324" s="3"/>
      <c r="AJ4324" s="3"/>
      <c r="AK4324" s="3"/>
      <c r="AL4324" s="3"/>
      <c r="AN4324" s="3"/>
      <c r="AQ4324" s="3"/>
    </row>
    <row r="4325" spans="1:43">
      <c r="A4325" t="str">
        <f>IF(C4325="","","Allievo "&amp;COUNTIF($C$2:C4325,C4325))</f>
        <v/>
      </c>
      <c r="H4325" s="3"/>
      <c r="N4325" s="3"/>
      <c r="O4325" s="3"/>
      <c r="P4325" s="3"/>
      <c r="Q4325" s="3"/>
      <c r="R4325" s="3"/>
      <c r="S4325" s="3"/>
      <c r="T4325" s="3"/>
      <c r="V4325" s="3"/>
      <c r="W4325" s="3"/>
      <c r="X4325" s="3"/>
      <c r="Z4325" s="3"/>
      <c r="AA4325" s="3"/>
      <c r="AB4325" s="3"/>
      <c r="AC4325" s="3"/>
      <c r="AD4325" s="3"/>
      <c r="AF4325" s="3"/>
      <c r="AG4325" s="3"/>
      <c r="AH4325" s="3"/>
      <c r="AJ4325" s="3"/>
      <c r="AK4325" s="3"/>
      <c r="AL4325" s="3"/>
      <c r="AN4325" s="3"/>
      <c r="AQ4325" s="3"/>
    </row>
    <row r="4326" spans="1:43">
      <c r="A4326" t="str">
        <f>IF(C4326="","","Allievo "&amp;COUNTIF($C$2:C4326,C4326))</f>
        <v/>
      </c>
      <c r="H4326" s="3"/>
      <c r="N4326" s="3"/>
      <c r="O4326" s="3"/>
      <c r="P4326" s="3"/>
      <c r="Q4326" s="3"/>
      <c r="R4326" s="3"/>
      <c r="S4326" s="3"/>
      <c r="T4326" s="3"/>
      <c r="V4326" s="3"/>
      <c r="W4326" s="3"/>
      <c r="X4326" s="3"/>
      <c r="Z4326" s="3"/>
      <c r="AA4326" s="3"/>
      <c r="AB4326" s="3"/>
      <c r="AC4326" s="3"/>
      <c r="AD4326" s="3"/>
      <c r="AF4326" s="3"/>
      <c r="AG4326" s="3"/>
      <c r="AH4326" s="3"/>
      <c r="AJ4326" s="3"/>
      <c r="AK4326" s="3"/>
      <c r="AL4326" s="3"/>
      <c r="AN4326" s="3"/>
      <c r="AQ4326" s="3"/>
    </row>
    <row r="4327" spans="1:43">
      <c r="A4327" t="str">
        <f>IF(C4327="","","Allievo "&amp;COUNTIF($C$2:C4327,C4327))</f>
        <v/>
      </c>
      <c r="H4327" s="3"/>
      <c r="N4327" s="3"/>
      <c r="O4327" s="3"/>
      <c r="P4327" s="3"/>
      <c r="Q4327" s="3"/>
      <c r="R4327" s="3"/>
      <c r="S4327" s="3"/>
      <c r="T4327" s="3"/>
      <c r="V4327" s="3"/>
      <c r="W4327" s="3"/>
      <c r="X4327" s="3"/>
      <c r="Z4327" s="3"/>
      <c r="AA4327" s="3"/>
      <c r="AB4327" s="3"/>
      <c r="AC4327" s="3"/>
      <c r="AD4327" s="3"/>
      <c r="AF4327" s="3"/>
      <c r="AG4327" s="3"/>
      <c r="AH4327" s="3"/>
      <c r="AJ4327" s="3"/>
      <c r="AK4327" s="3"/>
      <c r="AL4327" s="3"/>
      <c r="AN4327" s="3"/>
      <c r="AQ4327" s="3"/>
    </row>
    <row r="4328" spans="1:43">
      <c r="A4328" t="str">
        <f>IF(C4328="","","Allievo "&amp;COUNTIF($C$2:C4328,C4328))</f>
        <v/>
      </c>
      <c r="H4328" s="3"/>
      <c r="N4328" s="3"/>
      <c r="O4328" s="3"/>
      <c r="P4328" s="3"/>
      <c r="Q4328" s="3"/>
      <c r="R4328" s="3"/>
      <c r="S4328" s="3"/>
      <c r="T4328" s="3"/>
      <c r="V4328" s="3"/>
      <c r="W4328" s="3"/>
      <c r="X4328" s="3"/>
      <c r="Z4328" s="3"/>
      <c r="AA4328" s="3"/>
      <c r="AB4328" s="3"/>
      <c r="AC4328" s="3"/>
      <c r="AD4328" s="3"/>
      <c r="AF4328" s="3"/>
      <c r="AG4328" s="3"/>
      <c r="AH4328" s="3"/>
      <c r="AJ4328" s="3"/>
      <c r="AK4328" s="3"/>
      <c r="AL4328" s="3"/>
      <c r="AN4328" s="3"/>
      <c r="AQ4328" s="3"/>
    </row>
    <row r="4329" spans="1:43">
      <c r="A4329" t="str">
        <f>IF(C4329="","","Allievo "&amp;COUNTIF($C$2:C4329,C4329))</f>
        <v/>
      </c>
      <c r="H4329" s="3"/>
      <c r="N4329" s="3"/>
      <c r="O4329" s="3"/>
      <c r="P4329" s="3"/>
      <c r="Q4329" s="3"/>
      <c r="R4329" s="3"/>
      <c r="S4329" s="3"/>
      <c r="T4329" s="3"/>
      <c r="V4329" s="3"/>
      <c r="W4329" s="3"/>
      <c r="X4329" s="3"/>
      <c r="Z4329" s="3"/>
      <c r="AA4329" s="3"/>
      <c r="AB4329" s="3"/>
      <c r="AC4329" s="3"/>
      <c r="AD4329" s="3"/>
      <c r="AF4329" s="3"/>
      <c r="AG4329" s="3"/>
      <c r="AH4329" s="3"/>
      <c r="AJ4329" s="3"/>
      <c r="AK4329" s="3"/>
      <c r="AL4329" s="3"/>
      <c r="AN4329" s="3"/>
      <c r="AQ4329" s="3"/>
    </row>
    <row r="4330" spans="1:43">
      <c r="A4330" t="str">
        <f>IF(C4330="","","Allievo "&amp;COUNTIF($C$2:C4330,C4330))</f>
        <v/>
      </c>
      <c r="H4330" s="3"/>
      <c r="N4330" s="3"/>
      <c r="O4330" s="3"/>
      <c r="P4330" s="3"/>
      <c r="Q4330" s="3"/>
      <c r="R4330" s="3"/>
      <c r="S4330" s="3"/>
      <c r="T4330" s="3"/>
      <c r="V4330" s="3"/>
      <c r="W4330" s="3"/>
      <c r="X4330" s="3"/>
      <c r="Z4330" s="3"/>
      <c r="AA4330" s="3"/>
      <c r="AB4330" s="3"/>
      <c r="AC4330" s="3"/>
      <c r="AD4330" s="3"/>
      <c r="AF4330" s="3"/>
      <c r="AG4330" s="3"/>
      <c r="AH4330" s="3"/>
      <c r="AJ4330" s="3"/>
      <c r="AK4330" s="3"/>
      <c r="AL4330" s="3"/>
      <c r="AN4330" s="3"/>
      <c r="AQ4330" s="3"/>
    </row>
    <row r="4331" spans="1:43">
      <c r="A4331" t="str">
        <f>IF(C4331="","","Allievo "&amp;COUNTIF($C$2:C4331,C4331))</f>
        <v/>
      </c>
      <c r="H4331" s="3"/>
      <c r="N4331" s="3"/>
      <c r="O4331" s="3"/>
      <c r="P4331" s="3"/>
      <c r="Q4331" s="3"/>
      <c r="R4331" s="3"/>
      <c r="S4331" s="3"/>
      <c r="T4331" s="3"/>
      <c r="V4331" s="3"/>
      <c r="W4331" s="3"/>
      <c r="X4331" s="3"/>
      <c r="Z4331" s="3"/>
      <c r="AA4331" s="3"/>
      <c r="AB4331" s="3"/>
      <c r="AC4331" s="3"/>
      <c r="AD4331" s="3"/>
      <c r="AF4331" s="3"/>
      <c r="AG4331" s="3"/>
      <c r="AH4331" s="3"/>
      <c r="AJ4331" s="3"/>
      <c r="AK4331" s="3"/>
      <c r="AL4331" s="3"/>
      <c r="AN4331" s="3"/>
      <c r="AQ4331" s="3"/>
    </row>
    <row r="4332" spans="1:43">
      <c r="A4332" t="str">
        <f>IF(C4332="","","Allievo "&amp;COUNTIF($C$2:C4332,C4332))</f>
        <v/>
      </c>
      <c r="H4332" s="3"/>
      <c r="N4332" s="3"/>
      <c r="O4332" s="3"/>
      <c r="P4332" s="3"/>
      <c r="Q4332" s="3"/>
      <c r="R4332" s="3"/>
      <c r="S4332" s="3"/>
      <c r="T4332" s="3"/>
      <c r="V4332" s="3"/>
      <c r="W4332" s="3"/>
      <c r="X4332" s="3"/>
      <c r="Z4332" s="3"/>
      <c r="AA4332" s="3"/>
      <c r="AB4332" s="3"/>
      <c r="AC4332" s="3"/>
      <c r="AD4332" s="3"/>
      <c r="AF4332" s="3"/>
      <c r="AG4332" s="3"/>
      <c r="AH4332" s="3"/>
      <c r="AJ4332" s="3"/>
      <c r="AK4332" s="3"/>
      <c r="AL4332" s="3"/>
      <c r="AN4332" s="3"/>
      <c r="AQ4332" s="3"/>
    </row>
    <row r="4333" spans="1:43">
      <c r="A4333" t="str">
        <f>IF(C4333="","","Allievo "&amp;COUNTIF($C$2:C4333,C4333))</f>
        <v/>
      </c>
      <c r="H4333" s="3"/>
      <c r="N4333" s="3"/>
      <c r="O4333" s="3"/>
      <c r="P4333" s="3"/>
      <c r="Q4333" s="3"/>
      <c r="R4333" s="3"/>
      <c r="S4333" s="3"/>
      <c r="T4333" s="3"/>
      <c r="V4333" s="3"/>
      <c r="W4333" s="3"/>
      <c r="X4333" s="3"/>
      <c r="Z4333" s="3"/>
      <c r="AA4333" s="3"/>
      <c r="AB4333" s="3"/>
      <c r="AC4333" s="3"/>
      <c r="AD4333" s="3"/>
      <c r="AF4333" s="3"/>
      <c r="AG4333" s="3"/>
      <c r="AH4333" s="3"/>
      <c r="AJ4333" s="3"/>
      <c r="AK4333" s="3"/>
      <c r="AL4333" s="3"/>
      <c r="AN4333" s="3"/>
      <c r="AQ4333" s="3"/>
    </row>
    <row r="4334" spans="1:43">
      <c r="A4334" t="str">
        <f>IF(C4334="","","Allievo "&amp;COUNTIF($C$2:C4334,C4334))</f>
        <v/>
      </c>
      <c r="H4334" s="3"/>
      <c r="N4334" s="3"/>
      <c r="O4334" s="3"/>
      <c r="P4334" s="3"/>
      <c r="Q4334" s="3"/>
      <c r="R4334" s="3"/>
      <c r="S4334" s="3"/>
      <c r="T4334" s="3"/>
      <c r="V4334" s="3"/>
      <c r="W4334" s="3"/>
      <c r="X4334" s="3"/>
      <c r="Z4334" s="3"/>
      <c r="AA4334" s="3"/>
      <c r="AB4334" s="3"/>
      <c r="AC4334" s="3"/>
      <c r="AD4334" s="3"/>
      <c r="AF4334" s="3"/>
      <c r="AG4334" s="3"/>
      <c r="AH4334" s="3"/>
      <c r="AJ4334" s="3"/>
      <c r="AK4334" s="3"/>
      <c r="AL4334" s="3"/>
      <c r="AN4334" s="3"/>
      <c r="AQ4334" s="3"/>
    </row>
    <row r="4335" spans="1:43">
      <c r="A4335" t="str">
        <f>IF(C4335="","","Allievo "&amp;COUNTIF($C$2:C4335,C4335))</f>
        <v/>
      </c>
      <c r="H4335" s="3"/>
      <c r="N4335" s="3"/>
      <c r="O4335" s="3"/>
      <c r="P4335" s="3"/>
      <c r="Q4335" s="3"/>
      <c r="R4335" s="3"/>
      <c r="S4335" s="3"/>
      <c r="T4335" s="3"/>
      <c r="V4335" s="3"/>
      <c r="W4335" s="3"/>
      <c r="X4335" s="3"/>
      <c r="Z4335" s="3"/>
      <c r="AA4335" s="3"/>
      <c r="AB4335" s="3"/>
      <c r="AC4335" s="3"/>
      <c r="AD4335" s="3"/>
      <c r="AF4335" s="3"/>
      <c r="AG4335" s="3"/>
      <c r="AH4335" s="3"/>
      <c r="AJ4335" s="3"/>
      <c r="AK4335" s="3"/>
      <c r="AL4335" s="3"/>
      <c r="AN4335" s="3"/>
      <c r="AQ4335" s="3"/>
    </row>
    <row r="4336" spans="1:43">
      <c r="A4336" t="str">
        <f>IF(C4336="","","Allievo "&amp;COUNTIF($C$2:C4336,C4336))</f>
        <v/>
      </c>
      <c r="H4336" s="3"/>
      <c r="N4336" s="3"/>
      <c r="O4336" s="3"/>
      <c r="P4336" s="3"/>
      <c r="Q4336" s="3"/>
      <c r="R4336" s="3"/>
      <c r="S4336" s="3"/>
      <c r="T4336" s="3"/>
      <c r="V4336" s="3"/>
      <c r="W4336" s="3"/>
      <c r="X4336" s="3"/>
      <c r="Z4336" s="3"/>
      <c r="AA4336" s="3"/>
      <c r="AB4336" s="3"/>
      <c r="AC4336" s="3"/>
      <c r="AD4336" s="3"/>
      <c r="AF4336" s="3"/>
      <c r="AG4336" s="3"/>
      <c r="AH4336" s="3"/>
      <c r="AJ4336" s="3"/>
      <c r="AK4336" s="3"/>
      <c r="AL4336" s="3"/>
      <c r="AN4336" s="3"/>
      <c r="AQ4336" s="3"/>
    </row>
    <row r="4337" spans="1:43">
      <c r="A4337" t="str">
        <f>IF(C4337="","","Allievo "&amp;COUNTIF($C$2:C4337,C4337))</f>
        <v/>
      </c>
      <c r="H4337" s="3"/>
      <c r="N4337" s="3"/>
      <c r="O4337" s="3"/>
      <c r="P4337" s="3"/>
      <c r="Q4337" s="3"/>
      <c r="R4337" s="3"/>
      <c r="S4337" s="3"/>
      <c r="T4337" s="3"/>
      <c r="V4337" s="3"/>
      <c r="W4337" s="3"/>
      <c r="X4337" s="3"/>
      <c r="Z4337" s="3"/>
      <c r="AA4337" s="3"/>
      <c r="AB4337" s="3"/>
      <c r="AC4337" s="3"/>
      <c r="AD4337" s="3"/>
      <c r="AF4337" s="3"/>
      <c r="AG4337" s="3"/>
      <c r="AH4337" s="3"/>
      <c r="AJ4337" s="3"/>
      <c r="AK4337" s="3"/>
      <c r="AL4337" s="3"/>
      <c r="AN4337" s="3"/>
      <c r="AQ4337" s="3"/>
    </row>
    <row r="4338" spans="1:43">
      <c r="A4338" t="str">
        <f>IF(C4338="","","Allievo "&amp;COUNTIF($C$2:C4338,C4338))</f>
        <v/>
      </c>
      <c r="H4338" s="3"/>
      <c r="N4338" s="3"/>
      <c r="O4338" s="3"/>
      <c r="P4338" s="3"/>
      <c r="Q4338" s="3"/>
      <c r="R4338" s="3"/>
      <c r="S4338" s="3"/>
      <c r="T4338" s="3"/>
      <c r="V4338" s="3"/>
      <c r="W4338" s="3"/>
      <c r="X4338" s="3"/>
      <c r="Z4338" s="3"/>
      <c r="AA4338" s="3"/>
      <c r="AB4338" s="3"/>
      <c r="AC4338" s="3"/>
      <c r="AD4338" s="3"/>
      <c r="AF4338" s="3"/>
      <c r="AG4338" s="3"/>
      <c r="AH4338" s="3"/>
      <c r="AJ4338" s="3"/>
      <c r="AK4338" s="3"/>
      <c r="AL4338" s="3"/>
      <c r="AN4338" s="3"/>
      <c r="AQ4338" s="3"/>
    </row>
    <row r="4339" spans="1:43">
      <c r="A4339" t="str">
        <f>IF(C4339="","","Allievo "&amp;COUNTIF($C$2:C4339,C4339))</f>
        <v/>
      </c>
      <c r="H4339" s="3"/>
      <c r="N4339" s="3"/>
      <c r="O4339" s="3"/>
      <c r="P4339" s="3"/>
      <c r="Q4339" s="3"/>
      <c r="R4339" s="3"/>
      <c r="S4339" s="3"/>
      <c r="T4339" s="3"/>
      <c r="V4339" s="3"/>
      <c r="W4339" s="3"/>
      <c r="X4339" s="3"/>
      <c r="Z4339" s="3"/>
      <c r="AA4339" s="3"/>
      <c r="AB4339" s="3"/>
      <c r="AC4339" s="3"/>
      <c r="AD4339" s="3"/>
      <c r="AF4339" s="3"/>
      <c r="AG4339" s="3"/>
      <c r="AH4339" s="3"/>
      <c r="AJ4339" s="3"/>
      <c r="AK4339" s="3"/>
      <c r="AL4339" s="3"/>
      <c r="AN4339" s="3"/>
      <c r="AQ4339" s="3"/>
    </row>
    <row r="4340" spans="1:43">
      <c r="A4340" t="str">
        <f>IF(C4340="","","Allievo "&amp;COUNTIF($C$2:C4340,C4340))</f>
        <v/>
      </c>
      <c r="H4340" s="3"/>
      <c r="N4340" s="3"/>
      <c r="O4340" s="3"/>
      <c r="P4340" s="3"/>
      <c r="Q4340" s="3"/>
      <c r="R4340" s="3"/>
      <c r="S4340" s="3"/>
      <c r="T4340" s="3"/>
      <c r="V4340" s="3"/>
      <c r="W4340" s="3"/>
      <c r="X4340" s="3"/>
      <c r="Z4340" s="3"/>
      <c r="AA4340" s="3"/>
      <c r="AB4340" s="3"/>
      <c r="AC4340" s="3"/>
      <c r="AD4340" s="3"/>
      <c r="AF4340" s="3"/>
      <c r="AG4340" s="3"/>
      <c r="AH4340" s="3"/>
      <c r="AJ4340" s="3"/>
      <c r="AK4340" s="3"/>
      <c r="AL4340" s="3"/>
      <c r="AN4340" s="3"/>
      <c r="AQ4340" s="3"/>
    </row>
    <row r="4341" spans="1:43">
      <c r="A4341" t="str">
        <f>IF(C4341="","","Allievo "&amp;COUNTIF($C$2:C4341,C4341))</f>
        <v/>
      </c>
      <c r="H4341" s="3"/>
      <c r="N4341" s="3"/>
      <c r="O4341" s="3"/>
      <c r="P4341" s="3"/>
      <c r="Q4341" s="3"/>
      <c r="R4341" s="3"/>
      <c r="S4341" s="3"/>
      <c r="T4341" s="3"/>
      <c r="V4341" s="3"/>
      <c r="W4341" s="3"/>
      <c r="X4341" s="3"/>
      <c r="Z4341" s="3"/>
      <c r="AA4341" s="3"/>
      <c r="AB4341" s="3"/>
      <c r="AC4341" s="3"/>
      <c r="AD4341" s="3"/>
      <c r="AF4341" s="3"/>
      <c r="AG4341" s="3"/>
      <c r="AH4341" s="3"/>
      <c r="AJ4341" s="3"/>
      <c r="AK4341" s="3"/>
      <c r="AL4341" s="3"/>
      <c r="AN4341" s="3"/>
      <c r="AQ4341" s="3"/>
    </row>
    <row r="4342" spans="1:43">
      <c r="A4342" t="str">
        <f>IF(C4342="","","Allievo "&amp;COUNTIF($C$2:C4342,C4342))</f>
        <v/>
      </c>
      <c r="H4342" s="3"/>
      <c r="N4342" s="3"/>
      <c r="O4342" s="3"/>
      <c r="P4342" s="3"/>
      <c r="Q4342" s="3"/>
      <c r="R4342" s="3"/>
      <c r="S4342" s="3"/>
      <c r="T4342" s="3"/>
      <c r="V4342" s="3"/>
      <c r="W4342" s="3"/>
      <c r="X4342" s="3"/>
      <c r="Z4342" s="3"/>
      <c r="AA4342" s="3"/>
      <c r="AB4342" s="3"/>
      <c r="AC4342" s="3"/>
      <c r="AD4342" s="3"/>
      <c r="AF4342" s="3"/>
      <c r="AG4342" s="3"/>
      <c r="AH4342" s="3"/>
      <c r="AJ4342" s="3"/>
      <c r="AK4342" s="3"/>
      <c r="AL4342" s="3"/>
      <c r="AN4342" s="3"/>
      <c r="AQ4342" s="3"/>
    </row>
    <row r="4343" spans="1:43">
      <c r="A4343" t="str">
        <f>IF(C4343="","","Allievo "&amp;COUNTIF($C$2:C4343,C4343))</f>
        <v/>
      </c>
      <c r="H4343" s="3"/>
      <c r="N4343" s="3"/>
      <c r="O4343" s="3"/>
      <c r="P4343" s="3"/>
      <c r="Q4343" s="3"/>
      <c r="R4343" s="3"/>
      <c r="S4343" s="3"/>
      <c r="T4343" s="3"/>
      <c r="V4343" s="3"/>
      <c r="W4343" s="3"/>
      <c r="X4343" s="3"/>
      <c r="Z4343" s="3"/>
      <c r="AA4343" s="3"/>
      <c r="AB4343" s="3"/>
      <c r="AC4343" s="3"/>
      <c r="AD4343" s="3"/>
      <c r="AF4343" s="3"/>
      <c r="AG4343" s="3"/>
      <c r="AH4343" s="3"/>
      <c r="AJ4343" s="3"/>
      <c r="AK4343" s="3"/>
      <c r="AL4343" s="3"/>
      <c r="AN4343" s="3"/>
      <c r="AQ4343" s="3"/>
    </row>
    <row r="4344" spans="1:43">
      <c r="A4344" t="str">
        <f>IF(C4344="","","Allievo "&amp;COUNTIF($C$2:C4344,C4344))</f>
        <v/>
      </c>
      <c r="H4344" s="3"/>
      <c r="N4344" s="3"/>
      <c r="O4344" s="3"/>
      <c r="P4344" s="3"/>
      <c r="Q4344" s="3"/>
      <c r="R4344" s="3"/>
      <c r="S4344" s="3"/>
      <c r="T4344" s="3"/>
      <c r="V4344" s="3"/>
      <c r="W4344" s="3"/>
      <c r="X4344" s="3"/>
      <c r="Z4344" s="3"/>
      <c r="AA4344" s="3"/>
      <c r="AB4344" s="3"/>
      <c r="AC4344" s="3"/>
      <c r="AD4344" s="3"/>
      <c r="AF4344" s="3"/>
      <c r="AG4344" s="3"/>
      <c r="AH4344" s="3"/>
      <c r="AJ4344" s="3"/>
      <c r="AK4344" s="3"/>
      <c r="AL4344" s="3"/>
      <c r="AN4344" s="3"/>
      <c r="AQ4344" s="3"/>
    </row>
    <row r="4345" spans="1:43">
      <c r="A4345" t="str">
        <f>IF(C4345="","","Allievo "&amp;COUNTIF($C$2:C4345,C4345))</f>
        <v/>
      </c>
      <c r="H4345" s="3"/>
      <c r="N4345" s="3"/>
      <c r="O4345" s="3"/>
      <c r="P4345" s="3"/>
      <c r="Q4345" s="3"/>
      <c r="R4345" s="3"/>
      <c r="S4345" s="3"/>
      <c r="T4345" s="3"/>
      <c r="V4345" s="3"/>
      <c r="W4345" s="3"/>
      <c r="X4345" s="3"/>
      <c r="Z4345" s="3"/>
      <c r="AA4345" s="3"/>
      <c r="AB4345" s="3"/>
      <c r="AC4345" s="3"/>
      <c r="AD4345" s="3"/>
      <c r="AF4345" s="3"/>
      <c r="AG4345" s="3"/>
      <c r="AH4345" s="3"/>
      <c r="AJ4345" s="3"/>
      <c r="AK4345" s="3"/>
      <c r="AL4345" s="3"/>
      <c r="AN4345" s="3"/>
      <c r="AQ4345" s="3"/>
    </row>
    <row r="4346" spans="1:43">
      <c r="A4346" t="str">
        <f>IF(C4346="","","Allievo "&amp;COUNTIF($C$2:C4346,C4346))</f>
        <v/>
      </c>
      <c r="H4346" s="3"/>
      <c r="N4346" s="3"/>
      <c r="O4346" s="3"/>
      <c r="P4346" s="3"/>
      <c r="Q4346" s="3"/>
      <c r="R4346" s="3"/>
      <c r="S4346" s="3"/>
      <c r="T4346" s="3"/>
      <c r="V4346" s="3"/>
      <c r="W4346" s="3"/>
      <c r="X4346" s="3"/>
      <c r="Z4346" s="3"/>
      <c r="AA4346" s="3"/>
      <c r="AB4346" s="3"/>
      <c r="AC4346" s="3"/>
      <c r="AD4346" s="3"/>
      <c r="AF4346" s="3"/>
      <c r="AG4346" s="3"/>
      <c r="AH4346" s="3"/>
      <c r="AJ4346" s="3"/>
      <c r="AK4346" s="3"/>
      <c r="AL4346" s="3"/>
      <c r="AN4346" s="3"/>
      <c r="AQ4346" s="3"/>
    </row>
    <row r="4347" spans="1:43">
      <c r="A4347" t="str">
        <f>IF(C4347="","","Allievo "&amp;COUNTIF($C$2:C4347,C4347))</f>
        <v/>
      </c>
      <c r="H4347" s="3"/>
      <c r="N4347" s="3"/>
      <c r="O4347" s="3"/>
      <c r="P4347" s="3"/>
      <c r="Q4347" s="3"/>
      <c r="R4347" s="3"/>
      <c r="S4347" s="3"/>
      <c r="T4347" s="3"/>
      <c r="V4347" s="3"/>
      <c r="W4347" s="3"/>
      <c r="X4347" s="3"/>
      <c r="Z4347" s="3"/>
      <c r="AA4347" s="3"/>
      <c r="AB4347" s="3"/>
      <c r="AC4347" s="3"/>
      <c r="AD4347" s="3"/>
      <c r="AF4347" s="3"/>
      <c r="AG4347" s="3"/>
      <c r="AH4347" s="3"/>
      <c r="AJ4347" s="3"/>
      <c r="AK4347" s="3"/>
      <c r="AL4347" s="3"/>
      <c r="AN4347" s="3"/>
      <c r="AQ4347" s="3"/>
    </row>
    <row r="4348" spans="1:43">
      <c r="A4348" t="str">
        <f>IF(C4348="","","Allievo "&amp;COUNTIF($C$2:C4348,C4348))</f>
        <v/>
      </c>
      <c r="H4348" s="3"/>
      <c r="N4348" s="3"/>
      <c r="O4348" s="3"/>
      <c r="P4348" s="3"/>
      <c r="Q4348" s="3"/>
      <c r="R4348" s="3"/>
      <c r="S4348" s="3"/>
      <c r="T4348" s="3"/>
      <c r="V4348" s="3"/>
      <c r="W4348" s="3"/>
      <c r="X4348" s="3"/>
      <c r="Z4348" s="3"/>
      <c r="AA4348" s="3"/>
      <c r="AB4348" s="3"/>
      <c r="AC4348" s="3"/>
      <c r="AD4348" s="3"/>
      <c r="AF4348" s="3"/>
      <c r="AG4348" s="3"/>
      <c r="AH4348" s="3"/>
      <c r="AJ4348" s="3"/>
      <c r="AK4348" s="3"/>
      <c r="AL4348" s="3"/>
      <c r="AN4348" s="3"/>
      <c r="AQ4348" s="3"/>
    </row>
    <row r="4349" spans="1:43">
      <c r="A4349" t="str">
        <f>IF(C4349="","","Allievo "&amp;COUNTIF($C$2:C4349,C4349))</f>
        <v/>
      </c>
      <c r="H4349" s="3"/>
      <c r="N4349" s="3"/>
      <c r="O4349" s="3"/>
      <c r="P4349" s="3"/>
      <c r="Q4349" s="3"/>
      <c r="R4349" s="3"/>
      <c r="S4349" s="3"/>
      <c r="T4349" s="3"/>
      <c r="V4349" s="3"/>
      <c r="W4349" s="3"/>
      <c r="X4349" s="3"/>
      <c r="Z4349" s="3"/>
      <c r="AA4349" s="3"/>
      <c r="AB4349" s="3"/>
      <c r="AC4349" s="3"/>
      <c r="AD4349" s="3"/>
      <c r="AF4349" s="3"/>
      <c r="AG4349" s="3"/>
      <c r="AH4349" s="3"/>
      <c r="AJ4349" s="3"/>
      <c r="AK4349" s="3"/>
      <c r="AL4349" s="3"/>
      <c r="AN4349" s="3"/>
      <c r="AQ4349" s="3"/>
    </row>
    <row r="4350" spans="1:43">
      <c r="A4350" t="str">
        <f>IF(C4350="","","Allievo "&amp;COUNTIF($C$2:C4350,C4350))</f>
        <v/>
      </c>
      <c r="H4350" s="3"/>
      <c r="N4350" s="3"/>
      <c r="O4350" s="3"/>
      <c r="P4350" s="3"/>
      <c r="Q4350" s="3"/>
      <c r="R4350" s="3"/>
      <c r="S4350" s="3"/>
      <c r="T4350" s="3"/>
      <c r="V4350" s="3"/>
      <c r="W4350" s="3"/>
      <c r="X4350" s="3"/>
      <c r="Z4350" s="3"/>
      <c r="AA4350" s="3"/>
      <c r="AB4350" s="3"/>
      <c r="AC4350" s="3"/>
      <c r="AD4350" s="3"/>
      <c r="AF4350" s="3"/>
      <c r="AG4350" s="3"/>
      <c r="AH4350" s="3"/>
      <c r="AJ4350" s="3"/>
      <c r="AK4350" s="3"/>
      <c r="AL4350" s="3"/>
      <c r="AN4350" s="3"/>
      <c r="AQ4350" s="3"/>
    </row>
    <row r="4351" spans="1:43">
      <c r="A4351" t="str">
        <f>IF(C4351="","","Allievo "&amp;COUNTIF($C$2:C4351,C4351))</f>
        <v/>
      </c>
      <c r="H4351" s="3"/>
      <c r="N4351" s="3"/>
      <c r="O4351" s="3"/>
      <c r="P4351" s="3"/>
      <c r="Q4351" s="3"/>
      <c r="R4351" s="3"/>
      <c r="S4351" s="3"/>
      <c r="T4351" s="3"/>
      <c r="V4351" s="3"/>
      <c r="W4351" s="3"/>
      <c r="X4351" s="3"/>
      <c r="Z4351" s="3"/>
      <c r="AA4351" s="3"/>
      <c r="AB4351" s="3"/>
      <c r="AC4351" s="3"/>
      <c r="AD4351" s="3"/>
      <c r="AF4351" s="3"/>
      <c r="AG4351" s="3"/>
      <c r="AH4351" s="3"/>
      <c r="AJ4351" s="3"/>
      <c r="AK4351" s="3"/>
      <c r="AL4351" s="3"/>
      <c r="AN4351" s="3"/>
      <c r="AQ4351" s="3"/>
    </row>
    <row r="4352" spans="1:43">
      <c r="A4352" t="str">
        <f>IF(C4352="","","Allievo "&amp;COUNTIF($C$2:C4352,C4352))</f>
        <v/>
      </c>
      <c r="H4352" s="3"/>
      <c r="N4352" s="3"/>
      <c r="O4352" s="3"/>
      <c r="P4352" s="3"/>
      <c r="Q4352" s="3"/>
      <c r="R4352" s="3"/>
      <c r="S4352" s="3"/>
      <c r="T4352" s="3"/>
      <c r="V4352" s="3"/>
      <c r="W4352" s="3"/>
      <c r="X4352" s="3"/>
      <c r="Z4352" s="3"/>
      <c r="AA4352" s="3"/>
      <c r="AB4352" s="3"/>
      <c r="AC4352" s="3"/>
      <c r="AD4352" s="3"/>
      <c r="AF4352" s="3"/>
      <c r="AG4352" s="3"/>
      <c r="AH4352" s="3"/>
      <c r="AJ4352" s="3"/>
      <c r="AK4352" s="3"/>
      <c r="AL4352" s="3"/>
      <c r="AN4352" s="3"/>
      <c r="AQ4352" s="3"/>
    </row>
    <row r="4353" spans="1:43">
      <c r="A4353" t="str">
        <f>IF(C4353="","","Allievo "&amp;COUNTIF($C$2:C4353,C4353))</f>
        <v/>
      </c>
      <c r="H4353" s="3"/>
      <c r="N4353" s="3"/>
      <c r="O4353" s="3"/>
      <c r="P4353" s="3"/>
      <c r="Q4353" s="3"/>
      <c r="R4353" s="3"/>
      <c r="S4353" s="3"/>
      <c r="T4353" s="3"/>
      <c r="V4353" s="3"/>
      <c r="W4353" s="3"/>
      <c r="X4353" s="3"/>
      <c r="Z4353" s="3"/>
      <c r="AA4353" s="3"/>
      <c r="AB4353" s="3"/>
      <c r="AC4353" s="3"/>
      <c r="AD4353" s="3"/>
      <c r="AF4353" s="3"/>
      <c r="AG4353" s="3"/>
      <c r="AH4353" s="3"/>
      <c r="AJ4353" s="3"/>
      <c r="AK4353" s="3"/>
      <c r="AL4353" s="3"/>
      <c r="AN4353" s="3"/>
      <c r="AQ4353" s="3"/>
    </row>
    <row r="4354" spans="1:43">
      <c r="A4354" t="str">
        <f>IF(C4354="","","Allievo "&amp;COUNTIF($C$2:C4354,C4354))</f>
        <v/>
      </c>
      <c r="H4354" s="3"/>
      <c r="N4354" s="3"/>
      <c r="O4354" s="3"/>
      <c r="P4354" s="3"/>
      <c r="Q4354" s="3"/>
      <c r="R4354" s="3"/>
      <c r="S4354" s="3"/>
      <c r="T4354" s="3"/>
      <c r="V4354" s="3"/>
      <c r="W4354" s="3"/>
      <c r="X4354" s="3"/>
      <c r="Z4354" s="3"/>
      <c r="AA4354" s="3"/>
      <c r="AB4354" s="3"/>
      <c r="AC4354" s="3"/>
      <c r="AD4354" s="3"/>
      <c r="AF4354" s="3"/>
      <c r="AG4354" s="3"/>
      <c r="AH4354" s="3"/>
      <c r="AJ4354" s="3"/>
      <c r="AK4354" s="3"/>
      <c r="AL4354" s="3"/>
      <c r="AN4354" s="3"/>
      <c r="AQ4354" s="3"/>
    </row>
    <row r="4355" spans="1:43">
      <c r="A4355" t="str">
        <f>IF(C4355="","","Allievo "&amp;COUNTIF($C$2:C4355,C4355))</f>
        <v/>
      </c>
      <c r="H4355" s="3"/>
      <c r="N4355" s="3"/>
      <c r="O4355" s="3"/>
      <c r="P4355" s="3"/>
      <c r="Q4355" s="3"/>
      <c r="R4355" s="3"/>
      <c r="S4355" s="3"/>
      <c r="T4355" s="3"/>
      <c r="V4355" s="3"/>
      <c r="W4355" s="3"/>
      <c r="X4355" s="3"/>
      <c r="Z4355" s="3"/>
      <c r="AA4355" s="3"/>
      <c r="AB4355" s="3"/>
      <c r="AC4355" s="3"/>
      <c r="AD4355" s="3"/>
      <c r="AF4355" s="3"/>
      <c r="AG4355" s="3"/>
      <c r="AH4355" s="3"/>
      <c r="AJ4355" s="3"/>
      <c r="AK4355" s="3"/>
      <c r="AL4355" s="3"/>
      <c r="AN4355" s="3"/>
      <c r="AQ4355" s="3"/>
    </row>
    <row r="4356" spans="1:43">
      <c r="A4356" t="str">
        <f>IF(C4356="","","Allievo "&amp;COUNTIF($C$2:C4356,C4356))</f>
        <v/>
      </c>
      <c r="H4356" s="3"/>
      <c r="N4356" s="3"/>
      <c r="O4356" s="3"/>
      <c r="P4356" s="3"/>
      <c r="Q4356" s="3"/>
      <c r="R4356" s="3"/>
      <c r="S4356" s="3"/>
      <c r="T4356" s="3"/>
      <c r="V4356" s="3"/>
      <c r="W4356" s="3"/>
      <c r="X4356" s="3"/>
      <c r="Z4356" s="3"/>
      <c r="AA4356" s="3"/>
      <c r="AB4356" s="3"/>
      <c r="AC4356" s="3"/>
      <c r="AD4356" s="3"/>
      <c r="AF4356" s="3"/>
      <c r="AG4356" s="3"/>
      <c r="AH4356" s="3"/>
      <c r="AJ4356" s="3"/>
      <c r="AK4356" s="3"/>
      <c r="AL4356" s="3"/>
      <c r="AN4356" s="3"/>
      <c r="AQ4356" s="3"/>
    </row>
    <row r="4357" spans="1:43">
      <c r="A4357" t="str">
        <f>IF(C4357="","","Allievo "&amp;COUNTIF($C$2:C4357,C4357))</f>
        <v/>
      </c>
      <c r="H4357" s="3"/>
      <c r="N4357" s="3"/>
      <c r="O4357" s="3"/>
      <c r="P4357" s="3"/>
      <c r="Q4357" s="3"/>
      <c r="R4357" s="3"/>
      <c r="S4357" s="3"/>
      <c r="T4357" s="3"/>
      <c r="V4357" s="3"/>
      <c r="W4357" s="3"/>
      <c r="X4357" s="3"/>
      <c r="Z4357" s="3"/>
      <c r="AA4357" s="3"/>
      <c r="AB4357" s="3"/>
      <c r="AC4357" s="3"/>
      <c r="AD4357" s="3"/>
      <c r="AF4357" s="3"/>
      <c r="AG4357" s="3"/>
      <c r="AH4357" s="3"/>
      <c r="AJ4357" s="3"/>
      <c r="AK4357" s="3"/>
      <c r="AL4357" s="3"/>
      <c r="AN4357" s="3"/>
      <c r="AQ4357" s="3"/>
    </row>
    <row r="4358" spans="1:43">
      <c r="A4358" t="str">
        <f>IF(C4358="","","Allievo "&amp;COUNTIF($C$2:C4358,C4358))</f>
        <v/>
      </c>
      <c r="H4358" s="3"/>
      <c r="N4358" s="3"/>
      <c r="O4358" s="3"/>
      <c r="P4358" s="3"/>
      <c r="Q4358" s="3"/>
      <c r="R4358" s="3"/>
      <c r="S4358" s="3"/>
      <c r="T4358" s="3"/>
      <c r="V4358" s="3"/>
      <c r="W4358" s="3"/>
      <c r="X4358" s="3"/>
      <c r="Z4358" s="3"/>
      <c r="AA4358" s="3"/>
      <c r="AB4358" s="3"/>
      <c r="AC4358" s="3"/>
      <c r="AD4358" s="3"/>
      <c r="AF4358" s="3"/>
      <c r="AG4358" s="3"/>
      <c r="AH4358" s="3"/>
      <c r="AJ4358" s="3"/>
      <c r="AK4358" s="3"/>
      <c r="AL4358" s="3"/>
      <c r="AN4358" s="3"/>
      <c r="AQ4358" s="3"/>
    </row>
    <row r="4359" spans="1:43">
      <c r="A4359" t="str">
        <f>IF(C4359="","","Allievo "&amp;COUNTIF($C$2:C4359,C4359))</f>
        <v/>
      </c>
      <c r="H4359" s="3"/>
      <c r="N4359" s="3"/>
      <c r="O4359" s="3"/>
      <c r="P4359" s="3"/>
      <c r="Q4359" s="3"/>
      <c r="R4359" s="3"/>
      <c r="S4359" s="3"/>
      <c r="T4359" s="3"/>
      <c r="V4359" s="3"/>
      <c r="W4359" s="3"/>
      <c r="X4359" s="3"/>
      <c r="Z4359" s="3"/>
      <c r="AA4359" s="3"/>
      <c r="AB4359" s="3"/>
      <c r="AC4359" s="3"/>
      <c r="AD4359" s="3"/>
      <c r="AF4359" s="3"/>
      <c r="AG4359" s="3"/>
      <c r="AH4359" s="3"/>
      <c r="AJ4359" s="3"/>
      <c r="AK4359" s="3"/>
      <c r="AL4359" s="3"/>
      <c r="AN4359" s="3"/>
      <c r="AQ4359" s="3"/>
    </row>
    <row r="4360" spans="1:43">
      <c r="A4360" t="str">
        <f>IF(C4360="","","Allievo "&amp;COUNTIF($C$2:C4360,C4360))</f>
        <v/>
      </c>
      <c r="H4360" s="3"/>
      <c r="N4360" s="3"/>
      <c r="O4360" s="3"/>
      <c r="P4360" s="3"/>
      <c r="Q4360" s="3"/>
      <c r="R4360" s="3"/>
      <c r="S4360" s="3"/>
      <c r="T4360" s="3"/>
      <c r="V4360" s="3"/>
      <c r="W4360" s="3"/>
      <c r="X4360" s="3"/>
      <c r="Z4360" s="3"/>
      <c r="AA4360" s="3"/>
      <c r="AB4360" s="3"/>
      <c r="AC4360" s="3"/>
      <c r="AD4360" s="3"/>
      <c r="AF4360" s="3"/>
      <c r="AG4360" s="3"/>
      <c r="AH4360" s="3"/>
      <c r="AJ4360" s="3"/>
      <c r="AK4360" s="3"/>
      <c r="AL4360" s="3"/>
      <c r="AN4360" s="3"/>
      <c r="AQ4360" s="3"/>
    </row>
    <row r="4361" spans="1:43">
      <c r="A4361" t="str">
        <f>IF(C4361="","","Allievo "&amp;COUNTIF($C$2:C4361,C4361))</f>
        <v/>
      </c>
      <c r="H4361" s="3"/>
      <c r="N4361" s="3"/>
      <c r="O4361" s="3"/>
      <c r="P4361" s="3"/>
      <c r="Q4361" s="3"/>
      <c r="R4361" s="3"/>
      <c r="S4361" s="3"/>
      <c r="T4361" s="3"/>
      <c r="V4361" s="3"/>
      <c r="W4361" s="3"/>
      <c r="X4361" s="3"/>
      <c r="Z4361" s="3"/>
      <c r="AA4361" s="3"/>
      <c r="AB4361" s="3"/>
      <c r="AC4361" s="3"/>
      <c r="AD4361" s="3"/>
      <c r="AF4361" s="3"/>
      <c r="AG4361" s="3"/>
      <c r="AH4361" s="3"/>
      <c r="AJ4361" s="3"/>
      <c r="AK4361" s="3"/>
      <c r="AL4361" s="3"/>
      <c r="AN4361" s="3"/>
      <c r="AQ4361" s="3"/>
    </row>
    <row r="4362" spans="1:43">
      <c r="A4362" t="str">
        <f>IF(C4362="","","Allievo "&amp;COUNTIF($C$2:C4362,C4362))</f>
        <v/>
      </c>
      <c r="H4362" s="3"/>
      <c r="N4362" s="3"/>
      <c r="O4362" s="3"/>
      <c r="P4362" s="3"/>
      <c r="Q4362" s="3"/>
      <c r="R4362" s="3"/>
      <c r="S4362" s="3"/>
      <c r="T4362" s="3"/>
      <c r="V4362" s="3"/>
      <c r="W4362" s="3"/>
      <c r="X4362" s="3"/>
      <c r="Z4362" s="3"/>
      <c r="AA4362" s="3"/>
      <c r="AB4362" s="3"/>
      <c r="AC4362" s="3"/>
      <c r="AD4362" s="3"/>
      <c r="AF4362" s="3"/>
      <c r="AG4362" s="3"/>
      <c r="AH4362" s="3"/>
      <c r="AJ4362" s="3"/>
      <c r="AK4362" s="3"/>
      <c r="AL4362" s="3"/>
      <c r="AN4362" s="3"/>
      <c r="AQ4362" s="3"/>
    </row>
    <row r="4363" spans="1:43">
      <c r="A4363" t="str">
        <f>IF(C4363="","","Allievo "&amp;COUNTIF($C$2:C4363,C4363))</f>
        <v/>
      </c>
      <c r="H4363" s="3"/>
      <c r="N4363" s="3"/>
      <c r="O4363" s="3"/>
      <c r="P4363" s="3"/>
      <c r="Q4363" s="3"/>
      <c r="R4363" s="3"/>
      <c r="S4363" s="3"/>
      <c r="T4363" s="3"/>
      <c r="V4363" s="3"/>
      <c r="W4363" s="3"/>
      <c r="X4363" s="3"/>
      <c r="Z4363" s="3"/>
      <c r="AA4363" s="3"/>
      <c r="AB4363" s="3"/>
      <c r="AC4363" s="3"/>
      <c r="AD4363" s="3"/>
      <c r="AF4363" s="3"/>
      <c r="AG4363" s="3"/>
      <c r="AH4363" s="3"/>
      <c r="AJ4363" s="3"/>
      <c r="AK4363" s="3"/>
      <c r="AL4363" s="3"/>
      <c r="AN4363" s="3"/>
      <c r="AQ4363" s="3"/>
    </row>
    <row r="4364" spans="1:43">
      <c r="A4364" t="str">
        <f>IF(C4364="","","Allievo "&amp;COUNTIF($C$2:C4364,C4364))</f>
        <v/>
      </c>
      <c r="H4364" s="3"/>
      <c r="N4364" s="3"/>
      <c r="O4364" s="3"/>
      <c r="P4364" s="3"/>
      <c r="Q4364" s="3"/>
      <c r="R4364" s="3"/>
      <c r="S4364" s="3"/>
      <c r="T4364" s="3"/>
      <c r="V4364" s="3"/>
      <c r="W4364" s="3"/>
      <c r="X4364" s="3"/>
      <c r="Z4364" s="3"/>
      <c r="AA4364" s="3"/>
      <c r="AB4364" s="3"/>
      <c r="AC4364" s="3"/>
      <c r="AD4364" s="3"/>
      <c r="AF4364" s="3"/>
      <c r="AG4364" s="3"/>
      <c r="AH4364" s="3"/>
      <c r="AJ4364" s="3"/>
      <c r="AK4364" s="3"/>
      <c r="AL4364" s="3"/>
      <c r="AN4364" s="3"/>
      <c r="AQ4364" s="3"/>
    </row>
    <row r="4365" spans="1:43">
      <c r="A4365" t="str">
        <f>IF(C4365="","","Allievo "&amp;COUNTIF($C$2:C4365,C4365))</f>
        <v/>
      </c>
      <c r="H4365" s="3"/>
      <c r="N4365" s="3"/>
      <c r="O4365" s="3"/>
      <c r="P4365" s="3"/>
      <c r="Q4365" s="3"/>
      <c r="R4365" s="3"/>
      <c r="S4365" s="3"/>
      <c r="T4365" s="3"/>
      <c r="V4365" s="3"/>
      <c r="W4365" s="3"/>
      <c r="X4365" s="3"/>
      <c r="Z4365" s="3"/>
      <c r="AA4365" s="3"/>
      <c r="AB4365" s="3"/>
      <c r="AC4365" s="3"/>
      <c r="AD4365" s="3"/>
      <c r="AF4365" s="3"/>
      <c r="AG4365" s="3"/>
      <c r="AH4365" s="3"/>
      <c r="AJ4365" s="3"/>
      <c r="AK4365" s="3"/>
      <c r="AL4365" s="3"/>
      <c r="AN4365" s="3"/>
      <c r="AQ4365" s="3"/>
    </row>
    <row r="4366" spans="1:43">
      <c r="A4366" t="str">
        <f>IF(C4366="","","Allievo "&amp;COUNTIF($C$2:C4366,C4366))</f>
        <v/>
      </c>
      <c r="H4366" s="3"/>
      <c r="N4366" s="3"/>
      <c r="O4366" s="3"/>
      <c r="P4366" s="3"/>
      <c r="Q4366" s="3"/>
      <c r="R4366" s="3"/>
      <c r="S4366" s="3"/>
      <c r="T4366" s="3"/>
      <c r="V4366" s="3"/>
      <c r="W4366" s="3"/>
      <c r="X4366" s="3"/>
      <c r="Z4366" s="3"/>
      <c r="AA4366" s="3"/>
      <c r="AB4366" s="3"/>
      <c r="AC4366" s="3"/>
      <c r="AD4366" s="3"/>
      <c r="AF4366" s="3"/>
      <c r="AG4366" s="3"/>
      <c r="AH4366" s="3"/>
      <c r="AJ4366" s="3"/>
      <c r="AK4366" s="3"/>
      <c r="AL4366" s="3"/>
      <c r="AN4366" s="3"/>
      <c r="AQ4366" s="3"/>
    </row>
    <row r="4367" spans="1:43">
      <c r="A4367" t="str">
        <f>IF(C4367="","","Allievo "&amp;COUNTIF($C$2:C4367,C4367))</f>
        <v/>
      </c>
      <c r="H4367" s="3"/>
      <c r="N4367" s="3"/>
      <c r="O4367" s="3"/>
      <c r="P4367" s="3"/>
      <c r="Q4367" s="3"/>
      <c r="R4367" s="3"/>
      <c r="S4367" s="3"/>
      <c r="T4367" s="3"/>
      <c r="V4367" s="3"/>
      <c r="W4367" s="3"/>
      <c r="X4367" s="3"/>
      <c r="Z4367" s="3"/>
      <c r="AA4367" s="3"/>
      <c r="AB4367" s="3"/>
      <c r="AC4367" s="3"/>
      <c r="AD4367" s="3"/>
      <c r="AF4367" s="3"/>
      <c r="AG4367" s="3"/>
      <c r="AH4367" s="3"/>
      <c r="AJ4367" s="3"/>
      <c r="AK4367" s="3"/>
      <c r="AL4367" s="3"/>
      <c r="AN4367" s="3"/>
      <c r="AQ4367" s="3"/>
    </row>
    <row r="4368" spans="1:43">
      <c r="A4368" t="str">
        <f>IF(C4368="","","Allievo "&amp;COUNTIF($C$2:C4368,C4368))</f>
        <v/>
      </c>
      <c r="H4368" s="3"/>
      <c r="N4368" s="3"/>
      <c r="O4368" s="3"/>
      <c r="P4368" s="3"/>
      <c r="Q4368" s="3"/>
      <c r="R4368" s="3"/>
      <c r="S4368" s="3"/>
      <c r="T4368" s="3"/>
      <c r="V4368" s="3"/>
      <c r="W4368" s="3"/>
      <c r="X4368" s="3"/>
      <c r="Z4368" s="3"/>
      <c r="AA4368" s="3"/>
      <c r="AB4368" s="3"/>
      <c r="AC4368" s="3"/>
      <c r="AD4368" s="3"/>
      <c r="AF4368" s="3"/>
      <c r="AG4368" s="3"/>
      <c r="AH4368" s="3"/>
      <c r="AJ4368" s="3"/>
      <c r="AK4368" s="3"/>
      <c r="AL4368" s="3"/>
      <c r="AN4368" s="3"/>
      <c r="AQ4368" s="3"/>
    </row>
    <row r="4369" spans="1:43">
      <c r="A4369" t="str">
        <f>IF(C4369="","","Allievo "&amp;COUNTIF($C$2:C4369,C4369))</f>
        <v/>
      </c>
      <c r="H4369" s="3"/>
      <c r="N4369" s="3"/>
      <c r="O4369" s="3"/>
      <c r="P4369" s="3"/>
      <c r="Q4369" s="3"/>
      <c r="R4369" s="3"/>
      <c r="S4369" s="3"/>
      <c r="T4369" s="3"/>
      <c r="V4369" s="3"/>
      <c r="W4369" s="3"/>
      <c r="X4369" s="3"/>
      <c r="Z4369" s="3"/>
      <c r="AA4369" s="3"/>
      <c r="AB4369" s="3"/>
      <c r="AC4369" s="3"/>
      <c r="AD4369" s="3"/>
      <c r="AF4369" s="3"/>
      <c r="AG4369" s="3"/>
      <c r="AH4369" s="3"/>
      <c r="AJ4369" s="3"/>
      <c r="AK4369" s="3"/>
      <c r="AL4369" s="3"/>
      <c r="AN4369" s="3"/>
      <c r="AQ4369" s="3"/>
    </row>
    <row r="4370" spans="1:43">
      <c r="A4370" t="str">
        <f>IF(C4370="","","Allievo "&amp;COUNTIF($C$2:C4370,C4370))</f>
        <v/>
      </c>
      <c r="H4370" s="3"/>
      <c r="N4370" s="3"/>
      <c r="O4370" s="3"/>
      <c r="P4370" s="3"/>
      <c r="Q4370" s="3"/>
      <c r="R4370" s="3"/>
      <c r="S4370" s="3"/>
      <c r="T4370" s="3"/>
      <c r="V4370" s="3"/>
      <c r="W4370" s="3"/>
      <c r="X4370" s="3"/>
      <c r="Z4370" s="3"/>
      <c r="AA4370" s="3"/>
      <c r="AB4370" s="3"/>
      <c r="AC4370" s="3"/>
      <c r="AD4370" s="3"/>
      <c r="AF4370" s="3"/>
      <c r="AG4370" s="3"/>
      <c r="AH4370" s="3"/>
      <c r="AJ4370" s="3"/>
      <c r="AK4370" s="3"/>
      <c r="AL4370" s="3"/>
      <c r="AN4370" s="3"/>
      <c r="AQ4370" s="3"/>
    </row>
    <row r="4371" spans="1:43">
      <c r="A4371" t="str">
        <f>IF(C4371="","","Allievo "&amp;COUNTIF($C$2:C4371,C4371))</f>
        <v/>
      </c>
      <c r="H4371" s="3"/>
      <c r="N4371" s="3"/>
      <c r="O4371" s="3"/>
      <c r="P4371" s="3"/>
      <c r="Q4371" s="3"/>
      <c r="R4371" s="3"/>
      <c r="S4371" s="3"/>
      <c r="T4371" s="3"/>
      <c r="V4371" s="3"/>
      <c r="W4371" s="3"/>
      <c r="X4371" s="3"/>
      <c r="Z4371" s="3"/>
      <c r="AA4371" s="3"/>
      <c r="AB4371" s="3"/>
      <c r="AC4371" s="3"/>
      <c r="AD4371" s="3"/>
      <c r="AF4371" s="3"/>
      <c r="AG4371" s="3"/>
      <c r="AH4371" s="3"/>
      <c r="AJ4371" s="3"/>
      <c r="AK4371" s="3"/>
      <c r="AL4371" s="3"/>
      <c r="AN4371" s="3"/>
      <c r="AQ4371" s="3"/>
    </row>
    <row r="4372" spans="1:43">
      <c r="A4372" t="str">
        <f>IF(C4372="","","Allievo "&amp;COUNTIF($C$2:C4372,C4372))</f>
        <v/>
      </c>
      <c r="H4372" s="3"/>
      <c r="N4372" s="3"/>
      <c r="O4372" s="3"/>
      <c r="P4372" s="3"/>
      <c r="Q4372" s="3"/>
      <c r="R4372" s="3"/>
      <c r="S4372" s="3"/>
      <c r="T4372" s="3"/>
      <c r="V4372" s="3"/>
      <c r="W4372" s="3"/>
      <c r="X4372" s="3"/>
      <c r="Z4372" s="3"/>
      <c r="AA4372" s="3"/>
      <c r="AB4372" s="3"/>
      <c r="AC4372" s="3"/>
      <c r="AD4372" s="3"/>
      <c r="AF4372" s="3"/>
      <c r="AG4372" s="3"/>
      <c r="AH4372" s="3"/>
      <c r="AJ4372" s="3"/>
      <c r="AK4372" s="3"/>
      <c r="AL4372" s="3"/>
      <c r="AN4372" s="3"/>
      <c r="AQ4372" s="3"/>
    </row>
    <row r="4373" spans="1:43">
      <c r="A4373" t="str">
        <f>IF(C4373="","","Allievo "&amp;COUNTIF($C$2:C4373,C4373))</f>
        <v/>
      </c>
      <c r="H4373" s="3"/>
      <c r="N4373" s="3"/>
      <c r="O4373" s="3"/>
      <c r="P4373" s="3"/>
      <c r="Q4373" s="3"/>
      <c r="R4373" s="3"/>
      <c r="S4373" s="3"/>
      <c r="T4373" s="3"/>
      <c r="V4373" s="3"/>
      <c r="W4373" s="3"/>
      <c r="X4373" s="3"/>
      <c r="Z4373" s="3"/>
      <c r="AA4373" s="3"/>
      <c r="AB4373" s="3"/>
      <c r="AC4373" s="3"/>
      <c r="AD4373" s="3"/>
      <c r="AF4373" s="3"/>
      <c r="AG4373" s="3"/>
      <c r="AH4373" s="3"/>
      <c r="AJ4373" s="3"/>
      <c r="AK4373" s="3"/>
      <c r="AL4373" s="3"/>
      <c r="AN4373" s="3"/>
      <c r="AQ4373" s="3"/>
    </row>
    <row r="4374" spans="1:43">
      <c r="A4374" t="str">
        <f>IF(C4374="","","Allievo "&amp;COUNTIF($C$2:C4374,C4374))</f>
        <v/>
      </c>
      <c r="H4374" s="3"/>
      <c r="N4374" s="3"/>
      <c r="O4374" s="3"/>
      <c r="P4374" s="3"/>
      <c r="Q4374" s="3"/>
      <c r="R4374" s="3"/>
      <c r="S4374" s="3"/>
      <c r="T4374" s="3"/>
      <c r="V4374" s="3"/>
      <c r="W4374" s="3"/>
      <c r="X4374" s="3"/>
      <c r="Z4374" s="3"/>
      <c r="AA4374" s="3"/>
      <c r="AB4374" s="3"/>
      <c r="AC4374" s="3"/>
      <c r="AD4374" s="3"/>
      <c r="AF4374" s="3"/>
      <c r="AG4374" s="3"/>
      <c r="AH4374" s="3"/>
      <c r="AJ4374" s="3"/>
      <c r="AK4374" s="3"/>
      <c r="AL4374" s="3"/>
      <c r="AN4374" s="3"/>
      <c r="AQ4374" s="3"/>
    </row>
    <row r="4375" spans="1:43">
      <c r="A4375" t="str">
        <f>IF(C4375="","","Allievo "&amp;COUNTIF($C$2:C4375,C4375))</f>
        <v/>
      </c>
      <c r="H4375" s="3"/>
      <c r="N4375" s="3"/>
      <c r="O4375" s="3"/>
      <c r="P4375" s="3"/>
      <c r="Q4375" s="3"/>
      <c r="R4375" s="3"/>
      <c r="S4375" s="3"/>
      <c r="T4375" s="3"/>
      <c r="V4375" s="3"/>
      <c r="W4375" s="3"/>
      <c r="X4375" s="3"/>
      <c r="Z4375" s="3"/>
      <c r="AA4375" s="3"/>
      <c r="AB4375" s="3"/>
      <c r="AC4375" s="3"/>
      <c r="AD4375" s="3"/>
      <c r="AF4375" s="3"/>
      <c r="AG4375" s="3"/>
      <c r="AH4375" s="3"/>
      <c r="AJ4375" s="3"/>
      <c r="AK4375" s="3"/>
      <c r="AL4375" s="3"/>
      <c r="AN4375" s="3"/>
      <c r="AQ4375" s="3"/>
    </row>
    <row r="4376" spans="1:43">
      <c r="A4376" t="str">
        <f>IF(C4376="","","Allievo "&amp;COUNTIF($C$2:C4376,C4376))</f>
        <v/>
      </c>
      <c r="H4376" s="3"/>
      <c r="N4376" s="3"/>
      <c r="O4376" s="3"/>
      <c r="P4376" s="3"/>
      <c r="Q4376" s="3"/>
      <c r="R4376" s="3"/>
      <c r="S4376" s="3"/>
      <c r="T4376" s="3"/>
      <c r="V4376" s="3"/>
      <c r="W4376" s="3"/>
      <c r="X4376" s="3"/>
      <c r="Z4376" s="3"/>
      <c r="AA4376" s="3"/>
      <c r="AB4376" s="3"/>
      <c r="AC4376" s="3"/>
      <c r="AD4376" s="3"/>
      <c r="AF4376" s="3"/>
      <c r="AG4376" s="3"/>
      <c r="AH4376" s="3"/>
      <c r="AJ4376" s="3"/>
      <c r="AK4376" s="3"/>
      <c r="AL4376" s="3"/>
      <c r="AN4376" s="3"/>
      <c r="AQ4376" s="3"/>
    </row>
    <row r="4377" spans="1:43">
      <c r="A4377" t="str">
        <f>IF(C4377="","","Allievo "&amp;COUNTIF($C$2:C4377,C4377))</f>
        <v/>
      </c>
      <c r="H4377" s="3"/>
      <c r="N4377" s="3"/>
      <c r="O4377" s="3"/>
      <c r="P4377" s="3"/>
      <c r="Q4377" s="3"/>
      <c r="R4377" s="3"/>
      <c r="S4377" s="3"/>
      <c r="T4377" s="3"/>
      <c r="V4377" s="3"/>
      <c r="W4377" s="3"/>
      <c r="X4377" s="3"/>
      <c r="Z4377" s="3"/>
      <c r="AA4377" s="3"/>
      <c r="AB4377" s="3"/>
      <c r="AC4377" s="3"/>
      <c r="AD4377" s="3"/>
      <c r="AF4377" s="3"/>
      <c r="AG4377" s="3"/>
      <c r="AH4377" s="3"/>
      <c r="AJ4377" s="3"/>
      <c r="AK4377" s="3"/>
      <c r="AL4377" s="3"/>
      <c r="AN4377" s="3"/>
      <c r="AQ4377" s="3"/>
    </row>
    <row r="4378" spans="1:43">
      <c r="A4378" t="str">
        <f>IF(C4378="","","Allievo "&amp;COUNTIF($C$2:C4378,C4378))</f>
        <v/>
      </c>
      <c r="H4378" s="3"/>
      <c r="N4378" s="3"/>
      <c r="O4378" s="3"/>
      <c r="P4378" s="3"/>
      <c r="Q4378" s="3"/>
      <c r="R4378" s="3"/>
      <c r="S4378" s="3"/>
      <c r="T4378" s="3"/>
      <c r="V4378" s="3"/>
      <c r="W4378" s="3"/>
      <c r="X4378" s="3"/>
      <c r="Z4378" s="3"/>
      <c r="AA4378" s="3"/>
      <c r="AB4378" s="3"/>
      <c r="AC4378" s="3"/>
      <c r="AD4378" s="3"/>
      <c r="AF4378" s="3"/>
      <c r="AG4378" s="3"/>
      <c r="AH4378" s="3"/>
      <c r="AJ4378" s="3"/>
      <c r="AK4378" s="3"/>
      <c r="AL4378" s="3"/>
      <c r="AN4378" s="3"/>
      <c r="AQ4378" s="3"/>
    </row>
    <row r="4379" spans="1:43">
      <c r="A4379" t="str">
        <f>IF(C4379="","","Allievo "&amp;COUNTIF($C$2:C4379,C4379))</f>
        <v/>
      </c>
      <c r="H4379" s="3"/>
      <c r="N4379" s="3"/>
      <c r="O4379" s="3"/>
      <c r="P4379" s="3"/>
      <c r="Q4379" s="3"/>
      <c r="R4379" s="3"/>
      <c r="S4379" s="3"/>
      <c r="T4379" s="3"/>
      <c r="V4379" s="3"/>
      <c r="W4379" s="3"/>
      <c r="X4379" s="3"/>
      <c r="Z4379" s="3"/>
      <c r="AA4379" s="3"/>
      <c r="AB4379" s="3"/>
      <c r="AC4379" s="3"/>
      <c r="AD4379" s="3"/>
      <c r="AF4379" s="3"/>
      <c r="AG4379" s="3"/>
      <c r="AH4379" s="3"/>
      <c r="AJ4379" s="3"/>
      <c r="AK4379" s="3"/>
      <c r="AL4379" s="3"/>
      <c r="AN4379" s="3"/>
      <c r="AQ4379" s="3"/>
    </row>
    <row r="4380" spans="1:43">
      <c r="A4380" t="str">
        <f>IF(C4380="","","Allievo "&amp;COUNTIF($C$2:C4380,C4380))</f>
        <v/>
      </c>
      <c r="H4380" s="3"/>
      <c r="N4380" s="3"/>
      <c r="O4380" s="3"/>
      <c r="P4380" s="3"/>
      <c r="Q4380" s="3"/>
      <c r="R4380" s="3"/>
      <c r="S4380" s="3"/>
      <c r="T4380" s="3"/>
      <c r="V4380" s="3"/>
      <c r="W4380" s="3"/>
      <c r="X4380" s="3"/>
      <c r="Z4380" s="3"/>
      <c r="AA4380" s="3"/>
      <c r="AB4380" s="3"/>
      <c r="AC4380" s="3"/>
      <c r="AD4380" s="3"/>
      <c r="AF4380" s="3"/>
      <c r="AG4380" s="3"/>
      <c r="AH4380" s="3"/>
      <c r="AJ4380" s="3"/>
      <c r="AK4380" s="3"/>
      <c r="AL4380" s="3"/>
      <c r="AN4380" s="3"/>
      <c r="AQ4380" s="3"/>
    </row>
    <row r="4381" spans="1:43">
      <c r="A4381" t="str">
        <f>IF(C4381="","","Allievo "&amp;COUNTIF($C$2:C4381,C4381))</f>
        <v/>
      </c>
      <c r="H4381" s="3"/>
      <c r="N4381" s="3"/>
      <c r="O4381" s="3"/>
      <c r="P4381" s="3"/>
      <c r="Q4381" s="3"/>
      <c r="R4381" s="3"/>
      <c r="S4381" s="3"/>
      <c r="T4381" s="3"/>
      <c r="V4381" s="3"/>
      <c r="W4381" s="3"/>
      <c r="X4381" s="3"/>
      <c r="Z4381" s="3"/>
      <c r="AA4381" s="3"/>
      <c r="AB4381" s="3"/>
      <c r="AC4381" s="3"/>
      <c r="AD4381" s="3"/>
      <c r="AF4381" s="3"/>
      <c r="AG4381" s="3"/>
      <c r="AH4381" s="3"/>
      <c r="AJ4381" s="3"/>
      <c r="AK4381" s="3"/>
      <c r="AL4381" s="3"/>
      <c r="AN4381" s="3"/>
      <c r="AQ4381" s="3"/>
    </row>
    <row r="4382" spans="1:43">
      <c r="A4382" t="str">
        <f>IF(C4382="","","Allievo "&amp;COUNTIF($C$2:C4382,C4382))</f>
        <v/>
      </c>
      <c r="H4382" s="3"/>
      <c r="N4382" s="3"/>
      <c r="O4382" s="3"/>
      <c r="P4382" s="3"/>
      <c r="Q4382" s="3"/>
      <c r="R4382" s="3"/>
      <c r="S4382" s="3"/>
      <c r="T4382" s="3"/>
      <c r="V4382" s="3"/>
      <c r="W4382" s="3"/>
      <c r="X4382" s="3"/>
      <c r="Z4382" s="3"/>
      <c r="AA4382" s="3"/>
      <c r="AB4382" s="3"/>
      <c r="AC4382" s="3"/>
      <c r="AD4382" s="3"/>
      <c r="AF4382" s="3"/>
      <c r="AG4382" s="3"/>
      <c r="AH4382" s="3"/>
      <c r="AJ4382" s="3"/>
      <c r="AK4382" s="3"/>
      <c r="AL4382" s="3"/>
      <c r="AN4382" s="3"/>
      <c r="AQ4382" s="3"/>
    </row>
    <row r="4383" spans="1:43">
      <c r="A4383" t="str">
        <f>IF(C4383="","","Allievo "&amp;COUNTIF($C$2:C4383,C4383))</f>
        <v/>
      </c>
      <c r="H4383" s="3"/>
      <c r="N4383" s="3"/>
      <c r="O4383" s="3"/>
      <c r="P4383" s="3"/>
      <c r="Q4383" s="3"/>
      <c r="R4383" s="3"/>
      <c r="S4383" s="3"/>
      <c r="T4383" s="3"/>
      <c r="V4383" s="3"/>
      <c r="W4383" s="3"/>
      <c r="X4383" s="3"/>
      <c r="Z4383" s="3"/>
      <c r="AA4383" s="3"/>
      <c r="AB4383" s="3"/>
      <c r="AC4383" s="3"/>
      <c r="AD4383" s="3"/>
      <c r="AF4383" s="3"/>
      <c r="AG4383" s="3"/>
      <c r="AH4383" s="3"/>
      <c r="AJ4383" s="3"/>
      <c r="AK4383" s="3"/>
      <c r="AL4383" s="3"/>
      <c r="AN4383" s="3"/>
      <c r="AQ4383" s="3"/>
    </row>
    <row r="4384" spans="1:43">
      <c r="A4384" t="str">
        <f>IF(C4384="","","Allievo "&amp;COUNTIF($C$2:C4384,C4384))</f>
        <v/>
      </c>
      <c r="H4384" s="3"/>
      <c r="N4384" s="3"/>
      <c r="O4384" s="3"/>
      <c r="P4384" s="3"/>
      <c r="Q4384" s="3"/>
      <c r="R4384" s="3"/>
      <c r="S4384" s="3"/>
      <c r="T4384" s="3"/>
      <c r="V4384" s="3"/>
      <c r="W4384" s="3"/>
      <c r="X4384" s="3"/>
      <c r="Z4384" s="3"/>
      <c r="AA4384" s="3"/>
      <c r="AB4384" s="3"/>
      <c r="AC4384" s="3"/>
      <c r="AD4384" s="3"/>
      <c r="AF4384" s="3"/>
      <c r="AG4384" s="3"/>
      <c r="AH4384" s="3"/>
      <c r="AJ4384" s="3"/>
      <c r="AK4384" s="3"/>
      <c r="AL4384" s="3"/>
      <c r="AN4384" s="3"/>
      <c r="AQ4384" s="3"/>
    </row>
    <row r="4385" spans="1:43">
      <c r="A4385" t="str">
        <f>IF(C4385="","","Allievo "&amp;COUNTIF($C$2:C4385,C4385))</f>
        <v/>
      </c>
      <c r="H4385" s="3"/>
      <c r="N4385" s="3"/>
      <c r="O4385" s="3"/>
      <c r="P4385" s="3"/>
      <c r="Q4385" s="3"/>
      <c r="R4385" s="3"/>
      <c r="S4385" s="3"/>
      <c r="T4385" s="3"/>
      <c r="V4385" s="3"/>
      <c r="W4385" s="3"/>
      <c r="X4385" s="3"/>
      <c r="Z4385" s="3"/>
      <c r="AA4385" s="3"/>
      <c r="AB4385" s="3"/>
      <c r="AC4385" s="3"/>
      <c r="AD4385" s="3"/>
      <c r="AF4385" s="3"/>
      <c r="AG4385" s="3"/>
      <c r="AH4385" s="3"/>
      <c r="AJ4385" s="3"/>
      <c r="AK4385" s="3"/>
      <c r="AL4385" s="3"/>
      <c r="AN4385" s="3"/>
      <c r="AQ4385" s="3"/>
    </row>
    <row r="4386" spans="1:43">
      <c r="A4386" t="str">
        <f>IF(C4386="","","Allievo "&amp;COUNTIF($C$2:C4386,C4386))</f>
        <v/>
      </c>
      <c r="H4386" s="3"/>
      <c r="N4386" s="3"/>
      <c r="O4386" s="3"/>
      <c r="P4386" s="3"/>
      <c r="Q4386" s="3"/>
      <c r="R4386" s="3"/>
      <c r="S4386" s="3"/>
      <c r="T4386" s="3"/>
      <c r="V4386" s="3"/>
      <c r="W4386" s="3"/>
      <c r="X4386" s="3"/>
      <c r="Z4386" s="3"/>
      <c r="AA4386" s="3"/>
      <c r="AB4386" s="3"/>
      <c r="AC4386" s="3"/>
      <c r="AD4386" s="3"/>
      <c r="AF4386" s="3"/>
      <c r="AG4386" s="3"/>
      <c r="AH4386" s="3"/>
      <c r="AJ4386" s="3"/>
      <c r="AK4386" s="3"/>
      <c r="AL4386" s="3"/>
      <c r="AN4386" s="3"/>
      <c r="AQ4386" s="3"/>
    </row>
    <row r="4387" spans="1:43">
      <c r="A4387" t="str">
        <f>IF(C4387="","","Allievo "&amp;COUNTIF($C$2:C4387,C4387))</f>
        <v/>
      </c>
      <c r="H4387" s="3"/>
      <c r="N4387" s="3"/>
      <c r="O4387" s="3"/>
      <c r="P4387" s="3"/>
      <c r="Q4387" s="3"/>
      <c r="R4387" s="3"/>
      <c r="S4387" s="3"/>
      <c r="T4387" s="3"/>
      <c r="V4387" s="3"/>
      <c r="W4387" s="3"/>
      <c r="X4387" s="3"/>
      <c r="Z4387" s="3"/>
      <c r="AA4387" s="3"/>
      <c r="AB4387" s="3"/>
      <c r="AC4387" s="3"/>
      <c r="AD4387" s="3"/>
      <c r="AF4387" s="3"/>
      <c r="AG4387" s="3"/>
      <c r="AH4387" s="3"/>
      <c r="AJ4387" s="3"/>
      <c r="AK4387" s="3"/>
      <c r="AL4387" s="3"/>
      <c r="AN4387" s="3"/>
      <c r="AQ4387" s="3"/>
    </row>
    <row r="4388" spans="1:43">
      <c r="A4388" t="str">
        <f>IF(C4388="","","Allievo "&amp;COUNTIF($C$2:C4388,C4388))</f>
        <v/>
      </c>
      <c r="H4388" s="3"/>
      <c r="N4388" s="3"/>
      <c r="O4388" s="3"/>
      <c r="P4388" s="3"/>
      <c r="Q4388" s="3"/>
      <c r="R4388" s="3"/>
      <c r="S4388" s="3"/>
      <c r="T4388" s="3"/>
      <c r="V4388" s="3"/>
      <c r="W4388" s="3"/>
      <c r="X4388" s="3"/>
      <c r="Z4388" s="3"/>
      <c r="AA4388" s="3"/>
      <c r="AB4388" s="3"/>
      <c r="AC4388" s="3"/>
      <c r="AD4388" s="3"/>
      <c r="AF4388" s="3"/>
      <c r="AG4388" s="3"/>
      <c r="AH4388" s="3"/>
      <c r="AJ4388" s="3"/>
      <c r="AK4388" s="3"/>
      <c r="AL4388" s="3"/>
      <c r="AN4388" s="3"/>
      <c r="AQ4388" s="3"/>
    </row>
    <row r="4389" spans="1:43">
      <c r="A4389" t="str">
        <f>IF(C4389="","","Allievo "&amp;COUNTIF($C$2:C4389,C4389))</f>
        <v/>
      </c>
      <c r="H4389" s="3"/>
      <c r="N4389" s="3"/>
      <c r="O4389" s="3"/>
      <c r="P4389" s="3"/>
      <c r="Q4389" s="3"/>
      <c r="R4389" s="3"/>
      <c r="S4389" s="3"/>
      <c r="T4389" s="3"/>
      <c r="V4389" s="3"/>
      <c r="W4389" s="3"/>
      <c r="X4389" s="3"/>
      <c r="Z4389" s="3"/>
      <c r="AA4389" s="3"/>
      <c r="AB4389" s="3"/>
      <c r="AC4389" s="3"/>
      <c r="AD4389" s="3"/>
      <c r="AF4389" s="3"/>
      <c r="AG4389" s="3"/>
      <c r="AH4389" s="3"/>
      <c r="AJ4389" s="3"/>
      <c r="AK4389" s="3"/>
      <c r="AL4389" s="3"/>
      <c r="AN4389" s="3"/>
      <c r="AQ4389" s="3"/>
    </row>
    <row r="4390" spans="1:43">
      <c r="A4390" t="str">
        <f>IF(C4390="","","Allievo "&amp;COUNTIF($C$2:C4390,C4390))</f>
        <v/>
      </c>
      <c r="H4390" s="3"/>
      <c r="N4390" s="3"/>
      <c r="O4390" s="3"/>
      <c r="P4390" s="3"/>
      <c r="Q4390" s="3"/>
      <c r="R4390" s="3"/>
      <c r="S4390" s="3"/>
      <c r="T4390" s="3"/>
      <c r="V4390" s="3"/>
      <c r="W4390" s="3"/>
      <c r="X4390" s="3"/>
      <c r="Z4390" s="3"/>
      <c r="AA4390" s="3"/>
      <c r="AB4390" s="3"/>
      <c r="AC4390" s="3"/>
      <c r="AD4390" s="3"/>
      <c r="AF4390" s="3"/>
      <c r="AG4390" s="3"/>
      <c r="AH4390" s="3"/>
      <c r="AJ4390" s="3"/>
      <c r="AK4390" s="3"/>
      <c r="AL4390" s="3"/>
      <c r="AN4390" s="3"/>
      <c r="AQ4390" s="3"/>
    </row>
    <row r="4391" spans="1:43">
      <c r="A4391" t="str">
        <f>IF(C4391="","","Allievo "&amp;COUNTIF($C$2:C4391,C4391))</f>
        <v/>
      </c>
      <c r="H4391" s="3"/>
      <c r="N4391" s="3"/>
      <c r="O4391" s="3"/>
      <c r="P4391" s="3"/>
      <c r="Q4391" s="3"/>
      <c r="R4391" s="3"/>
      <c r="S4391" s="3"/>
      <c r="T4391" s="3"/>
      <c r="V4391" s="3"/>
      <c r="W4391" s="3"/>
      <c r="X4391" s="3"/>
      <c r="Z4391" s="3"/>
      <c r="AA4391" s="3"/>
      <c r="AB4391" s="3"/>
      <c r="AC4391" s="3"/>
      <c r="AD4391" s="3"/>
      <c r="AF4391" s="3"/>
      <c r="AG4391" s="3"/>
      <c r="AH4391" s="3"/>
      <c r="AJ4391" s="3"/>
      <c r="AK4391" s="3"/>
      <c r="AL4391" s="3"/>
      <c r="AN4391" s="3"/>
      <c r="AQ4391" s="3"/>
    </row>
    <row r="4392" spans="1:43">
      <c r="A4392" t="str">
        <f>IF(C4392="","","Allievo "&amp;COUNTIF($C$2:C4392,C4392))</f>
        <v/>
      </c>
      <c r="H4392" s="3"/>
      <c r="N4392" s="3"/>
      <c r="O4392" s="3"/>
      <c r="P4392" s="3"/>
      <c r="Q4392" s="3"/>
      <c r="R4392" s="3"/>
      <c r="S4392" s="3"/>
      <c r="T4392" s="3"/>
      <c r="V4392" s="3"/>
      <c r="W4392" s="3"/>
      <c r="X4392" s="3"/>
      <c r="Z4392" s="3"/>
      <c r="AA4392" s="3"/>
      <c r="AB4392" s="3"/>
      <c r="AC4392" s="3"/>
      <c r="AD4392" s="3"/>
      <c r="AF4392" s="3"/>
      <c r="AG4392" s="3"/>
      <c r="AH4392" s="3"/>
      <c r="AJ4392" s="3"/>
      <c r="AK4392" s="3"/>
      <c r="AL4392" s="3"/>
      <c r="AN4392" s="3"/>
      <c r="AQ4392" s="3"/>
    </row>
    <row r="4393" spans="1:43">
      <c r="A4393" t="str">
        <f>IF(C4393="","","Allievo "&amp;COUNTIF($C$2:C4393,C4393))</f>
        <v/>
      </c>
      <c r="H4393" s="3"/>
      <c r="N4393" s="3"/>
      <c r="O4393" s="3"/>
      <c r="P4393" s="3"/>
      <c r="Q4393" s="3"/>
      <c r="R4393" s="3"/>
      <c r="S4393" s="3"/>
      <c r="T4393" s="3"/>
      <c r="V4393" s="3"/>
      <c r="W4393" s="3"/>
      <c r="X4393" s="3"/>
      <c r="Z4393" s="3"/>
      <c r="AA4393" s="3"/>
      <c r="AB4393" s="3"/>
      <c r="AC4393" s="3"/>
      <c r="AD4393" s="3"/>
      <c r="AF4393" s="3"/>
      <c r="AG4393" s="3"/>
      <c r="AH4393" s="3"/>
      <c r="AJ4393" s="3"/>
      <c r="AK4393" s="3"/>
      <c r="AL4393" s="3"/>
      <c r="AN4393" s="3"/>
      <c r="AQ4393" s="3"/>
    </row>
    <row r="4394" spans="1:43">
      <c r="A4394" t="str">
        <f>IF(C4394="","","Allievo "&amp;COUNTIF($C$2:C4394,C4394))</f>
        <v/>
      </c>
      <c r="H4394" s="3"/>
      <c r="N4394" s="3"/>
      <c r="O4394" s="3"/>
      <c r="P4394" s="3"/>
      <c r="Q4394" s="3"/>
      <c r="R4394" s="3"/>
      <c r="S4394" s="3"/>
      <c r="T4394" s="3"/>
      <c r="V4394" s="3"/>
      <c r="W4394" s="3"/>
      <c r="X4394" s="3"/>
      <c r="Z4394" s="3"/>
      <c r="AA4394" s="3"/>
      <c r="AB4394" s="3"/>
      <c r="AC4394" s="3"/>
      <c r="AD4394" s="3"/>
      <c r="AF4394" s="3"/>
      <c r="AG4394" s="3"/>
      <c r="AH4394" s="3"/>
      <c r="AJ4394" s="3"/>
      <c r="AK4394" s="3"/>
      <c r="AL4394" s="3"/>
      <c r="AN4394" s="3"/>
      <c r="AQ4394" s="3"/>
    </row>
    <row r="4395" spans="1:43">
      <c r="A4395" t="str">
        <f>IF(C4395="","","Allievo "&amp;COUNTIF($C$2:C4395,C4395))</f>
        <v/>
      </c>
      <c r="H4395" s="3"/>
      <c r="N4395" s="3"/>
      <c r="O4395" s="3"/>
      <c r="P4395" s="3"/>
      <c r="Q4395" s="3"/>
      <c r="R4395" s="3"/>
      <c r="S4395" s="3"/>
      <c r="T4395" s="3"/>
      <c r="V4395" s="3"/>
      <c r="W4395" s="3"/>
      <c r="X4395" s="3"/>
      <c r="Z4395" s="3"/>
      <c r="AA4395" s="3"/>
      <c r="AB4395" s="3"/>
      <c r="AC4395" s="3"/>
      <c r="AD4395" s="3"/>
      <c r="AF4395" s="3"/>
      <c r="AG4395" s="3"/>
      <c r="AH4395" s="3"/>
      <c r="AJ4395" s="3"/>
      <c r="AK4395" s="3"/>
      <c r="AL4395" s="3"/>
      <c r="AN4395" s="3"/>
      <c r="AQ4395" s="3"/>
    </row>
    <row r="4396" spans="1:43">
      <c r="A4396" t="str">
        <f>IF(C4396="","","Allievo "&amp;COUNTIF($C$2:C4396,C4396))</f>
        <v/>
      </c>
      <c r="H4396" s="3"/>
      <c r="N4396" s="3"/>
      <c r="O4396" s="3"/>
      <c r="P4396" s="3"/>
      <c r="Q4396" s="3"/>
      <c r="R4396" s="3"/>
      <c r="S4396" s="3"/>
      <c r="T4396" s="3"/>
      <c r="V4396" s="3"/>
      <c r="W4396" s="3"/>
      <c r="X4396" s="3"/>
      <c r="Z4396" s="3"/>
      <c r="AA4396" s="3"/>
      <c r="AB4396" s="3"/>
      <c r="AC4396" s="3"/>
      <c r="AD4396" s="3"/>
      <c r="AF4396" s="3"/>
      <c r="AG4396" s="3"/>
      <c r="AH4396" s="3"/>
      <c r="AJ4396" s="3"/>
      <c r="AK4396" s="3"/>
      <c r="AL4396" s="3"/>
      <c r="AN4396" s="3"/>
      <c r="AQ4396" s="3"/>
    </row>
    <row r="4397" spans="1:43">
      <c r="A4397" t="str">
        <f>IF(C4397="","","Allievo "&amp;COUNTIF($C$2:C4397,C4397))</f>
        <v/>
      </c>
      <c r="H4397" s="3"/>
      <c r="N4397" s="3"/>
      <c r="O4397" s="3"/>
      <c r="P4397" s="3"/>
      <c r="Q4397" s="3"/>
      <c r="R4397" s="3"/>
      <c r="S4397" s="3"/>
      <c r="T4397" s="3"/>
      <c r="V4397" s="3"/>
      <c r="W4397" s="3"/>
      <c r="X4397" s="3"/>
      <c r="Z4397" s="3"/>
      <c r="AA4397" s="3"/>
      <c r="AB4397" s="3"/>
      <c r="AC4397" s="3"/>
      <c r="AD4397" s="3"/>
      <c r="AF4397" s="3"/>
      <c r="AG4397" s="3"/>
      <c r="AH4397" s="3"/>
      <c r="AJ4397" s="3"/>
      <c r="AK4397" s="3"/>
      <c r="AL4397" s="3"/>
      <c r="AN4397" s="3"/>
      <c r="AQ4397" s="3"/>
    </row>
    <row r="4398" spans="1:43">
      <c r="A4398" t="str">
        <f>IF(C4398="","","Allievo "&amp;COUNTIF($C$2:C4398,C4398))</f>
        <v/>
      </c>
      <c r="H4398" s="3"/>
      <c r="N4398" s="3"/>
      <c r="O4398" s="3"/>
      <c r="P4398" s="3"/>
      <c r="Q4398" s="3"/>
      <c r="R4398" s="3"/>
      <c r="S4398" s="3"/>
      <c r="T4398" s="3"/>
      <c r="V4398" s="3"/>
      <c r="W4398" s="3"/>
      <c r="X4398" s="3"/>
      <c r="Z4398" s="3"/>
      <c r="AA4398" s="3"/>
      <c r="AB4398" s="3"/>
      <c r="AC4398" s="3"/>
      <c r="AD4398" s="3"/>
      <c r="AF4398" s="3"/>
      <c r="AG4398" s="3"/>
      <c r="AH4398" s="3"/>
      <c r="AJ4398" s="3"/>
      <c r="AK4398" s="3"/>
      <c r="AL4398" s="3"/>
      <c r="AN4398" s="3"/>
      <c r="AQ4398" s="3"/>
    </row>
    <row r="4399" spans="1:43">
      <c r="A4399" t="str">
        <f>IF(C4399="","","Allievo "&amp;COUNTIF($C$2:C4399,C4399))</f>
        <v/>
      </c>
      <c r="H4399" s="3"/>
      <c r="N4399" s="3"/>
      <c r="O4399" s="3"/>
      <c r="P4399" s="3"/>
      <c r="Q4399" s="3"/>
      <c r="R4399" s="3"/>
      <c r="S4399" s="3"/>
      <c r="T4399" s="3"/>
      <c r="V4399" s="3"/>
      <c r="W4399" s="3"/>
      <c r="X4399" s="3"/>
      <c r="Z4399" s="3"/>
      <c r="AA4399" s="3"/>
      <c r="AB4399" s="3"/>
      <c r="AC4399" s="3"/>
      <c r="AD4399" s="3"/>
      <c r="AF4399" s="3"/>
      <c r="AG4399" s="3"/>
      <c r="AH4399" s="3"/>
      <c r="AJ4399" s="3"/>
      <c r="AK4399" s="3"/>
      <c r="AL4399" s="3"/>
      <c r="AN4399" s="3"/>
      <c r="AQ4399" s="3"/>
    </row>
    <row r="4400" spans="1:43">
      <c r="A4400" t="str">
        <f>IF(C4400="","","Allievo "&amp;COUNTIF($C$2:C4400,C4400))</f>
        <v/>
      </c>
      <c r="H4400" s="3"/>
      <c r="N4400" s="3"/>
      <c r="O4400" s="3"/>
      <c r="P4400" s="3"/>
      <c r="Q4400" s="3"/>
      <c r="R4400" s="3"/>
      <c r="S4400" s="3"/>
      <c r="T4400" s="3"/>
      <c r="V4400" s="3"/>
      <c r="W4400" s="3"/>
      <c r="X4400" s="3"/>
      <c r="Z4400" s="3"/>
      <c r="AA4400" s="3"/>
      <c r="AB4400" s="3"/>
      <c r="AC4400" s="3"/>
      <c r="AD4400" s="3"/>
      <c r="AF4400" s="3"/>
      <c r="AG4400" s="3"/>
      <c r="AH4400" s="3"/>
      <c r="AJ4400" s="3"/>
      <c r="AK4400" s="3"/>
      <c r="AL4400" s="3"/>
      <c r="AN4400" s="3"/>
      <c r="AQ4400" s="3"/>
    </row>
    <row r="4401" spans="1:43">
      <c r="A4401" t="str">
        <f>IF(C4401="","","Allievo "&amp;COUNTIF($C$2:C4401,C4401))</f>
        <v/>
      </c>
      <c r="H4401" s="3"/>
      <c r="N4401" s="3"/>
      <c r="O4401" s="3"/>
      <c r="P4401" s="3"/>
      <c r="Q4401" s="3"/>
      <c r="R4401" s="3"/>
      <c r="S4401" s="3"/>
      <c r="T4401" s="3"/>
      <c r="V4401" s="3"/>
      <c r="W4401" s="3"/>
      <c r="X4401" s="3"/>
      <c r="Z4401" s="3"/>
      <c r="AA4401" s="3"/>
      <c r="AB4401" s="3"/>
      <c r="AC4401" s="3"/>
      <c r="AD4401" s="3"/>
      <c r="AF4401" s="3"/>
      <c r="AG4401" s="3"/>
      <c r="AH4401" s="3"/>
      <c r="AJ4401" s="3"/>
      <c r="AK4401" s="3"/>
      <c r="AL4401" s="3"/>
      <c r="AN4401" s="3"/>
      <c r="AQ4401" s="3"/>
    </row>
    <row r="4402" spans="1:43">
      <c r="A4402" t="str">
        <f>IF(C4402="","","Allievo "&amp;COUNTIF($C$2:C4402,C4402))</f>
        <v/>
      </c>
      <c r="H4402" s="3"/>
      <c r="N4402" s="3"/>
      <c r="O4402" s="3"/>
      <c r="P4402" s="3"/>
      <c r="Q4402" s="3"/>
      <c r="R4402" s="3"/>
      <c r="S4402" s="3"/>
      <c r="T4402" s="3"/>
      <c r="V4402" s="3"/>
      <c r="W4402" s="3"/>
      <c r="X4402" s="3"/>
      <c r="Z4402" s="3"/>
      <c r="AA4402" s="3"/>
      <c r="AB4402" s="3"/>
      <c r="AC4402" s="3"/>
      <c r="AD4402" s="3"/>
      <c r="AF4402" s="3"/>
      <c r="AG4402" s="3"/>
      <c r="AH4402" s="3"/>
      <c r="AJ4402" s="3"/>
      <c r="AK4402" s="3"/>
      <c r="AL4402" s="3"/>
      <c r="AN4402" s="3"/>
      <c r="AQ4402" s="3"/>
    </row>
    <row r="4403" spans="1:43">
      <c r="A4403" t="str">
        <f>IF(C4403="","","Allievo "&amp;COUNTIF($C$2:C4403,C4403))</f>
        <v/>
      </c>
      <c r="H4403" s="3"/>
      <c r="N4403" s="3"/>
      <c r="O4403" s="3"/>
      <c r="P4403" s="3"/>
      <c r="Q4403" s="3"/>
      <c r="R4403" s="3"/>
      <c r="S4403" s="3"/>
      <c r="T4403" s="3"/>
      <c r="V4403" s="3"/>
      <c r="W4403" s="3"/>
      <c r="X4403" s="3"/>
      <c r="Z4403" s="3"/>
      <c r="AA4403" s="3"/>
      <c r="AB4403" s="3"/>
      <c r="AC4403" s="3"/>
      <c r="AD4403" s="3"/>
      <c r="AF4403" s="3"/>
      <c r="AG4403" s="3"/>
      <c r="AH4403" s="3"/>
      <c r="AJ4403" s="3"/>
      <c r="AK4403" s="3"/>
      <c r="AL4403" s="3"/>
      <c r="AN4403" s="3"/>
      <c r="AQ4403" s="3"/>
    </row>
    <row r="4404" spans="1:43">
      <c r="A4404" t="str">
        <f>IF(C4404="","","Allievo "&amp;COUNTIF($C$2:C4404,C4404))</f>
        <v/>
      </c>
      <c r="H4404" s="3"/>
      <c r="N4404" s="3"/>
      <c r="O4404" s="3"/>
      <c r="P4404" s="3"/>
      <c r="Q4404" s="3"/>
      <c r="R4404" s="3"/>
      <c r="S4404" s="3"/>
      <c r="T4404" s="3"/>
      <c r="V4404" s="3"/>
      <c r="W4404" s="3"/>
      <c r="X4404" s="3"/>
      <c r="Z4404" s="3"/>
      <c r="AA4404" s="3"/>
      <c r="AB4404" s="3"/>
      <c r="AC4404" s="3"/>
      <c r="AD4404" s="3"/>
      <c r="AF4404" s="3"/>
      <c r="AG4404" s="3"/>
      <c r="AH4404" s="3"/>
      <c r="AJ4404" s="3"/>
      <c r="AK4404" s="3"/>
      <c r="AL4404" s="3"/>
      <c r="AN4404" s="3"/>
      <c r="AQ4404" s="3"/>
    </row>
    <row r="4405" spans="1:43">
      <c r="A4405" t="str">
        <f>IF(C4405="","","Allievo "&amp;COUNTIF($C$2:C4405,C4405))</f>
        <v/>
      </c>
      <c r="H4405" s="3"/>
      <c r="N4405" s="3"/>
      <c r="O4405" s="3"/>
      <c r="P4405" s="3"/>
      <c r="Q4405" s="3"/>
      <c r="R4405" s="3"/>
      <c r="S4405" s="3"/>
      <c r="T4405" s="3"/>
      <c r="V4405" s="3"/>
      <c r="W4405" s="3"/>
      <c r="X4405" s="3"/>
      <c r="Z4405" s="3"/>
      <c r="AA4405" s="3"/>
      <c r="AB4405" s="3"/>
      <c r="AC4405" s="3"/>
      <c r="AD4405" s="3"/>
      <c r="AF4405" s="3"/>
      <c r="AG4405" s="3"/>
      <c r="AH4405" s="3"/>
      <c r="AJ4405" s="3"/>
      <c r="AK4405" s="3"/>
      <c r="AL4405" s="3"/>
      <c r="AN4405" s="3"/>
      <c r="AQ4405" s="3"/>
    </row>
    <row r="4406" spans="1:43">
      <c r="A4406" t="str">
        <f>IF(C4406="","","Allievo "&amp;COUNTIF($C$2:C4406,C4406))</f>
        <v/>
      </c>
      <c r="H4406" s="3"/>
      <c r="N4406" s="3"/>
      <c r="O4406" s="3"/>
      <c r="P4406" s="3"/>
      <c r="Q4406" s="3"/>
      <c r="R4406" s="3"/>
      <c r="S4406" s="3"/>
      <c r="T4406" s="3"/>
      <c r="V4406" s="3"/>
      <c r="W4406" s="3"/>
      <c r="X4406" s="3"/>
      <c r="Z4406" s="3"/>
      <c r="AA4406" s="3"/>
      <c r="AB4406" s="3"/>
      <c r="AC4406" s="3"/>
      <c r="AD4406" s="3"/>
      <c r="AF4406" s="3"/>
      <c r="AG4406" s="3"/>
      <c r="AH4406" s="3"/>
      <c r="AJ4406" s="3"/>
      <c r="AK4406" s="3"/>
      <c r="AL4406" s="3"/>
      <c r="AN4406" s="3"/>
      <c r="AQ4406" s="3"/>
    </row>
    <row r="4407" spans="1:43">
      <c r="A4407" t="str">
        <f>IF(C4407="","","Allievo "&amp;COUNTIF($C$2:C4407,C4407))</f>
        <v/>
      </c>
      <c r="H4407" s="3"/>
      <c r="N4407" s="3"/>
      <c r="O4407" s="3"/>
      <c r="P4407" s="3"/>
      <c r="Q4407" s="3"/>
      <c r="R4407" s="3"/>
      <c r="S4407" s="3"/>
      <c r="T4407" s="3"/>
      <c r="V4407" s="3"/>
      <c r="W4407" s="3"/>
      <c r="X4407" s="3"/>
      <c r="Z4407" s="3"/>
      <c r="AA4407" s="3"/>
      <c r="AB4407" s="3"/>
      <c r="AC4407" s="3"/>
      <c r="AD4407" s="3"/>
      <c r="AF4407" s="3"/>
      <c r="AG4407" s="3"/>
      <c r="AH4407" s="3"/>
      <c r="AJ4407" s="3"/>
      <c r="AK4407" s="3"/>
      <c r="AL4407" s="3"/>
      <c r="AN4407" s="3"/>
      <c r="AQ4407" s="3"/>
    </row>
    <row r="4408" spans="1:43">
      <c r="A4408" t="str">
        <f>IF(C4408="","","Allievo "&amp;COUNTIF($C$2:C4408,C4408))</f>
        <v/>
      </c>
      <c r="H4408" s="3"/>
      <c r="N4408" s="3"/>
      <c r="O4408" s="3"/>
      <c r="P4408" s="3"/>
      <c r="Q4408" s="3"/>
      <c r="R4408" s="3"/>
      <c r="S4408" s="3"/>
      <c r="T4408" s="3"/>
      <c r="V4408" s="3"/>
      <c r="W4408" s="3"/>
      <c r="X4408" s="3"/>
      <c r="Z4408" s="3"/>
      <c r="AA4408" s="3"/>
      <c r="AB4408" s="3"/>
      <c r="AC4408" s="3"/>
      <c r="AD4408" s="3"/>
      <c r="AF4408" s="3"/>
      <c r="AG4408" s="3"/>
      <c r="AH4408" s="3"/>
      <c r="AJ4408" s="3"/>
      <c r="AK4408" s="3"/>
      <c r="AL4408" s="3"/>
      <c r="AN4408" s="3"/>
      <c r="AQ4408" s="3"/>
    </row>
    <row r="4409" spans="1:43">
      <c r="A4409" t="str">
        <f>IF(C4409="","","Allievo "&amp;COUNTIF($C$2:C4409,C4409))</f>
        <v/>
      </c>
      <c r="H4409" s="3"/>
      <c r="N4409" s="3"/>
      <c r="O4409" s="3"/>
      <c r="P4409" s="3"/>
      <c r="Q4409" s="3"/>
      <c r="R4409" s="3"/>
      <c r="S4409" s="3"/>
      <c r="T4409" s="3"/>
      <c r="V4409" s="3"/>
      <c r="W4409" s="3"/>
      <c r="X4409" s="3"/>
      <c r="Z4409" s="3"/>
      <c r="AA4409" s="3"/>
      <c r="AB4409" s="3"/>
      <c r="AC4409" s="3"/>
      <c r="AD4409" s="3"/>
      <c r="AF4409" s="3"/>
      <c r="AG4409" s="3"/>
      <c r="AH4409" s="3"/>
      <c r="AJ4409" s="3"/>
      <c r="AK4409" s="3"/>
      <c r="AL4409" s="3"/>
      <c r="AN4409" s="3"/>
      <c r="AQ4409" s="3"/>
    </row>
    <row r="4410" spans="1:43">
      <c r="A4410" t="str">
        <f>IF(C4410="","","Allievo "&amp;COUNTIF($C$2:C4410,C4410))</f>
        <v/>
      </c>
      <c r="H4410" s="3"/>
      <c r="N4410" s="3"/>
      <c r="O4410" s="3"/>
      <c r="P4410" s="3"/>
      <c r="Q4410" s="3"/>
      <c r="R4410" s="3"/>
      <c r="S4410" s="3"/>
      <c r="T4410" s="3"/>
      <c r="V4410" s="3"/>
      <c r="W4410" s="3"/>
      <c r="X4410" s="3"/>
      <c r="Z4410" s="3"/>
      <c r="AA4410" s="3"/>
      <c r="AB4410" s="3"/>
      <c r="AC4410" s="3"/>
      <c r="AD4410" s="3"/>
      <c r="AF4410" s="3"/>
      <c r="AG4410" s="3"/>
      <c r="AH4410" s="3"/>
      <c r="AJ4410" s="3"/>
      <c r="AK4410" s="3"/>
      <c r="AL4410" s="3"/>
      <c r="AN4410" s="3"/>
      <c r="AQ4410" s="3"/>
    </row>
    <row r="4411" spans="1:43">
      <c r="A4411" t="str">
        <f>IF(C4411="","","Allievo "&amp;COUNTIF($C$2:C4411,C4411))</f>
        <v/>
      </c>
      <c r="H4411" s="3"/>
      <c r="N4411" s="3"/>
      <c r="O4411" s="3"/>
      <c r="P4411" s="3"/>
      <c r="Q4411" s="3"/>
      <c r="R4411" s="3"/>
      <c r="S4411" s="3"/>
      <c r="T4411" s="3"/>
      <c r="V4411" s="3"/>
      <c r="W4411" s="3"/>
      <c r="X4411" s="3"/>
      <c r="Z4411" s="3"/>
      <c r="AA4411" s="3"/>
      <c r="AB4411" s="3"/>
      <c r="AC4411" s="3"/>
      <c r="AD4411" s="3"/>
      <c r="AF4411" s="3"/>
      <c r="AG4411" s="3"/>
      <c r="AH4411" s="3"/>
      <c r="AJ4411" s="3"/>
      <c r="AK4411" s="3"/>
      <c r="AL4411" s="3"/>
      <c r="AN4411" s="3"/>
      <c r="AQ4411" s="3"/>
    </row>
    <row r="4412" spans="1:43">
      <c r="A4412" t="str">
        <f>IF(C4412="","","Allievo "&amp;COUNTIF($C$2:C4412,C4412))</f>
        <v/>
      </c>
      <c r="H4412" s="3"/>
      <c r="N4412" s="3"/>
      <c r="O4412" s="3"/>
      <c r="P4412" s="3"/>
      <c r="Q4412" s="3"/>
      <c r="R4412" s="3"/>
      <c r="S4412" s="3"/>
      <c r="T4412" s="3"/>
      <c r="V4412" s="3"/>
      <c r="W4412" s="3"/>
      <c r="X4412" s="3"/>
      <c r="Z4412" s="3"/>
      <c r="AA4412" s="3"/>
      <c r="AB4412" s="3"/>
      <c r="AC4412" s="3"/>
      <c r="AD4412" s="3"/>
      <c r="AF4412" s="3"/>
      <c r="AG4412" s="3"/>
      <c r="AH4412" s="3"/>
      <c r="AJ4412" s="3"/>
      <c r="AK4412" s="3"/>
      <c r="AL4412" s="3"/>
      <c r="AN4412" s="3"/>
      <c r="AQ4412" s="3"/>
    </row>
    <row r="4413" spans="1:43">
      <c r="A4413" t="str">
        <f>IF(C4413="","","Allievo "&amp;COUNTIF($C$2:C4413,C4413))</f>
        <v/>
      </c>
      <c r="H4413" s="3"/>
      <c r="N4413" s="3"/>
      <c r="O4413" s="3"/>
      <c r="P4413" s="3"/>
      <c r="Q4413" s="3"/>
      <c r="R4413" s="3"/>
      <c r="S4413" s="3"/>
      <c r="T4413" s="3"/>
      <c r="V4413" s="3"/>
      <c r="W4413" s="3"/>
      <c r="X4413" s="3"/>
      <c r="Z4413" s="3"/>
      <c r="AA4413" s="3"/>
      <c r="AB4413" s="3"/>
      <c r="AC4413" s="3"/>
      <c r="AD4413" s="3"/>
      <c r="AF4413" s="3"/>
      <c r="AG4413" s="3"/>
      <c r="AH4413" s="3"/>
      <c r="AJ4413" s="3"/>
      <c r="AK4413" s="3"/>
      <c r="AL4413" s="3"/>
      <c r="AN4413" s="3"/>
      <c r="AQ4413" s="3"/>
    </row>
    <row r="4414" spans="1:43">
      <c r="A4414" t="str">
        <f>IF(C4414="","","Allievo "&amp;COUNTIF($C$2:C4414,C4414))</f>
        <v/>
      </c>
      <c r="H4414" s="3"/>
      <c r="N4414" s="3"/>
      <c r="O4414" s="3"/>
      <c r="P4414" s="3"/>
      <c r="Q4414" s="3"/>
      <c r="R4414" s="3"/>
      <c r="S4414" s="3"/>
      <c r="T4414" s="3"/>
      <c r="V4414" s="3"/>
      <c r="W4414" s="3"/>
      <c r="X4414" s="3"/>
      <c r="Z4414" s="3"/>
      <c r="AA4414" s="3"/>
      <c r="AB4414" s="3"/>
      <c r="AC4414" s="3"/>
      <c r="AD4414" s="3"/>
      <c r="AF4414" s="3"/>
      <c r="AG4414" s="3"/>
      <c r="AH4414" s="3"/>
      <c r="AJ4414" s="3"/>
      <c r="AK4414" s="3"/>
      <c r="AL4414" s="3"/>
      <c r="AN4414" s="3"/>
      <c r="AQ4414" s="3"/>
    </row>
    <row r="4415" spans="1:43">
      <c r="A4415" t="str">
        <f>IF(C4415="","","Allievo "&amp;COUNTIF($C$2:C4415,C4415))</f>
        <v/>
      </c>
      <c r="H4415" s="3"/>
      <c r="N4415" s="3"/>
      <c r="O4415" s="3"/>
      <c r="P4415" s="3"/>
      <c r="Q4415" s="3"/>
      <c r="R4415" s="3"/>
      <c r="S4415" s="3"/>
      <c r="T4415" s="3"/>
      <c r="V4415" s="3"/>
      <c r="W4415" s="3"/>
      <c r="X4415" s="3"/>
      <c r="Z4415" s="3"/>
      <c r="AA4415" s="3"/>
      <c r="AB4415" s="3"/>
      <c r="AC4415" s="3"/>
      <c r="AD4415" s="3"/>
      <c r="AF4415" s="3"/>
      <c r="AG4415" s="3"/>
      <c r="AH4415" s="3"/>
      <c r="AJ4415" s="3"/>
      <c r="AK4415" s="3"/>
      <c r="AL4415" s="3"/>
      <c r="AN4415" s="3"/>
      <c r="AQ4415" s="3"/>
    </row>
    <row r="4416" spans="1:43">
      <c r="A4416" t="str">
        <f>IF(C4416="","","Allievo "&amp;COUNTIF($C$2:C4416,C4416))</f>
        <v/>
      </c>
      <c r="H4416" s="3"/>
      <c r="N4416" s="3"/>
      <c r="O4416" s="3"/>
      <c r="P4416" s="3"/>
      <c r="Q4416" s="3"/>
      <c r="R4416" s="3"/>
      <c r="S4416" s="3"/>
      <c r="T4416" s="3"/>
      <c r="V4416" s="3"/>
      <c r="W4416" s="3"/>
      <c r="X4416" s="3"/>
      <c r="Z4416" s="3"/>
      <c r="AA4416" s="3"/>
      <c r="AB4416" s="3"/>
      <c r="AC4416" s="3"/>
      <c r="AD4416" s="3"/>
      <c r="AF4416" s="3"/>
      <c r="AG4416" s="3"/>
      <c r="AH4416" s="3"/>
      <c r="AJ4416" s="3"/>
      <c r="AK4416" s="3"/>
      <c r="AL4416" s="3"/>
      <c r="AN4416" s="3"/>
      <c r="AQ4416" s="3"/>
    </row>
    <row r="4417" spans="1:43">
      <c r="A4417" t="str">
        <f>IF(C4417="","","Allievo "&amp;COUNTIF($C$2:C4417,C4417))</f>
        <v/>
      </c>
      <c r="H4417" s="3"/>
      <c r="N4417" s="3"/>
      <c r="O4417" s="3"/>
      <c r="P4417" s="3"/>
      <c r="Q4417" s="3"/>
      <c r="R4417" s="3"/>
      <c r="S4417" s="3"/>
      <c r="T4417" s="3"/>
      <c r="V4417" s="3"/>
      <c r="W4417" s="3"/>
      <c r="X4417" s="3"/>
      <c r="Z4417" s="3"/>
      <c r="AA4417" s="3"/>
      <c r="AB4417" s="3"/>
      <c r="AC4417" s="3"/>
      <c r="AD4417" s="3"/>
      <c r="AF4417" s="3"/>
      <c r="AG4417" s="3"/>
      <c r="AH4417" s="3"/>
      <c r="AJ4417" s="3"/>
      <c r="AK4417" s="3"/>
      <c r="AL4417" s="3"/>
      <c r="AN4417" s="3"/>
      <c r="AQ4417" s="3"/>
    </row>
    <row r="4418" spans="1:43">
      <c r="A4418" t="str">
        <f>IF(C4418="","","Allievo "&amp;COUNTIF($C$2:C4418,C4418))</f>
        <v/>
      </c>
      <c r="H4418" s="3"/>
      <c r="N4418" s="3"/>
      <c r="O4418" s="3"/>
      <c r="P4418" s="3"/>
      <c r="Q4418" s="3"/>
      <c r="R4418" s="3"/>
      <c r="S4418" s="3"/>
      <c r="T4418" s="3"/>
      <c r="V4418" s="3"/>
      <c r="W4418" s="3"/>
      <c r="X4418" s="3"/>
      <c r="Z4418" s="3"/>
      <c r="AA4418" s="3"/>
      <c r="AB4418" s="3"/>
      <c r="AC4418" s="3"/>
      <c r="AD4418" s="3"/>
      <c r="AF4418" s="3"/>
      <c r="AG4418" s="3"/>
      <c r="AH4418" s="3"/>
      <c r="AJ4418" s="3"/>
      <c r="AK4418" s="3"/>
      <c r="AL4418" s="3"/>
      <c r="AN4418" s="3"/>
      <c r="AQ4418" s="3"/>
    </row>
    <row r="4419" spans="1:43">
      <c r="A4419" t="str">
        <f>IF(C4419="","","Allievo "&amp;COUNTIF($C$2:C4419,C4419))</f>
        <v/>
      </c>
      <c r="H4419" s="3"/>
      <c r="N4419" s="3"/>
      <c r="O4419" s="3"/>
      <c r="P4419" s="3"/>
      <c r="Q4419" s="3"/>
      <c r="R4419" s="3"/>
      <c r="S4419" s="3"/>
      <c r="T4419" s="3"/>
      <c r="V4419" s="3"/>
      <c r="W4419" s="3"/>
      <c r="X4419" s="3"/>
      <c r="Z4419" s="3"/>
      <c r="AA4419" s="3"/>
      <c r="AB4419" s="3"/>
      <c r="AC4419" s="3"/>
      <c r="AD4419" s="3"/>
      <c r="AF4419" s="3"/>
      <c r="AG4419" s="3"/>
      <c r="AH4419" s="3"/>
      <c r="AJ4419" s="3"/>
      <c r="AK4419" s="3"/>
      <c r="AL4419" s="3"/>
      <c r="AN4419" s="3"/>
      <c r="AQ4419" s="3"/>
    </row>
    <row r="4420" spans="1:43">
      <c r="A4420" t="str">
        <f>IF(C4420="","","Allievo "&amp;COUNTIF($C$2:C4420,C4420))</f>
        <v/>
      </c>
      <c r="H4420" s="3"/>
      <c r="N4420" s="3"/>
      <c r="O4420" s="3"/>
      <c r="P4420" s="3"/>
      <c r="Q4420" s="3"/>
      <c r="R4420" s="3"/>
      <c r="S4420" s="3"/>
      <c r="T4420" s="3"/>
      <c r="V4420" s="3"/>
      <c r="W4420" s="3"/>
      <c r="X4420" s="3"/>
      <c r="Z4420" s="3"/>
      <c r="AA4420" s="3"/>
      <c r="AB4420" s="3"/>
      <c r="AC4420" s="3"/>
      <c r="AD4420" s="3"/>
      <c r="AF4420" s="3"/>
      <c r="AG4420" s="3"/>
      <c r="AH4420" s="3"/>
      <c r="AJ4420" s="3"/>
      <c r="AK4420" s="3"/>
      <c r="AL4420" s="3"/>
      <c r="AN4420" s="3"/>
      <c r="AQ4420" s="3"/>
    </row>
    <row r="4421" spans="1:43">
      <c r="A4421" t="str">
        <f>IF(C4421="","","Allievo "&amp;COUNTIF($C$2:C4421,C4421))</f>
        <v/>
      </c>
      <c r="H4421" s="3"/>
      <c r="N4421" s="3"/>
      <c r="O4421" s="3"/>
      <c r="P4421" s="3"/>
      <c r="Q4421" s="3"/>
      <c r="R4421" s="3"/>
      <c r="S4421" s="3"/>
      <c r="T4421" s="3"/>
      <c r="V4421" s="3"/>
      <c r="W4421" s="3"/>
      <c r="X4421" s="3"/>
      <c r="Z4421" s="3"/>
      <c r="AA4421" s="3"/>
      <c r="AB4421" s="3"/>
      <c r="AC4421" s="3"/>
      <c r="AD4421" s="3"/>
      <c r="AF4421" s="3"/>
      <c r="AG4421" s="3"/>
      <c r="AH4421" s="3"/>
      <c r="AJ4421" s="3"/>
      <c r="AK4421" s="3"/>
      <c r="AL4421" s="3"/>
      <c r="AN4421" s="3"/>
      <c r="AQ4421" s="3"/>
    </row>
    <row r="4422" spans="1:43">
      <c r="A4422" t="str">
        <f>IF(C4422="","","Allievo "&amp;COUNTIF($C$2:C4422,C4422))</f>
        <v/>
      </c>
      <c r="H4422" s="3"/>
      <c r="N4422" s="3"/>
      <c r="O4422" s="3"/>
      <c r="P4422" s="3"/>
      <c r="Q4422" s="3"/>
      <c r="R4422" s="3"/>
      <c r="S4422" s="3"/>
      <c r="T4422" s="3"/>
      <c r="V4422" s="3"/>
      <c r="W4422" s="3"/>
      <c r="X4422" s="3"/>
      <c r="Z4422" s="3"/>
      <c r="AA4422" s="3"/>
      <c r="AB4422" s="3"/>
      <c r="AC4422" s="3"/>
      <c r="AD4422" s="3"/>
      <c r="AF4422" s="3"/>
      <c r="AG4422" s="3"/>
      <c r="AH4422" s="3"/>
      <c r="AJ4422" s="3"/>
      <c r="AK4422" s="3"/>
      <c r="AL4422" s="3"/>
      <c r="AN4422" s="3"/>
      <c r="AQ4422" s="3"/>
    </row>
    <row r="4423" spans="1:43">
      <c r="A4423" t="str">
        <f>IF(C4423="","","Allievo "&amp;COUNTIF($C$2:C4423,C4423))</f>
        <v/>
      </c>
      <c r="H4423" s="3"/>
      <c r="N4423" s="3"/>
      <c r="O4423" s="3"/>
      <c r="P4423" s="3"/>
      <c r="Q4423" s="3"/>
      <c r="R4423" s="3"/>
      <c r="S4423" s="3"/>
      <c r="T4423" s="3"/>
      <c r="V4423" s="3"/>
      <c r="W4423" s="3"/>
      <c r="X4423" s="3"/>
      <c r="Z4423" s="3"/>
      <c r="AA4423" s="3"/>
      <c r="AB4423" s="3"/>
      <c r="AC4423" s="3"/>
      <c r="AD4423" s="3"/>
      <c r="AF4423" s="3"/>
      <c r="AG4423" s="3"/>
      <c r="AH4423" s="3"/>
      <c r="AJ4423" s="3"/>
      <c r="AK4423" s="3"/>
      <c r="AL4423" s="3"/>
      <c r="AN4423" s="3"/>
      <c r="AQ4423" s="3"/>
    </row>
    <row r="4424" spans="1:43">
      <c r="A4424" t="str">
        <f>IF(C4424="","","Allievo "&amp;COUNTIF($C$2:C4424,C4424))</f>
        <v/>
      </c>
      <c r="H4424" s="3"/>
      <c r="N4424" s="3"/>
      <c r="O4424" s="3"/>
      <c r="P4424" s="3"/>
      <c r="Q4424" s="3"/>
      <c r="R4424" s="3"/>
      <c r="S4424" s="3"/>
      <c r="T4424" s="3"/>
      <c r="V4424" s="3"/>
      <c r="W4424" s="3"/>
      <c r="X4424" s="3"/>
      <c r="Z4424" s="3"/>
      <c r="AA4424" s="3"/>
      <c r="AB4424" s="3"/>
      <c r="AC4424" s="3"/>
      <c r="AD4424" s="3"/>
      <c r="AF4424" s="3"/>
      <c r="AG4424" s="3"/>
      <c r="AH4424" s="3"/>
      <c r="AJ4424" s="3"/>
      <c r="AK4424" s="3"/>
      <c r="AL4424" s="3"/>
      <c r="AN4424" s="3"/>
      <c r="AQ4424" s="3"/>
    </row>
    <row r="4425" spans="1:43">
      <c r="A4425" t="str">
        <f>IF(C4425="","","Allievo "&amp;COUNTIF($C$2:C4425,C4425))</f>
        <v/>
      </c>
      <c r="H4425" s="3"/>
      <c r="N4425" s="3"/>
      <c r="O4425" s="3"/>
      <c r="P4425" s="3"/>
      <c r="Q4425" s="3"/>
      <c r="R4425" s="3"/>
      <c r="S4425" s="3"/>
      <c r="T4425" s="3"/>
      <c r="V4425" s="3"/>
      <c r="W4425" s="3"/>
      <c r="X4425" s="3"/>
      <c r="Z4425" s="3"/>
      <c r="AA4425" s="3"/>
      <c r="AB4425" s="3"/>
      <c r="AC4425" s="3"/>
      <c r="AD4425" s="3"/>
      <c r="AF4425" s="3"/>
      <c r="AG4425" s="3"/>
      <c r="AH4425" s="3"/>
      <c r="AJ4425" s="3"/>
      <c r="AK4425" s="3"/>
      <c r="AL4425" s="3"/>
      <c r="AN4425" s="3"/>
      <c r="AQ4425" s="3"/>
    </row>
    <row r="4426" spans="1:43">
      <c r="A4426" t="str">
        <f>IF(C4426="","","Allievo "&amp;COUNTIF($C$2:C4426,C4426))</f>
        <v/>
      </c>
      <c r="H4426" s="3"/>
      <c r="N4426" s="3"/>
      <c r="O4426" s="3"/>
      <c r="P4426" s="3"/>
      <c r="Q4426" s="3"/>
      <c r="R4426" s="3"/>
      <c r="S4426" s="3"/>
      <c r="T4426" s="3"/>
      <c r="V4426" s="3"/>
      <c r="W4426" s="3"/>
      <c r="X4426" s="3"/>
      <c r="Z4426" s="3"/>
      <c r="AA4426" s="3"/>
      <c r="AB4426" s="3"/>
      <c r="AC4426" s="3"/>
      <c r="AD4426" s="3"/>
      <c r="AF4426" s="3"/>
      <c r="AG4426" s="3"/>
      <c r="AH4426" s="3"/>
      <c r="AJ4426" s="3"/>
      <c r="AK4426" s="3"/>
      <c r="AL4426" s="3"/>
      <c r="AN4426" s="3"/>
      <c r="AQ4426" s="3"/>
    </row>
    <row r="4427" spans="1:43">
      <c r="A4427" t="str">
        <f>IF(C4427="","","Allievo "&amp;COUNTIF($C$2:C4427,C4427))</f>
        <v/>
      </c>
      <c r="H4427" s="3"/>
      <c r="N4427" s="3"/>
      <c r="O4427" s="3"/>
      <c r="P4427" s="3"/>
      <c r="Q4427" s="3"/>
      <c r="R4427" s="3"/>
      <c r="S4427" s="3"/>
      <c r="T4427" s="3"/>
      <c r="V4427" s="3"/>
      <c r="W4427" s="3"/>
      <c r="X4427" s="3"/>
      <c r="Z4427" s="3"/>
      <c r="AA4427" s="3"/>
      <c r="AB4427" s="3"/>
      <c r="AC4427" s="3"/>
      <c r="AD4427" s="3"/>
      <c r="AF4427" s="3"/>
      <c r="AG4427" s="3"/>
      <c r="AH4427" s="3"/>
      <c r="AJ4427" s="3"/>
      <c r="AK4427" s="3"/>
      <c r="AL4427" s="3"/>
      <c r="AN4427" s="3"/>
      <c r="AQ4427" s="3"/>
    </row>
    <row r="4428" spans="1:43">
      <c r="A4428" t="str">
        <f>IF(C4428="","","Allievo "&amp;COUNTIF($C$2:C4428,C4428))</f>
        <v/>
      </c>
      <c r="H4428" s="3"/>
      <c r="N4428" s="3"/>
      <c r="O4428" s="3"/>
      <c r="P4428" s="3"/>
      <c r="Q4428" s="3"/>
      <c r="R4428" s="3"/>
      <c r="S4428" s="3"/>
      <c r="T4428" s="3"/>
      <c r="V4428" s="3"/>
      <c r="W4428" s="3"/>
      <c r="X4428" s="3"/>
      <c r="Z4428" s="3"/>
      <c r="AA4428" s="3"/>
      <c r="AB4428" s="3"/>
      <c r="AC4428" s="3"/>
      <c r="AD4428" s="3"/>
      <c r="AF4428" s="3"/>
      <c r="AG4428" s="3"/>
      <c r="AH4428" s="3"/>
      <c r="AJ4428" s="3"/>
      <c r="AK4428" s="3"/>
      <c r="AL4428" s="3"/>
      <c r="AN4428" s="3"/>
      <c r="AQ4428" s="3"/>
    </row>
    <row r="4429" spans="1:43">
      <c r="A4429" t="str">
        <f>IF(C4429="","","Allievo "&amp;COUNTIF($C$2:C4429,C4429))</f>
        <v/>
      </c>
      <c r="H4429" s="3"/>
      <c r="N4429" s="3"/>
      <c r="O4429" s="3"/>
      <c r="P4429" s="3"/>
      <c r="Q4429" s="3"/>
      <c r="R4429" s="3"/>
      <c r="S4429" s="3"/>
      <c r="T4429" s="3"/>
      <c r="V4429" s="3"/>
      <c r="W4429" s="3"/>
      <c r="X4429" s="3"/>
      <c r="Z4429" s="3"/>
      <c r="AA4429" s="3"/>
      <c r="AB4429" s="3"/>
      <c r="AC4429" s="3"/>
      <c r="AD4429" s="3"/>
      <c r="AF4429" s="3"/>
      <c r="AG4429" s="3"/>
      <c r="AH4429" s="3"/>
      <c r="AJ4429" s="3"/>
      <c r="AK4429" s="3"/>
      <c r="AL4429" s="3"/>
      <c r="AN4429" s="3"/>
      <c r="AQ4429" s="3"/>
    </row>
    <row r="4430" spans="1:43">
      <c r="A4430" t="str">
        <f>IF(C4430="","","Allievo "&amp;COUNTIF($C$2:C4430,C4430))</f>
        <v/>
      </c>
      <c r="H4430" s="3"/>
      <c r="N4430" s="3"/>
      <c r="O4430" s="3"/>
      <c r="P4430" s="3"/>
      <c r="Q4430" s="3"/>
      <c r="R4430" s="3"/>
      <c r="S4430" s="3"/>
      <c r="T4430" s="3"/>
      <c r="V4430" s="3"/>
      <c r="W4430" s="3"/>
      <c r="X4430" s="3"/>
      <c r="Z4430" s="3"/>
      <c r="AA4430" s="3"/>
      <c r="AB4430" s="3"/>
      <c r="AC4430" s="3"/>
      <c r="AD4430" s="3"/>
      <c r="AF4430" s="3"/>
      <c r="AG4430" s="3"/>
      <c r="AH4430" s="3"/>
      <c r="AJ4430" s="3"/>
      <c r="AK4430" s="3"/>
      <c r="AL4430" s="3"/>
      <c r="AN4430" s="3"/>
      <c r="AQ4430" s="3"/>
    </row>
    <row r="4431" spans="1:43">
      <c r="A4431" t="str">
        <f>IF(C4431="","","Allievo "&amp;COUNTIF($C$2:C4431,C4431))</f>
        <v/>
      </c>
      <c r="H4431" s="3"/>
      <c r="N4431" s="3"/>
      <c r="O4431" s="3"/>
      <c r="P4431" s="3"/>
      <c r="Q4431" s="3"/>
      <c r="R4431" s="3"/>
      <c r="S4431" s="3"/>
      <c r="T4431" s="3"/>
      <c r="V4431" s="3"/>
      <c r="W4431" s="3"/>
      <c r="X4431" s="3"/>
      <c r="Z4431" s="3"/>
      <c r="AA4431" s="3"/>
      <c r="AB4431" s="3"/>
      <c r="AC4431" s="3"/>
      <c r="AD4431" s="3"/>
      <c r="AF4431" s="3"/>
      <c r="AG4431" s="3"/>
      <c r="AH4431" s="3"/>
      <c r="AJ4431" s="3"/>
      <c r="AK4431" s="3"/>
      <c r="AL4431" s="3"/>
      <c r="AN4431" s="3"/>
      <c r="AQ4431" s="3"/>
    </row>
    <row r="4432" spans="1:43">
      <c r="A4432" t="str">
        <f>IF(C4432="","","Allievo "&amp;COUNTIF($C$2:C4432,C4432))</f>
        <v/>
      </c>
      <c r="H4432" s="3"/>
      <c r="N4432" s="3"/>
      <c r="O4432" s="3"/>
      <c r="P4432" s="3"/>
      <c r="Q4432" s="3"/>
      <c r="R4432" s="3"/>
      <c r="S4432" s="3"/>
      <c r="T4432" s="3"/>
      <c r="V4432" s="3"/>
      <c r="W4432" s="3"/>
      <c r="X4432" s="3"/>
      <c r="Z4432" s="3"/>
      <c r="AA4432" s="3"/>
      <c r="AB4432" s="3"/>
      <c r="AC4432" s="3"/>
      <c r="AD4432" s="3"/>
      <c r="AF4432" s="3"/>
      <c r="AG4432" s="3"/>
      <c r="AH4432" s="3"/>
      <c r="AJ4432" s="3"/>
      <c r="AK4432" s="3"/>
      <c r="AL4432" s="3"/>
      <c r="AN4432" s="3"/>
      <c r="AQ4432" s="3"/>
    </row>
    <row r="4433" spans="1:43">
      <c r="A4433" t="str">
        <f>IF(C4433="","","Allievo "&amp;COUNTIF($C$2:C4433,C4433))</f>
        <v/>
      </c>
      <c r="H4433" s="3"/>
      <c r="N4433" s="3"/>
      <c r="O4433" s="3"/>
      <c r="P4433" s="3"/>
      <c r="Q4433" s="3"/>
      <c r="R4433" s="3"/>
      <c r="S4433" s="3"/>
      <c r="T4433" s="3"/>
      <c r="V4433" s="3"/>
      <c r="W4433" s="3"/>
      <c r="X4433" s="3"/>
      <c r="Z4433" s="3"/>
      <c r="AA4433" s="3"/>
      <c r="AB4433" s="3"/>
      <c r="AC4433" s="3"/>
      <c r="AD4433" s="3"/>
      <c r="AF4433" s="3"/>
      <c r="AG4433" s="3"/>
      <c r="AH4433" s="3"/>
      <c r="AJ4433" s="3"/>
      <c r="AK4433" s="3"/>
      <c r="AL4433" s="3"/>
      <c r="AN4433" s="3"/>
      <c r="AQ4433" s="3"/>
    </row>
    <row r="4434" spans="1:43">
      <c r="A4434" t="str">
        <f>IF(C4434="","","Allievo "&amp;COUNTIF($C$2:C4434,C4434))</f>
        <v/>
      </c>
      <c r="H4434" s="3"/>
      <c r="N4434" s="3"/>
      <c r="O4434" s="3"/>
      <c r="P4434" s="3"/>
      <c r="Q4434" s="3"/>
      <c r="R4434" s="3"/>
      <c r="S4434" s="3"/>
      <c r="T4434" s="3"/>
      <c r="V4434" s="3"/>
      <c r="W4434" s="3"/>
      <c r="X4434" s="3"/>
      <c r="Z4434" s="3"/>
      <c r="AA4434" s="3"/>
      <c r="AB4434" s="3"/>
      <c r="AC4434" s="3"/>
      <c r="AD4434" s="3"/>
      <c r="AF4434" s="3"/>
      <c r="AG4434" s="3"/>
      <c r="AH4434" s="3"/>
      <c r="AJ4434" s="3"/>
      <c r="AK4434" s="3"/>
      <c r="AL4434" s="3"/>
      <c r="AN4434" s="3"/>
      <c r="AQ4434" s="3"/>
    </row>
    <row r="4435" spans="1:43">
      <c r="A4435" t="str">
        <f>IF(C4435="","","Allievo "&amp;COUNTIF($C$2:C4435,C4435))</f>
        <v/>
      </c>
      <c r="H4435" s="3"/>
      <c r="N4435" s="3"/>
      <c r="O4435" s="3"/>
      <c r="P4435" s="3"/>
      <c r="Q4435" s="3"/>
      <c r="R4435" s="3"/>
      <c r="S4435" s="3"/>
      <c r="T4435" s="3"/>
      <c r="V4435" s="3"/>
      <c r="W4435" s="3"/>
      <c r="X4435" s="3"/>
      <c r="Z4435" s="3"/>
      <c r="AA4435" s="3"/>
      <c r="AB4435" s="3"/>
      <c r="AC4435" s="3"/>
      <c r="AD4435" s="3"/>
      <c r="AF4435" s="3"/>
      <c r="AG4435" s="3"/>
      <c r="AH4435" s="3"/>
      <c r="AJ4435" s="3"/>
      <c r="AK4435" s="3"/>
      <c r="AL4435" s="3"/>
      <c r="AN4435" s="3"/>
      <c r="AQ4435" s="3"/>
    </row>
    <row r="4436" spans="1:43">
      <c r="A4436" t="str">
        <f>IF(C4436="","","Allievo "&amp;COUNTIF($C$2:C4436,C4436))</f>
        <v/>
      </c>
      <c r="H4436" s="3"/>
      <c r="N4436" s="3"/>
      <c r="O4436" s="3"/>
      <c r="P4436" s="3"/>
      <c r="Q4436" s="3"/>
      <c r="R4436" s="3"/>
      <c r="S4436" s="3"/>
      <c r="T4436" s="3"/>
      <c r="V4436" s="3"/>
      <c r="W4436" s="3"/>
      <c r="X4436" s="3"/>
      <c r="Z4436" s="3"/>
      <c r="AA4436" s="3"/>
      <c r="AB4436" s="3"/>
      <c r="AC4436" s="3"/>
      <c r="AD4436" s="3"/>
      <c r="AF4436" s="3"/>
      <c r="AG4436" s="3"/>
      <c r="AH4436" s="3"/>
      <c r="AJ4436" s="3"/>
      <c r="AK4436" s="3"/>
      <c r="AL4436" s="3"/>
      <c r="AN4436" s="3"/>
      <c r="AQ4436" s="3"/>
    </row>
    <row r="4437" spans="1:43">
      <c r="A4437" t="str">
        <f>IF(C4437="","","Allievo "&amp;COUNTIF($C$2:C4437,C4437))</f>
        <v/>
      </c>
      <c r="H4437" s="3"/>
      <c r="N4437" s="3"/>
      <c r="O4437" s="3"/>
      <c r="P4437" s="3"/>
      <c r="Q4437" s="3"/>
      <c r="R4437" s="3"/>
      <c r="S4437" s="3"/>
      <c r="T4437" s="3"/>
      <c r="V4437" s="3"/>
      <c r="W4437" s="3"/>
      <c r="X4437" s="3"/>
      <c r="Z4437" s="3"/>
      <c r="AA4437" s="3"/>
      <c r="AB4437" s="3"/>
      <c r="AC4437" s="3"/>
      <c r="AD4437" s="3"/>
      <c r="AF4437" s="3"/>
      <c r="AG4437" s="3"/>
      <c r="AH4437" s="3"/>
      <c r="AJ4437" s="3"/>
      <c r="AK4437" s="3"/>
      <c r="AL4437" s="3"/>
      <c r="AN4437" s="3"/>
      <c r="AQ4437" s="3"/>
    </row>
    <row r="4438" spans="1:43">
      <c r="A4438" t="str">
        <f>IF(C4438="","","Allievo "&amp;COUNTIF($C$2:C4438,C4438))</f>
        <v/>
      </c>
      <c r="H4438" s="3"/>
      <c r="N4438" s="3"/>
      <c r="O4438" s="3"/>
      <c r="P4438" s="3"/>
      <c r="Q4438" s="3"/>
      <c r="R4438" s="3"/>
      <c r="S4438" s="3"/>
      <c r="T4438" s="3"/>
      <c r="V4438" s="3"/>
      <c r="W4438" s="3"/>
      <c r="X4438" s="3"/>
      <c r="Z4438" s="3"/>
      <c r="AA4438" s="3"/>
      <c r="AB4438" s="3"/>
      <c r="AC4438" s="3"/>
      <c r="AD4438" s="3"/>
      <c r="AF4438" s="3"/>
      <c r="AG4438" s="3"/>
      <c r="AH4438" s="3"/>
      <c r="AJ4438" s="3"/>
      <c r="AK4438" s="3"/>
      <c r="AL4438" s="3"/>
      <c r="AN4438" s="3"/>
      <c r="AQ4438" s="3"/>
    </row>
    <row r="4439" spans="1:43">
      <c r="A4439" t="str">
        <f>IF(C4439="","","Allievo "&amp;COUNTIF($C$2:C4439,C4439))</f>
        <v/>
      </c>
      <c r="H4439" s="3"/>
      <c r="N4439" s="3"/>
      <c r="O4439" s="3"/>
      <c r="P4439" s="3"/>
      <c r="Q4439" s="3"/>
      <c r="R4439" s="3"/>
      <c r="S4439" s="3"/>
      <c r="T4439" s="3"/>
      <c r="V4439" s="3"/>
      <c r="W4439" s="3"/>
      <c r="X4439" s="3"/>
      <c r="Z4439" s="3"/>
      <c r="AA4439" s="3"/>
      <c r="AB4439" s="3"/>
      <c r="AC4439" s="3"/>
      <c r="AD4439" s="3"/>
      <c r="AF4439" s="3"/>
      <c r="AG4439" s="3"/>
      <c r="AH4439" s="3"/>
      <c r="AJ4439" s="3"/>
      <c r="AK4439" s="3"/>
      <c r="AL4439" s="3"/>
      <c r="AN4439" s="3"/>
      <c r="AQ4439" s="3"/>
    </row>
    <row r="4440" spans="1:43">
      <c r="A4440" t="str">
        <f>IF(C4440="","","Allievo "&amp;COUNTIF($C$2:C4440,C4440))</f>
        <v/>
      </c>
      <c r="H4440" s="3"/>
      <c r="N4440" s="3"/>
      <c r="O4440" s="3"/>
      <c r="P4440" s="3"/>
      <c r="Q4440" s="3"/>
      <c r="R4440" s="3"/>
      <c r="S4440" s="3"/>
      <c r="T4440" s="3"/>
      <c r="V4440" s="3"/>
      <c r="W4440" s="3"/>
      <c r="X4440" s="3"/>
      <c r="Z4440" s="3"/>
      <c r="AA4440" s="3"/>
      <c r="AB4440" s="3"/>
      <c r="AC4440" s="3"/>
      <c r="AD4440" s="3"/>
      <c r="AF4440" s="3"/>
      <c r="AG4440" s="3"/>
      <c r="AH4440" s="3"/>
      <c r="AJ4440" s="3"/>
      <c r="AK4440" s="3"/>
      <c r="AL4440" s="3"/>
      <c r="AN4440" s="3"/>
      <c r="AQ4440" s="3"/>
    </row>
    <row r="4441" spans="1:43">
      <c r="A4441" t="str">
        <f>IF(C4441="","","Allievo "&amp;COUNTIF($C$2:C4441,C4441))</f>
        <v/>
      </c>
      <c r="H4441" s="3"/>
      <c r="N4441" s="3"/>
      <c r="O4441" s="3"/>
      <c r="P4441" s="3"/>
      <c r="Q4441" s="3"/>
      <c r="R4441" s="3"/>
      <c r="S4441" s="3"/>
      <c r="T4441" s="3"/>
      <c r="V4441" s="3"/>
      <c r="W4441" s="3"/>
      <c r="X4441" s="3"/>
      <c r="Z4441" s="3"/>
      <c r="AA4441" s="3"/>
      <c r="AB4441" s="3"/>
      <c r="AC4441" s="3"/>
      <c r="AD4441" s="3"/>
      <c r="AF4441" s="3"/>
      <c r="AG4441" s="3"/>
      <c r="AH4441" s="3"/>
      <c r="AJ4441" s="3"/>
      <c r="AK4441" s="3"/>
      <c r="AL4441" s="3"/>
      <c r="AN4441" s="3"/>
      <c r="AQ4441" s="3"/>
    </row>
    <row r="4442" spans="1:43">
      <c r="A4442" t="str">
        <f>IF(C4442="","","Allievo "&amp;COUNTIF($C$2:C4442,C4442))</f>
        <v/>
      </c>
      <c r="H4442" s="3"/>
      <c r="N4442" s="3"/>
      <c r="O4442" s="3"/>
      <c r="P4442" s="3"/>
      <c r="Q4442" s="3"/>
      <c r="R4442" s="3"/>
      <c r="S4442" s="3"/>
      <c r="T4442" s="3"/>
      <c r="V4442" s="3"/>
      <c r="W4442" s="3"/>
      <c r="X4442" s="3"/>
      <c r="Z4442" s="3"/>
      <c r="AA4442" s="3"/>
      <c r="AB4442" s="3"/>
      <c r="AC4442" s="3"/>
      <c r="AD4442" s="3"/>
      <c r="AF4442" s="3"/>
      <c r="AG4442" s="3"/>
      <c r="AH4442" s="3"/>
      <c r="AJ4442" s="3"/>
      <c r="AK4442" s="3"/>
      <c r="AL4442" s="3"/>
      <c r="AN4442" s="3"/>
      <c r="AQ4442" s="3"/>
    </row>
    <row r="4443" spans="1:43">
      <c r="A4443" t="str">
        <f>IF(C4443="","","Allievo "&amp;COUNTIF($C$2:C4443,C4443))</f>
        <v/>
      </c>
      <c r="H4443" s="3"/>
      <c r="N4443" s="3"/>
      <c r="O4443" s="3"/>
      <c r="P4443" s="3"/>
      <c r="Q4443" s="3"/>
      <c r="R4443" s="3"/>
      <c r="S4443" s="3"/>
      <c r="T4443" s="3"/>
      <c r="V4443" s="3"/>
      <c r="W4443" s="3"/>
      <c r="X4443" s="3"/>
      <c r="Z4443" s="3"/>
      <c r="AA4443" s="3"/>
      <c r="AB4443" s="3"/>
      <c r="AC4443" s="3"/>
      <c r="AD4443" s="3"/>
      <c r="AF4443" s="3"/>
      <c r="AG4443" s="3"/>
      <c r="AH4443" s="3"/>
      <c r="AJ4443" s="3"/>
      <c r="AK4443" s="3"/>
      <c r="AL4443" s="3"/>
      <c r="AN4443" s="3"/>
      <c r="AQ4443" s="3"/>
    </row>
    <row r="4444" spans="1:43">
      <c r="A4444" t="str">
        <f>IF(C4444="","","Allievo "&amp;COUNTIF($C$2:C4444,C4444))</f>
        <v/>
      </c>
      <c r="H4444" s="3"/>
      <c r="N4444" s="3"/>
      <c r="O4444" s="3"/>
      <c r="P4444" s="3"/>
      <c r="Q4444" s="3"/>
      <c r="R4444" s="3"/>
      <c r="S4444" s="3"/>
      <c r="T4444" s="3"/>
      <c r="V4444" s="3"/>
      <c r="W4444" s="3"/>
      <c r="X4444" s="3"/>
      <c r="Z4444" s="3"/>
      <c r="AA4444" s="3"/>
      <c r="AB4444" s="3"/>
      <c r="AC4444" s="3"/>
      <c r="AD4444" s="3"/>
      <c r="AF4444" s="3"/>
      <c r="AG4444" s="3"/>
      <c r="AH4444" s="3"/>
      <c r="AJ4444" s="3"/>
      <c r="AK4444" s="3"/>
      <c r="AL4444" s="3"/>
      <c r="AN4444" s="3"/>
      <c r="AQ4444" s="3"/>
    </row>
    <row r="4445" spans="1:43">
      <c r="A4445" t="str">
        <f>IF(C4445="","","Allievo "&amp;COUNTIF($C$2:C4445,C4445))</f>
        <v/>
      </c>
      <c r="H4445" s="3"/>
      <c r="N4445" s="3"/>
      <c r="O4445" s="3"/>
      <c r="P4445" s="3"/>
      <c r="Q4445" s="3"/>
      <c r="R4445" s="3"/>
      <c r="S4445" s="3"/>
      <c r="T4445" s="3"/>
      <c r="V4445" s="3"/>
      <c r="W4445" s="3"/>
      <c r="X4445" s="3"/>
      <c r="Z4445" s="3"/>
      <c r="AA4445" s="3"/>
      <c r="AB4445" s="3"/>
      <c r="AC4445" s="3"/>
      <c r="AD4445" s="3"/>
      <c r="AF4445" s="3"/>
      <c r="AG4445" s="3"/>
      <c r="AH4445" s="3"/>
      <c r="AJ4445" s="3"/>
      <c r="AK4445" s="3"/>
      <c r="AL4445" s="3"/>
      <c r="AN4445" s="3"/>
      <c r="AQ4445" s="3"/>
    </row>
    <row r="4446" spans="1:43">
      <c r="A4446" t="str">
        <f>IF(C4446="","","Allievo "&amp;COUNTIF($C$2:C4446,C4446))</f>
        <v/>
      </c>
      <c r="H4446" s="3"/>
      <c r="N4446" s="3"/>
      <c r="O4446" s="3"/>
      <c r="P4446" s="3"/>
      <c r="Q4446" s="3"/>
      <c r="R4446" s="3"/>
      <c r="S4446" s="3"/>
      <c r="T4446" s="3"/>
      <c r="V4446" s="3"/>
      <c r="W4446" s="3"/>
      <c r="X4446" s="3"/>
      <c r="Z4446" s="3"/>
      <c r="AA4446" s="3"/>
      <c r="AB4446" s="3"/>
      <c r="AC4446" s="3"/>
      <c r="AD4446" s="3"/>
      <c r="AF4446" s="3"/>
      <c r="AG4446" s="3"/>
      <c r="AH4446" s="3"/>
      <c r="AJ4446" s="3"/>
      <c r="AK4446" s="3"/>
      <c r="AL4446" s="3"/>
      <c r="AN4446" s="3"/>
      <c r="AQ4446" s="3"/>
    </row>
    <row r="4447" spans="1:43">
      <c r="A4447" t="str">
        <f>IF(C4447="","","Allievo "&amp;COUNTIF($C$2:C4447,C4447))</f>
        <v/>
      </c>
      <c r="H4447" s="3"/>
      <c r="N4447" s="3"/>
      <c r="O4447" s="3"/>
      <c r="P4447" s="3"/>
      <c r="Q4447" s="3"/>
      <c r="R4447" s="3"/>
      <c r="S4447" s="3"/>
      <c r="T4447" s="3"/>
      <c r="V4447" s="3"/>
      <c r="W4447" s="3"/>
      <c r="X4447" s="3"/>
      <c r="Z4447" s="3"/>
      <c r="AA4447" s="3"/>
      <c r="AB4447" s="3"/>
      <c r="AC4447" s="3"/>
      <c r="AD4447" s="3"/>
      <c r="AF4447" s="3"/>
      <c r="AG4447" s="3"/>
      <c r="AH4447" s="3"/>
      <c r="AJ4447" s="3"/>
      <c r="AK4447" s="3"/>
      <c r="AL4447" s="3"/>
      <c r="AN4447" s="3"/>
      <c r="AQ4447" s="3"/>
    </row>
    <row r="4448" spans="1:43">
      <c r="A4448" t="str">
        <f>IF(C4448="","","Allievo "&amp;COUNTIF($C$2:C4448,C4448))</f>
        <v/>
      </c>
      <c r="H4448" s="3"/>
      <c r="N4448" s="3"/>
      <c r="O4448" s="3"/>
      <c r="P4448" s="3"/>
      <c r="Q4448" s="3"/>
      <c r="R4448" s="3"/>
      <c r="S4448" s="3"/>
      <c r="T4448" s="3"/>
      <c r="V4448" s="3"/>
      <c r="W4448" s="3"/>
      <c r="X4448" s="3"/>
      <c r="Z4448" s="3"/>
      <c r="AA4448" s="3"/>
      <c r="AB4448" s="3"/>
      <c r="AC4448" s="3"/>
      <c r="AD4448" s="3"/>
      <c r="AF4448" s="3"/>
      <c r="AG4448" s="3"/>
      <c r="AH4448" s="3"/>
      <c r="AJ4448" s="3"/>
      <c r="AK4448" s="3"/>
      <c r="AL4448" s="3"/>
      <c r="AN4448" s="3"/>
      <c r="AQ4448" s="3"/>
    </row>
    <row r="4449" spans="1:43">
      <c r="A4449" t="str">
        <f>IF(C4449="","","Allievo "&amp;COUNTIF($C$2:C4449,C4449))</f>
        <v/>
      </c>
      <c r="H4449" s="3"/>
      <c r="N4449" s="3"/>
      <c r="O4449" s="3"/>
      <c r="P4449" s="3"/>
      <c r="Q4449" s="3"/>
      <c r="R4449" s="3"/>
      <c r="S4449" s="3"/>
      <c r="T4449" s="3"/>
      <c r="V4449" s="3"/>
      <c r="W4449" s="3"/>
      <c r="X4449" s="3"/>
      <c r="Z4449" s="3"/>
      <c r="AA4449" s="3"/>
      <c r="AB4449" s="3"/>
      <c r="AC4449" s="3"/>
      <c r="AD4449" s="3"/>
      <c r="AF4449" s="3"/>
      <c r="AG4449" s="3"/>
      <c r="AH4449" s="3"/>
      <c r="AJ4449" s="3"/>
      <c r="AK4449" s="3"/>
      <c r="AL4449" s="3"/>
      <c r="AN4449" s="3"/>
      <c r="AQ4449" s="3"/>
    </row>
    <row r="4450" spans="1:43">
      <c r="A4450" t="str">
        <f>IF(C4450="","","Allievo "&amp;COUNTIF($C$2:C4450,C4450))</f>
        <v/>
      </c>
      <c r="H4450" s="3"/>
      <c r="N4450" s="3"/>
      <c r="O4450" s="3"/>
      <c r="P4450" s="3"/>
      <c r="Q4450" s="3"/>
      <c r="R4450" s="3"/>
      <c r="S4450" s="3"/>
      <c r="T4450" s="3"/>
      <c r="V4450" s="3"/>
      <c r="W4450" s="3"/>
      <c r="X4450" s="3"/>
      <c r="Z4450" s="3"/>
      <c r="AA4450" s="3"/>
      <c r="AB4450" s="3"/>
      <c r="AC4450" s="3"/>
      <c r="AD4450" s="3"/>
      <c r="AF4450" s="3"/>
      <c r="AG4450" s="3"/>
      <c r="AH4450" s="3"/>
      <c r="AJ4450" s="3"/>
      <c r="AK4450" s="3"/>
      <c r="AL4450" s="3"/>
      <c r="AN4450" s="3"/>
      <c r="AQ4450" s="3"/>
    </row>
    <row r="4451" spans="1:43">
      <c r="A4451" t="str">
        <f>IF(C4451="","","Allievo "&amp;COUNTIF($C$2:C4451,C4451))</f>
        <v/>
      </c>
      <c r="H4451" s="3"/>
      <c r="N4451" s="3"/>
      <c r="O4451" s="3"/>
      <c r="P4451" s="3"/>
      <c r="Q4451" s="3"/>
      <c r="R4451" s="3"/>
      <c r="S4451" s="3"/>
      <c r="T4451" s="3"/>
      <c r="V4451" s="3"/>
      <c r="W4451" s="3"/>
      <c r="X4451" s="3"/>
      <c r="Z4451" s="3"/>
      <c r="AA4451" s="3"/>
      <c r="AB4451" s="3"/>
      <c r="AC4451" s="3"/>
      <c r="AD4451" s="3"/>
      <c r="AF4451" s="3"/>
      <c r="AG4451" s="3"/>
      <c r="AH4451" s="3"/>
      <c r="AJ4451" s="3"/>
      <c r="AK4451" s="3"/>
      <c r="AL4451" s="3"/>
      <c r="AN4451" s="3"/>
      <c r="AQ4451" s="3"/>
    </row>
    <row r="4452" spans="1:43">
      <c r="A4452" t="str">
        <f>IF(C4452="","","Allievo "&amp;COUNTIF($C$2:C4452,C4452))</f>
        <v/>
      </c>
      <c r="H4452" s="3"/>
      <c r="N4452" s="3"/>
      <c r="O4452" s="3"/>
      <c r="P4452" s="3"/>
      <c r="Q4452" s="3"/>
      <c r="R4452" s="3"/>
      <c r="S4452" s="3"/>
      <c r="T4452" s="3"/>
      <c r="V4452" s="3"/>
      <c r="W4452" s="3"/>
      <c r="X4452" s="3"/>
      <c r="Z4452" s="3"/>
      <c r="AA4452" s="3"/>
      <c r="AB4452" s="3"/>
      <c r="AC4452" s="3"/>
      <c r="AD4452" s="3"/>
      <c r="AF4452" s="3"/>
      <c r="AG4452" s="3"/>
      <c r="AH4452" s="3"/>
      <c r="AJ4452" s="3"/>
      <c r="AK4452" s="3"/>
      <c r="AL4452" s="3"/>
      <c r="AN4452" s="3"/>
      <c r="AQ4452" s="3"/>
    </row>
    <row r="4453" spans="1:43">
      <c r="A4453" t="str">
        <f>IF(C4453="","","Allievo "&amp;COUNTIF($C$2:C4453,C4453))</f>
        <v/>
      </c>
      <c r="H4453" s="3"/>
      <c r="N4453" s="3"/>
      <c r="O4453" s="3"/>
      <c r="P4453" s="3"/>
      <c r="Q4453" s="3"/>
      <c r="R4453" s="3"/>
      <c r="S4453" s="3"/>
      <c r="T4453" s="3"/>
      <c r="V4453" s="3"/>
      <c r="W4453" s="3"/>
      <c r="X4453" s="3"/>
      <c r="Z4453" s="3"/>
      <c r="AA4453" s="3"/>
      <c r="AB4453" s="3"/>
      <c r="AC4453" s="3"/>
      <c r="AD4453" s="3"/>
      <c r="AF4453" s="3"/>
      <c r="AG4453" s="3"/>
      <c r="AH4453" s="3"/>
      <c r="AJ4453" s="3"/>
      <c r="AK4453" s="3"/>
      <c r="AL4453" s="3"/>
      <c r="AN4453" s="3"/>
      <c r="AQ4453" s="3"/>
    </row>
    <row r="4454" spans="1:43">
      <c r="A4454" t="str">
        <f>IF(C4454="","","Allievo "&amp;COUNTIF($C$2:C4454,C4454))</f>
        <v/>
      </c>
      <c r="H4454" s="3"/>
      <c r="N4454" s="3"/>
      <c r="O4454" s="3"/>
      <c r="P4454" s="3"/>
      <c r="Q4454" s="3"/>
      <c r="R4454" s="3"/>
      <c r="S4454" s="3"/>
      <c r="T4454" s="3"/>
      <c r="V4454" s="3"/>
      <c r="W4454" s="3"/>
      <c r="X4454" s="3"/>
      <c r="Z4454" s="3"/>
      <c r="AA4454" s="3"/>
      <c r="AB4454" s="3"/>
      <c r="AC4454" s="3"/>
      <c r="AD4454" s="3"/>
      <c r="AF4454" s="3"/>
      <c r="AG4454" s="3"/>
      <c r="AH4454" s="3"/>
      <c r="AJ4454" s="3"/>
      <c r="AK4454" s="3"/>
      <c r="AL4454" s="3"/>
      <c r="AN4454" s="3"/>
      <c r="AQ4454" s="3"/>
    </row>
    <row r="4455" spans="1:43">
      <c r="A4455" t="str">
        <f>IF(C4455="","","Allievo "&amp;COUNTIF($C$2:C4455,C4455))</f>
        <v/>
      </c>
      <c r="H4455" s="3"/>
      <c r="N4455" s="3"/>
      <c r="O4455" s="3"/>
      <c r="P4455" s="3"/>
      <c r="Q4455" s="3"/>
      <c r="R4455" s="3"/>
      <c r="S4455" s="3"/>
      <c r="T4455" s="3"/>
      <c r="V4455" s="3"/>
      <c r="W4455" s="3"/>
      <c r="X4455" s="3"/>
      <c r="Z4455" s="3"/>
      <c r="AA4455" s="3"/>
      <c r="AB4455" s="3"/>
      <c r="AC4455" s="3"/>
      <c r="AD4455" s="3"/>
      <c r="AF4455" s="3"/>
      <c r="AG4455" s="3"/>
      <c r="AH4455" s="3"/>
      <c r="AJ4455" s="3"/>
      <c r="AK4455" s="3"/>
      <c r="AL4455" s="3"/>
      <c r="AN4455" s="3"/>
      <c r="AQ4455" s="3"/>
    </row>
    <row r="4456" spans="1:43">
      <c r="A4456" t="str">
        <f>IF(C4456="","","Allievo "&amp;COUNTIF($C$2:C4456,C4456))</f>
        <v/>
      </c>
      <c r="H4456" s="3"/>
      <c r="N4456" s="3"/>
      <c r="O4456" s="3"/>
      <c r="P4456" s="3"/>
      <c r="Q4456" s="3"/>
      <c r="R4456" s="3"/>
      <c r="S4456" s="3"/>
      <c r="T4456" s="3"/>
      <c r="V4456" s="3"/>
      <c r="W4456" s="3"/>
      <c r="X4456" s="3"/>
      <c r="Z4456" s="3"/>
      <c r="AA4456" s="3"/>
      <c r="AB4456" s="3"/>
      <c r="AC4456" s="3"/>
      <c r="AD4456" s="3"/>
      <c r="AF4456" s="3"/>
      <c r="AG4456" s="3"/>
      <c r="AH4456" s="3"/>
      <c r="AJ4456" s="3"/>
      <c r="AK4456" s="3"/>
      <c r="AL4456" s="3"/>
      <c r="AN4456" s="3"/>
      <c r="AQ4456" s="3"/>
    </row>
    <row r="4457" spans="1:43">
      <c r="A4457" t="str">
        <f>IF(C4457="","","Allievo "&amp;COUNTIF($C$2:C4457,C4457))</f>
        <v/>
      </c>
      <c r="H4457" s="3"/>
      <c r="N4457" s="3"/>
      <c r="O4457" s="3"/>
      <c r="P4457" s="3"/>
      <c r="Q4457" s="3"/>
      <c r="R4457" s="3"/>
      <c r="S4457" s="3"/>
      <c r="T4457" s="3"/>
      <c r="V4457" s="3"/>
      <c r="W4457" s="3"/>
      <c r="X4457" s="3"/>
      <c r="Z4457" s="3"/>
      <c r="AA4457" s="3"/>
      <c r="AB4457" s="3"/>
      <c r="AC4457" s="3"/>
      <c r="AD4457" s="3"/>
      <c r="AF4457" s="3"/>
      <c r="AG4457" s="3"/>
      <c r="AH4457" s="3"/>
      <c r="AJ4457" s="3"/>
      <c r="AK4457" s="3"/>
      <c r="AL4457" s="3"/>
      <c r="AN4457" s="3"/>
      <c r="AQ4457" s="3"/>
    </row>
    <row r="4458" spans="1:43">
      <c r="A4458" t="str">
        <f>IF(C4458="","","Allievo "&amp;COUNTIF($C$2:C4458,C4458))</f>
        <v/>
      </c>
      <c r="H4458" s="3"/>
      <c r="N4458" s="3"/>
      <c r="O4458" s="3"/>
      <c r="P4458" s="3"/>
      <c r="Q4458" s="3"/>
      <c r="R4458" s="3"/>
      <c r="S4458" s="3"/>
      <c r="T4458" s="3"/>
      <c r="V4458" s="3"/>
      <c r="W4458" s="3"/>
      <c r="X4458" s="3"/>
      <c r="Z4458" s="3"/>
      <c r="AA4458" s="3"/>
      <c r="AB4458" s="3"/>
      <c r="AC4458" s="3"/>
      <c r="AD4458" s="3"/>
      <c r="AF4458" s="3"/>
      <c r="AG4458" s="3"/>
      <c r="AH4458" s="3"/>
      <c r="AJ4458" s="3"/>
      <c r="AK4458" s="3"/>
      <c r="AL4458" s="3"/>
      <c r="AN4458" s="3"/>
      <c r="AQ4458" s="3"/>
    </row>
    <row r="4459" spans="1:43">
      <c r="A4459" t="str">
        <f>IF(C4459="","","Allievo "&amp;COUNTIF($C$2:C4459,C4459))</f>
        <v/>
      </c>
      <c r="H4459" s="3"/>
      <c r="N4459" s="3"/>
      <c r="O4459" s="3"/>
      <c r="P4459" s="3"/>
      <c r="Q4459" s="3"/>
      <c r="R4459" s="3"/>
      <c r="S4459" s="3"/>
      <c r="T4459" s="3"/>
      <c r="V4459" s="3"/>
      <c r="W4459" s="3"/>
      <c r="X4459" s="3"/>
      <c r="Z4459" s="3"/>
      <c r="AA4459" s="3"/>
      <c r="AB4459" s="3"/>
      <c r="AC4459" s="3"/>
      <c r="AD4459" s="3"/>
      <c r="AF4459" s="3"/>
      <c r="AG4459" s="3"/>
      <c r="AH4459" s="3"/>
      <c r="AJ4459" s="3"/>
      <c r="AK4459" s="3"/>
      <c r="AL4459" s="3"/>
      <c r="AN4459" s="3"/>
      <c r="AQ4459" s="3"/>
    </row>
    <row r="4460" spans="1:43">
      <c r="A4460" t="str">
        <f>IF(C4460="","","Allievo "&amp;COUNTIF($C$2:C4460,C4460))</f>
        <v/>
      </c>
      <c r="H4460" s="3"/>
      <c r="N4460" s="3"/>
      <c r="O4460" s="3"/>
      <c r="P4460" s="3"/>
      <c r="Q4460" s="3"/>
      <c r="R4460" s="3"/>
      <c r="S4460" s="3"/>
      <c r="T4460" s="3"/>
      <c r="V4460" s="3"/>
      <c r="W4460" s="3"/>
      <c r="X4460" s="3"/>
      <c r="Z4460" s="3"/>
      <c r="AA4460" s="3"/>
      <c r="AB4460" s="3"/>
      <c r="AC4460" s="3"/>
      <c r="AD4460" s="3"/>
      <c r="AF4460" s="3"/>
      <c r="AG4460" s="3"/>
      <c r="AH4460" s="3"/>
      <c r="AJ4460" s="3"/>
      <c r="AK4460" s="3"/>
      <c r="AL4460" s="3"/>
      <c r="AN4460" s="3"/>
      <c r="AQ4460" s="3"/>
    </row>
    <row r="4461" spans="1:43">
      <c r="A4461" t="str">
        <f>IF(C4461="","","Allievo "&amp;COUNTIF($C$2:C4461,C4461))</f>
        <v/>
      </c>
      <c r="H4461" s="3"/>
      <c r="N4461" s="3"/>
      <c r="O4461" s="3"/>
      <c r="P4461" s="3"/>
      <c r="Q4461" s="3"/>
      <c r="R4461" s="3"/>
      <c r="S4461" s="3"/>
      <c r="T4461" s="3"/>
      <c r="V4461" s="3"/>
      <c r="W4461" s="3"/>
      <c r="X4461" s="3"/>
      <c r="Z4461" s="3"/>
      <c r="AA4461" s="3"/>
      <c r="AB4461" s="3"/>
      <c r="AC4461" s="3"/>
      <c r="AD4461" s="3"/>
      <c r="AF4461" s="3"/>
      <c r="AG4461" s="3"/>
      <c r="AH4461" s="3"/>
      <c r="AJ4461" s="3"/>
      <c r="AK4461" s="3"/>
      <c r="AL4461" s="3"/>
      <c r="AN4461" s="3"/>
      <c r="AQ4461" s="3"/>
    </row>
    <row r="4462" spans="1:43">
      <c r="A4462" t="str">
        <f>IF(C4462="","","Allievo "&amp;COUNTIF($C$2:C4462,C4462))</f>
        <v/>
      </c>
      <c r="H4462" s="3"/>
      <c r="N4462" s="3"/>
      <c r="O4462" s="3"/>
      <c r="P4462" s="3"/>
      <c r="Q4462" s="3"/>
      <c r="R4462" s="3"/>
      <c r="S4462" s="3"/>
      <c r="T4462" s="3"/>
      <c r="V4462" s="3"/>
      <c r="W4462" s="3"/>
      <c r="X4462" s="3"/>
      <c r="Z4462" s="3"/>
      <c r="AA4462" s="3"/>
      <c r="AB4462" s="3"/>
      <c r="AC4462" s="3"/>
      <c r="AD4462" s="3"/>
      <c r="AF4462" s="3"/>
      <c r="AG4462" s="3"/>
      <c r="AH4462" s="3"/>
      <c r="AJ4462" s="3"/>
      <c r="AK4462" s="3"/>
      <c r="AL4462" s="3"/>
      <c r="AN4462" s="3"/>
      <c r="AQ4462" s="3"/>
    </row>
    <row r="4463" spans="1:43">
      <c r="A4463" t="str">
        <f>IF(C4463="","","Allievo "&amp;COUNTIF($C$2:C4463,C4463))</f>
        <v/>
      </c>
      <c r="H4463" s="3"/>
      <c r="N4463" s="3"/>
      <c r="O4463" s="3"/>
      <c r="P4463" s="3"/>
      <c r="Q4463" s="3"/>
      <c r="R4463" s="3"/>
      <c r="S4463" s="3"/>
      <c r="T4463" s="3"/>
      <c r="V4463" s="3"/>
      <c r="W4463" s="3"/>
      <c r="X4463" s="3"/>
      <c r="Z4463" s="3"/>
      <c r="AA4463" s="3"/>
      <c r="AB4463" s="3"/>
      <c r="AC4463" s="3"/>
      <c r="AD4463" s="3"/>
      <c r="AF4463" s="3"/>
      <c r="AG4463" s="3"/>
      <c r="AH4463" s="3"/>
      <c r="AJ4463" s="3"/>
      <c r="AK4463" s="3"/>
      <c r="AL4463" s="3"/>
      <c r="AN4463" s="3"/>
      <c r="AQ4463" s="3"/>
    </row>
    <row r="4464" spans="1:43">
      <c r="A4464" t="str">
        <f>IF(C4464="","","Allievo "&amp;COUNTIF($C$2:C4464,C4464))</f>
        <v/>
      </c>
      <c r="H4464" s="3"/>
      <c r="N4464" s="3"/>
      <c r="O4464" s="3"/>
      <c r="P4464" s="3"/>
      <c r="Q4464" s="3"/>
      <c r="R4464" s="3"/>
      <c r="S4464" s="3"/>
      <c r="T4464" s="3"/>
      <c r="V4464" s="3"/>
      <c r="W4464" s="3"/>
      <c r="X4464" s="3"/>
      <c r="Z4464" s="3"/>
      <c r="AA4464" s="3"/>
      <c r="AB4464" s="3"/>
      <c r="AC4464" s="3"/>
      <c r="AD4464" s="3"/>
      <c r="AF4464" s="3"/>
      <c r="AG4464" s="3"/>
      <c r="AH4464" s="3"/>
      <c r="AJ4464" s="3"/>
      <c r="AK4464" s="3"/>
      <c r="AL4464" s="3"/>
      <c r="AN4464" s="3"/>
      <c r="AQ4464" s="3"/>
    </row>
    <row r="4465" spans="1:43">
      <c r="A4465" t="str">
        <f>IF(C4465="","","Allievo "&amp;COUNTIF($C$2:C4465,C4465))</f>
        <v/>
      </c>
      <c r="H4465" s="3"/>
      <c r="N4465" s="3"/>
      <c r="O4465" s="3"/>
      <c r="P4465" s="3"/>
      <c r="Q4465" s="3"/>
      <c r="R4465" s="3"/>
      <c r="S4465" s="3"/>
      <c r="T4465" s="3"/>
      <c r="V4465" s="3"/>
      <c r="W4465" s="3"/>
      <c r="X4465" s="3"/>
      <c r="Z4465" s="3"/>
      <c r="AA4465" s="3"/>
      <c r="AB4465" s="3"/>
      <c r="AC4465" s="3"/>
      <c r="AD4465" s="3"/>
      <c r="AF4465" s="3"/>
      <c r="AG4465" s="3"/>
      <c r="AH4465" s="3"/>
      <c r="AJ4465" s="3"/>
      <c r="AK4465" s="3"/>
      <c r="AL4465" s="3"/>
      <c r="AN4465" s="3"/>
      <c r="AQ4465" s="3"/>
    </row>
    <row r="4466" spans="1:43">
      <c r="A4466" t="str">
        <f>IF(C4466="","","Allievo "&amp;COUNTIF($C$2:C4466,C4466))</f>
        <v/>
      </c>
      <c r="H4466" s="3"/>
      <c r="N4466" s="3"/>
      <c r="O4466" s="3"/>
      <c r="P4466" s="3"/>
      <c r="Q4466" s="3"/>
      <c r="R4466" s="3"/>
      <c r="S4466" s="3"/>
      <c r="T4466" s="3"/>
      <c r="V4466" s="3"/>
      <c r="W4466" s="3"/>
      <c r="X4466" s="3"/>
      <c r="Z4466" s="3"/>
      <c r="AA4466" s="3"/>
      <c r="AB4466" s="3"/>
      <c r="AC4466" s="3"/>
      <c r="AD4466" s="3"/>
      <c r="AF4466" s="3"/>
      <c r="AG4466" s="3"/>
      <c r="AH4466" s="3"/>
      <c r="AJ4466" s="3"/>
      <c r="AK4466" s="3"/>
      <c r="AL4466" s="3"/>
      <c r="AN4466" s="3"/>
      <c r="AQ4466" s="3"/>
    </row>
    <row r="4467" spans="1:43">
      <c r="A4467" t="str">
        <f>IF(C4467="","","Allievo "&amp;COUNTIF($C$2:C4467,C4467))</f>
        <v/>
      </c>
      <c r="H4467" s="3"/>
      <c r="N4467" s="3"/>
      <c r="O4467" s="3"/>
      <c r="P4467" s="3"/>
      <c r="Q4467" s="3"/>
      <c r="R4467" s="3"/>
      <c r="S4467" s="3"/>
      <c r="T4467" s="3"/>
      <c r="V4467" s="3"/>
      <c r="W4467" s="3"/>
      <c r="X4467" s="3"/>
      <c r="Z4467" s="3"/>
      <c r="AA4467" s="3"/>
      <c r="AB4467" s="3"/>
      <c r="AC4467" s="3"/>
      <c r="AD4467" s="3"/>
      <c r="AF4467" s="3"/>
      <c r="AG4467" s="3"/>
      <c r="AH4467" s="3"/>
      <c r="AJ4467" s="3"/>
      <c r="AK4467" s="3"/>
      <c r="AL4467" s="3"/>
      <c r="AN4467" s="3"/>
      <c r="AQ4467" s="3"/>
    </row>
    <row r="4468" spans="1:43">
      <c r="A4468" t="str">
        <f>IF(C4468="","","Allievo "&amp;COUNTIF($C$2:C4468,C4468))</f>
        <v/>
      </c>
      <c r="H4468" s="3"/>
      <c r="N4468" s="3"/>
      <c r="O4468" s="3"/>
      <c r="P4468" s="3"/>
      <c r="Q4468" s="3"/>
      <c r="R4468" s="3"/>
      <c r="S4468" s="3"/>
      <c r="T4468" s="3"/>
      <c r="V4468" s="3"/>
      <c r="W4468" s="3"/>
      <c r="X4468" s="3"/>
      <c r="Z4468" s="3"/>
      <c r="AA4468" s="3"/>
      <c r="AB4468" s="3"/>
      <c r="AC4468" s="3"/>
      <c r="AD4468" s="3"/>
      <c r="AF4468" s="3"/>
      <c r="AG4468" s="3"/>
      <c r="AH4468" s="3"/>
      <c r="AJ4468" s="3"/>
      <c r="AK4468" s="3"/>
      <c r="AL4468" s="3"/>
      <c r="AN4468" s="3"/>
      <c r="AQ4468" s="3"/>
    </row>
    <row r="4469" spans="1:43">
      <c r="A4469" t="str">
        <f>IF(C4469="","","Allievo "&amp;COUNTIF($C$2:C4469,C4469))</f>
        <v/>
      </c>
      <c r="H4469" s="3"/>
      <c r="N4469" s="3"/>
      <c r="O4469" s="3"/>
      <c r="P4469" s="3"/>
      <c r="Q4469" s="3"/>
      <c r="R4469" s="3"/>
      <c r="S4469" s="3"/>
      <c r="T4469" s="3"/>
      <c r="V4469" s="3"/>
      <c r="W4469" s="3"/>
      <c r="X4469" s="3"/>
      <c r="Z4469" s="3"/>
      <c r="AA4469" s="3"/>
      <c r="AB4469" s="3"/>
      <c r="AC4469" s="3"/>
      <c r="AD4469" s="3"/>
      <c r="AF4469" s="3"/>
      <c r="AG4469" s="3"/>
      <c r="AH4469" s="3"/>
      <c r="AJ4469" s="3"/>
      <c r="AK4469" s="3"/>
      <c r="AL4469" s="3"/>
      <c r="AN4469" s="3"/>
      <c r="AQ4469" s="3"/>
    </row>
    <row r="4470" spans="1:43">
      <c r="A4470" t="str">
        <f>IF(C4470="","","Allievo "&amp;COUNTIF($C$2:C4470,C4470))</f>
        <v/>
      </c>
      <c r="H4470" s="3"/>
      <c r="N4470" s="3"/>
      <c r="O4470" s="3"/>
      <c r="P4470" s="3"/>
      <c r="Q4470" s="3"/>
      <c r="R4470" s="3"/>
      <c r="S4470" s="3"/>
      <c r="T4470" s="3"/>
      <c r="V4470" s="3"/>
      <c r="W4470" s="3"/>
      <c r="X4470" s="3"/>
      <c r="Z4470" s="3"/>
      <c r="AA4470" s="3"/>
      <c r="AB4470" s="3"/>
      <c r="AC4470" s="3"/>
      <c r="AD4470" s="3"/>
      <c r="AF4470" s="3"/>
      <c r="AG4470" s="3"/>
      <c r="AH4470" s="3"/>
      <c r="AJ4470" s="3"/>
      <c r="AK4470" s="3"/>
      <c r="AL4470" s="3"/>
      <c r="AN4470" s="3"/>
      <c r="AQ4470" s="3"/>
    </row>
    <row r="4471" spans="1:43">
      <c r="A4471" t="str">
        <f>IF(C4471="","","Allievo "&amp;COUNTIF($C$2:C4471,C4471))</f>
        <v/>
      </c>
      <c r="H4471" s="3"/>
      <c r="N4471" s="3"/>
      <c r="O4471" s="3"/>
      <c r="P4471" s="3"/>
      <c r="Q4471" s="3"/>
      <c r="R4471" s="3"/>
      <c r="S4471" s="3"/>
      <c r="T4471" s="3"/>
      <c r="V4471" s="3"/>
      <c r="W4471" s="3"/>
      <c r="X4471" s="3"/>
      <c r="Z4471" s="3"/>
      <c r="AA4471" s="3"/>
      <c r="AB4471" s="3"/>
      <c r="AC4471" s="3"/>
      <c r="AD4471" s="3"/>
      <c r="AF4471" s="3"/>
      <c r="AG4471" s="3"/>
      <c r="AH4471" s="3"/>
      <c r="AJ4471" s="3"/>
      <c r="AK4471" s="3"/>
      <c r="AL4471" s="3"/>
      <c r="AN4471" s="3"/>
      <c r="AQ4471" s="3"/>
    </row>
    <row r="4472" spans="1:43">
      <c r="A4472" t="str">
        <f>IF(C4472="","","Allievo "&amp;COUNTIF($C$2:C4472,C4472))</f>
        <v/>
      </c>
      <c r="H4472" s="3"/>
      <c r="N4472" s="3"/>
      <c r="O4472" s="3"/>
      <c r="P4472" s="3"/>
      <c r="Q4472" s="3"/>
      <c r="R4472" s="3"/>
      <c r="S4472" s="3"/>
      <c r="T4472" s="3"/>
      <c r="V4472" s="3"/>
      <c r="W4472" s="3"/>
      <c r="X4472" s="3"/>
      <c r="Z4472" s="3"/>
      <c r="AA4472" s="3"/>
      <c r="AB4472" s="3"/>
      <c r="AC4472" s="3"/>
      <c r="AD4472" s="3"/>
      <c r="AF4472" s="3"/>
      <c r="AG4472" s="3"/>
      <c r="AH4472" s="3"/>
      <c r="AJ4472" s="3"/>
      <c r="AK4472" s="3"/>
      <c r="AL4472" s="3"/>
      <c r="AN4472" s="3"/>
      <c r="AQ4472" s="3"/>
    </row>
    <row r="4473" spans="1:43">
      <c r="A4473" t="str">
        <f>IF(C4473="","","Allievo "&amp;COUNTIF($C$2:C4473,C4473))</f>
        <v/>
      </c>
      <c r="H4473" s="3"/>
      <c r="N4473" s="3"/>
      <c r="O4473" s="3"/>
      <c r="P4473" s="3"/>
      <c r="Q4473" s="3"/>
      <c r="R4473" s="3"/>
      <c r="S4473" s="3"/>
      <c r="T4473" s="3"/>
      <c r="V4473" s="3"/>
      <c r="W4473" s="3"/>
      <c r="X4473" s="3"/>
      <c r="Z4473" s="3"/>
      <c r="AA4473" s="3"/>
      <c r="AB4473" s="3"/>
      <c r="AC4473" s="3"/>
      <c r="AD4473" s="3"/>
      <c r="AF4473" s="3"/>
      <c r="AG4473" s="3"/>
      <c r="AH4473" s="3"/>
      <c r="AJ4473" s="3"/>
      <c r="AK4473" s="3"/>
      <c r="AL4473" s="3"/>
      <c r="AN4473" s="3"/>
      <c r="AQ4473" s="3"/>
    </row>
    <row r="4474" spans="1:43">
      <c r="A4474" t="str">
        <f>IF(C4474="","","Allievo "&amp;COUNTIF($C$2:C4474,C4474))</f>
        <v/>
      </c>
      <c r="H4474" s="3"/>
      <c r="N4474" s="3"/>
      <c r="O4474" s="3"/>
      <c r="P4474" s="3"/>
      <c r="Q4474" s="3"/>
      <c r="R4474" s="3"/>
      <c r="S4474" s="3"/>
      <c r="T4474" s="3"/>
      <c r="V4474" s="3"/>
      <c r="W4474" s="3"/>
      <c r="X4474" s="3"/>
      <c r="Z4474" s="3"/>
      <c r="AA4474" s="3"/>
      <c r="AB4474" s="3"/>
      <c r="AC4474" s="3"/>
      <c r="AD4474" s="3"/>
      <c r="AF4474" s="3"/>
      <c r="AG4474" s="3"/>
      <c r="AH4474" s="3"/>
      <c r="AJ4474" s="3"/>
      <c r="AK4474" s="3"/>
      <c r="AL4474" s="3"/>
      <c r="AN4474" s="3"/>
      <c r="AQ4474" s="3"/>
    </row>
    <row r="4475" spans="1:43">
      <c r="A4475" t="str">
        <f>IF(C4475="","","Allievo "&amp;COUNTIF($C$2:C4475,C4475))</f>
        <v/>
      </c>
      <c r="H4475" s="3"/>
      <c r="N4475" s="3"/>
      <c r="O4475" s="3"/>
      <c r="P4475" s="3"/>
      <c r="Q4475" s="3"/>
      <c r="R4475" s="3"/>
      <c r="S4475" s="3"/>
      <c r="T4475" s="3"/>
      <c r="V4475" s="3"/>
      <c r="W4475" s="3"/>
      <c r="X4475" s="3"/>
      <c r="Z4475" s="3"/>
      <c r="AA4475" s="3"/>
      <c r="AB4475" s="3"/>
      <c r="AC4475" s="3"/>
      <c r="AD4475" s="3"/>
      <c r="AF4475" s="3"/>
      <c r="AG4475" s="3"/>
      <c r="AH4475" s="3"/>
      <c r="AJ4475" s="3"/>
      <c r="AK4475" s="3"/>
      <c r="AL4475" s="3"/>
      <c r="AN4475" s="3"/>
      <c r="AQ4475" s="3"/>
    </row>
    <row r="4476" spans="1:43">
      <c r="A4476" t="str">
        <f>IF(C4476="","","Allievo "&amp;COUNTIF($C$2:C4476,C4476))</f>
        <v/>
      </c>
      <c r="H4476" s="3"/>
      <c r="N4476" s="3"/>
      <c r="O4476" s="3"/>
      <c r="P4476" s="3"/>
      <c r="Q4476" s="3"/>
      <c r="R4476" s="3"/>
      <c r="S4476" s="3"/>
      <c r="T4476" s="3"/>
      <c r="V4476" s="3"/>
      <c r="W4476" s="3"/>
      <c r="X4476" s="3"/>
      <c r="Z4476" s="3"/>
      <c r="AA4476" s="3"/>
      <c r="AB4476" s="3"/>
      <c r="AC4476" s="3"/>
      <c r="AD4476" s="3"/>
      <c r="AF4476" s="3"/>
      <c r="AG4476" s="3"/>
      <c r="AH4476" s="3"/>
      <c r="AJ4476" s="3"/>
      <c r="AK4476" s="3"/>
      <c r="AL4476" s="3"/>
      <c r="AN4476" s="3"/>
      <c r="AQ4476" s="3"/>
    </row>
    <row r="4477" spans="1:43">
      <c r="A4477" t="str">
        <f>IF(C4477="","","Allievo "&amp;COUNTIF($C$2:C4477,C4477))</f>
        <v/>
      </c>
      <c r="H4477" s="3"/>
      <c r="N4477" s="3"/>
      <c r="O4477" s="3"/>
      <c r="P4477" s="3"/>
      <c r="Q4477" s="3"/>
      <c r="R4477" s="3"/>
      <c r="S4477" s="3"/>
      <c r="T4477" s="3"/>
      <c r="V4477" s="3"/>
      <c r="W4477" s="3"/>
      <c r="X4477" s="3"/>
      <c r="Z4477" s="3"/>
      <c r="AA4477" s="3"/>
      <c r="AB4477" s="3"/>
      <c r="AC4477" s="3"/>
      <c r="AD4477" s="3"/>
      <c r="AF4477" s="3"/>
      <c r="AG4477" s="3"/>
      <c r="AH4477" s="3"/>
      <c r="AJ4477" s="3"/>
      <c r="AK4477" s="3"/>
      <c r="AL4477" s="3"/>
      <c r="AN4477" s="3"/>
      <c r="AQ4477" s="3"/>
    </row>
    <row r="4478" spans="1:43">
      <c r="A4478" t="str">
        <f>IF(C4478="","","Allievo "&amp;COUNTIF($C$2:C4478,C4478))</f>
        <v/>
      </c>
      <c r="H4478" s="3"/>
      <c r="N4478" s="3"/>
      <c r="O4478" s="3"/>
      <c r="P4478" s="3"/>
      <c r="Q4478" s="3"/>
      <c r="R4478" s="3"/>
      <c r="S4478" s="3"/>
      <c r="T4478" s="3"/>
      <c r="V4478" s="3"/>
      <c r="W4478" s="3"/>
      <c r="X4478" s="3"/>
      <c r="Z4478" s="3"/>
      <c r="AA4478" s="3"/>
      <c r="AB4478" s="3"/>
      <c r="AC4478" s="3"/>
      <c r="AD4478" s="3"/>
      <c r="AF4478" s="3"/>
      <c r="AG4478" s="3"/>
      <c r="AH4478" s="3"/>
      <c r="AJ4478" s="3"/>
      <c r="AK4478" s="3"/>
      <c r="AL4478" s="3"/>
      <c r="AN4478" s="3"/>
      <c r="AQ4478" s="3"/>
    </row>
    <row r="4479" spans="1:43">
      <c r="A4479" t="str">
        <f>IF(C4479="","","Allievo "&amp;COUNTIF($C$2:C4479,C4479))</f>
        <v/>
      </c>
      <c r="H4479" s="3"/>
      <c r="N4479" s="3"/>
      <c r="O4479" s="3"/>
      <c r="P4479" s="3"/>
      <c r="Q4479" s="3"/>
      <c r="R4479" s="3"/>
      <c r="S4479" s="3"/>
      <c r="T4479" s="3"/>
      <c r="V4479" s="3"/>
      <c r="W4479" s="3"/>
      <c r="X4479" s="3"/>
      <c r="Z4479" s="3"/>
      <c r="AA4479" s="3"/>
      <c r="AB4479" s="3"/>
      <c r="AC4479" s="3"/>
      <c r="AD4479" s="3"/>
      <c r="AF4479" s="3"/>
      <c r="AG4479" s="3"/>
      <c r="AH4479" s="3"/>
      <c r="AJ4479" s="3"/>
      <c r="AK4479" s="3"/>
      <c r="AL4479" s="3"/>
      <c r="AN4479" s="3"/>
      <c r="AQ4479" s="3"/>
    </row>
    <row r="4480" spans="1:43">
      <c r="A4480" t="str">
        <f>IF(C4480="","","Allievo "&amp;COUNTIF($C$2:C4480,C4480))</f>
        <v/>
      </c>
      <c r="H4480" s="3"/>
      <c r="N4480" s="3"/>
      <c r="O4480" s="3"/>
      <c r="P4480" s="3"/>
      <c r="Q4480" s="3"/>
      <c r="R4480" s="3"/>
      <c r="S4480" s="3"/>
      <c r="T4480" s="3"/>
      <c r="V4480" s="3"/>
      <c r="W4480" s="3"/>
      <c r="X4480" s="3"/>
      <c r="Z4480" s="3"/>
      <c r="AA4480" s="3"/>
      <c r="AB4480" s="3"/>
      <c r="AC4480" s="3"/>
      <c r="AD4480" s="3"/>
      <c r="AF4480" s="3"/>
      <c r="AG4480" s="3"/>
      <c r="AH4480" s="3"/>
      <c r="AJ4480" s="3"/>
      <c r="AK4480" s="3"/>
      <c r="AL4480" s="3"/>
      <c r="AN4480" s="3"/>
      <c r="AQ4480" s="3"/>
    </row>
    <row r="4481" spans="1:43">
      <c r="A4481" t="str">
        <f>IF(C4481="","","Allievo "&amp;COUNTIF($C$2:C4481,C4481))</f>
        <v/>
      </c>
      <c r="H4481" s="3"/>
      <c r="N4481" s="3"/>
      <c r="O4481" s="3"/>
      <c r="P4481" s="3"/>
      <c r="Q4481" s="3"/>
      <c r="R4481" s="3"/>
      <c r="S4481" s="3"/>
      <c r="T4481" s="3"/>
      <c r="V4481" s="3"/>
      <c r="W4481" s="3"/>
      <c r="X4481" s="3"/>
      <c r="Z4481" s="3"/>
      <c r="AA4481" s="3"/>
      <c r="AB4481" s="3"/>
      <c r="AC4481" s="3"/>
      <c r="AD4481" s="3"/>
      <c r="AF4481" s="3"/>
      <c r="AG4481" s="3"/>
      <c r="AH4481" s="3"/>
      <c r="AJ4481" s="3"/>
      <c r="AK4481" s="3"/>
      <c r="AL4481" s="3"/>
      <c r="AN4481" s="3"/>
      <c r="AQ4481" s="3"/>
    </row>
    <row r="4482" spans="1:43">
      <c r="A4482" t="str">
        <f>IF(C4482="","","Allievo "&amp;COUNTIF($C$2:C4482,C4482))</f>
        <v/>
      </c>
      <c r="H4482" s="3"/>
      <c r="N4482" s="3"/>
      <c r="O4482" s="3"/>
      <c r="P4482" s="3"/>
      <c r="Q4482" s="3"/>
      <c r="R4482" s="3"/>
      <c r="S4482" s="3"/>
      <c r="T4482" s="3"/>
      <c r="V4482" s="3"/>
      <c r="W4482" s="3"/>
      <c r="X4482" s="3"/>
      <c r="Z4482" s="3"/>
      <c r="AA4482" s="3"/>
      <c r="AB4482" s="3"/>
      <c r="AC4482" s="3"/>
      <c r="AD4482" s="3"/>
      <c r="AF4482" s="3"/>
      <c r="AG4482" s="3"/>
      <c r="AH4482" s="3"/>
      <c r="AJ4482" s="3"/>
      <c r="AK4482" s="3"/>
      <c r="AL4482" s="3"/>
      <c r="AN4482" s="3"/>
      <c r="AQ4482" s="3"/>
    </row>
    <row r="4483" spans="1:43">
      <c r="A4483" t="str">
        <f>IF(C4483="","","Allievo "&amp;COUNTIF($C$2:C4483,C4483))</f>
        <v/>
      </c>
      <c r="H4483" s="3"/>
      <c r="N4483" s="3"/>
      <c r="O4483" s="3"/>
      <c r="P4483" s="3"/>
      <c r="Q4483" s="3"/>
      <c r="R4483" s="3"/>
      <c r="S4483" s="3"/>
      <c r="T4483" s="3"/>
      <c r="V4483" s="3"/>
      <c r="W4483" s="3"/>
      <c r="X4483" s="3"/>
      <c r="Z4483" s="3"/>
      <c r="AA4483" s="3"/>
      <c r="AB4483" s="3"/>
      <c r="AC4483" s="3"/>
      <c r="AD4483" s="3"/>
      <c r="AF4483" s="3"/>
      <c r="AG4483" s="3"/>
      <c r="AH4483" s="3"/>
      <c r="AJ4483" s="3"/>
      <c r="AK4483" s="3"/>
      <c r="AL4483" s="3"/>
      <c r="AN4483" s="3"/>
      <c r="AQ4483" s="3"/>
    </row>
    <row r="4484" spans="1:43">
      <c r="A4484" t="str">
        <f>IF(C4484="","","Allievo "&amp;COUNTIF($C$2:C4484,C4484))</f>
        <v/>
      </c>
      <c r="H4484" s="3"/>
      <c r="N4484" s="3"/>
      <c r="O4484" s="3"/>
      <c r="P4484" s="3"/>
      <c r="Q4484" s="3"/>
      <c r="R4484" s="3"/>
      <c r="S4484" s="3"/>
      <c r="T4484" s="3"/>
      <c r="V4484" s="3"/>
      <c r="W4484" s="3"/>
      <c r="X4484" s="3"/>
      <c r="Z4484" s="3"/>
      <c r="AA4484" s="3"/>
      <c r="AB4484" s="3"/>
      <c r="AC4484" s="3"/>
      <c r="AD4484" s="3"/>
      <c r="AF4484" s="3"/>
      <c r="AG4484" s="3"/>
      <c r="AH4484" s="3"/>
      <c r="AJ4484" s="3"/>
      <c r="AK4484" s="3"/>
      <c r="AL4484" s="3"/>
      <c r="AN4484" s="3"/>
      <c r="AQ4484" s="3"/>
    </row>
    <row r="4485" spans="1:43">
      <c r="A4485" t="str">
        <f>IF(C4485="","","Allievo "&amp;COUNTIF($C$2:C4485,C4485))</f>
        <v/>
      </c>
      <c r="H4485" s="3"/>
      <c r="N4485" s="3"/>
      <c r="O4485" s="3"/>
      <c r="P4485" s="3"/>
      <c r="Q4485" s="3"/>
      <c r="R4485" s="3"/>
      <c r="S4485" s="3"/>
      <c r="T4485" s="3"/>
      <c r="V4485" s="3"/>
      <c r="W4485" s="3"/>
      <c r="X4485" s="3"/>
      <c r="Z4485" s="3"/>
      <c r="AA4485" s="3"/>
      <c r="AB4485" s="3"/>
      <c r="AC4485" s="3"/>
      <c r="AD4485" s="3"/>
      <c r="AF4485" s="3"/>
      <c r="AG4485" s="3"/>
      <c r="AH4485" s="3"/>
      <c r="AJ4485" s="3"/>
      <c r="AK4485" s="3"/>
      <c r="AL4485" s="3"/>
      <c r="AN4485" s="3"/>
      <c r="AQ4485" s="3"/>
    </row>
    <row r="4486" spans="1:43">
      <c r="A4486" t="str">
        <f>IF(C4486="","","Allievo "&amp;COUNTIF($C$2:C4486,C4486))</f>
        <v/>
      </c>
      <c r="H4486" s="3"/>
      <c r="N4486" s="3"/>
      <c r="O4486" s="3"/>
      <c r="P4486" s="3"/>
      <c r="Q4486" s="3"/>
      <c r="R4486" s="3"/>
      <c r="S4486" s="3"/>
      <c r="T4486" s="3"/>
      <c r="V4486" s="3"/>
      <c r="W4486" s="3"/>
      <c r="X4486" s="3"/>
      <c r="Z4486" s="3"/>
      <c r="AA4486" s="3"/>
      <c r="AB4486" s="3"/>
      <c r="AC4486" s="3"/>
      <c r="AD4486" s="3"/>
      <c r="AF4486" s="3"/>
      <c r="AG4486" s="3"/>
      <c r="AH4486" s="3"/>
      <c r="AJ4486" s="3"/>
      <c r="AK4486" s="3"/>
      <c r="AL4486" s="3"/>
      <c r="AN4486" s="3"/>
      <c r="AQ4486" s="3"/>
    </row>
    <row r="4487" spans="1:43">
      <c r="A4487" t="str">
        <f>IF(C4487="","","Allievo "&amp;COUNTIF($C$2:C4487,C4487))</f>
        <v/>
      </c>
      <c r="H4487" s="3"/>
      <c r="N4487" s="3"/>
      <c r="O4487" s="3"/>
      <c r="P4487" s="3"/>
      <c r="Q4487" s="3"/>
      <c r="R4487" s="3"/>
      <c r="S4487" s="3"/>
      <c r="T4487" s="3"/>
      <c r="V4487" s="3"/>
      <c r="W4487" s="3"/>
      <c r="X4487" s="3"/>
      <c r="Z4487" s="3"/>
      <c r="AA4487" s="3"/>
      <c r="AB4487" s="3"/>
      <c r="AC4487" s="3"/>
      <c r="AD4487" s="3"/>
      <c r="AF4487" s="3"/>
      <c r="AG4487" s="3"/>
      <c r="AH4487" s="3"/>
      <c r="AJ4487" s="3"/>
      <c r="AK4487" s="3"/>
      <c r="AL4487" s="3"/>
      <c r="AN4487" s="3"/>
      <c r="AQ4487" s="3"/>
    </row>
    <row r="4488" spans="1:43">
      <c r="A4488" t="str">
        <f>IF(C4488="","","Allievo "&amp;COUNTIF($C$2:C4488,C4488))</f>
        <v/>
      </c>
      <c r="H4488" s="3"/>
      <c r="N4488" s="3"/>
      <c r="O4488" s="3"/>
      <c r="P4488" s="3"/>
      <c r="Q4488" s="3"/>
      <c r="R4488" s="3"/>
      <c r="S4488" s="3"/>
      <c r="T4488" s="3"/>
      <c r="V4488" s="3"/>
      <c r="W4488" s="3"/>
      <c r="X4488" s="3"/>
      <c r="Z4488" s="3"/>
      <c r="AA4488" s="3"/>
      <c r="AB4488" s="3"/>
      <c r="AC4488" s="3"/>
      <c r="AD4488" s="3"/>
      <c r="AF4488" s="3"/>
      <c r="AG4488" s="3"/>
      <c r="AH4488" s="3"/>
      <c r="AJ4488" s="3"/>
      <c r="AK4488" s="3"/>
      <c r="AL4488" s="3"/>
      <c r="AN4488" s="3"/>
      <c r="AQ4488" s="3"/>
    </row>
    <row r="4489" spans="1:43">
      <c r="A4489" t="str">
        <f>IF(C4489="","","Allievo "&amp;COUNTIF($C$2:C4489,C4489))</f>
        <v/>
      </c>
      <c r="H4489" s="3"/>
      <c r="N4489" s="3"/>
      <c r="O4489" s="3"/>
      <c r="P4489" s="3"/>
      <c r="Q4489" s="3"/>
      <c r="R4489" s="3"/>
      <c r="S4489" s="3"/>
      <c r="T4489" s="3"/>
      <c r="V4489" s="3"/>
      <c r="W4489" s="3"/>
      <c r="X4489" s="3"/>
      <c r="Z4489" s="3"/>
      <c r="AA4489" s="3"/>
      <c r="AB4489" s="3"/>
      <c r="AC4489" s="3"/>
      <c r="AD4489" s="3"/>
      <c r="AF4489" s="3"/>
      <c r="AG4489" s="3"/>
      <c r="AH4489" s="3"/>
      <c r="AJ4489" s="3"/>
      <c r="AK4489" s="3"/>
      <c r="AL4489" s="3"/>
      <c r="AN4489" s="3"/>
      <c r="AQ4489" s="3"/>
    </row>
    <row r="4490" spans="1:43">
      <c r="A4490" t="str">
        <f>IF(C4490="","","Allievo "&amp;COUNTIF($C$2:C4490,C4490))</f>
        <v/>
      </c>
      <c r="H4490" s="3"/>
      <c r="N4490" s="3"/>
      <c r="O4490" s="3"/>
      <c r="P4490" s="3"/>
      <c r="Q4490" s="3"/>
      <c r="R4490" s="3"/>
      <c r="S4490" s="3"/>
      <c r="T4490" s="3"/>
      <c r="V4490" s="3"/>
      <c r="W4490" s="3"/>
      <c r="X4490" s="3"/>
      <c r="Z4490" s="3"/>
      <c r="AA4490" s="3"/>
      <c r="AB4490" s="3"/>
      <c r="AC4490" s="3"/>
      <c r="AD4490" s="3"/>
      <c r="AF4490" s="3"/>
      <c r="AG4490" s="3"/>
      <c r="AH4490" s="3"/>
      <c r="AJ4490" s="3"/>
      <c r="AK4490" s="3"/>
      <c r="AL4490" s="3"/>
      <c r="AN4490" s="3"/>
      <c r="AQ4490" s="3"/>
    </row>
    <row r="4491" spans="1:43">
      <c r="A4491" t="str">
        <f>IF(C4491="","","Allievo "&amp;COUNTIF($C$2:C4491,C4491))</f>
        <v/>
      </c>
      <c r="H4491" s="3"/>
      <c r="N4491" s="3"/>
      <c r="O4491" s="3"/>
      <c r="P4491" s="3"/>
      <c r="Q4491" s="3"/>
      <c r="R4491" s="3"/>
      <c r="S4491" s="3"/>
      <c r="T4491" s="3"/>
      <c r="V4491" s="3"/>
      <c r="W4491" s="3"/>
      <c r="X4491" s="3"/>
      <c r="Z4491" s="3"/>
      <c r="AA4491" s="3"/>
      <c r="AB4491" s="3"/>
      <c r="AC4491" s="3"/>
      <c r="AD4491" s="3"/>
      <c r="AF4491" s="3"/>
      <c r="AG4491" s="3"/>
      <c r="AH4491" s="3"/>
      <c r="AJ4491" s="3"/>
      <c r="AK4491" s="3"/>
      <c r="AL4491" s="3"/>
      <c r="AN4491" s="3"/>
      <c r="AQ4491" s="3"/>
    </row>
    <row r="4492" spans="1:43">
      <c r="A4492" t="str">
        <f>IF(C4492="","","Allievo "&amp;COUNTIF($C$2:C4492,C4492))</f>
        <v/>
      </c>
      <c r="H4492" s="3"/>
      <c r="N4492" s="3"/>
      <c r="O4492" s="3"/>
      <c r="P4492" s="3"/>
      <c r="Q4492" s="3"/>
      <c r="R4492" s="3"/>
      <c r="S4492" s="3"/>
      <c r="T4492" s="3"/>
      <c r="V4492" s="3"/>
      <c r="W4492" s="3"/>
      <c r="X4492" s="3"/>
      <c r="Z4492" s="3"/>
      <c r="AA4492" s="3"/>
      <c r="AB4492" s="3"/>
      <c r="AC4492" s="3"/>
      <c r="AD4492" s="3"/>
      <c r="AF4492" s="3"/>
      <c r="AG4492" s="3"/>
      <c r="AH4492" s="3"/>
      <c r="AJ4492" s="3"/>
      <c r="AK4492" s="3"/>
      <c r="AL4492" s="3"/>
      <c r="AN4492" s="3"/>
      <c r="AQ4492" s="3"/>
    </row>
    <row r="4493" spans="1:43">
      <c r="A4493" t="str">
        <f>IF(C4493="","","Allievo "&amp;COUNTIF($C$2:C4493,C4493))</f>
        <v/>
      </c>
      <c r="H4493" s="3"/>
      <c r="N4493" s="3"/>
      <c r="O4493" s="3"/>
      <c r="P4493" s="3"/>
      <c r="Q4493" s="3"/>
      <c r="R4493" s="3"/>
      <c r="S4493" s="3"/>
      <c r="T4493" s="3"/>
      <c r="V4493" s="3"/>
      <c r="W4493" s="3"/>
      <c r="X4493" s="3"/>
      <c r="Z4493" s="3"/>
      <c r="AA4493" s="3"/>
      <c r="AB4493" s="3"/>
      <c r="AC4493" s="3"/>
      <c r="AD4493" s="3"/>
      <c r="AF4493" s="3"/>
      <c r="AG4493" s="3"/>
      <c r="AH4493" s="3"/>
      <c r="AJ4493" s="3"/>
      <c r="AK4493" s="3"/>
      <c r="AL4493" s="3"/>
      <c r="AN4493" s="3"/>
      <c r="AQ4493" s="3"/>
    </row>
    <row r="4494" spans="1:43">
      <c r="A4494" t="str">
        <f>IF(C4494="","","Allievo "&amp;COUNTIF($C$2:C4494,C4494))</f>
        <v/>
      </c>
      <c r="H4494" s="3"/>
      <c r="N4494" s="3"/>
      <c r="O4494" s="3"/>
      <c r="P4494" s="3"/>
      <c r="Q4494" s="3"/>
      <c r="R4494" s="3"/>
      <c r="S4494" s="3"/>
      <c r="T4494" s="3"/>
      <c r="V4494" s="3"/>
      <c r="W4494" s="3"/>
      <c r="X4494" s="3"/>
      <c r="Z4494" s="3"/>
      <c r="AA4494" s="3"/>
      <c r="AB4494" s="3"/>
      <c r="AC4494" s="3"/>
      <c r="AD4494" s="3"/>
      <c r="AF4494" s="3"/>
      <c r="AG4494" s="3"/>
      <c r="AH4494" s="3"/>
      <c r="AJ4494" s="3"/>
      <c r="AK4494" s="3"/>
      <c r="AL4494" s="3"/>
      <c r="AN4494" s="3"/>
      <c r="AQ4494" s="3"/>
    </row>
    <row r="4495" spans="1:43">
      <c r="A4495" t="str">
        <f>IF(C4495="","","Allievo "&amp;COUNTIF($C$2:C4495,C4495))</f>
        <v/>
      </c>
      <c r="H4495" s="3"/>
      <c r="N4495" s="3"/>
      <c r="O4495" s="3"/>
      <c r="P4495" s="3"/>
      <c r="Q4495" s="3"/>
      <c r="R4495" s="3"/>
      <c r="S4495" s="3"/>
      <c r="T4495" s="3"/>
      <c r="V4495" s="3"/>
      <c r="W4495" s="3"/>
      <c r="X4495" s="3"/>
      <c r="Z4495" s="3"/>
      <c r="AA4495" s="3"/>
      <c r="AB4495" s="3"/>
      <c r="AC4495" s="3"/>
      <c r="AD4495" s="3"/>
      <c r="AF4495" s="3"/>
      <c r="AG4495" s="3"/>
      <c r="AH4495" s="3"/>
      <c r="AJ4495" s="3"/>
      <c r="AK4495" s="3"/>
      <c r="AL4495" s="3"/>
      <c r="AN4495" s="3"/>
      <c r="AQ4495" s="3"/>
    </row>
    <row r="4496" spans="1:43">
      <c r="A4496" t="str">
        <f>IF(C4496="","","Allievo "&amp;COUNTIF($C$2:C4496,C4496))</f>
        <v/>
      </c>
      <c r="H4496" s="3"/>
      <c r="N4496" s="3"/>
      <c r="O4496" s="3"/>
      <c r="P4496" s="3"/>
      <c r="Q4496" s="3"/>
      <c r="R4496" s="3"/>
      <c r="S4496" s="3"/>
      <c r="T4496" s="3"/>
      <c r="V4496" s="3"/>
      <c r="W4496" s="3"/>
      <c r="X4496" s="3"/>
      <c r="Z4496" s="3"/>
      <c r="AA4496" s="3"/>
      <c r="AB4496" s="3"/>
      <c r="AC4496" s="3"/>
      <c r="AD4496" s="3"/>
      <c r="AF4496" s="3"/>
      <c r="AG4496" s="3"/>
      <c r="AH4496" s="3"/>
      <c r="AJ4496" s="3"/>
      <c r="AK4496" s="3"/>
      <c r="AL4496" s="3"/>
      <c r="AN4496" s="3"/>
      <c r="AQ4496" s="3"/>
    </row>
    <row r="4497" spans="1:43">
      <c r="A4497" t="str">
        <f>IF(C4497="","","Allievo "&amp;COUNTIF($C$2:C4497,C4497))</f>
        <v/>
      </c>
      <c r="H4497" s="3"/>
      <c r="N4497" s="3"/>
      <c r="O4497" s="3"/>
      <c r="P4497" s="3"/>
      <c r="Q4497" s="3"/>
      <c r="R4497" s="3"/>
      <c r="S4497" s="3"/>
      <c r="T4497" s="3"/>
      <c r="V4497" s="3"/>
      <c r="W4497" s="3"/>
      <c r="X4497" s="3"/>
      <c r="Z4497" s="3"/>
      <c r="AA4497" s="3"/>
      <c r="AB4497" s="3"/>
      <c r="AC4497" s="3"/>
      <c r="AD4497" s="3"/>
      <c r="AF4497" s="3"/>
      <c r="AG4497" s="3"/>
      <c r="AH4497" s="3"/>
      <c r="AJ4497" s="3"/>
      <c r="AK4497" s="3"/>
      <c r="AL4497" s="3"/>
      <c r="AN4497" s="3"/>
      <c r="AQ4497" s="3"/>
    </row>
    <row r="4498" spans="1:43">
      <c r="A4498" t="str">
        <f>IF(C4498="","","Allievo "&amp;COUNTIF($C$2:C4498,C4498))</f>
        <v/>
      </c>
      <c r="H4498" s="3"/>
      <c r="N4498" s="3"/>
      <c r="O4498" s="3"/>
      <c r="P4498" s="3"/>
      <c r="Q4498" s="3"/>
      <c r="R4498" s="3"/>
      <c r="S4498" s="3"/>
      <c r="T4498" s="3"/>
      <c r="V4498" s="3"/>
      <c r="W4498" s="3"/>
      <c r="X4498" s="3"/>
      <c r="Z4498" s="3"/>
      <c r="AA4498" s="3"/>
      <c r="AB4498" s="3"/>
      <c r="AC4498" s="3"/>
      <c r="AD4498" s="3"/>
      <c r="AF4498" s="3"/>
      <c r="AG4498" s="3"/>
      <c r="AH4498" s="3"/>
      <c r="AJ4498" s="3"/>
      <c r="AK4498" s="3"/>
      <c r="AL4498" s="3"/>
      <c r="AN4498" s="3"/>
      <c r="AQ4498" s="3"/>
    </row>
    <row r="4499" spans="1:43">
      <c r="A4499" t="str">
        <f>IF(C4499="","","Allievo "&amp;COUNTIF($C$2:C4499,C4499))</f>
        <v/>
      </c>
      <c r="H4499" s="3"/>
      <c r="N4499" s="3"/>
      <c r="O4499" s="3"/>
      <c r="P4499" s="3"/>
      <c r="Q4499" s="3"/>
      <c r="R4499" s="3"/>
      <c r="S4499" s="3"/>
      <c r="T4499" s="3"/>
      <c r="V4499" s="3"/>
      <c r="W4499" s="3"/>
      <c r="X4499" s="3"/>
      <c r="Z4499" s="3"/>
      <c r="AA4499" s="3"/>
      <c r="AB4499" s="3"/>
      <c r="AC4499" s="3"/>
      <c r="AD4499" s="3"/>
      <c r="AF4499" s="3"/>
      <c r="AG4499" s="3"/>
      <c r="AH4499" s="3"/>
      <c r="AJ4499" s="3"/>
      <c r="AK4499" s="3"/>
      <c r="AL4499" s="3"/>
      <c r="AN4499" s="3"/>
      <c r="AQ4499" s="3"/>
    </row>
    <row r="4500" spans="1:43">
      <c r="A4500" t="str">
        <f>IF(C4500="","","Allievo "&amp;COUNTIF($C$2:C4500,C4500))</f>
        <v/>
      </c>
      <c r="H4500" s="3"/>
      <c r="N4500" s="3"/>
      <c r="O4500" s="3"/>
      <c r="P4500" s="3"/>
      <c r="Q4500" s="3"/>
      <c r="R4500" s="3"/>
      <c r="S4500" s="3"/>
      <c r="T4500" s="3"/>
      <c r="V4500" s="3"/>
      <c r="W4500" s="3"/>
      <c r="X4500" s="3"/>
      <c r="Z4500" s="3"/>
      <c r="AA4500" s="3"/>
      <c r="AB4500" s="3"/>
      <c r="AC4500" s="3"/>
      <c r="AD4500" s="3"/>
      <c r="AF4500" s="3"/>
      <c r="AG4500" s="3"/>
      <c r="AH4500" s="3"/>
      <c r="AJ4500" s="3"/>
      <c r="AK4500" s="3"/>
      <c r="AL4500" s="3"/>
      <c r="AN4500" s="3"/>
      <c r="AQ4500" s="3"/>
    </row>
    <row r="4501" spans="1:43">
      <c r="A4501" t="str">
        <f>IF(C4501="","","Allievo "&amp;COUNTIF($C$2:C4501,C4501))</f>
        <v/>
      </c>
      <c r="H4501" s="3"/>
      <c r="N4501" s="3"/>
      <c r="O4501" s="3"/>
      <c r="P4501" s="3"/>
      <c r="Q4501" s="3"/>
      <c r="R4501" s="3"/>
      <c r="S4501" s="3"/>
      <c r="T4501" s="3"/>
      <c r="V4501" s="3"/>
      <c r="W4501" s="3"/>
      <c r="X4501" s="3"/>
      <c r="Z4501" s="3"/>
      <c r="AA4501" s="3"/>
      <c r="AB4501" s="3"/>
      <c r="AC4501" s="3"/>
      <c r="AD4501" s="3"/>
      <c r="AF4501" s="3"/>
      <c r="AG4501" s="3"/>
      <c r="AH4501" s="3"/>
      <c r="AJ4501" s="3"/>
      <c r="AK4501" s="3"/>
      <c r="AL4501" s="3"/>
      <c r="AN4501" s="3"/>
      <c r="AQ4501" s="3"/>
    </row>
    <row r="4502" spans="1:43">
      <c r="A4502" t="str">
        <f>IF(C4502="","","Allievo "&amp;COUNTIF($C$2:C4502,C4502))</f>
        <v/>
      </c>
      <c r="H4502" s="3"/>
      <c r="N4502" s="3"/>
      <c r="O4502" s="3"/>
      <c r="P4502" s="3"/>
      <c r="Q4502" s="3"/>
      <c r="R4502" s="3"/>
      <c r="S4502" s="3"/>
      <c r="T4502" s="3"/>
      <c r="V4502" s="3"/>
      <c r="W4502" s="3"/>
      <c r="X4502" s="3"/>
      <c r="Z4502" s="3"/>
      <c r="AA4502" s="3"/>
      <c r="AB4502" s="3"/>
      <c r="AC4502" s="3"/>
      <c r="AD4502" s="3"/>
      <c r="AF4502" s="3"/>
      <c r="AG4502" s="3"/>
      <c r="AH4502" s="3"/>
      <c r="AJ4502" s="3"/>
      <c r="AK4502" s="3"/>
      <c r="AL4502" s="3"/>
      <c r="AN4502" s="3"/>
      <c r="AQ4502" s="3"/>
    </row>
    <row r="4503" spans="1:43">
      <c r="A4503" t="str">
        <f>IF(C4503="","","Allievo "&amp;COUNTIF($C$2:C4503,C4503))</f>
        <v/>
      </c>
      <c r="H4503" s="3"/>
      <c r="N4503" s="3"/>
      <c r="O4503" s="3"/>
      <c r="P4503" s="3"/>
      <c r="Q4503" s="3"/>
      <c r="R4503" s="3"/>
      <c r="S4503" s="3"/>
      <c r="T4503" s="3"/>
      <c r="V4503" s="3"/>
      <c r="W4503" s="3"/>
      <c r="X4503" s="3"/>
      <c r="Z4503" s="3"/>
      <c r="AA4503" s="3"/>
      <c r="AB4503" s="3"/>
      <c r="AC4503" s="3"/>
      <c r="AD4503" s="3"/>
      <c r="AF4503" s="3"/>
      <c r="AG4503" s="3"/>
      <c r="AH4503" s="3"/>
      <c r="AJ4503" s="3"/>
      <c r="AK4503" s="3"/>
      <c r="AL4503" s="3"/>
      <c r="AN4503" s="3"/>
      <c r="AQ4503" s="3"/>
    </row>
    <row r="4504" spans="1:43">
      <c r="A4504" t="str">
        <f>IF(C4504="","","Allievo "&amp;COUNTIF($C$2:C4504,C4504))</f>
        <v/>
      </c>
      <c r="H4504" s="3"/>
      <c r="N4504" s="3"/>
      <c r="O4504" s="3"/>
      <c r="P4504" s="3"/>
      <c r="Q4504" s="3"/>
      <c r="R4504" s="3"/>
      <c r="S4504" s="3"/>
      <c r="T4504" s="3"/>
      <c r="V4504" s="3"/>
      <c r="W4504" s="3"/>
      <c r="X4504" s="3"/>
      <c r="Z4504" s="3"/>
      <c r="AA4504" s="3"/>
      <c r="AB4504" s="3"/>
      <c r="AC4504" s="3"/>
      <c r="AD4504" s="3"/>
      <c r="AF4504" s="3"/>
      <c r="AG4504" s="3"/>
      <c r="AH4504" s="3"/>
      <c r="AJ4504" s="3"/>
      <c r="AK4504" s="3"/>
      <c r="AL4504" s="3"/>
      <c r="AN4504" s="3"/>
      <c r="AQ4504" s="3"/>
    </row>
    <row r="4505" spans="1:43">
      <c r="A4505" t="str">
        <f>IF(C4505="","","Allievo "&amp;COUNTIF($C$2:C4505,C4505))</f>
        <v/>
      </c>
      <c r="H4505" s="3"/>
      <c r="N4505" s="3"/>
      <c r="O4505" s="3"/>
      <c r="P4505" s="3"/>
      <c r="Q4505" s="3"/>
      <c r="R4505" s="3"/>
      <c r="S4505" s="3"/>
      <c r="T4505" s="3"/>
      <c r="V4505" s="3"/>
      <c r="W4505" s="3"/>
      <c r="X4505" s="3"/>
      <c r="Z4505" s="3"/>
      <c r="AA4505" s="3"/>
      <c r="AB4505" s="3"/>
      <c r="AC4505" s="3"/>
      <c r="AD4505" s="3"/>
      <c r="AF4505" s="3"/>
      <c r="AG4505" s="3"/>
      <c r="AH4505" s="3"/>
      <c r="AJ4505" s="3"/>
      <c r="AK4505" s="3"/>
      <c r="AL4505" s="3"/>
      <c r="AN4505" s="3"/>
      <c r="AQ4505" s="3"/>
    </row>
    <row r="4506" spans="1:43">
      <c r="A4506" t="str">
        <f>IF(C4506="","","Allievo "&amp;COUNTIF($C$2:C4506,C4506))</f>
        <v/>
      </c>
      <c r="H4506" s="3"/>
      <c r="N4506" s="3"/>
      <c r="O4506" s="3"/>
      <c r="P4506" s="3"/>
      <c r="Q4506" s="3"/>
      <c r="R4506" s="3"/>
      <c r="S4506" s="3"/>
      <c r="T4506" s="3"/>
      <c r="V4506" s="3"/>
      <c r="W4506" s="3"/>
      <c r="X4506" s="3"/>
      <c r="Z4506" s="3"/>
      <c r="AA4506" s="3"/>
      <c r="AB4506" s="3"/>
      <c r="AC4506" s="3"/>
      <c r="AD4506" s="3"/>
      <c r="AF4506" s="3"/>
      <c r="AG4506" s="3"/>
      <c r="AH4506" s="3"/>
      <c r="AJ4506" s="3"/>
      <c r="AK4506" s="3"/>
      <c r="AL4506" s="3"/>
      <c r="AN4506" s="3"/>
      <c r="AQ4506" s="3"/>
    </row>
    <row r="4507" spans="1:43">
      <c r="A4507" t="str">
        <f>IF(C4507="","","Allievo "&amp;COUNTIF($C$2:C4507,C4507))</f>
        <v/>
      </c>
      <c r="H4507" s="3"/>
      <c r="N4507" s="3"/>
      <c r="O4507" s="3"/>
      <c r="P4507" s="3"/>
      <c r="Q4507" s="3"/>
      <c r="R4507" s="3"/>
      <c r="S4507" s="3"/>
      <c r="T4507" s="3"/>
      <c r="V4507" s="3"/>
      <c r="W4507" s="3"/>
      <c r="X4507" s="3"/>
      <c r="Z4507" s="3"/>
      <c r="AA4507" s="3"/>
      <c r="AB4507" s="3"/>
      <c r="AC4507" s="3"/>
      <c r="AD4507" s="3"/>
      <c r="AF4507" s="3"/>
      <c r="AG4507" s="3"/>
      <c r="AH4507" s="3"/>
      <c r="AJ4507" s="3"/>
      <c r="AK4507" s="3"/>
      <c r="AL4507" s="3"/>
      <c r="AN4507" s="3"/>
      <c r="AQ4507" s="3"/>
    </row>
    <row r="4508" spans="1:43">
      <c r="A4508" t="str">
        <f>IF(C4508="","","Allievo "&amp;COUNTIF($C$2:C4508,C4508))</f>
        <v/>
      </c>
      <c r="H4508" s="3"/>
      <c r="N4508" s="3"/>
      <c r="O4508" s="3"/>
      <c r="P4508" s="3"/>
      <c r="Q4508" s="3"/>
      <c r="R4508" s="3"/>
      <c r="S4508" s="3"/>
      <c r="T4508" s="3"/>
      <c r="V4508" s="3"/>
      <c r="W4508" s="3"/>
      <c r="X4508" s="3"/>
      <c r="Z4508" s="3"/>
      <c r="AA4508" s="3"/>
      <c r="AB4508" s="3"/>
      <c r="AC4508" s="3"/>
      <c r="AD4508" s="3"/>
      <c r="AF4508" s="3"/>
      <c r="AG4508" s="3"/>
      <c r="AH4508" s="3"/>
      <c r="AJ4508" s="3"/>
      <c r="AK4508" s="3"/>
      <c r="AL4508" s="3"/>
      <c r="AN4508" s="3"/>
      <c r="AQ4508" s="3"/>
    </row>
    <row r="4509" spans="1:43">
      <c r="A4509" t="str">
        <f>IF(C4509="","","Allievo "&amp;COUNTIF($C$2:C4509,C4509))</f>
        <v/>
      </c>
      <c r="H4509" s="3"/>
      <c r="N4509" s="3"/>
      <c r="O4509" s="3"/>
      <c r="P4509" s="3"/>
      <c r="Q4509" s="3"/>
      <c r="R4509" s="3"/>
      <c r="S4509" s="3"/>
      <c r="T4509" s="3"/>
      <c r="V4509" s="3"/>
      <c r="W4509" s="3"/>
      <c r="X4509" s="3"/>
      <c r="Z4509" s="3"/>
      <c r="AA4509" s="3"/>
      <c r="AB4509" s="3"/>
      <c r="AC4509" s="3"/>
      <c r="AD4509" s="3"/>
      <c r="AF4509" s="3"/>
      <c r="AG4509" s="3"/>
      <c r="AH4509" s="3"/>
      <c r="AJ4509" s="3"/>
      <c r="AK4509" s="3"/>
      <c r="AL4509" s="3"/>
      <c r="AN4509" s="3"/>
      <c r="AQ4509" s="3"/>
    </row>
    <row r="4510" spans="1:43">
      <c r="A4510" t="str">
        <f>IF(C4510="","","Allievo "&amp;COUNTIF($C$2:C4510,C4510))</f>
        <v/>
      </c>
      <c r="H4510" s="3"/>
      <c r="N4510" s="3"/>
      <c r="O4510" s="3"/>
      <c r="P4510" s="3"/>
      <c r="Q4510" s="3"/>
      <c r="R4510" s="3"/>
      <c r="S4510" s="3"/>
      <c r="T4510" s="3"/>
      <c r="V4510" s="3"/>
      <c r="W4510" s="3"/>
      <c r="X4510" s="3"/>
      <c r="Z4510" s="3"/>
      <c r="AA4510" s="3"/>
      <c r="AB4510" s="3"/>
      <c r="AC4510" s="3"/>
      <c r="AD4510" s="3"/>
      <c r="AF4510" s="3"/>
      <c r="AG4510" s="3"/>
      <c r="AH4510" s="3"/>
      <c r="AJ4510" s="3"/>
      <c r="AK4510" s="3"/>
      <c r="AL4510" s="3"/>
      <c r="AN4510" s="3"/>
      <c r="AQ4510" s="3"/>
    </row>
    <row r="4511" spans="1:43">
      <c r="A4511" t="str">
        <f>IF(C4511="","","Allievo "&amp;COUNTIF($C$2:C4511,C4511))</f>
        <v/>
      </c>
      <c r="H4511" s="3"/>
      <c r="N4511" s="3"/>
      <c r="O4511" s="3"/>
      <c r="P4511" s="3"/>
      <c r="Q4511" s="3"/>
      <c r="R4511" s="3"/>
      <c r="S4511" s="3"/>
      <c r="T4511" s="3"/>
      <c r="V4511" s="3"/>
      <c r="W4511" s="3"/>
      <c r="X4511" s="3"/>
      <c r="Z4511" s="3"/>
      <c r="AA4511" s="3"/>
      <c r="AB4511" s="3"/>
      <c r="AC4511" s="3"/>
      <c r="AD4511" s="3"/>
      <c r="AF4511" s="3"/>
      <c r="AG4511" s="3"/>
      <c r="AH4511" s="3"/>
      <c r="AJ4511" s="3"/>
      <c r="AK4511" s="3"/>
      <c r="AL4511" s="3"/>
      <c r="AN4511" s="3"/>
      <c r="AQ4511" s="3"/>
    </row>
    <row r="4512" spans="1:43">
      <c r="A4512" t="str">
        <f>IF(C4512="","","Allievo "&amp;COUNTIF($C$2:C4512,C4512))</f>
        <v/>
      </c>
      <c r="H4512" s="3"/>
      <c r="N4512" s="3"/>
      <c r="O4512" s="3"/>
      <c r="P4512" s="3"/>
      <c r="Q4512" s="3"/>
      <c r="R4512" s="3"/>
      <c r="S4512" s="3"/>
      <c r="T4512" s="3"/>
      <c r="V4512" s="3"/>
      <c r="W4512" s="3"/>
      <c r="X4512" s="3"/>
      <c r="Z4512" s="3"/>
      <c r="AA4512" s="3"/>
      <c r="AB4512" s="3"/>
      <c r="AC4512" s="3"/>
      <c r="AD4512" s="3"/>
      <c r="AF4512" s="3"/>
      <c r="AG4512" s="3"/>
      <c r="AH4512" s="3"/>
      <c r="AJ4512" s="3"/>
      <c r="AK4512" s="3"/>
      <c r="AL4512" s="3"/>
      <c r="AN4512" s="3"/>
      <c r="AQ4512" s="3"/>
    </row>
    <row r="4513" spans="1:43">
      <c r="A4513" t="str">
        <f>IF(C4513="","","Allievo "&amp;COUNTIF($C$2:C4513,C4513))</f>
        <v/>
      </c>
      <c r="H4513" s="3"/>
      <c r="N4513" s="3"/>
      <c r="O4513" s="3"/>
      <c r="P4513" s="3"/>
      <c r="Q4513" s="3"/>
      <c r="R4513" s="3"/>
      <c r="S4513" s="3"/>
      <c r="T4513" s="3"/>
      <c r="V4513" s="3"/>
      <c r="W4513" s="3"/>
      <c r="X4513" s="3"/>
      <c r="Z4513" s="3"/>
      <c r="AA4513" s="3"/>
      <c r="AB4513" s="3"/>
      <c r="AC4513" s="3"/>
      <c r="AD4513" s="3"/>
      <c r="AF4513" s="3"/>
      <c r="AG4513" s="3"/>
      <c r="AH4513" s="3"/>
      <c r="AJ4513" s="3"/>
      <c r="AK4513" s="3"/>
      <c r="AL4513" s="3"/>
      <c r="AN4513" s="3"/>
      <c r="AQ4513" s="3"/>
    </row>
    <row r="4514" spans="1:43">
      <c r="A4514" t="str">
        <f>IF(C4514="","","Allievo "&amp;COUNTIF($C$2:C4514,C4514))</f>
        <v/>
      </c>
      <c r="H4514" s="3"/>
      <c r="N4514" s="3"/>
      <c r="O4514" s="3"/>
      <c r="P4514" s="3"/>
      <c r="Q4514" s="3"/>
      <c r="R4514" s="3"/>
      <c r="S4514" s="3"/>
      <c r="T4514" s="3"/>
      <c r="V4514" s="3"/>
      <c r="W4514" s="3"/>
      <c r="X4514" s="3"/>
      <c r="Z4514" s="3"/>
      <c r="AA4514" s="3"/>
      <c r="AB4514" s="3"/>
      <c r="AC4514" s="3"/>
      <c r="AD4514" s="3"/>
      <c r="AF4514" s="3"/>
      <c r="AG4514" s="3"/>
      <c r="AH4514" s="3"/>
      <c r="AJ4514" s="3"/>
      <c r="AK4514" s="3"/>
      <c r="AL4514" s="3"/>
      <c r="AN4514" s="3"/>
      <c r="AQ4514" s="3"/>
    </row>
    <row r="4515" spans="1:43">
      <c r="A4515" t="str">
        <f>IF(C4515="","","Allievo "&amp;COUNTIF($C$2:C4515,C4515))</f>
        <v/>
      </c>
      <c r="H4515" s="3"/>
      <c r="N4515" s="3"/>
      <c r="O4515" s="3"/>
      <c r="P4515" s="3"/>
      <c r="Q4515" s="3"/>
      <c r="R4515" s="3"/>
      <c r="S4515" s="3"/>
      <c r="T4515" s="3"/>
      <c r="V4515" s="3"/>
      <c r="W4515" s="3"/>
      <c r="X4515" s="3"/>
      <c r="Z4515" s="3"/>
      <c r="AA4515" s="3"/>
      <c r="AB4515" s="3"/>
      <c r="AC4515" s="3"/>
      <c r="AD4515" s="3"/>
      <c r="AF4515" s="3"/>
      <c r="AG4515" s="3"/>
      <c r="AH4515" s="3"/>
      <c r="AJ4515" s="3"/>
      <c r="AK4515" s="3"/>
      <c r="AL4515" s="3"/>
      <c r="AN4515" s="3"/>
      <c r="AQ4515" s="3"/>
    </row>
    <row r="4516" spans="1:43">
      <c r="A4516" t="str">
        <f>IF(C4516="","","Allievo "&amp;COUNTIF($C$2:C4516,C4516))</f>
        <v/>
      </c>
      <c r="H4516" s="3"/>
      <c r="N4516" s="3"/>
      <c r="O4516" s="3"/>
      <c r="P4516" s="3"/>
      <c r="Q4516" s="3"/>
      <c r="R4516" s="3"/>
      <c r="S4516" s="3"/>
      <c r="T4516" s="3"/>
      <c r="V4516" s="3"/>
      <c r="W4516" s="3"/>
      <c r="X4516" s="3"/>
      <c r="Z4516" s="3"/>
      <c r="AA4516" s="3"/>
      <c r="AB4516" s="3"/>
      <c r="AC4516" s="3"/>
      <c r="AD4516" s="3"/>
      <c r="AF4516" s="3"/>
      <c r="AG4516" s="3"/>
      <c r="AH4516" s="3"/>
      <c r="AJ4516" s="3"/>
      <c r="AK4516" s="3"/>
      <c r="AL4516" s="3"/>
      <c r="AN4516" s="3"/>
      <c r="AQ4516" s="3"/>
    </row>
    <row r="4517" spans="1:43">
      <c r="A4517" t="str">
        <f>IF(C4517="","","Allievo "&amp;COUNTIF($C$2:C4517,C4517))</f>
        <v/>
      </c>
      <c r="H4517" s="3"/>
      <c r="N4517" s="3"/>
      <c r="O4517" s="3"/>
      <c r="P4517" s="3"/>
      <c r="Q4517" s="3"/>
      <c r="R4517" s="3"/>
      <c r="S4517" s="3"/>
      <c r="T4517" s="3"/>
      <c r="V4517" s="3"/>
      <c r="W4517" s="3"/>
      <c r="X4517" s="3"/>
      <c r="Z4517" s="3"/>
      <c r="AA4517" s="3"/>
      <c r="AB4517" s="3"/>
      <c r="AC4517" s="3"/>
      <c r="AD4517" s="3"/>
      <c r="AF4517" s="3"/>
      <c r="AG4517" s="3"/>
      <c r="AH4517" s="3"/>
      <c r="AJ4517" s="3"/>
      <c r="AK4517" s="3"/>
      <c r="AL4517" s="3"/>
      <c r="AN4517" s="3"/>
      <c r="AQ4517" s="3"/>
    </row>
    <row r="4518" spans="1:43">
      <c r="A4518" t="str">
        <f>IF(C4518="","","Allievo "&amp;COUNTIF($C$2:C4518,C4518))</f>
        <v/>
      </c>
      <c r="H4518" s="3"/>
      <c r="N4518" s="3"/>
      <c r="O4518" s="3"/>
      <c r="P4518" s="3"/>
      <c r="Q4518" s="3"/>
      <c r="R4518" s="3"/>
      <c r="S4518" s="3"/>
      <c r="T4518" s="3"/>
      <c r="V4518" s="3"/>
      <c r="W4518" s="3"/>
      <c r="X4518" s="3"/>
      <c r="Z4518" s="3"/>
      <c r="AA4518" s="3"/>
      <c r="AB4518" s="3"/>
      <c r="AC4518" s="3"/>
      <c r="AD4518" s="3"/>
      <c r="AF4518" s="3"/>
      <c r="AG4518" s="3"/>
      <c r="AH4518" s="3"/>
      <c r="AJ4518" s="3"/>
      <c r="AK4518" s="3"/>
      <c r="AL4518" s="3"/>
      <c r="AN4518" s="3"/>
      <c r="AQ4518" s="3"/>
    </row>
    <row r="4519" spans="1:43">
      <c r="A4519" t="str">
        <f>IF(C4519="","","Allievo "&amp;COUNTIF($C$2:C4519,C4519))</f>
        <v/>
      </c>
      <c r="H4519" s="3"/>
      <c r="N4519" s="3"/>
      <c r="O4519" s="3"/>
      <c r="P4519" s="3"/>
      <c r="Q4519" s="3"/>
      <c r="R4519" s="3"/>
      <c r="S4519" s="3"/>
      <c r="T4519" s="3"/>
      <c r="V4519" s="3"/>
      <c r="W4519" s="3"/>
      <c r="X4519" s="3"/>
      <c r="Z4519" s="3"/>
      <c r="AA4519" s="3"/>
      <c r="AB4519" s="3"/>
      <c r="AC4519" s="3"/>
      <c r="AD4519" s="3"/>
      <c r="AF4519" s="3"/>
      <c r="AG4519" s="3"/>
      <c r="AH4519" s="3"/>
      <c r="AJ4519" s="3"/>
      <c r="AK4519" s="3"/>
      <c r="AL4519" s="3"/>
      <c r="AN4519" s="3"/>
      <c r="AQ4519" s="3"/>
    </row>
    <row r="4520" spans="1:43">
      <c r="A4520" t="str">
        <f>IF(C4520="","","Allievo "&amp;COUNTIF($C$2:C4520,C4520))</f>
        <v/>
      </c>
      <c r="H4520" s="3"/>
      <c r="N4520" s="3"/>
      <c r="O4520" s="3"/>
      <c r="P4520" s="3"/>
      <c r="Q4520" s="3"/>
      <c r="R4520" s="3"/>
      <c r="S4520" s="3"/>
      <c r="T4520" s="3"/>
      <c r="V4520" s="3"/>
      <c r="W4520" s="3"/>
      <c r="X4520" s="3"/>
      <c r="Z4520" s="3"/>
      <c r="AA4520" s="3"/>
      <c r="AB4520" s="3"/>
      <c r="AC4520" s="3"/>
      <c r="AD4520" s="3"/>
      <c r="AF4520" s="3"/>
      <c r="AG4520" s="3"/>
      <c r="AH4520" s="3"/>
      <c r="AJ4520" s="3"/>
      <c r="AK4520" s="3"/>
      <c r="AL4520" s="3"/>
      <c r="AN4520" s="3"/>
      <c r="AQ4520" s="3"/>
    </row>
    <row r="4521" spans="1:43">
      <c r="A4521" t="str">
        <f>IF(C4521="","","Allievo "&amp;COUNTIF($C$2:C4521,C4521))</f>
        <v/>
      </c>
      <c r="H4521" s="3"/>
      <c r="N4521" s="3"/>
      <c r="O4521" s="3"/>
      <c r="P4521" s="3"/>
      <c r="Q4521" s="3"/>
      <c r="R4521" s="3"/>
      <c r="S4521" s="3"/>
      <c r="T4521" s="3"/>
      <c r="V4521" s="3"/>
      <c r="W4521" s="3"/>
      <c r="X4521" s="3"/>
      <c r="Z4521" s="3"/>
      <c r="AA4521" s="3"/>
      <c r="AB4521" s="3"/>
      <c r="AC4521" s="3"/>
      <c r="AD4521" s="3"/>
      <c r="AF4521" s="3"/>
      <c r="AG4521" s="3"/>
      <c r="AH4521" s="3"/>
      <c r="AJ4521" s="3"/>
      <c r="AK4521" s="3"/>
      <c r="AL4521" s="3"/>
      <c r="AN4521" s="3"/>
      <c r="AQ4521" s="3"/>
    </row>
    <row r="4522" spans="1:43">
      <c r="A4522" t="str">
        <f>IF(C4522="","","Allievo "&amp;COUNTIF($C$2:C4522,C4522))</f>
        <v/>
      </c>
      <c r="H4522" s="3"/>
      <c r="N4522" s="3"/>
      <c r="O4522" s="3"/>
      <c r="P4522" s="3"/>
      <c r="Q4522" s="3"/>
      <c r="R4522" s="3"/>
      <c r="S4522" s="3"/>
      <c r="T4522" s="3"/>
      <c r="V4522" s="3"/>
      <c r="W4522" s="3"/>
      <c r="X4522" s="3"/>
      <c r="Z4522" s="3"/>
      <c r="AA4522" s="3"/>
      <c r="AB4522" s="3"/>
      <c r="AC4522" s="3"/>
      <c r="AD4522" s="3"/>
      <c r="AF4522" s="3"/>
      <c r="AG4522" s="3"/>
      <c r="AH4522" s="3"/>
      <c r="AJ4522" s="3"/>
      <c r="AK4522" s="3"/>
      <c r="AL4522" s="3"/>
      <c r="AN4522" s="3"/>
      <c r="AQ4522" s="3"/>
    </row>
    <row r="4523" spans="1:43">
      <c r="A4523" t="str">
        <f>IF(C4523="","","Allievo "&amp;COUNTIF($C$2:C4523,C4523))</f>
        <v/>
      </c>
      <c r="H4523" s="3"/>
      <c r="N4523" s="3"/>
      <c r="O4523" s="3"/>
      <c r="P4523" s="3"/>
      <c r="Q4523" s="3"/>
      <c r="R4523" s="3"/>
      <c r="S4523" s="3"/>
      <c r="T4523" s="3"/>
      <c r="V4523" s="3"/>
      <c r="W4523" s="3"/>
      <c r="X4523" s="3"/>
      <c r="Z4523" s="3"/>
      <c r="AA4523" s="3"/>
      <c r="AB4523" s="3"/>
      <c r="AC4523" s="3"/>
      <c r="AD4523" s="3"/>
      <c r="AF4523" s="3"/>
      <c r="AG4523" s="3"/>
      <c r="AH4523" s="3"/>
      <c r="AJ4523" s="3"/>
      <c r="AK4523" s="3"/>
      <c r="AL4523" s="3"/>
      <c r="AN4523" s="3"/>
      <c r="AQ4523" s="3"/>
    </row>
    <row r="4524" spans="1:43">
      <c r="A4524" t="str">
        <f>IF(C4524="","","Allievo "&amp;COUNTIF($C$2:C4524,C4524))</f>
        <v/>
      </c>
      <c r="H4524" s="3"/>
      <c r="N4524" s="3"/>
      <c r="O4524" s="3"/>
      <c r="P4524" s="3"/>
      <c r="Q4524" s="3"/>
      <c r="R4524" s="3"/>
      <c r="S4524" s="3"/>
      <c r="T4524" s="3"/>
      <c r="V4524" s="3"/>
      <c r="W4524" s="3"/>
      <c r="X4524" s="3"/>
      <c r="Z4524" s="3"/>
      <c r="AA4524" s="3"/>
      <c r="AB4524" s="3"/>
      <c r="AC4524" s="3"/>
      <c r="AD4524" s="3"/>
      <c r="AF4524" s="3"/>
      <c r="AG4524" s="3"/>
      <c r="AH4524" s="3"/>
      <c r="AJ4524" s="3"/>
      <c r="AK4524" s="3"/>
      <c r="AL4524" s="3"/>
      <c r="AN4524" s="3"/>
      <c r="AQ4524" s="3"/>
    </row>
    <row r="4525" spans="1:43">
      <c r="A4525" t="str">
        <f>IF(C4525="","","Allievo "&amp;COUNTIF($C$2:C4525,C4525))</f>
        <v/>
      </c>
      <c r="H4525" s="3"/>
      <c r="N4525" s="3"/>
      <c r="O4525" s="3"/>
      <c r="P4525" s="3"/>
      <c r="Q4525" s="3"/>
      <c r="R4525" s="3"/>
      <c r="S4525" s="3"/>
      <c r="T4525" s="3"/>
      <c r="V4525" s="3"/>
      <c r="W4525" s="3"/>
      <c r="X4525" s="3"/>
      <c r="Z4525" s="3"/>
      <c r="AA4525" s="3"/>
      <c r="AB4525" s="3"/>
      <c r="AC4525" s="3"/>
      <c r="AD4525" s="3"/>
      <c r="AF4525" s="3"/>
      <c r="AG4525" s="3"/>
      <c r="AH4525" s="3"/>
      <c r="AJ4525" s="3"/>
      <c r="AK4525" s="3"/>
      <c r="AL4525" s="3"/>
      <c r="AN4525" s="3"/>
      <c r="AQ4525" s="3"/>
    </row>
    <row r="4526" spans="1:43">
      <c r="A4526" t="str">
        <f>IF(C4526="","","Allievo "&amp;COUNTIF($C$2:C4526,C4526))</f>
        <v/>
      </c>
      <c r="H4526" s="3"/>
      <c r="N4526" s="3"/>
      <c r="O4526" s="3"/>
      <c r="P4526" s="3"/>
      <c r="Q4526" s="3"/>
      <c r="R4526" s="3"/>
      <c r="S4526" s="3"/>
      <c r="T4526" s="3"/>
      <c r="V4526" s="3"/>
      <c r="W4526" s="3"/>
      <c r="X4526" s="3"/>
      <c r="Z4526" s="3"/>
      <c r="AA4526" s="3"/>
      <c r="AB4526" s="3"/>
      <c r="AC4526" s="3"/>
      <c r="AD4526" s="3"/>
      <c r="AF4526" s="3"/>
      <c r="AG4526" s="3"/>
      <c r="AH4526" s="3"/>
      <c r="AJ4526" s="3"/>
      <c r="AK4526" s="3"/>
      <c r="AL4526" s="3"/>
      <c r="AN4526" s="3"/>
      <c r="AQ4526" s="3"/>
    </row>
    <row r="4527" spans="1:43">
      <c r="A4527" t="str">
        <f>IF(C4527="","","Allievo "&amp;COUNTIF($C$2:C4527,C4527))</f>
        <v/>
      </c>
      <c r="H4527" s="3"/>
      <c r="N4527" s="3"/>
      <c r="O4527" s="3"/>
      <c r="P4527" s="3"/>
      <c r="Q4527" s="3"/>
      <c r="R4527" s="3"/>
      <c r="S4527" s="3"/>
      <c r="T4527" s="3"/>
      <c r="V4527" s="3"/>
      <c r="W4527" s="3"/>
      <c r="X4527" s="3"/>
      <c r="Z4527" s="3"/>
      <c r="AA4527" s="3"/>
      <c r="AB4527" s="3"/>
      <c r="AC4527" s="3"/>
      <c r="AD4527" s="3"/>
      <c r="AF4527" s="3"/>
      <c r="AG4527" s="3"/>
      <c r="AH4527" s="3"/>
      <c r="AJ4527" s="3"/>
      <c r="AK4527" s="3"/>
      <c r="AL4527" s="3"/>
      <c r="AN4527" s="3"/>
      <c r="AQ4527" s="3"/>
    </row>
    <row r="4528" spans="1:43">
      <c r="A4528" t="str">
        <f>IF(C4528="","","Allievo "&amp;COUNTIF($C$2:C4528,C4528))</f>
        <v/>
      </c>
      <c r="H4528" s="3"/>
      <c r="N4528" s="3"/>
      <c r="O4528" s="3"/>
      <c r="P4528" s="3"/>
      <c r="Q4528" s="3"/>
      <c r="R4528" s="3"/>
      <c r="S4528" s="3"/>
      <c r="T4528" s="3"/>
      <c r="V4528" s="3"/>
      <c r="W4528" s="3"/>
      <c r="X4528" s="3"/>
      <c r="Z4528" s="3"/>
      <c r="AA4528" s="3"/>
      <c r="AB4528" s="3"/>
      <c r="AC4528" s="3"/>
      <c r="AD4528" s="3"/>
      <c r="AF4528" s="3"/>
      <c r="AG4528" s="3"/>
      <c r="AH4528" s="3"/>
      <c r="AJ4528" s="3"/>
      <c r="AK4528" s="3"/>
      <c r="AL4528" s="3"/>
      <c r="AN4528" s="3"/>
      <c r="AQ4528" s="3"/>
    </row>
    <row r="4529" spans="1:43">
      <c r="A4529" t="str">
        <f>IF(C4529="","","Allievo "&amp;COUNTIF($C$2:C4529,C4529))</f>
        <v/>
      </c>
      <c r="H4529" s="3"/>
      <c r="N4529" s="3"/>
      <c r="O4529" s="3"/>
      <c r="P4529" s="3"/>
      <c r="Q4529" s="3"/>
      <c r="R4529" s="3"/>
      <c r="S4529" s="3"/>
      <c r="T4529" s="3"/>
      <c r="V4529" s="3"/>
      <c r="W4529" s="3"/>
      <c r="X4529" s="3"/>
      <c r="Z4529" s="3"/>
      <c r="AA4529" s="3"/>
      <c r="AB4529" s="3"/>
      <c r="AC4529" s="3"/>
      <c r="AD4529" s="3"/>
      <c r="AF4529" s="3"/>
      <c r="AG4529" s="3"/>
      <c r="AH4529" s="3"/>
      <c r="AJ4529" s="3"/>
      <c r="AK4529" s="3"/>
      <c r="AL4529" s="3"/>
      <c r="AN4529" s="3"/>
      <c r="AQ4529" s="3"/>
    </row>
    <row r="4530" spans="1:43">
      <c r="A4530" t="str">
        <f>IF(C4530="","","Allievo "&amp;COUNTIF($C$2:C4530,C4530))</f>
        <v/>
      </c>
      <c r="H4530" s="3"/>
      <c r="N4530" s="3"/>
      <c r="O4530" s="3"/>
      <c r="P4530" s="3"/>
      <c r="Q4530" s="3"/>
      <c r="R4530" s="3"/>
      <c r="S4530" s="3"/>
      <c r="T4530" s="3"/>
      <c r="V4530" s="3"/>
      <c r="W4530" s="3"/>
      <c r="X4530" s="3"/>
      <c r="Z4530" s="3"/>
      <c r="AA4530" s="3"/>
      <c r="AB4530" s="3"/>
      <c r="AC4530" s="3"/>
      <c r="AD4530" s="3"/>
      <c r="AF4530" s="3"/>
      <c r="AG4530" s="3"/>
      <c r="AH4530" s="3"/>
      <c r="AJ4530" s="3"/>
      <c r="AK4530" s="3"/>
      <c r="AL4530" s="3"/>
      <c r="AN4530" s="3"/>
      <c r="AQ4530" s="3"/>
    </row>
    <row r="4531" spans="1:43">
      <c r="A4531" t="str">
        <f>IF(C4531="","","Allievo "&amp;COUNTIF($C$2:C4531,C4531))</f>
        <v/>
      </c>
      <c r="H4531" s="3"/>
      <c r="N4531" s="3"/>
      <c r="O4531" s="3"/>
      <c r="P4531" s="3"/>
      <c r="Q4531" s="3"/>
      <c r="R4531" s="3"/>
      <c r="S4531" s="3"/>
      <c r="T4531" s="3"/>
      <c r="V4531" s="3"/>
      <c r="W4531" s="3"/>
      <c r="X4531" s="3"/>
      <c r="Z4531" s="3"/>
      <c r="AA4531" s="3"/>
      <c r="AB4531" s="3"/>
      <c r="AC4531" s="3"/>
      <c r="AD4531" s="3"/>
      <c r="AF4531" s="3"/>
      <c r="AG4531" s="3"/>
      <c r="AH4531" s="3"/>
      <c r="AJ4531" s="3"/>
      <c r="AK4531" s="3"/>
      <c r="AL4531" s="3"/>
      <c r="AN4531" s="3"/>
      <c r="AQ4531" s="3"/>
    </row>
    <row r="4532" spans="1:43">
      <c r="A4532" t="str">
        <f>IF(C4532="","","Allievo "&amp;COUNTIF($C$2:C4532,C4532))</f>
        <v/>
      </c>
      <c r="H4532" s="3"/>
      <c r="N4532" s="3"/>
      <c r="O4532" s="3"/>
      <c r="P4532" s="3"/>
      <c r="Q4532" s="3"/>
      <c r="R4532" s="3"/>
      <c r="S4532" s="3"/>
      <c r="T4532" s="3"/>
      <c r="V4532" s="3"/>
      <c r="W4532" s="3"/>
      <c r="X4532" s="3"/>
      <c r="Z4532" s="3"/>
      <c r="AA4532" s="3"/>
      <c r="AB4532" s="3"/>
      <c r="AC4532" s="3"/>
      <c r="AD4532" s="3"/>
      <c r="AF4532" s="3"/>
      <c r="AG4532" s="3"/>
      <c r="AH4532" s="3"/>
      <c r="AJ4532" s="3"/>
      <c r="AK4532" s="3"/>
      <c r="AL4532" s="3"/>
      <c r="AN4532" s="3"/>
      <c r="AQ4532" s="3"/>
    </row>
    <row r="4533" spans="1:43">
      <c r="A4533" t="str">
        <f>IF(C4533="","","Allievo "&amp;COUNTIF($C$2:C4533,C4533))</f>
        <v/>
      </c>
      <c r="H4533" s="3"/>
      <c r="N4533" s="3"/>
      <c r="O4533" s="3"/>
      <c r="P4533" s="3"/>
      <c r="Q4533" s="3"/>
      <c r="R4533" s="3"/>
      <c r="S4533" s="3"/>
      <c r="T4533" s="3"/>
      <c r="V4533" s="3"/>
      <c r="W4533" s="3"/>
      <c r="X4533" s="3"/>
      <c r="Z4533" s="3"/>
      <c r="AA4533" s="3"/>
      <c r="AB4533" s="3"/>
      <c r="AC4533" s="3"/>
      <c r="AD4533" s="3"/>
      <c r="AF4533" s="3"/>
      <c r="AG4533" s="3"/>
      <c r="AH4533" s="3"/>
      <c r="AJ4533" s="3"/>
      <c r="AK4533" s="3"/>
      <c r="AL4533" s="3"/>
      <c r="AN4533" s="3"/>
      <c r="AQ4533" s="3"/>
    </row>
    <row r="4534" spans="1:43">
      <c r="A4534" t="str">
        <f>IF(C4534="","","Allievo "&amp;COUNTIF($C$2:C4534,C4534))</f>
        <v/>
      </c>
      <c r="H4534" s="3"/>
      <c r="N4534" s="3"/>
      <c r="O4534" s="3"/>
      <c r="P4534" s="3"/>
      <c r="Q4534" s="3"/>
      <c r="R4534" s="3"/>
      <c r="S4534" s="3"/>
      <c r="T4534" s="3"/>
      <c r="V4534" s="3"/>
      <c r="W4534" s="3"/>
      <c r="X4534" s="3"/>
      <c r="Z4534" s="3"/>
      <c r="AA4534" s="3"/>
      <c r="AB4534" s="3"/>
      <c r="AC4534" s="3"/>
      <c r="AD4534" s="3"/>
      <c r="AF4534" s="3"/>
      <c r="AG4534" s="3"/>
      <c r="AH4534" s="3"/>
      <c r="AJ4534" s="3"/>
      <c r="AK4534" s="3"/>
      <c r="AL4534" s="3"/>
      <c r="AN4534" s="3"/>
      <c r="AQ4534" s="3"/>
    </row>
    <row r="4535" spans="1:43">
      <c r="A4535" t="str">
        <f>IF(C4535="","","Allievo "&amp;COUNTIF($C$2:C4535,C4535))</f>
        <v/>
      </c>
      <c r="H4535" s="3"/>
      <c r="N4535" s="3"/>
      <c r="O4535" s="3"/>
      <c r="P4535" s="3"/>
      <c r="Q4535" s="3"/>
      <c r="R4535" s="3"/>
      <c r="S4535" s="3"/>
      <c r="T4535" s="3"/>
      <c r="V4535" s="3"/>
      <c r="W4535" s="3"/>
      <c r="X4535" s="3"/>
      <c r="Z4535" s="3"/>
      <c r="AA4535" s="3"/>
      <c r="AB4535" s="3"/>
      <c r="AC4535" s="3"/>
      <c r="AD4535" s="3"/>
      <c r="AF4535" s="3"/>
      <c r="AG4535" s="3"/>
      <c r="AH4535" s="3"/>
      <c r="AJ4535" s="3"/>
      <c r="AK4535" s="3"/>
      <c r="AL4535" s="3"/>
      <c r="AN4535" s="3"/>
      <c r="AQ4535" s="3"/>
    </row>
    <row r="4536" spans="1:43">
      <c r="A4536" t="str">
        <f>IF(C4536="","","Allievo "&amp;COUNTIF($C$2:C4536,C4536))</f>
        <v/>
      </c>
      <c r="H4536" s="3"/>
      <c r="N4536" s="3"/>
      <c r="O4536" s="3"/>
      <c r="P4536" s="3"/>
      <c r="Q4536" s="3"/>
      <c r="R4536" s="3"/>
      <c r="S4536" s="3"/>
      <c r="T4536" s="3"/>
      <c r="V4536" s="3"/>
      <c r="W4536" s="3"/>
      <c r="X4536" s="3"/>
      <c r="Z4536" s="3"/>
      <c r="AA4536" s="3"/>
      <c r="AB4536" s="3"/>
      <c r="AC4536" s="3"/>
      <c r="AD4536" s="3"/>
      <c r="AF4536" s="3"/>
      <c r="AG4536" s="3"/>
      <c r="AH4536" s="3"/>
      <c r="AJ4536" s="3"/>
      <c r="AK4536" s="3"/>
      <c r="AL4536" s="3"/>
      <c r="AN4536" s="3"/>
      <c r="AQ4536" s="3"/>
    </row>
    <row r="4537" spans="1:43">
      <c r="A4537" t="str">
        <f>IF(C4537="","","Allievo "&amp;COUNTIF($C$2:C4537,C4537))</f>
        <v/>
      </c>
      <c r="H4537" s="3"/>
      <c r="N4537" s="3"/>
      <c r="O4537" s="3"/>
      <c r="P4537" s="3"/>
      <c r="Q4537" s="3"/>
      <c r="R4537" s="3"/>
      <c r="S4537" s="3"/>
      <c r="T4537" s="3"/>
      <c r="V4537" s="3"/>
      <c r="W4537" s="3"/>
      <c r="X4537" s="3"/>
      <c r="Z4537" s="3"/>
      <c r="AA4537" s="3"/>
      <c r="AB4537" s="3"/>
      <c r="AC4537" s="3"/>
      <c r="AD4537" s="3"/>
      <c r="AF4537" s="3"/>
      <c r="AG4537" s="3"/>
      <c r="AH4537" s="3"/>
      <c r="AJ4537" s="3"/>
      <c r="AK4537" s="3"/>
      <c r="AL4537" s="3"/>
      <c r="AN4537" s="3"/>
      <c r="AQ4537" s="3"/>
    </row>
    <row r="4538" spans="1:43">
      <c r="A4538" t="str">
        <f>IF(C4538="","","Allievo "&amp;COUNTIF($C$2:C4538,C4538))</f>
        <v/>
      </c>
      <c r="H4538" s="3"/>
      <c r="N4538" s="3"/>
      <c r="O4538" s="3"/>
      <c r="P4538" s="3"/>
      <c r="Q4538" s="3"/>
      <c r="R4538" s="3"/>
      <c r="S4538" s="3"/>
      <c r="T4538" s="3"/>
      <c r="V4538" s="3"/>
      <c r="W4538" s="3"/>
      <c r="X4538" s="3"/>
      <c r="Z4538" s="3"/>
      <c r="AA4538" s="3"/>
      <c r="AB4538" s="3"/>
      <c r="AC4538" s="3"/>
      <c r="AD4538" s="3"/>
      <c r="AF4538" s="3"/>
      <c r="AG4538" s="3"/>
      <c r="AH4538" s="3"/>
      <c r="AJ4538" s="3"/>
      <c r="AK4538" s="3"/>
      <c r="AL4538" s="3"/>
      <c r="AN4538" s="3"/>
      <c r="AQ4538" s="3"/>
    </row>
    <row r="4539" spans="1:43">
      <c r="A4539" t="str">
        <f>IF(C4539="","","Allievo "&amp;COUNTIF($C$2:C4539,C4539))</f>
        <v/>
      </c>
      <c r="H4539" s="3"/>
      <c r="N4539" s="3"/>
      <c r="O4539" s="3"/>
      <c r="P4539" s="3"/>
      <c r="Q4539" s="3"/>
      <c r="R4539" s="3"/>
      <c r="S4539" s="3"/>
      <c r="T4539" s="3"/>
      <c r="V4539" s="3"/>
      <c r="W4539" s="3"/>
      <c r="X4539" s="3"/>
      <c r="Z4539" s="3"/>
      <c r="AA4539" s="3"/>
      <c r="AB4539" s="3"/>
      <c r="AC4539" s="3"/>
      <c r="AD4539" s="3"/>
      <c r="AF4539" s="3"/>
      <c r="AG4539" s="3"/>
      <c r="AH4539" s="3"/>
      <c r="AJ4539" s="3"/>
      <c r="AK4539" s="3"/>
      <c r="AL4539" s="3"/>
      <c r="AN4539" s="3"/>
      <c r="AQ4539" s="3"/>
    </row>
    <row r="4540" spans="1:43">
      <c r="A4540" t="str">
        <f>IF(C4540="","","Allievo "&amp;COUNTIF($C$2:C4540,C4540))</f>
        <v/>
      </c>
      <c r="H4540" s="3"/>
      <c r="N4540" s="3"/>
      <c r="O4540" s="3"/>
      <c r="P4540" s="3"/>
      <c r="Q4540" s="3"/>
      <c r="R4540" s="3"/>
      <c r="S4540" s="3"/>
      <c r="T4540" s="3"/>
      <c r="V4540" s="3"/>
      <c r="W4540" s="3"/>
      <c r="X4540" s="3"/>
      <c r="Z4540" s="3"/>
      <c r="AA4540" s="3"/>
      <c r="AB4540" s="3"/>
      <c r="AC4540" s="3"/>
      <c r="AD4540" s="3"/>
      <c r="AF4540" s="3"/>
      <c r="AG4540" s="3"/>
      <c r="AH4540" s="3"/>
      <c r="AJ4540" s="3"/>
      <c r="AK4540" s="3"/>
      <c r="AL4540" s="3"/>
      <c r="AN4540" s="3"/>
      <c r="AQ4540" s="3"/>
    </row>
    <row r="4541" spans="1:43">
      <c r="A4541" t="str">
        <f>IF(C4541="","","Allievo "&amp;COUNTIF($C$2:C4541,C4541))</f>
        <v/>
      </c>
      <c r="H4541" s="3"/>
      <c r="N4541" s="3"/>
      <c r="O4541" s="3"/>
      <c r="P4541" s="3"/>
      <c r="Q4541" s="3"/>
      <c r="R4541" s="3"/>
      <c r="S4541" s="3"/>
      <c r="T4541" s="3"/>
      <c r="V4541" s="3"/>
      <c r="W4541" s="3"/>
      <c r="X4541" s="3"/>
      <c r="Z4541" s="3"/>
      <c r="AA4541" s="3"/>
      <c r="AB4541" s="3"/>
      <c r="AC4541" s="3"/>
      <c r="AD4541" s="3"/>
      <c r="AF4541" s="3"/>
      <c r="AG4541" s="3"/>
      <c r="AH4541" s="3"/>
      <c r="AJ4541" s="3"/>
      <c r="AK4541" s="3"/>
      <c r="AL4541" s="3"/>
      <c r="AN4541" s="3"/>
      <c r="AQ4541" s="3"/>
    </row>
    <row r="4542" spans="1:43">
      <c r="A4542" t="str">
        <f>IF(C4542="","","Allievo "&amp;COUNTIF($C$2:C4542,C4542))</f>
        <v/>
      </c>
      <c r="H4542" s="3"/>
      <c r="N4542" s="3"/>
      <c r="O4542" s="3"/>
      <c r="P4542" s="3"/>
      <c r="Q4542" s="3"/>
      <c r="R4542" s="3"/>
      <c r="S4542" s="3"/>
      <c r="T4542" s="3"/>
      <c r="V4542" s="3"/>
      <c r="W4542" s="3"/>
      <c r="X4542" s="3"/>
      <c r="Z4542" s="3"/>
      <c r="AA4542" s="3"/>
      <c r="AB4542" s="3"/>
      <c r="AC4542" s="3"/>
      <c r="AD4542" s="3"/>
      <c r="AF4542" s="3"/>
      <c r="AG4542" s="3"/>
      <c r="AH4542" s="3"/>
      <c r="AJ4542" s="3"/>
      <c r="AK4542" s="3"/>
      <c r="AL4542" s="3"/>
      <c r="AN4542" s="3"/>
      <c r="AQ4542" s="3"/>
    </row>
    <row r="4543" spans="1:43">
      <c r="A4543" t="str">
        <f>IF(C4543="","","Allievo "&amp;COUNTIF($C$2:C4543,C4543))</f>
        <v/>
      </c>
      <c r="H4543" s="3"/>
      <c r="N4543" s="3"/>
      <c r="O4543" s="3"/>
      <c r="P4543" s="3"/>
      <c r="Q4543" s="3"/>
      <c r="R4543" s="3"/>
      <c r="S4543" s="3"/>
      <c r="T4543" s="3"/>
      <c r="V4543" s="3"/>
      <c r="W4543" s="3"/>
      <c r="X4543" s="3"/>
      <c r="Z4543" s="3"/>
      <c r="AA4543" s="3"/>
      <c r="AB4543" s="3"/>
      <c r="AC4543" s="3"/>
      <c r="AD4543" s="3"/>
      <c r="AF4543" s="3"/>
      <c r="AG4543" s="3"/>
      <c r="AH4543" s="3"/>
      <c r="AJ4543" s="3"/>
      <c r="AK4543" s="3"/>
      <c r="AL4543" s="3"/>
      <c r="AN4543" s="3"/>
      <c r="AQ4543" s="3"/>
    </row>
    <row r="4544" spans="1:43">
      <c r="A4544" t="str">
        <f>IF(C4544="","","Allievo "&amp;COUNTIF($C$2:C4544,C4544))</f>
        <v/>
      </c>
      <c r="H4544" s="3"/>
      <c r="N4544" s="3"/>
      <c r="O4544" s="3"/>
      <c r="P4544" s="3"/>
      <c r="Q4544" s="3"/>
      <c r="R4544" s="3"/>
      <c r="S4544" s="3"/>
      <c r="T4544" s="3"/>
      <c r="V4544" s="3"/>
      <c r="W4544" s="3"/>
      <c r="X4544" s="3"/>
      <c r="Z4544" s="3"/>
      <c r="AA4544" s="3"/>
      <c r="AB4544" s="3"/>
      <c r="AC4544" s="3"/>
      <c r="AD4544" s="3"/>
      <c r="AF4544" s="3"/>
      <c r="AG4544" s="3"/>
      <c r="AH4544" s="3"/>
      <c r="AJ4544" s="3"/>
      <c r="AK4544" s="3"/>
      <c r="AL4544" s="3"/>
      <c r="AN4544" s="3"/>
      <c r="AQ4544" s="3"/>
    </row>
    <row r="4545" spans="1:43">
      <c r="A4545" t="str">
        <f>IF(C4545="","","Allievo "&amp;COUNTIF($C$2:C4545,C4545))</f>
        <v/>
      </c>
      <c r="H4545" s="3"/>
      <c r="N4545" s="3"/>
      <c r="O4545" s="3"/>
      <c r="P4545" s="3"/>
      <c r="Q4545" s="3"/>
      <c r="R4545" s="3"/>
      <c r="S4545" s="3"/>
      <c r="T4545" s="3"/>
      <c r="V4545" s="3"/>
      <c r="W4545" s="3"/>
      <c r="X4545" s="3"/>
      <c r="Z4545" s="3"/>
      <c r="AA4545" s="3"/>
      <c r="AB4545" s="3"/>
      <c r="AC4545" s="3"/>
      <c r="AD4545" s="3"/>
      <c r="AF4545" s="3"/>
      <c r="AG4545" s="3"/>
      <c r="AH4545" s="3"/>
      <c r="AJ4545" s="3"/>
      <c r="AK4545" s="3"/>
      <c r="AL4545" s="3"/>
      <c r="AN4545" s="3"/>
      <c r="AQ4545" s="3"/>
    </row>
    <row r="4546" spans="1:43">
      <c r="A4546" t="str">
        <f>IF(C4546="","","Allievo "&amp;COUNTIF($C$2:C4546,C4546))</f>
        <v/>
      </c>
      <c r="H4546" s="3"/>
      <c r="N4546" s="3"/>
      <c r="O4546" s="3"/>
      <c r="P4546" s="3"/>
      <c r="Q4546" s="3"/>
      <c r="R4546" s="3"/>
      <c r="S4546" s="3"/>
      <c r="T4546" s="3"/>
      <c r="V4546" s="3"/>
      <c r="W4546" s="3"/>
      <c r="X4546" s="3"/>
      <c r="Z4546" s="3"/>
      <c r="AA4546" s="3"/>
      <c r="AB4546" s="3"/>
      <c r="AC4546" s="3"/>
      <c r="AD4546" s="3"/>
      <c r="AF4546" s="3"/>
      <c r="AG4546" s="3"/>
      <c r="AH4546" s="3"/>
      <c r="AJ4546" s="3"/>
      <c r="AK4546" s="3"/>
      <c r="AL4546" s="3"/>
      <c r="AN4546" s="3"/>
      <c r="AQ4546" s="3"/>
    </row>
    <row r="4547" spans="1:43">
      <c r="A4547" t="str">
        <f>IF(C4547="","","Allievo "&amp;COUNTIF($C$2:C4547,C4547))</f>
        <v/>
      </c>
      <c r="H4547" s="3"/>
      <c r="N4547" s="3"/>
      <c r="O4547" s="3"/>
      <c r="P4547" s="3"/>
      <c r="Q4547" s="3"/>
      <c r="R4547" s="3"/>
      <c r="S4547" s="3"/>
      <c r="T4547" s="3"/>
      <c r="V4547" s="3"/>
      <c r="W4547" s="3"/>
      <c r="X4547" s="3"/>
      <c r="Z4547" s="3"/>
      <c r="AA4547" s="3"/>
      <c r="AB4547" s="3"/>
      <c r="AC4547" s="3"/>
      <c r="AD4547" s="3"/>
      <c r="AF4547" s="3"/>
      <c r="AG4547" s="3"/>
      <c r="AH4547" s="3"/>
      <c r="AJ4547" s="3"/>
      <c r="AK4547" s="3"/>
      <c r="AL4547" s="3"/>
      <c r="AN4547" s="3"/>
      <c r="AQ4547" s="3"/>
    </row>
    <row r="4548" spans="1:43">
      <c r="A4548" t="str">
        <f>IF(C4548="","","Allievo "&amp;COUNTIF($C$2:C4548,C4548))</f>
        <v/>
      </c>
      <c r="H4548" s="3"/>
      <c r="N4548" s="3"/>
      <c r="O4548" s="3"/>
      <c r="P4548" s="3"/>
      <c r="Q4548" s="3"/>
      <c r="R4548" s="3"/>
      <c r="S4548" s="3"/>
      <c r="T4548" s="3"/>
      <c r="V4548" s="3"/>
      <c r="W4548" s="3"/>
      <c r="X4548" s="3"/>
      <c r="Z4548" s="3"/>
      <c r="AA4548" s="3"/>
      <c r="AB4548" s="3"/>
      <c r="AC4548" s="3"/>
      <c r="AD4548" s="3"/>
      <c r="AF4548" s="3"/>
      <c r="AG4548" s="3"/>
      <c r="AH4548" s="3"/>
      <c r="AJ4548" s="3"/>
      <c r="AK4548" s="3"/>
      <c r="AL4548" s="3"/>
      <c r="AN4548" s="3"/>
      <c r="AQ4548" s="3"/>
    </row>
    <row r="4549" spans="1:43">
      <c r="A4549" t="str">
        <f>IF(C4549="","","Allievo "&amp;COUNTIF($C$2:C4549,C4549))</f>
        <v/>
      </c>
      <c r="H4549" s="3"/>
      <c r="N4549" s="3"/>
      <c r="O4549" s="3"/>
      <c r="P4549" s="3"/>
      <c r="Q4549" s="3"/>
      <c r="R4549" s="3"/>
      <c r="S4549" s="3"/>
      <c r="T4549" s="3"/>
      <c r="V4549" s="3"/>
      <c r="W4549" s="3"/>
      <c r="X4549" s="3"/>
      <c r="Z4549" s="3"/>
      <c r="AA4549" s="3"/>
      <c r="AB4549" s="3"/>
      <c r="AC4549" s="3"/>
      <c r="AD4549" s="3"/>
      <c r="AF4549" s="3"/>
      <c r="AG4549" s="3"/>
      <c r="AH4549" s="3"/>
      <c r="AJ4549" s="3"/>
      <c r="AK4549" s="3"/>
      <c r="AL4549" s="3"/>
      <c r="AN4549" s="3"/>
      <c r="AQ4549" s="3"/>
    </row>
    <row r="4550" spans="1:43">
      <c r="A4550" t="str">
        <f>IF(C4550="","","Allievo "&amp;COUNTIF($C$2:C4550,C4550))</f>
        <v/>
      </c>
      <c r="H4550" s="3"/>
      <c r="N4550" s="3"/>
      <c r="O4550" s="3"/>
      <c r="P4550" s="3"/>
      <c r="Q4550" s="3"/>
      <c r="R4550" s="3"/>
      <c r="S4550" s="3"/>
      <c r="T4550" s="3"/>
      <c r="V4550" s="3"/>
      <c r="W4550" s="3"/>
      <c r="X4550" s="3"/>
      <c r="Z4550" s="3"/>
      <c r="AA4550" s="3"/>
      <c r="AB4550" s="3"/>
      <c r="AC4550" s="3"/>
      <c r="AD4550" s="3"/>
      <c r="AF4550" s="3"/>
      <c r="AG4550" s="3"/>
      <c r="AH4550" s="3"/>
      <c r="AJ4550" s="3"/>
      <c r="AK4550" s="3"/>
      <c r="AL4550" s="3"/>
      <c r="AN4550" s="3"/>
      <c r="AQ4550" s="3"/>
    </row>
    <row r="4551" spans="1:43">
      <c r="A4551" t="str">
        <f>IF(C4551="","","Allievo "&amp;COUNTIF($C$2:C4551,C4551))</f>
        <v/>
      </c>
      <c r="H4551" s="3"/>
      <c r="N4551" s="3"/>
      <c r="O4551" s="3"/>
      <c r="P4551" s="3"/>
      <c r="Q4551" s="3"/>
      <c r="R4551" s="3"/>
      <c r="S4551" s="3"/>
      <c r="T4551" s="3"/>
      <c r="V4551" s="3"/>
      <c r="W4551" s="3"/>
      <c r="X4551" s="3"/>
      <c r="Z4551" s="3"/>
      <c r="AA4551" s="3"/>
      <c r="AB4551" s="3"/>
      <c r="AC4551" s="3"/>
      <c r="AD4551" s="3"/>
      <c r="AF4551" s="3"/>
      <c r="AG4551" s="3"/>
      <c r="AH4551" s="3"/>
      <c r="AJ4551" s="3"/>
      <c r="AK4551" s="3"/>
      <c r="AL4551" s="3"/>
      <c r="AN4551" s="3"/>
      <c r="AQ4551" s="3"/>
    </row>
    <row r="4552" spans="1:43">
      <c r="A4552" t="str">
        <f>IF(C4552="","","Allievo "&amp;COUNTIF($C$2:C4552,C4552))</f>
        <v/>
      </c>
      <c r="H4552" s="3"/>
      <c r="N4552" s="3"/>
      <c r="O4552" s="3"/>
      <c r="P4552" s="3"/>
      <c r="Q4552" s="3"/>
      <c r="R4552" s="3"/>
      <c r="S4552" s="3"/>
      <c r="T4552" s="3"/>
      <c r="V4552" s="3"/>
      <c r="W4552" s="3"/>
      <c r="X4552" s="3"/>
      <c r="Z4552" s="3"/>
      <c r="AA4552" s="3"/>
      <c r="AB4552" s="3"/>
      <c r="AC4552" s="3"/>
      <c r="AD4552" s="3"/>
      <c r="AF4552" s="3"/>
      <c r="AG4552" s="3"/>
      <c r="AH4552" s="3"/>
      <c r="AJ4552" s="3"/>
      <c r="AK4552" s="3"/>
      <c r="AL4552" s="3"/>
      <c r="AN4552" s="3"/>
      <c r="AQ4552" s="3"/>
    </row>
    <row r="4553" spans="1:43">
      <c r="A4553" t="str">
        <f>IF(C4553="","","Allievo "&amp;COUNTIF($C$2:C4553,C4553))</f>
        <v/>
      </c>
      <c r="H4553" s="3"/>
      <c r="N4553" s="3"/>
      <c r="O4553" s="3"/>
      <c r="P4553" s="3"/>
      <c r="Q4553" s="3"/>
      <c r="R4553" s="3"/>
      <c r="S4553" s="3"/>
      <c r="T4553" s="3"/>
      <c r="V4553" s="3"/>
      <c r="W4553" s="3"/>
      <c r="X4553" s="3"/>
      <c r="Z4553" s="3"/>
      <c r="AA4553" s="3"/>
      <c r="AB4553" s="3"/>
      <c r="AC4553" s="3"/>
      <c r="AD4553" s="3"/>
      <c r="AF4553" s="3"/>
      <c r="AG4553" s="3"/>
      <c r="AH4553" s="3"/>
      <c r="AJ4553" s="3"/>
      <c r="AK4553" s="3"/>
      <c r="AL4553" s="3"/>
      <c r="AN4553" s="3"/>
      <c r="AQ4553" s="3"/>
    </row>
    <row r="4554" spans="1:43">
      <c r="A4554" t="str">
        <f>IF(C4554="","","Allievo "&amp;COUNTIF($C$2:C4554,C4554))</f>
        <v/>
      </c>
      <c r="H4554" s="3"/>
      <c r="N4554" s="3"/>
      <c r="O4554" s="3"/>
      <c r="P4554" s="3"/>
      <c r="Q4554" s="3"/>
      <c r="R4554" s="3"/>
      <c r="S4554" s="3"/>
      <c r="T4554" s="3"/>
      <c r="V4554" s="3"/>
      <c r="W4554" s="3"/>
      <c r="X4554" s="3"/>
      <c r="Z4554" s="3"/>
      <c r="AA4554" s="3"/>
      <c r="AB4554" s="3"/>
      <c r="AC4554" s="3"/>
      <c r="AD4554" s="3"/>
      <c r="AF4554" s="3"/>
      <c r="AG4554" s="3"/>
      <c r="AH4554" s="3"/>
      <c r="AJ4554" s="3"/>
      <c r="AK4554" s="3"/>
      <c r="AL4554" s="3"/>
      <c r="AN4554" s="3"/>
      <c r="AQ4554" s="3"/>
    </row>
    <row r="4555" spans="1:43">
      <c r="A4555" t="str">
        <f>IF(C4555="","","Allievo "&amp;COUNTIF($C$2:C4555,C4555))</f>
        <v/>
      </c>
      <c r="H4555" s="3"/>
      <c r="N4555" s="3"/>
      <c r="O4555" s="3"/>
      <c r="P4555" s="3"/>
      <c r="Q4555" s="3"/>
      <c r="R4555" s="3"/>
      <c r="S4555" s="3"/>
      <c r="T4555" s="3"/>
      <c r="V4555" s="3"/>
      <c r="W4555" s="3"/>
      <c r="X4555" s="3"/>
      <c r="Z4555" s="3"/>
      <c r="AA4555" s="3"/>
      <c r="AB4555" s="3"/>
      <c r="AC4555" s="3"/>
      <c r="AD4555" s="3"/>
      <c r="AF4555" s="3"/>
      <c r="AG4555" s="3"/>
      <c r="AH4555" s="3"/>
      <c r="AJ4555" s="3"/>
      <c r="AK4555" s="3"/>
      <c r="AL4555" s="3"/>
      <c r="AN4555" s="3"/>
      <c r="AQ4555" s="3"/>
    </row>
    <row r="4556" spans="1:43">
      <c r="A4556" t="str">
        <f>IF(C4556="","","Allievo "&amp;COUNTIF($C$2:C4556,C4556))</f>
        <v/>
      </c>
      <c r="H4556" s="3"/>
      <c r="N4556" s="3"/>
      <c r="O4556" s="3"/>
      <c r="P4556" s="3"/>
      <c r="Q4556" s="3"/>
      <c r="R4556" s="3"/>
      <c r="S4556" s="3"/>
      <c r="T4556" s="3"/>
      <c r="V4556" s="3"/>
      <c r="W4556" s="3"/>
      <c r="X4556" s="3"/>
      <c r="Z4556" s="3"/>
      <c r="AA4556" s="3"/>
      <c r="AB4556" s="3"/>
      <c r="AC4556" s="3"/>
      <c r="AD4556" s="3"/>
      <c r="AF4556" s="3"/>
      <c r="AG4556" s="3"/>
      <c r="AH4556" s="3"/>
      <c r="AJ4556" s="3"/>
      <c r="AK4556" s="3"/>
      <c r="AL4556" s="3"/>
      <c r="AN4556" s="3"/>
      <c r="AQ4556" s="3"/>
    </row>
    <row r="4557" spans="1:43">
      <c r="A4557" t="str">
        <f>IF(C4557="","","Allievo "&amp;COUNTIF($C$2:C4557,C4557))</f>
        <v/>
      </c>
      <c r="H4557" s="3"/>
      <c r="N4557" s="3"/>
      <c r="O4557" s="3"/>
      <c r="P4557" s="3"/>
      <c r="Q4557" s="3"/>
      <c r="R4557" s="3"/>
      <c r="S4557" s="3"/>
      <c r="T4557" s="3"/>
      <c r="V4557" s="3"/>
      <c r="W4557" s="3"/>
      <c r="X4557" s="3"/>
      <c r="Z4557" s="3"/>
      <c r="AA4557" s="3"/>
      <c r="AB4557" s="3"/>
      <c r="AC4557" s="3"/>
      <c r="AD4557" s="3"/>
      <c r="AF4557" s="3"/>
      <c r="AG4557" s="3"/>
      <c r="AH4557" s="3"/>
      <c r="AJ4557" s="3"/>
      <c r="AK4557" s="3"/>
      <c r="AL4557" s="3"/>
      <c r="AN4557" s="3"/>
      <c r="AQ4557" s="3"/>
    </row>
    <row r="4558" spans="1:43">
      <c r="A4558" t="str">
        <f>IF(C4558="","","Allievo "&amp;COUNTIF($C$2:C4558,C4558))</f>
        <v/>
      </c>
      <c r="H4558" s="3"/>
      <c r="N4558" s="3"/>
      <c r="O4558" s="3"/>
      <c r="P4558" s="3"/>
      <c r="Q4558" s="3"/>
      <c r="R4558" s="3"/>
      <c r="S4558" s="3"/>
      <c r="T4558" s="3"/>
      <c r="V4558" s="3"/>
      <c r="W4558" s="3"/>
      <c r="X4558" s="3"/>
      <c r="Z4558" s="3"/>
      <c r="AA4558" s="3"/>
      <c r="AB4558" s="3"/>
      <c r="AC4558" s="3"/>
      <c r="AD4558" s="3"/>
      <c r="AF4558" s="3"/>
      <c r="AG4558" s="3"/>
      <c r="AH4558" s="3"/>
      <c r="AJ4558" s="3"/>
      <c r="AK4558" s="3"/>
      <c r="AL4558" s="3"/>
      <c r="AN4558" s="3"/>
      <c r="AQ4558" s="3"/>
    </row>
    <row r="4559" spans="1:43">
      <c r="A4559" t="str">
        <f>IF(C4559="","","Allievo "&amp;COUNTIF($C$2:C4559,C4559))</f>
        <v/>
      </c>
      <c r="H4559" s="3"/>
      <c r="N4559" s="3"/>
      <c r="O4559" s="3"/>
      <c r="P4559" s="3"/>
      <c r="Q4559" s="3"/>
      <c r="R4559" s="3"/>
      <c r="S4559" s="3"/>
      <c r="T4559" s="3"/>
      <c r="V4559" s="3"/>
      <c r="W4559" s="3"/>
      <c r="X4559" s="3"/>
      <c r="Z4559" s="3"/>
      <c r="AA4559" s="3"/>
      <c r="AB4559" s="3"/>
      <c r="AC4559" s="3"/>
      <c r="AD4559" s="3"/>
      <c r="AF4559" s="3"/>
      <c r="AG4559" s="3"/>
      <c r="AH4559" s="3"/>
      <c r="AJ4559" s="3"/>
      <c r="AK4559" s="3"/>
      <c r="AL4559" s="3"/>
      <c r="AN4559" s="3"/>
      <c r="AQ4559" s="3"/>
    </row>
    <row r="4560" spans="1:43">
      <c r="A4560" t="str">
        <f>IF(C4560="","","Allievo "&amp;COUNTIF($C$2:C4560,C4560))</f>
        <v/>
      </c>
      <c r="H4560" s="3"/>
      <c r="N4560" s="3"/>
      <c r="O4560" s="3"/>
      <c r="P4560" s="3"/>
      <c r="Q4560" s="3"/>
      <c r="R4560" s="3"/>
      <c r="S4560" s="3"/>
      <c r="T4560" s="3"/>
      <c r="V4560" s="3"/>
      <c r="W4560" s="3"/>
      <c r="X4560" s="3"/>
      <c r="Z4560" s="3"/>
      <c r="AA4560" s="3"/>
      <c r="AB4560" s="3"/>
      <c r="AC4560" s="3"/>
      <c r="AD4560" s="3"/>
      <c r="AF4560" s="3"/>
      <c r="AG4560" s="3"/>
      <c r="AH4560" s="3"/>
      <c r="AJ4560" s="3"/>
      <c r="AK4560" s="3"/>
      <c r="AL4560" s="3"/>
      <c r="AN4560" s="3"/>
      <c r="AQ4560" s="3"/>
    </row>
    <row r="4561" spans="1:43">
      <c r="A4561" t="str">
        <f>IF(C4561="","","Allievo "&amp;COUNTIF($C$2:C4561,C4561))</f>
        <v/>
      </c>
      <c r="H4561" s="3"/>
      <c r="N4561" s="3"/>
      <c r="O4561" s="3"/>
      <c r="P4561" s="3"/>
      <c r="Q4561" s="3"/>
      <c r="R4561" s="3"/>
      <c r="S4561" s="3"/>
      <c r="T4561" s="3"/>
      <c r="V4561" s="3"/>
      <c r="W4561" s="3"/>
      <c r="X4561" s="3"/>
      <c r="Z4561" s="3"/>
      <c r="AA4561" s="3"/>
      <c r="AB4561" s="3"/>
      <c r="AC4561" s="3"/>
      <c r="AD4561" s="3"/>
      <c r="AF4561" s="3"/>
      <c r="AG4561" s="3"/>
      <c r="AH4561" s="3"/>
      <c r="AJ4561" s="3"/>
      <c r="AK4561" s="3"/>
      <c r="AL4561" s="3"/>
      <c r="AN4561" s="3"/>
      <c r="AQ4561" s="3"/>
    </row>
    <row r="4562" spans="1:43">
      <c r="A4562" t="str">
        <f>IF(C4562="","","Allievo "&amp;COUNTIF($C$2:C4562,C4562))</f>
        <v/>
      </c>
      <c r="H4562" s="3"/>
      <c r="N4562" s="3"/>
      <c r="O4562" s="3"/>
      <c r="P4562" s="3"/>
      <c r="Q4562" s="3"/>
      <c r="R4562" s="3"/>
      <c r="S4562" s="3"/>
      <c r="T4562" s="3"/>
      <c r="V4562" s="3"/>
      <c r="W4562" s="3"/>
      <c r="X4562" s="3"/>
      <c r="Z4562" s="3"/>
      <c r="AA4562" s="3"/>
      <c r="AB4562" s="3"/>
      <c r="AC4562" s="3"/>
      <c r="AD4562" s="3"/>
      <c r="AF4562" s="3"/>
      <c r="AG4562" s="3"/>
      <c r="AH4562" s="3"/>
      <c r="AJ4562" s="3"/>
      <c r="AK4562" s="3"/>
      <c r="AL4562" s="3"/>
      <c r="AN4562" s="3"/>
      <c r="AQ4562" s="3"/>
    </row>
    <row r="4563" spans="1:43">
      <c r="A4563" t="str">
        <f>IF(C4563="","","Allievo "&amp;COUNTIF($C$2:C4563,C4563))</f>
        <v/>
      </c>
      <c r="H4563" s="3"/>
      <c r="N4563" s="3"/>
      <c r="O4563" s="3"/>
      <c r="P4563" s="3"/>
      <c r="Q4563" s="3"/>
      <c r="R4563" s="3"/>
      <c r="S4563" s="3"/>
      <c r="T4563" s="3"/>
      <c r="V4563" s="3"/>
      <c r="W4563" s="3"/>
      <c r="X4563" s="3"/>
      <c r="Z4563" s="3"/>
      <c r="AA4563" s="3"/>
      <c r="AB4563" s="3"/>
      <c r="AC4563" s="3"/>
      <c r="AD4563" s="3"/>
      <c r="AF4563" s="3"/>
      <c r="AG4563" s="3"/>
      <c r="AH4563" s="3"/>
      <c r="AJ4563" s="3"/>
      <c r="AK4563" s="3"/>
      <c r="AL4563" s="3"/>
      <c r="AN4563" s="3"/>
      <c r="AQ4563" s="3"/>
    </row>
    <row r="4564" spans="1:43">
      <c r="A4564" t="str">
        <f>IF(C4564="","","Allievo "&amp;COUNTIF($C$2:C4564,C4564))</f>
        <v/>
      </c>
      <c r="H4564" s="3"/>
      <c r="N4564" s="3"/>
      <c r="O4564" s="3"/>
      <c r="P4564" s="3"/>
      <c r="Q4564" s="3"/>
      <c r="R4564" s="3"/>
      <c r="S4564" s="3"/>
      <c r="T4564" s="3"/>
      <c r="V4564" s="3"/>
      <c r="W4564" s="3"/>
      <c r="X4564" s="3"/>
      <c r="Z4564" s="3"/>
      <c r="AA4564" s="3"/>
      <c r="AB4564" s="3"/>
      <c r="AC4564" s="3"/>
      <c r="AD4564" s="3"/>
      <c r="AF4564" s="3"/>
      <c r="AG4564" s="3"/>
      <c r="AH4564" s="3"/>
      <c r="AJ4564" s="3"/>
      <c r="AK4564" s="3"/>
      <c r="AL4564" s="3"/>
      <c r="AN4564" s="3"/>
      <c r="AQ4564" s="3"/>
    </row>
    <row r="4565" spans="1:43">
      <c r="A4565" t="str">
        <f>IF(C4565="","","Allievo "&amp;COUNTIF($C$2:C4565,C4565))</f>
        <v/>
      </c>
      <c r="H4565" s="3"/>
      <c r="N4565" s="3"/>
      <c r="O4565" s="3"/>
      <c r="P4565" s="3"/>
      <c r="Q4565" s="3"/>
      <c r="R4565" s="3"/>
      <c r="S4565" s="3"/>
      <c r="T4565" s="3"/>
      <c r="V4565" s="3"/>
      <c r="W4565" s="3"/>
      <c r="X4565" s="3"/>
      <c r="Z4565" s="3"/>
      <c r="AA4565" s="3"/>
      <c r="AB4565" s="3"/>
      <c r="AC4565" s="3"/>
      <c r="AD4565" s="3"/>
      <c r="AF4565" s="3"/>
      <c r="AG4565" s="3"/>
      <c r="AH4565" s="3"/>
      <c r="AJ4565" s="3"/>
      <c r="AK4565" s="3"/>
      <c r="AL4565" s="3"/>
      <c r="AN4565" s="3"/>
      <c r="AQ4565" s="3"/>
    </row>
    <row r="4566" spans="1:43">
      <c r="A4566" t="str">
        <f>IF(C4566="","","Allievo "&amp;COUNTIF($C$2:C4566,C4566))</f>
        <v/>
      </c>
      <c r="H4566" s="3"/>
      <c r="N4566" s="3"/>
      <c r="O4566" s="3"/>
      <c r="P4566" s="3"/>
      <c r="Q4566" s="3"/>
      <c r="R4566" s="3"/>
      <c r="S4566" s="3"/>
      <c r="T4566" s="3"/>
      <c r="V4566" s="3"/>
      <c r="W4566" s="3"/>
      <c r="X4566" s="3"/>
      <c r="Z4566" s="3"/>
      <c r="AA4566" s="3"/>
      <c r="AB4566" s="3"/>
      <c r="AC4566" s="3"/>
      <c r="AD4566" s="3"/>
      <c r="AF4566" s="3"/>
      <c r="AG4566" s="3"/>
      <c r="AH4566" s="3"/>
      <c r="AJ4566" s="3"/>
      <c r="AK4566" s="3"/>
      <c r="AL4566" s="3"/>
      <c r="AN4566" s="3"/>
      <c r="AQ4566" s="3"/>
    </row>
    <row r="4567" spans="1:43">
      <c r="A4567" t="str">
        <f>IF(C4567="","","Allievo "&amp;COUNTIF($C$2:C4567,C4567))</f>
        <v/>
      </c>
      <c r="H4567" s="3"/>
      <c r="N4567" s="3"/>
      <c r="O4567" s="3"/>
      <c r="P4567" s="3"/>
      <c r="Q4567" s="3"/>
      <c r="R4567" s="3"/>
      <c r="S4567" s="3"/>
      <c r="T4567" s="3"/>
      <c r="V4567" s="3"/>
      <c r="W4567" s="3"/>
      <c r="X4567" s="3"/>
      <c r="Z4567" s="3"/>
      <c r="AA4567" s="3"/>
      <c r="AB4567" s="3"/>
      <c r="AC4567" s="3"/>
      <c r="AD4567" s="3"/>
      <c r="AF4567" s="3"/>
      <c r="AG4567" s="3"/>
      <c r="AH4567" s="3"/>
      <c r="AJ4567" s="3"/>
      <c r="AK4567" s="3"/>
      <c r="AL4567" s="3"/>
      <c r="AN4567" s="3"/>
      <c r="AQ4567" s="3"/>
    </row>
    <row r="4568" spans="1:43">
      <c r="A4568" t="str">
        <f>IF(C4568="","","Allievo "&amp;COUNTIF($C$2:C4568,C4568))</f>
        <v/>
      </c>
      <c r="H4568" s="3"/>
      <c r="N4568" s="3"/>
      <c r="O4568" s="3"/>
      <c r="P4568" s="3"/>
      <c r="Q4568" s="3"/>
      <c r="R4568" s="3"/>
      <c r="S4568" s="3"/>
      <c r="T4568" s="3"/>
      <c r="V4568" s="3"/>
      <c r="W4568" s="3"/>
      <c r="X4568" s="3"/>
      <c r="Z4568" s="3"/>
      <c r="AA4568" s="3"/>
      <c r="AB4568" s="3"/>
      <c r="AC4568" s="3"/>
      <c r="AD4568" s="3"/>
      <c r="AF4568" s="3"/>
      <c r="AG4568" s="3"/>
      <c r="AH4568" s="3"/>
      <c r="AJ4568" s="3"/>
      <c r="AK4568" s="3"/>
      <c r="AL4568" s="3"/>
      <c r="AN4568" s="3"/>
      <c r="AQ4568" s="3"/>
    </row>
    <row r="4569" spans="1:43">
      <c r="A4569" t="str">
        <f>IF(C4569="","","Allievo "&amp;COUNTIF($C$2:C4569,C4569))</f>
        <v/>
      </c>
      <c r="H4569" s="3"/>
      <c r="N4569" s="3"/>
      <c r="O4569" s="3"/>
      <c r="P4569" s="3"/>
      <c r="Q4569" s="3"/>
      <c r="R4569" s="3"/>
      <c r="S4569" s="3"/>
      <c r="T4569" s="3"/>
      <c r="V4569" s="3"/>
      <c r="W4569" s="3"/>
      <c r="X4569" s="3"/>
      <c r="Z4569" s="3"/>
      <c r="AA4569" s="3"/>
      <c r="AB4569" s="3"/>
      <c r="AC4569" s="3"/>
      <c r="AD4569" s="3"/>
      <c r="AF4569" s="3"/>
      <c r="AG4569" s="3"/>
      <c r="AH4569" s="3"/>
      <c r="AJ4569" s="3"/>
      <c r="AK4569" s="3"/>
      <c r="AL4569" s="3"/>
      <c r="AN4569" s="3"/>
      <c r="AQ4569" s="3"/>
    </row>
    <row r="4570" spans="1:43">
      <c r="A4570" t="str">
        <f>IF(C4570="","","Allievo "&amp;COUNTIF($C$2:C4570,C4570))</f>
        <v/>
      </c>
      <c r="H4570" s="3"/>
      <c r="N4570" s="3"/>
      <c r="O4570" s="3"/>
      <c r="P4570" s="3"/>
      <c r="Q4570" s="3"/>
      <c r="R4570" s="3"/>
      <c r="S4570" s="3"/>
      <c r="T4570" s="3"/>
      <c r="V4570" s="3"/>
      <c r="W4570" s="3"/>
      <c r="X4570" s="3"/>
      <c r="Z4570" s="3"/>
      <c r="AA4570" s="3"/>
      <c r="AB4570" s="3"/>
      <c r="AC4570" s="3"/>
      <c r="AD4570" s="3"/>
      <c r="AF4570" s="3"/>
      <c r="AG4570" s="3"/>
      <c r="AH4570" s="3"/>
      <c r="AJ4570" s="3"/>
      <c r="AK4570" s="3"/>
      <c r="AL4570" s="3"/>
      <c r="AN4570" s="3"/>
      <c r="AQ4570" s="3"/>
    </row>
    <row r="4571" spans="1:43">
      <c r="A4571" t="str">
        <f>IF(C4571="","","Allievo "&amp;COUNTIF($C$2:C4571,C4571))</f>
        <v/>
      </c>
      <c r="H4571" s="3"/>
      <c r="N4571" s="3"/>
      <c r="O4571" s="3"/>
      <c r="P4571" s="3"/>
      <c r="Q4571" s="3"/>
      <c r="R4571" s="3"/>
      <c r="S4571" s="3"/>
      <c r="T4571" s="3"/>
      <c r="V4571" s="3"/>
      <c r="W4571" s="3"/>
      <c r="X4571" s="3"/>
      <c r="Z4571" s="3"/>
      <c r="AA4571" s="3"/>
      <c r="AB4571" s="3"/>
      <c r="AC4571" s="3"/>
      <c r="AD4571" s="3"/>
      <c r="AF4571" s="3"/>
      <c r="AG4571" s="3"/>
      <c r="AH4571" s="3"/>
      <c r="AJ4571" s="3"/>
      <c r="AK4571" s="3"/>
      <c r="AL4571" s="3"/>
      <c r="AN4571" s="3"/>
      <c r="AQ4571" s="3"/>
    </row>
    <row r="4572" spans="1:43">
      <c r="A4572" t="str">
        <f>IF(C4572="","","Allievo "&amp;COUNTIF($C$2:C4572,C4572))</f>
        <v/>
      </c>
      <c r="H4572" s="3"/>
      <c r="N4572" s="3"/>
      <c r="O4572" s="3"/>
      <c r="P4572" s="3"/>
      <c r="Q4572" s="3"/>
      <c r="R4572" s="3"/>
      <c r="S4572" s="3"/>
      <c r="T4572" s="3"/>
      <c r="V4572" s="3"/>
      <c r="W4572" s="3"/>
      <c r="X4572" s="3"/>
      <c r="Z4572" s="3"/>
      <c r="AA4572" s="3"/>
      <c r="AB4572" s="3"/>
      <c r="AC4572" s="3"/>
      <c r="AD4572" s="3"/>
      <c r="AF4572" s="3"/>
      <c r="AG4572" s="3"/>
      <c r="AH4572" s="3"/>
      <c r="AJ4572" s="3"/>
      <c r="AK4572" s="3"/>
      <c r="AL4572" s="3"/>
      <c r="AN4572" s="3"/>
      <c r="AQ4572" s="3"/>
    </row>
    <row r="4573" spans="1:43">
      <c r="A4573" t="str">
        <f>IF(C4573="","","Allievo "&amp;COUNTIF($C$2:C4573,C4573))</f>
        <v/>
      </c>
      <c r="H4573" s="3"/>
      <c r="N4573" s="3"/>
      <c r="O4573" s="3"/>
      <c r="P4573" s="3"/>
      <c r="Q4573" s="3"/>
      <c r="R4573" s="3"/>
      <c r="S4573" s="3"/>
      <c r="T4573" s="3"/>
      <c r="V4573" s="3"/>
      <c r="W4573" s="3"/>
      <c r="X4573" s="3"/>
      <c r="Z4573" s="3"/>
      <c r="AA4573" s="3"/>
      <c r="AB4573" s="3"/>
      <c r="AC4573" s="3"/>
      <c r="AD4573" s="3"/>
      <c r="AF4573" s="3"/>
      <c r="AG4573" s="3"/>
      <c r="AH4573" s="3"/>
      <c r="AJ4573" s="3"/>
      <c r="AK4573" s="3"/>
      <c r="AL4573" s="3"/>
      <c r="AN4573" s="3"/>
      <c r="AQ4573" s="3"/>
    </row>
    <row r="4574" spans="1:43">
      <c r="A4574" t="str">
        <f>IF(C4574="","","Allievo "&amp;COUNTIF($C$2:C4574,C4574))</f>
        <v/>
      </c>
      <c r="H4574" s="3"/>
      <c r="N4574" s="3"/>
      <c r="O4574" s="3"/>
      <c r="P4574" s="3"/>
      <c r="Q4574" s="3"/>
      <c r="R4574" s="3"/>
      <c r="S4574" s="3"/>
      <c r="T4574" s="3"/>
      <c r="V4574" s="3"/>
      <c r="W4574" s="3"/>
      <c r="X4574" s="3"/>
      <c r="Z4574" s="3"/>
      <c r="AA4574" s="3"/>
      <c r="AB4574" s="3"/>
      <c r="AC4574" s="3"/>
      <c r="AD4574" s="3"/>
      <c r="AF4574" s="3"/>
      <c r="AG4574" s="3"/>
      <c r="AH4574" s="3"/>
      <c r="AJ4574" s="3"/>
      <c r="AK4574" s="3"/>
      <c r="AL4574" s="3"/>
      <c r="AN4574" s="3"/>
      <c r="AQ4574" s="3"/>
    </row>
    <row r="4575" spans="1:43">
      <c r="A4575" t="str">
        <f>IF(C4575="","","Allievo "&amp;COUNTIF($C$2:C4575,C4575))</f>
        <v/>
      </c>
      <c r="H4575" s="3"/>
      <c r="N4575" s="3"/>
      <c r="O4575" s="3"/>
      <c r="P4575" s="3"/>
      <c r="Q4575" s="3"/>
      <c r="R4575" s="3"/>
      <c r="S4575" s="3"/>
      <c r="T4575" s="3"/>
      <c r="V4575" s="3"/>
      <c r="W4575" s="3"/>
      <c r="X4575" s="3"/>
      <c r="Z4575" s="3"/>
      <c r="AA4575" s="3"/>
      <c r="AB4575" s="3"/>
      <c r="AC4575" s="3"/>
      <c r="AD4575" s="3"/>
      <c r="AF4575" s="3"/>
      <c r="AG4575" s="3"/>
      <c r="AH4575" s="3"/>
      <c r="AJ4575" s="3"/>
      <c r="AK4575" s="3"/>
      <c r="AL4575" s="3"/>
      <c r="AN4575" s="3"/>
      <c r="AQ4575" s="3"/>
    </row>
    <row r="4576" spans="1:43">
      <c r="A4576" t="str">
        <f>IF(C4576="","","Allievo "&amp;COUNTIF($C$2:C4576,C4576))</f>
        <v/>
      </c>
      <c r="H4576" s="3"/>
      <c r="N4576" s="3"/>
      <c r="O4576" s="3"/>
      <c r="P4576" s="3"/>
      <c r="Q4576" s="3"/>
      <c r="R4576" s="3"/>
      <c r="S4576" s="3"/>
      <c r="T4576" s="3"/>
      <c r="V4576" s="3"/>
      <c r="W4576" s="3"/>
      <c r="X4576" s="3"/>
      <c r="Z4576" s="3"/>
      <c r="AA4576" s="3"/>
      <c r="AB4576" s="3"/>
      <c r="AC4576" s="3"/>
      <c r="AD4576" s="3"/>
      <c r="AF4576" s="3"/>
      <c r="AG4576" s="3"/>
      <c r="AH4576" s="3"/>
      <c r="AJ4576" s="3"/>
      <c r="AK4576" s="3"/>
      <c r="AL4576" s="3"/>
      <c r="AN4576" s="3"/>
      <c r="AQ4576" s="3"/>
    </row>
    <row r="4577" spans="1:43">
      <c r="A4577" t="str">
        <f>IF(C4577="","","Allievo "&amp;COUNTIF($C$2:C4577,C4577))</f>
        <v/>
      </c>
      <c r="H4577" s="3"/>
      <c r="N4577" s="3"/>
      <c r="O4577" s="3"/>
      <c r="P4577" s="3"/>
      <c r="Q4577" s="3"/>
      <c r="R4577" s="3"/>
      <c r="S4577" s="3"/>
      <c r="T4577" s="3"/>
      <c r="V4577" s="3"/>
      <c r="W4577" s="3"/>
      <c r="X4577" s="3"/>
      <c r="Z4577" s="3"/>
      <c r="AA4577" s="3"/>
      <c r="AB4577" s="3"/>
      <c r="AC4577" s="3"/>
      <c r="AD4577" s="3"/>
      <c r="AF4577" s="3"/>
      <c r="AG4577" s="3"/>
      <c r="AH4577" s="3"/>
      <c r="AJ4577" s="3"/>
      <c r="AK4577" s="3"/>
      <c r="AL4577" s="3"/>
      <c r="AN4577" s="3"/>
      <c r="AQ4577" s="3"/>
    </row>
    <row r="4578" spans="1:43">
      <c r="A4578" t="str">
        <f>IF(C4578="","","Allievo "&amp;COUNTIF($C$2:C4578,C4578))</f>
        <v/>
      </c>
      <c r="H4578" s="3"/>
      <c r="N4578" s="3"/>
      <c r="O4578" s="3"/>
      <c r="P4578" s="3"/>
      <c r="Q4578" s="3"/>
      <c r="R4578" s="3"/>
      <c r="S4578" s="3"/>
      <c r="T4578" s="3"/>
      <c r="V4578" s="3"/>
      <c r="W4578" s="3"/>
      <c r="X4578" s="3"/>
      <c r="Z4578" s="3"/>
      <c r="AA4578" s="3"/>
      <c r="AB4578" s="3"/>
      <c r="AC4578" s="3"/>
      <c r="AD4578" s="3"/>
      <c r="AF4578" s="3"/>
      <c r="AG4578" s="3"/>
      <c r="AH4578" s="3"/>
      <c r="AJ4578" s="3"/>
      <c r="AK4578" s="3"/>
      <c r="AL4578" s="3"/>
      <c r="AN4578" s="3"/>
      <c r="AQ4578" s="3"/>
    </row>
    <row r="4579" spans="1:43">
      <c r="A4579" t="str">
        <f>IF(C4579="","","Allievo "&amp;COUNTIF($C$2:C4579,C4579))</f>
        <v/>
      </c>
      <c r="H4579" s="3"/>
      <c r="N4579" s="3"/>
      <c r="O4579" s="3"/>
      <c r="P4579" s="3"/>
      <c r="Q4579" s="3"/>
      <c r="R4579" s="3"/>
      <c r="S4579" s="3"/>
      <c r="T4579" s="3"/>
      <c r="V4579" s="3"/>
      <c r="W4579" s="3"/>
      <c r="X4579" s="3"/>
      <c r="Z4579" s="3"/>
      <c r="AA4579" s="3"/>
      <c r="AB4579" s="3"/>
      <c r="AC4579" s="3"/>
      <c r="AD4579" s="3"/>
      <c r="AF4579" s="3"/>
      <c r="AG4579" s="3"/>
      <c r="AH4579" s="3"/>
      <c r="AJ4579" s="3"/>
      <c r="AK4579" s="3"/>
      <c r="AL4579" s="3"/>
      <c r="AN4579" s="3"/>
      <c r="AQ4579" s="3"/>
    </row>
    <row r="4580" spans="1:43">
      <c r="A4580" t="str">
        <f>IF(C4580="","","Allievo "&amp;COUNTIF($C$2:C4580,C4580))</f>
        <v/>
      </c>
      <c r="H4580" s="3"/>
      <c r="N4580" s="3"/>
      <c r="O4580" s="3"/>
      <c r="P4580" s="3"/>
      <c r="Q4580" s="3"/>
      <c r="R4580" s="3"/>
      <c r="S4580" s="3"/>
      <c r="T4580" s="3"/>
      <c r="V4580" s="3"/>
      <c r="W4580" s="3"/>
      <c r="X4580" s="3"/>
      <c r="Z4580" s="3"/>
      <c r="AA4580" s="3"/>
      <c r="AB4580" s="3"/>
      <c r="AC4580" s="3"/>
      <c r="AD4580" s="3"/>
      <c r="AF4580" s="3"/>
      <c r="AG4580" s="3"/>
      <c r="AH4580" s="3"/>
      <c r="AJ4580" s="3"/>
      <c r="AK4580" s="3"/>
      <c r="AL4580" s="3"/>
      <c r="AN4580" s="3"/>
      <c r="AQ4580" s="3"/>
    </row>
    <row r="4581" spans="1:43">
      <c r="A4581" t="str">
        <f>IF(C4581="","","Allievo "&amp;COUNTIF($C$2:C4581,C4581))</f>
        <v/>
      </c>
      <c r="H4581" s="3"/>
      <c r="N4581" s="3"/>
      <c r="O4581" s="3"/>
      <c r="P4581" s="3"/>
      <c r="Q4581" s="3"/>
      <c r="R4581" s="3"/>
      <c r="S4581" s="3"/>
      <c r="T4581" s="3"/>
      <c r="V4581" s="3"/>
      <c r="W4581" s="3"/>
      <c r="X4581" s="3"/>
      <c r="Z4581" s="3"/>
      <c r="AA4581" s="3"/>
      <c r="AB4581" s="3"/>
      <c r="AC4581" s="3"/>
      <c r="AD4581" s="3"/>
      <c r="AF4581" s="3"/>
      <c r="AG4581" s="3"/>
      <c r="AH4581" s="3"/>
      <c r="AJ4581" s="3"/>
      <c r="AK4581" s="3"/>
      <c r="AL4581" s="3"/>
      <c r="AN4581" s="3"/>
      <c r="AQ4581" s="3"/>
    </row>
    <row r="4582" spans="1:43">
      <c r="A4582" t="str">
        <f>IF(C4582="","","Allievo "&amp;COUNTIF($C$2:C4582,C4582))</f>
        <v/>
      </c>
      <c r="H4582" s="3"/>
      <c r="N4582" s="3"/>
      <c r="O4582" s="3"/>
      <c r="P4582" s="3"/>
      <c r="Q4582" s="3"/>
      <c r="R4582" s="3"/>
      <c r="S4582" s="3"/>
      <c r="T4582" s="3"/>
      <c r="V4582" s="3"/>
      <c r="W4582" s="3"/>
      <c r="X4582" s="3"/>
      <c r="Z4582" s="3"/>
      <c r="AA4582" s="3"/>
      <c r="AB4582" s="3"/>
      <c r="AC4582" s="3"/>
      <c r="AD4582" s="3"/>
      <c r="AF4582" s="3"/>
      <c r="AG4582" s="3"/>
      <c r="AH4582" s="3"/>
      <c r="AJ4582" s="3"/>
      <c r="AK4582" s="3"/>
      <c r="AL4582" s="3"/>
      <c r="AN4582" s="3"/>
      <c r="AQ4582" s="3"/>
    </row>
    <row r="4583" spans="1:43">
      <c r="A4583" t="str">
        <f>IF(C4583="","","Allievo "&amp;COUNTIF($C$2:C4583,C4583))</f>
        <v/>
      </c>
      <c r="H4583" s="3"/>
      <c r="N4583" s="3"/>
      <c r="O4583" s="3"/>
      <c r="P4583" s="3"/>
      <c r="Q4583" s="3"/>
      <c r="R4583" s="3"/>
      <c r="S4583" s="3"/>
      <c r="T4583" s="3"/>
      <c r="V4583" s="3"/>
      <c r="W4583" s="3"/>
      <c r="X4583" s="3"/>
      <c r="Z4583" s="3"/>
      <c r="AA4583" s="3"/>
      <c r="AB4583" s="3"/>
      <c r="AC4583" s="3"/>
      <c r="AD4583" s="3"/>
      <c r="AF4583" s="3"/>
      <c r="AG4583" s="3"/>
      <c r="AH4583" s="3"/>
      <c r="AJ4583" s="3"/>
      <c r="AK4583" s="3"/>
      <c r="AL4583" s="3"/>
      <c r="AN4583" s="3"/>
      <c r="AQ4583" s="3"/>
    </row>
    <row r="4584" spans="1:43">
      <c r="A4584" t="str">
        <f>IF(C4584="","","Allievo "&amp;COUNTIF($C$2:C4584,C4584))</f>
        <v/>
      </c>
      <c r="H4584" s="3"/>
      <c r="N4584" s="3"/>
      <c r="O4584" s="3"/>
      <c r="P4584" s="3"/>
      <c r="Q4584" s="3"/>
      <c r="R4584" s="3"/>
      <c r="S4584" s="3"/>
      <c r="T4584" s="3"/>
      <c r="V4584" s="3"/>
      <c r="W4584" s="3"/>
      <c r="X4584" s="3"/>
      <c r="Z4584" s="3"/>
      <c r="AA4584" s="3"/>
      <c r="AB4584" s="3"/>
      <c r="AC4584" s="3"/>
      <c r="AD4584" s="3"/>
      <c r="AF4584" s="3"/>
      <c r="AG4584" s="3"/>
      <c r="AH4584" s="3"/>
      <c r="AJ4584" s="3"/>
      <c r="AK4584" s="3"/>
      <c r="AL4584" s="3"/>
      <c r="AN4584" s="3"/>
      <c r="AQ4584" s="3"/>
    </row>
    <row r="4585" spans="1:43">
      <c r="A4585" t="str">
        <f>IF(C4585="","","Allievo "&amp;COUNTIF($C$2:C4585,C4585))</f>
        <v/>
      </c>
      <c r="H4585" s="3"/>
      <c r="N4585" s="3"/>
      <c r="O4585" s="3"/>
      <c r="P4585" s="3"/>
      <c r="Q4585" s="3"/>
      <c r="R4585" s="3"/>
      <c r="S4585" s="3"/>
      <c r="T4585" s="3"/>
      <c r="V4585" s="3"/>
      <c r="W4585" s="3"/>
      <c r="X4585" s="3"/>
      <c r="Z4585" s="3"/>
      <c r="AA4585" s="3"/>
      <c r="AB4585" s="3"/>
      <c r="AC4585" s="3"/>
      <c r="AD4585" s="3"/>
      <c r="AF4585" s="3"/>
      <c r="AG4585" s="3"/>
      <c r="AH4585" s="3"/>
      <c r="AJ4585" s="3"/>
      <c r="AK4585" s="3"/>
      <c r="AL4585" s="3"/>
      <c r="AN4585" s="3"/>
      <c r="AQ4585" s="3"/>
    </row>
    <row r="4586" spans="1:43">
      <c r="A4586" t="str">
        <f>IF(C4586="","","Allievo "&amp;COUNTIF($C$2:C4586,C4586))</f>
        <v/>
      </c>
      <c r="H4586" s="3"/>
      <c r="N4586" s="3"/>
      <c r="O4586" s="3"/>
      <c r="P4586" s="3"/>
      <c r="Q4586" s="3"/>
      <c r="R4586" s="3"/>
      <c r="S4586" s="3"/>
      <c r="T4586" s="3"/>
      <c r="V4586" s="3"/>
      <c r="W4586" s="3"/>
      <c r="X4586" s="3"/>
      <c r="Z4586" s="3"/>
      <c r="AA4586" s="3"/>
      <c r="AB4586" s="3"/>
      <c r="AC4586" s="3"/>
      <c r="AD4586" s="3"/>
      <c r="AF4586" s="3"/>
      <c r="AG4586" s="3"/>
      <c r="AH4586" s="3"/>
      <c r="AJ4586" s="3"/>
      <c r="AK4586" s="3"/>
      <c r="AL4586" s="3"/>
      <c r="AN4586" s="3"/>
      <c r="AQ4586" s="3"/>
    </row>
    <row r="4587" spans="1:43">
      <c r="A4587" t="str">
        <f>IF(C4587="","","Allievo "&amp;COUNTIF($C$2:C4587,C4587))</f>
        <v/>
      </c>
      <c r="H4587" s="3"/>
      <c r="N4587" s="3"/>
      <c r="O4587" s="3"/>
      <c r="P4587" s="3"/>
      <c r="Q4587" s="3"/>
      <c r="R4587" s="3"/>
      <c r="S4587" s="3"/>
      <c r="T4587" s="3"/>
      <c r="V4587" s="3"/>
      <c r="W4587" s="3"/>
      <c r="X4587" s="3"/>
      <c r="Z4587" s="3"/>
      <c r="AA4587" s="3"/>
      <c r="AB4587" s="3"/>
      <c r="AC4587" s="3"/>
      <c r="AD4587" s="3"/>
      <c r="AF4587" s="3"/>
      <c r="AG4587" s="3"/>
      <c r="AH4587" s="3"/>
      <c r="AJ4587" s="3"/>
      <c r="AK4587" s="3"/>
      <c r="AL4587" s="3"/>
      <c r="AN4587" s="3"/>
      <c r="AQ4587" s="3"/>
    </row>
    <row r="4588" spans="1:43">
      <c r="A4588" t="str">
        <f>IF(C4588="","","Allievo "&amp;COUNTIF($C$2:C4588,C4588))</f>
        <v/>
      </c>
      <c r="H4588" s="3"/>
      <c r="N4588" s="3"/>
      <c r="O4588" s="3"/>
      <c r="P4588" s="3"/>
      <c r="Q4588" s="3"/>
      <c r="R4588" s="3"/>
      <c r="S4588" s="3"/>
      <c r="T4588" s="3"/>
      <c r="V4588" s="3"/>
      <c r="W4588" s="3"/>
      <c r="X4588" s="3"/>
      <c r="Z4588" s="3"/>
      <c r="AA4588" s="3"/>
      <c r="AB4588" s="3"/>
      <c r="AC4588" s="3"/>
      <c r="AD4588" s="3"/>
      <c r="AF4588" s="3"/>
      <c r="AG4588" s="3"/>
      <c r="AH4588" s="3"/>
      <c r="AJ4588" s="3"/>
      <c r="AK4588" s="3"/>
      <c r="AL4588" s="3"/>
      <c r="AN4588" s="3"/>
      <c r="AQ4588" s="3"/>
    </row>
    <row r="4589" spans="1:43">
      <c r="A4589" t="str">
        <f>IF(C4589="","","Allievo "&amp;COUNTIF($C$2:C4589,C4589))</f>
        <v/>
      </c>
      <c r="H4589" s="3"/>
      <c r="N4589" s="3"/>
      <c r="O4589" s="3"/>
      <c r="P4589" s="3"/>
      <c r="Q4589" s="3"/>
      <c r="R4589" s="3"/>
      <c r="S4589" s="3"/>
      <c r="T4589" s="3"/>
      <c r="V4589" s="3"/>
      <c r="W4589" s="3"/>
      <c r="X4589" s="3"/>
      <c r="Z4589" s="3"/>
      <c r="AA4589" s="3"/>
      <c r="AB4589" s="3"/>
      <c r="AC4589" s="3"/>
      <c r="AD4589" s="3"/>
      <c r="AF4589" s="3"/>
      <c r="AG4589" s="3"/>
      <c r="AH4589" s="3"/>
      <c r="AJ4589" s="3"/>
      <c r="AK4589" s="3"/>
      <c r="AL4589" s="3"/>
      <c r="AN4589" s="3"/>
      <c r="AQ4589" s="3"/>
    </row>
    <row r="4590" spans="1:43">
      <c r="A4590" t="str">
        <f>IF(C4590="","","Allievo "&amp;COUNTIF($C$2:C4590,C4590))</f>
        <v/>
      </c>
      <c r="H4590" s="3"/>
      <c r="N4590" s="3"/>
      <c r="O4590" s="3"/>
      <c r="P4590" s="3"/>
      <c r="Q4590" s="3"/>
      <c r="R4590" s="3"/>
      <c r="S4590" s="3"/>
      <c r="T4590" s="3"/>
      <c r="V4590" s="3"/>
      <c r="W4590" s="3"/>
      <c r="X4590" s="3"/>
      <c r="Z4590" s="3"/>
      <c r="AA4590" s="3"/>
      <c r="AB4590" s="3"/>
      <c r="AC4590" s="3"/>
      <c r="AD4590" s="3"/>
      <c r="AF4590" s="3"/>
      <c r="AG4590" s="3"/>
      <c r="AH4590" s="3"/>
      <c r="AJ4590" s="3"/>
      <c r="AK4590" s="3"/>
      <c r="AL4590" s="3"/>
      <c r="AN4590" s="3"/>
      <c r="AQ4590" s="3"/>
    </row>
    <row r="4591" spans="1:43">
      <c r="A4591" t="str">
        <f>IF(C4591="","","Allievo "&amp;COUNTIF($C$2:C4591,C4591))</f>
        <v/>
      </c>
      <c r="H4591" s="3"/>
      <c r="N4591" s="3"/>
      <c r="O4591" s="3"/>
      <c r="P4591" s="3"/>
      <c r="Q4591" s="3"/>
      <c r="R4591" s="3"/>
      <c r="S4591" s="3"/>
      <c r="T4591" s="3"/>
      <c r="V4591" s="3"/>
      <c r="W4591" s="3"/>
      <c r="X4591" s="3"/>
      <c r="Z4591" s="3"/>
      <c r="AA4591" s="3"/>
      <c r="AB4591" s="3"/>
      <c r="AC4591" s="3"/>
      <c r="AD4591" s="3"/>
      <c r="AF4591" s="3"/>
      <c r="AG4591" s="3"/>
      <c r="AH4591" s="3"/>
      <c r="AJ4591" s="3"/>
      <c r="AK4591" s="3"/>
      <c r="AL4591" s="3"/>
      <c r="AN4591" s="3"/>
      <c r="AQ4591" s="3"/>
    </row>
    <row r="4592" spans="1:43">
      <c r="A4592" t="str">
        <f>IF(C4592="","","Allievo "&amp;COUNTIF($C$2:C4592,C4592))</f>
        <v/>
      </c>
      <c r="H4592" s="3"/>
      <c r="N4592" s="3"/>
      <c r="O4592" s="3"/>
      <c r="P4592" s="3"/>
      <c r="Q4592" s="3"/>
      <c r="R4592" s="3"/>
      <c r="S4592" s="3"/>
      <c r="T4592" s="3"/>
      <c r="V4592" s="3"/>
      <c r="W4592" s="3"/>
      <c r="X4592" s="3"/>
      <c r="Z4592" s="3"/>
      <c r="AA4592" s="3"/>
      <c r="AB4592" s="3"/>
      <c r="AC4592" s="3"/>
      <c r="AD4592" s="3"/>
      <c r="AF4592" s="3"/>
      <c r="AG4592" s="3"/>
      <c r="AH4592" s="3"/>
      <c r="AJ4592" s="3"/>
      <c r="AK4592" s="3"/>
      <c r="AL4592" s="3"/>
      <c r="AN4592" s="3"/>
      <c r="AQ4592" s="3"/>
    </row>
    <row r="4593" spans="1:43">
      <c r="A4593" t="str">
        <f>IF(C4593="","","Allievo "&amp;COUNTIF($C$2:C4593,C4593))</f>
        <v/>
      </c>
      <c r="H4593" s="3"/>
      <c r="N4593" s="3"/>
      <c r="O4593" s="3"/>
      <c r="P4593" s="3"/>
      <c r="Q4593" s="3"/>
      <c r="R4593" s="3"/>
      <c r="S4593" s="3"/>
      <c r="T4593" s="3"/>
      <c r="V4593" s="3"/>
      <c r="W4593" s="3"/>
      <c r="X4593" s="3"/>
      <c r="Z4593" s="3"/>
      <c r="AA4593" s="3"/>
      <c r="AB4593" s="3"/>
      <c r="AC4593" s="3"/>
      <c r="AD4593" s="3"/>
      <c r="AF4593" s="3"/>
      <c r="AG4593" s="3"/>
      <c r="AH4593" s="3"/>
      <c r="AJ4593" s="3"/>
      <c r="AK4593" s="3"/>
      <c r="AL4593" s="3"/>
      <c r="AN4593" s="3"/>
      <c r="AQ4593" s="3"/>
    </row>
    <row r="4594" spans="1:43">
      <c r="A4594" t="str">
        <f>IF(C4594="","","Allievo "&amp;COUNTIF($C$2:C4594,C4594))</f>
        <v/>
      </c>
      <c r="H4594" s="3"/>
      <c r="N4594" s="3"/>
      <c r="O4594" s="3"/>
      <c r="P4594" s="3"/>
      <c r="Q4594" s="3"/>
      <c r="R4594" s="3"/>
      <c r="S4594" s="3"/>
      <c r="T4594" s="3"/>
      <c r="V4594" s="3"/>
      <c r="W4594" s="3"/>
      <c r="X4594" s="3"/>
      <c r="Z4594" s="3"/>
      <c r="AA4594" s="3"/>
      <c r="AB4594" s="3"/>
      <c r="AC4594" s="3"/>
      <c r="AD4594" s="3"/>
      <c r="AF4594" s="3"/>
      <c r="AG4594" s="3"/>
      <c r="AH4594" s="3"/>
      <c r="AJ4594" s="3"/>
      <c r="AK4594" s="3"/>
      <c r="AL4594" s="3"/>
      <c r="AN4594" s="3"/>
      <c r="AQ4594" s="3"/>
    </row>
    <row r="4595" spans="1:43">
      <c r="A4595" t="str">
        <f>IF(C4595="","","Allievo "&amp;COUNTIF($C$2:C4595,C4595))</f>
        <v/>
      </c>
      <c r="H4595" s="3"/>
      <c r="N4595" s="3"/>
      <c r="O4595" s="3"/>
      <c r="P4595" s="3"/>
      <c r="Q4595" s="3"/>
      <c r="R4595" s="3"/>
      <c r="S4595" s="3"/>
      <c r="T4595" s="3"/>
      <c r="V4595" s="3"/>
      <c r="W4595" s="3"/>
      <c r="X4595" s="3"/>
      <c r="Z4595" s="3"/>
      <c r="AA4595" s="3"/>
      <c r="AB4595" s="3"/>
      <c r="AC4595" s="3"/>
      <c r="AD4595" s="3"/>
      <c r="AF4595" s="3"/>
      <c r="AG4595" s="3"/>
      <c r="AH4595" s="3"/>
      <c r="AJ4595" s="3"/>
      <c r="AK4595" s="3"/>
      <c r="AL4595" s="3"/>
      <c r="AN4595" s="3"/>
      <c r="AQ4595" s="3"/>
    </row>
    <row r="4596" spans="1:43">
      <c r="A4596" t="str">
        <f>IF(C4596="","","Allievo "&amp;COUNTIF($C$2:C4596,C4596))</f>
        <v/>
      </c>
      <c r="H4596" s="3"/>
      <c r="N4596" s="3"/>
      <c r="O4596" s="3"/>
      <c r="P4596" s="3"/>
      <c r="Q4596" s="3"/>
      <c r="R4596" s="3"/>
      <c r="S4596" s="3"/>
      <c r="T4596" s="3"/>
      <c r="V4596" s="3"/>
      <c r="W4596" s="3"/>
      <c r="X4596" s="3"/>
      <c r="Z4596" s="3"/>
      <c r="AA4596" s="3"/>
      <c r="AB4596" s="3"/>
      <c r="AC4596" s="3"/>
      <c r="AD4596" s="3"/>
      <c r="AF4596" s="3"/>
      <c r="AG4596" s="3"/>
      <c r="AH4596" s="3"/>
      <c r="AJ4596" s="3"/>
      <c r="AK4596" s="3"/>
      <c r="AL4596" s="3"/>
      <c r="AN4596" s="3"/>
      <c r="AQ4596" s="3"/>
    </row>
    <row r="4597" spans="1:43">
      <c r="A4597" t="str">
        <f>IF(C4597="","","Allievo "&amp;COUNTIF($C$2:C4597,C4597))</f>
        <v/>
      </c>
      <c r="H4597" s="3"/>
      <c r="N4597" s="3"/>
      <c r="O4597" s="3"/>
      <c r="P4597" s="3"/>
      <c r="Q4597" s="3"/>
      <c r="R4597" s="3"/>
      <c r="S4597" s="3"/>
      <c r="T4597" s="3"/>
      <c r="V4597" s="3"/>
      <c r="W4597" s="3"/>
      <c r="X4597" s="3"/>
      <c r="Z4597" s="3"/>
      <c r="AA4597" s="3"/>
      <c r="AB4597" s="3"/>
      <c r="AC4597" s="3"/>
      <c r="AD4597" s="3"/>
      <c r="AF4597" s="3"/>
      <c r="AG4597" s="3"/>
      <c r="AH4597" s="3"/>
      <c r="AJ4597" s="3"/>
      <c r="AK4597" s="3"/>
      <c r="AL4597" s="3"/>
      <c r="AN4597" s="3"/>
      <c r="AQ4597" s="3"/>
    </row>
    <row r="4598" spans="1:43">
      <c r="A4598" t="str">
        <f>IF(C4598="","","Allievo "&amp;COUNTIF($C$2:C4598,C4598))</f>
        <v/>
      </c>
      <c r="H4598" s="3"/>
      <c r="N4598" s="3"/>
      <c r="O4598" s="3"/>
      <c r="P4598" s="3"/>
      <c r="Q4598" s="3"/>
      <c r="R4598" s="3"/>
      <c r="S4598" s="3"/>
      <c r="T4598" s="3"/>
      <c r="V4598" s="3"/>
      <c r="W4598" s="3"/>
      <c r="X4598" s="3"/>
      <c r="Z4598" s="3"/>
      <c r="AA4598" s="3"/>
      <c r="AB4598" s="3"/>
      <c r="AC4598" s="3"/>
      <c r="AD4598" s="3"/>
      <c r="AF4598" s="3"/>
      <c r="AG4598" s="3"/>
      <c r="AH4598" s="3"/>
      <c r="AJ4598" s="3"/>
      <c r="AK4598" s="3"/>
      <c r="AL4598" s="3"/>
      <c r="AN4598" s="3"/>
      <c r="AQ4598" s="3"/>
    </row>
    <row r="4599" spans="1:43">
      <c r="A4599" t="str">
        <f>IF(C4599="","","Allievo "&amp;COUNTIF($C$2:C4599,C4599))</f>
        <v/>
      </c>
      <c r="H4599" s="3"/>
      <c r="N4599" s="3"/>
      <c r="O4599" s="3"/>
      <c r="P4599" s="3"/>
      <c r="Q4599" s="3"/>
      <c r="R4599" s="3"/>
      <c r="S4599" s="3"/>
      <c r="T4599" s="3"/>
      <c r="V4599" s="3"/>
      <c r="W4599" s="3"/>
      <c r="X4599" s="3"/>
      <c r="Z4599" s="3"/>
      <c r="AA4599" s="3"/>
      <c r="AB4599" s="3"/>
      <c r="AC4599" s="3"/>
      <c r="AD4599" s="3"/>
      <c r="AF4599" s="3"/>
      <c r="AG4599" s="3"/>
      <c r="AH4599" s="3"/>
      <c r="AJ4599" s="3"/>
      <c r="AK4599" s="3"/>
      <c r="AL4599" s="3"/>
      <c r="AN4599" s="3"/>
      <c r="AQ4599" s="3"/>
    </row>
    <row r="4600" spans="1:43">
      <c r="A4600" t="str">
        <f>IF(C4600="","","Allievo "&amp;COUNTIF($C$2:C4600,C4600))</f>
        <v/>
      </c>
      <c r="H4600" s="3"/>
      <c r="N4600" s="3"/>
      <c r="O4600" s="3"/>
      <c r="P4600" s="3"/>
      <c r="Q4600" s="3"/>
      <c r="R4600" s="3"/>
      <c r="S4600" s="3"/>
      <c r="T4600" s="3"/>
      <c r="V4600" s="3"/>
      <c r="W4600" s="3"/>
      <c r="X4600" s="3"/>
      <c r="Z4600" s="3"/>
      <c r="AA4600" s="3"/>
      <c r="AB4600" s="3"/>
      <c r="AC4600" s="3"/>
      <c r="AD4600" s="3"/>
      <c r="AF4600" s="3"/>
      <c r="AG4600" s="3"/>
      <c r="AH4600" s="3"/>
      <c r="AJ4600" s="3"/>
      <c r="AK4600" s="3"/>
      <c r="AL4600" s="3"/>
      <c r="AN4600" s="3"/>
      <c r="AQ4600" s="3"/>
    </row>
    <row r="4601" spans="1:43">
      <c r="A4601" t="str">
        <f>IF(C4601="","","Allievo "&amp;COUNTIF($C$2:C4601,C4601))</f>
        <v/>
      </c>
      <c r="H4601" s="3"/>
      <c r="N4601" s="3"/>
      <c r="O4601" s="3"/>
      <c r="P4601" s="3"/>
      <c r="Q4601" s="3"/>
      <c r="R4601" s="3"/>
      <c r="S4601" s="3"/>
      <c r="T4601" s="3"/>
      <c r="V4601" s="3"/>
      <c r="W4601" s="3"/>
      <c r="X4601" s="3"/>
      <c r="Z4601" s="3"/>
      <c r="AA4601" s="3"/>
      <c r="AB4601" s="3"/>
      <c r="AC4601" s="3"/>
      <c r="AD4601" s="3"/>
      <c r="AF4601" s="3"/>
      <c r="AG4601" s="3"/>
      <c r="AH4601" s="3"/>
      <c r="AJ4601" s="3"/>
      <c r="AK4601" s="3"/>
      <c r="AL4601" s="3"/>
      <c r="AN4601" s="3"/>
      <c r="AQ4601" s="3"/>
    </row>
    <row r="4602" spans="1:43">
      <c r="A4602" t="str">
        <f>IF(C4602="","","Allievo "&amp;COUNTIF($C$2:C4602,C4602))</f>
        <v/>
      </c>
      <c r="H4602" s="3"/>
      <c r="N4602" s="3"/>
      <c r="O4602" s="3"/>
      <c r="P4602" s="3"/>
      <c r="Q4602" s="3"/>
      <c r="R4602" s="3"/>
      <c r="S4602" s="3"/>
      <c r="T4602" s="3"/>
      <c r="V4602" s="3"/>
      <c r="W4602" s="3"/>
      <c r="X4602" s="3"/>
      <c r="Z4602" s="3"/>
      <c r="AA4602" s="3"/>
      <c r="AB4602" s="3"/>
      <c r="AC4602" s="3"/>
      <c r="AD4602" s="3"/>
      <c r="AF4602" s="3"/>
      <c r="AG4602" s="3"/>
      <c r="AH4602" s="3"/>
      <c r="AJ4602" s="3"/>
      <c r="AK4602" s="3"/>
      <c r="AL4602" s="3"/>
      <c r="AN4602" s="3"/>
      <c r="AQ4602" s="3"/>
    </row>
    <row r="4603" spans="1:43">
      <c r="A4603" t="str">
        <f>IF(C4603="","","Allievo "&amp;COUNTIF($C$2:C4603,C4603))</f>
        <v/>
      </c>
      <c r="H4603" s="3"/>
      <c r="N4603" s="3"/>
      <c r="O4603" s="3"/>
      <c r="P4603" s="3"/>
      <c r="Q4603" s="3"/>
      <c r="R4603" s="3"/>
      <c r="S4603" s="3"/>
      <c r="T4603" s="3"/>
      <c r="V4603" s="3"/>
      <c r="W4603" s="3"/>
      <c r="X4603" s="3"/>
      <c r="Z4603" s="3"/>
      <c r="AA4603" s="3"/>
      <c r="AB4603" s="3"/>
      <c r="AC4603" s="3"/>
      <c r="AD4603" s="3"/>
      <c r="AF4603" s="3"/>
      <c r="AG4603" s="3"/>
      <c r="AH4603" s="3"/>
      <c r="AJ4603" s="3"/>
      <c r="AK4603" s="3"/>
      <c r="AL4603" s="3"/>
      <c r="AN4603" s="3"/>
      <c r="AQ4603" s="3"/>
    </row>
    <row r="4604" spans="1:43">
      <c r="A4604" t="str">
        <f>IF(C4604="","","Allievo "&amp;COUNTIF($C$2:C4604,C4604))</f>
        <v/>
      </c>
      <c r="H4604" s="3"/>
      <c r="N4604" s="3"/>
      <c r="O4604" s="3"/>
      <c r="P4604" s="3"/>
      <c r="Q4604" s="3"/>
      <c r="R4604" s="3"/>
      <c r="S4604" s="3"/>
      <c r="T4604" s="3"/>
      <c r="V4604" s="3"/>
      <c r="W4604" s="3"/>
      <c r="X4604" s="3"/>
      <c r="Z4604" s="3"/>
      <c r="AA4604" s="3"/>
      <c r="AB4604" s="3"/>
      <c r="AC4604" s="3"/>
      <c r="AD4604" s="3"/>
      <c r="AF4604" s="3"/>
      <c r="AG4604" s="3"/>
      <c r="AH4604" s="3"/>
      <c r="AJ4604" s="3"/>
      <c r="AK4604" s="3"/>
      <c r="AL4604" s="3"/>
      <c r="AN4604" s="3"/>
      <c r="AQ4604" s="3"/>
    </row>
    <row r="4605" spans="1:43">
      <c r="A4605" t="str">
        <f>IF(C4605="","","Allievo "&amp;COUNTIF($C$2:C4605,C4605))</f>
        <v/>
      </c>
      <c r="H4605" s="3"/>
      <c r="N4605" s="3"/>
      <c r="O4605" s="3"/>
      <c r="P4605" s="3"/>
      <c r="Q4605" s="3"/>
      <c r="R4605" s="3"/>
      <c r="S4605" s="3"/>
      <c r="T4605" s="3"/>
      <c r="V4605" s="3"/>
      <c r="W4605" s="3"/>
      <c r="X4605" s="3"/>
      <c r="Z4605" s="3"/>
      <c r="AA4605" s="3"/>
      <c r="AB4605" s="3"/>
      <c r="AC4605" s="3"/>
      <c r="AD4605" s="3"/>
      <c r="AF4605" s="3"/>
      <c r="AG4605" s="3"/>
      <c r="AH4605" s="3"/>
      <c r="AJ4605" s="3"/>
      <c r="AK4605" s="3"/>
      <c r="AL4605" s="3"/>
      <c r="AN4605" s="3"/>
      <c r="AQ4605" s="3"/>
    </row>
    <row r="4606" spans="1:43">
      <c r="A4606" t="str">
        <f>IF(C4606="","","Allievo "&amp;COUNTIF($C$2:C4606,C4606))</f>
        <v/>
      </c>
      <c r="H4606" s="3"/>
      <c r="N4606" s="3"/>
      <c r="O4606" s="3"/>
      <c r="P4606" s="3"/>
      <c r="Q4606" s="3"/>
      <c r="R4606" s="3"/>
      <c r="S4606" s="3"/>
      <c r="T4606" s="3"/>
      <c r="V4606" s="3"/>
      <c r="W4606" s="3"/>
      <c r="X4606" s="3"/>
      <c r="Z4606" s="3"/>
      <c r="AA4606" s="3"/>
      <c r="AB4606" s="3"/>
      <c r="AC4606" s="3"/>
      <c r="AD4606" s="3"/>
      <c r="AF4606" s="3"/>
      <c r="AG4606" s="3"/>
      <c r="AH4606" s="3"/>
      <c r="AJ4606" s="3"/>
      <c r="AK4606" s="3"/>
      <c r="AL4606" s="3"/>
      <c r="AN4606" s="3"/>
      <c r="AQ4606" s="3"/>
    </row>
    <row r="4607" spans="1:43">
      <c r="A4607" t="str">
        <f>IF(C4607="","","Allievo "&amp;COUNTIF($C$2:C4607,C4607))</f>
        <v/>
      </c>
      <c r="H4607" s="3"/>
      <c r="N4607" s="3"/>
      <c r="O4607" s="3"/>
      <c r="P4607" s="3"/>
      <c r="Q4607" s="3"/>
      <c r="R4607" s="3"/>
      <c r="S4607" s="3"/>
      <c r="T4607" s="3"/>
      <c r="V4607" s="3"/>
      <c r="W4607" s="3"/>
      <c r="X4607" s="3"/>
      <c r="Z4607" s="3"/>
      <c r="AA4607" s="3"/>
      <c r="AB4607" s="3"/>
      <c r="AC4607" s="3"/>
      <c r="AD4607" s="3"/>
      <c r="AF4607" s="3"/>
      <c r="AG4607" s="3"/>
      <c r="AH4607" s="3"/>
      <c r="AJ4607" s="3"/>
      <c r="AK4607" s="3"/>
      <c r="AL4607" s="3"/>
      <c r="AN4607" s="3"/>
      <c r="AQ4607" s="3"/>
    </row>
    <row r="4608" spans="1:43">
      <c r="A4608" t="str">
        <f>IF(C4608="","","Allievo "&amp;COUNTIF($C$2:C4608,C4608))</f>
        <v/>
      </c>
      <c r="H4608" s="3"/>
      <c r="N4608" s="3"/>
      <c r="O4608" s="3"/>
      <c r="P4608" s="3"/>
      <c r="Q4608" s="3"/>
      <c r="R4608" s="3"/>
      <c r="S4608" s="3"/>
      <c r="T4608" s="3"/>
      <c r="V4608" s="3"/>
      <c r="W4608" s="3"/>
      <c r="X4608" s="3"/>
      <c r="Z4608" s="3"/>
      <c r="AA4608" s="3"/>
      <c r="AB4608" s="3"/>
      <c r="AC4608" s="3"/>
      <c r="AD4608" s="3"/>
      <c r="AF4608" s="3"/>
      <c r="AG4608" s="3"/>
      <c r="AH4608" s="3"/>
      <c r="AJ4608" s="3"/>
      <c r="AK4608" s="3"/>
      <c r="AL4608" s="3"/>
      <c r="AN4608" s="3"/>
      <c r="AQ4608" s="3"/>
    </row>
    <row r="4609" spans="1:43">
      <c r="A4609" t="str">
        <f>IF(C4609="","","Allievo "&amp;COUNTIF($C$2:C4609,C4609))</f>
        <v/>
      </c>
      <c r="H4609" s="3"/>
      <c r="N4609" s="3"/>
      <c r="O4609" s="3"/>
      <c r="P4609" s="3"/>
      <c r="Q4609" s="3"/>
      <c r="R4609" s="3"/>
      <c r="S4609" s="3"/>
      <c r="T4609" s="3"/>
      <c r="V4609" s="3"/>
      <c r="W4609" s="3"/>
      <c r="X4609" s="3"/>
      <c r="Z4609" s="3"/>
      <c r="AA4609" s="3"/>
      <c r="AB4609" s="3"/>
      <c r="AC4609" s="3"/>
      <c r="AD4609" s="3"/>
      <c r="AF4609" s="3"/>
      <c r="AG4609" s="3"/>
      <c r="AH4609" s="3"/>
      <c r="AJ4609" s="3"/>
      <c r="AK4609" s="3"/>
      <c r="AL4609" s="3"/>
      <c r="AN4609" s="3"/>
      <c r="AQ4609" s="3"/>
    </row>
    <row r="4610" spans="1:43">
      <c r="A4610" t="str">
        <f>IF(C4610="","","Allievo "&amp;COUNTIF($C$2:C4610,C4610))</f>
        <v/>
      </c>
      <c r="H4610" s="3"/>
      <c r="N4610" s="3"/>
      <c r="O4610" s="3"/>
      <c r="P4610" s="3"/>
      <c r="Q4610" s="3"/>
      <c r="R4610" s="3"/>
      <c r="S4610" s="3"/>
      <c r="T4610" s="3"/>
      <c r="V4610" s="3"/>
      <c r="W4610" s="3"/>
      <c r="X4610" s="3"/>
      <c r="Z4610" s="3"/>
      <c r="AA4610" s="3"/>
      <c r="AB4610" s="3"/>
      <c r="AC4610" s="3"/>
      <c r="AD4610" s="3"/>
      <c r="AF4610" s="3"/>
      <c r="AG4610" s="3"/>
      <c r="AH4610" s="3"/>
      <c r="AJ4610" s="3"/>
      <c r="AK4610" s="3"/>
      <c r="AL4610" s="3"/>
      <c r="AN4610" s="3"/>
      <c r="AQ4610" s="3"/>
    </row>
    <row r="4611" spans="1:43">
      <c r="A4611" t="str">
        <f>IF(C4611="","","Allievo "&amp;COUNTIF($C$2:C4611,C4611))</f>
        <v/>
      </c>
      <c r="H4611" s="3"/>
      <c r="N4611" s="3"/>
      <c r="O4611" s="3"/>
      <c r="P4611" s="3"/>
      <c r="Q4611" s="3"/>
      <c r="R4611" s="3"/>
      <c r="S4611" s="3"/>
      <c r="T4611" s="3"/>
      <c r="V4611" s="3"/>
      <c r="W4611" s="3"/>
      <c r="X4611" s="3"/>
      <c r="Z4611" s="3"/>
      <c r="AA4611" s="3"/>
      <c r="AB4611" s="3"/>
      <c r="AC4611" s="3"/>
      <c r="AD4611" s="3"/>
      <c r="AF4611" s="3"/>
      <c r="AG4611" s="3"/>
      <c r="AH4611" s="3"/>
      <c r="AJ4611" s="3"/>
      <c r="AK4611" s="3"/>
      <c r="AL4611" s="3"/>
      <c r="AN4611" s="3"/>
      <c r="AQ4611" s="3"/>
    </row>
    <row r="4612" spans="1:43">
      <c r="A4612" t="str">
        <f>IF(C4612="","","Allievo "&amp;COUNTIF($C$2:C4612,C4612))</f>
        <v/>
      </c>
      <c r="H4612" s="3"/>
      <c r="N4612" s="3"/>
      <c r="O4612" s="3"/>
      <c r="P4612" s="3"/>
      <c r="Q4612" s="3"/>
      <c r="R4612" s="3"/>
      <c r="S4612" s="3"/>
      <c r="T4612" s="3"/>
      <c r="V4612" s="3"/>
      <c r="W4612" s="3"/>
      <c r="X4612" s="3"/>
      <c r="Z4612" s="3"/>
      <c r="AA4612" s="3"/>
      <c r="AB4612" s="3"/>
      <c r="AC4612" s="3"/>
      <c r="AD4612" s="3"/>
      <c r="AF4612" s="3"/>
      <c r="AG4612" s="3"/>
      <c r="AH4612" s="3"/>
      <c r="AJ4612" s="3"/>
      <c r="AK4612" s="3"/>
      <c r="AL4612" s="3"/>
      <c r="AN4612" s="3"/>
      <c r="AQ4612" s="3"/>
    </row>
    <row r="4613" spans="1:43">
      <c r="A4613" t="str">
        <f>IF(C4613="","","Allievo "&amp;COUNTIF($C$2:C4613,C4613))</f>
        <v/>
      </c>
      <c r="H4613" s="3"/>
      <c r="N4613" s="3"/>
      <c r="O4613" s="3"/>
      <c r="P4613" s="3"/>
      <c r="Q4613" s="3"/>
      <c r="R4613" s="3"/>
      <c r="S4613" s="3"/>
      <c r="T4613" s="3"/>
      <c r="V4613" s="3"/>
      <c r="W4613" s="3"/>
      <c r="X4613" s="3"/>
      <c r="Z4613" s="3"/>
      <c r="AA4613" s="3"/>
      <c r="AB4613" s="3"/>
      <c r="AC4613" s="3"/>
      <c r="AD4613" s="3"/>
      <c r="AF4613" s="3"/>
      <c r="AG4613" s="3"/>
      <c r="AH4613" s="3"/>
      <c r="AJ4613" s="3"/>
      <c r="AK4613" s="3"/>
      <c r="AL4613" s="3"/>
      <c r="AN4613" s="3"/>
      <c r="AQ4613" s="3"/>
    </row>
    <row r="4614" spans="1:43">
      <c r="A4614" t="str">
        <f>IF(C4614="","","Allievo "&amp;COUNTIF($C$2:C4614,C4614))</f>
        <v/>
      </c>
      <c r="H4614" s="3"/>
      <c r="N4614" s="3"/>
      <c r="O4614" s="3"/>
      <c r="P4614" s="3"/>
      <c r="Q4614" s="3"/>
      <c r="R4614" s="3"/>
      <c r="S4614" s="3"/>
      <c r="T4614" s="3"/>
      <c r="V4614" s="3"/>
      <c r="W4614" s="3"/>
      <c r="X4614" s="3"/>
      <c r="Z4614" s="3"/>
      <c r="AA4614" s="3"/>
      <c r="AB4614" s="3"/>
      <c r="AC4614" s="3"/>
      <c r="AD4614" s="3"/>
      <c r="AF4614" s="3"/>
      <c r="AG4614" s="3"/>
      <c r="AH4614" s="3"/>
      <c r="AJ4614" s="3"/>
      <c r="AK4614" s="3"/>
      <c r="AL4614" s="3"/>
      <c r="AN4614" s="3"/>
      <c r="AQ4614" s="3"/>
    </row>
    <row r="4615" spans="1:43">
      <c r="A4615" t="str">
        <f>IF(C4615="","","Allievo "&amp;COUNTIF($C$2:C4615,C4615))</f>
        <v/>
      </c>
      <c r="H4615" s="3"/>
      <c r="N4615" s="3"/>
      <c r="O4615" s="3"/>
      <c r="P4615" s="3"/>
      <c r="Q4615" s="3"/>
      <c r="R4615" s="3"/>
      <c r="S4615" s="3"/>
      <c r="T4615" s="3"/>
      <c r="V4615" s="3"/>
      <c r="W4615" s="3"/>
      <c r="X4615" s="3"/>
      <c r="Z4615" s="3"/>
      <c r="AA4615" s="3"/>
      <c r="AB4615" s="3"/>
      <c r="AC4615" s="3"/>
      <c r="AD4615" s="3"/>
      <c r="AF4615" s="3"/>
      <c r="AG4615" s="3"/>
      <c r="AH4615" s="3"/>
      <c r="AJ4615" s="3"/>
      <c r="AK4615" s="3"/>
      <c r="AL4615" s="3"/>
      <c r="AN4615" s="3"/>
      <c r="AQ4615" s="3"/>
    </row>
    <row r="4616" spans="1:43">
      <c r="A4616" t="str">
        <f>IF(C4616="","","Allievo "&amp;COUNTIF($C$2:C4616,C4616))</f>
        <v/>
      </c>
      <c r="H4616" s="3"/>
      <c r="N4616" s="3"/>
      <c r="O4616" s="3"/>
      <c r="P4616" s="3"/>
      <c r="Q4616" s="3"/>
      <c r="R4616" s="3"/>
      <c r="S4616" s="3"/>
      <c r="T4616" s="3"/>
      <c r="V4616" s="3"/>
      <c r="W4616" s="3"/>
      <c r="X4616" s="3"/>
      <c r="Z4616" s="3"/>
      <c r="AA4616" s="3"/>
      <c r="AB4616" s="3"/>
      <c r="AC4616" s="3"/>
      <c r="AD4616" s="3"/>
      <c r="AF4616" s="3"/>
      <c r="AG4616" s="3"/>
      <c r="AH4616" s="3"/>
      <c r="AJ4616" s="3"/>
      <c r="AK4616" s="3"/>
      <c r="AL4616" s="3"/>
      <c r="AN4616" s="3"/>
      <c r="AQ4616" s="3"/>
    </row>
    <row r="4617" spans="1:43">
      <c r="A4617" t="str">
        <f>IF(C4617="","","Allievo "&amp;COUNTIF($C$2:C4617,C4617))</f>
        <v/>
      </c>
      <c r="H4617" s="3"/>
      <c r="N4617" s="3"/>
      <c r="O4617" s="3"/>
      <c r="P4617" s="3"/>
      <c r="Q4617" s="3"/>
      <c r="R4617" s="3"/>
      <c r="S4617" s="3"/>
      <c r="T4617" s="3"/>
      <c r="V4617" s="3"/>
      <c r="W4617" s="3"/>
      <c r="X4617" s="3"/>
      <c r="Z4617" s="3"/>
      <c r="AA4617" s="3"/>
      <c r="AB4617" s="3"/>
      <c r="AC4617" s="3"/>
      <c r="AD4617" s="3"/>
      <c r="AF4617" s="3"/>
      <c r="AG4617" s="3"/>
      <c r="AH4617" s="3"/>
      <c r="AJ4617" s="3"/>
      <c r="AK4617" s="3"/>
      <c r="AL4617" s="3"/>
      <c r="AN4617" s="3"/>
      <c r="AQ4617" s="3"/>
    </row>
    <row r="4618" spans="1:43">
      <c r="A4618" t="str">
        <f>IF(C4618="","","Allievo "&amp;COUNTIF($C$2:C4618,C4618))</f>
        <v/>
      </c>
      <c r="H4618" s="3"/>
      <c r="N4618" s="3"/>
      <c r="O4618" s="3"/>
      <c r="P4618" s="3"/>
      <c r="Q4618" s="3"/>
      <c r="R4618" s="3"/>
      <c r="S4618" s="3"/>
      <c r="T4618" s="3"/>
      <c r="V4618" s="3"/>
      <c r="W4618" s="3"/>
      <c r="X4618" s="3"/>
      <c r="Z4618" s="3"/>
      <c r="AA4618" s="3"/>
      <c r="AB4618" s="3"/>
      <c r="AC4618" s="3"/>
      <c r="AD4618" s="3"/>
      <c r="AF4618" s="3"/>
      <c r="AG4618" s="3"/>
      <c r="AH4618" s="3"/>
      <c r="AJ4618" s="3"/>
      <c r="AK4618" s="3"/>
      <c r="AL4618" s="3"/>
      <c r="AN4618" s="3"/>
      <c r="AQ4618" s="3"/>
    </row>
    <row r="4619" spans="1:43">
      <c r="A4619" t="str">
        <f>IF(C4619="","","Allievo "&amp;COUNTIF($C$2:C4619,C4619))</f>
        <v/>
      </c>
      <c r="H4619" s="3"/>
      <c r="N4619" s="3"/>
      <c r="O4619" s="3"/>
      <c r="P4619" s="3"/>
      <c r="Q4619" s="3"/>
      <c r="R4619" s="3"/>
      <c r="S4619" s="3"/>
      <c r="T4619" s="3"/>
      <c r="V4619" s="3"/>
      <c r="W4619" s="3"/>
      <c r="X4619" s="3"/>
      <c r="Z4619" s="3"/>
      <c r="AA4619" s="3"/>
      <c r="AB4619" s="3"/>
      <c r="AC4619" s="3"/>
      <c r="AD4619" s="3"/>
      <c r="AF4619" s="3"/>
      <c r="AG4619" s="3"/>
      <c r="AH4619" s="3"/>
      <c r="AJ4619" s="3"/>
      <c r="AK4619" s="3"/>
      <c r="AL4619" s="3"/>
      <c r="AN4619" s="3"/>
      <c r="AQ4619" s="3"/>
    </row>
    <row r="4620" spans="1:43">
      <c r="A4620" t="str">
        <f>IF(C4620="","","Allievo "&amp;COUNTIF($C$2:C4620,C4620))</f>
        <v/>
      </c>
      <c r="H4620" s="3"/>
      <c r="N4620" s="3"/>
      <c r="O4620" s="3"/>
      <c r="P4620" s="3"/>
      <c r="Q4620" s="3"/>
      <c r="R4620" s="3"/>
      <c r="S4620" s="3"/>
      <c r="T4620" s="3"/>
      <c r="V4620" s="3"/>
      <c r="W4620" s="3"/>
      <c r="X4620" s="3"/>
      <c r="Z4620" s="3"/>
      <c r="AA4620" s="3"/>
      <c r="AB4620" s="3"/>
      <c r="AC4620" s="3"/>
      <c r="AD4620" s="3"/>
      <c r="AF4620" s="3"/>
      <c r="AG4620" s="3"/>
      <c r="AH4620" s="3"/>
      <c r="AJ4620" s="3"/>
      <c r="AK4620" s="3"/>
      <c r="AL4620" s="3"/>
      <c r="AN4620" s="3"/>
      <c r="AQ4620" s="3"/>
    </row>
    <row r="4621" spans="1:43">
      <c r="A4621" t="str">
        <f>IF(C4621="","","Allievo "&amp;COUNTIF($C$2:C4621,C4621))</f>
        <v/>
      </c>
      <c r="H4621" s="3"/>
      <c r="N4621" s="3"/>
      <c r="O4621" s="3"/>
      <c r="P4621" s="3"/>
      <c r="Q4621" s="3"/>
      <c r="R4621" s="3"/>
      <c r="S4621" s="3"/>
      <c r="T4621" s="3"/>
      <c r="V4621" s="3"/>
      <c r="W4621" s="3"/>
      <c r="X4621" s="3"/>
      <c r="Z4621" s="3"/>
      <c r="AA4621" s="3"/>
      <c r="AB4621" s="3"/>
      <c r="AC4621" s="3"/>
      <c r="AD4621" s="3"/>
      <c r="AF4621" s="3"/>
      <c r="AG4621" s="3"/>
      <c r="AH4621" s="3"/>
      <c r="AJ4621" s="3"/>
      <c r="AK4621" s="3"/>
      <c r="AL4621" s="3"/>
      <c r="AN4621" s="3"/>
      <c r="AQ4621" s="3"/>
    </row>
    <row r="4622" spans="1:43">
      <c r="A4622" t="str">
        <f>IF(C4622="","","Allievo "&amp;COUNTIF($C$2:C4622,C4622))</f>
        <v/>
      </c>
      <c r="H4622" s="3"/>
      <c r="N4622" s="3"/>
      <c r="O4622" s="3"/>
      <c r="P4622" s="3"/>
      <c r="Q4622" s="3"/>
      <c r="R4622" s="3"/>
      <c r="S4622" s="3"/>
      <c r="T4622" s="3"/>
      <c r="V4622" s="3"/>
      <c r="W4622" s="3"/>
      <c r="X4622" s="3"/>
      <c r="Z4622" s="3"/>
      <c r="AA4622" s="3"/>
      <c r="AB4622" s="3"/>
      <c r="AC4622" s="3"/>
      <c r="AD4622" s="3"/>
      <c r="AF4622" s="3"/>
      <c r="AG4622" s="3"/>
      <c r="AH4622" s="3"/>
      <c r="AJ4622" s="3"/>
      <c r="AK4622" s="3"/>
      <c r="AL4622" s="3"/>
      <c r="AN4622" s="3"/>
      <c r="AQ4622" s="3"/>
    </row>
    <row r="4623" spans="1:43">
      <c r="A4623" t="str">
        <f>IF(C4623="","","Allievo "&amp;COUNTIF($C$2:C4623,C4623))</f>
        <v/>
      </c>
      <c r="H4623" s="3"/>
      <c r="N4623" s="3"/>
      <c r="O4623" s="3"/>
      <c r="P4623" s="3"/>
      <c r="Q4623" s="3"/>
      <c r="R4623" s="3"/>
      <c r="S4623" s="3"/>
      <c r="T4623" s="3"/>
      <c r="V4623" s="3"/>
      <c r="W4623" s="3"/>
      <c r="X4623" s="3"/>
      <c r="Z4623" s="3"/>
      <c r="AA4623" s="3"/>
      <c r="AB4623" s="3"/>
      <c r="AC4623" s="3"/>
      <c r="AD4623" s="3"/>
      <c r="AF4623" s="3"/>
      <c r="AG4623" s="3"/>
      <c r="AH4623" s="3"/>
      <c r="AJ4623" s="3"/>
      <c r="AK4623" s="3"/>
      <c r="AL4623" s="3"/>
      <c r="AN4623" s="3"/>
      <c r="AQ4623" s="3"/>
    </row>
    <row r="4624" spans="1:43">
      <c r="A4624" t="str">
        <f>IF(C4624="","","Allievo "&amp;COUNTIF($C$2:C4624,C4624))</f>
        <v/>
      </c>
      <c r="H4624" s="3"/>
      <c r="N4624" s="3"/>
      <c r="O4624" s="3"/>
      <c r="P4624" s="3"/>
      <c r="Q4624" s="3"/>
      <c r="R4624" s="3"/>
      <c r="S4624" s="3"/>
      <c r="T4624" s="3"/>
      <c r="V4624" s="3"/>
      <c r="W4624" s="3"/>
      <c r="X4624" s="3"/>
      <c r="Z4624" s="3"/>
      <c r="AA4624" s="3"/>
      <c r="AB4624" s="3"/>
      <c r="AC4624" s="3"/>
      <c r="AD4624" s="3"/>
      <c r="AF4624" s="3"/>
      <c r="AG4624" s="3"/>
      <c r="AH4624" s="3"/>
      <c r="AJ4624" s="3"/>
      <c r="AK4624" s="3"/>
      <c r="AL4624" s="3"/>
      <c r="AN4624" s="3"/>
      <c r="AQ4624" s="3"/>
    </row>
    <row r="4625" spans="1:43">
      <c r="A4625" t="str">
        <f>IF(C4625="","","Allievo "&amp;COUNTIF($C$2:C4625,C4625))</f>
        <v/>
      </c>
      <c r="H4625" s="3"/>
      <c r="N4625" s="3"/>
      <c r="O4625" s="3"/>
      <c r="P4625" s="3"/>
      <c r="Q4625" s="3"/>
      <c r="R4625" s="3"/>
      <c r="S4625" s="3"/>
      <c r="T4625" s="3"/>
      <c r="V4625" s="3"/>
      <c r="W4625" s="3"/>
      <c r="X4625" s="3"/>
      <c r="Z4625" s="3"/>
      <c r="AA4625" s="3"/>
      <c r="AB4625" s="3"/>
      <c r="AC4625" s="3"/>
      <c r="AD4625" s="3"/>
      <c r="AF4625" s="3"/>
      <c r="AG4625" s="3"/>
      <c r="AH4625" s="3"/>
      <c r="AJ4625" s="3"/>
      <c r="AK4625" s="3"/>
      <c r="AL4625" s="3"/>
      <c r="AN4625" s="3"/>
      <c r="AQ4625" s="3"/>
    </row>
    <row r="4626" spans="1:43">
      <c r="A4626" t="str">
        <f>IF(C4626="","","Allievo "&amp;COUNTIF($C$2:C4626,C4626))</f>
        <v/>
      </c>
      <c r="H4626" s="3"/>
      <c r="N4626" s="3"/>
      <c r="O4626" s="3"/>
      <c r="P4626" s="3"/>
      <c r="Q4626" s="3"/>
      <c r="R4626" s="3"/>
      <c r="S4626" s="3"/>
      <c r="T4626" s="3"/>
      <c r="V4626" s="3"/>
      <c r="W4626" s="3"/>
      <c r="X4626" s="3"/>
      <c r="Z4626" s="3"/>
      <c r="AA4626" s="3"/>
      <c r="AB4626" s="3"/>
      <c r="AC4626" s="3"/>
      <c r="AD4626" s="3"/>
      <c r="AF4626" s="3"/>
      <c r="AG4626" s="3"/>
      <c r="AH4626" s="3"/>
      <c r="AJ4626" s="3"/>
      <c r="AK4626" s="3"/>
      <c r="AL4626" s="3"/>
      <c r="AN4626" s="3"/>
      <c r="AQ4626" s="3"/>
    </row>
    <row r="4627" spans="1:43">
      <c r="A4627" t="str">
        <f>IF(C4627="","","Allievo "&amp;COUNTIF($C$2:C4627,C4627))</f>
        <v/>
      </c>
      <c r="H4627" s="3"/>
      <c r="N4627" s="3"/>
      <c r="O4627" s="3"/>
      <c r="P4627" s="3"/>
      <c r="Q4627" s="3"/>
      <c r="R4627" s="3"/>
      <c r="S4627" s="3"/>
      <c r="T4627" s="3"/>
      <c r="V4627" s="3"/>
      <c r="W4627" s="3"/>
      <c r="X4627" s="3"/>
      <c r="Z4627" s="3"/>
      <c r="AA4627" s="3"/>
      <c r="AB4627" s="3"/>
      <c r="AC4627" s="3"/>
      <c r="AD4627" s="3"/>
      <c r="AF4627" s="3"/>
      <c r="AG4627" s="3"/>
      <c r="AH4627" s="3"/>
      <c r="AJ4627" s="3"/>
      <c r="AK4627" s="3"/>
      <c r="AL4627" s="3"/>
      <c r="AN4627" s="3"/>
      <c r="AQ4627" s="3"/>
    </row>
    <row r="4628" spans="1:43">
      <c r="A4628" t="str">
        <f>IF(C4628="","","Allievo "&amp;COUNTIF($C$2:C4628,C4628))</f>
        <v/>
      </c>
      <c r="H4628" s="3"/>
      <c r="N4628" s="3"/>
      <c r="O4628" s="3"/>
      <c r="P4628" s="3"/>
      <c r="Q4628" s="3"/>
      <c r="R4628" s="3"/>
      <c r="S4628" s="3"/>
      <c r="T4628" s="3"/>
      <c r="V4628" s="3"/>
      <c r="W4628" s="3"/>
      <c r="X4628" s="3"/>
      <c r="Z4628" s="3"/>
      <c r="AA4628" s="3"/>
      <c r="AB4628" s="3"/>
      <c r="AC4628" s="3"/>
      <c r="AD4628" s="3"/>
      <c r="AF4628" s="3"/>
      <c r="AG4628" s="3"/>
      <c r="AH4628" s="3"/>
      <c r="AJ4628" s="3"/>
      <c r="AK4628" s="3"/>
      <c r="AL4628" s="3"/>
      <c r="AN4628" s="3"/>
      <c r="AQ4628" s="3"/>
    </row>
    <row r="4629" spans="1:43">
      <c r="A4629" t="str">
        <f>IF(C4629="","","Allievo "&amp;COUNTIF($C$2:C4629,C4629))</f>
        <v/>
      </c>
      <c r="H4629" s="3"/>
      <c r="N4629" s="3"/>
      <c r="O4629" s="3"/>
      <c r="P4629" s="3"/>
      <c r="Q4629" s="3"/>
      <c r="R4629" s="3"/>
      <c r="S4629" s="3"/>
      <c r="T4629" s="3"/>
      <c r="V4629" s="3"/>
      <c r="W4629" s="3"/>
      <c r="X4629" s="3"/>
      <c r="Z4629" s="3"/>
      <c r="AA4629" s="3"/>
      <c r="AB4629" s="3"/>
      <c r="AC4629" s="3"/>
      <c r="AD4629" s="3"/>
      <c r="AF4629" s="3"/>
      <c r="AG4629" s="3"/>
      <c r="AH4629" s="3"/>
      <c r="AJ4629" s="3"/>
      <c r="AK4629" s="3"/>
      <c r="AL4629" s="3"/>
      <c r="AN4629" s="3"/>
      <c r="AQ4629" s="3"/>
    </row>
    <row r="4630" spans="1:43">
      <c r="A4630" t="str">
        <f>IF(C4630="","","Allievo "&amp;COUNTIF($C$2:C4630,C4630))</f>
        <v/>
      </c>
      <c r="H4630" s="3"/>
      <c r="N4630" s="3"/>
      <c r="O4630" s="3"/>
      <c r="P4630" s="3"/>
      <c r="Q4630" s="3"/>
      <c r="R4630" s="3"/>
      <c r="S4630" s="3"/>
      <c r="T4630" s="3"/>
      <c r="V4630" s="3"/>
      <c r="W4630" s="3"/>
      <c r="X4630" s="3"/>
      <c r="Z4630" s="3"/>
      <c r="AA4630" s="3"/>
      <c r="AB4630" s="3"/>
      <c r="AC4630" s="3"/>
      <c r="AD4630" s="3"/>
      <c r="AF4630" s="3"/>
      <c r="AG4630" s="3"/>
      <c r="AH4630" s="3"/>
      <c r="AJ4630" s="3"/>
      <c r="AK4630" s="3"/>
      <c r="AL4630" s="3"/>
      <c r="AN4630" s="3"/>
      <c r="AQ4630" s="3"/>
    </row>
    <row r="4631" spans="1:43">
      <c r="A4631" t="str">
        <f>IF(C4631="","","Allievo "&amp;COUNTIF($C$2:C4631,C4631))</f>
        <v/>
      </c>
      <c r="H4631" s="3"/>
      <c r="N4631" s="3"/>
      <c r="O4631" s="3"/>
      <c r="P4631" s="3"/>
      <c r="Q4631" s="3"/>
      <c r="R4631" s="3"/>
      <c r="S4631" s="3"/>
      <c r="T4631" s="3"/>
      <c r="V4631" s="3"/>
      <c r="W4631" s="3"/>
      <c r="X4631" s="3"/>
      <c r="Z4631" s="3"/>
      <c r="AA4631" s="3"/>
      <c r="AB4631" s="3"/>
      <c r="AC4631" s="3"/>
      <c r="AD4631" s="3"/>
      <c r="AF4631" s="3"/>
      <c r="AG4631" s="3"/>
      <c r="AH4631" s="3"/>
      <c r="AJ4631" s="3"/>
      <c r="AK4631" s="3"/>
      <c r="AL4631" s="3"/>
      <c r="AN4631" s="3"/>
      <c r="AQ4631" s="3"/>
    </row>
    <row r="4632" spans="1:43">
      <c r="A4632" t="str">
        <f>IF(C4632="","","Allievo "&amp;COUNTIF($C$2:C4632,C4632))</f>
        <v/>
      </c>
      <c r="H4632" s="3"/>
      <c r="N4632" s="3"/>
      <c r="O4632" s="3"/>
      <c r="P4632" s="3"/>
      <c r="Q4632" s="3"/>
      <c r="R4632" s="3"/>
      <c r="S4632" s="3"/>
      <c r="T4632" s="3"/>
      <c r="V4632" s="3"/>
      <c r="W4632" s="3"/>
      <c r="X4632" s="3"/>
      <c r="Z4632" s="3"/>
      <c r="AA4632" s="3"/>
      <c r="AB4632" s="3"/>
      <c r="AC4632" s="3"/>
      <c r="AD4632" s="3"/>
      <c r="AF4632" s="3"/>
      <c r="AG4632" s="3"/>
      <c r="AH4632" s="3"/>
      <c r="AJ4632" s="3"/>
      <c r="AK4632" s="3"/>
      <c r="AL4632" s="3"/>
      <c r="AN4632" s="3"/>
      <c r="AQ4632" s="3"/>
    </row>
    <row r="4633" spans="1:43">
      <c r="A4633" t="str">
        <f>IF(C4633="","","Allievo "&amp;COUNTIF($C$2:C4633,C4633))</f>
        <v/>
      </c>
      <c r="H4633" s="3"/>
      <c r="N4633" s="3"/>
      <c r="O4633" s="3"/>
      <c r="P4633" s="3"/>
      <c r="Q4633" s="3"/>
      <c r="R4633" s="3"/>
      <c r="S4633" s="3"/>
      <c r="T4633" s="3"/>
      <c r="V4633" s="3"/>
      <c r="W4633" s="3"/>
      <c r="X4633" s="3"/>
      <c r="Z4633" s="3"/>
      <c r="AA4633" s="3"/>
      <c r="AB4633" s="3"/>
      <c r="AC4633" s="3"/>
      <c r="AD4633" s="3"/>
      <c r="AF4633" s="3"/>
      <c r="AG4633" s="3"/>
      <c r="AH4633" s="3"/>
      <c r="AJ4633" s="3"/>
      <c r="AK4633" s="3"/>
      <c r="AL4633" s="3"/>
      <c r="AN4633" s="3"/>
      <c r="AQ4633" s="3"/>
    </row>
    <row r="4634" spans="1:43">
      <c r="A4634" t="str">
        <f>IF(C4634="","","Allievo "&amp;COUNTIF($C$2:C4634,C4634))</f>
        <v/>
      </c>
      <c r="H4634" s="3"/>
      <c r="N4634" s="3"/>
      <c r="O4634" s="3"/>
      <c r="P4634" s="3"/>
      <c r="Q4634" s="3"/>
      <c r="R4634" s="3"/>
      <c r="S4634" s="3"/>
      <c r="T4634" s="3"/>
      <c r="V4634" s="3"/>
      <c r="W4634" s="3"/>
      <c r="X4634" s="3"/>
      <c r="Z4634" s="3"/>
      <c r="AA4634" s="3"/>
      <c r="AB4634" s="3"/>
      <c r="AC4634" s="3"/>
      <c r="AD4634" s="3"/>
      <c r="AF4634" s="3"/>
      <c r="AG4634" s="3"/>
      <c r="AH4634" s="3"/>
      <c r="AJ4634" s="3"/>
      <c r="AK4634" s="3"/>
      <c r="AL4634" s="3"/>
      <c r="AN4634" s="3"/>
      <c r="AQ4634" s="3"/>
    </row>
    <row r="4635" spans="1:43">
      <c r="A4635" t="str">
        <f>IF(C4635="","","Allievo "&amp;COUNTIF($C$2:C4635,C4635))</f>
        <v/>
      </c>
      <c r="H4635" s="3"/>
      <c r="N4635" s="3"/>
      <c r="O4635" s="3"/>
      <c r="P4635" s="3"/>
      <c r="Q4635" s="3"/>
      <c r="R4635" s="3"/>
      <c r="S4635" s="3"/>
      <c r="T4635" s="3"/>
      <c r="V4635" s="3"/>
      <c r="W4635" s="3"/>
      <c r="X4635" s="3"/>
      <c r="Z4635" s="3"/>
      <c r="AA4635" s="3"/>
      <c r="AB4635" s="3"/>
      <c r="AC4635" s="3"/>
      <c r="AD4635" s="3"/>
      <c r="AF4635" s="3"/>
      <c r="AG4635" s="3"/>
      <c r="AH4635" s="3"/>
      <c r="AJ4635" s="3"/>
      <c r="AK4635" s="3"/>
      <c r="AL4635" s="3"/>
      <c r="AN4635" s="3"/>
      <c r="AQ4635" s="3"/>
    </row>
    <row r="4636" spans="1:43">
      <c r="A4636" t="str">
        <f>IF(C4636="","","Allievo "&amp;COUNTIF($C$2:C4636,C4636))</f>
        <v/>
      </c>
      <c r="H4636" s="3"/>
      <c r="N4636" s="3"/>
      <c r="O4636" s="3"/>
      <c r="P4636" s="3"/>
      <c r="Q4636" s="3"/>
      <c r="R4636" s="3"/>
      <c r="S4636" s="3"/>
      <c r="T4636" s="3"/>
      <c r="V4636" s="3"/>
      <c r="W4636" s="3"/>
      <c r="X4636" s="3"/>
      <c r="Z4636" s="3"/>
      <c r="AA4636" s="3"/>
      <c r="AB4636" s="3"/>
      <c r="AC4636" s="3"/>
      <c r="AD4636" s="3"/>
      <c r="AF4636" s="3"/>
      <c r="AG4636" s="3"/>
      <c r="AH4636" s="3"/>
      <c r="AJ4636" s="3"/>
      <c r="AK4636" s="3"/>
      <c r="AL4636" s="3"/>
      <c r="AN4636" s="3"/>
      <c r="AQ4636" s="3"/>
    </row>
    <row r="4637" spans="1:43">
      <c r="A4637" t="str">
        <f>IF(C4637="","","Allievo "&amp;COUNTIF($C$2:C4637,C4637))</f>
        <v/>
      </c>
      <c r="H4637" s="3"/>
      <c r="N4637" s="3"/>
      <c r="O4637" s="3"/>
      <c r="P4637" s="3"/>
      <c r="Q4637" s="3"/>
      <c r="R4637" s="3"/>
      <c r="S4637" s="3"/>
      <c r="T4637" s="3"/>
      <c r="V4637" s="3"/>
      <c r="W4637" s="3"/>
      <c r="X4637" s="3"/>
      <c r="Z4637" s="3"/>
      <c r="AA4637" s="3"/>
      <c r="AB4637" s="3"/>
      <c r="AC4637" s="3"/>
      <c r="AD4637" s="3"/>
      <c r="AF4637" s="3"/>
      <c r="AG4637" s="3"/>
      <c r="AH4637" s="3"/>
      <c r="AJ4637" s="3"/>
      <c r="AK4637" s="3"/>
      <c r="AL4637" s="3"/>
      <c r="AN4637" s="3"/>
      <c r="AQ4637" s="3"/>
    </row>
    <row r="4638" spans="1:43">
      <c r="A4638" t="str">
        <f>IF(C4638="","","Allievo "&amp;COUNTIF($C$2:C4638,C4638))</f>
        <v/>
      </c>
      <c r="H4638" s="3"/>
      <c r="N4638" s="3"/>
      <c r="O4638" s="3"/>
      <c r="P4638" s="3"/>
      <c r="Q4638" s="3"/>
      <c r="R4638" s="3"/>
      <c r="S4638" s="3"/>
      <c r="T4638" s="3"/>
      <c r="V4638" s="3"/>
      <c r="W4638" s="3"/>
      <c r="X4638" s="3"/>
      <c r="Z4638" s="3"/>
      <c r="AA4638" s="3"/>
      <c r="AB4638" s="3"/>
      <c r="AC4638" s="3"/>
      <c r="AD4638" s="3"/>
      <c r="AF4638" s="3"/>
      <c r="AG4638" s="3"/>
      <c r="AH4638" s="3"/>
      <c r="AJ4638" s="3"/>
      <c r="AK4638" s="3"/>
      <c r="AL4638" s="3"/>
      <c r="AN4638" s="3"/>
      <c r="AQ4638" s="3"/>
    </row>
    <row r="4639" spans="1:43">
      <c r="A4639" t="str">
        <f>IF(C4639="","","Allievo "&amp;COUNTIF($C$2:C4639,C4639))</f>
        <v/>
      </c>
      <c r="H4639" s="3"/>
      <c r="N4639" s="3"/>
      <c r="O4639" s="3"/>
      <c r="P4639" s="3"/>
      <c r="Q4639" s="3"/>
      <c r="R4639" s="3"/>
      <c r="S4639" s="3"/>
      <c r="T4639" s="3"/>
      <c r="V4639" s="3"/>
      <c r="W4639" s="3"/>
      <c r="X4639" s="3"/>
      <c r="Z4639" s="3"/>
      <c r="AA4639" s="3"/>
      <c r="AB4639" s="3"/>
      <c r="AC4639" s="3"/>
      <c r="AD4639" s="3"/>
      <c r="AF4639" s="3"/>
      <c r="AG4639" s="3"/>
      <c r="AH4639" s="3"/>
      <c r="AJ4639" s="3"/>
      <c r="AK4639" s="3"/>
      <c r="AL4639" s="3"/>
      <c r="AN4639" s="3"/>
      <c r="AQ4639" s="3"/>
    </row>
    <row r="4640" spans="1:43">
      <c r="A4640" t="str">
        <f>IF(C4640="","","Allievo "&amp;COUNTIF($C$2:C4640,C4640))</f>
        <v/>
      </c>
      <c r="H4640" s="3"/>
      <c r="N4640" s="3"/>
      <c r="O4640" s="3"/>
      <c r="P4640" s="3"/>
      <c r="Q4640" s="3"/>
      <c r="R4640" s="3"/>
      <c r="S4640" s="3"/>
      <c r="T4640" s="3"/>
      <c r="V4640" s="3"/>
      <c r="W4640" s="3"/>
      <c r="X4640" s="3"/>
      <c r="Z4640" s="3"/>
      <c r="AA4640" s="3"/>
      <c r="AB4640" s="3"/>
      <c r="AC4640" s="3"/>
      <c r="AD4640" s="3"/>
      <c r="AF4640" s="3"/>
      <c r="AG4640" s="3"/>
      <c r="AH4640" s="3"/>
      <c r="AJ4640" s="3"/>
      <c r="AK4640" s="3"/>
      <c r="AL4640" s="3"/>
      <c r="AN4640" s="3"/>
      <c r="AQ4640" s="3"/>
    </row>
    <row r="4641" spans="1:43">
      <c r="A4641" t="str">
        <f>IF(C4641="","","Allievo "&amp;COUNTIF($C$2:C4641,C4641))</f>
        <v/>
      </c>
      <c r="H4641" s="3"/>
      <c r="N4641" s="3"/>
      <c r="O4641" s="3"/>
      <c r="P4641" s="3"/>
      <c r="Q4641" s="3"/>
      <c r="R4641" s="3"/>
      <c r="S4641" s="3"/>
      <c r="T4641" s="3"/>
      <c r="V4641" s="3"/>
      <c r="W4641" s="3"/>
      <c r="X4641" s="3"/>
      <c r="Z4641" s="3"/>
      <c r="AA4641" s="3"/>
      <c r="AB4641" s="3"/>
      <c r="AC4641" s="3"/>
      <c r="AD4641" s="3"/>
      <c r="AF4641" s="3"/>
      <c r="AG4641" s="3"/>
      <c r="AH4641" s="3"/>
      <c r="AJ4641" s="3"/>
      <c r="AK4641" s="3"/>
      <c r="AL4641" s="3"/>
      <c r="AN4641" s="3"/>
      <c r="AQ4641" s="3"/>
    </row>
    <row r="4642" spans="1:43">
      <c r="A4642" t="str">
        <f>IF(C4642="","","Allievo "&amp;COUNTIF($C$2:C4642,C4642))</f>
        <v/>
      </c>
      <c r="H4642" s="3"/>
      <c r="N4642" s="3"/>
      <c r="O4642" s="3"/>
      <c r="P4642" s="3"/>
      <c r="Q4642" s="3"/>
      <c r="R4642" s="3"/>
      <c r="S4642" s="3"/>
      <c r="T4642" s="3"/>
      <c r="V4642" s="3"/>
      <c r="W4642" s="3"/>
      <c r="X4642" s="3"/>
      <c r="Z4642" s="3"/>
      <c r="AA4642" s="3"/>
      <c r="AB4642" s="3"/>
      <c r="AC4642" s="3"/>
      <c r="AD4642" s="3"/>
      <c r="AF4642" s="3"/>
      <c r="AG4642" s="3"/>
      <c r="AH4642" s="3"/>
      <c r="AJ4642" s="3"/>
      <c r="AK4642" s="3"/>
      <c r="AL4642" s="3"/>
      <c r="AN4642" s="3"/>
      <c r="AQ4642" s="3"/>
    </row>
    <row r="4643" spans="1:43">
      <c r="A4643" t="str">
        <f>IF(C4643="","","Allievo "&amp;COUNTIF($C$2:C4643,C4643))</f>
        <v/>
      </c>
      <c r="H4643" s="3"/>
      <c r="N4643" s="3"/>
      <c r="O4643" s="3"/>
      <c r="P4643" s="3"/>
      <c r="Q4643" s="3"/>
      <c r="R4643" s="3"/>
      <c r="S4643" s="3"/>
      <c r="T4643" s="3"/>
      <c r="V4643" s="3"/>
      <c r="W4643" s="3"/>
      <c r="X4643" s="3"/>
      <c r="Z4643" s="3"/>
      <c r="AA4643" s="3"/>
      <c r="AB4643" s="3"/>
      <c r="AC4643" s="3"/>
      <c r="AD4643" s="3"/>
      <c r="AF4643" s="3"/>
      <c r="AG4643" s="3"/>
      <c r="AH4643" s="3"/>
      <c r="AJ4643" s="3"/>
      <c r="AK4643" s="3"/>
      <c r="AL4643" s="3"/>
      <c r="AN4643" s="3"/>
      <c r="AQ4643" s="3"/>
    </row>
    <row r="4644" spans="1:43">
      <c r="A4644" t="str">
        <f>IF(C4644="","","Allievo "&amp;COUNTIF($C$2:C4644,C4644))</f>
        <v/>
      </c>
      <c r="H4644" s="3"/>
      <c r="N4644" s="3"/>
      <c r="O4644" s="3"/>
      <c r="P4644" s="3"/>
      <c r="Q4644" s="3"/>
      <c r="R4644" s="3"/>
      <c r="S4644" s="3"/>
      <c r="T4644" s="3"/>
      <c r="V4644" s="3"/>
      <c r="W4644" s="3"/>
      <c r="X4644" s="3"/>
      <c r="Z4644" s="3"/>
      <c r="AA4644" s="3"/>
      <c r="AB4644" s="3"/>
      <c r="AC4644" s="3"/>
      <c r="AD4644" s="3"/>
      <c r="AF4644" s="3"/>
      <c r="AG4644" s="3"/>
      <c r="AH4644" s="3"/>
      <c r="AJ4644" s="3"/>
      <c r="AK4644" s="3"/>
      <c r="AL4644" s="3"/>
      <c r="AN4644" s="3"/>
      <c r="AQ4644" s="3"/>
    </row>
    <row r="4645" spans="1:43">
      <c r="A4645" t="str">
        <f>IF(C4645="","","Allievo "&amp;COUNTIF($C$2:C4645,C4645))</f>
        <v/>
      </c>
      <c r="H4645" s="3"/>
      <c r="N4645" s="3"/>
      <c r="O4645" s="3"/>
      <c r="P4645" s="3"/>
      <c r="Q4645" s="3"/>
      <c r="R4645" s="3"/>
      <c r="S4645" s="3"/>
      <c r="T4645" s="3"/>
      <c r="V4645" s="3"/>
      <c r="W4645" s="3"/>
      <c r="X4645" s="3"/>
      <c r="Z4645" s="3"/>
      <c r="AA4645" s="3"/>
      <c r="AB4645" s="3"/>
      <c r="AC4645" s="3"/>
      <c r="AD4645" s="3"/>
      <c r="AF4645" s="3"/>
      <c r="AG4645" s="3"/>
      <c r="AH4645" s="3"/>
      <c r="AJ4645" s="3"/>
      <c r="AK4645" s="3"/>
      <c r="AL4645" s="3"/>
      <c r="AN4645" s="3"/>
      <c r="AQ4645" s="3"/>
    </row>
    <row r="4646" spans="1:43">
      <c r="A4646" t="str">
        <f>IF(C4646="","","Allievo "&amp;COUNTIF($C$2:C4646,C4646))</f>
        <v/>
      </c>
      <c r="H4646" s="3"/>
      <c r="N4646" s="3"/>
      <c r="O4646" s="3"/>
      <c r="P4646" s="3"/>
      <c r="Q4646" s="3"/>
      <c r="R4646" s="3"/>
      <c r="S4646" s="3"/>
      <c r="T4646" s="3"/>
      <c r="V4646" s="3"/>
      <c r="W4646" s="3"/>
      <c r="X4646" s="3"/>
      <c r="Z4646" s="3"/>
      <c r="AA4646" s="3"/>
      <c r="AB4646" s="3"/>
      <c r="AC4646" s="3"/>
      <c r="AD4646" s="3"/>
      <c r="AF4646" s="3"/>
      <c r="AG4646" s="3"/>
      <c r="AH4646" s="3"/>
      <c r="AJ4646" s="3"/>
      <c r="AK4646" s="3"/>
      <c r="AL4646" s="3"/>
      <c r="AN4646" s="3"/>
      <c r="AQ4646" s="3"/>
    </row>
    <row r="4647" spans="1:43">
      <c r="A4647" t="str">
        <f>IF(C4647="","","Allievo "&amp;COUNTIF($C$2:C4647,C4647))</f>
        <v/>
      </c>
      <c r="H4647" s="3"/>
      <c r="N4647" s="3"/>
      <c r="O4647" s="3"/>
      <c r="P4647" s="3"/>
      <c r="Q4647" s="3"/>
      <c r="R4647" s="3"/>
      <c r="S4647" s="3"/>
      <c r="T4647" s="3"/>
      <c r="V4647" s="3"/>
      <c r="W4647" s="3"/>
      <c r="X4647" s="3"/>
      <c r="Z4647" s="3"/>
      <c r="AA4647" s="3"/>
      <c r="AB4647" s="3"/>
      <c r="AC4647" s="3"/>
      <c r="AD4647" s="3"/>
      <c r="AF4647" s="3"/>
      <c r="AG4647" s="3"/>
      <c r="AH4647" s="3"/>
      <c r="AJ4647" s="3"/>
      <c r="AK4647" s="3"/>
      <c r="AL4647" s="3"/>
      <c r="AN4647" s="3"/>
      <c r="AQ4647" s="3"/>
    </row>
    <row r="4648" spans="1:43">
      <c r="A4648" t="str">
        <f>IF(C4648="","","Allievo "&amp;COUNTIF($C$2:C4648,C4648))</f>
        <v/>
      </c>
      <c r="H4648" s="3"/>
      <c r="N4648" s="3"/>
      <c r="O4648" s="3"/>
      <c r="P4648" s="3"/>
      <c r="Q4648" s="3"/>
      <c r="R4648" s="3"/>
      <c r="S4648" s="3"/>
      <c r="T4648" s="3"/>
      <c r="V4648" s="3"/>
      <c r="W4648" s="3"/>
      <c r="X4648" s="3"/>
      <c r="Z4648" s="3"/>
      <c r="AA4648" s="3"/>
      <c r="AB4648" s="3"/>
      <c r="AC4648" s="3"/>
      <c r="AD4648" s="3"/>
      <c r="AF4648" s="3"/>
      <c r="AG4648" s="3"/>
      <c r="AH4648" s="3"/>
      <c r="AJ4648" s="3"/>
      <c r="AK4648" s="3"/>
      <c r="AL4648" s="3"/>
      <c r="AN4648" s="3"/>
      <c r="AQ4648" s="3"/>
    </row>
    <row r="4649" spans="1:43">
      <c r="A4649" t="str">
        <f>IF(C4649="","","Allievo "&amp;COUNTIF($C$2:C4649,C4649))</f>
        <v/>
      </c>
      <c r="H4649" s="3"/>
      <c r="N4649" s="3"/>
      <c r="O4649" s="3"/>
      <c r="P4649" s="3"/>
      <c r="Q4649" s="3"/>
      <c r="R4649" s="3"/>
      <c r="S4649" s="3"/>
      <c r="T4649" s="3"/>
      <c r="V4649" s="3"/>
      <c r="W4649" s="3"/>
      <c r="X4649" s="3"/>
      <c r="Z4649" s="3"/>
      <c r="AA4649" s="3"/>
      <c r="AB4649" s="3"/>
      <c r="AC4649" s="3"/>
      <c r="AD4649" s="3"/>
      <c r="AF4649" s="3"/>
      <c r="AG4649" s="3"/>
      <c r="AH4649" s="3"/>
      <c r="AJ4649" s="3"/>
      <c r="AK4649" s="3"/>
      <c r="AL4649" s="3"/>
      <c r="AN4649" s="3"/>
      <c r="AQ4649" s="3"/>
    </row>
    <row r="4650" spans="1:43">
      <c r="A4650" t="str">
        <f>IF(C4650="","","Allievo "&amp;COUNTIF($C$2:C4650,C4650))</f>
        <v/>
      </c>
      <c r="H4650" s="3"/>
      <c r="N4650" s="3"/>
      <c r="O4650" s="3"/>
      <c r="P4650" s="3"/>
      <c r="Q4650" s="3"/>
      <c r="R4650" s="3"/>
      <c r="S4650" s="3"/>
      <c r="T4650" s="3"/>
      <c r="V4650" s="3"/>
      <c r="W4650" s="3"/>
      <c r="X4650" s="3"/>
      <c r="Z4650" s="3"/>
      <c r="AA4650" s="3"/>
      <c r="AB4650" s="3"/>
      <c r="AC4650" s="3"/>
      <c r="AD4650" s="3"/>
      <c r="AF4650" s="3"/>
      <c r="AG4650" s="3"/>
      <c r="AH4650" s="3"/>
      <c r="AJ4650" s="3"/>
      <c r="AK4650" s="3"/>
      <c r="AL4650" s="3"/>
      <c r="AN4650" s="3"/>
      <c r="AQ4650" s="3"/>
    </row>
    <row r="4651" spans="1:43">
      <c r="A4651" t="str">
        <f>IF(C4651="","","Allievo "&amp;COUNTIF($C$2:C4651,C4651))</f>
        <v/>
      </c>
      <c r="H4651" s="3"/>
      <c r="N4651" s="3"/>
      <c r="O4651" s="3"/>
      <c r="P4651" s="3"/>
      <c r="Q4651" s="3"/>
      <c r="R4651" s="3"/>
      <c r="S4651" s="3"/>
      <c r="T4651" s="3"/>
      <c r="V4651" s="3"/>
      <c r="W4651" s="3"/>
      <c r="X4651" s="3"/>
      <c r="Z4651" s="3"/>
      <c r="AA4651" s="3"/>
      <c r="AB4651" s="3"/>
      <c r="AC4651" s="3"/>
      <c r="AD4651" s="3"/>
      <c r="AF4651" s="3"/>
      <c r="AG4651" s="3"/>
      <c r="AH4651" s="3"/>
      <c r="AJ4651" s="3"/>
      <c r="AK4651" s="3"/>
      <c r="AL4651" s="3"/>
      <c r="AN4651" s="3"/>
      <c r="AQ4651" s="3"/>
    </row>
    <row r="4652" spans="1:43">
      <c r="A4652" t="str">
        <f>IF(C4652="","","Allievo "&amp;COUNTIF($C$2:C4652,C4652))</f>
        <v/>
      </c>
      <c r="H4652" s="3"/>
      <c r="N4652" s="3"/>
      <c r="O4652" s="3"/>
      <c r="P4652" s="3"/>
      <c r="Q4652" s="3"/>
      <c r="R4652" s="3"/>
      <c r="S4652" s="3"/>
      <c r="T4652" s="3"/>
      <c r="V4652" s="3"/>
      <c r="W4652" s="3"/>
      <c r="X4652" s="3"/>
      <c r="Z4652" s="3"/>
      <c r="AA4652" s="3"/>
      <c r="AB4652" s="3"/>
      <c r="AC4652" s="3"/>
      <c r="AD4652" s="3"/>
      <c r="AF4652" s="3"/>
      <c r="AG4652" s="3"/>
      <c r="AH4652" s="3"/>
      <c r="AJ4652" s="3"/>
      <c r="AK4652" s="3"/>
      <c r="AL4652" s="3"/>
      <c r="AN4652" s="3"/>
      <c r="AQ4652" s="3"/>
    </row>
    <row r="4653" spans="1:43">
      <c r="A4653" t="str">
        <f>IF(C4653="","","Allievo "&amp;COUNTIF($C$2:C4653,C4653))</f>
        <v/>
      </c>
      <c r="H4653" s="3"/>
      <c r="N4653" s="3"/>
      <c r="O4653" s="3"/>
      <c r="P4653" s="3"/>
      <c r="Q4653" s="3"/>
      <c r="R4653" s="3"/>
      <c r="S4653" s="3"/>
      <c r="T4653" s="3"/>
      <c r="V4653" s="3"/>
      <c r="W4653" s="3"/>
      <c r="X4653" s="3"/>
      <c r="Z4653" s="3"/>
      <c r="AA4653" s="3"/>
      <c r="AB4653" s="3"/>
      <c r="AC4653" s="3"/>
      <c r="AD4653" s="3"/>
      <c r="AF4653" s="3"/>
      <c r="AG4653" s="3"/>
      <c r="AH4653" s="3"/>
      <c r="AJ4653" s="3"/>
      <c r="AK4653" s="3"/>
      <c r="AL4653" s="3"/>
      <c r="AN4653" s="3"/>
      <c r="AQ4653" s="3"/>
    </row>
    <row r="4654" spans="1:43">
      <c r="A4654" t="str">
        <f>IF(C4654="","","Allievo "&amp;COUNTIF($C$2:C4654,C4654))</f>
        <v/>
      </c>
      <c r="H4654" s="3"/>
      <c r="N4654" s="3"/>
      <c r="O4654" s="3"/>
      <c r="P4654" s="3"/>
      <c r="Q4654" s="3"/>
      <c r="R4654" s="3"/>
      <c r="S4654" s="3"/>
      <c r="T4654" s="3"/>
      <c r="V4654" s="3"/>
      <c r="W4654" s="3"/>
      <c r="X4654" s="3"/>
      <c r="Z4654" s="3"/>
      <c r="AA4654" s="3"/>
      <c r="AB4654" s="3"/>
      <c r="AC4654" s="3"/>
      <c r="AD4654" s="3"/>
      <c r="AF4654" s="3"/>
      <c r="AG4654" s="3"/>
      <c r="AH4654" s="3"/>
      <c r="AJ4654" s="3"/>
      <c r="AK4654" s="3"/>
      <c r="AL4654" s="3"/>
      <c r="AN4654" s="3"/>
      <c r="AQ4654" s="3"/>
    </row>
    <row r="4655" spans="1:43">
      <c r="A4655" t="str">
        <f>IF(C4655="","","Allievo "&amp;COUNTIF($C$2:C4655,C4655))</f>
        <v/>
      </c>
      <c r="H4655" s="3"/>
      <c r="N4655" s="3"/>
      <c r="O4655" s="3"/>
      <c r="P4655" s="3"/>
      <c r="Q4655" s="3"/>
      <c r="R4655" s="3"/>
      <c r="S4655" s="3"/>
      <c r="T4655" s="3"/>
      <c r="V4655" s="3"/>
      <c r="W4655" s="3"/>
      <c r="X4655" s="3"/>
      <c r="Z4655" s="3"/>
      <c r="AA4655" s="3"/>
      <c r="AB4655" s="3"/>
      <c r="AC4655" s="3"/>
      <c r="AD4655" s="3"/>
      <c r="AF4655" s="3"/>
      <c r="AG4655" s="3"/>
      <c r="AH4655" s="3"/>
      <c r="AJ4655" s="3"/>
      <c r="AK4655" s="3"/>
      <c r="AL4655" s="3"/>
      <c r="AN4655" s="3"/>
      <c r="AQ4655" s="3"/>
    </row>
    <row r="4656" spans="1:43">
      <c r="A4656" t="str">
        <f>IF(C4656="","","Allievo "&amp;COUNTIF($C$2:C4656,C4656))</f>
        <v/>
      </c>
      <c r="H4656" s="3"/>
      <c r="N4656" s="3"/>
      <c r="O4656" s="3"/>
      <c r="P4656" s="3"/>
      <c r="Q4656" s="3"/>
      <c r="R4656" s="3"/>
      <c r="S4656" s="3"/>
      <c r="T4656" s="3"/>
      <c r="V4656" s="3"/>
      <c r="W4656" s="3"/>
      <c r="X4656" s="3"/>
      <c r="Z4656" s="3"/>
      <c r="AA4656" s="3"/>
      <c r="AB4656" s="3"/>
      <c r="AC4656" s="3"/>
      <c r="AD4656" s="3"/>
      <c r="AF4656" s="3"/>
      <c r="AG4656" s="3"/>
      <c r="AH4656" s="3"/>
      <c r="AJ4656" s="3"/>
      <c r="AK4656" s="3"/>
      <c r="AL4656" s="3"/>
      <c r="AN4656" s="3"/>
      <c r="AQ4656" s="3"/>
    </row>
    <row r="4657" spans="1:43">
      <c r="A4657" t="str">
        <f>IF(C4657="","","Allievo "&amp;COUNTIF($C$2:C4657,C4657))</f>
        <v/>
      </c>
      <c r="H4657" s="3"/>
      <c r="N4657" s="3"/>
      <c r="O4657" s="3"/>
      <c r="P4657" s="3"/>
      <c r="Q4657" s="3"/>
      <c r="R4657" s="3"/>
      <c r="S4657" s="3"/>
      <c r="T4657" s="3"/>
      <c r="V4657" s="3"/>
      <c r="W4657" s="3"/>
      <c r="X4657" s="3"/>
      <c r="Z4657" s="3"/>
      <c r="AA4657" s="3"/>
      <c r="AB4657" s="3"/>
      <c r="AC4657" s="3"/>
      <c r="AD4657" s="3"/>
      <c r="AF4657" s="3"/>
      <c r="AG4657" s="3"/>
      <c r="AH4657" s="3"/>
      <c r="AJ4657" s="3"/>
      <c r="AK4657" s="3"/>
      <c r="AL4657" s="3"/>
      <c r="AN4657" s="3"/>
      <c r="AQ4657" s="3"/>
    </row>
    <row r="4658" spans="1:43">
      <c r="A4658" t="str">
        <f>IF(C4658="","","Allievo "&amp;COUNTIF($C$2:C4658,C4658))</f>
        <v/>
      </c>
      <c r="H4658" s="3"/>
      <c r="N4658" s="3"/>
      <c r="O4658" s="3"/>
      <c r="P4658" s="3"/>
      <c r="Q4658" s="3"/>
      <c r="R4658" s="3"/>
      <c r="S4658" s="3"/>
      <c r="T4658" s="3"/>
      <c r="V4658" s="3"/>
      <c r="W4658" s="3"/>
      <c r="X4658" s="3"/>
      <c r="Z4658" s="3"/>
      <c r="AA4658" s="3"/>
      <c r="AB4658" s="3"/>
      <c r="AC4658" s="3"/>
      <c r="AD4658" s="3"/>
      <c r="AF4658" s="3"/>
      <c r="AG4658" s="3"/>
      <c r="AH4658" s="3"/>
      <c r="AJ4658" s="3"/>
      <c r="AK4658" s="3"/>
      <c r="AL4658" s="3"/>
      <c r="AN4658" s="3"/>
      <c r="AQ4658" s="3"/>
    </row>
    <row r="4659" spans="1:43">
      <c r="A4659" t="str">
        <f>IF(C4659="","","Allievo "&amp;COUNTIF($C$2:C4659,C4659))</f>
        <v/>
      </c>
      <c r="H4659" s="3"/>
      <c r="N4659" s="3"/>
      <c r="O4659" s="3"/>
      <c r="P4659" s="3"/>
      <c r="Q4659" s="3"/>
      <c r="R4659" s="3"/>
      <c r="S4659" s="3"/>
      <c r="T4659" s="3"/>
      <c r="V4659" s="3"/>
      <c r="W4659" s="3"/>
      <c r="X4659" s="3"/>
      <c r="Z4659" s="3"/>
      <c r="AA4659" s="3"/>
      <c r="AB4659" s="3"/>
      <c r="AC4659" s="3"/>
      <c r="AD4659" s="3"/>
      <c r="AF4659" s="3"/>
      <c r="AG4659" s="3"/>
      <c r="AH4659" s="3"/>
      <c r="AJ4659" s="3"/>
      <c r="AK4659" s="3"/>
      <c r="AL4659" s="3"/>
      <c r="AN4659" s="3"/>
      <c r="AQ4659" s="3"/>
    </row>
    <row r="4660" spans="1:43">
      <c r="A4660" t="str">
        <f>IF(C4660="","","Allievo "&amp;COUNTIF($C$2:C4660,C4660))</f>
        <v/>
      </c>
      <c r="H4660" s="3"/>
      <c r="N4660" s="3"/>
      <c r="O4660" s="3"/>
      <c r="P4660" s="3"/>
      <c r="Q4660" s="3"/>
      <c r="R4660" s="3"/>
      <c r="S4660" s="3"/>
      <c r="T4660" s="3"/>
      <c r="V4660" s="3"/>
      <c r="W4660" s="3"/>
      <c r="X4660" s="3"/>
      <c r="Z4660" s="3"/>
      <c r="AA4660" s="3"/>
      <c r="AB4660" s="3"/>
      <c r="AC4660" s="3"/>
      <c r="AD4660" s="3"/>
      <c r="AF4660" s="3"/>
      <c r="AG4660" s="3"/>
      <c r="AH4660" s="3"/>
      <c r="AJ4660" s="3"/>
      <c r="AK4660" s="3"/>
      <c r="AL4660" s="3"/>
      <c r="AN4660" s="3"/>
      <c r="AQ4660" s="3"/>
    </row>
    <row r="4661" spans="1:43">
      <c r="A4661" t="str">
        <f>IF(C4661="","","Allievo "&amp;COUNTIF($C$2:C4661,C4661))</f>
        <v/>
      </c>
      <c r="H4661" s="3"/>
      <c r="N4661" s="3"/>
      <c r="O4661" s="3"/>
      <c r="P4661" s="3"/>
      <c r="Q4661" s="3"/>
      <c r="R4661" s="3"/>
      <c r="S4661" s="3"/>
      <c r="T4661" s="3"/>
      <c r="V4661" s="3"/>
      <c r="W4661" s="3"/>
      <c r="X4661" s="3"/>
      <c r="Z4661" s="3"/>
      <c r="AA4661" s="3"/>
      <c r="AB4661" s="3"/>
      <c r="AC4661" s="3"/>
      <c r="AD4661" s="3"/>
      <c r="AF4661" s="3"/>
      <c r="AG4661" s="3"/>
      <c r="AH4661" s="3"/>
      <c r="AJ4661" s="3"/>
      <c r="AK4661" s="3"/>
      <c r="AL4661" s="3"/>
      <c r="AN4661" s="3"/>
      <c r="AQ4661" s="3"/>
    </row>
    <row r="4662" spans="1:43">
      <c r="A4662" t="str">
        <f>IF(C4662="","","Allievo "&amp;COUNTIF($C$2:C4662,C4662))</f>
        <v/>
      </c>
      <c r="H4662" s="3"/>
      <c r="N4662" s="3"/>
      <c r="O4662" s="3"/>
      <c r="P4662" s="3"/>
      <c r="Q4662" s="3"/>
      <c r="R4662" s="3"/>
      <c r="S4662" s="3"/>
      <c r="T4662" s="3"/>
      <c r="V4662" s="3"/>
      <c r="W4662" s="3"/>
      <c r="X4662" s="3"/>
      <c r="Z4662" s="3"/>
      <c r="AA4662" s="3"/>
      <c r="AB4662" s="3"/>
      <c r="AC4662" s="3"/>
      <c r="AD4662" s="3"/>
      <c r="AF4662" s="3"/>
      <c r="AG4662" s="3"/>
      <c r="AH4662" s="3"/>
      <c r="AJ4662" s="3"/>
      <c r="AK4662" s="3"/>
      <c r="AL4662" s="3"/>
      <c r="AN4662" s="3"/>
      <c r="AQ4662" s="3"/>
    </row>
    <row r="4663" spans="1:43">
      <c r="A4663" t="str">
        <f>IF(C4663="","","Allievo "&amp;COUNTIF($C$2:C4663,C4663))</f>
        <v/>
      </c>
      <c r="H4663" s="3"/>
      <c r="N4663" s="3"/>
      <c r="O4663" s="3"/>
      <c r="P4663" s="3"/>
      <c r="Q4663" s="3"/>
      <c r="R4663" s="3"/>
      <c r="S4663" s="3"/>
      <c r="T4663" s="3"/>
      <c r="V4663" s="3"/>
      <c r="W4663" s="3"/>
      <c r="X4663" s="3"/>
      <c r="Z4663" s="3"/>
      <c r="AA4663" s="3"/>
      <c r="AB4663" s="3"/>
      <c r="AC4663" s="3"/>
      <c r="AD4663" s="3"/>
      <c r="AF4663" s="3"/>
      <c r="AG4663" s="3"/>
      <c r="AH4663" s="3"/>
      <c r="AJ4663" s="3"/>
      <c r="AK4663" s="3"/>
      <c r="AL4663" s="3"/>
      <c r="AN4663" s="3"/>
      <c r="AQ4663" s="3"/>
    </row>
    <row r="4664" spans="1:43">
      <c r="A4664" t="str">
        <f>IF(C4664="","","Allievo "&amp;COUNTIF($C$2:C4664,C4664))</f>
        <v/>
      </c>
      <c r="H4664" s="3"/>
      <c r="N4664" s="3"/>
      <c r="O4664" s="3"/>
      <c r="P4664" s="3"/>
      <c r="Q4664" s="3"/>
      <c r="R4664" s="3"/>
      <c r="S4664" s="3"/>
      <c r="T4664" s="3"/>
      <c r="V4664" s="3"/>
      <c r="W4664" s="3"/>
      <c r="X4664" s="3"/>
      <c r="Z4664" s="3"/>
      <c r="AA4664" s="3"/>
      <c r="AB4664" s="3"/>
      <c r="AC4664" s="3"/>
      <c r="AD4664" s="3"/>
      <c r="AF4664" s="3"/>
      <c r="AG4664" s="3"/>
      <c r="AH4664" s="3"/>
      <c r="AJ4664" s="3"/>
      <c r="AK4664" s="3"/>
      <c r="AL4664" s="3"/>
      <c r="AN4664" s="3"/>
      <c r="AQ4664" s="3"/>
    </row>
    <row r="4665" spans="1:43">
      <c r="A4665" t="str">
        <f>IF(C4665="","","Allievo "&amp;COUNTIF($C$2:C4665,C4665))</f>
        <v/>
      </c>
      <c r="H4665" s="3"/>
      <c r="N4665" s="3"/>
      <c r="O4665" s="3"/>
      <c r="P4665" s="3"/>
      <c r="Q4665" s="3"/>
      <c r="R4665" s="3"/>
      <c r="S4665" s="3"/>
      <c r="T4665" s="3"/>
      <c r="V4665" s="3"/>
      <c r="W4665" s="3"/>
      <c r="X4665" s="3"/>
      <c r="Z4665" s="3"/>
      <c r="AA4665" s="3"/>
      <c r="AB4665" s="3"/>
      <c r="AC4665" s="3"/>
      <c r="AD4665" s="3"/>
      <c r="AF4665" s="3"/>
      <c r="AG4665" s="3"/>
      <c r="AH4665" s="3"/>
      <c r="AJ4665" s="3"/>
      <c r="AK4665" s="3"/>
      <c r="AL4665" s="3"/>
      <c r="AN4665" s="3"/>
      <c r="AQ4665" s="3"/>
    </row>
    <row r="4666" spans="1:43">
      <c r="A4666" t="str">
        <f>IF(C4666="","","Allievo "&amp;COUNTIF($C$2:C4666,C4666))</f>
        <v/>
      </c>
      <c r="H4666" s="3"/>
      <c r="N4666" s="3"/>
      <c r="O4666" s="3"/>
      <c r="P4666" s="3"/>
      <c r="Q4666" s="3"/>
      <c r="R4666" s="3"/>
      <c r="S4666" s="3"/>
      <c r="T4666" s="3"/>
      <c r="V4666" s="3"/>
      <c r="W4666" s="3"/>
      <c r="X4666" s="3"/>
      <c r="Z4666" s="3"/>
      <c r="AA4666" s="3"/>
      <c r="AB4666" s="3"/>
      <c r="AC4666" s="3"/>
      <c r="AD4666" s="3"/>
      <c r="AF4666" s="3"/>
      <c r="AG4666" s="3"/>
      <c r="AH4666" s="3"/>
      <c r="AJ4666" s="3"/>
      <c r="AK4666" s="3"/>
      <c r="AL4666" s="3"/>
      <c r="AN4666" s="3"/>
      <c r="AQ4666" s="3"/>
    </row>
    <row r="4667" spans="1:43">
      <c r="A4667" t="str">
        <f>IF(C4667="","","Allievo "&amp;COUNTIF($C$2:C4667,C4667))</f>
        <v/>
      </c>
      <c r="H4667" s="3"/>
      <c r="N4667" s="3"/>
      <c r="O4667" s="3"/>
      <c r="P4667" s="3"/>
      <c r="Q4667" s="3"/>
      <c r="R4667" s="3"/>
      <c r="S4667" s="3"/>
      <c r="T4667" s="3"/>
      <c r="V4667" s="3"/>
      <c r="W4667" s="3"/>
      <c r="X4667" s="3"/>
      <c r="Z4667" s="3"/>
      <c r="AA4667" s="3"/>
      <c r="AB4667" s="3"/>
      <c r="AC4667" s="3"/>
      <c r="AD4667" s="3"/>
      <c r="AF4667" s="3"/>
      <c r="AG4667" s="3"/>
      <c r="AH4667" s="3"/>
      <c r="AJ4667" s="3"/>
      <c r="AK4667" s="3"/>
      <c r="AL4667" s="3"/>
      <c r="AN4667" s="3"/>
      <c r="AQ4667" s="3"/>
    </row>
    <row r="4668" spans="1:43">
      <c r="A4668" t="str">
        <f>IF(C4668="","","Allievo "&amp;COUNTIF($C$2:C4668,C4668))</f>
        <v/>
      </c>
      <c r="H4668" s="3"/>
      <c r="N4668" s="3"/>
      <c r="O4668" s="3"/>
      <c r="P4668" s="3"/>
      <c r="Q4668" s="3"/>
      <c r="R4668" s="3"/>
      <c r="S4668" s="3"/>
      <c r="T4668" s="3"/>
      <c r="V4668" s="3"/>
      <c r="W4668" s="3"/>
      <c r="X4668" s="3"/>
      <c r="Z4668" s="3"/>
      <c r="AA4668" s="3"/>
      <c r="AB4668" s="3"/>
      <c r="AC4668" s="3"/>
      <c r="AD4668" s="3"/>
      <c r="AF4668" s="3"/>
      <c r="AG4668" s="3"/>
      <c r="AH4668" s="3"/>
      <c r="AJ4668" s="3"/>
      <c r="AK4668" s="3"/>
      <c r="AL4668" s="3"/>
      <c r="AN4668" s="3"/>
      <c r="AQ4668" s="3"/>
    </row>
    <row r="4669" spans="1:43">
      <c r="A4669" t="str">
        <f>IF(C4669="","","Allievo "&amp;COUNTIF($C$2:C4669,C4669))</f>
        <v/>
      </c>
      <c r="H4669" s="3"/>
      <c r="N4669" s="3"/>
      <c r="O4669" s="3"/>
      <c r="P4669" s="3"/>
      <c r="Q4669" s="3"/>
      <c r="R4669" s="3"/>
      <c r="S4669" s="3"/>
      <c r="T4669" s="3"/>
      <c r="V4669" s="3"/>
      <c r="W4669" s="3"/>
      <c r="X4669" s="3"/>
      <c r="Z4669" s="3"/>
      <c r="AA4669" s="3"/>
      <c r="AB4669" s="3"/>
      <c r="AC4669" s="3"/>
      <c r="AD4669" s="3"/>
      <c r="AF4669" s="3"/>
      <c r="AG4669" s="3"/>
      <c r="AH4669" s="3"/>
      <c r="AJ4669" s="3"/>
      <c r="AK4669" s="3"/>
      <c r="AL4669" s="3"/>
      <c r="AN4669" s="3"/>
      <c r="AQ4669" s="3"/>
    </row>
    <row r="4670" spans="1:43">
      <c r="A4670" t="str">
        <f>IF(C4670="","","Allievo "&amp;COUNTIF($C$2:C4670,C4670))</f>
        <v/>
      </c>
      <c r="H4670" s="3"/>
      <c r="N4670" s="3"/>
      <c r="O4670" s="3"/>
      <c r="P4670" s="3"/>
      <c r="Q4670" s="3"/>
      <c r="R4670" s="3"/>
      <c r="S4670" s="3"/>
      <c r="T4670" s="3"/>
      <c r="V4670" s="3"/>
      <c r="W4670" s="3"/>
      <c r="X4670" s="3"/>
      <c r="Z4670" s="3"/>
      <c r="AA4670" s="3"/>
      <c r="AB4670" s="3"/>
      <c r="AC4670" s="3"/>
      <c r="AD4670" s="3"/>
      <c r="AF4670" s="3"/>
      <c r="AG4670" s="3"/>
      <c r="AH4670" s="3"/>
      <c r="AJ4670" s="3"/>
      <c r="AK4670" s="3"/>
      <c r="AL4670" s="3"/>
      <c r="AN4670" s="3"/>
      <c r="AQ4670" s="3"/>
    </row>
    <row r="4671" spans="1:43">
      <c r="A4671" t="str">
        <f>IF(C4671="","","Allievo "&amp;COUNTIF($C$2:C4671,C4671))</f>
        <v/>
      </c>
      <c r="H4671" s="3"/>
      <c r="N4671" s="3"/>
      <c r="O4671" s="3"/>
      <c r="P4671" s="3"/>
      <c r="Q4671" s="3"/>
      <c r="R4671" s="3"/>
      <c r="S4671" s="3"/>
      <c r="T4671" s="3"/>
      <c r="V4671" s="3"/>
      <c r="W4671" s="3"/>
      <c r="X4671" s="3"/>
      <c r="Z4671" s="3"/>
      <c r="AA4671" s="3"/>
      <c r="AB4671" s="3"/>
      <c r="AC4671" s="3"/>
      <c r="AD4671" s="3"/>
      <c r="AF4671" s="3"/>
      <c r="AG4671" s="3"/>
      <c r="AH4671" s="3"/>
      <c r="AJ4671" s="3"/>
      <c r="AK4671" s="3"/>
      <c r="AL4671" s="3"/>
      <c r="AN4671" s="3"/>
      <c r="AQ4671" s="3"/>
    </row>
    <row r="4672" spans="1:43">
      <c r="A4672" t="str">
        <f>IF(C4672="","","Allievo "&amp;COUNTIF($C$2:C4672,C4672))</f>
        <v/>
      </c>
      <c r="H4672" s="3"/>
      <c r="N4672" s="3"/>
      <c r="O4672" s="3"/>
      <c r="P4672" s="3"/>
      <c r="Q4672" s="3"/>
      <c r="R4672" s="3"/>
      <c r="S4672" s="3"/>
      <c r="T4672" s="3"/>
      <c r="V4672" s="3"/>
      <c r="W4672" s="3"/>
      <c r="X4672" s="3"/>
      <c r="Z4672" s="3"/>
      <c r="AA4672" s="3"/>
      <c r="AB4672" s="3"/>
      <c r="AC4672" s="3"/>
      <c r="AD4672" s="3"/>
      <c r="AF4672" s="3"/>
      <c r="AG4672" s="3"/>
      <c r="AH4672" s="3"/>
      <c r="AJ4672" s="3"/>
      <c r="AK4672" s="3"/>
      <c r="AL4672" s="3"/>
      <c r="AN4672" s="3"/>
      <c r="AQ4672" s="3"/>
    </row>
    <row r="4673" spans="1:43">
      <c r="A4673" t="str">
        <f>IF(C4673="","","Allievo "&amp;COUNTIF($C$2:C4673,C4673))</f>
        <v/>
      </c>
      <c r="H4673" s="3"/>
      <c r="N4673" s="3"/>
      <c r="O4673" s="3"/>
      <c r="P4673" s="3"/>
      <c r="Q4673" s="3"/>
      <c r="R4673" s="3"/>
      <c r="S4673" s="3"/>
      <c r="T4673" s="3"/>
      <c r="V4673" s="3"/>
      <c r="W4673" s="3"/>
      <c r="X4673" s="3"/>
      <c r="Z4673" s="3"/>
      <c r="AA4673" s="3"/>
      <c r="AB4673" s="3"/>
      <c r="AC4673" s="3"/>
      <c r="AD4673" s="3"/>
      <c r="AF4673" s="3"/>
      <c r="AG4673" s="3"/>
      <c r="AH4673" s="3"/>
      <c r="AJ4673" s="3"/>
      <c r="AK4673" s="3"/>
      <c r="AL4673" s="3"/>
      <c r="AN4673" s="3"/>
      <c r="AQ4673" s="3"/>
    </row>
    <row r="4674" spans="1:43">
      <c r="A4674" t="str">
        <f>IF(C4674="","","Allievo "&amp;COUNTIF($C$2:C4674,C4674))</f>
        <v/>
      </c>
      <c r="H4674" s="3"/>
      <c r="N4674" s="3"/>
      <c r="O4674" s="3"/>
      <c r="P4674" s="3"/>
      <c r="Q4674" s="3"/>
      <c r="R4674" s="3"/>
      <c r="S4674" s="3"/>
      <c r="T4674" s="3"/>
      <c r="V4674" s="3"/>
      <c r="W4674" s="3"/>
      <c r="X4674" s="3"/>
      <c r="Z4674" s="3"/>
      <c r="AA4674" s="3"/>
      <c r="AB4674" s="3"/>
      <c r="AC4674" s="3"/>
      <c r="AD4674" s="3"/>
      <c r="AF4674" s="3"/>
      <c r="AG4674" s="3"/>
      <c r="AH4674" s="3"/>
      <c r="AJ4674" s="3"/>
      <c r="AK4674" s="3"/>
      <c r="AL4674" s="3"/>
      <c r="AN4674" s="3"/>
      <c r="AQ4674" s="3"/>
    </row>
    <row r="4675" spans="1:43">
      <c r="A4675" t="str">
        <f>IF(C4675="","","Allievo "&amp;COUNTIF($C$2:C4675,C4675))</f>
        <v/>
      </c>
      <c r="H4675" s="3"/>
      <c r="N4675" s="3"/>
      <c r="O4675" s="3"/>
      <c r="P4675" s="3"/>
      <c r="Q4675" s="3"/>
      <c r="R4675" s="3"/>
      <c r="S4675" s="3"/>
      <c r="T4675" s="3"/>
      <c r="V4675" s="3"/>
      <c r="W4675" s="3"/>
      <c r="X4675" s="3"/>
      <c r="Z4675" s="3"/>
      <c r="AA4675" s="3"/>
      <c r="AB4675" s="3"/>
      <c r="AC4675" s="3"/>
      <c r="AD4675" s="3"/>
      <c r="AF4675" s="3"/>
      <c r="AG4675" s="3"/>
      <c r="AH4675" s="3"/>
      <c r="AJ4675" s="3"/>
      <c r="AK4675" s="3"/>
      <c r="AL4675" s="3"/>
      <c r="AN4675" s="3"/>
      <c r="AQ4675" s="3"/>
    </row>
    <row r="4676" spans="1:43">
      <c r="A4676" t="str">
        <f>IF(C4676="","","Allievo "&amp;COUNTIF($C$2:C4676,C4676))</f>
        <v/>
      </c>
      <c r="H4676" s="3"/>
      <c r="N4676" s="3"/>
      <c r="O4676" s="3"/>
      <c r="P4676" s="3"/>
      <c r="Q4676" s="3"/>
      <c r="R4676" s="3"/>
      <c r="S4676" s="3"/>
      <c r="T4676" s="3"/>
      <c r="V4676" s="3"/>
      <c r="W4676" s="3"/>
      <c r="X4676" s="3"/>
      <c r="Z4676" s="3"/>
      <c r="AA4676" s="3"/>
      <c r="AB4676" s="3"/>
      <c r="AC4676" s="3"/>
      <c r="AD4676" s="3"/>
      <c r="AF4676" s="3"/>
      <c r="AG4676" s="3"/>
      <c r="AH4676" s="3"/>
      <c r="AJ4676" s="3"/>
      <c r="AK4676" s="3"/>
      <c r="AL4676" s="3"/>
      <c r="AN4676" s="3"/>
      <c r="AQ4676" s="3"/>
    </row>
    <row r="4677" spans="1:43">
      <c r="A4677" t="str">
        <f>IF(C4677="","","Allievo "&amp;COUNTIF($C$2:C4677,C4677))</f>
        <v/>
      </c>
      <c r="H4677" s="3"/>
      <c r="N4677" s="3"/>
      <c r="O4677" s="3"/>
      <c r="P4677" s="3"/>
      <c r="Q4677" s="3"/>
      <c r="R4677" s="3"/>
      <c r="S4677" s="3"/>
      <c r="T4677" s="3"/>
      <c r="V4677" s="3"/>
      <c r="W4677" s="3"/>
      <c r="X4677" s="3"/>
      <c r="Z4677" s="3"/>
      <c r="AA4677" s="3"/>
      <c r="AB4677" s="3"/>
      <c r="AC4677" s="3"/>
      <c r="AD4677" s="3"/>
      <c r="AF4677" s="3"/>
      <c r="AG4677" s="3"/>
      <c r="AH4677" s="3"/>
      <c r="AJ4677" s="3"/>
      <c r="AK4677" s="3"/>
      <c r="AL4677" s="3"/>
      <c r="AN4677" s="3"/>
      <c r="AQ4677" s="3"/>
    </row>
    <row r="4678" spans="1:43">
      <c r="A4678" t="str">
        <f>IF(C4678="","","Allievo "&amp;COUNTIF($C$2:C4678,C4678))</f>
        <v/>
      </c>
      <c r="H4678" s="3"/>
      <c r="N4678" s="3"/>
      <c r="O4678" s="3"/>
      <c r="P4678" s="3"/>
      <c r="Q4678" s="3"/>
      <c r="R4678" s="3"/>
      <c r="S4678" s="3"/>
      <c r="T4678" s="3"/>
      <c r="V4678" s="3"/>
      <c r="W4678" s="3"/>
      <c r="X4678" s="3"/>
      <c r="Z4678" s="3"/>
      <c r="AA4678" s="3"/>
      <c r="AB4678" s="3"/>
      <c r="AC4678" s="3"/>
      <c r="AD4678" s="3"/>
      <c r="AF4678" s="3"/>
      <c r="AG4678" s="3"/>
      <c r="AH4678" s="3"/>
      <c r="AJ4678" s="3"/>
      <c r="AK4678" s="3"/>
      <c r="AL4678" s="3"/>
      <c r="AN4678" s="3"/>
      <c r="AQ4678" s="3"/>
    </row>
    <row r="4679" spans="1:43">
      <c r="A4679" t="str">
        <f>IF(C4679="","","Allievo "&amp;COUNTIF($C$2:C4679,C4679))</f>
        <v/>
      </c>
      <c r="H4679" s="3"/>
      <c r="N4679" s="3"/>
      <c r="O4679" s="3"/>
      <c r="P4679" s="3"/>
      <c r="Q4679" s="3"/>
      <c r="R4679" s="3"/>
      <c r="S4679" s="3"/>
      <c r="T4679" s="3"/>
      <c r="V4679" s="3"/>
      <c r="W4679" s="3"/>
      <c r="X4679" s="3"/>
      <c r="Z4679" s="3"/>
      <c r="AA4679" s="3"/>
      <c r="AB4679" s="3"/>
      <c r="AC4679" s="3"/>
      <c r="AD4679" s="3"/>
      <c r="AF4679" s="3"/>
      <c r="AG4679" s="3"/>
      <c r="AH4679" s="3"/>
      <c r="AJ4679" s="3"/>
      <c r="AK4679" s="3"/>
      <c r="AL4679" s="3"/>
      <c r="AN4679" s="3"/>
      <c r="AQ4679" s="3"/>
    </row>
    <row r="4680" spans="1:43">
      <c r="A4680" t="str">
        <f>IF(C4680="","","Allievo "&amp;COUNTIF($C$2:C4680,C4680))</f>
        <v/>
      </c>
      <c r="H4680" s="3"/>
      <c r="N4680" s="3"/>
      <c r="O4680" s="3"/>
      <c r="P4680" s="3"/>
      <c r="Q4680" s="3"/>
      <c r="R4680" s="3"/>
      <c r="S4680" s="3"/>
      <c r="T4680" s="3"/>
      <c r="V4680" s="3"/>
      <c r="W4680" s="3"/>
      <c r="X4680" s="3"/>
      <c r="Z4680" s="3"/>
      <c r="AA4680" s="3"/>
      <c r="AB4680" s="3"/>
      <c r="AC4680" s="3"/>
      <c r="AD4680" s="3"/>
      <c r="AF4680" s="3"/>
      <c r="AG4680" s="3"/>
      <c r="AH4680" s="3"/>
      <c r="AJ4680" s="3"/>
      <c r="AK4680" s="3"/>
      <c r="AL4680" s="3"/>
      <c r="AN4680" s="3"/>
      <c r="AQ4680" s="3"/>
    </row>
    <row r="4681" spans="1:43">
      <c r="A4681" t="str">
        <f>IF(C4681="","","Allievo "&amp;COUNTIF($C$2:C4681,C4681))</f>
        <v/>
      </c>
      <c r="H4681" s="3"/>
      <c r="N4681" s="3"/>
      <c r="O4681" s="3"/>
      <c r="P4681" s="3"/>
      <c r="Q4681" s="3"/>
      <c r="R4681" s="3"/>
      <c r="S4681" s="3"/>
      <c r="T4681" s="3"/>
      <c r="V4681" s="3"/>
      <c r="W4681" s="3"/>
      <c r="X4681" s="3"/>
      <c r="Z4681" s="3"/>
      <c r="AA4681" s="3"/>
      <c r="AB4681" s="3"/>
      <c r="AC4681" s="3"/>
      <c r="AD4681" s="3"/>
      <c r="AF4681" s="3"/>
      <c r="AG4681" s="3"/>
      <c r="AH4681" s="3"/>
      <c r="AJ4681" s="3"/>
      <c r="AK4681" s="3"/>
      <c r="AL4681" s="3"/>
      <c r="AN4681" s="3"/>
      <c r="AQ4681" s="3"/>
    </row>
    <row r="4682" spans="1:43">
      <c r="A4682" t="str">
        <f>IF(C4682="","","Allievo "&amp;COUNTIF($C$2:C4682,C4682))</f>
        <v/>
      </c>
      <c r="H4682" s="3"/>
      <c r="N4682" s="3"/>
      <c r="O4682" s="3"/>
      <c r="P4682" s="3"/>
      <c r="Q4682" s="3"/>
      <c r="R4682" s="3"/>
      <c r="S4682" s="3"/>
      <c r="T4682" s="3"/>
      <c r="V4682" s="3"/>
      <c r="W4682" s="3"/>
      <c r="X4682" s="3"/>
      <c r="Z4682" s="3"/>
      <c r="AA4682" s="3"/>
      <c r="AB4682" s="3"/>
      <c r="AC4682" s="3"/>
      <c r="AD4682" s="3"/>
      <c r="AF4682" s="3"/>
      <c r="AG4682" s="3"/>
      <c r="AH4682" s="3"/>
      <c r="AJ4682" s="3"/>
      <c r="AK4682" s="3"/>
      <c r="AL4682" s="3"/>
      <c r="AN4682" s="3"/>
      <c r="AQ4682" s="3"/>
    </row>
    <row r="4683" spans="1:43">
      <c r="A4683" t="str">
        <f>IF(C4683="","","Allievo "&amp;COUNTIF($C$2:C4683,C4683))</f>
        <v/>
      </c>
      <c r="H4683" s="3"/>
      <c r="N4683" s="3"/>
      <c r="O4683" s="3"/>
      <c r="P4683" s="3"/>
      <c r="Q4683" s="3"/>
      <c r="R4683" s="3"/>
      <c r="S4683" s="3"/>
      <c r="T4683" s="3"/>
      <c r="V4683" s="3"/>
      <c r="W4683" s="3"/>
      <c r="X4683" s="3"/>
      <c r="Z4683" s="3"/>
      <c r="AA4683" s="3"/>
      <c r="AB4683" s="3"/>
      <c r="AC4683" s="3"/>
      <c r="AD4683" s="3"/>
      <c r="AF4683" s="3"/>
      <c r="AG4683" s="3"/>
      <c r="AH4683" s="3"/>
      <c r="AJ4683" s="3"/>
      <c r="AK4683" s="3"/>
      <c r="AL4683" s="3"/>
      <c r="AN4683" s="3"/>
      <c r="AQ4683" s="3"/>
    </row>
    <row r="4684" spans="1:43">
      <c r="A4684" t="str">
        <f>IF(C4684="","","Allievo "&amp;COUNTIF($C$2:C4684,C4684))</f>
        <v/>
      </c>
      <c r="H4684" s="3"/>
      <c r="N4684" s="3"/>
      <c r="O4684" s="3"/>
      <c r="P4684" s="3"/>
      <c r="Q4684" s="3"/>
      <c r="R4684" s="3"/>
      <c r="S4684" s="3"/>
      <c r="T4684" s="3"/>
      <c r="V4684" s="3"/>
      <c r="W4684" s="3"/>
      <c r="X4684" s="3"/>
      <c r="Z4684" s="3"/>
      <c r="AA4684" s="3"/>
      <c r="AB4684" s="3"/>
      <c r="AC4684" s="3"/>
      <c r="AD4684" s="3"/>
      <c r="AF4684" s="3"/>
      <c r="AG4684" s="3"/>
      <c r="AH4684" s="3"/>
      <c r="AJ4684" s="3"/>
      <c r="AK4684" s="3"/>
      <c r="AL4684" s="3"/>
      <c r="AN4684" s="3"/>
      <c r="AQ4684" s="3"/>
    </row>
    <row r="4685" spans="1:43">
      <c r="A4685" t="str">
        <f>IF(C4685="","","Allievo "&amp;COUNTIF($C$2:C4685,C4685))</f>
        <v/>
      </c>
      <c r="H4685" s="3"/>
      <c r="N4685" s="3"/>
      <c r="O4685" s="3"/>
      <c r="P4685" s="3"/>
      <c r="Q4685" s="3"/>
      <c r="R4685" s="3"/>
      <c r="S4685" s="3"/>
      <c r="T4685" s="3"/>
      <c r="V4685" s="3"/>
      <c r="W4685" s="3"/>
      <c r="X4685" s="3"/>
      <c r="Z4685" s="3"/>
      <c r="AA4685" s="3"/>
      <c r="AB4685" s="3"/>
      <c r="AC4685" s="3"/>
      <c r="AD4685" s="3"/>
      <c r="AF4685" s="3"/>
      <c r="AG4685" s="3"/>
      <c r="AH4685" s="3"/>
      <c r="AJ4685" s="3"/>
      <c r="AK4685" s="3"/>
      <c r="AL4685" s="3"/>
      <c r="AN4685" s="3"/>
      <c r="AQ4685" s="3"/>
    </row>
    <row r="4686" spans="1:43">
      <c r="A4686" t="str">
        <f>IF(C4686="","","Allievo "&amp;COUNTIF($C$2:C4686,C4686))</f>
        <v/>
      </c>
      <c r="H4686" s="3"/>
      <c r="N4686" s="3"/>
      <c r="O4686" s="3"/>
      <c r="P4686" s="3"/>
      <c r="Q4686" s="3"/>
      <c r="R4686" s="3"/>
      <c r="S4686" s="3"/>
      <c r="T4686" s="3"/>
      <c r="V4686" s="3"/>
      <c r="W4686" s="3"/>
      <c r="X4686" s="3"/>
      <c r="Z4686" s="3"/>
      <c r="AA4686" s="3"/>
      <c r="AB4686" s="3"/>
      <c r="AC4686" s="3"/>
      <c r="AD4686" s="3"/>
      <c r="AF4686" s="3"/>
      <c r="AG4686" s="3"/>
      <c r="AH4686" s="3"/>
      <c r="AJ4686" s="3"/>
      <c r="AK4686" s="3"/>
      <c r="AL4686" s="3"/>
      <c r="AN4686" s="3"/>
      <c r="AQ4686" s="3"/>
    </row>
    <row r="4687" spans="1:43">
      <c r="A4687" t="str">
        <f>IF(C4687="","","Allievo "&amp;COUNTIF($C$2:C4687,C4687))</f>
        <v/>
      </c>
      <c r="H4687" s="3"/>
      <c r="N4687" s="3"/>
      <c r="O4687" s="3"/>
      <c r="P4687" s="3"/>
      <c r="Q4687" s="3"/>
      <c r="R4687" s="3"/>
      <c r="S4687" s="3"/>
      <c r="T4687" s="3"/>
      <c r="V4687" s="3"/>
      <c r="W4687" s="3"/>
      <c r="X4687" s="3"/>
      <c r="Z4687" s="3"/>
      <c r="AA4687" s="3"/>
      <c r="AB4687" s="3"/>
      <c r="AC4687" s="3"/>
      <c r="AD4687" s="3"/>
      <c r="AF4687" s="3"/>
      <c r="AG4687" s="3"/>
      <c r="AH4687" s="3"/>
      <c r="AJ4687" s="3"/>
      <c r="AK4687" s="3"/>
      <c r="AL4687" s="3"/>
      <c r="AN4687" s="3"/>
      <c r="AQ4687" s="3"/>
    </row>
    <row r="4688" spans="1:43">
      <c r="A4688" t="str">
        <f>IF(C4688="","","Allievo "&amp;COUNTIF($C$2:C4688,C4688))</f>
        <v/>
      </c>
      <c r="H4688" s="3"/>
      <c r="N4688" s="3"/>
      <c r="O4688" s="3"/>
      <c r="P4688" s="3"/>
      <c r="Q4688" s="3"/>
      <c r="R4688" s="3"/>
      <c r="S4688" s="3"/>
      <c r="T4688" s="3"/>
      <c r="V4688" s="3"/>
      <c r="W4688" s="3"/>
      <c r="X4688" s="3"/>
      <c r="Z4688" s="3"/>
      <c r="AA4688" s="3"/>
      <c r="AB4688" s="3"/>
      <c r="AC4688" s="3"/>
      <c r="AD4688" s="3"/>
      <c r="AF4688" s="3"/>
      <c r="AG4688" s="3"/>
      <c r="AH4688" s="3"/>
      <c r="AJ4688" s="3"/>
      <c r="AK4688" s="3"/>
      <c r="AL4688" s="3"/>
      <c r="AN4688" s="3"/>
      <c r="AQ4688" s="3"/>
    </row>
    <row r="4689" spans="1:43">
      <c r="A4689" t="str">
        <f>IF(C4689="","","Allievo "&amp;COUNTIF($C$2:C4689,C4689))</f>
        <v/>
      </c>
      <c r="H4689" s="3"/>
      <c r="N4689" s="3"/>
      <c r="O4689" s="3"/>
      <c r="P4689" s="3"/>
      <c r="Q4689" s="3"/>
      <c r="R4689" s="3"/>
      <c r="S4689" s="3"/>
      <c r="T4689" s="3"/>
      <c r="V4689" s="3"/>
      <c r="W4689" s="3"/>
      <c r="X4689" s="3"/>
      <c r="Z4689" s="3"/>
      <c r="AA4689" s="3"/>
      <c r="AB4689" s="3"/>
      <c r="AC4689" s="3"/>
      <c r="AD4689" s="3"/>
      <c r="AF4689" s="3"/>
      <c r="AG4689" s="3"/>
      <c r="AH4689" s="3"/>
      <c r="AJ4689" s="3"/>
      <c r="AK4689" s="3"/>
      <c r="AL4689" s="3"/>
      <c r="AN4689" s="3"/>
      <c r="AQ4689" s="3"/>
    </row>
    <row r="4690" spans="1:43">
      <c r="A4690" t="str">
        <f>IF(C4690="","","Allievo "&amp;COUNTIF($C$2:C4690,C4690))</f>
        <v/>
      </c>
      <c r="H4690" s="3"/>
      <c r="N4690" s="3"/>
      <c r="O4690" s="3"/>
      <c r="P4690" s="3"/>
      <c r="Q4690" s="3"/>
      <c r="R4690" s="3"/>
      <c r="S4690" s="3"/>
      <c r="T4690" s="3"/>
      <c r="V4690" s="3"/>
      <c r="W4690" s="3"/>
      <c r="X4690" s="3"/>
      <c r="Z4690" s="3"/>
      <c r="AA4690" s="3"/>
      <c r="AB4690" s="3"/>
      <c r="AC4690" s="3"/>
      <c r="AD4690" s="3"/>
      <c r="AF4690" s="3"/>
      <c r="AG4690" s="3"/>
      <c r="AH4690" s="3"/>
      <c r="AJ4690" s="3"/>
      <c r="AK4690" s="3"/>
      <c r="AL4690" s="3"/>
      <c r="AN4690" s="3"/>
      <c r="AQ4690" s="3"/>
    </row>
    <row r="4691" spans="1:43">
      <c r="A4691" t="str">
        <f>IF(C4691="","","Allievo "&amp;COUNTIF($C$2:C4691,C4691))</f>
        <v/>
      </c>
      <c r="H4691" s="3"/>
      <c r="N4691" s="3"/>
      <c r="O4691" s="3"/>
      <c r="P4691" s="3"/>
      <c r="Q4691" s="3"/>
      <c r="R4691" s="3"/>
      <c r="S4691" s="3"/>
      <c r="T4691" s="3"/>
      <c r="V4691" s="3"/>
      <c r="W4691" s="3"/>
      <c r="X4691" s="3"/>
      <c r="Z4691" s="3"/>
      <c r="AA4691" s="3"/>
      <c r="AB4691" s="3"/>
      <c r="AC4691" s="3"/>
      <c r="AD4691" s="3"/>
      <c r="AF4691" s="3"/>
      <c r="AG4691" s="3"/>
      <c r="AH4691" s="3"/>
      <c r="AJ4691" s="3"/>
      <c r="AK4691" s="3"/>
      <c r="AL4691" s="3"/>
      <c r="AN4691" s="3"/>
      <c r="AQ4691" s="3"/>
    </row>
    <row r="4692" spans="1:43">
      <c r="A4692" t="str">
        <f>IF(C4692="","","Allievo "&amp;COUNTIF($C$2:C4692,C4692))</f>
        <v/>
      </c>
      <c r="H4692" s="3"/>
      <c r="N4692" s="3"/>
      <c r="O4692" s="3"/>
      <c r="P4692" s="3"/>
      <c r="Q4692" s="3"/>
      <c r="R4692" s="3"/>
      <c r="S4692" s="3"/>
      <c r="T4692" s="3"/>
      <c r="V4692" s="3"/>
      <c r="W4692" s="3"/>
      <c r="X4692" s="3"/>
      <c r="Z4692" s="3"/>
      <c r="AA4692" s="3"/>
      <c r="AB4692" s="3"/>
      <c r="AC4692" s="3"/>
      <c r="AD4692" s="3"/>
      <c r="AF4692" s="3"/>
      <c r="AG4692" s="3"/>
      <c r="AH4692" s="3"/>
      <c r="AJ4692" s="3"/>
      <c r="AK4692" s="3"/>
      <c r="AL4692" s="3"/>
      <c r="AN4692" s="3"/>
      <c r="AQ4692" s="3"/>
    </row>
    <row r="4693" spans="1:43">
      <c r="A4693" t="str">
        <f>IF(C4693="","","Allievo "&amp;COUNTIF($C$2:C4693,C4693))</f>
        <v/>
      </c>
      <c r="H4693" s="3"/>
      <c r="N4693" s="3"/>
      <c r="O4693" s="3"/>
      <c r="P4693" s="3"/>
      <c r="Q4693" s="3"/>
      <c r="R4693" s="3"/>
      <c r="S4693" s="3"/>
      <c r="T4693" s="3"/>
      <c r="V4693" s="3"/>
      <c r="W4693" s="3"/>
      <c r="X4693" s="3"/>
      <c r="Z4693" s="3"/>
      <c r="AA4693" s="3"/>
      <c r="AB4693" s="3"/>
      <c r="AC4693" s="3"/>
      <c r="AD4693" s="3"/>
      <c r="AF4693" s="3"/>
      <c r="AG4693" s="3"/>
      <c r="AH4693" s="3"/>
      <c r="AJ4693" s="3"/>
      <c r="AK4693" s="3"/>
      <c r="AL4693" s="3"/>
      <c r="AN4693" s="3"/>
      <c r="AQ4693" s="3"/>
    </row>
    <row r="4694" spans="1:43">
      <c r="A4694" t="str">
        <f>IF(C4694="","","Allievo "&amp;COUNTIF($C$2:C4694,C4694))</f>
        <v/>
      </c>
      <c r="H4694" s="3"/>
      <c r="N4694" s="3"/>
      <c r="O4694" s="3"/>
      <c r="P4694" s="3"/>
      <c r="Q4694" s="3"/>
      <c r="R4694" s="3"/>
      <c r="S4694" s="3"/>
      <c r="T4694" s="3"/>
      <c r="V4694" s="3"/>
      <c r="W4694" s="3"/>
      <c r="X4694" s="3"/>
      <c r="Z4694" s="3"/>
      <c r="AA4694" s="3"/>
      <c r="AB4694" s="3"/>
      <c r="AC4694" s="3"/>
      <c r="AD4694" s="3"/>
      <c r="AF4694" s="3"/>
      <c r="AG4694" s="3"/>
      <c r="AH4694" s="3"/>
      <c r="AJ4694" s="3"/>
      <c r="AK4694" s="3"/>
      <c r="AL4694" s="3"/>
      <c r="AN4694" s="3"/>
      <c r="AQ4694" s="3"/>
    </row>
    <row r="4695" spans="1:43">
      <c r="A4695" t="str">
        <f>IF(C4695="","","Allievo "&amp;COUNTIF($C$2:C4695,C4695))</f>
        <v/>
      </c>
      <c r="H4695" s="3"/>
      <c r="N4695" s="3"/>
      <c r="O4695" s="3"/>
      <c r="P4695" s="3"/>
      <c r="Q4695" s="3"/>
      <c r="R4695" s="3"/>
      <c r="S4695" s="3"/>
      <c r="T4695" s="3"/>
      <c r="V4695" s="3"/>
      <c r="W4695" s="3"/>
      <c r="X4695" s="3"/>
      <c r="Z4695" s="3"/>
      <c r="AA4695" s="3"/>
      <c r="AB4695" s="3"/>
      <c r="AC4695" s="3"/>
      <c r="AD4695" s="3"/>
      <c r="AF4695" s="3"/>
      <c r="AG4695" s="3"/>
      <c r="AH4695" s="3"/>
      <c r="AJ4695" s="3"/>
      <c r="AK4695" s="3"/>
      <c r="AL4695" s="3"/>
      <c r="AN4695" s="3"/>
      <c r="AQ4695" s="3"/>
    </row>
    <row r="4696" spans="1:43">
      <c r="A4696" t="str">
        <f>IF(C4696="","","Allievo "&amp;COUNTIF($C$2:C4696,C4696))</f>
        <v/>
      </c>
      <c r="H4696" s="3"/>
      <c r="N4696" s="3"/>
      <c r="O4696" s="3"/>
      <c r="P4696" s="3"/>
      <c r="Q4696" s="3"/>
      <c r="R4696" s="3"/>
      <c r="S4696" s="3"/>
      <c r="T4696" s="3"/>
      <c r="V4696" s="3"/>
      <c r="W4696" s="3"/>
      <c r="X4696" s="3"/>
      <c r="Z4696" s="3"/>
      <c r="AA4696" s="3"/>
      <c r="AB4696" s="3"/>
      <c r="AC4696" s="3"/>
      <c r="AD4696" s="3"/>
      <c r="AF4696" s="3"/>
      <c r="AG4696" s="3"/>
      <c r="AH4696" s="3"/>
      <c r="AJ4696" s="3"/>
      <c r="AK4696" s="3"/>
      <c r="AL4696" s="3"/>
      <c r="AN4696" s="3"/>
      <c r="AQ4696" s="3"/>
    </row>
    <row r="4697" spans="1:43">
      <c r="A4697" t="str">
        <f>IF(C4697="","","Allievo "&amp;COUNTIF($C$2:C4697,C4697))</f>
        <v/>
      </c>
      <c r="H4697" s="3"/>
      <c r="N4697" s="3"/>
      <c r="O4697" s="3"/>
      <c r="P4697" s="3"/>
      <c r="Q4697" s="3"/>
      <c r="R4697" s="3"/>
      <c r="S4697" s="3"/>
      <c r="T4697" s="3"/>
      <c r="V4697" s="3"/>
      <c r="W4697" s="3"/>
      <c r="X4697" s="3"/>
      <c r="Z4697" s="3"/>
      <c r="AA4697" s="3"/>
      <c r="AB4697" s="3"/>
      <c r="AC4697" s="3"/>
      <c r="AD4697" s="3"/>
      <c r="AF4697" s="3"/>
      <c r="AG4697" s="3"/>
      <c r="AH4697" s="3"/>
      <c r="AJ4697" s="3"/>
      <c r="AK4697" s="3"/>
      <c r="AL4697" s="3"/>
      <c r="AN4697" s="3"/>
      <c r="AQ4697" s="3"/>
    </row>
    <row r="4698" spans="1:43">
      <c r="A4698" t="str">
        <f>IF(C4698="","","Allievo "&amp;COUNTIF($C$2:C4698,C4698))</f>
        <v/>
      </c>
      <c r="H4698" s="3"/>
      <c r="N4698" s="3"/>
      <c r="O4698" s="3"/>
      <c r="P4698" s="3"/>
      <c r="Q4698" s="3"/>
      <c r="R4698" s="3"/>
      <c r="S4698" s="3"/>
      <c r="T4698" s="3"/>
      <c r="V4698" s="3"/>
      <c r="W4698" s="3"/>
      <c r="X4698" s="3"/>
      <c r="Z4698" s="3"/>
      <c r="AA4698" s="3"/>
      <c r="AB4698" s="3"/>
      <c r="AC4698" s="3"/>
      <c r="AD4698" s="3"/>
      <c r="AF4698" s="3"/>
      <c r="AG4698" s="3"/>
      <c r="AH4698" s="3"/>
      <c r="AJ4698" s="3"/>
      <c r="AK4698" s="3"/>
      <c r="AL4698" s="3"/>
      <c r="AN4698" s="3"/>
      <c r="AQ4698" s="3"/>
    </row>
    <row r="4699" spans="1:43">
      <c r="A4699" t="str">
        <f>IF(C4699="","","Allievo "&amp;COUNTIF($C$2:C4699,C4699))</f>
        <v/>
      </c>
      <c r="H4699" s="3"/>
      <c r="N4699" s="3"/>
      <c r="O4699" s="3"/>
      <c r="P4699" s="3"/>
      <c r="Q4699" s="3"/>
      <c r="R4699" s="3"/>
      <c r="S4699" s="3"/>
      <c r="T4699" s="3"/>
      <c r="V4699" s="3"/>
      <c r="W4699" s="3"/>
      <c r="X4699" s="3"/>
      <c r="Z4699" s="3"/>
      <c r="AA4699" s="3"/>
      <c r="AB4699" s="3"/>
      <c r="AC4699" s="3"/>
      <c r="AD4699" s="3"/>
      <c r="AF4699" s="3"/>
      <c r="AG4699" s="3"/>
      <c r="AH4699" s="3"/>
      <c r="AJ4699" s="3"/>
      <c r="AK4699" s="3"/>
      <c r="AL4699" s="3"/>
      <c r="AN4699" s="3"/>
      <c r="AQ4699" s="3"/>
    </row>
    <row r="4700" spans="1:43">
      <c r="A4700" t="str">
        <f>IF(C4700="","","Allievo "&amp;COUNTIF($C$2:C4700,C4700))</f>
        <v/>
      </c>
      <c r="H4700" s="3"/>
      <c r="N4700" s="3"/>
      <c r="O4700" s="3"/>
      <c r="P4700" s="3"/>
      <c r="Q4700" s="3"/>
      <c r="R4700" s="3"/>
      <c r="S4700" s="3"/>
      <c r="T4700" s="3"/>
      <c r="V4700" s="3"/>
      <c r="W4700" s="3"/>
      <c r="X4700" s="3"/>
      <c r="Z4700" s="3"/>
      <c r="AA4700" s="3"/>
      <c r="AB4700" s="3"/>
      <c r="AC4700" s="3"/>
      <c r="AD4700" s="3"/>
      <c r="AF4700" s="3"/>
      <c r="AG4700" s="3"/>
      <c r="AH4700" s="3"/>
      <c r="AJ4700" s="3"/>
      <c r="AK4700" s="3"/>
      <c r="AL4700" s="3"/>
      <c r="AN4700" s="3"/>
      <c r="AQ4700" s="3"/>
    </row>
    <row r="4701" spans="1:43">
      <c r="A4701" t="str">
        <f>IF(C4701="","","Allievo "&amp;COUNTIF($C$2:C4701,C4701))</f>
        <v/>
      </c>
      <c r="H4701" s="3"/>
      <c r="N4701" s="3"/>
      <c r="O4701" s="3"/>
      <c r="P4701" s="3"/>
      <c r="Q4701" s="3"/>
      <c r="R4701" s="3"/>
      <c r="S4701" s="3"/>
      <c r="T4701" s="3"/>
      <c r="V4701" s="3"/>
      <c r="W4701" s="3"/>
      <c r="X4701" s="3"/>
      <c r="Z4701" s="3"/>
      <c r="AA4701" s="3"/>
      <c r="AB4701" s="3"/>
      <c r="AC4701" s="3"/>
      <c r="AD4701" s="3"/>
      <c r="AF4701" s="3"/>
      <c r="AG4701" s="3"/>
      <c r="AH4701" s="3"/>
      <c r="AJ4701" s="3"/>
      <c r="AK4701" s="3"/>
      <c r="AL4701" s="3"/>
      <c r="AN4701" s="3"/>
      <c r="AQ4701" s="3"/>
    </row>
    <row r="4702" spans="1:43">
      <c r="A4702" t="str">
        <f>IF(C4702="","","Allievo "&amp;COUNTIF($C$2:C4702,C4702))</f>
        <v/>
      </c>
      <c r="H4702" s="3"/>
      <c r="N4702" s="3"/>
      <c r="O4702" s="3"/>
      <c r="P4702" s="3"/>
      <c r="Q4702" s="3"/>
      <c r="R4702" s="3"/>
      <c r="S4702" s="3"/>
      <c r="T4702" s="3"/>
      <c r="V4702" s="3"/>
      <c r="W4702" s="3"/>
      <c r="X4702" s="3"/>
      <c r="Z4702" s="3"/>
      <c r="AA4702" s="3"/>
      <c r="AB4702" s="3"/>
      <c r="AC4702" s="3"/>
      <c r="AD4702" s="3"/>
      <c r="AF4702" s="3"/>
      <c r="AG4702" s="3"/>
      <c r="AH4702" s="3"/>
      <c r="AJ4702" s="3"/>
      <c r="AK4702" s="3"/>
      <c r="AL4702" s="3"/>
      <c r="AN4702" s="3"/>
      <c r="AQ4702" s="3"/>
    </row>
    <row r="4703" spans="1:43">
      <c r="A4703" t="str">
        <f>IF(C4703="","","Allievo "&amp;COUNTIF($C$2:C4703,C4703))</f>
        <v/>
      </c>
      <c r="H4703" s="3"/>
      <c r="N4703" s="3"/>
      <c r="O4703" s="3"/>
      <c r="P4703" s="3"/>
      <c r="Q4703" s="3"/>
      <c r="R4703" s="3"/>
      <c r="S4703" s="3"/>
      <c r="T4703" s="3"/>
      <c r="V4703" s="3"/>
      <c r="W4703" s="3"/>
      <c r="X4703" s="3"/>
      <c r="Z4703" s="3"/>
      <c r="AA4703" s="3"/>
      <c r="AB4703" s="3"/>
      <c r="AC4703" s="3"/>
      <c r="AD4703" s="3"/>
      <c r="AF4703" s="3"/>
      <c r="AG4703" s="3"/>
      <c r="AH4703" s="3"/>
      <c r="AJ4703" s="3"/>
      <c r="AK4703" s="3"/>
      <c r="AL4703" s="3"/>
      <c r="AN4703" s="3"/>
      <c r="AQ4703" s="3"/>
    </row>
    <row r="4704" spans="1:43">
      <c r="A4704" t="str">
        <f>IF(C4704="","","Allievo "&amp;COUNTIF($C$2:C4704,C4704))</f>
        <v/>
      </c>
      <c r="H4704" s="3"/>
      <c r="N4704" s="3"/>
      <c r="O4704" s="3"/>
      <c r="P4704" s="3"/>
      <c r="Q4704" s="3"/>
      <c r="R4704" s="3"/>
      <c r="S4704" s="3"/>
      <c r="T4704" s="3"/>
      <c r="V4704" s="3"/>
      <c r="W4704" s="3"/>
      <c r="X4704" s="3"/>
      <c r="Z4704" s="3"/>
      <c r="AA4704" s="3"/>
      <c r="AB4704" s="3"/>
      <c r="AC4704" s="3"/>
      <c r="AD4704" s="3"/>
      <c r="AF4704" s="3"/>
      <c r="AG4704" s="3"/>
      <c r="AH4704" s="3"/>
      <c r="AJ4704" s="3"/>
      <c r="AK4704" s="3"/>
      <c r="AL4704" s="3"/>
      <c r="AN4704" s="3"/>
      <c r="AQ4704" s="3"/>
    </row>
    <row r="4705" spans="1:43">
      <c r="A4705" t="str">
        <f>IF(C4705="","","Allievo "&amp;COUNTIF($C$2:C4705,C4705))</f>
        <v/>
      </c>
      <c r="H4705" s="3"/>
      <c r="N4705" s="3"/>
      <c r="O4705" s="3"/>
      <c r="P4705" s="3"/>
      <c r="Q4705" s="3"/>
      <c r="R4705" s="3"/>
      <c r="S4705" s="3"/>
      <c r="T4705" s="3"/>
      <c r="V4705" s="3"/>
      <c r="W4705" s="3"/>
      <c r="X4705" s="3"/>
      <c r="Z4705" s="3"/>
      <c r="AA4705" s="3"/>
      <c r="AB4705" s="3"/>
      <c r="AC4705" s="3"/>
      <c r="AD4705" s="3"/>
      <c r="AF4705" s="3"/>
      <c r="AG4705" s="3"/>
      <c r="AH4705" s="3"/>
      <c r="AJ4705" s="3"/>
      <c r="AK4705" s="3"/>
      <c r="AL4705" s="3"/>
      <c r="AN4705" s="3"/>
      <c r="AQ4705" s="3"/>
    </row>
    <row r="4706" spans="1:43">
      <c r="A4706" t="str">
        <f>IF(C4706="","","Allievo "&amp;COUNTIF($C$2:C4706,C4706))</f>
        <v/>
      </c>
      <c r="H4706" s="3"/>
      <c r="N4706" s="3"/>
      <c r="O4706" s="3"/>
      <c r="P4706" s="3"/>
      <c r="Q4706" s="3"/>
      <c r="R4706" s="3"/>
      <c r="S4706" s="3"/>
      <c r="T4706" s="3"/>
      <c r="V4706" s="3"/>
      <c r="W4706" s="3"/>
      <c r="X4706" s="3"/>
      <c r="Z4706" s="3"/>
      <c r="AA4706" s="3"/>
      <c r="AB4706" s="3"/>
      <c r="AC4706" s="3"/>
      <c r="AD4706" s="3"/>
      <c r="AF4706" s="3"/>
      <c r="AG4706" s="3"/>
      <c r="AH4706" s="3"/>
      <c r="AJ4706" s="3"/>
      <c r="AK4706" s="3"/>
      <c r="AL4706" s="3"/>
      <c r="AN4706" s="3"/>
      <c r="AQ4706" s="3"/>
    </row>
    <row r="4707" spans="1:43">
      <c r="A4707" t="str">
        <f>IF(C4707="","","Allievo "&amp;COUNTIF($C$2:C4707,C4707))</f>
        <v/>
      </c>
      <c r="H4707" s="3"/>
      <c r="N4707" s="3"/>
      <c r="O4707" s="3"/>
      <c r="P4707" s="3"/>
      <c r="Q4707" s="3"/>
      <c r="R4707" s="3"/>
      <c r="S4707" s="3"/>
      <c r="T4707" s="3"/>
      <c r="V4707" s="3"/>
      <c r="W4707" s="3"/>
      <c r="X4707" s="3"/>
      <c r="Z4707" s="3"/>
      <c r="AA4707" s="3"/>
      <c r="AB4707" s="3"/>
      <c r="AC4707" s="3"/>
      <c r="AD4707" s="3"/>
      <c r="AF4707" s="3"/>
      <c r="AG4707" s="3"/>
      <c r="AH4707" s="3"/>
      <c r="AJ4707" s="3"/>
      <c r="AK4707" s="3"/>
      <c r="AL4707" s="3"/>
      <c r="AN4707" s="3"/>
      <c r="AQ4707" s="3"/>
    </row>
    <row r="4708" spans="1:43">
      <c r="A4708" t="str">
        <f>IF(C4708="","","Allievo "&amp;COUNTIF($C$2:C4708,C4708))</f>
        <v/>
      </c>
      <c r="H4708" s="3"/>
      <c r="N4708" s="3"/>
      <c r="O4708" s="3"/>
      <c r="P4708" s="3"/>
      <c r="Q4708" s="3"/>
      <c r="R4708" s="3"/>
      <c r="S4708" s="3"/>
      <c r="T4708" s="3"/>
      <c r="V4708" s="3"/>
      <c r="W4708" s="3"/>
      <c r="X4708" s="3"/>
      <c r="Z4708" s="3"/>
      <c r="AA4708" s="3"/>
      <c r="AB4708" s="3"/>
      <c r="AC4708" s="3"/>
      <c r="AD4708" s="3"/>
      <c r="AF4708" s="3"/>
      <c r="AG4708" s="3"/>
      <c r="AH4708" s="3"/>
      <c r="AJ4708" s="3"/>
      <c r="AK4708" s="3"/>
      <c r="AL4708" s="3"/>
      <c r="AN4708" s="3"/>
      <c r="AQ4708" s="3"/>
    </row>
    <row r="4709" spans="1:43">
      <c r="A4709" t="str">
        <f>IF(C4709="","","Allievo "&amp;COUNTIF($C$2:C4709,C4709))</f>
        <v/>
      </c>
      <c r="H4709" s="3"/>
      <c r="N4709" s="3"/>
      <c r="O4709" s="3"/>
      <c r="P4709" s="3"/>
      <c r="Q4709" s="3"/>
      <c r="R4709" s="3"/>
      <c r="S4709" s="3"/>
      <c r="T4709" s="3"/>
      <c r="V4709" s="3"/>
      <c r="W4709" s="3"/>
      <c r="X4709" s="3"/>
      <c r="Z4709" s="3"/>
      <c r="AA4709" s="3"/>
      <c r="AB4709" s="3"/>
      <c r="AC4709" s="3"/>
      <c r="AD4709" s="3"/>
      <c r="AF4709" s="3"/>
      <c r="AG4709" s="3"/>
      <c r="AH4709" s="3"/>
      <c r="AJ4709" s="3"/>
      <c r="AK4709" s="3"/>
      <c r="AL4709" s="3"/>
      <c r="AN4709" s="3"/>
      <c r="AQ4709" s="3"/>
    </row>
    <row r="4710" spans="1:43">
      <c r="A4710" t="str">
        <f>IF(C4710="","","Allievo "&amp;COUNTIF($C$2:C4710,C4710))</f>
        <v/>
      </c>
      <c r="H4710" s="3"/>
      <c r="N4710" s="3"/>
      <c r="O4710" s="3"/>
      <c r="P4710" s="3"/>
      <c r="Q4710" s="3"/>
      <c r="R4710" s="3"/>
      <c r="S4710" s="3"/>
      <c r="T4710" s="3"/>
      <c r="V4710" s="3"/>
      <c r="W4710" s="3"/>
      <c r="X4710" s="3"/>
      <c r="Z4710" s="3"/>
      <c r="AA4710" s="3"/>
      <c r="AB4710" s="3"/>
      <c r="AC4710" s="3"/>
      <c r="AD4710" s="3"/>
      <c r="AF4710" s="3"/>
      <c r="AG4710" s="3"/>
      <c r="AH4710" s="3"/>
      <c r="AJ4710" s="3"/>
      <c r="AK4710" s="3"/>
      <c r="AL4710" s="3"/>
      <c r="AN4710" s="3"/>
      <c r="AQ4710" s="3"/>
    </row>
    <row r="4711" spans="1:43">
      <c r="A4711" t="str">
        <f>IF(C4711="","","Allievo "&amp;COUNTIF($C$2:C4711,C4711))</f>
        <v/>
      </c>
      <c r="H4711" s="3"/>
      <c r="N4711" s="3"/>
      <c r="O4711" s="3"/>
      <c r="P4711" s="3"/>
      <c r="Q4711" s="3"/>
      <c r="R4711" s="3"/>
      <c r="S4711" s="3"/>
      <c r="T4711" s="3"/>
      <c r="V4711" s="3"/>
      <c r="W4711" s="3"/>
      <c r="X4711" s="3"/>
      <c r="Z4711" s="3"/>
      <c r="AA4711" s="3"/>
      <c r="AB4711" s="3"/>
      <c r="AC4711" s="3"/>
      <c r="AD4711" s="3"/>
      <c r="AF4711" s="3"/>
      <c r="AG4711" s="3"/>
      <c r="AH4711" s="3"/>
      <c r="AJ4711" s="3"/>
      <c r="AK4711" s="3"/>
      <c r="AL4711" s="3"/>
      <c r="AN4711" s="3"/>
      <c r="AQ4711" s="3"/>
    </row>
    <row r="4712" spans="1:43">
      <c r="A4712" t="str">
        <f>IF(C4712="","","Allievo "&amp;COUNTIF($C$2:C4712,C4712))</f>
        <v/>
      </c>
      <c r="H4712" s="3"/>
      <c r="N4712" s="3"/>
      <c r="O4712" s="3"/>
      <c r="P4712" s="3"/>
      <c r="Q4712" s="3"/>
      <c r="R4712" s="3"/>
      <c r="S4712" s="3"/>
      <c r="T4712" s="3"/>
      <c r="V4712" s="3"/>
      <c r="W4712" s="3"/>
      <c r="X4712" s="3"/>
      <c r="Z4712" s="3"/>
      <c r="AA4712" s="3"/>
      <c r="AB4712" s="3"/>
      <c r="AC4712" s="3"/>
      <c r="AD4712" s="3"/>
      <c r="AF4712" s="3"/>
      <c r="AG4712" s="3"/>
      <c r="AH4712" s="3"/>
      <c r="AJ4712" s="3"/>
      <c r="AK4712" s="3"/>
      <c r="AL4712" s="3"/>
      <c r="AN4712" s="3"/>
      <c r="AQ4712" s="3"/>
    </row>
    <row r="4713" spans="1:43">
      <c r="A4713" t="str">
        <f>IF(C4713="","","Allievo "&amp;COUNTIF($C$2:C4713,C4713))</f>
        <v/>
      </c>
      <c r="H4713" s="3"/>
      <c r="N4713" s="3"/>
      <c r="O4713" s="3"/>
      <c r="P4713" s="3"/>
      <c r="Q4713" s="3"/>
      <c r="R4713" s="3"/>
      <c r="S4713" s="3"/>
      <c r="T4713" s="3"/>
      <c r="V4713" s="3"/>
      <c r="W4713" s="3"/>
      <c r="X4713" s="3"/>
      <c r="Z4713" s="3"/>
      <c r="AA4713" s="3"/>
      <c r="AB4713" s="3"/>
      <c r="AC4713" s="3"/>
      <c r="AD4713" s="3"/>
      <c r="AF4713" s="3"/>
      <c r="AG4713" s="3"/>
      <c r="AH4713" s="3"/>
      <c r="AJ4713" s="3"/>
      <c r="AK4713" s="3"/>
      <c r="AL4713" s="3"/>
      <c r="AN4713" s="3"/>
      <c r="AQ4713" s="3"/>
    </row>
    <row r="4714" spans="1:43">
      <c r="A4714" t="str">
        <f>IF(C4714="","","Allievo "&amp;COUNTIF($C$2:C4714,C4714))</f>
        <v/>
      </c>
      <c r="H4714" s="3"/>
      <c r="N4714" s="3"/>
      <c r="O4714" s="3"/>
      <c r="P4714" s="3"/>
      <c r="Q4714" s="3"/>
      <c r="R4714" s="3"/>
      <c r="S4714" s="3"/>
      <c r="T4714" s="3"/>
      <c r="V4714" s="3"/>
      <c r="W4714" s="3"/>
      <c r="X4714" s="3"/>
      <c r="Z4714" s="3"/>
      <c r="AA4714" s="3"/>
      <c r="AB4714" s="3"/>
      <c r="AC4714" s="3"/>
      <c r="AD4714" s="3"/>
      <c r="AF4714" s="3"/>
      <c r="AG4714" s="3"/>
      <c r="AH4714" s="3"/>
      <c r="AJ4714" s="3"/>
      <c r="AK4714" s="3"/>
      <c r="AL4714" s="3"/>
      <c r="AN4714" s="3"/>
      <c r="AQ4714" s="3"/>
    </row>
    <row r="4715" spans="1:43">
      <c r="A4715" t="str">
        <f>IF(C4715="","","Allievo "&amp;COUNTIF($C$2:C4715,C4715))</f>
        <v/>
      </c>
      <c r="H4715" s="3"/>
      <c r="N4715" s="3"/>
      <c r="O4715" s="3"/>
      <c r="P4715" s="3"/>
      <c r="Q4715" s="3"/>
      <c r="R4715" s="3"/>
      <c r="S4715" s="3"/>
      <c r="T4715" s="3"/>
      <c r="V4715" s="3"/>
      <c r="W4715" s="3"/>
      <c r="X4715" s="3"/>
      <c r="Z4715" s="3"/>
      <c r="AA4715" s="3"/>
      <c r="AB4715" s="3"/>
      <c r="AC4715" s="3"/>
      <c r="AD4715" s="3"/>
      <c r="AF4715" s="3"/>
      <c r="AG4715" s="3"/>
      <c r="AH4715" s="3"/>
      <c r="AJ4715" s="3"/>
      <c r="AK4715" s="3"/>
      <c r="AL4715" s="3"/>
      <c r="AN4715" s="3"/>
      <c r="AQ4715" s="3"/>
    </row>
    <row r="4716" spans="1:43">
      <c r="A4716" t="str">
        <f>IF(C4716="","","Allievo "&amp;COUNTIF($C$2:C4716,C4716))</f>
        <v/>
      </c>
      <c r="H4716" s="3"/>
      <c r="N4716" s="3"/>
      <c r="O4716" s="3"/>
      <c r="P4716" s="3"/>
      <c r="Q4716" s="3"/>
      <c r="R4716" s="3"/>
      <c r="S4716" s="3"/>
      <c r="T4716" s="3"/>
      <c r="V4716" s="3"/>
      <c r="W4716" s="3"/>
      <c r="X4716" s="3"/>
      <c r="Z4716" s="3"/>
      <c r="AA4716" s="3"/>
      <c r="AB4716" s="3"/>
      <c r="AC4716" s="3"/>
      <c r="AD4716" s="3"/>
      <c r="AF4716" s="3"/>
      <c r="AG4716" s="3"/>
      <c r="AH4716" s="3"/>
      <c r="AJ4716" s="3"/>
      <c r="AK4716" s="3"/>
      <c r="AL4716" s="3"/>
      <c r="AN4716" s="3"/>
      <c r="AQ4716" s="3"/>
    </row>
    <row r="4717" spans="1:43">
      <c r="A4717" t="str">
        <f>IF(C4717="","","Allievo "&amp;COUNTIF($C$2:C4717,C4717))</f>
        <v/>
      </c>
      <c r="H4717" s="3"/>
      <c r="N4717" s="3"/>
      <c r="O4717" s="3"/>
      <c r="P4717" s="3"/>
      <c r="Q4717" s="3"/>
      <c r="R4717" s="3"/>
      <c r="S4717" s="3"/>
      <c r="T4717" s="3"/>
      <c r="V4717" s="3"/>
      <c r="W4717" s="3"/>
      <c r="X4717" s="3"/>
      <c r="Z4717" s="3"/>
      <c r="AA4717" s="3"/>
      <c r="AB4717" s="3"/>
      <c r="AC4717" s="3"/>
      <c r="AD4717" s="3"/>
      <c r="AF4717" s="3"/>
      <c r="AG4717" s="3"/>
      <c r="AH4717" s="3"/>
      <c r="AJ4717" s="3"/>
      <c r="AK4717" s="3"/>
      <c r="AL4717" s="3"/>
      <c r="AN4717" s="3"/>
      <c r="AQ4717" s="3"/>
    </row>
    <row r="4718" spans="1:43">
      <c r="A4718" t="str">
        <f>IF(C4718="","","Allievo "&amp;COUNTIF($C$2:C4718,C4718))</f>
        <v/>
      </c>
      <c r="H4718" s="3"/>
      <c r="N4718" s="3"/>
      <c r="O4718" s="3"/>
      <c r="P4718" s="3"/>
      <c r="Q4718" s="3"/>
      <c r="R4718" s="3"/>
      <c r="S4718" s="3"/>
      <c r="T4718" s="3"/>
      <c r="V4718" s="3"/>
      <c r="W4718" s="3"/>
      <c r="X4718" s="3"/>
      <c r="Z4718" s="3"/>
      <c r="AA4718" s="3"/>
      <c r="AB4718" s="3"/>
      <c r="AC4718" s="3"/>
      <c r="AD4718" s="3"/>
      <c r="AF4718" s="3"/>
      <c r="AG4718" s="3"/>
      <c r="AH4718" s="3"/>
      <c r="AJ4718" s="3"/>
      <c r="AK4718" s="3"/>
      <c r="AL4718" s="3"/>
      <c r="AN4718" s="3"/>
      <c r="AQ4718" s="3"/>
    </row>
    <row r="4719" spans="1:43">
      <c r="A4719" t="str">
        <f>IF(C4719="","","Allievo "&amp;COUNTIF($C$2:C4719,C4719))</f>
        <v/>
      </c>
      <c r="H4719" s="3"/>
      <c r="N4719" s="3"/>
      <c r="O4719" s="3"/>
      <c r="P4719" s="3"/>
      <c r="Q4719" s="3"/>
      <c r="R4719" s="3"/>
      <c r="S4719" s="3"/>
      <c r="T4719" s="3"/>
      <c r="V4719" s="3"/>
      <c r="W4719" s="3"/>
      <c r="X4719" s="3"/>
      <c r="Z4719" s="3"/>
      <c r="AA4719" s="3"/>
      <c r="AB4719" s="3"/>
      <c r="AC4719" s="3"/>
      <c r="AD4719" s="3"/>
      <c r="AF4719" s="3"/>
      <c r="AG4719" s="3"/>
      <c r="AH4719" s="3"/>
      <c r="AJ4719" s="3"/>
      <c r="AK4719" s="3"/>
      <c r="AL4719" s="3"/>
      <c r="AN4719" s="3"/>
      <c r="AQ4719" s="3"/>
    </row>
    <row r="4720" spans="1:43">
      <c r="A4720" t="str">
        <f>IF(C4720="","","Allievo "&amp;COUNTIF($C$2:C4720,C4720))</f>
        <v/>
      </c>
      <c r="H4720" s="3"/>
      <c r="N4720" s="3"/>
      <c r="O4720" s="3"/>
      <c r="P4720" s="3"/>
      <c r="Q4720" s="3"/>
      <c r="R4720" s="3"/>
      <c r="S4720" s="3"/>
      <c r="T4720" s="3"/>
      <c r="V4720" s="3"/>
      <c r="W4720" s="3"/>
      <c r="X4720" s="3"/>
      <c r="Z4720" s="3"/>
      <c r="AA4720" s="3"/>
      <c r="AB4720" s="3"/>
      <c r="AC4720" s="3"/>
      <c r="AD4720" s="3"/>
      <c r="AF4720" s="3"/>
      <c r="AG4720" s="3"/>
      <c r="AH4720" s="3"/>
      <c r="AJ4720" s="3"/>
      <c r="AK4720" s="3"/>
      <c r="AL4720" s="3"/>
      <c r="AN4720" s="3"/>
      <c r="AQ4720" s="3"/>
    </row>
    <row r="4721" spans="1:43">
      <c r="A4721" t="str">
        <f>IF(C4721="","","Allievo "&amp;COUNTIF($C$2:C4721,C4721))</f>
        <v/>
      </c>
      <c r="H4721" s="3"/>
      <c r="N4721" s="3"/>
      <c r="O4721" s="3"/>
      <c r="P4721" s="3"/>
      <c r="Q4721" s="3"/>
      <c r="R4721" s="3"/>
      <c r="S4721" s="3"/>
      <c r="T4721" s="3"/>
      <c r="V4721" s="3"/>
      <c r="W4721" s="3"/>
      <c r="X4721" s="3"/>
      <c r="Z4721" s="3"/>
      <c r="AA4721" s="3"/>
      <c r="AB4721" s="3"/>
      <c r="AC4721" s="3"/>
      <c r="AD4721" s="3"/>
      <c r="AF4721" s="3"/>
      <c r="AG4721" s="3"/>
      <c r="AH4721" s="3"/>
      <c r="AJ4721" s="3"/>
      <c r="AK4721" s="3"/>
      <c r="AL4721" s="3"/>
      <c r="AN4721" s="3"/>
      <c r="AQ4721" s="3"/>
    </row>
    <row r="4722" spans="1:43">
      <c r="A4722" t="str">
        <f>IF(C4722="","","Allievo "&amp;COUNTIF($C$2:C4722,C4722))</f>
        <v/>
      </c>
      <c r="H4722" s="3"/>
      <c r="N4722" s="3"/>
      <c r="O4722" s="3"/>
      <c r="P4722" s="3"/>
      <c r="Q4722" s="3"/>
      <c r="R4722" s="3"/>
      <c r="S4722" s="3"/>
      <c r="T4722" s="3"/>
      <c r="V4722" s="3"/>
      <c r="W4722" s="3"/>
      <c r="X4722" s="3"/>
      <c r="Z4722" s="3"/>
      <c r="AA4722" s="3"/>
      <c r="AB4722" s="3"/>
      <c r="AC4722" s="3"/>
      <c r="AD4722" s="3"/>
      <c r="AF4722" s="3"/>
      <c r="AG4722" s="3"/>
      <c r="AH4722" s="3"/>
      <c r="AJ4722" s="3"/>
      <c r="AK4722" s="3"/>
      <c r="AL4722" s="3"/>
      <c r="AN4722" s="3"/>
      <c r="AQ4722" s="3"/>
    </row>
    <row r="4723" spans="1:43">
      <c r="A4723" t="str">
        <f>IF(C4723="","","Allievo "&amp;COUNTIF($C$2:C4723,C4723))</f>
        <v/>
      </c>
      <c r="H4723" s="3"/>
      <c r="N4723" s="3"/>
      <c r="O4723" s="3"/>
      <c r="P4723" s="3"/>
      <c r="Q4723" s="3"/>
      <c r="R4723" s="3"/>
      <c r="S4723" s="3"/>
      <c r="T4723" s="3"/>
      <c r="V4723" s="3"/>
      <c r="W4723" s="3"/>
      <c r="X4723" s="3"/>
      <c r="Z4723" s="3"/>
      <c r="AA4723" s="3"/>
      <c r="AB4723" s="3"/>
      <c r="AC4723" s="3"/>
      <c r="AD4723" s="3"/>
      <c r="AF4723" s="3"/>
      <c r="AG4723" s="3"/>
      <c r="AH4723" s="3"/>
      <c r="AJ4723" s="3"/>
      <c r="AK4723" s="3"/>
      <c r="AL4723" s="3"/>
      <c r="AN4723" s="3"/>
      <c r="AQ4723" s="3"/>
    </row>
    <row r="4724" spans="1:43">
      <c r="A4724" t="str">
        <f>IF(C4724="","","Allievo "&amp;COUNTIF($C$2:C4724,C4724))</f>
        <v/>
      </c>
      <c r="H4724" s="3"/>
      <c r="N4724" s="3"/>
      <c r="O4724" s="3"/>
      <c r="P4724" s="3"/>
      <c r="Q4724" s="3"/>
      <c r="R4724" s="3"/>
      <c r="S4724" s="3"/>
      <c r="T4724" s="3"/>
      <c r="V4724" s="3"/>
      <c r="W4724" s="3"/>
      <c r="X4724" s="3"/>
      <c r="Z4724" s="3"/>
      <c r="AA4724" s="3"/>
      <c r="AB4724" s="3"/>
      <c r="AC4724" s="3"/>
      <c r="AD4724" s="3"/>
      <c r="AF4724" s="3"/>
      <c r="AG4724" s="3"/>
      <c r="AH4724" s="3"/>
      <c r="AJ4724" s="3"/>
      <c r="AK4724" s="3"/>
      <c r="AL4724" s="3"/>
      <c r="AN4724" s="3"/>
      <c r="AQ4724" s="3"/>
    </row>
    <row r="4725" spans="1:43">
      <c r="A4725" t="str">
        <f>IF(C4725="","","Allievo "&amp;COUNTIF($C$2:C4725,C4725))</f>
        <v/>
      </c>
      <c r="H4725" s="3"/>
      <c r="N4725" s="3"/>
      <c r="O4725" s="3"/>
      <c r="P4725" s="3"/>
      <c r="Q4725" s="3"/>
      <c r="R4725" s="3"/>
      <c r="S4725" s="3"/>
      <c r="T4725" s="3"/>
      <c r="V4725" s="3"/>
      <c r="W4725" s="3"/>
      <c r="X4725" s="3"/>
      <c r="Z4725" s="3"/>
      <c r="AA4725" s="3"/>
      <c r="AB4725" s="3"/>
      <c r="AC4725" s="3"/>
      <c r="AD4725" s="3"/>
      <c r="AF4725" s="3"/>
      <c r="AG4725" s="3"/>
      <c r="AH4725" s="3"/>
      <c r="AJ4725" s="3"/>
      <c r="AK4725" s="3"/>
      <c r="AL4725" s="3"/>
      <c r="AN4725" s="3"/>
      <c r="AQ4725" s="3"/>
    </row>
    <row r="4726" spans="1:43">
      <c r="A4726" t="str">
        <f>IF(C4726="","","Allievo "&amp;COUNTIF($C$2:C4726,C4726))</f>
        <v/>
      </c>
      <c r="H4726" s="3"/>
      <c r="N4726" s="3"/>
      <c r="O4726" s="3"/>
      <c r="P4726" s="3"/>
      <c r="Q4726" s="3"/>
      <c r="R4726" s="3"/>
      <c r="S4726" s="3"/>
      <c r="T4726" s="3"/>
      <c r="V4726" s="3"/>
      <c r="W4726" s="3"/>
      <c r="X4726" s="3"/>
      <c r="Z4726" s="3"/>
      <c r="AA4726" s="3"/>
      <c r="AB4726" s="3"/>
      <c r="AC4726" s="3"/>
      <c r="AD4726" s="3"/>
      <c r="AF4726" s="3"/>
      <c r="AG4726" s="3"/>
      <c r="AH4726" s="3"/>
      <c r="AJ4726" s="3"/>
      <c r="AK4726" s="3"/>
      <c r="AL4726" s="3"/>
      <c r="AN4726" s="3"/>
      <c r="AQ4726" s="3"/>
    </row>
    <row r="4727" spans="1:43">
      <c r="A4727" t="str">
        <f>IF(C4727="","","Allievo "&amp;COUNTIF($C$2:C4727,C4727))</f>
        <v/>
      </c>
      <c r="H4727" s="3"/>
      <c r="N4727" s="3"/>
      <c r="O4727" s="3"/>
      <c r="P4727" s="3"/>
      <c r="Q4727" s="3"/>
      <c r="R4727" s="3"/>
      <c r="S4727" s="3"/>
      <c r="T4727" s="3"/>
      <c r="V4727" s="3"/>
      <c r="W4727" s="3"/>
      <c r="X4727" s="3"/>
      <c r="Z4727" s="3"/>
      <c r="AA4727" s="3"/>
      <c r="AB4727" s="3"/>
      <c r="AC4727" s="3"/>
      <c r="AD4727" s="3"/>
      <c r="AF4727" s="3"/>
      <c r="AG4727" s="3"/>
      <c r="AH4727" s="3"/>
      <c r="AJ4727" s="3"/>
      <c r="AK4727" s="3"/>
      <c r="AL4727" s="3"/>
      <c r="AN4727" s="3"/>
      <c r="AQ4727" s="3"/>
    </row>
    <row r="4728" spans="1:43">
      <c r="A4728" t="str">
        <f>IF(C4728="","","Allievo "&amp;COUNTIF($C$2:C4728,C4728))</f>
        <v/>
      </c>
      <c r="H4728" s="3"/>
      <c r="N4728" s="3"/>
      <c r="O4728" s="3"/>
      <c r="P4728" s="3"/>
      <c r="Q4728" s="3"/>
      <c r="R4728" s="3"/>
      <c r="S4728" s="3"/>
      <c r="T4728" s="3"/>
      <c r="V4728" s="3"/>
      <c r="W4728" s="3"/>
      <c r="X4728" s="3"/>
      <c r="Z4728" s="3"/>
      <c r="AA4728" s="3"/>
      <c r="AB4728" s="3"/>
      <c r="AC4728" s="3"/>
      <c r="AD4728" s="3"/>
      <c r="AF4728" s="3"/>
      <c r="AG4728" s="3"/>
      <c r="AH4728" s="3"/>
      <c r="AJ4728" s="3"/>
      <c r="AK4728" s="3"/>
      <c r="AL4728" s="3"/>
      <c r="AN4728" s="3"/>
      <c r="AQ4728" s="3"/>
    </row>
    <row r="4729" spans="1:43">
      <c r="A4729" t="str">
        <f>IF(C4729="","","Allievo "&amp;COUNTIF($C$2:C4729,C4729))</f>
        <v/>
      </c>
      <c r="H4729" s="3"/>
      <c r="N4729" s="3"/>
      <c r="O4729" s="3"/>
      <c r="P4729" s="3"/>
      <c r="Q4729" s="3"/>
      <c r="R4729" s="3"/>
      <c r="S4729" s="3"/>
      <c r="T4729" s="3"/>
      <c r="V4729" s="3"/>
      <c r="W4729" s="3"/>
      <c r="X4729" s="3"/>
      <c r="Z4729" s="3"/>
      <c r="AA4729" s="3"/>
      <c r="AB4729" s="3"/>
      <c r="AC4729" s="3"/>
      <c r="AD4729" s="3"/>
      <c r="AF4729" s="3"/>
      <c r="AG4729" s="3"/>
      <c r="AH4729" s="3"/>
      <c r="AJ4729" s="3"/>
      <c r="AK4729" s="3"/>
      <c r="AL4729" s="3"/>
      <c r="AN4729" s="3"/>
      <c r="AQ4729" s="3"/>
    </row>
    <row r="4730" spans="1:43">
      <c r="A4730" t="str">
        <f>IF(C4730="","","Allievo "&amp;COUNTIF($C$2:C4730,C4730))</f>
        <v/>
      </c>
      <c r="H4730" s="3"/>
      <c r="N4730" s="3"/>
      <c r="O4730" s="3"/>
      <c r="P4730" s="3"/>
      <c r="Q4730" s="3"/>
      <c r="R4730" s="3"/>
      <c r="S4730" s="3"/>
      <c r="T4730" s="3"/>
      <c r="V4730" s="3"/>
      <c r="W4730" s="3"/>
      <c r="X4730" s="3"/>
      <c r="Z4730" s="3"/>
      <c r="AA4730" s="3"/>
      <c r="AB4730" s="3"/>
      <c r="AC4730" s="3"/>
      <c r="AD4730" s="3"/>
      <c r="AF4730" s="3"/>
      <c r="AG4730" s="3"/>
      <c r="AH4730" s="3"/>
      <c r="AJ4730" s="3"/>
      <c r="AK4730" s="3"/>
      <c r="AL4730" s="3"/>
      <c r="AN4730" s="3"/>
      <c r="AQ4730" s="3"/>
    </row>
    <row r="4731" spans="1:43">
      <c r="A4731" t="str">
        <f>IF(C4731="","","Allievo "&amp;COUNTIF($C$2:C4731,C4731))</f>
        <v/>
      </c>
      <c r="H4731" s="3"/>
      <c r="N4731" s="3"/>
      <c r="O4731" s="3"/>
      <c r="P4731" s="3"/>
      <c r="Q4731" s="3"/>
      <c r="R4731" s="3"/>
      <c r="S4731" s="3"/>
      <c r="T4731" s="3"/>
      <c r="V4731" s="3"/>
      <c r="W4731" s="3"/>
      <c r="X4731" s="3"/>
      <c r="Z4731" s="3"/>
      <c r="AA4731" s="3"/>
      <c r="AB4731" s="3"/>
      <c r="AC4731" s="3"/>
      <c r="AD4731" s="3"/>
      <c r="AF4731" s="3"/>
      <c r="AG4731" s="3"/>
      <c r="AH4731" s="3"/>
      <c r="AJ4731" s="3"/>
      <c r="AK4731" s="3"/>
      <c r="AL4731" s="3"/>
      <c r="AN4731" s="3"/>
      <c r="AQ4731" s="3"/>
    </row>
    <row r="4732" spans="1:43">
      <c r="A4732" t="str">
        <f>IF(C4732="","","Allievo "&amp;COUNTIF($C$2:C4732,C4732))</f>
        <v/>
      </c>
      <c r="H4732" s="3"/>
      <c r="N4732" s="3"/>
      <c r="O4732" s="3"/>
      <c r="P4732" s="3"/>
      <c r="Q4732" s="3"/>
      <c r="R4732" s="3"/>
      <c r="S4732" s="3"/>
      <c r="T4732" s="3"/>
      <c r="V4732" s="3"/>
      <c r="W4732" s="3"/>
      <c r="X4732" s="3"/>
      <c r="Z4732" s="3"/>
      <c r="AA4732" s="3"/>
      <c r="AB4732" s="3"/>
      <c r="AC4732" s="3"/>
      <c r="AD4732" s="3"/>
      <c r="AF4732" s="3"/>
      <c r="AG4732" s="3"/>
      <c r="AH4732" s="3"/>
      <c r="AJ4732" s="3"/>
      <c r="AK4732" s="3"/>
      <c r="AL4732" s="3"/>
      <c r="AN4732" s="3"/>
      <c r="AQ4732" s="3"/>
    </row>
    <row r="4733" spans="1:43">
      <c r="A4733" t="str">
        <f>IF(C4733="","","Allievo "&amp;COUNTIF($C$2:C4733,C4733))</f>
        <v/>
      </c>
      <c r="H4733" s="3"/>
      <c r="N4733" s="3"/>
      <c r="O4733" s="3"/>
      <c r="P4733" s="3"/>
      <c r="Q4733" s="3"/>
      <c r="R4733" s="3"/>
      <c r="S4733" s="3"/>
      <c r="T4733" s="3"/>
      <c r="V4733" s="3"/>
      <c r="W4733" s="3"/>
      <c r="X4733" s="3"/>
      <c r="Z4733" s="3"/>
      <c r="AA4733" s="3"/>
      <c r="AB4733" s="3"/>
      <c r="AC4733" s="3"/>
      <c r="AD4733" s="3"/>
      <c r="AF4733" s="3"/>
      <c r="AG4733" s="3"/>
      <c r="AH4733" s="3"/>
      <c r="AJ4733" s="3"/>
      <c r="AK4733" s="3"/>
      <c r="AL4733" s="3"/>
      <c r="AN4733" s="3"/>
      <c r="AQ4733" s="3"/>
    </row>
    <row r="4734" spans="1:43">
      <c r="A4734" t="str">
        <f>IF(C4734="","","Allievo "&amp;COUNTIF($C$2:C4734,C4734))</f>
        <v/>
      </c>
      <c r="H4734" s="3"/>
      <c r="N4734" s="3"/>
      <c r="O4734" s="3"/>
      <c r="P4734" s="3"/>
      <c r="Q4734" s="3"/>
      <c r="R4734" s="3"/>
      <c r="S4734" s="3"/>
      <c r="T4734" s="3"/>
      <c r="V4734" s="3"/>
      <c r="W4734" s="3"/>
      <c r="X4734" s="3"/>
      <c r="Z4734" s="3"/>
      <c r="AA4734" s="3"/>
      <c r="AB4734" s="3"/>
      <c r="AC4734" s="3"/>
      <c r="AD4734" s="3"/>
      <c r="AF4734" s="3"/>
      <c r="AG4734" s="3"/>
      <c r="AH4734" s="3"/>
      <c r="AJ4734" s="3"/>
      <c r="AK4734" s="3"/>
      <c r="AL4734" s="3"/>
      <c r="AN4734" s="3"/>
      <c r="AQ4734" s="3"/>
    </row>
    <row r="4735" spans="1:43">
      <c r="A4735" t="str">
        <f>IF(C4735="","","Allievo "&amp;COUNTIF($C$2:C4735,C4735))</f>
        <v/>
      </c>
      <c r="H4735" s="3"/>
      <c r="N4735" s="3"/>
      <c r="O4735" s="3"/>
      <c r="P4735" s="3"/>
      <c r="Q4735" s="3"/>
      <c r="R4735" s="3"/>
      <c r="S4735" s="3"/>
      <c r="T4735" s="3"/>
      <c r="V4735" s="3"/>
      <c r="W4735" s="3"/>
      <c r="X4735" s="3"/>
      <c r="Z4735" s="3"/>
      <c r="AA4735" s="3"/>
      <c r="AB4735" s="3"/>
      <c r="AC4735" s="3"/>
      <c r="AD4735" s="3"/>
      <c r="AF4735" s="3"/>
      <c r="AG4735" s="3"/>
      <c r="AH4735" s="3"/>
      <c r="AJ4735" s="3"/>
      <c r="AK4735" s="3"/>
      <c r="AL4735" s="3"/>
      <c r="AN4735" s="3"/>
      <c r="AQ4735" s="3"/>
    </row>
    <row r="4736" spans="1:43">
      <c r="A4736" t="str">
        <f>IF(C4736="","","Allievo "&amp;COUNTIF($C$2:C4736,C4736))</f>
        <v/>
      </c>
      <c r="H4736" s="3"/>
      <c r="N4736" s="3"/>
      <c r="O4736" s="3"/>
      <c r="P4736" s="3"/>
      <c r="Q4736" s="3"/>
      <c r="R4736" s="3"/>
      <c r="S4736" s="3"/>
      <c r="T4736" s="3"/>
      <c r="V4736" s="3"/>
      <c r="W4736" s="3"/>
      <c r="X4736" s="3"/>
      <c r="Z4736" s="3"/>
      <c r="AA4736" s="3"/>
      <c r="AB4736" s="3"/>
      <c r="AC4736" s="3"/>
      <c r="AD4736" s="3"/>
      <c r="AF4736" s="3"/>
      <c r="AG4736" s="3"/>
      <c r="AH4736" s="3"/>
      <c r="AJ4736" s="3"/>
      <c r="AK4736" s="3"/>
      <c r="AL4736" s="3"/>
      <c r="AN4736" s="3"/>
      <c r="AQ4736" s="3"/>
    </row>
    <row r="4737" spans="1:43">
      <c r="A4737" t="str">
        <f>IF(C4737="","","Allievo "&amp;COUNTIF($C$2:C4737,C4737))</f>
        <v/>
      </c>
      <c r="H4737" s="3"/>
      <c r="N4737" s="3"/>
      <c r="O4737" s="3"/>
      <c r="P4737" s="3"/>
      <c r="Q4737" s="3"/>
      <c r="R4737" s="3"/>
      <c r="S4737" s="3"/>
      <c r="T4737" s="3"/>
      <c r="V4737" s="3"/>
      <c r="W4737" s="3"/>
      <c r="X4737" s="3"/>
      <c r="Z4737" s="3"/>
      <c r="AA4737" s="3"/>
      <c r="AB4737" s="3"/>
      <c r="AC4737" s="3"/>
      <c r="AD4737" s="3"/>
      <c r="AF4737" s="3"/>
      <c r="AG4737" s="3"/>
      <c r="AH4737" s="3"/>
      <c r="AJ4737" s="3"/>
      <c r="AK4737" s="3"/>
      <c r="AL4737" s="3"/>
      <c r="AN4737" s="3"/>
      <c r="AQ4737" s="3"/>
    </row>
    <row r="4738" spans="1:43">
      <c r="A4738" t="str">
        <f>IF(C4738="","","Allievo "&amp;COUNTIF($C$2:C4738,C4738))</f>
        <v/>
      </c>
      <c r="H4738" s="3"/>
      <c r="N4738" s="3"/>
      <c r="O4738" s="3"/>
      <c r="P4738" s="3"/>
      <c r="Q4738" s="3"/>
      <c r="R4738" s="3"/>
      <c r="S4738" s="3"/>
      <c r="T4738" s="3"/>
      <c r="V4738" s="3"/>
      <c r="W4738" s="3"/>
      <c r="X4738" s="3"/>
      <c r="Z4738" s="3"/>
      <c r="AA4738" s="3"/>
      <c r="AB4738" s="3"/>
      <c r="AC4738" s="3"/>
      <c r="AD4738" s="3"/>
      <c r="AF4738" s="3"/>
      <c r="AG4738" s="3"/>
      <c r="AH4738" s="3"/>
      <c r="AJ4738" s="3"/>
      <c r="AK4738" s="3"/>
      <c r="AL4738" s="3"/>
      <c r="AN4738" s="3"/>
      <c r="AQ4738" s="3"/>
    </row>
    <row r="4739" spans="1:43">
      <c r="A4739" t="str">
        <f>IF(C4739="","","Allievo "&amp;COUNTIF($C$2:C4739,C4739))</f>
        <v/>
      </c>
      <c r="H4739" s="3"/>
      <c r="N4739" s="3"/>
      <c r="O4739" s="3"/>
      <c r="P4739" s="3"/>
      <c r="Q4739" s="3"/>
      <c r="R4739" s="3"/>
      <c r="S4739" s="3"/>
      <c r="T4739" s="3"/>
      <c r="V4739" s="3"/>
      <c r="W4739" s="3"/>
      <c r="X4739" s="3"/>
      <c r="Z4739" s="3"/>
      <c r="AA4739" s="3"/>
      <c r="AB4739" s="3"/>
      <c r="AC4739" s="3"/>
      <c r="AD4739" s="3"/>
      <c r="AF4739" s="3"/>
      <c r="AG4739" s="3"/>
      <c r="AH4739" s="3"/>
      <c r="AJ4739" s="3"/>
      <c r="AK4739" s="3"/>
      <c r="AL4739" s="3"/>
      <c r="AN4739" s="3"/>
      <c r="AQ4739" s="3"/>
    </row>
    <row r="4740" spans="1:43">
      <c r="A4740" t="str">
        <f>IF(C4740="","","Allievo "&amp;COUNTIF($C$2:C4740,C4740))</f>
        <v/>
      </c>
      <c r="H4740" s="3"/>
      <c r="N4740" s="3"/>
      <c r="O4740" s="3"/>
      <c r="P4740" s="3"/>
      <c r="Q4740" s="3"/>
      <c r="R4740" s="3"/>
      <c r="S4740" s="3"/>
      <c r="T4740" s="3"/>
      <c r="V4740" s="3"/>
      <c r="W4740" s="3"/>
      <c r="X4740" s="3"/>
      <c r="Z4740" s="3"/>
      <c r="AA4740" s="3"/>
      <c r="AB4740" s="3"/>
      <c r="AC4740" s="3"/>
      <c r="AD4740" s="3"/>
      <c r="AF4740" s="3"/>
      <c r="AG4740" s="3"/>
      <c r="AH4740" s="3"/>
      <c r="AJ4740" s="3"/>
      <c r="AK4740" s="3"/>
      <c r="AL4740" s="3"/>
      <c r="AN4740" s="3"/>
      <c r="AQ4740" s="3"/>
    </row>
    <row r="4741" spans="1:43">
      <c r="A4741" t="str">
        <f>IF(C4741="","","Allievo "&amp;COUNTIF($C$2:C4741,C4741))</f>
        <v/>
      </c>
      <c r="H4741" s="3"/>
      <c r="N4741" s="3"/>
      <c r="O4741" s="3"/>
      <c r="P4741" s="3"/>
      <c r="Q4741" s="3"/>
      <c r="R4741" s="3"/>
      <c r="S4741" s="3"/>
      <c r="T4741" s="3"/>
      <c r="V4741" s="3"/>
      <c r="W4741" s="3"/>
      <c r="X4741" s="3"/>
      <c r="Z4741" s="3"/>
      <c r="AA4741" s="3"/>
      <c r="AB4741" s="3"/>
      <c r="AC4741" s="3"/>
      <c r="AD4741" s="3"/>
      <c r="AF4741" s="3"/>
      <c r="AG4741" s="3"/>
      <c r="AH4741" s="3"/>
      <c r="AJ4741" s="3"/>
      <c r="AK4741" s="3"/>
      <c r="AL4741" s="3"/>
      <c r="AN4741" s="3"/>
      <c r="AQ4741" s="3"/>
    </row>
    <row r="4742" spans="1:43">
      <c r="A4742" t="str">
        <f>IF(C4742="","","Allievo "&amp;COUNTIF($C$2:C4742,C4742))</f>
        <v/>
      </c>
      <c r="H4742" s="3"/>
      <c r="N4742" s="3"/>
      <c r="O4742" s="3"/>
      <c r="P4742" s="3"/>
      <c r="Q4742" s="3"/>
      <c r="R4742" s="3"/>
      <c r="S4742" s="3"/>
      <c r="T4742" s="3"/>
      <c r="V4742" s="3"/>
      <c r="W4742" s="3"/>
      <c r="X4742" s="3"/>
      <c r="Z4742" s="3"/>
      <c r="AA4742" s="3"/>
      <c r="AB4742" s="3"/>
      <c r="AC4742" s="3"/>
      <c r="AD4742" s="3"/>
      <c r="AF4742" s="3"/>
      <c r="AG4742" s="3"/>
      <c r="AH4742" s="3"/>
      <c r="AJ4742" s="3"/>
      <c r="AK4742" s="3"/>
      <c r="AL4742" s="3"/>
      <c r="AN4742" s="3"/>
      <c r="AQ4742" s="3"/>
    </row>
    <row r="4743" spans="1:43">
      <c r="A4743" t="str">
        <f>IF(C4743="","","Allievo "&amp;COUNTIF($C$2:C4743,C4743))</f>
        <v/>
      </c>
      <c r="H4743" s="3"/>
      <c r="N4743" s="3"/>
      <c r="O4743" s="3"/>
      <c r="P4743" s="3"/>
      <c r="Q4743" s="3"/>
      <c r="R4743" s="3"/>
      <c r="S4743" s="3"/>
      <c r="T4743" s="3"/>
      <c r="V4743" s="3"/>
      <c r="W4743" s="3"/>
      <c r="X4743" s="3"/>
      <c r="Z4743" s="3"/>
      <c r="AA4743" s="3"/>
      <c r="AB4743" s="3"/>
      <c r="AC4743" s="3"/>
      <c r="AD4743" s="3"/>
      <c r="AF4743" s="3"/>
      <c r="AG4743" s="3"/>
      <c r="AH4743" s="3"/>
      <c r="AJ4743" s="3"/>
      <c r="AK4743" s="3"/>
      <c r="AL4743" s="3"/>
      <c r="AN4743" s="3"/>
      <c r="AQ4743" s="3"/>
    </row>
    <row r="4744" spans="1:43">
      <c r="A4744" t="str">
        <f>IF(C4744="","","Allievo "&amp;COUNTIF($C$2:C4744,C4744))</f>
        <v/>
      </c>
      <c r="H4744" s="3"/>
      <c r="N4744" s="3"/>
      <c r="O4744" s="3"/>
      <c r="P4744" s="3"/>
      <c r="Q4744" s="3"/>
      <c r="R4744" s="3"/>
      <c r="S4744" s="3"/>
      <c r="T4744" s="3"/>
      <c r="V4744" s="3"/>
      <c r="W4744" s="3"/>
      <c r="X4744" s="3"/>
      <c r="Z4744" s="3"/>
      <c r="AA4744" s="3"/>
      <c r="AB4744" s="3"/>
      <c r="AC4744" s="3"/>
      <c r="AD4744" s="3"/>
      <c r="AF4744" s="3"/>
      <c r="AG4744" s="3"/>
      <c r="AH4744" s="3"/>
      <c r="AJ4744" s="3"/>
      <c r="AK4744" s="3"/>
      <c r="AL4744" s="3"/>
      <c r="AN4744" s="3"/>
      <c r="AQ4744" s="3"/>
    </row>
    <row r="4745" spans="1:43">
      <c r="A4745" t="str">
        <f>IF(C4745="","","Allievo "&amp;COUNTIF($C$2:C4745,C4745))</f>
        <v/>
      </c>
      <c r="H4745" s="3"/>
      <c r="N4745" s="3"/>
      <c r="O4745" s="3"/>
      <c r="P4745" s="3"/>
      <c r="Q4745" s="3"/>
      <c r="R4745" s="3"/>
      <c r="S4745" s="3"/>
      <c r="T4745" s="3"/>
      <c r="V4745" s="3"/>
      <c r="W4745" s="3"/>
      <c r="X4745" s="3"/>
      <c r="Z4745" s="3"/>
      <c r="AA4745" s="3"/>
      <c r="AB4745" s="3"/>
      <c r="AC4745" s="3"/>
      <c r="AD4745" s="3"/>
      <c r="AF4745" s="3"/>
      <c r="AG4745" s="3"/>
      <c r="AH4745" s="3"/>
      <c r="AJ4745" s="3"/>
      <c r="AK4745" s="3"/>
      <c r="AL4745" s="3"/>
      <c r="AN4745" s="3"/>
      <c r="AQ4745" s="3"/>
    </row>
    <row r="4746" spans="1:43">
      <c r="A4746" t="str">
        <f>IF(C4746="","","Allievo "&amp;COUNTIF($C$2:C4746,C4746))</f>
        <v/>
      </c>
      <c r="H4746" s="3"/>
      <c r="N4746" s="3"/>
      <c r="O4746" s="3"/>
      <c r="P4746" s="3"/>
      <c r="Q4746" s="3"/>
      <c r="R4746" s="3"/>
      <c r="S4746" s="3"/>
      <c r="T4746" s="3"/>
      <c r="V4746" s="3"/>
      <c r="W4746" s="3"/>
      <c r="X4746" s="3"/>
      <c r="Z4746" s="3"/>
      <c r="AA4746" s="3"/>
      <c r="AB4746" s="3"/>
      <c r="AC4746" s="3"/>
      <c r="AD4746" s="3"/>
      <c r="AF4746" s="3"/>
      <c r="AG4746" s="3"/>
      <c r="AH4746" s="3"/>
      <c r="AJ4746" s="3"/>
      <c r="AK4746" s="3"/>
      <c r="AL4746" s="3"/>
      <c r="AN4746" s="3"/>
      <c r="AQ4746" s="3"/>
    </row>
    <row r="4747" spans="1:43">
      <c r="A4747" t="str">
        <f>IF(C4747="","","Allievo "&amp;COUNTIF($C$2:C4747,C4747))</f>
        <v/>
      </c>
      <c r="H4747" s="3"/>
      <c r="N4747" s="3"/>
      <c r="O4747" s="3"/>
      <c r="P4747" s="3"/>
      <c r="Q4747" s="3"/>
      <c r="R4747" s="3"/>
      <c r="S4747" s="3"/>
      <c r="T4747" s="3"/>
      <c r="V4747" s="3"/>
      <c r="W4747" s="3"/>
      <c r="X4747" s="3"/>
      <c r="Z4747" s="3"/>
      <c r="AA4747" s="3"/>
      <c r="AB4747" s="3"/>
      <c r="AC4747" s="3"/>
      <c r="AD4747" s="3"/>
      <c r="AF4747" s="3"/>
      <c r="AG4747" s="3"/>
      <c r="AH4747" s="3"/>
      <c r="AJ4747" s="3"/>
      <c r="AK4747" s="3"/>
      <c r="AL4747" s="3"/>
      <c r="AN4747" s="3"/>
      <c r="AQ4747" s="3"/>
    </row>
    <row r="4748" spans="1:43">
      <c r="A4748" t="str">
        <f>IF(C4748="","","Allievo "&amp;COUNTIF($C$2:C4748,C4748))</f>
        <v/>
      </c>
      <c r="H4748" s="3"/>
      <c r="N4748" s="3"/>
      <c r="O4748" s="3"/>
      <c r="P4748" s="3"/>
      <c r="Q4748" s="3"/>
      <c r="R4748" s="3"/>
      <c r="S4748" s="3"/>
      <c r="T4748" s="3"/>
      <c r="V4748" s="3"/>
      <c r="W4748" s="3"/>
      <c r="X4748" s="3"/>
      <c r="Z4748" s="3"/>
      <c r="AA4748" s="3"/>
      <c r="AB4748" s="3"/>
      <c r="AC4748" s="3"/>
      <c r="AD4748" s="3"/>
      <c r="AF4748" s="3"/>
      <c r="AG4748" s="3"/>
      <c r="AH4748" s="3"/>
      <c r="AJ4748" s="3"/>
      <c r="AK4748" s="3"/>
      <c r="AL4748" s="3"/>
      <c r="AN4748" s="3"/>
      <c r="AQ4748" s="3"/>
    </row>
    <row r="4749" spans="1:43">
      <c r="A4749" t="str">
        <f>IF(C4749="","","Allievo "&amp;COUNTIF($C$2:C4749,C4749))</f>
        <v/>
      </c>
      <c r="H4749" s="3"/>
      <c r="N4749" s="3"/>
      <c r="O4749" s="3"/>
      <c r="P4749" s="3"/>
      <c r="Q4749" s="3"/>
      <c r="R4749" s="3"/>
      <c r="S4749" s="3"/>
      <c r="T4749" s="3"/>
      <c r="V4749" s="3"/>
      <c r="W4749" s="3"/>
      <c r="X4749" s="3"/>
      <c r="Z4749" s="3"/>
      <c r="AA4749" s="3"/>
      <c r="AB4749" s="3"/>
      <c r="AC4749" s="3"/>
      <c r="AD4749" s="3"/>
      <c r="AF4749" s="3"/>
      <c r="AG4749" s="3"/>
      <c r="AH4749" s="3"/>
      <c r="AJ4749" s="3"/>
      <c r="AK4749" s="3"/>
      <c r="AL4749" s="3"/>
      <c r="AN4749" s="3"/>
      <c r="AQ4749" s="3"/>
    </row>
    <row r="4750" spans="1:43">
      <c r="A4750" t="str">
        <f>IF(C4750="","","Allievo "&amp;COUNTIF($C$2:C4750,C4750))</f>
        <v/>
      </c>
      <c r="H4750" s="3"/>
      <c r="N4750" s="3"/>
      <c r="O4750" s="3"/>
      <c r="P4750" s="3"/>
      <c r="Q4750" s="3"/>
      <c r="R4750" s="3"/>
      <c r="S4750" s="3"/>
      <c r="T4750" s="3"/>
      <c r="V4750" s="3"/>
      <c r="W4750" s="3"/>
      <c r="X4750" s="3"/>
      <c r="Z4750" s="3"/>
      <c r="AA4750" s="3"/>
      <c r="AB4750" s="3"/>
      <c r="AC4750" s="3"/>
      <c r="AD4750" s="3"/>
      <c r="AF4750" s="3"/>
      <c r="AG4750" s="3"/>
      <c r="AH4750" s="3"/>
      <c r="AJ4750" s="3"/>
      <c r="AK4750" s="3"/>
      <c r="AL4750" s="3"/>
      <c r="AN4750" s="3"/>
      <c r="AQ4750" s="3"/>
    </row>
    <row r="4751" spans="1:43">
      <c r="A4751" t="str">
        <f>IF(C4751="","","Allievo "&amp;COUNTIF($C$2:C4751,C4751))</f>
        <v/>
      </c>
      <c r="H4751" s="3"/>
      <c r="N4751" s="3"/>
      <c r="O4751" s="3"/>
      <c r="P4751" s="3"/>
      <c r="Q4751" s="3"/>
      <c r="R4751" s="3"/>
      <c r="S4751" s="3"/>
      <c r="T4751" s="3"/>
      <c r="V4751" s="3"/>
      <c r="W4751" s="3"/>
      <c r="X4751" s="3"/>
      <c r="Z4751" s="3"/>
      <c r="AA4751" s="3"/>
      <c r="AB4751" s="3"/>
      <c r="AC4751" s="3"/>
      <c r="AD4751" s="3"/>
      <c r="AF4751" s="3"/>
      <c r="AG4751" s="3"/>
      <c r="AH4751" s="3"/>
      <c r="AJ4751" s="3"/>
      <c r="AK4751" s="3"/>
      <c r="AL4751" s="3"/>
      <c r="AN4751" s="3"/>
      <c r="AQ4751" s="3"/>
    </row>
    <row r="4752" spans="1:43">
      <c r="A4752" t="str">
        <f>IF(C4752="","","Allievo "&amp;COUNTIF($C$2:C4752,C4752))</f>
        <v/>
      </c>
      <c r="H4752" s="3"/>
      <c r="N4752" s="3"/>
      <c r="O4752" s="3"/>
      <c r="P4752" s="3"/>
      <c r="Q4752" s="3"/>
      <c r="R4752" s="3"/>
      <c r="S4752" s="3"/>
      <c r="T4752" s="3"/>
      <c r="V4752" s="3"/>
      <c r="W4752" s="3"/>
      <c r="X4752" s="3"/>
      <c r="Z4752" s="3"/>
      <c r="AA4752" s="3"/>
      <c r="AB4752" s="3"/>
      <c r="AC4752" s="3"/>
      <c r="AD4752" s="3"/>
      <c r="AF4752" s="3"/>
      <c r="AG4752" s="3"/>
      <c r="AH4752" s="3"/>
      <c r="AJ4752" s="3"/>
      <c r="AK4752" s="3"/>
      <c r="AL4752" s="3"/>
      <c r="AN4752" s="3"/>
      <c r="AQ4752" s="3"/>
    </row>
    <row r="4753" spans="1:43">
      <c r="A4753" t="str">
        <f>IF(C4753="","","Allievo "&amp;COUNTIF($C$2:C4753,C4753))</f>
        <v/>
      </c>
      <c r="H4753" s="3"/>
      <c r="N4753" s="3"/>
      <c r="O4753" s="3"/>
      <c r="P4753" s="3"/>
      <c r="Q4753" s="3"/>
      <c r="R4753" s="3"/>
      <c r="S4753" s="3"/>
      <c r="T4753" s="3"/>
      <c r="V4753" s="3"/>
      <c r="W4753" s="3"/>
      <c r="X4753" s="3"/>
      <c r="Z4753" s="3"/>
      <c r="AA4753" s="3"/>
      <c r="AB4753" s="3"/>
      <c r="AC4753" s="3"/>
      <c r="AD4753" s="3"/>
      <c r="AF4753" s="3"/>
      <c r="AG4753" s="3"/>
      <c r="AH4753" s="3"/>
      <c r="AJ4753" s="3"/>
      <c r="AK4753" s="3"/>
      <c r="AL4753" s="3"/>
      <c r="AN4753" s="3"/>
      <c r="AQ4753" s="3"/>
    </row>
    <row r="4754" spans="1:43">
      <c r="A4754" t="str">
        <f>IF(C4754="","","Allievo "&amp;COUNTIF($C$2:C4754,C4754))</f>
        <v/>
      </c>
      <c r="H4754" s="3"/>
      <c r="N4754" s="3"/>
      <c r="O4754" s="3"/>
      <c r="P4754" s="3"/>
      <c r="Q4754" s="3"/>
      <c r="R4754" s="3"/>
      <c r="S4754" s="3"/>
      <c r="T4754" s="3"/>
      <c r="V4754" s="3"/>
      <c r="W4754" s="3"/>
      <c r="X4754" s="3"/>
      <c r="Z4754" s="3"/>
      <c r="AA4754" s="3"/>
      <c r="AB4754" s="3"/>
      <c r="AC4754" s="3"/>
      <c r="AD4754" s="3"/>
      <c r="AF4754" s="3"/>
      <c r="AG4754" s="3"/>
      <c r="AH4754" s="3"/>
      <c r="AJ4754" s="3"/>
      <c r="AK4754" s="3"/>
      <c r="AL4754" s="3"/>
      <c r="AN4754" s="3"/>
      <c r="AQ4754" s="3"/>
    </row>
    <row r="4755" spans="1:43">
      <c r="A4755" t="str">
        <f>IF(C4755="","","Allievo "&amp;COUNTIF($C$2:C4755,C4755))</f>
        <v/>
      </c>
      <c r="H4755" s="3"/>
      <c r="N4755" s="3"/>
      <c r="O4755" s="3"/>
      <c r="P4755" s="3"/>
      <c r="Q4755" s="3"/>
      <c r="R4755" s="3"/>
      <c r="S4755" s="3"/>
      <c r="T4755" s="3"/>
      <c r="V4755" s="3"/>
      <c r="W4755" s="3"/>
      <c r="X4755" s="3"/>
      <c r="Z4755" s="3"/>
      <c r="AA4755" s="3"/>
      <c r="AB4755" s="3"/>
      <c r="AC4755" s="3"/>
      <c r="AD4755" s="3"/>
      <c r="AF4755" s="3"/>
      <c r="AG4755" s="3"/>
      <c r="AH4755" s="3"/>
      <c r="AJ4755" s="3"/>
      <c r="AK4755" s="3"/>
      <c r="AL4755" s="3"/>
      <c r="AN4755" s="3"/>
      <c r="AQ4755" s="3"/>
    </row>
    <row r="4756" spans="1:43">
      <c r="A4756" t="str">
        <f>IF(C4756="","","Allievo "&amp;COUNTIF($C$2:C4756,C4756))</f>
        <v/>
      </c>
      <c r="H4756" s="3"/>
      <c r="N4756" s="3"/>
      <c r="O4756" s="3"/>
      <c r="P4756" s="3"/>
      <c r="Q4756" s="3"/>
      <c r="R4756" s="3"/>
      <c r="S4756" s="3"/>
      <c r="T4756" s="3"/>
      <c r="V4756" s="3"/>
      <c r="W4756" s="3"/>
      <c r="X4756" s="3"/>
      <c r="Z4756" s="3"/>
      <c r="AA4756" s="3"/>
      <c r="AB4756" s="3"/>
      <c r="AC4756" s="3"/>
      <c r="AD4756" s="3"/>
      <c r="AF4756" s="3"/>
      <c r="AG4756" s="3"/>
      <c r="AH4756" s="3"/>
      <c r="AJ4756" s="3"/>
      <c r="AK4756" s="3"/>
      <c r="AL4756" s="3"/>
      <c r="AN4756" s="3"/>
      <c r="AQ4756" s="3"/>
    </row>
    <row r="4757" spans="1:43">
      <c r="A4757" t="str">
        <f>IF(C4757="","","Allievo "&amp;COUNTIF($C$2:C4757,C4757))</f>
        <v/>
      </c>
      <c r="H4757" s="3"/>
      <c r="N4757" s="3"/>
      <c r="O4757" s="3"/>
      <c r="P4757" s="3"/>
      <c r="Q4757" s="3"/>
      <c r="R4757" s="3"/>
      <c r="S4757" s="3"/>
      <c r="T4757" s="3"/>
      <c r="V4757" s="3"/>
      <c r="W4757" s="3"/>
      <c r="X4757" s="3"/>
      <c r="Z4757" s="3"/>
      <c r="AA4757" s="3"/>
      <c r="AB4757" s="3"/>
      <c r="AC4757" s="3"/>
      <c r="AD4757" s="3"/>
      <c r="AF4757" s="3"/>
      <c r="AG4757" s="3"/>
      <c r="AH4757" s="3"/>
      <c r="AJ4757" s="3"/>
      <c r="AK4757" s="3"/>
      <c r="AL4757" s="3"/>
      <c r="AN4757" s="3"/>
      <c r="AQ4757" s="3"/>
    </row>
    <row r="4758" spans="1:43">
      <c r="A4758" t="str">
        <f>IF(C4758="","","Allievo "&amp;COUNTIF($C$2:C4758,C4758))</f>
        <v/>
      </c>
      <c r="H4758" s="3"/>
      <c r="N4758" s="3"/>
      <c r="O4758" s="3"/>
      <c r="P4758" s="3"/>
      <c r="Q4758" s="3"/>
      <c r="R4758" s="3"/>
      <c r="S4758" s="3"/>
      <c r="T4758" s="3"/>
      <c r="V4758" s="3"/>
      <c r="W4758" s="3"/>
      <c r="X4758" s="3"/>
      <c r="Z4758" s="3"/>
      <c r="AA4758" s="3"/>
      <c r="AB4758" s="3"/>
      <c r="AC4758" s="3"/>
      <c r="AD4758" s="3"/>
      <c r="AF4758" s="3"/>
      <c r="AG4758" s="3"/>
      <c r="AH4758" s="3"/>
      <c r="AJ4758" s="3"/>
      <c r="AK4758" s="3"/>
      <c r="AL4758" s="3"/>
      <c r="AN4758" s="3"/>
      <c r="AQ4758" s="3"/>
    </row>
    <row r="4759" spans="1:43">
      <c r="A4759" t="str">
        <f>IF(C4759="","","Allievo "&amp;COUNTIF($C$2:C4759,C4759))</f>
        <v/>
      </c>
      <c r="H4759" s="3"/>
      <c r="N4759" s="3"/>
      <c r="O4759" s="3"/>
      <c r="P4759" s="3"/>
      <c r="Q4759" s="3"/>
      <c r="R4759" s="3"/>
      <c r="S4759" s="3"/>
      <c r="T4759" s="3"/>
      <c r="V4759" s="3"/>
      <c r="W4759" s="3"/>
      <c r="X4759" s="3"/>
      <c r="Z4759" s="3"/>
      <c r="AA4759" s="3"/>
      <c r="AB4759" s="3"/>
      <c r="AC4759" s="3"/>
      <c r="AD4759" s="3"/>
      <c r="AF4759" s="3"/>
      <c r="AG4759" s="3"/>
      <c r="AH4759" s="3"/>
      <c r="AJ4759" s="3"/>
      <c r="AK4759" s="3"/>
      <c r="AL4759" s="3"/>
      <c r="AN4759" s="3"/>
      <c r="AQ4759" s="3"/>
    </row>
    <row r="4760" spans="1:43">
      <c r="A4760" t="str">
        <f>IF(C4760="","","Allievo "&amp;COUNTIF($C$2:C4760,C4760))</f>
        <v/>
      </c>
      <c r="H4760" s="3"/>
      <c r="N4760" s="3"/>
      <c r="O4760" s="3"/>
      <c r="P4760" s="3"/>
      <c r="Q4760" s="3"/>
      <c r="R4760" s="3"/>
      <c r="S4760" s="3"/>
      <c r="T4760" s="3"/>
      <c r="V4760" s="3"/>
      <c r="W4760" s="3"/>
      <c r="X4760" s="3"/>
      <c r="Z4760" s="3"/>
      <c r="AA4760" s="3"/>
      <c r="AB4760" s="3"/>
      <c r="AC4760" s="3"/>
      <c r="AD4760" s="3"/>
      <c r="AF4760" s="3"/>
      <c r="AG4760" s="3"/>
      <c r="AH4760" s="3"/>
      <c r="AJ4760" s="3"/>
      <c r="AK4760" s="3"/>
      <c r="AL4760" s="3"/>
      <c r="AN4760" s="3"/>
      <c r="AQ4760" s="3"/>
    </row>
    <row r="4761" spans="1:43">
      <c r="A4761" t="str">
        <f>IF(C4761="","","Allievo "&amp;COUNTIF($C$2:C4761,C4761))</f>
        <v/>
      </c>
      <c r="H4761" s="3"/>
      <c r="N4761" s="3"/>
      <c r="O4761" s="3"/>
      <c r="P4761" s="3"/>
      <c r="Q4761" s="3"/>
      <c r="R4761" s="3"/>
      <c r="S4761" s="3"/>
      <c r="T4761" s="3"/>
      <c r="V4761" s="3"/>
      <c r="W4761" s="3"/>
      <c r="X4761" s="3"/>
      <c r="Z4761" s="3"/>
      <c r="AA4761" s="3"/>
      <c r="AB4761" s="3"/>
      <c r="AC4761" s="3"/>
      <c r="AD4761" s="3"/>
      <c r="AF4761" s="3"/>
      <c r="AG4761" s="3"/>
      <c r="AH4761" s="3"/>
      <c r="AJ4761" s="3"/>
      <c r="AK4761" s="3"/>
      <c r="AL4761" s="3"/>
      <c r="AN4761" s="3"/>
      <c r="AQ4761" s="3"/>
    </row>
    <row r="4762" spans="1:43">
      <c r="A4762" t="str">
        <f>IF(C4762="","","Allievo "&amp;COUNTIF($C$2:C4762,C4762))</f>
        <v/>
      </c>
      <c r="H4762" s="3"/>
      <c r="N4762" s="3"/>
      <c r="O4762" s="3"/>
      <c r="P4762" s="3"/>
      <c r="Q4762" s="3"/>
      <c r="R4762" s="3"/>
      <c r="S4762" s="3"/>
      <c r="T4762" s="3"/>
      <c r="V4762" s="3"/>
      <c r="W4762" s="3"/>
      <c r="X4762" s="3"/>
      <c r="Z4762" s="3"/>
      <c r="AA4762" s="3"/>
      <c r="AB4762" s="3"/>
      <c r="AC4762" s="3"/>
      <c r="AD4762" s="3"/>
      <c r="AF4762" s="3"/>
      <c r="AG4762" s="3"/>
      <c r="AH4762" s="3"/>
      <c r="AJ4762" s="3"/>
      <c r="AK4762" s="3"/>
      <c r="AL4762" s="3"/>
      <c r="AN4762" s="3"/>
      <c r="AQ4762" s="3"/>
    </row>
    <row r="4763" spans="1:43">
      <c r="A4763" t="str">
        <f>IF(C4763="","","Allievo "&amp;COUNTIF($C$2:C4763,C4763))</f>
        <v/>
      </c>
      <c r="H4763" s="3"/>
      <c r="N4763" s="3"/>
      <c r="O4763" s="3"/>
      <c r="P4763" s="3"/>
      <c r="Q4763" s="3"/>
      <c r="R4763" s="3"/>
      <c r="S4763" s="3"/>
      <c r="T4763" s="3"/>
      <c r="V4763" s="3"/>
      <c r="W4763" s="3"/>
      <c r="X4763" s="3"/>
      <c r="Z4763" s="3"/>
      <c r="AA4763" s="3"/>
      <c r="AB4763" s="3"/>
      <c r="AC4763" s="3"/>
      <c r="AD4763" s="3"/>
      <c r="AF4763" s="3"/>
      <c r="AG4763" s="3"/>
      <c r="AH4763" s="3"/>
      <c r="AJ4763" s="3"/>
      <c r="AK4763" s="3"/>
      <c r="AL4763" s="3"/>
      <c r="AN4763" s="3"/>
      <c r="AQ4763" s="3"/>
    </row>
    <row r="4764" spans="1:43">
      <c r="A4764" t="str">
        <f>IF(C4764="","","Allievo "&amp;COUNTIF($C$2:C4764,C4764))</f>
        <v/>
      </c>
      <c r="H4764" s="3"/>
      <c r="N4764" s="3"/>
      <c r="O4764" s="3"/>
      <c r="P4764" s="3"/>
      <c r="Q4764" s="3"/>
      <c r="R4764" s="3"/>
      <c r="S4764" s="3"/>
      <c r="T4764" s="3"/>
      <c r="V4764" s="3"/>
      <c r="W4764" s="3"/>
      <c r="X4764" s="3"/>
      <c r="Z4764" s="3"/>
      <c r="AA4764" s="3"/>
      <c r="AB4764" s="3"/>
      <c r="AC4764" s="3"/>
      <c r="AD4764" s="3"/>
      <c r="AF4764" s="3"/>
      <c r="AG4764" s="3"/>
      <c r="AH4764" s="3"/>
      <c r="AJ4764" s="3"/>
      <c r="AK4764" s="3"/>
      <c r="AL4764" s="3"/>
      <c r="AN4764" s="3"/>
      <c r="AQ4764" s="3"/>
    </row>
    <row r="4765" spans="1:43">
      <c r="A4765" t="str">
        <f>IF(C4765="","","Allievo "&amp;COUNTIF($C$2:C4765,C4765))</f>
        <v/>
      </c>
      <c r="H4765" s="3"/>
      <c r="N4765" s="3"/>
      <c r="O4765" s="3"/>
      <c r="P4765" s="3"/>
      <c r="Q4765" s="3"/>
      <c r="R4765" s="3"/>
      <c r="S4765" s="3"/>
      <c r="T4765" s="3"/>
      <c r="V4765" s="3"/>
      <c r="W4765" s="3"/>
      <c r="X4765" s="3"/>
      <c r="Z4765" s="3"/>
      <c r="AA4765" s="3"/>
      <c r="AB4765" s="3"/>
      <c r="AC4765" s="3"/>
      <c r="AD4765" s="3"/>
      <c r="AF4765" s="3"/>
      <c r="AG4765" s="3"/>
      <c r="AH4765" s="3"/>
      <c r="AJ4765" s="3"/>
      <c r="AK4765" s="3"/>
      <c r="AL4765" s="3"/>
      <c r="AN4765" s="3"/>
      <c r="AQ4765" s="3"/>
    </row>
    <row r="4766" spans="1:43">
      <c r="A4766" t="str">
        <f>IF(C4766="","","Allievo "&amp;COUNTIF($C$2:C4766,C4766))</f>
        <v/>
      </c>
      <c r="H4766" s="3"/>
      <c r="N4766" s="3"/>
      <c r="O4766" s="3"/>
      <c r="P4766" s="3"/>
      <c r="Q4766" s="3"/>
      <c r="R4766" s="3"/>
      <c r="S4766" s="3"/>
      <c r="T4766" s="3"/>
      <c r="V4766" s="3"/>
      <c r="W4766" s="3"/>
      <c r="X4766" s="3"/>
      <c r="Z4766" s="3"/>
      <c r="AA4766" s="3"/>
      <c r="AB4766" s="3"/>
      <c r="AC4766" s="3"/>
      <c r="AD4766" s="3"/>
      <c r="AF4766" s="3"/>
      <c r="AG4766" s="3"/>
      <c r="AH4766" s="3"/>
      <c r="AJ4766" s="3"/>
      <c r="AK4766" s="3"/>
      <c r="AL4766" s="3"/>
      <c r="AN4766" s="3"/>
      <c r="AQ4766" s="3"/>
    </row>
    <row r="4767" spans="1:43">
      <c r="A4767" t="str">
        <f>IF(C4767="","","Allievo "&amp;COUNTIF($C$2:C4767,C4767))</f>
        <v/>
      </c>
      <c r="H4767" s="3"/>
      <c r="N4767" s="3"/>
      <c r="O4767" s="3"/>
      <c r="P4767" s="3"/>
      <c r="Q4767" s="3"/>
      <c r="R4767" s="3"/>
      <c r="S4767" s="3"/>
      <c r="T4767" s="3"/>
      <c r="V4767" s="3"/>
      <c r="W4767" s="3"/>
      <c r="X4767" s="3"/>
      <c r="Z4767" s="3"/>
      <c r="AA4767" s="3"/>
      <c r="AB4767" s="3"/>
      <c r="AC4767" s="3"/>
      <c r="AD4767" s="3"/>
      <c r="AF4767" s="3"/>
      <c r="AG4767" s="3"/>
      <c r="AH4767" s="3"/>
      <c r="AJ4767" s="3"/>
      <c r="AK4767" s="3"/>
      <c r="AL4767" s="3"/>
      <c r="AN4767" s="3"/>
      <c r="AQ4767" s="3"/>
    </row>
    <row r="4768" spans="1:43">
      <c r="A4768" t="str">
        <f>IF(C4768="","","Allievo "&amp;COUNTIF($C$2:C4768,C4768))</f>
        <v/>
      </c>
      <c r="H4768" s="3"/>
      <c r="N4768" s="3"/>
      <c r="O4768" s="3"/>
      <c r="P4768" s="3"/>
      <c r="Q4768" s="3"/>
      <c r="R4768" s="3"/>
      <c r="S4768" s="3"/>
      <c r="T4768" s="3"/>
      <c r="V4768" s="3"/>
      <c r="W4768" s="3"/>
      <c r="X4768" s="3"/>
      <c r="Z4768" s="3"/>
      <c r="AA4768" s="3"/>
      <c r="AB4768" s="3"/>
      <c r="AC4768" s="3"/>
      <c r="AD4768" s="3"/>
      <c r="AF4768" s="3"/>
      <c r="AG4768" s="3"/>
      <c r="AH4768" s="3"/>
      <c r="AJ4768" s="3"/>
      <c r="AK4768" s="3"/>
      <c r="AL4768" s="3"/>
      <c r="AN4768" s="3"/>
      <c r="AQ4768" s="3"/>
    </row>
    <row r="4769" spans="1:43">
      <c r="A4769" t="str">
        <f>IF(C4769="","","Allievo "&amp;COUNTIF($C$2:C4769,C4769))</f>
        <v/>
      </c>
      <c r="H4769" s="3"/>
      <c r="N4769" s="3"/>
      <c r="O4769" s="3"/>
      <c r="P4769" s="3"/>
      <c r="Q4769" s="3"/>
      <c r="R4769" s="3"/>
      <c r="S4769" s="3"/>
      <c r="T4769" s="3"/>
      <c r="V4769" s="3"/>
      <c r="W4769" s="3"/>
      <c r="X4769" s="3"/>
      <c r="Z4769" s="3"/>
      <c r="AA4769" s="3"/>
      <c r="AB4769" s="3"/>
      <c r="AC4769" s="3"/>
      <c r="AD4769" s="3"/>
      <c r="AF4769" s="3"/>
      <c r="AG4769" s="3"/>
      <c r="AH4769" s="3"/>
      <c r="AJ4769" s="3"/>
      <c r="AK4769" s="3"/>
      <c r="AL4769" s="3"/>
      <c r="AN4769" s="3"/>
      <c r="AQ4769" s="3"/>
    </row>
    <row r="4770" spans="1:43">
      <c r="A4770" t="str">
        <f>IF(C4770="","","Allievo "&amp;COUNTIF($C$2:C4770,C4770))</f>
        <v/>
      </c>
      <c r="H4770" s="3"/>
      <c r="N4770" s="3"/>
      <c r="O4770" s="3"/>
      <c r="P4770" s="3"/>
      <c r="Q4770" s="3"/>
      <c r="R4770" s="3"/>
      <c r="S4770" s="3"/>
      <c r="T4770" s="3"/>
      <c r="V4770" s="3"/>
      <c r="W4770" s="3"/>
      <c r="X4770" s="3"/>
      <c r="Z4770" s="3"/>
      <c r="AA4770" s="3"/>
      <c r="AB4770" s="3"/>
      <c r="AC4770" s="3"/>
      <c r="AD4770" s="3"/>
      <c r="AF4770" s="3"/>
      <c r="AG4770" s="3"/>
      <c r="AH4770" s="3"/>
      <c r="AJ4770" s="3"/>
      <c r="AK4770" s="3"/>
      <c r="AL4770" s="3"/>
      <c r="AN4770" s="3"/>
      <c r="AQ4770" s="3"/>
    </row>
    <row r="4771" spans="1:43">
      <c r="A4771" t="str">
        <f>IF(C4771="","","Allievo "&amp;COUNTIF($C$2:C4771,C4771))</f>
        <v/>
      </c>
      <c r="H4771" s="3"/>
      <c r="N4771" s="3"/>
      <c r="O4771" s="3"/>
      <c r="P4771" s="3"/>
      <c r="Q4771" s="3"/>
      <c r="R4771" s="3"/>
      <c r="S4771" s="3"/>
      <c r="T4771" s="3"/>
      <c r="V4771" s="3"/>
      <c r="W4771" s="3"/>
      <c r="X4771" s="3"/>
      <c r="Z4771" s="3"/>
      <c r="AA4771" s="3"/>
      <c r="AB4771" s="3"/>
      <c r="AC4771" s="3"/>
      <c r="AD4771" s="3"/>
      <c r="AF4771" s="3"/>
      <c r="AG4771" s="3"/>
      <c r="AH4771" s="3"/>
      <c r="AJ4771" s="3"/>
      <c r="AK4771" s="3"/>
      <c r="AL4771" s="3"/>
      <c r="AN4771" s="3"/>
      <c r="AQ4771" s="3"/>
    </row>
    <row r="4772" spans="1:43">
      <c r="A4772" t="str">
        <f>IF(C4772="","","Allievo "&amp;COUNTIF($C$2:C4772,C4772))</f>
        <v/>
      </c>
      <c r="H4772" s="3"/>
      <c r="N4772" s="3"/>
      <c r="O4772" s="3"/>
      <c r="P4772" s="3"/>
      <c r="Q4772" s="3"/>
      <c r="R4772" s="3"/>
      <c r="S4772" s="3"/>
      <c r="T4772" s="3"/>
      <c r="V4772" s="3"/>
      <c r="W4772" s="3"/>
      <c r="X4772" s="3"/>
      <c r="Z4772" s="3"/>
      <c r="AA4772" s="3"/>
      <c r="AB4772" s="3"/>
      <c r="AC4772" s="3"/>
      <c r="AD4772" s="3"/>
      <c r="AF4772" s="3"/>
      <c r="AG4772" s="3"/>
      <c r="AH4772" s="3"/>
      <c r="AJ4772" s="3"/>
      <c r="AK4772" s="3"/>
      <c r="AL4772" s="3"/>
      <c r="AN4772" s="3"/>
      <c r="AQ4772" s="3"/>
    </row>
    <row r="4773" spans="1:43">
      <c r="A4773" t="str">
        <f>IF(C4773="","","Allievo "&amp;COUNTIF($C$2:C4773,C4773))</f>
        <v/>
      </c>
      <c r="H4773" s="3"/>
      <c r="N4773" s="3"/>
      <c r="O4773" s="3"/>
      <c r="P4773" s="3"/>
      <c r="Q4773" s="3"/>
      <c r="R4773" s="3"/>
      <c r="S4773" s="3"/>
      <c r="T4773" s="3"/>
      <c r="V4773" s="3"/>
      <c r="W4773" s="3"/>
      <c r="X4773" s="3"/>
      <c r="Z4773" s="3"/>
      <c r="AA4773" s="3"/>
      <c r="AB4773" s="3"/>
      <c r="AC4773" s="3"/>
      <c r="AD4773" s="3"/>
      <c r="AF4773" s="3"/>
      <c r="AG4773" s="3"/>
      <c r="AH4773" s="3"/>
      <c r="AJ4773" s="3"/>
      <c r="AK4773" s="3"/>
      <c r="AL4773" s="3"/>
      <c r="AN4773" s="3"/>
      <c r="AQ4773" s="3"/>
    </row>
    <row r="4774" spans="1:43">
      <c r="A4774" t="str">
        <f>IF(C4774="","","Allievo "&amp;COUNTIF($C$2:C4774,C4774))</f>
        <v/>
      </c>
      <c r="H4774" s="3"/>
      <c r="N4774" s="3"/>
      <c r="O4774" s="3"/>
      <c r="P4774" s="3"/>
      <c r="Q4774" s="3"/>
      <c r="R4774" s="3"/>
      <c r="S4774" s="3"/>
      <c r="T4774" s="3"/>
      <c r="V4774" s="3"/>
      <c r="W4774" s="3"/>
      <c r="X4774" s="3"/>
      <c r="Z4774" s="3"/>
      <c r="AA4774" s="3"/>
      <c r="AB4774" s="3"/>
      <c r="AC4774" s="3"/>
      <c r="AD4774" s="3"/>
      <c r="AF4774" s="3"/>
      <c r="AG4774" s="3"/>
      <c r="AH4774" s="3"/>
      <c r="AJ4774" s="3"/>
      <c r="AK4774" s="3"/>
      <c r="AL4774" s="3"/>
      <c r="AN4774" s="3"/>
      <c r="AQ4774" s="3"/>
    </row>
    <row r="4775" spans="1:43">
      <c r="A4775" t="str">
        <f>IF(C4775="","","Allievo "&amp;COUNTIF($C$2:C4775,C4775))</f>
        <v/>
      </c>
      <c r="H4775" s="3"/>
      <c r="N4775" s="3"/>
      <c r="O4775" s="3"/>
      <c r="P4775" s="3"/>
      <c r="Q4775" s="3"/>
      <c r="R4775" s="3"/>
      <c r="S4775" s="3"/>
      <c r="T4775" s="3"/>
      <c r="V4775" s="3"/>
      <c r="W4775" s="3"/>
      <c r="X4775" s="3"/>
      <c r="Z4775" s="3"/>
      <c r="AA4775" s="3"/>
      <c r="AB4775" s="3"/>
      <c r="AC4775" s="3"/>
      <c r="AD4775" s="3"/>
      <c r="AF4775" s="3"/>
      <c r="AG4775" s="3"/>
      <c r="AH4775" s="3"/>
      <c r="AJ4775" s="3"/>
      <c r="AK4775" s="3"/>
      <c r="AL4775" s="3"/>
      <c r="AN4775" s="3"/>
      <c r="AQ4775" s="3"/>
    </row>
    <row r="4776" spans="1:43">
      <c r="A4776" t="str">
        <f>IF(C4776="","","Allievo "&amp;COUNTIF($C$2:C4776,C4776))</f>
        <v/>
      </c>
      <c r="H4776" s="3"/>
      <c r="N4776" s="3"/>
      <c r="O4776" s="3"/>
      <c r="P4776" s="3"/>
      <c r="Q4776" s="3"/>
      <c r="R4776" s="3"/>
      <c r="S4776" s="3"/>
      <c r="T4776" s="3"/>
      <c r="V4776" s="3"/>
      <c r="W4776" s="3"/>
      <c r="X4776" s="3"/>
      <c r="Z4776" s="3"/>
      <c r="AA4776" s="3"/>
      <c r="AB4776" s="3"/>
      <c r="AC4776" s="3"/>
      <c r="AD4776" s="3"/>
      <c r="AF4776" s="3"/>
      <c r="AG4776" s="3"/>
      <c r="AH4776" s="3"/>
      <c r="AJ4776" s="3"/>
      <c r="AK4776" s="3"/>
      <c r="AL4776" s="3"/>
      <c r="AN4776" s="3"/>
      <c r="AQ4776" s="3"/>
    </row>
    <row r="4777" spans="1:43">
      <c r="A4777" t="str">
        <f>IF(C4777="","","Allievo "&amp;COUNTIF($C$2:C4777,C4777))</f>
        <v/>
      </c>
      <c r="H4777" s="3"/>
      <c r="N4777" s="3"/>
      <c r="O4777" s="3"/>
      <c r="P4777" s="3"/>
      <c r="Q4777" s="3"/>
      <c r="R4777" s="3"/>
      <c r="S4777" s="3"/>
      <c r="T4777" s="3"/>
      <c r="V4777" s="3"/>
      <c r="W4777" s="3"/>
      <c r="X4777" s="3"/>
      <c r="Z4777" s="3"/>
      <c r="AA4777" s="3"/>
      <c r="AB4777" s="3"/>
      <c r="AC4777" s="3"/>
      <c r="AD4777" s="3"/>
      <c r="AF4777" s="3"/>
      <c r="AG4777" s="3"/>
      <c r="AH4777" s="3"/>
      <c r="AJ4777" s="3"/>
      <c r="AK4777" s="3"/>
      <c r="AL4777" s="3"/>
      <c r="AN4777" s="3"/>
      <c r="AQ4777" s="3"/>
    </row>
    <row r="4778" spans="1:43">
      <c r="A4778" t="str">
        <f>IF(C4778="","","Allievo "&amp;COUNTIF($C$2:C4778,C4778))</f>
        <v/>
      </c>
      <c r="H4778" s="3"/>
      <c r="N4778" s="3"/>
      <c r="O4778" s="3"/>
      <c r="P4778" s="3"/>
      <c r="Q4778" s="3"/>
      <c r="R4778" s="3"/>
      <c r="S4778" s="3"/>
      <c r="T4778" s="3"/>
      <c r="V4778" s="3"/>
      <c r="W4778" s="3"/>
      <c r="X4778" s="3"/>
      <c r="Z4778" s="3"/>
      <c r="AA4778" s="3"/>
      <c r="AB4778" s="3"/>
      <c r="AC4778" s="3"/>
      <c r="AD4778" s="3"/>
      <c r="AF4778" s="3"/>
      <c r="AG4778" s="3"/>
      <c r="AH4778" s="3"/>
      <c r="AJ4778" s="3"/>
      <c r="AK4778" s="3"/>
      <c r="AL4778" s="3"/>
      <c r="AN4778" s="3"/>
      <c r="AQ4778" s="3"/>
    </row>
    <row r="4779" spans="1:43">
      <c r="A4779" t="str">
        <f>IF(C4779="","","Allievo "&amp;COUNTIF($C$2:C4779,C4779))</f>
        <v/>
      </c>
      <c r="H4779" s="3"/>
      <c r="N4779" s="3"/>
      <c r="O4779" s="3"/>
      <c r="P4779" s="3"/>
      <c r="Q4779" s="3"/>
      <c r="R4779" s="3"/>
      <c r="S4779" s="3"/>
      <c r="T4779" s="3"/>
      <c r="V4779" s="3"/>
      <c r="W4779" s="3"/>
      <c r="X4779" s="3"/>
      <c r="Z4779" s="3"/>
      <c r="AA4779" s="3"/>
      <c r="AB4779" s="3"/>
      <c r="AC4779" s="3"/>
      <c r="AD4779" s="3"/>
      <c r="AF4779" s="3"/>
      <c r="AG4779" s="3"/>
      <c r="AH4779" s="3"/>
      <c r="AJ4779" s="3"/>
      <c r="AK4779" s="3"/>
      <c r="AL4779" s="3"/>
      <c r="AN4779" s="3"/>
      <c r="AQ4779" s="3"/>
    </row>
    <row r="4780" spans="1:43">
      <c r="A4780" t="str">
        <f>IF(C4780="","","Allievo "&amp;COUNTIF($C$2:C4780,C4780))</f>
        <v/>
      </c>
      <c r="H4780" s="3"/>
      <c r="N4780" s="3"/>
      <c r="O4780" s="3"/>
      <c r="P4780" s="3"/>
      <c r="Q4780" s="3"/>
      <c r="R4780" s="3"/>
      <c r="S4780" s="3"/>
      <c r="T4780" s="3"/>
      <c r="V4780" s="3"/>
      <c r="W4780" s="3"/>
      <c r="X4780" s="3"/>
      <c r="Z4780" s="3"/>
      <c r="AA4780" s="3"/>
      <c r="AB4780" s="3"/>
      <c r="AC4780" s="3"/>
      <c r="AD4780" s="3"/>
      <c r="AF4780" s="3"/>
      <c r="AG4780" s="3"/>
      <c r="AH4780" s="3"/>
      <c r="AJ4780" s="3"/>
      <c r="AK4780" s="3"/>
      <c r="AL4780" s="3"/>
      <c r="AN4780" s="3"/>
      <c r="AQ4780" s="3"/>
    </row>
    <row r="4781" spans="1:43">
      <c r="A4781" t="str">
        <f>IF(C4781="","","Allievo "&amp;COUNTIF($C$2:C4781,C4781))</f>
        <v/>
      </c>
      <c r="H4781" s="3"/>
      <c r="N4781" s="3"/>
      <c r="O4781" s="3"/>
      <c r="P4781" s="3"/>
      <c r="Q4781" s="3"/>
      <c r="R4781" s="3"/>
      <c r="S4781" s="3"/>
      <c r="T4781" s="3"/>
      <c r="V4781" s="3"/>
      <c r="W4781" s="3"/>
      <c r="X4781" s="3"/>
      <c r="Z4781" s="3"/>
      <c r="AA4781" s="3"/>
      <c r="AB4781" s="3"/>
      <c r="AC4781" s="3"/>
      <c r="AD4781" s="3"/>
      <c r="AF4781" s="3"/>
      <c r="AG4781" s="3"/>
      <c r="AH4781" s="3"/>
      <c r="AJ4781" s="3"/>
      <c r="AK4781" s="3"/>
      <c r="AL4781" s="3"/>
      <c r="AN4781" s="3"/>
      <c r="AQ4781" s="3"/>
    </row>
    <row r="4782" spans="1:43">
      <c r="A4782" t="str">
        <f>IF(C4782="","","Allievo "&amp;COUNTIF($C$2:C4782,C4782))</f>
        <v/>
      </c>
      <c r="H4782" s="3"/>
      <c r="N4782" s="3"/>
      <c r="O4782" s="3"/>
      <c r="P4782" s="3"/>
      <c r="Q4782" s="3"/>
      <c r="R4782" s="3"/>
      <c r="S4782" s="3"/>
      <c r="T4782" s="3"/>
      <c r="V4782" s="3"/>
      <c r="W4782" s="3"/>
      <c r="X4782" s="3"/>
      <c r="Z4782" s="3"/>
      <c r="AA4782" s="3"/>
      <c r="AB4782" s="3"/>
      <c r="AC4782" s="3"/>
      <c r="AD4782" s="3"/>
      <c r="AF4782" s="3"/>
      <c r="AG4782" s="3"/>
      <c r="AH4782" s="3"/>
      <c r="AJ4782" s="3"/>
      <c r="AK4782" s="3"/>
      <c r="AL4782" s="3"/>
      <c r="AN4782" s="3"/>
      <c r="AQ4782" s="3"/>
    </row>
    <row r="4783" spans="1:43">
      <c r="A4783" t="str">
        <f>IF(C4783="","","Allievo "&amp;COUNTIF($C$2:C4783,C4783))</f>
        <v/>
      </c>
      <c r="H4783" s="3"/>
      <c r="N4783" s="3"/>
      <c r="O4783" s="3"/>
      <c r="P4783" s="3"/>
      <c r="Q4783" s="3"/>
      <c r="R4783" s="3"/>
      <c r="S4783" s="3"/>
      <c r="T4783" s="3"/>
      <c r="V4783" s="3"/>
      <c r="W4783" s="3"/>
      <c r="X4783" s="3"/>
      <c r="Z4783" s="3"/>
      <c r="AA4783" s="3"/>
      <c r="AB4783" s="3"/>
      <c r="AC4783" s="3"/>
      <c r="AD4783" s="3"/>
      <c r="AF4783" s="3"/>
      <c r="AG4783" s="3"/>
      <c r="AH4783" s="3"/>
      <c r="AJ4783" s="3"/>
      <c r="AK4783" s="3"/>
      <c r="AL4783" s="3"/>
      <c r="AN4783" s="3"/>
      <c r="AQ4783" s="3"/>
    </row>
    <row r="4784" spans="1:43">
      <c r="A4784" t="str">
        <f>IF(C4784="","","Allievo "&amp;COUNTIF($C$2:C4784,C4784))</f>
        <v/>
      </c>
      <c r="H4784" s="3"/>
      <c r="N4784" s="3"/>
      <c r="O4784" s="3"/>
      <c r="P4784" s="3"/>
      <c r="Q4784" s="3"/>
      <c r="R4784" s="3"/>
      <c r="S4784" s="3"/>
      <c r="T4784" s="3"/>
      <c r="V4784" s="3"/>
      <c r="W4784" s="3"/>
      <c r="X4784" s="3"/>
      <c r="Z4784" s="3"/>
      <c r="AA4784" s="3"/>
      <c r="AB4784" s="3"/>
      <c r="AC4784" s="3"/>
      <c r="AD4784" s="3"/>
      <c r="AF4784" s="3"/>
      <c r="AG4784" s="3"/>
      <c r="AH4784" s="3"/>
      <c r="AJ4784" s="3"/>
      <c r="AK4784" s="3"/>
      <c r="AL4784" s="3"/>
      <c r="AN4784" s="3"/>
      <c r="AQ4784" s="3"/>
    </row>
    <row r="4785" spans="1:43">
      <c r="A4785" t="str">
        <f>IF(C4785="","","Allievo "&amp;COUNTIF($C$2:C4785,C4785))</f>
        <v/>
      </c>
      <c r="H4785" s="3"/>
      <c r="N4785" s="3"/>
      <c r="O4785" s="3"/>
      <c r="P4785" s="3"/>
      <c r="Q4785" s="3"/>
      <c r="R4785" s="3"/>
      <c r="S4785" s="3"/>
      <c r="T4785" s="3"/>
      <c r="V4785" s="3"/>
      <c r="W4785" s="3"/>
      <c r="X4785" s="3"/>
      <c r="Z4785" s="3"/>
      <c r="AA4785" s="3"/>
      <c r="AB4785" s="3"/>
      <c r="AC4785" s="3"/>
      <c r="AD4785" s="3"/>
      <c r="AF4785" s="3"/>
      <c r="AG4785" s="3"/>
      <c r="AH4785" s="3"/>
      <c r="AJ4785" s="3"/>
      <c r="AK4785" s="3"/>
      <c r="AL4785" s="3"/>
      <c r="AN4785" s="3"/>
      <c r="AQ4785" s="3"/>
    </row>
    <row r="4786" spans="1:43">
      <c r="A4786" t="str">
        <f>IF(C4786="","","Allievo "&amp;COUNTIF($C$2:C4786,C4786))</f>
        <v/>
      </c>
      <c r="H4786" s="3"/>
      <c r="N4786" s="3"/>
      <c r="O4786" s="3"/>
      <c r="P4786" s="3"/>
      <c r="Q4786" s="3"/>
      <c r="R4786" s="3"/>
      <c r="S4786" s="3"/>
      <c r="T4786" s="3"/>
      <c r="V4786" s="3"/>
      <c r="W4786" s="3"/>
      <c r="X4786" s="3"/>
      <c r="Z4786" s="3"/>
      <c r="AA4786" s="3"/>
      <c r="AB4786" s="3"/>
      <c r="AC4786" s="3"/>
      <c r="AD4786" s="3"/>
      <c r="AF4786" s="3"/>
      <c r="AG4786" s="3"/>
      <c r="AH4786" s="3"/>
      <c r="AJ4786" s="3"/>
      <c r="AK4786" s="3"/>
      <c r="AL4786" s="3"/>
      <c r="AN4786" s="3"/>
      <c r="AQ4786" s="3"/>
    </row>
    <row r="4787" spans="1:43">
      <c r="A4787" t="str">
        <f>IF(C4787="","","Allievo "&amp;COUNTIF($C$2:C4787,C4787))</f>
        <v/>
      </c>
      <c r="H4787" s="3"/>
      <c r="N4787" s="3"/>
      <c r="O4787" s="3"/>
      <c r="P4787" s="3"/>
      <c r="Q4787" s="3"/>
      <c r="R4787" s="3"/>
      <c r="S4787" s="3"/>
      <c r="T4787" s="3"/>
      <c r="V4787" s="3"/>
      <c r="W4787" s="3"/>
      <c r="X4787" s="3"/>
      <c r="Z4787" s="3"/>
      <c r="AA4787" s="3"/>
      <c r="AB4787" s="3"/>
      <c r="AC4787" s="3"/>
      <c r="AD4787" s="3"/>
      <c r="AF4787" s="3"/>
      <c r="AG4787" s="3"/>
      <c r="AH4787" s="3"/>
      <c r="AJ4787" s="3"/>
      <c r="AK4787" s="3"/>
      <c r="AL4787" s="3"/>
      <c r="AN4787" s="3"/>
      <c r="AQ4787" s="3"/>
    </row>
    <row r="4788" spans="1:43">
      <c r="A4788" t="str">
        <f>IF(C4788="","","Allievo "&amp;COUNTIF($C$2:C4788,C4788))</f>
        <v/>
      </c>
      <c r="H4788" s="3"/>
      <c r="N4788" s="3"/>
      <c r="O4788" s="3"/>
      <c r="P4788" s="3"/>
      <c r="Q4788" s="3"/>
      <c r="R4788" s="3"/>
      <c r="S4788" s="3"/>
      <c r="T4788" s="3"/>
      <c r="V4788" s="3"/>
      <c r="W4788" s="3"/>
      <c r="X4788" s="3"/>
      <c r="Z4788" s="3"/>
      <c r="AA4788" s="3"/>
      <c r="AB4788" s="3"/>
      <c r="AC4788" s="3"/>
      <c r="AD4788" s="3"/>
      <c r="AF4788" s="3"/>
      <c r="AG4788" s="3"/>
      <c r="AH4788" s="3"/>
      <c r="AJ4788" s="3"/>
      <c r="AK4788" s="3"/>
      <c r="AL4788" s="3"/>
      <c r="AN4788" s="3"/>
      <c r="AQ4788" s="3"/>
    </row>
    <row r="4789" spans="1:43">
      <c r="A4789" t="str">
        <f>IF(C4789="","","Allievo "&amp;COUNTIF($C$2:C4789,C4789))</f>
        <v/>
      </c>
      <c r="H4789" s="3"/>
      <c r="N4789" s="3"/>
      <c r="O4789" s="3"/>
      <c r="P4789" s="3"/>
      <c r="Q4789" s="3"/>
      <c r="R4789" s="3"/>
      <c r="S4789" s="3"/>
      <c r="T4789" s="3"/>
      <c r="V4789" s="3"/>
      <c r="W4789" s="3"/>
      <c r="X4789" s="3"/>
      <c r="Z4789" s="3"/>
      <c r="AA4789" s="3"/>
      <c r="AB4789" s="3"/>
      <c r="AC4789" s="3"/>
      <c r="AD4789" s="3"/>
      <c r="AF4789" s="3"/>
      <c r="AG4789" s="3"/>
      <c r="AH4789" s="3"/>
      <c r="AJ4789" s="3"/>
      <c r="AK4789" s="3"/>
      <c r="AL4789" s="3"/>
      <c r="AN4789" s="3"/>
      <c r="AQ4789" s="3"/>
    </row>
    <row r="4790" spans="1:43">
      <c r="A4790" t="str">
        <f>IF(C4790="","","Allievo "&amp;COUNTIF($C$2:C4790,C4790))</f>
        <v/>
      </c>
      <c r="H4790" s="3"/>
      <c r="N4790" s="3"/>
      <c r="O4790" s="3"/>
      <c r="P4790" s="3"/>
      <c r="Q4790" s="3"/>
      <c r="R4790" s="3"/>
      <c r="S4790" s="3"/>
      <c r="T4790" s="3"/>
      <c r="V4790" s="3"/>
      <c r="W4790" s="3"/>
      <c r="X4790" s="3"/>
      <c r="Z4790" s="3"/>
      <c r="AA4790" s="3"/>
      <c r="AB4790" s="3"/>
      <c r="AC4790" s="3"/>
      <c r="AD4790" s="3"/>
      <c r="AF4790" s="3"/>
      <c r="AG4790" s="3"/>
      <c r="AH4790" s="3"/>
      <c r="AJ4790" s="3"/>
      <c r="AK4790" s="3"/>
      <c r="AL4790" s="3"/>
      <c r="AN4790" s="3"/>
      <c r="AQ4790" s="3"/>
    </row>
    <row r="4791" spans="1:43">
      <c r="A4791" t="str">
        <f>IF(C4791="","","Allievo "&amp;COUNTIF($C$2:C4791,C4791))</f>
        <v/>
      </c>
      <c r="H4791" s="3"/>
      <c r="N4791" s="3"/>
      <c r="O4791" s="3"/>
      <c r="P4791" s="3"/>
      <c r="Q4791" s="3"/>
      <c r="R4791" s="3"/>
      <c r="S4791" s="3"/>
      <c r="T4791" s="3"/>
      <c r="V4791" s="3"/>
      <c r="W4791" s="3"/>
      <c r="X4791" s="3"/>
      <c r="Z4791" s="3"/>
      <c r="AA4791" s="3"/>
      <c r="AB4791" s="3"/>
      <c r="AC4791" s="3"/>
      <c r="AD4791" s="3"/>
      <c r="AF4791" s="3"/>
      <c r="AG4791" s="3"/>
      <c r="AH4791" s="3"/>
      <c r="AJ4791" s="3"/>
      <c r="AK4791" s="3"/>
      <c r="AL4791" s="3"/>
      <c r="AN4791" s="3"/>
      <c r="AQ4791" s="3"/>
    </row>
    <row r="4792" spans="1:43">
      <c r="A4792" t="str">
        <f>IF(C4792="","","Allievo "&amp;COUNTIF($C$2:C4792,C4792))</f>
        <v/>
      </c>
      <c r="H4792" s="3"/>
      <c r="N4792" s="3"/>
      <c r="O4792" s="3"/>
      <c r="P4792" s="3"/>
      <c r="Q4792" s="3"/>
      <c r="R4792" s="3"/>
      <c r="S4792" s="3"/>
      <c r="T4792" s="3"/>
      <c r="V4792" s="3"/>
      <c r="W4792" s="3"/>
      <c r="X4792" s="3"/>
      <c r="Z4792" s="3"/>
      <c r="AA4792" s="3"/>
      <c r="AB4792" s="3"/>
      <c r="AC4792" s="3"/>
      <c r="AD4792" s="3"/>
      <c r="AF4792" s="3"/>
      <c r="AG4792" s="3"/>
      <c r="AH4792" s="3"/>
      <c r="AJ4792" s="3"/>
      <c r="AK4792" s="3"/>
      <c r="AL4792" s="3"/>
      <c r="AN4792" s="3"/>
      <c r="AQ4792" s="3"/>
    </row>
    <row r="4793" spans="1:43">
      <c r="A4793" t="str">
        <f>IF(C4793="","","Allievo "&amp;COUNTIF($C$2:C4793,C4793))</f>
        <v/>
      </c>
      <c r="H4793" s="3"/>
      <c r="N4793" s="3"/>
      <c r="O4793" s="3"/>
      <c r="P4793" s="3"/>
      <c r="Q4793" s="3"/>
      <c r="R4793" s="3"/>
      <c r="S4793" s="3"/>
      <c r="T4793" s="3"/>
      <c r="V4793" s="3"/>
      <c r="W4793" s="3"/>
      <c r="X4793" s="3"/>
      <c r="Z4793" s="3"/>
      <c r="AA4793" s="3"/>
      <c r="AB4793" s="3"/>
      <c r="AC4793" s="3"/>
      <c r="AD4793" s="3"/>
      <c r="AF4793" s="3"/>
      <c r="AG4793" s="3"/>
      <c r="AH4793" s="3"/>
      <c r="AJ4793" s="3"/>
      <c r="AK4793" s="3"/>
      <c r="AL4793" s="3"/>
      <c r="AN4793" s="3"/>
      <c r="AQ4793" s="3"/>
    </row>
    <row r="4794" spans="1:43">
      <c r="A4794" t="str">
        <f>IF(C4794="","","Allievo "&amp;COUNTIF($C$2:C4794,C4794))</f>
        <v/>
      </c>
      <c r="H4794" s="3"/>
      <c r="N4794" s="3"/>
      <c r="O4794" s="3"/>
      <c r="P4794" s="3"/>
      <c r="Q4794" s="3"/>
      <c r="R4794" s="3"/>
      <c r="S4794" s="3"/>
      <c r="T4794" s="3"/>
      <c r="V4794" s="3"/>
      <c r="W4794" s="3"/>
      <c r="X4794" s="3"/>
      <c r="Z4794" s="3"/>
      <c r="AA4794" s="3"/>
      <c r="AB4794" s="3"/>
      <c r="AC4794" s="3"/>
      <c r="AD4794" s="3"/>
      <c r="AF4794" s="3"/>
      <c r="AG4794" s="3"/>
      <c r="AH4794" s="3"/>
      <c r="AJ4794" s="3"/>
      <c r="AK4794" s="3"/>
      <c r="AL4794" s="3"/>
      <c r="AN4794" s="3"/>
      <c r="AQ4794" s="3"/>
    </row>
    <row r="4795" spans="1:43">
      <c r="A4795" t="str">
        <f>IF(C4795="","","Allievo "&amp;COUNTIF($C$2:C4795,C4795))</f>
        <v/>
      </c>
      <c r="H4795" s="3"/>
      <c r="N4795" s="3"/>
      <c r="O4795" s="3"/>
      <c r="P4795" s="3"/>
      <c r="Q4795" s="3"/>
      <c r="R4795" s="3"/>
      <c r="S4795" s="3"/>
      <c r="T4795" s="3"/>
      <c r="V4795" s="3"/>
      <c r="W4795" s="3"/>
      <c r="X4795" s="3"/>
      <c r="Z4795" s="3"/>
      <c r="AA4795" s="3"/>
      <c r="AB4795" s="3"/>
      <c r="AC4795" s="3"/>
      <c r="AD4795" s="3"/>
      <c r="AF4795" s="3"/>
      <c r="AG4795" s="3"/>
      <c r="AH4795" s="3"/>
      <c r="AJ4795" s="3"/>
      <c r="AK4795" s="3"/>
      <c r="AL4795" s="3"/>
      <c r="AN4795" s="3"/>
      <c r="AQ4795" s="3"/>
    </row>
    <row r="4796" spans="1:43">
      <c r="A4796" t="str">
        <f>IF(C4796="","","Allievo "&amp;COUNTIF($C$2:C4796,C4796))</f>
        <v/>
      </c>
      <c r="H4796" s="3"/>
      <c r="N4796" s="3"/>
      <c r="O4796" s="3"/>
      <c r="P4796" s="3"/>
      <c r="Q4796" s="3"/>
      <c r="R4796" s="3"/>
      <c r="S4796" s="3"/>
      <c r="T4796" s="3"/>
      <c r="V4796" s="3"/>
      <c r="W4796" s="3"/>
      <c r="X4796" s="3"/>
      <c r="Z4796" s="3"/>
      <c r="AA4796" s="3"/>
      <c r="AB4796" s="3"/>
      <c r="AC4796" s="3"/>
      <c r="AD4796" s="3"/>
      <c r="AF4796" s="3"/>
      <c r="AG4796" s="3"/>
      <c r="AH4796" s="3"/>
      <c r="AJ4796" s="3"/>
      <c r="AK4796" s="3"/>
      <c r="AL4796" s="3"/>
      <c r="AN4796" s="3"/>
      <c r="AQ4796" s="3"/>
    </row>
    <row r="4797" spans="1:43">
      <c r="A4797" t="str">
        <f>IF(C4797="","","Allievo "&amp;COUNTIF($C$2:C4797,C4797))</f>
        <v/>
      </c>
      <c r="H4797" s="3"/>
      <c r="N4797" s="3"/>
      <c r="O4797" s="3"/>
      <c r="P4797" s="3"/>
      <c r="Q4797" s="3"/>
      <c r="R4797" s="3"/>
      <c r="S4797" s="3"/>
      <c r="T4797" s="3"/>
      <c r="V4797" s="3"/>
      <c r="W4797" s="3"/>
      <c r="X4797" s="3"/>
      <c r="Z4797" s="3"/>
      <c r="AA4797" s="3"/>
      <c r="AB4797" s="3"/>
      <c r="AC4797" s="3"/>
      <c r="AD4797" s="3"/>
      <c r="AF4797" s="3"/>
      <c r="AG4797" s="3"/>
      <c r="AH4797" s="3"/>
      <c r="AJ4797" s="3"/>
      <c r="AK4797" s="3"/>
      <c r="AL4797" s="3"/>
      <c r="AN4797" s="3"/>
      <c r="AQ4797" s="3"/>
    </row>
    <row r="4798" spans="1:43">
      <c r="A4798" t="str">
        <f>IF(C4798="","","Allievo "&amp;COUNTIF($C$2:C4798,C4798))</f>
        <v/>
      </c>
      <c r="H4798" s="3"/>
      <c r="N4798" s="3"/>
      <c r="O4798" s="3"/>
      <c r="P4798" s="3"/>
      <c r="Q4798" s="3"/>
      <c r="R4798" s="3"/>
      <c r="S4798" s="3"/>
      <c r="T4798" s="3"/>
      <c r="V4798" s="3"/>
      <c r="W4798" s="3"/>
      <c r="X4798" s="3"/>
      <c r="Z4798" s="3"/>
      <c r="AA4798" s="3"/>
      <c r="AB4798" s="3"/>
      <c r="AC4798" s="3"/>
      <c r="AD4798" s="3"/>
      <c r="AF4798" s="3"/>
      <c r="AG4798" s="3"/>
      <c r="AH4798" s="3"/>
      <c r="AJ4798" s="3"/>
      <c r="AK4798" s="3"/>
      <c r="AL4798" s="3"/>
      <c r="AN4798" s="3"/>
      <c r="AQ4798" s="3"/>
    </row>
    <row r="4799" spans="1:43">
      <c r="A4799" t="str">
        <f>IF(C4799="","","Allievo "&amp;COUNTIF($C$2:C4799,C4799))</f>
        <v/>
      </c>
      <c r="H4799" s="3"/>
      <c r="N4799" s="3"/>
      <c r="O4799" s="3"/>
      <c r="P4799" s="3"/>
      <c r="Q4799" s="3"/>
      <c r="R4799" s="3"/>
      <c r="S4799" s="3"/>
      <c r="T4799" s="3"/>
      <c r="V4799" s="3"/>
      <c r="W4799" s="3"/>
      <c r="X4799" s="3"/>
      <c r="Z4799" s="3"/>
      <c r="AA4799" s="3"/>
      <c r="AB4799" s="3"/>
      <c r="AC4799" s="3"/>
      <c r="AD4799" s="3"/>
      <c r="AF4799" s="3"/>
      <c r="AG4799" s="3"/>
      <c r="AH4799" s="3"/>
      <c r="AJ4799" s="3"/>
      <c r="AK4799" s="3"/>
      <c r="AL4799" s="3"/>
      <c r="AN4799" s="3"/>
      <c r="AQ4799" s="3"/>
    </row>
    <row r="4800" spans="1:43">
      <c r="A4800" t="str">
        <f>IF(C4800="","","Allievo "&amp;COUNTIF($C$2:C4800,C4800))</f>
        <v/>
      </c>
      <c r="H4800" s="3"/>
      <c r="N4800" s="3"/>
      <c r="O4800" s="3"/>
      <c r="P4800" s="3"/>
      <c r="Q4800" s="3"/>
      <c r="R4800" s="3"/>
      <c r="S4800" s="3"/>
      <c r="T4800" s="3"/>
      <c r="V4800" s="3"/>
      <c r="W4800" s="3"/>
      <c r="X4800" s="3"/>
      <c r="Z4800" s="3"/>
      <c r="AA4800" s="3"/>
      <c r="AB4800" s="3"/>
      <c r="AC4800" s="3"/>
      <c r="AD4800" s="3"/>
      <c r="AF4800" s="3"/>
      <c r="AG4800" s="3"/>
      <c r="AH4800" s="3"/>
      <c r="AJ4800" s="3"/>
      <c r="AK4800" s="3"/>
      <c r="AL4800" s="3"/>
      <c r="AN4800" s="3"/>
      <c r="AQ4800" s="3"/>
    </row>
    <row r="4801" spans="1:43">
      <c r="A4801" t="str">
        <f>IF(C4801="","","Allievo "&amp;COUNTIF($C$2:C4801,C4801))</f>
        <v/>
      </c>
      <c r="H4801" s="3"/>
      <c r="N4801" s="3"/>
      <c r="O4801" s="3"/>
      <c r="P4801" s="3"/>
      <c r="Q4801" s="3"/>
      <c r="R4801" s="3"/>
      <c r="S4801" s="3"/>
      <c r="T4801" s="3"/>
      <c r="V4801" s="3"/>
      <c r="W4801" s="3"/>
      <c r="X4801" s="3"/>
      <c r="Z4801" s="3"/>
      <c r="AA4801" s="3"/>
      <c r="AB4801" s="3"/>
      <c r="AC4801" s="3"/>
      <c r="AD4801" s="3"/>
      <c r="AF4801" s="3"/>
      <c r="AG4801" s="3"/>
      <c r="AH4801" s="3"/>
      <c r="AJ4801" s="3"/>
      <c r="AK4801" s="3"/>
      <c r="AL4801" s="3"/>
      <c r="AN4801" s="3"/>
      <c r="AQ4801" s="3"/>
    </row>
    <row r="4802" spans="1:43">
      <c r="A4802" t="str">
        <f>IF(C4802="","","Allievo "&amp;COUNTIF($C$2:C4802,C4802))</f>
        <v/>
      </c>
      <c r="H4802" s="3"/>
      <c r="N4802" s="3"/>
      <c r="O4802" s="3"/>
      <c r="P4802" s="3"/>
      <c r="Q4802" s="3"/>
      <c r="R4802" s="3"/>
      <c r="S4802" s="3"/>
      <c r="T4802" s="3"/>
      <c r="V4802" s="3"/>
      <c r="W4802" s="3"/>
      <c r="X4802" s="3"/>
      <c r="Z4802" s="3"/>
      <c r="AA4802" s="3"/>
      <c r="AB4802" s="3"/>
      <c r="AC4802" s="3"/>
      <c r="AD4802" s="3"/>
      <c r="AF4802" s="3"/>
      <c r="AG4802" s="3"/>
      <c r="AH4802" s="3"/>
      <c r="AJ4802" s="3"/>
      <c r="AK4802" s="3"/>
      <c r="AL4802" s="3"/>
      <c r="AN4802" s="3"/>
      <c r="AQ4802" s="3"/>
    </row>
    <row r="4803" spans="1:43">
      <c r="A4803" t="str">
        <f>IF(C4803="","","Allievo "&amp;COUNTIF($C$2:C4803,C4803))</f>
        <v/>
      </c>
      <c r="H4803" s="3"/>
      <c r="N4803" s="3"/>
      <c r="O4803" s="3"/>
      <c r="P4803" s="3"/>
      <c r="Q4803" s="3"/>
      <c r="R4803" s="3"/>
      <c r="S4803" s="3"/>
      <c r="T4803" s="3"/>
      <c r="V4803" s="3"/>
      <c r="W4803" s="3"/>
      <c r="X4803" s="3"/>
      <c r="Z4803" s="3"/>
      <c r="AA4803" s="3"/>
      <c r="AB4803" s="3"/>
      <c r="AC4803" s="3"/>
      <c r="AD4803" s="3"/>
      <c r="AF4803" s="3"/>
      <c r="AG4803" s="3"/>
      <c r="AH4803" s="3"/>
      <c r="AJ4803" s="3"/>
      <c r="AK4803" s="3"/>
      <c r="AL4803" s="3"/>
      <c r="AN4803" s="3"/>
      <c r="AQ4803" s="3"/>
    </row>
    <row r="4804" spans="1:43">
      <c r="A4804" t="str">
        <f>IF(C4804="","","Allievo "&amp;COUNTIF($C$2:C4804,C4804))</f>
        <v/>
      </c>
      <c r="H4804" s="3"/>
      <c r="N4804" s="3"/>
      <c r="O4804" s="3"/>
      <c r="P4804" s="3"/>
      <c r="Q4804" s="3"/>
      <c r="R4804" s="3"/>
      <c r="S4804" s="3"/>
      <c r="T4804" s="3"/>
      <c r="V4804" s="3"/>
      <c r="W4804" s="3"/>
      <c r="X4804" s="3"/>
      <c r="Z4804" s="3"/>
      <c r="AA4804" s="3"/>
      <c r="AB4804" s="3"/>
      <c r="AC4804" s="3"/>
      <c r="AD4804" s="3"/>
      <c r="AF4804" s="3"/>
      <c r="AG4804" s="3"/>
      <c r="AH4804" s="3"/>
      <c r="AJ4804" s="3"/>
      <c r="AK4804" s="3"/>
      <c r="AL4804" s="3"/>
      <c r="AN4804" s="3"/>
      <c r="AQ4804" s="3"/>
    </row>
    <row r="4805" spans="1:43">
      <c r="A4805" t="str">
        <f>IF(C4805="","","Allievo "&amp;COUNTIF($C$2:C4805,C4805))</f>
        <v/>
      </c>
      <c r="H4805" s="3"/>
      <c r="N4805" s="3"/>
      <c r="O4805" s="3"/>
      <c r="P4805" s="3"/>
      <c r="Q4805" s="3"/>
      <c r="R4805" s="3"/>
      <c r="S4805" s="3"/>
      <c r="T4805" s="3"/>
      <c r="V4805" s="3"/>
      <c r="W4805" s="3"/>
      <c r="X4805" s="3"/>
      <c r="Z4805" s="3"/>
      <c r="AA4805" s="3"/>
      <c r="AB4805" s="3"/>
      <c r="AC4805" s="3"/>
      <c r="AD4805" s="3"/>
      <c r="AF4805" s="3"/>
      <c r="AG4805" s="3"/>
      <c r="AH4805" s="3"/>
      <c r="AJ4805" s="3"/>
      <c r="AK4805" s="3"/>
      <c r="AL4805" s="3"/>
      <c r="AN4805" s="3"/>
      <c r="AQ4805" s="3"/>
    </row>
    <row r="4806" spans="1:43">
      <c r="A4806" t="str">
        <f>IF(C4806="","","Allievo "&amp;COUNTIF($C$2:C4806,C4806))</f>
        <v/>
      </c>
      <c r="H4806" s="3"/>
      <c r="N4806" s="3"/>
      <c r="O4806" s="3"/>
      <c r="P4806" s="3"/>
      <c r="Q4806" s="3"/>
      <c r="R4806" s="3"/>
      <c r="S4806" s="3"/>
      <c r="T4806" s="3"/>
      <c r="V4806" s="3"/>
      <c r="W4806" s="3"/>
      <c r="X4806" s="3"/>
      <c r="Z4806" s="3"/>
      <c r="AA4806" s="3"/>
      <c r="AB4806" s="3"/>
      <c r="AC4806" s="3"/>
      <c r="AD4806" s="3"/>
      <c r="AF4806" s="3"/>
      <c r="AG4806" s="3"/>
      <c r="AH4806" s="3"/>
      <c r="AJ4806" s="3"/>
      <c r="AK4806" s="3"/>
      <c r="AL4806" s="3"/>
      <c r="AN4806" s="3"/>
      <c r="AQ4806" s="3"/>
    </row>
    <row r="4807" spans="1:43">
      <c r="A4807" t="str">
        <f>IF(C4807="","","Allievo "&amp;COUNTIF($C$2:C4807,C4807))</f>
        <v/>
      </c>
      <c r="H4807" s="3"/>
      <c r="N4807" s="3"/>
      <c r="O4807" s="3"/>
      <c r="P4807" s="3"/>
      <c r="Q4807" s="3"/>
      <c r="R4807" s="3"/>
      <c r="S4807" s="3"/>
      <c r="T4807" s="3"/>
      <c r="V4807" s="3"/>
      <c r="W4807" s="3"/>
      <c r="X4807" s="3"/>
      <c r="Z4807" s="3"/>
      <c r="AA4807" s="3"/>
      <c r="AB4807" s="3"/>
      <c r="AC4807" s="3"/>
      <c r="AD4807" s="3"/>
      <c r="AF4807" s="3"/>
      <c r="AG4807" s="3"/>
      <c r="AH4807" s="3"/>
      <c r="AJ4807" s="3"/>
      <c r="AK4807" s="3"/>
      <c r="AL4807" s="3"/>
      <c r="AN4807" s="3"/>
      <c r="AQ4807" s="3"/>
    </row>
    <row r="4808" spans="1:43">
      <c r="A4808" t="str">
        <f>IF(C4808="","","Allievo "&amp;COUNTIF($C$2:C4808,C4808))</f>
        <v/>
      </c>
      <c r="H4808" s="3"/>
      <c r="N4808" s="3"/>
      <c r="O4808" s="3"/>
      <c r="P4808" s="3"/>
      <c r="Q4808" s="3"/>
      <c r="R4808" s="3"/>
      <c r="S4808" s="3"/>
      <c r="T4808" s="3"/>
      <c r="V4808" s="3"/>
      <c r="W4808" s="3"/>
      <c r="X4808" s="3"/>
      <c r="Z4808" s="3"/>
      <c r="AA4808" s="3"/>
      <c r="AB4808" s="3"/>
      <c r="AC4808" s="3"/>
      <c r="AD4808" s="3"/>
      <c r="AF4808" s="3"/>
      <c r="AG4808" s="3"/>
      <c r="AH4808" s="3"/>
      <c r="AJ4808" s="3"/>
      <c r="AK4808" s="3"/>
      <c r="AL4808" s="3"/>
      <c r="AN4808" s="3"/>
      <c r="AQ4808" s="3"/>
    </row>
    <row r="4809" spans="1:43">
      <c r="A4809" t="str">
        <f>IF(C4809="","","Allievo "&amp;COUNTIF($C$2:C4809,C4809))</f>
        <v/>
      </c>
      <c r="H4809" s="3"/>
      <c r="N4809" s="3"/>
      <c r="O4809" s="3"/>
      <c r="P4809" s="3"/>
      <c r="Q4809" s="3"/>
      <c r="R4809" s="3"/>
      <c r="S4809" s="3"/>
      <c r="T4809" s="3"/>
      <c r="V4809" s="3"/>
      <c r="W4809" s="3"/>
      <c r="X4809" s="3"/>
      <c r="Z4809" s="3"/>
      <c r="AA4809" s="3"/>
      <c r="AB4809" s="3"/>
      <c r="AC4809" s="3"/>
      <c r="AD4809" s="3"/>
      <c r="AF4809" s="3"/>
      <c r="AG4809" s="3"/>
      <c r="AH4809" s="3"/>
      <c r="AJ4809" s="3"/>
      <c r="AK4809" s="3"/>
      <c r="AL4809" s="3"/>
      <c r="AN4809" s="3"/>
      <c r="AQ4809" s="3"/>
    </row>
    <row r="4810" spans="1:43">
      <c r="A4810" t="str">
        <f>IF(C4810="","","Allievo "&amp;COUNTIF($C$2:C4810,C4810))</f>
        <v/>
      </c>
      <c r="H4810" s="3"/>
      <c r="N4810" s="3"/>
      <c r="O4810" s="3"/>
      <c r="P4810" s="3"/>
      <c r="Q4810" s="3"/>
      <c r="R4810" s="3"/>
      <c r="S4810" s="3"/>
      <c r="T4810" s="3"/>
      <c r="V4810" s="3"/>
      <c r="W4810" s="3"/>
      <c r="X4810" s="3"/>
      <c r="Z4810" s="3"/>
      <c r="AA4810" s="3"/>
      <c r="AB4810" s="3"/>
      <c r="AC4810" s="3"/>
      <c r="AD4810" s="3"/>
      <c r="AF4810" s="3"/>
      <c r="AG4810" s="3"/>
      <c r="AH4810" s="3"/>
      <c r="AJ4810" s="3"/>
      <c r="AK4810" s="3"/>
      <c r="AL4810" s="3"/>
      <c r="AN4810" s="3"/>
      <c r="AQ4810" s="3"/>
    </row>
    <row r="4811" spans="1:43">
      <c r="A4811" t="str">
        <f>IF(C4811="","","Allievo "&amp;COUNTIF($C$2:C4811,C4811))</f>
        <v/>
      </c>
      <c r="H4811" s="3"/>
      <c r="N4811" s="3"/>
      <c r="O4811" s="3"/>
      <c r="P4811" s="3"/>
      <c r="Q4811" s="3"/>
      <c r="R4811" s="3"/>
      <c r="S4811" s="3"/>
      <c r="T4811" s="3"/>
      <c r="V4811" s="3"/>
      <c r="W4811" s="3"/>
      <c r="X4811" s="3"/>
      <c r="Z4811" s="3"/>
      <c r="AA4811" s="3"/>
      <c r="AB4811" s="3"/>
      <c r="AC4811" s="3"/>
      <c r="AD4811" s="3"/>
      <c r="AF4811" s="3"/>
      <c r="AG4811" s="3"/>
      <c r="AH4811" s="3"/>
      <c r="AJ4811" s="3"/>
      <c r="AK4811" s="3"/>
      <c r="AL4811" s="3"/>
      <c r="AN4811" s="3"/>
      <c r="AQ4811" s="3"/>
    </row>
    <row r="4812" spans="1:43">
      <c r="A4812" t="str">
        <f>IF(C4812="","","Allievo "&amp;COUNTIF($C$2:C4812,C4812))</f>
        <v/>
      </c>
      <c r="H4812" s="3"/>
      <c r="N4812" s="3"/>
      <c r="O4812" s="3"/>
      <c r="P4812" s="3"/>
      <c r="Q4812" s="3"/>
      <c r="R4812" s="3"/>
      <c r="S4812" s="3"/>
      <c r="T4812" s="3"/>
      <c r="V4812" s="3"/>
      <c r="W4812" s="3"/>
      <c r="X4812" s="3"/>
      <c r="Z4812" s="3"/>
      <c r="AA4812" s="3"/>
      <c r="AB4812" s="3"/>
      <c r="AC4812" s="3"/>
      <c r="AD4812" s="3"/>
      <c r="AF4812" s="3"/>
      <c r="AG4812" s="3"/>
      <c r="AH4812" s="3"/>
      <c r="AJ4812" s="3"/>
      <c r="AK4812" s="3"/>
      <c r="AL4812" s="3"/>
      <c r="AN4812" s="3"/>
      <c r="AQ4812" s="3"/>
    </row>
    <row r="4813" spans="1:43">
      <c r="A4813" t="str">
        <f>IF(C4813="","","Allievo "&amp;COUNTIF($C$2:C4813,C4813))</f>
        <v/>
      </c>
      <c r="H4813" s="3"/>
      <c r="N4813" s="3"/>
      <c r="O4813" s="3"/>
      <c r="P4813" s="3"/>
      <c r="Q4813" s="3"/>
      <c r="R4813" s="3"/>
      <c r="S4813" s="3"/>
      <c r="T4813" s="3"/>
      <c r="V4813" s="3"/>
      <c r="W4813" s="3"/>
      <c r="X4813" s="3"/>
      <c r="Z4813" s="3"/>
      <c r="AA4813" s="3"/>
      <c r="AB4813" s="3"/>
      <c r="AC4813" s="3"/>
      <c r="AD4813" s="3"/>
      <c r="AF4813" s="3"/>
      <c r="AG4813" s="3"/>
      <c r="AH4813" s="3"/>
      <c r="AJ4813" s="3"/>
      <c r="AK4813" s="3"/>
      <c r="AL4813" s="3"/>
      <c r="AN4813" s="3"/>
      <c r="AQ4813" s="3"/>
    </row>
    <row r="4814" spans="1:43">
      <c r="A4814" t="str">
        <f>IF(C4814="","","Allievo "&amp;COUNTIF($C$2:C4814,C4814))</f>
        <v/>
      </c>
      <c r="H4814" s="3"/>
      <c r="N4814" s="3"/>
      <c r="O4814" s="3"/>
      <c r="P4814" s="3"/>
      <c r="Q4814" s="3"/>
      <c r="R4814" s="3"/>
      <c r="S4814" s="3"/>
      <c r="T4814" s="3"/>
      <c r="V4814" s="3"/>
      <c r="W4814" s="3"/>
      <c r="X4814" s="3"/>
      <c r="Z4814" s="3"/>
      <c r="AA4814" s="3"/>
      <c r="AB4814" s="3"/>
      <c r="AC4814" s="3"/>
      <c r="AD4814" s="3"/>
      <c r="AF4814" s="3"/>
      <c r="AG4814" s="3"/>
      <c r="AH4814" s="3"/>
      <c r="AJ4814" s="3"/>
      <c r="AK4814" s="3"/>
      <c r="AL4814" s="3"/>
      <c r="AN4814" s="3"/>
      <c r="AQ4814" s="3"/>
    </row>
    <row r="4815" spans="1:43">
      <c r="A4815" t="str">
        <f>IF(C4815="","","Allievo "&amp;COUNTIF($C$2:C4815,C4815))</f>
        <v/>
      </c>
      <c r="H4815" s="3"/>
      <c r="N4815" s="3"/>
      <c r="O4815" s="3"/>
      <c r="P4815" s="3"/>
      <c r="Q4815" s="3"/>
      <c r="R4815" s="3"/>
      <c r="S4815" s="3"/>
      <c r="T4815" s="3"/>
      <c r="V4815" s="3"/>
      <c r="W4815" s="3"/>
      <c r="X4815" s="3"/>
      <c r="Z4815" s="3"/>
      <c r="AA4815" s="3"/>
      <c r="AB4815" s="3"/>
      <c r="AC4815" s="3"/>
      <c r="AD4815" s="3"/>
      <c r="AF4815" s="3"/>
      <c r="AG4815" s="3"/>
      <c r="AH4815" s="3"/>
      <c r="AJ4815" s="3"/>
      <c r="AK4815" s="3"/>
      <c r="AL4815" s="3"/>
      <c r="AN4815" s="3"/>
      <c r="AQ4815" s="3"/>
    </row>
    <row r="4816" spans="1:43">
      <c r="A4816" t="str">
        <f>IF(C4816="","","Allievo "&amp;COUNTIF($C$2:C4816,C4816))</f>
        <v/>
      </c>
      <c r="H4816" s="3"/>
      <c r="N4816" s="3"/>
      <c r="O4816" s="3"/>
      <c r="P4816" s="3"/>
      <c r="Q4816" s="3"/>
      <c r="R4816" s="3"/>
      <c r="S4816" s="3"/>
      <c r="T4816" s="3"/>
      <c r="V4816" s="3"/>
      <c r="W4816" s="3"/>
      <c r="X4816" s="3"/>
      <c r="Z4816" s="3"/>
      <c r="AA4816" s="3"/>
      <c r="AB4816" s="3"/>
      <c r="AC4816" s="3"/>
      <c r="AD4816" s="3"/>
      <c r="AF4816" s="3"/>
      <c r="AG4816" s="3"/>
      <c r="AH4816" s="3"/>
      <c r="AJ4816" s="3"/>
      <c r="AK4816" s="3"/>
      <c r="AL4816" s="3"/>
      <c r="AN4816" s="3"/>
      <c r="AQ4816" s="3"/>
    </row>
    <row r="4817" spans="1:43">
      <c r="A4817" t="str">
        <f>IF(C4817="","","Allievo "&amp;COUNTIF($C$2:C4817,C4817))</f>
        <v/>
      </c>
      <c r="H4817" s="3"/>
      <c r="N4817" s="3"/>
      <c r="O4817" s="3"/>
      <c r="P4817" s="3"/>
      <c r="Q4817" s="3"/>
      <c r="R4817" s="3"/>
      <c r="S4817" s="3"/>
      <c r="T4817" s="3"/>
      <c r="V4817" s="3"/>
      <c r="W4817" s="3"/>
      <c r="X4817" s="3"/>
      <c r="Z4817" s="3"/>
      <c r="AA4817" s="3"/>
      <c r="AB4817" s="3"/>
      <c r="AC4817" s="3"/>
      <c r="AD4817" s="3"/>
      <c r="AF4817" s="3"/>
      <c r="AG4817" s="3"/>
      <c r="AH4817" s="3"/>
      <c r="AJ4817" s="3"/>
      <c r="AK4817" s="3"/>
      <c r="AL4817" s="3"/>
      <c r="AN4817" s="3"/>
      <c r="AQ4817" s="3"/>
    </row>
    <row r="4818" spans="1:43">
      <c r="A4818" t="str">
        <f>IF(C4818="","","Allievo "&amp;COUNTIF($C$2:C4818,C4818))</f>
        <v/>
      </c>
      <c r="H4818" s="3"/>
      <c r="N4818" s="3"/>
      <c r="O4818" s="3"/>
      <c r="P4818" s="3"/>
      <c r="Q4818" s="3"/>
      <c r="R4818" s="3"/>
      <c r="S4818" s="3"/>
      <c r="T4818" s="3"/>
      <c r="V4818" s="3"/>
      <c r="W4818" s="3"/>
      <c r="X4818" s="3"/>
      <c r="Z4818" s="3"/>
      <c r="AA4818" s="3"/>
      <c r="AB4818" s="3"/>
      <c r="AC4818" s="3"/>
      <c r="AD4818" s="3"/>
      <c r="AF4818" s="3"/>
      <c r="AG4818" s="3"/>
      <c r="AH4818" s="3"/>
      <c r="AJ4818" s="3"/>
      <c r="AK4818" s="3"/>
      <c r="AL4818" s="3"/>
      <c r="AN4818" s="3"/>
      <c r="AQ4818" s="3"/>
    </row>
    <row r="4819" spans="1:43">
      <c r="A4819" t="str">
        <f>IF(C4819="","","Allievo "&amp;COUNTIF($C$2:C4819,C4819))</f>
        <v/>
      </c>
      <c r="H4819" s="3"/>
      <c r="N4819" s="3"/>
      <c r="O4819" s="3"/>
      <c r="P4819" s="3"/>
      <c r="Q4819" s="3"/>
      <c r="R4819" s="3"/>
      <c r="S4819" s="3"/>
      <c r="T4819" s="3"/>
      <c r="V4819" s="3"/>
      <c r="W4819" s="3"/>
      <c r="X4819" s="3"/>
      <c r="Z4819" s="3"/>
      <c r="AA4819" s="3"/>
      <c r="AB4819" s="3"/>
      <c r="AC4819" s="3"/>
      <c r="AD4819" s="3"/>
      <c r="AF4819" s="3"/>
      <c r="AG4819" s="3"/>
      <c r="AH4819" s="3"/>
      <c r="AJ4819" s="3"/>
      <c r="AK4819" s="3"/>
      <c r="AL4819" s="3"/>
      <c r="AN4819" s="3"/>
      <c r="AQ4819" s="3"/>
    </row>
    <row r="4820" spans="1:43">
      <c r="A4820" t="str">
        <f>IF(C4820="","","Allievo "&amp;COUNTIF($C$2:C4820,C4820))</f>
        <v/>
      </c>
      <c r="H4820" s="3"/>
      <c r="N4820" s="3"/>
      <c r="O4820" s="3"/>
      <c r="P4820" s="3"/>
      <c r="Q4820" s="3"/>
      <c r="R4820" s="3"/>
      <c r="S4820" s="3"/>
      <c r="T4820" s="3"/>
      <c r="V4820" s="3"/>
      <c r="W4820" s="3"/>
      <c r="X4820" s="3"/>
      <c r="Z4820" s="3"/>
      <c r="AA4820" s="3"/>
      <c r="AB4820" s="3"/>
      <c r="AC4820" s="3"/>
      <c r="AD4820" s="3"/>
      <c r="AF4820" s="3"/>
      <c r="AG4820" s="3"/>
      <c r="AH4820" s="3"/>
      <c r="AJ4820" s="3"/>
      <c r="AK4820" s="3"/>
      <c r="AL4820" s="3"/>
      <c r="AN4820" s="3"/>
      <c r="AQ4820" s="3"/>
    </row>
    <row r="4821" spans="1:43">
      <c r="A4821" t="str">
        <f>IF(C4821="","","Allievo "&amp;COUNTIF($C$2:C4821,C4821))</f>
        <v/>
      </c>
      <c r="H4821" s="3"/>
      <c r="N4821" s="3"/>
      <c r="O4821" s="3"/>
      <c r="P4821" s="3"/>
      <c r="Q4821" s="3"/>
      <c r="R4821" s="3"/>
      <c r="S4821" s="3"/>
      <c r="T4821" s="3"/>
      <c r="V4821" s="3"/>
      <c r="W4821" s="3"/>
      <c r="X4821" s="3"/>
      <c r="Z4821" s="3"/>
      <c r="AA4821" s="3"/>
      <c r="AB4821" s="3"/>
      <c r="AC4821" s="3"/>
      <c r="AD4821" s="3"/>
      <c r="AF4821" s="3"/>
      <c r="AG4821" s="3"/>
      <c r="AH4821" s="3"/>
      <c r="AJ4821" s="3"/>
      <c r="AK4821" s="3"/>
      <c r="AL4821" s="3"/>
      <c r="AN4821" s="3"/>
      <c r="AQ4821" s="3"/>
    </row>
    <row r="4822" spans="1:43">
      <c r="A4822" t="str">
        <f>IF(C4822="","","Allievo "&amp;COUNTIF($C$2:C4822,C4822))</f>
        <v/>
      </c>
      <c r="H4822" s="3"/>
      <c r="N4822" s="3"/>
      <c r="O4822" s="3"/>
      <c r="P4822" s="3"/>
      <c r="Q4822" s="3"/>
      <c r="R4822" s="3"/>
      <c r="S4822" s="3"/>
      <c r="T4822" s="3"/>
      <c r="V4822" s="3"/>
      <c r="W4822" s="3"/>
      <c r="X4822" s="3"/>
      <c r="Z4822" s="3"/>
      <c r="AA4822" s="3"/>
      <c r="AB4822" s="3"/>
      <c r="AC4822" s="3"/>
      <c r="AD4822" s="3"/>
      <c r="AF4822" s="3"/>
      <c r="AG4822" s="3"/>
      <c r="AH4822" s="3"/>
      <c r="AJ4822" s="3"/>
      <c r="AK4822" s="3"/>
      <c r="AL4822" s="3"/>
      <c r="AN4822" s="3"/>
      <c r="AQ4822" s="3"/>
    </row>
    <row r="4823" spans="1:43">
      <c r="A4823" t="str">
        <f>IF(C4823="","","Allievo "&amp;COUNTIF($C$2:C4823,C4823))</f>
        <v/>
      </c>
      <c r="H4823" s="3"/>
      <c r="N4823" s="3"/>
      <c r="O4823" s="3"/>
      <c r="P4823" s="3"/>
      <c r="Q4823" s="3"/>
      <c r="R4823" s="3"/>
      <c r="S4823" s="3"/>
      <c r="T4823" s="3"/>
      <c r="V4823" s="3"/>
      <c r="W4823" s="3"/>
      <c r="X4823" s="3"/>
      <c r="Z4823" s="3"/>
      <c r="AA4823" s="3"/>
      <c r="AB4823" s="3"/>
      <c r="AC4823" s="3"/>
      <c r="AD4823" s="3"/>
      <c r="AF4823" s="3"/>
      <c r="AG4823" s="3"/>
      <c r="AH4823" s="3"/>
      <c r="AJ4823" s="3"/>
      <c r="AK4823" s="3"/>
      <c r="AL4823" s="3"/>
      <c r="AN4823" s="3"/>
      <c r="AQ4823" s="3"/>
    </row>
    <row r="4824" spans="1:43">
      <c r="A4824" t="str">
        <f>IF(C4824="","","Allievo "&amp;COUNTIF($C$2:C4824,C4824))</f>
        <v/>
      </c>
      <c r="H4824" s="3"/>
      <c r="N4824" s="3"/>
      <c r="O4824" s="3"/>
      <c r="P4824" s="3"/>
      <c r="Q4824" s="3"/>
      <c r="R4824" s="3"/>
      <c r="S4824" s="3"/>
      <c r="T4824" s="3"/>
      <c r="V4824" s="3"/>
      <c r="W4824" s="3"/>
      <c r="X4824" s="3"/>
      <c r="Z4824" s="3"/>
      <c r="AA4824" s="3"/>
      <c r="AB4824" s="3"/>
      <c r="AC4824" s="3"/>
      <c r="AD4824" s="3"/>
      <c r="AF4824" s="3"/>
      <c r="AG4824" s="3"/>
      <c r="AH4824" s="3"/>
      <c r="AJ4824" s="3"/>
      <c r="AK4824" s="3"/>
      <c r="AL4824" s="3"/>
      <c r="AN4824" s="3"/>
      <c r="AQ4824" s="3"/>
    </row>
    <row r="4825" spans="1:43">
      <c r="A4825" t="str">
        <f>IF(C4825="","","Allievo "&amp;COUNTIF($C$2:C4825,C4825))</f>
        <v/>
      </c>
      <c r="H4825" s="3"/>
      <c r="N4825" s="3"/>
      <c r="O4825" s="3"/>
      <c r="P4825" s="3"/>
      <c r="Q4825" s="3"/>
      <c r="R4825" s="3"/>
      <c r="S4825" s="3"/>
      <c r="T4825" s="3"/>
      <c r="V4825" s="3"/>
      <c r="W4825" s="3"/>
      <c r="X4825" s="3"/>
      <c r="Z4825" s="3"/>
      <c r="AA4825" s="3"/>
      <c r="AB4825" s="3"/>
      <c r="AC4825" s="3"/>
      <c r="AD4825" s="3"/>
      <c r="AF4825" s="3"/>
      <c r="AG4825" s="3"/>
      <c r="AH4825" s="3"/>
      <c r="AJ4825" s="3"/>
      <c r="AK4825" s="3"/>
      <c r="AL4825" s="3"/>
      <c r="AN4825" s="3"/>
      <c r="AQ4825" s="3"/>
    </row>
    <row r="4826" spans="1:43">
      <c r="A4826" t="str">
        <f>IF(C4826="","","Allievo "&amp;COUNTIF($C$2:C4826,C4826))</f>
        <v/>
      </c>
      <c r="H4826" s="3"/>
      <c r="N4826" s="3"/>
      <c r="O4826" s="3"/>
      <c r="P4826" s="3"/>
      <c r="Q4826" s="3"/>
      <c r="R4826" s="3"/>
      <c r="S4826" s="3"/>
      <c r="T4826" s="3"/>
      <c r="V4826" s="3"/>
      <c r="W4826" s="3"/>
      <c r="X4826" s="3"/>
      <c r="Z4826" s="3"/>
      <c r="AA4826" s="3"/>
      <c r="AB4826" s="3"/>
      <c r="AC4826" s="3"/>
      <c r="AD4826" s="3"/>
      <c r="AF4826" s="3"/>
      <c r="AG4826" s="3"/>
      <c r="AH4826" s="3"/>
      <c r="AJ4826" s="3"/>
      <c r="AK4826" s="3"/>
      <c r="AL4826" s="3"/>
      <c r="AN4826" s="3"/>
      <c r="AQ4826" s="3"/>
    </row>
    <row r="4827" spans="1:43">
      <c r="A4827" t="str">
        <f>IF(C4827="","","Allievo "&amp;COUNTIF($C$2:C4827,C4827))</f>
        <v/>
      </c>
      <c r="H4827" s="3"/>
      <c r="N4827" s="3"/>
      <c r="O4827" s="3"/>
      <c r="P4827" s="3"/>
      <c r="Q4827" s="3"/>
      <c r="R4827" s="3"/>
      <c r="S4827" s="3"/>
      <c r="T4827" s="3"/>
      <c r="V4827" s="3"/>
      <c r="W4827" s="3"/>
      <c r="X4827" s="3"/>
      <c r="Z4827" s="3"/>
      <c r="AA4827" s="3"/>
      <c r="AB4827" s="3"/>
      <c r="AC4827" s="3"/>
      <c r="AD4827" s="3"/>
      <c r="AF4827" s="3"/>
      <c r="AG4827" s="3"/>
      <c r="AH4827" s="3"/>
      <c r="AJ4827" s="3"/>
      <c r="AK4827" s="3"/>
      <c r="AL4827" s="3"/>
      <c r="AN4827" s="3"/>
      <c r="AQ4827" s="3"/>
    </row>
    <row r="4828" spans="1:43">
      <c r="A4828" t="str">
        <f>IF(C4828="","","Allievo "&amp;COUNTIF($C$2:C4828,C4828))</f>
        <v/>
      </c>
      <c r="H4828" s="3"/>
      <c r="N4828" s="3"/>
      <c r="O4828" s="3"/>
      <c r="P4828" s="3"/>
      <c r="Q4828" s="3"/>
      <c r="R4828" s="3"/>
      <c r="S4828" s="3"/>
      <c r="T4828" s="3"/>
      <c r="V4828" s="3"/>
      <c r="W4828" s="3"/>
      <c r="X4828" s="3"/>
      <c r="Z4828" s="3"/>
      <c r="AA4828" s="3"/>
      <c r="AB4828" s="3"/>
      <c r="AC4828" s="3"/>
      <c r="AD4828" s="3"/>
      <c r="AF4828" s="3"/>
      <c r="AG4828" s="3"/>
      <c r="AH4828" s="3"/>
      <c r="AJ4828" s="3"/>
      <c r="AK4828" s="3"/>
      <c r="AL4828" s="3"/>
      <c r="AN4828" s="3"/>
      <c r="AQ4828" s="3"/>
    </row>
    <row r="4829" spans="1:43">
      <c r="A4829" t="str">
        <f>IF(C4829="","","Allievo "&amp;COUNTIF($C$2:C4829,C4829))</f>
        <v/>
      </c>
      <c r="H4829" s="3"/>
      <c r="N4829" s="3"/>
      <c r="O4829" s="3"/>
      <c r="P4829" s="3"/>
      <c r="Q4829" s="3"/>
      <c r="R4829" s="3"/>
      <c r="S4829" s="3"/>
      <c r="T4829" s="3"/>
      <c r="V4829" s="3"/>
      <c r="W4829" s="3"/>
      <c r="X4829" s="3"/>
      <c r="Z4829" s="3"/>
      <c r="AA4829" s="3"/>
      <c r="AB4829" s="3"/>
      <c r="AC4829" s="3"/>
      <c r="AD4829" s="3"/>
      <c r="AF4829" s="3"/>
      <c r="AG4829" s="3"/>
      <c r="AH4829" s="3"/>
      <c r="AJ4829" s="3"/>
      <c r="AK4829" s="3"/>
      <c r="AL4829" s="3"/>
      <c r="AN4829" s="3"/>
      <c r="AQ4829" s="3"/>
    </row>
    <row r="4830" spans="1:43">
      <c r="A4830" t="str">
        <f>IF(C4830="","","Allievo "&amp;COUNTIF($C$2:C4830,C4830))</f>
        <v/>
      </c>
      <c r="H4830" s="3"/>
      <c r="N4830" s="3"/>
      <c r="O4830" s="3"/>
      <c r="P4830" s="3"/>
      <c r="Q4830" s="3"/>
      <c r="R4830" s="3"/>
      <c r="S4830" s="3"/>
      <c r="T4830" s="3"/>
      <c r="V4830" s="3"/>
      <c r="W4830" s="3"/>
      <c r="X4830" s="3"/>
      <c r="Z4830" s="3"/>
      <c r="AA4830" s="3"/>
      <c r="AB4830" s="3"/>
      <c r="AC4830" s="3"/>
      <c r="AD4830" s="3"/>
      <c r="AF4830" s="3"/>
      <c r="AG4830" s="3"/>
      <c r="AH4830" s="3"/>
      <c r="AJ4830" s="3"/>
      <c r="AK4830" s="3"/>
      <c r="AL4830" s="3"/>
      <c r="AN4830" s="3"/>
      <c r="AQ4830" s="3"/>
    </row>
    <row r="4831" spans="1:43">
      <c r="A4831" t="str">
        <f>IF(C4831="","","Allievo "&amp;COUNTIF($C$2:C4831,C4831))</f>
        <v/>
      </c>
      <c r="H4831" s="3"/>
      <c r="N4831" s="3"/>
      <c r="O4831" s="3"/>
      <c r="P4831" s="3"/>
      <c r="Q4831" s="3"/>
      <c r="R4831" s="3"/>
      <c r="S4831" s="3"/>
      <c r="T4831" s="3"/>
      <c r="V4831" s="3"/>
      <c r="W4831" s="3"/>
      <c r="X4831" s="3"/>
      <c r="Z4831" s="3"/>
      <c r="AA4831" s="3"/>
      <c r="AB4831" s="3"/>
      <c r="AC4831" s="3"/>
      <c r="AD4831" s="3"/>
      <c r="AF4831" s="3"/>
      <c r="AG4831" s="3"/>
      <c r="AH4831" s="3"/>
      <c r="AJ4831" s="3"/>
      <c r="AK4831" s="3"/>
      <c r="AL4831" s="3"/>
      <c r="AN4831" s="3"/>
      <c r="AQ4831" s="3"/>
    </row>
    <row r="4832" spans="1:43">
      <c r="A4832" t="str">
        <f>IF(C4832="","","Allievo "&amp;COUNTIF($C$2:C4832,C4832))</f>
        <v/>
      </c>
      <c r="H4832" s="3"/>
      <c r="N4832" s="3"/>
      <c r="O4832" s="3"/>
      <c r="P4832" s="3"/>
      <c r="Q4832" s="3"/>
      <c r="R4832" s="3"/>
      <c r="S4832" s="3"/>
      <c r="T4832" s="3"/>
      <c r="V4832" s="3"/>
      <c r="W4832" s="3"/>
      <c r="X4832" s="3"/>
      <c r="Z4832" s="3"/>
      <c r="AA4832" s="3"/>
      <c r="AB4832" s="3"/>
      <c r="AC4832" s="3"/>
      <c r="AD4832" s="3"/>
      <c r="AF4832" s="3"/>
      <c r="AG4832" s="3"/>
      <c r="AH4832" s="3"/>
      <c r="AJ4832" s="3"/>
      <c r="AK4832" s="3"/>
      <c r="AL4832" s="3"/>
      <c r="AN4832" s="3"/>
      <c r="AQ4832" s="3"/>
    </row>
    <row r="4833" spans="1:43">
      <c r="A4833" t="str">
        <f>IF(C4833="","","Allievo "&amp;COUNTIF($C$2:C4833,C4833))</f>
        <v/>
      </c>
      <c r="H4833" s="3"/>
      <c r="N4833" s="3"/>
      <c r="O4833" s="3"/>
      <c r="P4833" s="3"/>
      <c r="Q4833" s="3"/>
      <c r="R4833" s="3"/>
      <c r="S4833" s="3"/>
      <c r="T4833" s="3"/>
      <c r="V4833" s="3"/>
      <c r="W4833" s="3"/>
      <c r="X4833" s="3"/>
      <c r="Z4833" s="3"/>
      <c r="AA4833" s="3"/>
      <c r="AB4833" s="3"/>
      <c r="AC4833" s="3"/>
      <c r="AD4833" s="3"/>
      <c r="AF4833" s="3"/>
      <c r="AG4833" s="3"/>
      <c r="AH4833" s="3"/>
      <c r="AJ4833" s="3"/>
      <c r="AK4833" s="3"/>
      <c r="AL4833" s="3"/>
      <c r="AN4833" s="3"/>
      <c r="AQ4833" s="3"/>
    </row>
    <row r="4834" spans="1:43">
      <c r="A4834" t="str">
        <f>IF(C4834="","","Allievo "&amp;COUNTIF($C$2:C4834,C4834))</f>
        <v/>
      </c>
      <c r="H4834" s="3"/>
      <c r="N4834" s="3"/>
      <c r="O4834" s="3"/>
      <c r="P4834" s="3"/>
      <c r="Q4834" s="3"/>
      <c r="R4834" s="3"/>
      <c r="S4834" s="3"/>
      <c r="T4834" s="3"/>
      <c r="V4834" s="3"/>
      <c r="W4834" s="3"/>
      <c r="X4834" s="3"/>
      <c r="Z4834" s="3"/>
      <c r="AA4834" s="3"/>
      <c r="AB4834" s="3"/>
      <c r="AC4834" s="3"/>
      <c r="AD4834" s="3"/>
      <c r="AF4834" s="3"/>
      <c r="AG4834" s="3"/>
      <c r="AH4834" s="3"/>
      <c r="AJ4834" s="3"/>
      <c r="AK4834" s="3"/>
      <c r="AL4834" s="3"/>
      <c r="AN4834" s="3"/>
      <c r="AQ4834" s="3"/>
    </row>
    <row r="4835" spans="1:43">
      <c r="A4835" t="str">
        <f>IF(C4835="","","Allievo "&amp;COUNTIF($C$2:C4835,C4835))</f>
        <v/>
      </c>
      <c r="H4835" s="3"/>
      <c r="N4835" s="3"/>
      <c r="O4835" s="3"/>
      <c r="P4835" s="3"/>
      <c r="Q4835" s="3"/>
      <c r="R4835" s="3"/>
      <c r="S4835" s="3"/>
      <c r="T4835" s="3"/>
      <c r="V4835" s="3"/>
      <c r="W4835" s="3"/>
      <c r="X4835" s="3"/>
      <c r="Z4835" s="3"/>
      <c r="AA4835" s="3"/>
      <c r="AB4835" s="3"/>
      <c r="AC4835" s="3"/>
      <c r="AD4835" s="3"/>
      <c r="AF4835" s="3"/>
      <c r="AG4835" s="3"/>
      <c r="AH4835" s="3"/>
      <c r="AJ4835" s="3"/>
      <c r="AK4835" s="3"/>
      <c r="AL4835" s="3"/>
      <c r="AN4835" s="3"/>
      <c r="AQ4835" s="3"/>
    </row>
    <row r="4836" spans="1:43">
      <c r="A4836" t="str">
        <f>IF(C4836="","","Allievo "&amp;COUNTIF($C$2:C4836,C4836))</f>
        <v/>
      </c>
      <c r="H4836" s="3"/>
      <c r="N4836" s="3"/>
      <c r="O4836" s="3"/>
      <c r="P4836" s="3"/>
      <c r="Q4836" s="3"/>
      <c r="R4836" s="3"/>
      <c r="S4836" s="3"/>
      <c r="T4836" s="3"/>
      <c r="V4836" s="3"/>
      <c r="W4836" s="3"/>
      <c r="X4836" s="3"/>
      <c r="Z4836" s="3"/>
      <c r="AA4836" s="3"/>
      <c r="AB4836" s="3"/>
      <c r="AC4836" s="3"/>
      <c r="AD4836" s="3"/>
      <c r="AF4836" s="3"/>
      <c r="AG4836" s="3"/>
      <c r="AH4836" s="3"/>
      <c r="AJ4836" s="3"/>
      <c r="AK4836" s="3"/>
      <c r="AL4836" s="3"/>
      <c r="AN4836" s="3"/>
      <c r="AQ4836" s="3"/>
    </row>
    <row r="4837" spans="1:43">
      <c r="A4837" t="str">
        <f>IF(C4837="","","Allievo "&amp;COUNTIF($C$2:C4837,C4837))</f>
        <v/>
      </c>
      <c r="H4837" s="3"/>
      <c r="N4837" s="3"/>
      <c r="O4837" s="3"/>
      <c r="P4837" s="3"/>
      <c r="Q4837" s="3"/>
      <c r="R4837" s="3"/>
      <c r="S4837" s="3"/>
      <c r="T4837" s="3"/>
      <c r="V4837" s="3"/>
      <c r="W4837" s="3"/>
      <c r="X4837" s="3"/>
      <c r="Z4837" s="3"/>
      <c r="AA4837" s="3"/>
      <c r="AB4837" s="3"/>
      <c r="AC4837" s="3"/>
      <c r="AD4837" s="3"/>
      <c r="AF4837" s="3"/>
      <c r="AG4837" s="3"/>
      <c r="AH4837" s="3"/>
      <c r="AJ4837" s="3"/>
      <c r="AK4837" s="3"/>
      <c r="AL4837" s="3"/>
      <c r="AN4837" s="3"/>
      <c r="AQ4837" s="3"/>
    </row>
    <row r="4838" spans="1:43">
      <c r="A4838" t="str">
        <f>IF(C4838="","","Allievo "&amp;COUNTIF($C$2:C4838,C4838))</f>
        <v/>
      </c>
      <c r="H4838" s="3"/>
      <c r="N4838" s="3"/>
      <c r="O4838" s="3"/>
      <c r="P4838" s="3"/>
      <c r="Q4838" s="3"/>
      <c r="R4838" s="3"/>
      <c r="S4838" s="3"/>
      <c r="T4838" s="3"/>
      <c r="V4838" s="3"/>
      <c r="W4838" s="3"/>
      <c r="X4838" s="3"/>
      <c r="Z4838" s="3"/>
      <c r="AA4838" s="3"/>
      <c r="AB4838" s="3"/>
      <c r="AC4838" s="3"/>
      <c r="AD4838" s="3"/>
      <c r="AF4838" s="3"/>
      <c r="AG4838" s="3"/>
      <c r="AH4838" s="3"/>
      <c r="AJ4838" s="3"/>
      <c r="AK4838" s="3"/>
      <c r="AL4838" s="3"/>
      <c r="AN4838" s="3"/>
      <c r="AQ4838" s="3"/>
    </row>
    <row r="4839" spans="1:43">
      <c r="A4839" t="str">
        <f>IF(C4839="","","Allievo "&amp;COUNTIF($C$2:C4839,C4839))</f>
        <v/>
      </c>
      <c r="H4839" s="3"/>
      <c r="N4839" s="3"/>
      <c r="O4839" s="3"/>
      <c r="P4839" s="3"/>
      <c r="Q4839" s="3"/>
      <c r="R4839" s="3"/>
      <c r="S4839" s="3"/>
      <c r="T4839" s="3"/>
      <c r="V4839" s="3"/>
      <c r="W4839" s="3"/>
      <c r="X4839" s="3"/>
      <c r="Z4839" s="3"/>
      <c r="AA4839" s="3"/>
      <c r="AB4839" s="3"/>
      <c r="AC4839" s="3"/>
      <c r="AD4839" s="3"/>
      <c r="AF4839" s="3"/>
      <c r="AG4839" s="3"/>
      <c r="AH4839" s="3"/>
      <c r="AJ4839" s="3"/>
      <c r="AK4839" s="3"/>
      <c r="AL4839" s="3"/>
      <c r="AN4839" s="3"/>
      <c r="AQ4839" s="3"/>
    </row>
    <row r="4840" spans="1:43">
      <c r="A4840" t="str">
        <f>IF(C4840="","","Allievo "&amp;COUNTIF($C$2:C4840,C4840))</f>
        <v/>
      </c>
      <c r="H4840" s="3"/>
      <c r="N4840" s="3"/>
      <c r="O4840" s="3"/>
      <c r="P4840" s="3"/>
      <c r="Q4840" s="3"/>
      <c r="R4840" s="3"/>
      <c r="S4840" s="3"/>
      <c r="T4840" s="3"/>
      <c r="V4840" s="3"/>
      <c r="W4840" s="3"/>
      <c r="X4840" s="3"/>
      <c r="Z4840" s="3"/>
      <c r="AA4840" s="3"/>
      <c r="AB4840" s="3"/>
      <c r="AC4840" s="3"/>
      <c r="AD4840" s="3"/>
      <c r="AF4840" s="3"/>
      <c r="AG4840" s="3"/>
      <c r="AH4840" s="3"/>
      <c r="AJ4840" s="3"/>
      <c r="AK4840" s="3"/>
      <c r="AL4840" s="3"/>
      <c r="AN4840" s="3"/>
      <c r="AQ4840" s="3"/>
    </row>
    <row r="4841" spans="1:43">
      <c r="A4841" t="str">
        <f>IF(C4841="","","Allievo "&amp;COUNTIF($C$2:C4841,C4841))</f>
        <v/>
      </c>
      <c r="H4841" s="3"/>
      <c r="N4841" s="3"/>
      <c r="O4841" s="3"/>
      <c r="P4841" s="3"/>
      <c r="Q4841" s="3"/>
      <c r="R4841" s="3"/>
      <c r="S4841" s="3"/>
      <c r="T4841" s="3"/>
      <c r="V4841" s="3"/>
      <c r="W4841" s="3"/>
      <c r="X4841" s="3"/>
      <c r="Z4841" s="3"/>
      <c r="AA4841" s="3"/>
      <c r="AB4841" s="3"/>
      <c r="AC4841" s="3"/>
      <c r="AD4841" s="3"/>
      <c r="AF4841" s="3"/>
      <c r="AG4841" s="3"/>
      <c r="AH4841" s="3"/>
      <c r="AJ4841" s="3"/>
      <c r="AK4841" s="3"/>
      <c r="AL4841" s="3"/>
      <c r="AN4841" s="3"/>
      <c r="AQ4841" s="3"/>
    </row>
    <row r="4842" spans="1:43">
      <c r="A4842" t="str">
        <f>IF(C4842="","","Allievo "&amp;COUNTIF($C$2:C4842,C4842))</f>
        <v/>
      </c>
      <c r="H4842" s="3"/>
      <c r="N4842" s="3"/>
      <c r="O4842" s="3"/>
      <c r="P4842" s="3"/>
      <c r="Q4842" s="3"/>
      <c r="R4842" s="3"/>
      <c r="S4842" s="3"/>
      <c r="T4842" s="3"/>
      <c r="V4842" s="3"/>
      <c r="W4842" s="3"/>
      <c r="X4842" s="3"/>
      <c r="Z4842" s="3"/>
      <c r="AA4842" s="3"/>
      <c r="AB4842" s="3"/>
      <c r="AC4842" s="3"/>
      <c r="AD4842" s="3"/>
      <c r="AF4842" s="3"/>
      <c r="AG4842" s="3"/>
      <c r="AH4842" s="3"/>
      <c r="AJ4842" s="3"/>
      <c r="AK4842" s="3"/>
      <c r="AL4842" s="3"/>
      <c r="AN4842" s="3"/>
      <c r="AQ4842" s="3"/>
    </row>
    <row r="4843" spans="1:43">
      <c r="A4843" t="str">
        <f>IF(C4843="","","Allievo "&amp;COUNTIF($C$2:C4843,C4843))</f>
        <v/>
      </c>
      <c r="H4843" s="3"/>
      <c r="N4843" s="3"/>
      <c r="O4843" s="3"/>
      <c r="P4843" s="3"/>
      <c r="Q4843" s="3"/>
      <c r="R4843" s="3"/>
      <c r="S4843" s="3"/>
      <c r="T4843" s="3"/>
      <c r="V4843" s="3"/>
      <c r="W4843" s="3"/>
      <c r="X4843" s="3"/>
      <c r="Z4843" s="3"/>
      <c r="AA4843" s="3"/>
      <c r="AB4843" s="3"/>
      <c r="AC4843" s="3"/>
      <c r="AD4843" s="3"/>
      <c r="AF4843" s="3"/>
      <c r="AG4843" s="3"/>
      <c r="AH4843" s="3"/>
      <c r="AJ4843" s="3"/>
      <c r="AK4843" s="3"/>
      <c r="AL4843" s="3"/>
      <c r="AN4843" s="3"/>
      <c r="AQ4843" s="3"/>
    </row>
    <row r="4844" spans="1:43">
      <c r="A4844" t="str">
        <f>IF(C4844="","","Allievo "&amp;COUNTIF($C$2:C4844,C4844))</f>
        <v/>
      </c>
      <c r="H4844" s="3"/>
      <c r="N4844" s="3"/>
      <c r="O4844" s="3"/>
      <c r="P4844" s="3"/>
      <c r="Q4844" s="3"/>
      <c r="R4844" s="3"/>
      <c r="S4844" s="3"/>
      <c r="T4844" s="3"/>
      <c r="V4844" s="3"/>
      <c r="W4844" s="3"/>
      <c r="X4844" s="3"/>
      <c r="Z4844" s="3"/>
      <c r="AA4844" s="3"/>
      <c r="AB4844" s="3"/>
      <c r="AC4844" s="3"/>
      <c r="AD4844" s="3"/>
      <c r="AF4844" s="3"/>
      <c r="AG4844" s="3"/>
      <c r="AH4844" s="3"/>
      <c r="AJ4844" s="3"/>
      <c r="AK4844" s="3"/>
      <c r="AL4844" s="3"/>
      <c r="AN4844" s="3"/>
      <c r="AQ4844" s="3"/>
    </row>
    <row r="4845" spans="1:43">
      <c r="A4845" t="str">
        <f>IF(C4845="","","Allievo "&amp;COUNTIF($C$2:C4845,C4845))</f>
        <v/>
      </c>
      <c r="H4845" s="3"/>
      <c r="N4845" s="3"/>
      <c r="O4845" s="3"/>
      <c r="P4845" s="3"/>
      <c r="Q4845" s="3"/>
      <c r="R4845" s="3"/>
      <c r="S4845" s="3"/>
      <c r="T4845" s="3"/>
      <c r="V4845" s="3"/>
      <c r="W4845" s="3"/>
      <c r="X4845" s="3"/>
      <c r="Z4845" s="3"/>
      <c r="AA4845" s="3"/>
      <c r="AB4845" s="3"/>
      <c r="AC4845" s="3"/>
      <c r="AD4845" s="3"/>
      <c r="AF4845" s="3"/>
      <c r="AG4845" s="3"/>
      <c r="AH4845" s="3"/>
      <c r="AJ4845" s="3"/>
      <c r="AK4845" s="3"/>
      <c r="AL4845" s="3"/>
      <c r="AN4845" s="3"/>
      <c r="AQ4845" s="3"/>
    </row>
    <row r="4846" spans="1:43">
      <c r="A4846" t="str">
        <f>IF(C4846="","","Allievo "&amp;COUNTIF($C$2:C4846,C4846))</f>
        <v/>
      </c>
      <c r="H4846" s="3"/>
      <c r="N4846" s="3"/>
      <c r="O4846" s="3"/>
      <c r="P4846" s="3"/>
      <c r="Q4846" s="3"/>
      <c r="R4846" s="3"/>
      <c r="S4846" s="3"/>
      <c r="T4846" s="3"/>
      <c r="V4846" s="3"/>
      <c r="W4846" s="3"/>
      <c r="X4846" s="3"/>
      <c r="Z4846" s="3"/>
      <c r="AA4846" s="3"/>
      <c r="AB4846" s="3"/>
      <c r="AC4846" s="3"/>
      <c r="AD4846" s="3"/>
      <c r="AF4846" s="3"/>
      <c r="AG4846" s="3"/>
      <c r="AH4846" s="3"/>
      <c r="AJ4846" s="3"/>
      <c r="AK4846" s="3"/>
      <c r="AL4846" s="3"/>
      <c r="AN4846" s="3"/>
      <c r="AQ4846" s="3"/>
    </row>
    <row r="4847" spans="1:43">
      <c r="A4847" t="str">
        <f>IF(C4847="","","Allievo "&amp;COUNTIF($C$2:C4847,C4847))</f>
        <v/>
      </c>
      <c r="H4847" s="3"/>
      <c r="N4847" s="3"/>
      <c r="O4847" s="3"/>
      <c r="P4847" s="3"/>
      <c r="Q4847" s="3"/>
      <c r="R4847" s="3"/>
      <c r="S4847" s="3"/>
      <c r="T4847" s="3"/>
      <c r="V4847" s="3"/>
      <c r="W4847" s="3"/>
      <c r="X4847" s="3"/>
      <c r="Z4847" s="3"/>
      <c r="AA4847" s="3"/>
      <c r="AB4847" s="3"/>
      <c r="AC4847" s="3"/>
      <c r="AD4847" s="3"/>
      <c r="AF4847" s="3"/>
      <c r="AG4847" s="3"/>
      <c r="AH4847" s="3"/>
      <c r="AJ4847" s="3"/>
      <c r="AK4847" s="3"/>
      <c r="AL4847" s="3"/>
      <c r="AN4847" s="3"/>
      <c r="AQ4847" s="3"/>
    </row>
    <row r="4848" spans="1:43">
      <c r="A4848" t="str">
        <f>IF(C4848="","","Allievo "&amp;COUNTIF($C$2:C4848,C4848))</f>
        <v/>
      </c>
      <c r="H4848" s="3"/>
      <c r="N4848" s="3"/>
      <c r="O4848" s="3"/>
      <c r="P4848" s="3"/>
      <c r="Q4848" s="3"/>
      <c r="R4848" s="3"/>
      <c r="S4848" s="3"/>
      <c r="T4848" s="3"/>
      <c r="V4848" s="3"/>
      <c r="W4848" s="3"/>
      <c r="X4848" s="3"/>
      <c r="Z4848" s="3"/>
      <c r="AA4848" s="3"/>
      <c r="AB4848" s="3"/>
      <c r="AC4848" s="3"/>
      <c r="AD4848" s="3"/>
      <c r="AF4848" s="3"/>
      <c r="AG4848" s="3"/>
      <c r="AH4848" s="3"/>
      <c r="AJ4848" s="3"/>
      <c r="AK4848" s="3"/>
      <c r="AL4848" s="3"/>
      <c r="AN4848" s="3"/>
      <c r="AQ4848" s="3"/>
    </row>
    <row r="4849" spans="1:43">
      <c r="A4849" t="str">
        <f>IF(C4849="","","Allievo "&amp;COUNTIF($C$2:C4849,C4849))</f>
        <v/>
      </c>
      <c r="H4849" s="3"/>
      <c r="N4849" s="3"/>
      <c r="O4849" s="3"/>
      <c r="P4849" s="3"/>
      <c r="Q4849" s="3"/>
      <c r="R4849" s="3"/>
      <c r="S4849" s="3"/>
      <c r="T4849" s="3"/>
      <c r="V4849" s="3"/>
      <c r="W4849" s="3"/>
      <c r="X4849" s="3"/>
      <c r="Z4849" s="3"/>
      <c r="AA4849" s="3"/>
      <c r="AB4849" s="3"/>
      <c r="AC4849" s="3"/>
      <c r="AD4849" s="3"/>
      <c r="AF4849" s="3"/>
      <c r="AG4849" s="3"/>
      <c r="AH4849" s="3"/>
      <c r="AJ4849" s="3"/>
      <c r="AK4849" s="3"/>
      <c r="AL4849" s="3"/>
      <c r="AN4849" s="3"/>
      <c r="AQ4849" s="3"/>
    </row>
    <row r="4850" spans="1:43">
      <c r="A4850" t="str">
        <f>IF(C4850="","","Allievo "&amp;COUNTIF($C$2:C4850,C4850))</f>
        <v/>
      </c>
      <c r="H4850" s="3"/>
      <c r="N4850" s="3"/>
      <c r="O4850" s="3"/>
      <c r="P4850" s="3"/>
      <c r="Q4850" s="3"/>
      <c r="R4850" s="3"/>
      <c r="S4850" s="3"/>
      <c r="T4850" s="3"/>
      <c r="V4850" s="3"/>
      <c r="W4850" s="3"/>
      <c r="X4850" s="3"/>
      <c r="Z4850" s="3"/>
      <c r="AA4850" s="3"/>
      <c r="AB4850" s="3"/>
      <c r="AC4850" s="3"/>
      <c r="AD4850" s="3"/>
      <c r="AF4850" s="3"/>
      <c r="AG4850" s="3"/>
      <c r="AH4850" s="3"/>
      <c r="AJ4850" s="3"/>
      <c r="AK4850" s="3"/>
      <c r="AL4850" s="3"/>
      <c r="AN4850" s="3"/>
      <c r="AQ4850" s="3"/>
    </row>
    <row r="4851" spans="1:43">
      <c r="A4851" t="str">
        <f>IF(C4851="","","Allievo "&amp;COUNTIF($C$2:C4851,C4851))</f>
        <v/>
      </c>
      <c r="H4851" s="3"/>
      <c r="N4851" s="3"/>
      <c r="O4851" s="3"/>
      <c r="P4851" s="3"/>
      <c r="Q4851" s="3"/>
      <c r="R4851" s="3"/>
      <c r="S4851" s="3"/>
      <c r="T4851" s="3"/>
      <c r="V4851" s="3"/>
      <c r="W4851" s="3"/>
      <c r="X4851" s="3"/>
      <c r="Z4851" s="3"/>
      <c r="AA4851" s="3"/>
      <c r="AB4851" s="3"/>
      <c r="AC4851" s="3"/>
      <c r="AD4851" s="3"/>
      <c r="AF4851" s="3"/>
      <c r="AG4851" s="3"/>
      <c r="AH4851" s="3"/>
      <c r="AJ4851" s="3"/>
      <c r="AK4851" s="3"/>
      <c r="AL4851" s="3"/>
      <c r="AN4851" s="3"/>
      <c r="AQ4851" s="3"/>
    </row>
    <row r="4852" spans="1:43">
      <c r="A4852" t="str">
        <f>IF(C4852="","","Allievo "&amp;COUNTIF($C$2:C4852,C4852))</f>
        <v/>
      </c>
      <c r="H4852" s="3"/>
      <c r="N4852" s="3"/>
      <c r="O4852" s="3"/>
      <c r="P4852" s="3"/>
      <c r="Q4852" s="3"/>
      <c r="R4852" s="3"/>
      <c r="S4852" s="3"/>
      <c r="T4852" s="3"/>
      <c r="V4852" s="3"/>
      <c r="W4852" s="3"/>
      <c r="X4852" s="3"/>
      <c r="Z4852" s="3"/>
      <c r="AA4852" s="3"/>
      <c r="AB4852" s="3"/>
      <c r="AC4852" s="3"/>
      <c r="AD4852" s="3"/>
      <c r="AF4852" s="3"/>
      <c r="AG4852" s="3"/>
      <c r="AH4852" s="3"/>
      <c r="AJ4852" s="3"/>
      <c r="AK4852" s="3"/>
      <c r="AL4852" s="3"/>
      <c r="AN4852" s="3"/>
      <c r="AQ4852" s="3"/>
    </row>
    <row r="4853" spans="1:43">
      <c r="A4853" t="str">
        <f>IF(C4853="","","Allievo "&amp;COUNTIF($C$2:C4853,C4853))</f>
        <v/>
      </c>
      <c r="H4853" s="3"/>
      <c r="N4853" s="3"/>
      <c r="O4853" s="3"/>
      <c r="P4853" s="3"/>
      <c r="Q4853" s="3"/>
      <c r="R4853" s="3"/>
      <c r="S4853" s="3"/>
      <c r="T4853" s="3"/>
      <c r="V4853" s="3"/>
      <c r="W4853" s="3"/>
      <c r="X4853" s="3"/>
      <c r="Z4853" s="3"/>
      <c r="AA4853" s="3"/>
      <c r="AB4853" s="3"/>
      <c r="AC4853" s="3"/>
      <c r="AD4853" s="3"/>
      <c r="AF4853" s="3"/>
      <c r="AG4853" s="3"/>
      <c r="AH4853" s="3"/>
      <c r="AJ4853" s="3"/>
      <c r="AK4853" s="3"/>
      <c r="AL4853" s="3"/>
      <c r="AN4853" s="3"/>
      <c r="AQ4853" s="3"/>
    </row>
    <row r="4854" spans="1:43">
      <c r="A4854" t="str">
        <f>IF(C4854="","","Allievo "&amp;COUNTIF($C$2:C4854,C4854))</f>
        <v/>
      </c>
      <c r="H4854" s="3"/>
      <c r="N4854" s="3"/>
      <c r="O4854" s="3"/>
      <c r="P4854" s="3"/>
      <c r="Q4854" s="3"/>
      <c r="R4854" s="3"/>
      <c r="S4854" s="3"/>
      <c r="T4854" s="3"/>
      <c r="V4854" s="3"/>
      <c r="W4854" s="3"/>
      <c r="X4854" s="3"/>
      <c r="Z4854" s="3"/>
      <c r="AA4854" s="3"/>
      <c r="AB4854" s="3"/>
      <c r="AC4854" s="3"/>
      <c r="AD4854" s="3"/>
      <c r="AF4854" s="3"/>
      <c r="AG4854" s="3"/>
      <c r="AH4854" s="3"/>
      <c r="AJ4854" s="3"/>
      <c r="AK4854" s="3"/>
      <c r="AL4854" s="3"/>
      <c r="AN4854" s="3"/>
      <c r="AQ4854" s="3"/>
    </row>
    <row r="4855" spans="1:43">
      <c r="A4855" t="str">
        <f>IF(C4855="","","Allievo "&amp;COUNTIF($C$2:C4855,C4855))</f>
        <v/>
      </c>
      <c r="H4855" s="3"/>
      <c r="N4855" s="3"/>
      <c r="O4855" s="3"/>
      <c r="P4855" s="3"/>
      <c r="Q4855" s="3"/>
      <c r="R4855" s="3"/>
      <c r="S4855" s="3"/>
      <c r="T4855" s="3"/>
      <c r="V4855" s="3"/>
      <c r="W4855" s="3"/>
      <c r="X4855" s="3"/>
      <c r="Z4855" s="3"/>
      <c r="AA4855" s="3"/>
      <c r="AB4855" s="3"/>
      <c r="AC4855" s="3"/>
      <c r="AD4855" s="3"/>
      <c r="AF4855" s="3"/>
      <c r="AG4855" s="3"/>
      <c r="AH4855" s="3"/>
      <c r="AJ4855" s="3"/>
      <c r="AK4855" s="3"/>
      <c r="AL4855" s="3"/>
      <c r="AN4855" s="3"/>
      <c r="AQ4855" s="3"/>
    </row>
    <row r="4856" spans="1:43">
      <c r="A4856" t="str">
        <f>IF(C4856="","","Allievo "&amp;COUNTIF($C$2:C4856,C4856))</f>
        <v/>
      </c>
      <c r="H4856" s="3"/>
      <c r="N4856" s="3"/>
      <c r="O4856" s="3"/>
      <c r="P4856" s="3"/>
      <c r="Q4856" s="3"/>
      <c r="R4856" s="3"/>
      <c r="S4856" s="3"/>
      <c r="T4856" s="3"/>
      <c r="V4856" s="3"/>
      <c r="W4856" s="3"/>
      <c r="X4856" s="3"/>
      <c r="Z4856" s="3"/>
      <c r="AA4856" s="3"/>
      <c r="AB4856" s="3"/>
      <c r="AC4856" s="3"/>
      <c r="AD4856" s="3"/>
      <c r="AF4856" s="3"/>
      <c r="AG4856" s="3"/>
      <c r="AH4856" s="3"/>
      <c r="AJ4856" s="3"/>
      <c r="AK4856" s="3"/>
      <c r="AL4856" s="3"/>
      <c r="AN4856" s="3"/>
      <c r="AQ4856" s="3"/>
    </row>
    <row r="4857" spans="1:43">
      <c r="A4857" t="str">
        <f>IF(C4857="","","Allievo "&amp;COUNTIF($C$2:C4857,C4857))</f>
        <v/>
      </c>
      <c r="H4857" s="3"/>
      <c r="N4857" s="3"/>
      <c r="O4857" s="3"/>
      <c r="P4857" s="3"/>
      <c r="Q4857" s="3"/>
      <c r="R4857" s="3"/>
      <c r="S4857" s="3"/>
      <c r="T4857" s="3"/>
      <c r="V4857" s="3"/>
      <c r="W4857" s="3"/>
      <c r="X4857" s="3"/>
      <c r="Z4857" s="3"/>
      <c r="AA4857" s="3"/>
      <c r="AB4857" s="3"/>
      <c r="AC4857" s="3"/>
      <c r="AD4857" s="3"/>
      <c r="AF4857" s="3"/>
      <c r="AG4857" s="3"/>
      <c r="AH4857" s="3"/>
      <c r="AJ4857" s="3"/>
      <c r="AK4857" s="3"/>
      <c r="AL4857" s="3"/>
      <c r="AN4857" s="3"/>
      <c r="AQ4857" s="3"/>
    </row>
    <row r="4858" spans="1:43">
      <c r="A4858" t="str">
        <f>IF(C4858="","","Allievo "&amp;COUNTIF($C$2:C4858,C4858))</f>
        <v/>
      </c>
      <c r="H4858" s="3"/>
      <c r="N4858" s="3"/>
      <c r="O4858" s="3"/>
      <c r="P4858" s="3"/>
      <c r="Q4858" s="3"/>
      <c r="R4858" s="3"/>
      <c r="S4858" s="3"/>
      <c r="T4858" s="3"/>
      <c r="V4858" s="3"/>
      <c r="W4858" s="3"/>
      <c r="X4858" s="3"/>
      <c r="Z4858" s="3"/>
      <c r="AA4858" s="3"/>
      <c r="AB4858" s="3"/>
      <c r="AC4858" s="3"/>
      <c r="AD4858" s="3"/>
      <c r="AF4858" s="3"/>
      <c r="AG4858" s="3"/>
      <c r="AH4858" s="3"/>
      <c r="AJ4858" s="3"/>
      <c r="AK4858" s="3"/>
      <c r="AL4858" s="3"/>
      <c r="AN4858" s="3"/>
      <c r="AQ4858" s="3"/>
    </row>
    <row r="4859" spans="1:43">
      <c r="A4859" t="str">
        <f>IF(C4859="","","Allievo "&amp;COUNTIF($C$2:C4859,C4859))</f>
        <v/>
      </c>
      <c r="H4859" s="3"/>
      <c r="N4859" s="3"/>
      <c r="O4859" s="3"/>
      <c r="P4859" s="3"/>
      <c r="Q4859" s="3"/>
      <c r="R4859" s="3"/>
      <c r="S4859" s="3"/>
      <c r="T4859" s="3"/>
      <c r="V4859" s="3"/>
      <c r="W4859" s="3"/>
      <c r="X4859" s="3"/>
      <c r="Z4859" s="3"/>
      <c r="AA4859" s="3"/>
      <c r="AB4859" s="3"/>
      <c r="AC4859" s="3"/>
      <c r="AD4859" s="3"/>
      <c r="AF4859" s="3"/>
      <c r="AG4859" s="3"/>
      <c r="AH4859" s="3"/>
      <c r="AJ4859" s="3"/>
      <c r="AK4859" s="3"/>
      <c r="AL4859" s="3"/>
      <c r="AN4859" s="3"/>
      <c r="AQ4859" s="3"/>
    </row>
    <row r="4860" spans="1:43">
      <c r="A4860" t="str">
        <f>IF(C4860="","","Allievo "&amp;COUNTIF($C$2:C4860,C4860))</f>
        <v/>
      </c>
      <c r="H4860" s="3"/>
      <c r="N4860" s="3"/>
      <c r="O4860" s="3"/>
      <c r="P4860" s="3"/>
      <c r="Q4860" s="3"/>
      <c r="R4860" s="3"/>
      <c r="S4860" s="3"/>
      <c r="T4860" s="3"/>
      <c r="V4860" s="3"/>
      <c r="W4860" s="3"/>
      <c r="X4860" s="3"/>
      <c r="Z4860" s="3"/>
      <c r="AA4860" s="3"/>
      <c r="AB4860" s="3"/>
      <c r="AC4860" s="3"/>
      <c r="AD4860" s="3"/>
      <c r="AF4860" s="3"/>
      <c r="AG4860" s="3"/>
      <c r="AH4860" s="3"/>
      <c r="AJ4860" s="3"/>
      <c r="AK4860" s="3"/>
      <c r="AL4860" s="3"/>
      <c r="AN4860" s="3"/>
      <c r="AQ4860" s="3"/>
    </row>
    <row r="4861" spans="1:43">
      <c r="A4861" t="str">
        <f>IF(C4861="","","Allievo "&amp;COUNTIF($C$2:C4861,C4861))</f>
        <v/>
      </c>
      <c r="H4861" s="3"/>
      <c r="N4861" s="3"/>
      <c r="O4861" s="3"/>
      <c r="P4861" s="3"/>
      <c r="Q4861" s="3"/>
      <c r="R4861" s="3"/>
      <c r="S4861" s="3"/>
      <c r="T4861" s="3"/>
      <c r="V4861" s="3"/>
      <c r="W4861" s="3"/>
      <c r="X4861" s="3"/>
      <c r="Z4861" s="3"/>
      <c r="AA4861" s="3"/>
      <c r="AB4861" s="3"/>
      <c r="AC4861" s="3"/>
      <c r="AD4861" s="3"/>
      <c r="AF4861" s="3"/>
      <c r="AG4861" s="3"/>
      <c r="AH4861" s="3"/>
      <c r="AJ4861" s="3"/>
      <c r="AK4861" s="3"/>
      <c r="AL4861" s="3"/>
      <c r="AN4861" s="3"/>
      <c r="AQ4861" s="3"/>
    </row>
    <row r="4862" spans="1:43">
      <c r="A4862" t="str">
        <f>IF(C4862="","","Allievo "&amp;COUNTIF($C$2:C4862,C4862))</f>
        <v/>
      </c>
      <c r="H4862" s="3"/>
      <c r="N4862" s="3"/>
      <c r="O4862" s="3"/>
      <c r="P4862" s="3"/>
      <c r="Q4862" s="3"/>
      <c r="R4862" s="3"/>
      <c r="S4862" s="3"/>
      <c r="T4862" s="3"/>
      <c r="V4862" s="3"/>
      <c r="W4862" s="3"/>
      <c r="X4862" s="3"/>
      <c r="Z4862" s="3"/>
      <c r="AA4862" s="3"/>
      <c r="AB4862" s="3"/>
      <c r="AC4862" s="3"/>
      <c r="AD4862" s="3"/>
      <c r="AF4862" s="3"/>
      <c r="AG4862" s="3"/>
      <c r="AH4862" s="3"/>
      <c r="AJ4862" s="3"/>
      <c r="AK4862" s="3"/>
      <c r="AL4862" s="3"/>
      <c r="AN4862" s="3"/>
      <c r="AQ4862" s="3"/>
    </row>
    <row r="4863" spans="1:43">
      <c r="A4863" t="str">
        <f>IF(C4863="","","Allievo "&amp;COUNTIF($C$2:C4863,C4863))</f>
        <v/>
      </c>
      <c r="H4863" s="3"/>
      <c r="N4863" s="3"/>
      <c r="O4863" s="3"/>
      <c r="P4863" s="3"/>
      <c r="Q4863" s="3"/>
      <c r="R4863" s="3"/>
      <c r="S4863" s="3"/>
      <c r="T4863" s="3"/>
      <c r="V4863" s="3"/>
      <c r="W4863" s="3"/>
      <c r="X4863" s="3"/>
      <c r="Z4863" s="3"/>
      <c r="AA4863" s="3"/>
      <c r="AB4863" s="3"/>
      <c r="AC4863" s="3"/>
      <c r="AD4863" s="3"/>
      <c r="AF4863" s="3"/>
      <c r="AG4863" s="3"/>
      <c r="AH4863" s="3"/>
      <c r="AJ4863" s="3"/>
      <c r="AK4863" s="3"/>
      <c r="AL4863" s="3"/>
      <c r="AN4863" s="3"/>
      <c r="AQ4863" s="3"/>
    </row>
    <row r="4864" spans="1:43">
      <c r="A4864" t="str">
        <f>IF(C4864="","","Allievo "&amp;COUNTIF($C$2:C4864,C4864))</f>
        <v/>
      </c>
      <c r="H4864" s="3"/>
      <c r="N4864" s="3"/>
      <c r="O4864" s="3"/>
      <c r="P4864" s="3"/>
      <c r="Q4864" s="3"/>
      <c r="R4864" s="3"/>
      <c r="S4864" s="3"/>
      <c r="T4864" s="3"/>
      <c r="V4864" s="3"/>
      <c r="W4864" s="3"/>
      <c r="X4864" s="3"/>
      <c r="Z4864" s="3"/>
      <c r="AA4864" s="3"/>
      <c r="AB4864" s="3"/>
      <c r="AC4864" s="3"/>
      <c r="AD4864" s="3"/>
      <c r="AF4864" s="3"/>
      <c r="AG4864" s="3"/>
      <c r="AH4864" s="3"/>
      <c r="AJ4864" s="3"/>
      <c r="AK4864" s="3"/>
      <c r="AL4864" s="3"/>
      <c r="AN4864" s="3"/>
      <c r="AQ4864" s="3"/>
    </row>
    <row r="4865" spans="1:43">
      <c r="A4865" t="str">
        <f>IF(C4865="","","Allievo "&amp;COUNTIF($C$2:C4865,C4865))</f>
        <v/>
      </c>
      <c r="H4865" s="3"/>
      <c r="N4865" s="3"/>
      <c r="O4865" s="3"/>
      <c r="P4865" s="3"/>
      <c r="Q4865" s="3"/>
      <c r="R4865" s="3"/>
      <c r="S4865" s="3"/>
      <c r="T4865" s="3"/>
      <c r="V4865" s="3"/>
      <c r="W4865" s="3"/>
      <c r="X4865" s="3"/>
      <c r="Z4865" s="3"/>
      <c r="AA4865" s="3"/>
      <c r="AB4865" s="3"/>
      <c r="AC4865" s="3"/>
      <c r="AD4865" s="3"/>
      <c r="AF4865" s="3"/>
      <c r="AG4865" s="3"/>
      <c r="AH4865" s="3"/>
      <c r="AJ4865" s="3"/>
      <c r="AK4865" s="3"/>
      <c r="AL4865" s="3"/>
      <c r="AN4865" s="3"/>
      <c r="AQ4865" s="3"/>
    </row>
    <row r="4866" spans="1:43">
      <c r="A4866" t="str">
        <f>IF(C4866="","","Allievo "&amp;COUNTIF($C$2:C4866,C4866))</f>
        <v/>
      </c>
      <c r="H4866" s="3"/>
      <c r="N4866" s="3"/>
      <c r="O4866" s="3"/>
      <c r="P4866" s="3"/>
      <c r="Q4866" s="3"/>
      <c r="R4866" s="3"/>
      <c r="S4866" s="3"/>
      <c r="T4866" s="3"/>
      <c r="V4866" s="3"/>
      <c r="W4866" s="3"/>
      <c r="X4866" s="3"/>
      <c r="Z4866" s="3"/>
      <c r="AA4866" s="3"/>
      <c r="AB4866" s="3"/>
      <c r="AC4866" s="3"/>
      <c r="AD4866" s="3"/>
      <c r="AF4866" s="3"/>
      <c r="AG4866" s="3"/>
      <c r="AH4866" s="3"/>
      <c r="AJ4866" s="3"/>
      <c r="AK4866" s="3"/>
      <c r="AL4866" s="3"/>
      <c r="AN4866" s="3"/>
      <c r="AQ4866" s="3"/>
    </row>
    <row r="4867" spans="1:43">
      <c r="A4867" t="str">
        <f>IF(C4867="","","Allievo "&amp;COUNTIF($C$2:C4867,C4867))</f>
        <v/>
      </c>
      <c r="H4867" s="3"/>
      <c r="N4867" s="3"/>
      <c r="O4867" s="3"/>
      <c r="P4867" s="3"/>
      <c r="Q4867" s="3"/>
      <c r="R4867" s="3"/>
      <c r="S4867" s="3"/>
      <c r="T4867" s="3"/>
      <c r="V4867" s="3"/>
      <c r="W4867" s="3"/>
      <c r="X4867" s="3"/>
      <c r="Z4867" s="3"/>
      <c r="AA4867" s="3"/>
      <c r="AB4867" s="3"/>
      <c r="AC4867" s="3"/>
      <c r="AD4867" s="3"/>
      <c r="AF4867" s="3"/>
      <c r="AG4867" s="3"/>
      <c r="AH4867" s="3"/>
      <c r="AJ4867" s="3"/>
      <c r="AK4867" s="3"/>
      <c r="AL4867" s="3"/>
      <c r="AN4867" s="3"/>
      <c r="AQ4867" s="3"/>
    </row>
    <row r="4868" spans="1:43">
      <c r="A4868" t="str">
        <f>IF(C4868="","","Allievo "&amp;COUNTIF($C$2:C4868,C4868))</f>
        <v/>
      </c>
      <c r="H4868" s="3"/>
      <c r="N4868" s="3"/>
      <c r="O4868" s="3"/>
      <c r="P4868" s="3"/>
      <c r="Q4868" s="3"/>
      <c r="R4868" s="3"/>
      <c r="S4868" s="3"/>
      <c r="T4868" s="3"/>
      <c r="V4868" s="3"/>
      <c r="W4868" s="3"/>
      <c r="X4868" s="3"/>
      <c r="Z4868" s="3"/>
      <c r="AA4868" s="3"/>
      <c r="AB4868" s="3"/>
      <c r="AC4868" s="3"/>
      <c r="AD4868" s="3"/>
      <c r="AF4868" s="3"/>
      <c r="AG4868" s="3"/>
      <c r="AH4868" s="3"/>
      <c r="AJ4868" s="3"/>
      <c r="AK4868" s="3"/>
      <c r="AL4868" s="3"/>
      <c r="AN4868" s="3"/>
      <c r="AQ4868" s="3"/>
    </row>
    <row r="4869" spans="1:43">
      <c r="A4869" t="str">
        <f>IF(C4869="","","Allievo "&amp;COUNTIF($C$2:C4869,C4869))</f>
        <v/>
      </c>
      <c r="H4869" s="3"/>
      <c r="N4869" s="3"/>
      <c r="O4869" s="3"/>
      <c r="P4869" s="3"/>
      <c r="Q4869" s="3"/>
      <c r="R4869" s="3"/>
      <c r="S4869" s="3"/>
      <c r="T4869" s="3"/>
      <c r="V4869" s="3"/>
      <c r="W4869" s="3"/>
      <c r="X4869" s="3"/>
      <c r="Z4869" s="3"/>
      <c r="AA4869" s="3"/>
      <c r="AB4869" s="3"/>
      <c r="AC4869" s="3"/>
      <c r="AD4869" s="3"/>
      <c r="AF4869" s="3"/>
      <c r="AG4869" s="3"/>
      <c r="AH4869" s="3"/>
      <c r="AJ4869" s="3"/>
      <c r="AK4869" s="3"/>
      <c r="AL4869" s="3"/>
      <c r="AN4869" s="3"/>
      <c r="AQ4869" s="3"/>
    </row>
    <row r="4870" spans="1:43">
      <c r="A4870" t="str">
        <f>IF(C4870="","","Allievo "&amp;COUNTIF($C$2:C4870,C4870))</f>
        <v/>
      </c>
      <c r="H4870" s="3"/>
      <c r="N4870" s="3"/>
      <c r="O4870" s="3"/>
      <c r="P4870" s="3"/>
      <c r="Q4870" s="3"/>
      <c r="R4870" s="3"/>
      <c r="S4870" s="3"/>
      <c r="T4870" s="3"/>
      <c r="V4870" s="3"/>
      <c r="W4870" s="3"/>
      <c r="X4870" s="3"/>
      <c r="Z4870" s="3"/>
      <c r="AA4870" s="3"/>
      <c r="AB4870" s="3"/>
      <c r="AC4870" s="3"/>
      <c r="AD4870" s="3"/>
      <c r="AF4870" s="3"/>
      <c r="AG4870" s="3"/>
      <c r="AH4870" s="3"/>
      <c r="AJ4870" s="3"/>
      <c r="AK4870" s="3"/>
      <c r="AL4870" s="3"/>
      <c r="AN4870" s="3"/>
      <c r="AQ4870" s="3"/>
    </row>
    <row r="4871" spans="1:43">
      <c r="A4871" t="str">
        <f>IF(C4871="","","Allievo "&amp;COUNTIF($C$2:C4871,C4871))</f>
        <v/>
      </c>
      <c r="H4871" s="3"/>
      <c r="N4871" s="3"/>
      <c r="O4871" s="3"/>
      <c r="P4871" s="3"/>
      <c r="Q4871" s="3"/>
      <c r="R4871" s="3"/>
      <c r="S4871" s="3"/>
      <c r="T4871" s="3"/>
      <c r="V4871" s="3"/>
      <c r="W4871" s="3"/>
      <c r="X4871" s="3"/>
      <c r="Z4871" s="3"/>
      <c r="AA4871" s="3"/>
      <c r="AB4871" s="3"/>
      <c r="AC4871" s="3"/>
      <c r="AD4871" s="3"/>
      <c r="AF4871" s="3"/>
      <c r="AG4871" s="3"/>
      <c r="AH4871" s="3"/>
      <c r="AJ4871" s="3"/>
      <c r="AK4871" s="3"/>
      <c r="AL4871" s="3"/>
      <c r="AN4871" s="3"/>
      <c r="AQ4871" s="3"/>
    </row>
    <row r="4872" spans="1:43">
      <c r="A4872" t="str">
        <f>IF(C4872="","","Allievo "&amp;COUNTIF($C$2:C4872,C4872))</f>
        <v/>
      </c>
      <c r="H4872" s="3"/>
      <c r="N4872" s="3"/>
      <c r="O4872" s="3"/>
      <c r="P4872" s="3"/>
      <c r="Q4872" s="3"/>
      <c r="R4872" s="3"/>
      <c r="S4872" s="3"/>
      <c r="T4872" s="3"/>
      <c r="V4872" s="3"/>
      <c r="W4872" s="3"/>
      <c r="X4872" s="3"/>
      <c r="Z4872" s="3"/>
      <c r="AA4872" s="3"/>
      <c r="AB4872" s="3"/>
      <c r="AC4872" s="3"/>
      <c r="AD4872" s="3"/>
      <c r="AF4872" s="3"/>
      <c r="AG4872" s="3"/>
      <c r="AH4872" s="3"/>
      <c r="AJ4872" s="3"/>
      <c r="AK4872" s="3"/>
      <c r="AL4872" s="3"/>
      <c r="AN4872" s="3"/>
      <c r="AQ4872" s="3"/>
    </row>
    <row r="4873" spans="1:43">
      <c r="A4873" t="str">
        <f>IF(C4873="","","Allievo "&amp;COUNTIF($C$2:C4873,C4873))</f>
        <v/>
      </c>
      <c r="H4873" s="3"/>
      <c r="N4873" s="3"/>
      <c r="O4873" s="3"/>
      <c r="P4873" s="3"/>
      <c r="Q4873" s="3"/>
      <c r="R4873" s="3"/>
      <c r="S4873" s="3"/>
      <c r="T4873" s="3"/>
      <c r="V4873" s="3"/>
      <c r="W4873" s="3"/>
      <c r="X4873" s="3"/>
      <c r="Z4873" s="3"/>
      <c r="AA4873" s="3"/>
      <c r="AB4873" s="3"/>
      <c r="AC4873" s="3"/>
      <c r="AD4873" s="3"/>
      <c r="AF4873" s="3"/>
      <c r="AG4873" s="3"/>
      <c r="AH4873" s="3"/>
      <c r="AJ4873" s="3"/>
      <c r="AK4873" s="3"/>
      <c r="AL4873" s="3"/>
      <c r="AN4873" s="3"/>
      <c r="AQ4873" s="3"/>
    </row>
    <row r="4874" spans="1:43">
      <c r="A4874" t="str">
        <f>IF(C4874="","","Allievo "&amp;COUNTIF($C$2:C4874,C4874))</f>
        <v/>
      </c>
      <c r="H4874" s="3"/>
      <c r="N4874" s="3"/>
      <c r="O4874" s="3"/>
      <c r="P4874" s="3"/>
      <c r="Q4874" s="3"/>
      <c r="R4874" s="3"/>
      <c r="S4874" s="3"/>
      <c r="T4874" s="3"/>
      <c r="V4874" s="3"/>
      <c r="W4874" s="3"/>
      <c r="X4874" s="3"/>
      <c r="Z4874" s="3"/>
      <c r="AA4874" s="3"/>
      <c r="AB4874" s="3"/>
      <c r="AC4874" s="3"/>
      <c r="AD4874" s="3"/>
      <c r="AF4874" s="3"/>
      <c r="AG4874" s="3"/>
      <c r="AH4874" s="3"/>
      <c r="AJ4874" s="3"/>
      <c r="AK4874" s="3"/>
      <c r="AL4874" s="3"/>
      <c r="AN4874" s="3"/>
      <c r="AQ4874" s="3"/>
    </row>
    <row r="4875" spans="1:43">
      <c r="A4875" t="str">
        <f>IF(C4875="","","Allievo "&amp;COUNTIF($C$2:C4875,C4875))</f>
        <v/>
      </c>
      <c r="H4875" s="3"/>
      <c r="N4875" s="3"/>
      <c r="O4875" s="3"/>
      <c r="P4875" s="3"/>
      <c r="Q4875" s="3"/>
      <c r="R4875" s="3"/>
      <c r="S4875" s="3"/>
      <c r="T4875" s="3"/>
      <c r="V4875" s="3"/>
      <c r="W4875" s="3"/>
      <c r="X4875" s="3"/>
      <c r="Z4875" s="3"/>
      <c r="AA4875" s="3"/>
      <c r="AB4875" s="3"/>
      <c r="AC4875" s="3"/>
      <c r="AD4875" s="3"/>
      <c r="AF4875" s="3"/>
      <c r="AG4875" s="3"/>
      <c r="AH4875" s="3"/>
      <c r="AJ4875" s="3"/>
      <c r="AK4875" s="3"/>
      <c r="AL4875" s="3"/>
      <c r="AN4875" s="3"/>
      <c r="AQ4875" s="3"/>
    </row>
    <row r="4876" spans="1:43">
      <c r="A4876" t="str">
        <f>IF(C4876="","","Allievo "&amp;COUNTIF($C$2:C4876,C4876))</f>
        <v/>
      </c>
      <c r="H4876" s="3"/>
      <c r="N4876" s="3"/>
      <c r="O4876" s="3"/>
      <c r="P4876" s="3"/>
      <c r="Q4876" s="3"/>
      <c r="R4876" s="3"/>
      <c r="S4876" s="3"/>
      <c r="T4876" s="3"/>
      <c r="V4876" s="3"/>
      <c r="W4876" s="3"/>
      <c r="X4876" s="3"/>
      <c r="Z4876" s="3"/>
      <c r="AA4876" s="3"/>
      <c r="AB4876" s="3"/>
      <c r="AC4876" s="3"/>
      <c r="AD4876" s="3"/>
      <c r="AF4876" s="3"/>
      <c r="AG4876" s="3"/>
      <c r="AH4876" s="3"/>
      <c r="AJ4876" s="3"/>
      <c r="AK4876" s="3"/>
      <c r="AL4876" s="3"/>
      <c r="AN4876" s="3"/>
      <c r="AQ4876" s="3"/>
    </row>
    <row r="4877" spans="1:43">
      <c r="A4877" t="str">
        <f>IF(C4877="","","Allievo "&amp;COUNTIF($C$2:C4877,C4877))</f>
        <v/>
      </c>
      <c r="H4877" s="3"/>
      <c r="N4877" s="3"/>
      <c r="O4877" s="3"/>
      <c r="P4877" s="3"/>
      <c r="Q4877" s="3"/>
      <c r="R4877" s="3"/>
      <c r="S4877" s="3"/>
      <c r="T4877" s="3"/>
      <c r="V4877" s="3"/>
      <c r="W4877" s="3"/>
      <c r="X4877" s="3"/>
      <c r="Z4877" s="3"/>
      <c r="AA4877" s="3"/>
      <c r="AB4877" s="3"/>
      <c r="AC4877" s="3"/>
      <c r="AD4877" s="3"/>
      <c r="AF4877" s="3"/>
      <c r="AG4877" s="3"/>
      <c r="AH4877" s="3"/>
      <c r="AJ4877" s="3"/>
      <c r="AK4877" s="3"/>
      <c r="AL4877" s="3"/>
      <c r="AN4877" s="3"/>
      <c r="AQ4877" s="3"/>
    </row>
    <row r="4878" spans="1:43">
      <c r="A4878" t="str">
        <f>IF(C4878="","","Allievo "&amp;COUNTIF($C$2:C4878,C4878))</f>
        <v/>
      </c>
      <c r="H4878" s="3"/>
      <c r="N4878" s="3"/>
      <c r="O4878" s="3"/>
      <c r="P4878" s="3"/>
      <c r="Q4878" s="3"/>
      <c r="R4878" s="3"/>
      <c r="S4878" s="3"/>
      <c r="T4878" s="3"/>
      <c r="V4878" s="3"/>
      <c r="W4878" s="3"/>
      <c r="X4878" s="3"/>
      <c r="Z4878" s="3"/>
      <c r="AA4878" s="3"/>
      <c r="AB4878" s="3"/>
      <c r="AC4878" s="3"/>
      <c r="AD4878" s="3"/>
      <c r="AF4878" s="3"/>
      <c r="AG4878" s="3"/>
      <c r="AH4878" s="3"/>
      <c r="AJ4878" s="3"/>
      <c r="AK4878" s="3"/>
      <c r="AL4878" s="3"/>
      <c r="AN4878" s="3"/>
      <c r="AQ4878" s="3"/>
    </row>
    <row r="4879" spans="1:43">
      <c r="A4879" t="str">
        <f>IF(C4879="","","Allievo "&amp;COUNTIF($C$2:C4879,C4879))</f>
        <v/>
      </c>
      <c r="H4879" s="3"/>
      <c r="N4879" s="3"/>
      <c r="O4879" s="3"/>
      <c r="P4879" s="3"/>
      <c r="Q4879" s="3"/>
      <c r="R4879" s="3"/>
      <c r="S4879" s="3"/>
      <c r="T4879" s="3"/>
      <c r="V4879" s="3"/>
      <c r="W4879" s="3"/>
      <c r="X4879" s="3"/>
      <c r="Z4879" s="3"/>
      <c r="AA4879" s="3"/>
      <c r="AB4879" s="3"/>
      <c r="AC4879" s="3"/>
      <c r="AD4879" s="3"/>
      <c r="AF4879" s="3"/>
      <c r="AG4879" s="3"/>
      <c r="AH4879" s="3"/>
      <c r="AJ4879" s="3"/>
      <c r="AK4879" s="3"/>
      <c r="AL4879" s="3"/>
      <c r="AN4879" s="3"/>
      <c r="AQ4879" s="3"/>
    </row>
    <row r="4880" spans="1:43">
      <c r="A4880" t="str">
        <f>IF(C4880="","","Allievo "&amp;COUNTIF($C$2:C4880,C4880))</f>
        <v/>
      </c>
      <c r="H4880" s="3"/>
      <c r="N4880" s="3"/>
      <c r="O4880" s="3"/>
      <c r="P4880" s="3"/>
      <c r="Q4880" s="3"/>
      <c r="R4880" s="3"/>
      <c r="S4880" s="3"/>
      <c r="T4880" s="3"/>
      <c r="V4880" s="3"/>
      <c r="W4880" s="3"/>
      <c r="X4880" s="3"/>
      <c r="Z4880" s="3"/>
      <c r="AA4880" s="3"/>
      <c r="AB4880" s="3"/>
      <c r="AC4880" s="3"/>
      <c r="AD4880" s="3"/>
      <c r="AF4880" s="3"/>
      <c r="AG4880" s="3"/>
      <c r="AH4880" s="3"/>
      <c r="AJ4880" s="3"/>
      <c r="AK4880" s="3"/>
      <c r="AL4880" s="3"/>
      <c r="AN4880" s="3"/>
      <c r="AQ4880" s="3"/>
    </row>
    <row r="4881" spans="1:43">
      <c r="A4881" t="str">
        <f>IF(C4881="","","Allievo "&amp;COUNTIF($C$2:C4881,C4881))</f>
        <v/>
      </c>
      <c r="H4881" s="3"/>
      <c r="N4881" s="3"/>
      <c r="O4881" s="3"/>
      <c r="P4881" s="3"/>
      <c r="Q4881" s="3"/>
      <c r="R4881" s="3"/>
      <c r="S4881" s="3"/>
      <c r="T4881" s="3"/>
      <c r="V4881" s="3"/>
      <c r="W4881" s="3"/>
      <c r="X4881" s="3"/>
      <c r="Z4881" s="3"/>
      <c r="AA4881" s="3"/>
      <c r="AB4881" s="3"/>
      <c r="AC4881" s="3"/>
      <c r="AD4881" s="3"/>
      <c r="AF4881" s="3"/>
      <c r="AG4881" s="3"/>
      <c r="AH4881" s="3"/>
      <c r="AJ4881" s="3"/>
      <c r="AK4881" s="3"/>
      <c r="AL4881" s="3"/>
      <c r="AN4881" s="3"/>
      <c r="AQ4881" s="3"/>
    </row>
    <row r="4882" spans="1:43">
      <c r="A4882" t="str">
        <f>IF(C4882="","","Allievo "&amp;COUNTIF($C$2:C4882,C4882))</f>
        <v/>
      </c>
      <c r="H4882" s="3"/>
      <c r="N4882" s="3"/>
      <c r="O4882" s="3"/>
      <c r="P4882" s="3"/>
      <c r="Q4882" s="3"/>
      <c r="R4882" s="3"/>
      <c r="S4882" s="3"/>
      <c r="T4882" s="3"/>
      <c r="V4882" s="3"/>
      <c r="W4882" s="3"/>
      <c r="X4882" s="3"/>
      <c r="Z4882" s="3"/>
      <c r="AA4882" s="3"/>
      <c r="AB4882" s="3"/>
      <c r="AC4882" s="3"/>
      <c r="AD4882" s="3"/>
      <c r="AF4882" s="3"/>
      <c r="AG4882" s="3"/>
      <c r="AH4882" s="3"/>
      <c r="AJ4882" s="3"/>
      <c r="AK4882" s="3"/>
      <c r="AL4882" s="3"/>
      <c r="AN4882" s="3"/>
      <c r="AQ4882" s="3"/>
    </row>
    <row r="4883" spans="1:43">
      <c r="A4883" t="str">
        <f>IF(C4883="","","Allievo "&amp;COUNTIF($C$2:C4883,C4883))</f>
        <v/>
      </c>
      <c r="H4883" s="3"/>
      <c r="N4883" s="3"/>
      <c r="O4883" s="3"/>
      <c r="P4883" s="3"/>
      <c r="Q4883" s="3"/>
      <c r="R4883" s="3"/>
      <c r="S4883" s="3"/>
      <c r="T4883" s="3"/>
      <c r="V4883" s="3"/>
      <c r="W4883" s="3"/>
      <c r="X4883" s="3"/>
      <c r="Z4883" s="3"/>
      <c r="AA4883" s="3"/>
      <c r="AB4883" s="3"/>
      <c r="AC4883" s="3"/>
      <c r="AD4883" s="3"/>
      <c r="AF4883" s="3"/>
      <c r="AG4883" s="3"/>
      <c r="AH4883" s="3"/>
      <c r="AJ4883" s="3"/>
      <c r="AK4883" s="3"/>
      <c r="AL4883" s="3"/>
      <c r="AN4883" s="3"/>
      <c r="AQ4883" s="3"/>
    </row>
    <row r="4884" spans="1:43">
      <c r="A4884" t="str">
        <f>IF(C4884="","","Allievo "&amp;COUNTIF($C$2:C4884,C4884))</f>
        <v/>
      </c>
      <c r="H4884" s="3"/>
      <c r="N4884" s="3"/>
      <c r="O4884" s="3"/>
      <c r="P4884" s="3"/>
      <c r="Q4884" s="3"/>
      <c r="R4884" s="3"/>
      <c r="S4884" s="3"/>
      <c r="T4884" s="3"/>
      <c r="V4884" s="3"/>
      <c r="W4884" s="3"/>
      <c r="X4884" s="3"/>
      <c r="Z4884" s="3"/>
      <c r="AA4884" s="3"/>
      <c r="AB4884" s="3"/>
      <c r="AC4884" s="3"/>
      <c r="AD4884" s="3"/>
      <c r="AF4884" s="3"/>
      <c r="AG4884" s="3"/>
      <c r="AH4884" s="3"/>
      <c r="AJ4884" s="3"/>
      <c r="AK4884" s="3"/>
      <c r="AL4884" s="3"/>
      <c r="AN4884" s="3"/>
      <c r="AQ4884" s="3"/>
    </row>
    <row r="4885" spans="1:43">
      <c r="A4885" t="str">
        <f>IF(C4885="","","Allievo "&amp;COUNTIF($C$2:C4885,C4885))</f>
        <v/>
      </c>
      <c r="H4885" s="3"/>
      <c r="N4885" s="3"/>
      <c r="O4885" s="3"/>
      <c r="P4885" s="3"/>
      <c r="Q4885" s="3"/>
      <c r="R4885" s="3"/>
      <c r="S4885" s="3"/>
      <c r="T4885" s="3"/>
      <c r="V4885" s="3"/>
      <c r="W4885" s="3"/>
      <c r="X4885" s="3"/>
      <c r="Z4885" s="3"/>
      <c r="AA4885" s="3"/>
      <c r="AB4885" s="3"/>
      <c r="AC4885" s="3"/>
      <c r="AD4885" s="3"/>
      <c r="AF4885" s="3"/>
      <c r="AG4885" s="3"/>
      <c r="AH4885" s="3"/>
      <c r="AJ4885" s="3"/>
      <c r="AK4885" s="3"/>
      <c r="AL4885" s="3"/>
      <c r="AN4885" s="3"/>
      <c r="AQ4885" s="3"/>
    </row>
    <row r="4886" spans="1:43">
      <c r="A4886" t="str">
        <f>IF(C4886="","","Allievo "&amp;COUNTIF($C$2:C4886,C4886))</f>
        <v/>
      </c>
      <c r="H4886" s="3"/>
      <c r="N4886" s="3"/>
      <c r="O4886" s="3"/>
      <c r="P4886" s="3"/>
      <c r="Q4886" s="3"/>
      <c r="R4886" s="3"/>
      <c r="S4886" s="3"/>
      <c r="T4886" s="3"/>
      <c r="V4886" s="3"/>
      <c r="W4886" s="3"/>
      <c r="X4886" s="3"/>
      <c r="Z4886" s="3"/>
      <c r="AA4886" s="3"/>
      <c r="AB4886" s="3"/>
      <c r="AC4886" s="3"/>
      <c r="AD4886" s="3"/>
      <c r="AF4886" s="3"/>
      <c r="AG4886" s="3"/>
      <c r="AH4886" s="3"/>
      <c r="AJ4886" s="3"/>
      <c r="AK4886" s="3"/>
      <c r="AL4886" s="3"/>
      <c r="AN4886" s="3"/>
      <c r="AQ4886" s="3"/>
    </row>
    <row r="4887" spans="1:43">
      <c r="A4887" t="str">
        <f>IF(C4887="","","Allievo "&amp;COUNTIF($C$2:C4887,C4887))</f>
        <v/>
      </c>
      <c r="H4887" s="3"/>
      <c r="N4887" s="3"/>
      <c r="O4887" s="3"/>
      <c r="P4887" s="3"/>
      <c r="Q4887" s="3"/>
      <c r="R4887" s="3"/>
      <c r="S4887" s="3"/>
      <c r="T4887" s="3"/>
      <c r="V4887" s="3"/>
      <c r="W4887" s="3"/>
      <c r="X4887" s="3"/>
      <c r="Z4887" s="3"/>
      <c r="AA4887" s="3"/>
      <c r="AB4887" s="3"/>
      <c r="AC4887" s="3"/>
      <c r="AD4887" s="3"/>
      <c r="AF4887" s="3"/>
      <c r="AG4887" s="3"/>
      <c r="AH4887" s="3"/>
      <c r="AJ4887" s="3"/>
      <c r="AK4887" s="3"/>
      <c r="AL4887" s="3"/>
      <c r="AN4887" s="3"/>
      <c r="AQ4887" s="3"/>
    </row>
    <row r="4888" spans="1:43">
      <c r="A4888" t="str">
        <f>IF(C4888="","","Allievo "&amp;COUNTIF($C$2:C4888,C4888))</f>
        <v/>
      </c>
      <c r="H4888" s="3"/>
      <c r="N4888" s="3"/>
      <c r="O4888" s="3"/>
      <c r="P4888" s="3"/>
      <c r="Q4888" s="3"/>
      <c r="R4888" s="3"/>
      <c r="S4888" s="3"/>
      <c r="T4888" s="3"/>
      <c r="V4888" s="3"/>
      <c r="W4888" s="3"/>
      <c r="X4888" s="3"/>
      <c r="Z4888" s="3"/>
      <c r="AA4888" s="3"/>
      <c r="AB4888" s="3"/>
      <c r="AC4888" s="3"/>
      <c r="AD4888" s="3"/>
      <c r="AF4888" s="3"/>
      <c r="AG4888" s="3"/>
      <c r="AH4888" s="3"/>
      <c r="AJ4888" s="3"/>
      <c r="AK4888" s="3"/>
      <c r="AL4888" s="3"/>
      <c r="AN4888" s="3"/>
      <c r="AQ4888" s="3"/>
    </row>
    <row r="4889" spans="1:43">
      <c r="A4889" t="str">
        <f>IF(C4889="","","Allievo "&amp;COUNTIF($C$2:C4889,C4889))</f>
        <v/>
      </c>
      <c r="H4889" s="3"/>
      <c r="N4889" s="3"/>
      <c r="O4889" s="3"/>
      <c r="P4889" s="3"/>
      <c r="Q4889" s="3"/>
      <c r="R4889" s="3"/>
      <c r="S4889" s="3"/>
      <c r="T4889" s="3"/>
      <c r="V4889" s="3"/>
      <c r="W4889" s="3"/>
      <c r="X4889" s="3"/>
      <c r="Z4889" s="3"/>
      <c r="AA4889" s="3"/>
      <c r="AB4889" s="3"/>
      <c r="AC4889" s="3"/>
      <c r="AD4889" s="3"/>
      <c r="AF4889" s="3"/>
      <c r="AG4889" s="3"/>
      <c r="AH4889" s="3"/>
      <c r="AJ4889" s="3"/>
      <c r="AK4889" s="3"/>
      <c r="AL4889" s="3"/>
      <c r="AN4889" s="3"/>
      <c r="AQ4889" s="3"/>
    </row>
    <row r="4890" spans="1:43">
      <c r="A4890" t="str">
        <f>IF(C4890="","","Allievo "&amp;COUNTIF($C$2:C4890,C4890))</f>
        <v/>
      </c>
      <c r="H4890" s="3"/>
      <c r="N4890" s="3"/>
      <c r="O4890" s="3"/>
      <c r="P4890" s="3"/>
      <c r="Q4890" s="3"/>
      <c r="R4890" s="3"/>
      <c r="S4890" s="3"/>
      <c r="T4890" s="3"/>
      <c r="V4890" s="3"/>
      <c r="W4890" s="3"/>
      <c r="X4890" s="3"/>
      <c r="Z4890" s="3"/>
      <c r="AA4890" s="3"/>
      <c r="AB4890" s="3"/>
      <c r="AC4890" s="3"/>
      <c r="AD4890" s="3"/>
      <c r="AF4890" s="3"/>
      <c r="AG4890" s="3"/>
      <c r="AH4890" s="3"/>
      <c r="AJ4890" s="3"/>
      <c r="AK4890" s="3"/>
      <c r="AL4890" s="3"/>
      <c r="AN4890" s="3"/>
      <c r="AQ4890" s="3"/>
    </row>
    <row r="4891" spans="1:43">
      <c r="A4891" t="str">
        <f>IF(C4891="","","Allievo "&amp;COUNTIF($C$2:C4891,C4891))</f>
        <v/>
      </c>
      <c r="H4891" s="3"/>
      <c r="N4891" s="3"/>
      <c r="O4891" s="3"/>
      <c r="P4891" s="3"/>
      <c r="Q4891" s="3"/>
      <c r="R4891" s="3"/>
      <c r="S4891" s="3"/>
      <c r="T4891" s="3"/>
      <c r="V4891" s="3"/>
      <c r="W4891" s="3"/>
      <c r="X4891" s="3"/>
      <c r="Z4891" s="3"/>
      <c r="AA4891" s="3"/>
      <c r="AB4891" s="3"/>
      <c r="AC4891" s="3"/>
      <c r="AD4891" s="3"/>
      <c r="AF4891" s="3"/>
      <c r="AG4891" s="3"/>
      <c r="AH4891" s="3"/>
      <c r="AJ4891" s="3"/>
      <c r="AK4891" s="3"/>
      <c r="AL4891" s="3"/>
      <c r="AN4891" s="3"/>
      <c r="AQ4891" s="3"/>
    </row>
    <row r="4892" spans="1:43">
      <c r="A4892" t="str">
        <f>IF(C4892="","","Allievo "&amp;COUNTIF($C$2:C4892,C4892))</f>
        <v/>
      </c>
      <c r="H4892" s="3"/>
      <c r="N4892" s="3"/>
      <c r="O4892" s="3"/>
      <c r="P4892" s="3"/>
      <c r="Q4892" s="3"/>
      <c r="R4892" s="3"/>
      <c r="S4892" s="3"/>
      <c r="T4892" s="3"/>
      <c r="V4892" s="3"/>
      <c r="W4892" s="3"/>
      <c r="X4892" s="3"/>
      <c r="Z4892" s="3"/>
      <c r="AA4892" s="3"/>
      <c r="AB4892" s="3"/>
      <c r="AC4892" s="3"/>
      <c r="AD4892" s="3"/>
      <c r="AF4892" s="3"/>
      <c r="AG4892" s="3"/>
      <c r="AH4892" s="3"/>
      <c r="AJ4892" s="3"/>
      <c r="AK4892" s="3"/>
      <c r="AL4892" s="3"/>
      <c r="AN4892" s="3"/>
      <c r="AQ4892" s="3"/>
    </row>
    <row r="4893" spans="1:43">
      <c r="A4893" t="str">
        <f>IF(C4893="","","Allievo "&amp;COUNTIF($C$2:C4893,C4893))</f>
        <v/>
      </c>
      <c r="H4893" s="3"/>
      <c r="N4893" s="3"/>
      <c r="O4893" s="3"/>
      <c r="P4893" s="3"/>
      <c r="Q4893" s="3"/>
      <c r="R4893" s="3"/>
      <c r="S4893" s="3"/>
      <c r="T4893" s="3"/>
      <c r="V4893" s="3"/>
      <c r="W4893" s="3"/>
      <c r="X4893" s="3"/>
      <c r="Z4893" s="3"/>
      <c r="AA4893" s="3"/>
      <c r="AB4893" s="3"/>
      <c r="AC4893" s="3"/>
      <c r="AD4893" s="3"/>
      <c r="AF4893" s="3"/>
      <c r="AG4893" s="3"/>
      <c r="AH4893" s="3"/>
      <c r="AJ4893" s="3"/>
      <c r="AK4893" s="3"/>
      <c r="AL4893" s="3"/>
      <c r="AN4893" s="3"/>
      <c r="AQ4893" s="3"/>
    </row>
    <row r="4894" spans="1:43">
      <c r="A4894" t="str">
        <f>IF(C4894="","","Allievo "&amp;COUNTIF($C$2:C4894,C4894))</f>
        <v/>
      </c>
      <c r="H4894" s="3"/>
      <c r="N4894" s="3"/>
      <c r="O4894" s="3"/>
      <c r="P4894" s="3"/>
      <c r="Q4894" s="3"/>
      <c r="R4894" s="3"/>
      <c r="S4894" s="3"/>
      <c r="T4894" s="3"/>
      <c r="V4894" s="3"/>
      <c r="W4894" s="3"/>
      <c r="X4894" s="3"/>
      <c r="Z4894" s="3"/>
      <c r="AA4894" s="3"/>
      <c r="AB4894" s="3"/>
      <c r="AC4894" s="3"/>
      <c r="AD4894" s="3"/>
      <c r="AF4894" s="3"/>
      <c r="AG4894" s="3"/>
      <c r="AH4894" s="3"/>
      <c r="AJ4894" s="3"/>
      <c r="AK4894" s="3"/>
      <c r="AL4894" s="3"/>
      <c r="AN4894" s="3"/>
      <c r="AQ4894" s="3"/>
    </row>
    <row r="4895" spans="1:43">
      <c r="A4895" t="str">
        <f>IF(C4895="","","Allievo "&amp;COUNTIF($C$2:C4895,C4895))</f>
        <v/>
      </c>
      <c r="H4895" s="3"/>
      <c r="N4895" s="3"/>
      <c r="O4895" s="3"/>
      <c r="P4895" s="3"/>
      <c r="Q4895" s="3"/>
      <c r="R4895" s="3"/>
      <c r="S4895" s="3"/>
      <c r="T4895" s="3"/>
      <c r="V4895" s="3"/>
      <c r="W4895" s="3"/>
      <c r="X4895" s="3"/>
      <c r="Z4895" s="3"/>
      <c r="AA4895" s="3"/>
      <c r="AB4895" s="3"/>
      <c r="AC4895" s="3"/>
      <c r="AD4895" s="3"/>
      <c r="AF4895" s="3"/>
      <c r="AG4895" s="3"/>
      <c r="AH4895" s="3"/>
      <c r="AJ4895" s="3"/>
      <c r="AK4895" s="3"/>
      <c r="AL4895" s="3"/>
      <c r="AN4895" s="3"/>
      <c r="AQ4895" s="3"/>
    </row>
    <row r="4896" spans="1:43">
      <c r="A4896" t="str">
        <f>IF(C4896="","","Allievo "&amp;COUNTIF($C$2:C4896,C4896))</f>
        <v/>
      </c>
      <c r="H4896" s="3"/>
      <c r="N4896" s="3"/>
      <c r="O4896" s="3"/>
      <c r="P4896" s="3"/>
      <c r="Q4896" s="3"/>
      <c r="R4896" s="3"/>
      <c r="S4896" s="3"/>
      <c r="T4896" s="3"/>
      <c r="V4896" s="3"/>
      <c r="W4896" s="3"/>
      <c r="X4896" s="3"/>
      <c r="Z4896" s="3"/>
      <c r="AA4896" s="3"/>
      <c r="AB4896" s="3"/>
      <c r="AC4896" s="3"/>
      <c r="AD4896" s="3"/>
      <c r="AF4896" s="3"/>
      <c r="AG4896" s="3"/>
      <c r="AH4896" s="3"/>
      <c r="AJ4896" s="3"/>
      <c r="AK4896" s="3"/>
      <c r="AL4896" s="3"/>
      <c r="AN4896" s="3"/>
      <c r="AQ4896" s="3"/>
    </row>
    <row r="4897" spans="1:43">
      <c r="A4897" t="str">
        <f>IF(C4897="","","Allievo "&amp;COUNTIF($C$2:C4897,C4897))</f>
        <v/>
      </c>
      <c r="H4897" s="3"/>
      <c r="N4897" s="3"/>
      <c r="O4897" s="3"/>
      <c r="P4897" s="3"/>
      <c r="Q4897" s="3"/>
      <c r="R4897" s="3"/>
      <c r="S4897" s="3"/>
      <c r="T4897" s="3"/>
      <c r="V4897" s="3"/>
      <c r="W4897" s="3"/>
      <c r="X4897" s="3"/>
      <c r="Z4897" s="3"/>
      <c r="AA4897" s="3"/>
      <c r="AB4897" s="3"/>
      <c r="AC4897" s="3"/>
      <c r="AD4897" s="3"/>
      <c r="AF4897" s="3"/>
      <c r="AG4897" s="3"/>
      <c r="AH4897" s="3"/>
      <c r="AJ4897" s="3"/>
      <c r="AK4897" s="3"/>
      <c r="AL4897" s="3"/>
      <c r="AN4897" s="3"/>
      <c r="AQ4897" s="3"/>
    </row>
    <row r="4898" spans="1:43">
      <c r="A4898" t="str">
        <f>IF(C4898="","","Allievo "&amp;COUNTIF($C$2:C4898,C4898))</f>
        <v/>
      </c>
      <c r="H4898" s="3"/>
      <c r="N4898" s="3"/>
      <c r="O4898" s="3"/>
      <c r="P4898" s="3"/>
      <c r="Q4898" s="3"/>
      <c r="R4898" s="3"/>
      <c r="S4898" s="3"/>
      <c r="T4898" s="3"/>
      <c r="V4898" s="3"/>
      <c r="W4898" s="3"/>
      <c r="X4898" s="3"/>
      <c r="Z4898" s="3"/>
      <c r="AA4898" s="3"/>
      <c r="AB4898" s="3"/>
      <c r="AC4898" s="3"/>
      <c r="AD4898" s="3"/>
      <c r="AF4898" s="3"/>
      <c r="AG4898" s="3"/>
      <c r="AH4898" s="3"/>
      <c r="AJ4898" s="3"/>
      <c r="AK4898" s="3"/>
      <c r="AL4898" s="3"/>
      <c r="AN4898" s="3"/>
      <c r="AQ4898" s="3"/>
    </row>
    <row r="4899" spans="1:43">
      <c r="A4899" t="str">
        <f>IF(C4899="","","Allievo "&amp;COUNTIF($C$2:C4899,C4899))</f>
        <v/>
      </c>
      <c r="H4899" s="3"/>
      <c r="N4899" s="3"/>
      <c r="O4899" s="3"/>
      <c r="P4899" s="3"/>
      <c r="Q4899" s="3"/>
      <c r="R4899" s="3"/>
      <c r="S4899" s="3"/>
      <c r="T4899" s="3"/>
      <c r="V4899" s="3"/>
      <c r="W4899" s="3"/>
      <c r="X4899" s="3"/>
      <c r="Z4899" s="3"/>
      <c r="AA4899" s="3"/>
      <c r="AB4899" s="3"/>
      <c r="AC4899" s="3"/>
      <c r="AD4899" s="3"/>
      <c r="AF4899" s="3"/>
      <c r="AG4899" s="3"/>
      <c r="AH4899" s="3"/>
      <c r="AJ4899" s="3"/>
      <c r="AK4899" s="3"/>
      <c r="AL4899" s="3"/>
      <c r="AN4899" s="3"/>
      <c r="AQ4899" s="3"/>
    </row>
    <row r="4900" spans="1:43">
      <c r="A4900" t="str">
        <f>IF(C4900="","","Allievo "&amp;COUNTIF($C$2:C4900,C4900))</f>
        <v/>
      </c>
      <c r="H4900" s="3"/>
      <c r="N4900" s="3"/>
      <c r="O4900" s="3"/>
      <c r="P4900" s="3"/>
      <c r="Q4900" s="3"/>
      <c r="R4900" s="3"/>
      <c r="S4900" s="3"/>
      <c r="T4900" s="3"/>
      <c r="V4900" s="3"/>
      <c r="W4900" s="3"/>
      <c r="X4900" s="3"/>
      <c r="Z4900" s="3"/>
      <c r="AA4900" s="3"/>
      <c r="AB4900" s="3"/>
      <c r="AC4900" s="3"/>
      <c r="AD4900" s="3"/>
      <c r="AF4900" s="3"/>
      <c r="AG4900" s="3"/>
      <c r="AH4900" s="3"/>
      <c r="AJ4900" s="3"/>
      <c r="AK4900" s="3"/>
      <c r="AL4900" s="3"/>
      <c r="AN4900" s="3"/>
      <c r="AQ4900" s="3"/>
    </row>
    <row r="4901" spans="1:43">
      <c r="A4901" t="str">
        <f>IF(C4901="","","Allievo "&amp;COUNTIF($C$2:C4901,C4901))</f>
        <v/>
      </c>
      <c r="H4901" s="3"/>
      <c r="N4901" s="3"/>
      <c r="O4901" s="3"/>
      <c r="P4901" s="3"/>
      <c r="Q4901" s="3"/>
      <c r="R4901" s="3"/>
      <c r="S4901" s="3"/>
      <c r="T4901" s="3"/>
      <c r="V4901" s="3"/>
      <c r="W4901" s="3"/>
      <c r="X4901" s="3"/>
      <c r="Z4901" s="3"/>
      <c r="AA4901" s="3"/>
      <c r="AB4901" s="3"/>
      <c r="AC4901" s="3"/>
      <c r="AD4901" s="3"/>
      <c r="AF4901" s="3"/>
      <c r="AG4901" s="3"/>
      <c r="AH4901" s="3"/>
      <c r="AJ4901" s="3"/>
      <c r="AK4901" s="3"/>
      <c r="AL4901" s="3"/>
      <c r="AN4901" s="3"/>
      <c r="AQ4901" s="3"/>
    </row>
    <row r="4902" spans="1:43">
      <c r="A4902" t="str">
        <f>IF(C4902="","","Allievo "&amp;COUNTIF($C$2:C4902,C4902))</f>
        <v/>
      </c>
      <c r="H4902" s="3"/>
      <c r="N4902" s="3"/>
      <c r="O4902" s="3"/>
      <c r="P4902" s="3"/>
      <c r="Q4902" s="3"/>
      <c r="R4902" s="3"/>
      <c r="S4902" s="3"/>
      <c r="T4902" s="3"/>
      <c r="V4902" s="3"/>
      <c r="W4902" s="3"/>
      <c r="X4902" s="3"/>
      <c r="Z4902" s="3"/>
      <c r="AA4902" s="3"/>
      <c r="AB4902" s="3"/>
      <c r="AC4902" s="3"/>
      <c r="AD4902" s="3"/>
      <c r="AF4902" s="3"/>
      <c r="AG4902" s="3"/>
      <c r="AH4902" s="3"/>
      <c r="AJ4902" s="3"/>
      <c r="AK4902" s="3"/>
      <c r="AL4902" s="3"/>
      <c r="AN4902" s="3"/>
      <c r="AQ4902" s="3"/>
    </row>
    <row r="4903" spans="1:43">
      <c r="A4903" t="str">
        <f>IF(C4903="","","Allievo "&amp;COUNTIF($C$2:C4903,C4903))</f>
        <v/>
      </c>
      <c r="H4903" s="3"/>
      <c r="N4903" s="3"/>
      <c r="O4903" s="3"/>
      <c r="P4903" s="3"/>
      <c r="Q4903" s="3"/>
      <c r="R4903" s="3"/>
      <c r="S4903" s="3"/>
      <c r="T4903" s="3"/>
      <c r="V4903" s="3"/>
      <c r="W4903" s="3"/>
      <c r="X4903" s="3"/>
      <c r="Z4903" s="3"/>
      <c r="AA4903" s="3"/>
      <c r="AB4903" s="3"/>
      <c r="AC4903" s="3"/>
      <c r="AD4903" s="3"/>
      <c r="AF4903" s="3"/>
      <c r="AG4903" s="3"/>
      <c r="AH4903" s="3"/>
      <c r="AJ4903" s="3"/>
      <c r="AK4903" s="3"/>
      <c r="AL4903" s="3"/>
      <c r="AN4903" s="3"/>
      <c r="AQ4903" s="3"/>
    </row>
    <row r="4904" spans="1:43">
      <c r="A4904" t="str">
        <f>IF(C4904="","","Allievo "&amp;COUNTIF($C$2:C4904,C4904))</f>
        <v/>
      </c>
      <c r="H4904" s="3"/>
      <c r="N4904" s="3"/>
      <c r="O4904" s="3"/>
      <c r="P4904" s="3"/>
      <c r="Q4904" s="3"/>
      <c r="R4904" s="3"/>
      <c r="S4904" s="3"/>
      <c r="T4904" s="3"/>
      <c r="V4904" s="3"/>
      <c r="W4904" s="3"/>
      <c r="X4904" s="3"/>
      <c r="Z4904" s="3"/>
      <c r="AA4904" s="3"/>
      <c r="AB4904" s="3"/>
      <c r="AC4904" s="3"/>
      <c r="AD4904" s="3"/>
      <c r="AF4904" s="3"/>
      <c r="AG4904" s="3"/>
      <c r="AH4904" s="3"/>
      <c r="AJ4904" s="3"/>
      <c r="AK4904" s="3"/>
      <c r="AL4904" s="3"/>
      <c r="AN4904" s="3"/>
      <c r="AQ4904" s="3"/>
    </row>
    <row r="4905" spans="1:43">
      <c r="A4905" t="str">
        <f>IF(C4905="","","Allievo "&amp;COUNTIF($C$2:C4905,C4905))</f>
        <v/>
      </c>
      <c r="H4905" s="3"/>
      <c r="N4905" s="3"/>
      <c r="O4905" s="3"/>
      <c r="P4905" s="3"/>
      <c r="Q4905" s="3"/>
      <c r="R4905" s="3"/>
      <c r="S4905" s="3"/>
      <c r="T4905" s="3"/>
      <c r="V4905" s="3"/>
      <c r="W4905" s="3"/>
      <c r="X4905" s="3"/>
      <c r="Z4905" s="3"/>
      <c r="AA4905" s="3"/>
      <c r="AB4905" s="3"/>
      <c r="AC4905" s="3"/>
      <c r="AD4905" s="3"/>
      <c r="AF4905" s="3"/>
      <c r="AG4905" s="3"/>
      <c r="AH4905" s="3"/>
      <c r="AJ4905" s="3"/>
      <c r="AK4905" s="3"/>
      <c r="AL4905" s="3"/>
      <c r="AN4905" s="3"/>
      <c r="AQ4905" s="3"/>
    </row>
    <row r="4906" spans="1:43">
      <c r="A4906" t="str">
        <f>IF(C4906="","","Allievo "&amp;COUNTIF($C$2:C4906,C4906))</f>
        <v/>
      </c>
      <c r="H4906" s="3"/>
      <c r="N4906" s="3"/>
      <c r="O4906" s="3"/>
      <c r="P4906" s="3"/>
      <c r="Q4906" s="3"/>
      <c r="R4906" s="3"/>
      <c r="S4906" s="3"/>
      <c r="T4906" s="3"/>
      <c r="V4906" s="3"/>
      <c r="W4906" s="3"/>
      <c r="X4906" s="3"/>
      <c r="Z4906" s="3"/>
      <c r="AA4906" s="3"/>
      <c r="AB4906" s="3"/>
      <c r="AC4906" s="3"/>
      <c r="AD4906" s="3"/>
      <c r="AF4906" s="3"/>
      <c r="AG4906" s="3"/>
      <c r="AH4906" s="3"/>
      <c r="AJ4906" s="3"/>
      <c r="AK4906" s="3"/>
      <c r="AL4906" s="3"/>
      <c r="AN4906" s="3"/>
      <c r="AQ4906" s="3"/>
    </row>
    <row r="4907" spans="1:43">
      <c r="A4907" t="str">
        <f>IF(C4907="","","Allievo "&amp;COUNTIF($C$2:C4907,C4907))</f>
        <v/>
      </c>
      <c r="H4907" s="3"/>
      <c r="N4907" s="3"/>
      <c r="O4907" s="3"/>
      <c r="P4907" s="3"/>
      <c r="Q4907" s="3"/>
      <c r="R4907" s="3"/>
      <c r="S4907" s="3"/>
      <c r="T4907" s="3"/>
      <c r="V4907" s="3"/>
      <c r="W4907" s="3"/>
      <c r="X4907" s="3"/>
      <c r="Z4907" s="3"/>
      <c r="AA4907" s="3"/>
      <c r="AB4907" s="3"/>
      <c r="AC4907" s="3"/>
      <c r="AD4907" s="3"/>
      <c r="AF4907" s="3"/>
      <c r="AG4907" s="3"/>
      <c r="AH4907" s="3"/>
      <c r="AJ4907" s="3"/>
      <c r="AK4907" s="3"/>
      <c r="AL4907" s="3"/>
      <c r="AN4907" s="3"/>
      <c r="AQ4907" s="3"/>
    </row>
    <row r="4908" spans="1:43">
      <c r="A4908" t="str">
        <f>IF(C4908="","","Allievo "&amp;COUNTIF($C$2:C4908,C4908))</f>
        <v/>
      </c>
      <c r="H4908" s="3"/>
      <c r="N4908" s="3"/>
      <c r="O4908" s="3"/>
      <c r="P4908" s="3"/>
      <c r="Q4908" s="3"/>
      <c r="R4908" s="3"/>
      <c r="S4908" s="3"/>
      <c r="T4908" s="3"/>
      <c r="V4908" s="3"/>
      <c r="W4908" s="3"/>
      <c r="X4908" s="3"/>
      <c r="Z4908" s="3"/>
      <c r="AA4908" s="3"/>
      <c r="AB4908" s="3"/>
      <c r="AC4908" s="3"/>
      <c r="AD4908" s="3"/>
      <c r="AF4908" s="3"/>
      <c r="AG4908" s="3"/>
      <c r="AH4908" s="3"/>
      <c r="AJ4908" s="3"/>
      <c r="AK4908" s="3"/>
      <c r="AL4908" s="3"/>
      <c r="AN4908" s="3"/>
      <c r="AQ4908" s="3"/>
    </row>
    <row r="4909" spans="1:43">
      <c r="A4909" t="str">
        <f>IF(C4909="","","Allievo "&amp;COUNTIF($C$2:C4909,C4909))</f>
        <v/>
      </c>
      <c r="H4909" s="3"/>
      <c r="N4909" s="3"/>
      <c r="O4909" s="3"/>
      <c r="P4909" s="3"/>
      <c r="Q4909" s="3"/>
      <c r="R4909" s="3"/>
      <c r="S4909" s="3"/>
      <c r="T4909" s="3"/>
      <c r="V4909" s="3"/>
      <c r="W4909" s="3"/>
      <c r="X4909" s="3"/>
      <c r="Z4909" s="3"/>
      <c r="AA4909" s="3"/>
      <c r="AB4909" s="3"/>
      <c r="AC4909" s="3"/>
      <c r="AD4909" s="3"/>
      <c r="AF4909" s="3"/>
      <c r="AG4909" s="3"/>
      <c r="AH4909" s="3"/>
      <c r="AJ4909" s="3"/>
      <c r="AK4909" s="3"/>
      <c r="AL4909" s="3"/>
      <c r="AN4909" s="3"/>
      <c r="AQ4909" s="3"/>
    </row>
    <row r="4910" spans="1:43">
      <c r="A4910" t="str">
        <f>IF(C4910="","","Allievo "&amp;COUNTIF($C$2:C4910,C4910))</f>
        <v/>
      </c>
      <c r="H4910" s="3"/>
      <c r="N4910" s="3"/>
      <c r="O4910" s="3"/>
      <c r="P4910" s="3"/>
      <c r="Q4910" s="3"/>
      <c r="R4910" s="3"/>
      <c r="S4910" s="3"/>
      <c r="T4910" s="3"/>
      <c r="V4910" s="3"/>
      <c r="W4910" s="3"/>
      <c r="X4910" s="3"/>
      <c r="Z4910" s="3"/>
      <c r="AA4910" s="3"/>
      <c r="AB4910" s="3"/>
      <c r="AC4910" s="3"/>
      <c r="AD4910" s="3"/>
      <c r="AF4910" s="3"/>
      <c r="AG4910" s="3"/>
      <c r="AH4910" s="3"/>
      <c r="AJ4910" s="3"/>
      <c r="AK4910" s="3"/>
      <c r="AL4910" s="3"/>
      <c r="AN4910" s="3"/>
      <c r="AQ4910" s="3"/>
    </row>
    <row r="4911" spans="1:43">
      <c r="A4911" t="str">
        <f>IF(C4911="","","Allievo "&amp;COUNTIF($C$2:C4911,C4911))</f>
        <v/>
      </c>
      <c r="H4911" s="3"/>
      <c r="N4911" s="3"/>
      <c r="O4911" s="3"/>
      <c r="P4911" s="3"/>
      <c r="Q4911" s="3"/>
      <c r="R4911" s="3"/>
      <c r="S4911" s="3"/>
      <c r="T4911" s="3"/>
      <c r="V4911" s="3"/>
      <c r="W4911" s="3"/>
      <c r="X4911" s="3"/>
      <c r="Z4911" s="3"/>
      <c r="AA4911" s="3"/>
      <c r="AB4911" s="3"/>
      <c r="AC4911" s="3"/>
      <c r="AD4911" s="3"/>
      <c r="AF4911" s="3"/>
      <c r="AG4911" s="3"/>
      <c r="AH4911" s="3"/>
      <c r="AJ4911" s="3"/>
      <c r="AK4911" s="3"/>
      <c r="AL4911" s="3"/>
      <c r="AN4911" s="3"/>
      <c r="AQ4911" s="3"/>
    </row>
    <row r="4912" spans="1:43">
      <c r="A4912" t="str">
        <f>IF(C4912="","","Allievo "&amp;COUNTIF($C$2:C4912,C4912))</f>
        <v/>
      </c>
      <c r="H4912" s="3"/>
      <c r="N4912" s="3"/>
      <c r="O4912" s="3"/>
      <c r="P4912" s="3"/>
      <c r="Q4912" s="3"/>
      <c r="R4912" s="3"/>
      <c r="S4912" s="3"/>
      <c r="T4912" s="3"/>
      <c r="V4912" s="3"/>
      <c r="W4912" s="3"/>
      <c r="X4912" s="3"/>
      <c r="Z4912" s="3"/>
      <c r="AA4912" s="3"/>
      <c r="AB4912" s="3"/>
      <c r="AC4912" s="3"/>
      <c r="AD4912" s="3"/>
      <c r="AF4912" s="3"/>
      <c r="AG4912" s="3"/>
      <c r="AH4912" s="3"/>
      <c r="AJ4912" s="3"/>
      <c r="AK4912" s="3"/>
      <c r="AL4912" s="3"/>
      <c r="AN4912" s="3"/>
      <c r="AQ4912" s="3"/>
    </row>
    <row r="4913" spans="1:43">
      <c r="A4913" t="str">
        <f>IF(C4913="","","Allievo "&amp;COUNTIF($C$2:C4913,C4913))</f>
        <v/>
      </c>
      <c r="H4913" s="3"/>
      <c r="N4913" s="3"/>
      <c r="O4913" s="3"/>
      <c r="P4913" s="3"/>
      <c r="Q4913" s="3"/>
      <c r="R4913" s="3"/>
      <c r="S4913" s="3"/>
      <c r="T4913" s="3"/>
      <c r="V4913" s="3"/>
      <c r="W4913" s="3"/>
      <c r="X4913" s="3"/>
      <c r="Z4913" s="3"/>
      <c r="AA4913" s="3"/>
      <c r="AB4913" s="3"/>
      <c r="AC4913" s="3"/>
      <c r="AD4913" s="3"/>
      <c r="AF4913" s="3"/>
      <c r="AG4913" s="3"/>
      <c r="AH4913" s="3"/>
      <c r="AJ4913" s="3"/>
      <c r="AK4913" s="3"/>
      <c r="AL4913" s="3"/>
      <c r="AN4913" s="3"/>
      <c r="AQ4913" s="3"/>
    </row>
    <row r="4914" spans="1:43">
      <c r="A4914" t="str">
        <f>IF(C4914="","","Allievo "&amp;COUNTIF($C$2:C4914,C4914))</f>
        <v/>
      </c>
      <c r="H4914" s="3"/>
      <c r="N4914" s="3"/>
      <c r="O4914" s="3"/>
      <c r="P4914" s="3"/>
      <c r="Q4914" s="3"/>
      <c r="R4914" s="3"/>
      <c r="S4914" s="3"/>
      <c r="T4914" s="3"/>
      <c r="V4914" s="3"/>
      <c r="W4914" s="3"/>
      <c r="X4914" s="3"/>
      <c r="Z4914" s="3"/>
      <c r="AA4914" s="3"/>
      <c r="AB4914" s="3"/>
      <c r="AC4914" s="3"/>
      <c r="AD4914" s="3"/>
      <c r="AF4914" s="3"/>
      <c r="AG4914" s="3"/>
      <c r="AH4914" s="3"/>
      <c r="AJ4914" s="3"/>
      <c r="AK4914" s="3"/>
      <c r="AL4914" s="3"/>
      <c r="AN4914" s="3"/>
      <c r="AQ4914" s="3"/>
    </row>
    <row r="4915" spans="1:43">
      <c r="A4915" t="str">
        <f>IF(C4915="","","Allievo "&amp;COUNTIF($C$2:C4915,C4915))</f>
        <v/>
      </c>
      <c r="H4915" s="3"/>
      <c r="N4915" s="3"/>
      <c r="O4915" s="3"/>
      <c r="P4915" s="3"/>
      <c r="Q4915" s="3"/>
      <c r="R4915" s="3"/>
      <c r="S4915" s="3"/>
      <c r="T4915" s="3"/>
      <c r="V4915" s="3"/>
      <c r="W4915" s="3"/>
      <c r="X4915" s="3"/>
      <c r="Z4915" s="3"/>
      <c r="AA4915" s="3"/>
      <c r="AB4915" s="3"/>
      <c r="AC4915" s="3"/>
      <c r="AD4915" s="3"/>
      <c r="AF4915" s="3"/>
      <c r="AG4915" s="3"/>
      <c r="AH4915" s="3"/>
      <c r="AJ4915" s="3"/>
      <c r="AK4915" s="3"/>
      <c r="AL4915" s="3"/>
      <c r="AN4915" s="3"/>
      <c r="AQ4915" s="3"/>
    </row>
    <row r="4916" spans="1:43">
      <c r="A4916" t="str">
        <f>IF(C4916="","","Allievo "&amp;COUNTIF($C$2:C4916,C4916))</f>
        <v/>
      </c>
      <c r="H4916" s="3"/>
      <c r="N4916" s="3"/>
      <c r="O4916" s="3"/>
      <c r="P4916" s="3"/>
      <c r="Q4916" s="3"/>
      <c r="R4916" s="3"/>
      <c r="S4916" s="3"/>
      <c r="T4916" s="3"/>
      <c r="V4916" s="3"/>
      <c r="W4916" s="3"/>
      <c r="X4916" s="3"/>
      <c r="Z4916" s="3"/>
      <c r="AA4916" s="3"/>
      <c r="AB4916" s="3"/>
      <c r="AC4916" s="3"/>
      <c r="AD4916" s="3"/>
      <c r="AF4916" s="3"/>
      <c r="AG4916" s="3"/>
      <c r="AH4916" s="3"/>
      <c r="AJ4916" s="3"/>
      <c r="AK4916" s="3"/>
      <c r="AL4916" s="3"/>
      <c r="AN4916" s="3"/>
      <c r="AQ4916" s="3"/>
    </row>
    <row r="4917" spans="1:43">
      <c r="A4917" t="str">
        <f>IF(C4917="","","Allievo "&amp;COUNTIF($C$2:C4917,C4917))</f>
        <v/>
      </c>
      <c r="H4917" s="3"/>
      <c r="N4917" s="3"/>
      <c r="O4917" s="3"/>
      <c r="P4917" s="3"/>
      <c r="Q4917" s="3"/>
      <c r="R4917" s="3"/>
      <c r="S4917" s="3"/>
      <c r="T4917" s="3"/>
      <c r="V4917" s="3"/>
      <c r="W4917" s="3"/>
      <c r="X4917" s="3"/>
      <c r="Z4917" s="3"/>
      <c r="AA4917" s="3"/>
      <c r="AB4917" s="3"/>
      <c r="AC4917" s="3"/>
      <c r="AD4917" s="3"/>
      <c r="AF4917" s="3"/>
      <c r="AG4917" s="3"/>
      <c r="AH4917" s="3"/>
      <c r="AJ4917" s="3"/>
      <c r="AK4917" s="3"/>
      <c r="AL4917" s="3"/>
      <c r="AN4917" s="3"/>
      <c r="AQ4917" s="3"/>
    </row>
    <row r="4918" spans="1:43">
      <c r="A4918" t="str">
        <f>IF(C4918="","","Allievo "&amp;COUNTIF($C$2:C4918,C4918))</f>
        <v/>
      </c>
      <c r="H4918" s="3"/>
      <c r="N4918" s="3"/>
      <c r="O4918" s="3"/>
      <c r="P4918" s="3"/>
      <c r="Q4918" s="3"/>
      <c r="R4918" s="3"/>
      <c r="S4918" s="3"/>
      <c r="T4918" s="3"/>
      <c r="V4918" s="3"/>
      <c r="W4918" s="3"/>
      <c r="X4918" s="3"/>
      <c r="Z4918" s="3"/>
      <c r="AA4918" s="3"/>
      <c r="AB4918" s="3"/>
      <c r="AC4918" s="3"/>
      <c r="AD4918" s="3"/>
      <c r="AF4918" s="3"/>
      <c r="AG4918" s="3"/>
      <c r="AH4918" s="3"/>
      <c r="AJ4918" s="3"/>
      <c r="AK4918" s="3"/>
      <c r="AL4918" s="3"/>
      <c r="AN4918" s="3"/>
      <c r="AQ4918" s="3"/>
    </row>
    <row r="4919" spans="1:43">
      <c r="A4919" t="str">
        <f>IF(C4919="","","Allievo "&amp;COUNTIF($C$2:C4919,C4919))</f>
        <v/>
      </c>
      <c r="H4919" s="3"/>
      <c r="N4919" s="3"/>
      <c r="O4919" s="3"/>
      <c r="P4919" s="3"/>
      <c r="Q4919" s="3"/>
      <c r="R4919" s="3"/>
      <c r="S4919" s="3"/>
      <c r="T4919" s="3"/>
      <c r="V4919" s="3"/>
      <c r="W4919" s="3"/>
      <c r="X4919" s="3"/>
      <c r="Z4919" s="3"/>
      <c r="AA4919" s="3"/>
      <c r="AB4919" s="3"/>
      <c r="AC4919" s="3"/>
      <c r="AD4919" s="3"/>
      <c r="AF4919" s="3"/>
      <c r="AG4919" s="3"/>
      <c r="AH4919" s="3"/>
      <c r="AJ4919" s="3"/>
      <c r="AK4919" s="3"/>
      <c r="AL4919" s="3"/>
      <c r="AN4919" s="3"/>
      <c r="AQ4919" s="3"/>
    </row>
    <row r="4920" spans="1:43">
      <c r="A4920" t="str">
        <f>IF(C4920="","","Allievo "&amp;COUNTIF($C$2:C4920,C4920))</f>
        <v/>
      </c>
      <c r="H4920" s="3"/>
      <c r="N4920" s="3"/>
      <c r="O4920" s="3"/>
      <c r="P4920" s="3"/>
      <c r="Q4920" s="3"/>
      <c r="R4920" s="3"/>
      <c r="S4920" s="3"/>
      <c r="T4920" s="3"/>
      <c r="V4920" s="3"/>
      <c r="W4920" s="3"/>
      <c r="X4920" s="3"/>
      <c r="Z4920" s="3"/>
      <c r="AA4920" s="3"/>
      <c r="AB4920" s="3"/>
      <c r="AC4920" s="3"/>
      <c r="AD4920" s="3"/>
      <c r="AF4920" s="3"/>
      <c r="AG4920" s="3"/>
      <c r="AH4920" s="3"/>
      <c r="AJ4920" s="3"/>
      <c r="AK4920" s="3"/>
      <c r="AL4920" s="3"/>
      <c r="AN4920" s="3"/>
      <c r="AQ4920" s="3"/>
    </row>
    <row r="4921" spans="1:43">
      <c r="A4921" t="str">
        <f>IF(C4921="","","Allievo "&amp;COUNTIF($C$2:C4921,C4921))</f>
        <v/>
      </c>
      <c r="H4921" s="3"/>
      <c r="N4921" s="3"/>
      <c r="O4921" s="3"/>
      <c r="P4921" s="3"/>
      <c r="Q4921" s="3"/>
      <c r="R4921" s="3"/>
      <c r="S4921" s="3"/>
      <c r="T4921" s="3"/>
      <c r="V4921" s="3"/>
      <c r="W4921" s="3"/>
      <c r="X4921" s="3"/>
      <c r="Z4921" s="3"/>
      <c r="AA4921" s="3"/>
      <c r="AB4921" s="3"/>
      <c r="AC4921" s="3"/>
      <c r="AD4921" s="3"/>
      <c r="AF4921" s="3"/>
      <c r="AG4921" s="3"/>
      <c r="AH4921" s="3"/>
      <c r="AJ4921" s="3"/>
      <c r="AK4921" s="3"/>
      <c r="AL4921" s="3"/>
      <c r="AN4921" s="3"/>
      <c r="AQ4921" s="3"/>
    </row>
    <row r="4922" spans="1:43">
      <c r="A4922" t="str">
        <f>IF(C4922="","","Allievo "&amp;COUNTIF($C$2:C4922,C4922))</f>
        <v/>
      </c>
      <c r="H4922" s="3"/>
      <c r="N4922" s="3"/>
      <c r="O4922" s="3"/>
      <c r="P4922" s="3"/>
      <c r="Q4922" s="3"/>
      <c r="R4922" s="3"/>
      <c r="S4922" s="3"/>
      <c r="T4922" s="3"/>
      <c r="V4922" s="3"/>
      <c r="W4922" s="3"/>
      <c r="X4922" s="3"/>
      <c r="Z4922" s="3"/>
      <c r="AA4922" s="3"/>
      <c r="AB4922" s="3"/>
      <c r="AC4922" s="3"/>
      <c r="AD4922" s="3"/>
      <c r="AF4922" s="3"/>
      <c r="AG4922" s="3"/>
      <c r="AH4922" s="3"/>
      <c r="AJ4922" s="3"/>
      <c r="AK4922" s="3"/>
      <c r="AL4922" s="3"/>
      <c r="AN4922" s="3"/>
      <c r="AQ4922" s="3"/>
    </row>
    <row r="4923" spans="1:43">
      <c r="A4923" t="str">
        <f>IF(C4923="","","Allievo "&amp;COUNTIF($C$2:C4923,C4923))</f>
        <v/>
      </c>
      <c r="H4923" s="3"/>
      <c r="N4923" s="3"/>
      <c r="O4923" s="3"/>
      <c r="P4923" s="3"/>
      <c r="Q4923" s="3"/>
      <c r="R4923" s="3"/>
      <c r="S4923" s="3"/>
      <c r="T4923" s="3"/>
      <c r="V4923" s="3"/>
      <c r="W4923" s="3"/>
      <c r="X4923" s="3"/>
      <c r="Z4923" s="3"/>
      <c r="AA4923" s="3"/>
      <c r="AB4923" s="3"/>
      <c r="AC4923" s="3"/>
      <c r="AD4923" s="3"/>
      <c r="AF4923" s="3"/>
      <c r="AG4923" s="3"/>
      <c r="AH4923" s="3"/>
      <c r="AJ4923" s="3"/>
      <c r="AK4923" s="3"/>
      <c r="AL4923" s="3"/>
      <c r="AN4923" s="3"/>
      <c r="AQ4923" s="3"/>
    </row>
    <row r="4924" spans="1:43">
      <c r="A4924" t="str">
        <f>IF(C4924="","","Allievo "&amp;COUNTIF($C$2:C4924,C4924))</f>
        <v/>
      </c>
      <c r="H4924" s="3"/>
      <c r="N4924" s="3"/>
      <c r="O4924" s="3"/>
      <c r="P4924" s="3"/>
      <c r="Q4924" s="3"/>
      <c r="R4924" s="3"/>
      <c r="S4924" s="3"/>
      <c r="T4924" s="3"/>
      <c r="V4924" s="3"/>
      <c r="W4924" s="3"/>
      <c r="X4924" s="3"/>
      <c r="Z4924" s="3"/>
      <c r="AA4924" s="3"/>
      <c r="AB4924" s="3"/>
      <c r="AC4924" s="3"/>
      <c r="AD4924" s="3"/>
      <c r="AF4924" s="3"/>
      <c r="AG4924" s="3"/>
      <c r="AH4924" s="3"/>
      <c r="AJ4924" s="3"/>
      <c r="AK4924" s="3"/>
      <c r="AL4924" s="3"/>
      <c r="AN4924" s="3"/>
      <c r="AQ4924" s="3"/>
    </row>
    <row r="4925" spans="1:43">
      <c r="A4925" t="str">
        <f>IF(C4925="","","Allievo "&amp;COUNTIF($C$2:C4925,C4925))</f>
        <v/>
      </c>
      <c r="H4925" s="3"/>
      <c r="N4925" s="3"/>
      <c r="O4925" s="3"/>
      <c r="P4925" s="3"/>
      <c r="Q4925" s="3"/>
      <c r="R4925" s="3"/>
      <c r="S4925" s="3"/>
      <c r="T4925" s="3"/>
      <c r="V4925" s="3"/>
      <c r="W4925" s="3"/>
      <c r="X4925" s="3"/>
      <c r="Z4925" s="3"/>
      <c r="AA4925" s="3"/>
      <c r="AB4925" s="3"/>
      <c r="AC4925" s="3"/>
      <c r="AD4925" s="3"/>
      <c r="AF4925" s="3"/>
      <c r="AG4925" s="3"/>
      <c r="AH4925" s="3"/>
      <c r="AJ4925" s="3"/>
      <c r="AK4925" s="3"/>
      <c r="AL4925" s="3"/>
      <c r="AN4925" s="3"/>
      <c r="AQ4925" s="3"/>
    </row>
    <row r="4926" spans="1:43">
      <c r="A4926" t="str">
        <f>IF(C4926="","","Allievo "&amp;COUNTIF($C$2:C4926,C4926))</f>
        <v/>
      </c>
      <c r="H4926" s="3"/>
      <c r="N4926" s="3"/>
      <c r="O4926" s="3"/>
      <c r="P4926" s="3"/>
      <c r="Q4926" s="3"/>
      <c r="R4926" s="3"/>
      <c r="S4926" s="3"/>
      <c r="T4926" s="3"/>
      <c r="V4926" s="3"/>
      <c r="W4926" s="3"/>
      <c r="X4926" s="3"/>
      <c r="Z4926" s="3"/>
      <c r="AA4926" s="3"/>
      <c r="AB4926" s="3"/>
      <c r="AC4926" s="3"/>
      <c r="AD4926" s="3"/>
      <c r="AF4926" s="3"/>
      <c r="AG4926" s="3"/>
      <c r="AH4926" s="3"/>
      <c r="AJ4926" s="3"/>
      <c r="AK4926" s="3"/>
      <c r="AL4926" s="3"/>
      <c r="AN4926" s="3"/>
      <c r="AQ4926" s="3"/>
    </row>
    <row r="4927" spans="1:43">
      <c r="A4927" t="str">
        <f>IF(C4927="","","Allievo "&amp;COUNTIF($C$2:C4927,C4927))</f>
        <v/>
      </c>
      <c r="H4927" s="3"/>
      <c r="N4927" s="3"/>
      <c r="O4927" s="3"/>
      <c r="P4927" s="3"/>
      <c r="Q4927" s="3"/>
      <c r="R4927" s="3"/>
      <c r="S4927" s="3"/>
      <c r="T4927" s="3"/>
      <c r="V4927" s="3"/>
      <c r="W4927" s="3"/>
      <c r="X4927" s="3"/>
      <c r="Z4927" s="3"/>
      <c r="AA4927" s="3"/>
      <c r="AB4927" s="3"/>
      <c r="AC4927" s="3"/>
      <c r="AD4927" s="3"/>
      <c r="AF4927" s="3"/>
      <c r="AG4927" s="3"/>
      <c r="AH4927" s="3"/>
      <c r="AJ4927" s="3"/>
      <c r="AK4927" s="3"/>
      <c r="AL4927" s="3"/>
      <c r="AN4927" s="3"/>
      <c r="AQ4927" s="3"/>
    </row>
    <row r="4928" spans="1:43">
      <c r="A4928" t="str">
        <f>IF(C4928="","","Allievo "&amp;COUNTIF($C$2:C4928,C4928))</f>
        <v/>
      </c>
      <c r="H4928" s="3"/>
      <c r="N4928" s="3"/>
      <c r="O4928" s="3"/>
      <c r="P4928" s="3"/>
      <c r="Q4928" s="3"/>
      <c r="R4928" s="3"/>
      <c r="S4928" s="3"/>
      <c r="T4928" s="3"/>
      <c r="V4928" s="3"/>
      <c r="W4928" s="3"/>
      <c r="X4928" s="3"/>
      <c r="Z4928" s="3"/>
      <c r="AA4928" s="3"/>
      <c r="AB4928" s="3"/>
      <c r="AC4928" s="3"/>
      <c r="AD4928" s="3"/>
      <c r="AF4928" s="3"/>
      <c r="AG4928" s="3"/>
      <c r="AH4928" s="3"/>
      <c r="AJ4928" s="3"/>
      <c r="AK4928" s="3"/>
      <c r="AL4928" s="3"/>
      <c r="AN4928" s="3"/>
      <c r="AQ4928" s="3"/>
    </row>
    <row r="4929" spans="1:43">
      <c r="A4929" t="str">
        <f>IF(C4929="","","Allievo "&amp;COUNTIF($C$2:C4929,C4929))</f>
        <v/>
      </c>
      <c r="H4929" s="3"/>
      <c r="N4929" s="3"/>
      <c r="O4929" s="3"/>
      <c r="P4929" s="3"/>
      <c r="Q4929" s="3"/>
      <c r="R4929" s="3"/>
      <c r="S4929" s="3"/>
      <c r="T4929" s="3"/>
      <c r="V4929" s="3"/>
      <c r="W4929" s="3"/>
      <c r="X4929" s="3"/>
      <c r="Z4929" s="3"/>
      <c r="AA4929" s="3"/>
      <c r="AB4929" s="3"/>
      <c r="AC4929" s="3"/>
      <c r="AD4929" s="3"/>
      <c r="AF4929" s="3"/>
      <c r="AG4929" s="3"/>
      <c r="AH4929" s="3"/>
      <c r="AJ4929" s="3"/>
      <c r="AK4929" s="3"/>
      <c r="AL4929" s="3"/>
      <c r="AN4929" s="3"/>
      <c r="AQ4929" s="3"/>
    </row>
    <row r="4930" spans="1:43">
      <c r="A4930" t="str">
        <f>IF(C4930="","","Allievo "&amp;COUNTIF($C$2:C4930,C4930))</f>
        <v/>
      </c>
      <c r="H4930" s="3"/>
      <c r="N4930" s="3"/>
      <c r="O4930" s="3"/>
      <c r="P4930" s="3"/>
      <c r="Q4930" s="3"/>
      <c r="R4930" s="3"/>
      <c r="S4930" s="3"/>
      <c r="T4930" s="3"/>
      <c r="V4930" s="3"/>
      <c r="W4930" s="3"/>
      <c r="X4930" s="3"/>
      <c r="Z4930" s="3"/>
      <c r="AA4930" s="3"/>
      <c r="AB4930" s="3"/>
      <c r="AC4930" s="3"/>
      <c r="AD4930" s="3"/>
      <c r="AF4930" s="3"/>
      <c r="AG4930" s="3"/>
      <c r="AH4930" s="3"/>
      <c r="AJ4930" s="3"/>
      <c r="AK4930" s="3"/>
      <c r="AL4930" s="3"/>
      <c r="AN4930" s="3"/>
      <c r="AQ4930" s="3"/>
    </row>
    <row r="4931" spans="1:43">
      <c r="A4931" t="str">
        <f>IF(C4931="","","Allievo "&amp;COUNTIF($C$2:C4931,C4931))</f>
        <v/>
      </c>
      <c r="H4931" s="3"/>
      <c r="N4931" s="3"/>
      <c r="O4931" s="3"/>
      <c r="P4931" s="3"/>
      <c r="Q4931" s="3"/>
      <c r="R4931" s="3"/>
      <c r="S4931" s="3"/>
      <c r="T4931" s="3"/>
      <c r="V4931" s="3"/>
      <c r="W4931" s="3"/>
      <c r="X4931" s="3"/>
      <c r="Z4931" s="3"/>
      <c r="AA4931" s="3"/>
      <c r="AB4931" s="3"/>
      <c r="AC4931" s="3"/>
      <c r="AD4931" s="3"/>
      <c r="AF4931" s="3"/>
      <c r="AG4931" s="3"/>
      <c r="AH4931" s="3"/>
      <c r="AJ4931" s="3"/>
      <c r="AK4931" s="3"/>
      <c r="AL4931" s="3"/>
      <c r="AN4931" s="3"/>
      <c r="AQ4931" s="3"/>
    </row>
    <row r="4932" spans="1:43">
      <c r="A4932" t="str">
        <f>IF(C4932="","","Allievo "&amp;COUNTIF($C$2:C4932,C4932))</f>
        <v/>
      </c>
      <c r="H4932" s="3"/>
      <c r="N4932" s="3"/>
      <c r="O4932" s="3"/>
      <c r="P4932" s="3"/>
      <c r="Q4932" s="3"/>
      <c r="R4932" s="3"/>
      <c r="S4932" s="3"/>
      <c r="T4932" s="3"/>
      <c r="V4932" s="3"/>
      <c r="W4932" s="3"/>
      <c r="X4932" s="3"/>
      <c r="Z4932" s="3"/>
      <c r="AA4932" s="3"/>
      <c r="AB4932" s="3"/>
      <c r="AC4932" s="3"/>
      <c r="AD4932" s="3"/>
      <c r="AF4932" s="3"/>
      <c r="AG4932" s="3"/>
      <c r="AH4932" s="3"/>
      <c r="AJ4932" s="3"/>
      <c r="AK4932" s="3"/>
      <c r="AL4932" s="3"/>
      <c r="AN4932" s="3"/>
      <c r="AQ4932" s="3"/>
    </row>
    <row r="4933" spans="1:43">
      <c r="A4933" t="str">
        <f>IF(C4933="","","Allievo "&amp;COUNTIF($C$2:C4933,C4933))</f>
        <v/>
      </c>
      <c r="H4933" s="3"/>
      <c r="N4933" s="3"/>
      <c r="O4933" s="3"/>
      <c r="P4933" s="3"/>
      <c r="Q4933" s="3"/>
      <c r="R4933" s="3"/>
      <c r="S4933" s="3"/>
      <c r="T4933" s="3"/>
      <c r="V4933" s="3"/>
      <c r="W4933" s="3"/>
      <c r="X4933" s="3"/>
      <c r="Z4933" s="3"/>
      <c r="AA4933" s="3"/>
      <c r="AB4933" s="3"/>
      <c r="AC4933" s="3"/>
      <c r="AD4933" s="3"/>
      <c r="AF4933" s="3"/>
      <c r="AG4933" s="3"/>
      <c r="AH4933" s="3"/>
      <c r="AJ4933" s="3"/>
      <c r="AK4933" s="3"/>
      <c r="AL4933" s="3"/>
      <c r="AN4933" s="3"/>
      <c r="AQ4933" s="3"/>
    </row>
    <row r="4934" spans="1:43">
      <c r="A4934" t="str">
        <f>IF(C4934="","","Allievo "&amp;COUNTIF($C$2:C4934,C4934))</f>
        <v/>
      </c>
      <c r="H4934" s="3"/>
      <c r="N4934" s="3"/>
      <c r="O4934" s="3"/>
      <c r="P4934" s="3"/>
      <c r="Q4934" s="3"/>
      <c r="R4934" s="3"/>
      <c r="S4934" s="3"/>
      <c r="T4934" s="3"/>
      <c r="V4934" s="3"/>
      <c r="W4934" s="3"/>
      <c r="X4934" s="3"/>
      <c r="Z4934" s="3"/>
      <c r="AA4934" s="3"/>
      <c r="AB4934" s="3"/>
      <c r="AC4934" s="3"/>
      <c r="AD4934" s="3"/>
      <c r="AF4934" s="3"/>
      <c r="AG4934" s="3"/>
      <c r="AH4934" s="3"/>
      <c r="AJ4934" s="3"/>
      <c r="AK4934" s="3"/>
      <c r="AL4934" s="3"/>
      <c r="AN4934" s="3"/>
      <c r="AQ4934" s="3"/>
    </row>
    <row r="4935" spans="1:43">
      <c r="A4935" t="str">
        <f>IF(C4935="","","Allievo "&amp;COUNTIF($C$2:C4935,C4935))</f>
        <v/>
      </c>
      <c r="H4935" s="3"/>
      <c r="N4935" s="3"/>
      <c r="O4935" s="3"/>
      <c r="P4935" s="3"/>
      <c r="Q4935" s="3"/>
      <c r="R4935" s="3"/>
      <c r="S4935" s="3"/>
      <c r="T4935" s="3"/>
      <c r="V4935" s="3"/>
      <c r="W4935" s="3"/>
      <c r="X4935" s="3"/>
      <c r="Z4935" s="3"/>
      <c r="AA4935" s="3"/>
      <c r="AB4935" s="3"/>
      <c r="AC4935" s="3"/>
      <c r="AD4935" s="3"/>
      <c r="AF4935" s="3"/>
      <c r="AG4935" s="3"/>
      <c r="AH4935" s="3"/>
      <c r="AJ4935" s="3"/>
      <c r="AK4935" s="3"/>
      <c r="AL4935" s="3"/>
      <c r="AN4935" s="3"/>
      <c r="AQ4935" s="3"/>
    </row>
    <row r="4936" spans="1:43">
      <c r="A4936" t="str">
        <f>IF(C4936="","","Allievo "&amp;COUNTIF($C$2:C4936,C4936))</f>
        <v/>
      </c>
      <c r="H4936" s="3"/>
      <c r="N4936" s="3"/>
      <c r="O4936" s="3"/>
      <c r="P4936" s="3"/>
      <c r="Q4936" s="3"/>
      <c r="R4936" s="3"/>
      <c r="S4936" s="3"/>
      <c r="T4936" s="3"/>
      <c r="V4936" s="3"/>
      <c r="W4936" s="3"/>
      <c r="X4936" s="3"/>
      <c r="Z4936" s="3"/>
      <c r="AA4936" s="3"/>
      <c r="AB4936" s="3"/>
      <c r="AC4936" s="3"/>
      <c r="AD4936" s="3"/>
      <c r="AF4936" s="3"/>
      <c r="AG4936" s="3"/>
      <c r="AH4936" s="3"/>
      <c r="AJ4936" s="3"/>
      <c r="AK4936" s="3"/>
      <c r="AL4936" s="3"/>
      <c r="AN4936" s="3"/>
      <c r="AQ4936" s="3"/>
    </row>
    <row r="4937" spans="1:43">
      <c r="A4937" t="str">
        <f>IF(C4937="","","Allievo "&amp;COUNTIF($C$2:C4937,C4937))</f>
        <v/>
      </c>
      <c r="H4937" s="3"/>
      <c r="N4937" s="3"/>
      <c r="O4937" s="3"/>
      <c r="P4937" s="3"/>
      <c r="Q4937" s="3"/>
      <c r="R4937" s="3"/>
      <c r="S4937" s="3"/>
      <c r="T4937" s="3"/>
      <c r="V4937" s="3"/>
      <c r="W4937" s="3"/>
      <c r="X4937" s="3"/>
      <c r="Z4937" s="3"/>
      <c r="AA4937" s="3"/>
      <c r="AB4937" s="3"/>
      <c r="AC4937" s="3"/>
      <c r="AD4937" s="3"/>
      <c r="AF4937" s="3"/>
      <c r="AG4937" s="3"/>
      <c r="AH4937" s="3"/>
      <c r="AJ4937" s="3"/>
      <c r="AK4937" s="3"/>
      <c r="AL4937" s="3"/>
      <c r="AN4937" s="3"/>
      <c r="AQ4937" s="3"/>
    </row>
    <row r="4938" spans="1:43">
      <c r="A4938" t="str">
        <f>IF(C4938="","","Allievo "&amp;COUNTIF($C$2:C4938,C4938))</f>
        <v/>
      </c>
      <c r="H4938" s="3"/>
      <c r="N4938" s="3"/>
      <c r="O4938" s="3"/>
      <c r="P4938" s="3"/>
      <c r="Q4938" s="3"/>
      <c r="R4938" s="3"/>
      <c r="S4938" s="3"/>
      <c r="T4938" s="3"/>
      <c r="V4938" s="3"/>
      <c r="W4938" s="3"/>
      <c r="X4938" s="3"/>
      <c r="Z4938" s="3"/>
      <c r="AA4938" s="3"/>
      <c r="AB4938" s="3"/>
      <c r="AC4938" s="3"/>
      <c r="AD4938" s="3"/>
      <c r="AF4938" s="3"/>
      <c r="AG4938" s="3"/>
      <c r="AH4938" s="3"/>
      <c r="AJ4938" s="3"/>
      <c r="AK4938" s="3"/>
      <c r="AL4938" s="3"/>
      <c r="AN4938" s="3"/>
      <c r="AQ4938" s="3"/>
    </row>
    <row r="4939" spans="1:43">
      <c r="A4939" t="str">
        <f>IF(C4939="","","Allievo "&amp;COUNTIF($C$2:C4939,C4939))</f>
        <v/>
      </c>
      <c r="H4939" s="3"/>
      <c r="N4939" s="3"/>
      <c r="O4939" s="3"/>
      <c r="P4939" s="3"/>
      <c r="Q4939" s="3"/>
      <c r="R4939" s="3"/>
      <c r="S4939" s="3"/>
      <c r="T4939" s="3"/>
      <c r="V4939" s="3"/>
      <c r="W4939" s="3"/>
      <c r="X4939" s="3"/>
      <c r="Z4939" s="3"/>
      <c r="AA4939" s="3"/>
      <c r="AB4939" s="3"/>
      <c r="AC4939" s="3"/>
      <c r="AD4939" s="3"/>
      <c r="AF4939" s="3"/>
      <c r="AG4939" s="3"/>
      <c r="AH4939" s="3"/>
      <c r="AJ4939" s="3"/>
      <c r="AK4939" s="3"/>
      <c r="AL4939" s="3"/>
      <c r="AN4939" s="3"/>
      <c r="AQ4939" s="3"/>
    </row>
    <row r="4940" spans="1:43">
      <c r="A4940" t="str">
        <f>IF(C4940="","","Allievo "&amp;COUNTIF($C$2:C4940,C4940))</f>
        <v/>
      </c>
      <c r="H4940" s="3"/>
      <c r="N4940" s="3"/>
      <c r="O4940" s="3"/>
      <c r="P4940" s="3"/>
      <c r="Q4940" s="3"/>
      <c r="R4940" s="3"/>
      <c r="S4940" s="3"/>
      <c r="T4940" s="3"/>
      <c r="V4940" s="3"/>
      <c r="W4940" s="3"/>
      <c r="X4940" s="3"/>
      <c r="Z4940" s="3"/>
      <c r="AA4940" s="3"/>
      <c r="AB4940" s="3"/>
      <c r="AC4940" s="3"/>
      <c r="AD4940" s="3"/>
      <c r="AF4940" s="3"/>
      <c r="AG4940" s="3"/>
      <c r="AH4940" s="3"/>
      <c r="AJ4940" s="3"/>
      <c r="AK4940" s="3"/>
      <c r="AL4940" s="3"/>
      <c r="AN4940" s="3"/>
      <c r="AQ4940" s="3"/>
    </row>
    <row r="4941" spans="1:43">
      <c r="A4941" t="str">
        <f>IF(C4941="","","Allievo "&amp;COUNTIF($C$2:C4941,C4941))</f>
        <v/>
      </c>
      <c r="H4941" s="3"/>
      <c r="N4941" s="3"/>
      <c r="O4941" s="3"/>
      <c r="P4941" s="3"/>
      <c r="Q4941" s="3"/>
      <c r="R4941" s="3"/>
      <c r="S4941" s="3"/>
      <c r="T4941" s="3"/>
      <c r="V4941" s="3"/>
      <c r="W4941" s="3"/>
      <c r="X4941" s="3"/>
      <c r="Z4941" s="3"/>
      <c r="AA4941" s="3"/>
      <c r="AB4941" s="3"/>
      <c r="AC4941" s="3"/>
      <c r="AD4941" s="3"/>
      <c r="AF4941" s="3"/>
      <c r="AG4941" s="3"/>
      <c r="AH4941" s="3"/>
      <c r="AJ4941" s="3"/>
      <c r="AK4941" s="3"/>
      <c r="AL4941" s="3"/>
      <c r="AN4941" s="3"/>
      <c r="AQ4941" s="3"/>
    </row>
    <row r="4942" spans="1:43">
      <c r="A4942" t="str">
        <f>IF(C4942="","","Allievo "&amp;COUNTIF($C$2:C4942,C4942))</f>
        <v/>
      </c>
      <c r="H4942" s="3"/>
      <c r="N4942" s="3"/>
      <c r="O4942" s="3"/>
      <c r="P4942" s="3"/>
      <c r="Q4942" s="3"/>
      <c r="R4942" s="3"/>
      <c r="S4942" s="3"/>
      <c r="T4942" s="3"/>
      <c r="V4942" s="3"/>
      <c r="W4942" s="3"/>
      <c r="X4942" s="3"/>
      <c r="Z4942" s="3"/>
      <c r="AA4942" s="3"/>
      <c r="AB4942" s="3"/>
      <c r="AC4942" s="3"/>
      <c r="AD4942" s="3"/>
      <c r="AF4942" s="3"/>
      <c r="AG4942" s="3"/>
      <c r="AH4942" s="3"/>
      <c r="AJ4942" s="3"/>
      <c r="AK4942" s="3"/>
      <c r="AL4942" s="3"/>
      <c r="AN4942" s="3"/>
      <c r="AQ4942" s="3"/>
    </row>
    <row r="4943" spans="1:43">
      <c r="A4943" t="str">
        <f>IF(C4943="","","Allievo "&amp;COUNTIF($C$2:C4943,C4943))</f>
        <v/>
      </c>
      <c r="H4943" s="3"/>
      <c r="N4943" s="3"/>
      <c r="O4943" s="3"/>
      <c r="P4943" s="3"/>
      <c r="Q4943" s="3"/>
      <c r="R4943" s="3"/>
      <c r="S4943" s="3"/>
      <c r="T4943" s="3"/>
      <c r="V4943" s="3"/>
      <c r="W4943" s="3"/>
      <c r="X4943" s="3"/>
      <c r="Z4943" s="3"/>
      <c r="AA4943" s="3"/>
      <c r="AB4943" s="3"/>
      <c r="AC4943" s="3"/>
      <c r="AD4943" s="3"/>
      <c r="AF4943" s="3"/>
      <c r="AG4943" s="3"/>
      <c r="AH4943" s="3"/>
      <c r="AJ4943" s="3"/>
      <c r="AK4943" s="3"/>
      <c r="AL4943" s="3"/>
      <c r="AN4943" s="3"/>
      <c r="AQ4943" s="3"/>
    </row>
    <row r="4944" spans="1:43">
      <c r="A4944" t="str">
        <f>IF(C4944="","","Allievo "&amp;COUNTIF($C$2:C4944,C4944))</f>
        <v/>
      </c>
      <c r="H4944" s="3"/>
      <c r="N4944" s="3"/>
      <c r="O4944" s="3"/>
      <c r="P4944" s="3"/>
      <c r="Q4944" s="3"/>
      <c r="R4944" s="3"/>
      <c r="S4944" s="3"/>
      <c r="T4944" s="3"/>
      <c r="V4944" s="3"/>
      <c r="W4944" s="3"/>
      <c r="X4944" s="3"/>
      <c r="Z4944" s="3"/>
      <c r="AA4944" s="3"/>
      <c r="AB4944" s="3"/>
      <c r="AC4944" s="3"/>
      <c r="AD4944" s="3"/>
      <c r="AF4944" s="3"/>
      <c r="AG4944" s="3"/>
      <c r="AH4944" s="3"/>
      <c r="AJ4944" s="3"/>
      <c r="AK4944" s="3"/>
      <c r="AL4944" s="3"/>
      <c r="AN4944" s="3"/>
      <c r="AQ4944" s="3"/>
    </row>
    <row r="4945" spans="1:43">
      <c r="A4945" t="str">
        <f>IF(C4945="","","Allievo "&amp;COUNTIF($C$2:C4945,C4945))</f>
        <v/>
      </c>
      <c r="H4945" s="3"/>
      <c r="N4945" s="3"/>
      <c r="O4945" s="3"/>
      <c r="P4945" s="3"/>
      <c r="Q4945" s="3"/>
      <c r="R4945" s="3"/>
      <c r="S4945" s="3"/>
      <c r="T4945" s="3"/>
      <c r="V4945" s="3"/>
      <c r="W4945" s="3"/>
      <c r="X4945" s="3"/>
      <c r="Z4945" s="3"/>
      <c r="AA4945" s="3"/>
      <c r="AB4945" s="3"/>
      <c r="AC4945" s="3"/>
      <c r="AD4945" s="3"/>
      <c r="AF4945" s="3"/>
      <c r="AG4945" s="3"/>
      <c r="AH4945" s="3"/>
      <c r="AJ4945" s="3"/>
      <c r="AK4945" s="3"/>
      <c r="AL4945" s="3"/>
      <c r="AN4945" s="3"/>
      <c r="AQ4945" s="3"/>
    </row>
    <row r="4946" spans="1:43">
      <c r="A4946" t="str">
        <f>IF(C4946="","","Allievo "&amp;COUNTIF($C$2:C4946,C4946))</f>
        <v/>
      </c>
      <c r="H4946" s="3"/>
      <c r="N4946" s="3"/>
      <c r="O4946" s="3"/>
      <c r="P4946" s="3"/>
      <c r="Q4946" s="3"/>
      <c r="R4946" s="3"/>
      <c r="S4946" s="3"/>
      <c r="T4946" s="3"/>
      <c r="V4946" s="3"/>
      <c r="W4946" s="3"/>
      <c r="X4946" s="3"/>
      <c r="Z4946" s="3"/>
      <c r="AA4946" s="3"/>
      <c r="AB4946" s="3"/>
      <c r="AC4946" s="3"/>
      <c r="AD4946" s="3"/>
      <c r="AF4946" s="3"/>
      <c r="AG4946" s="3"/>
      <c r="AH4946" s="3"/>
      <c r="AJ4946" s="3"/>
      <c r="AK4946" s="3"/>
      <c r="AL4946" s="3"/>
      <c r="AN4946" s="3"/>
      <c r="AQ4946" s="3"/>
    </row>
    <row r="4947" spans="1:43">
      <c r="A4947" t="str">
        <f>IF(C4947="","","Allievo "&amp;COUNTIF($C$2:C4947,C4947))</f>
        <v/>
      </c>
      <c r="H4947" s="3"/>
      <c r="N4947" s="3"/>
      <c r="O4947" s="3"/>
      <c r="P4947" s="3"/>
      <c r="Q4947" s="3"/>
      <c r="R4947" s="3"/>
      <c r="S4947" s="3"/>
      <c r="T4947" s="3"/>
      <c r="V4947" s="3"/>
      <c r="W4947" s="3"/>
      <c r="X4947" s="3"/>
      <c r="Z4947" s="3"/>
      <c r="AA4947" s="3"/>
      <c r="AB4947" s="3"/>
      <c r="AC4947" s="3"/>
      <c r="AD4947" s="3"/>
      <c r="AF4947" s="3"/>
      <c r="AG4947" s="3"/>
      <c r="AH4947" s="3"/>
      <c r="AJ4947" s="3"/>
      <c r="AK4947" s="3"/>
      <c r="AL4947" s="3"/>
      <c r="AN4947" s="3"/>
      <c r="AQ4947" s="3"/>
    </row>
    <row r="4948" spans="1:43">
      <c r="A4948" t="str">
        <f>IF(C4948="","","Allievo "&amp;COUNTIF($C$2:C4948,C4948))</f>
        <v/>
      </c>
      <c r="H4948" s="3"/>
      <c r="N4948" s="3"/>
      <c r="O4948" s="3"/>
      <c r="P4948" s="3"/>
      <c r="Q4948" s="3"/>
      <c r="R4948" s="3"/>
      <c r="S4948" s="3"/>
      <c r="T4948" s="3"/>
      <c r="V4948" s="3"/>
      <c r="W4948" s="3"/>
      <c r="X4948" s="3"/>
      <c r="Z4948" s="3"/>
      <c r="AA4948" s="3"/>
      <c r="AB4948" s="3"/>
      <c r="AC4948" s="3"/>
      <c r="AD4948" s="3"/>
      <c r="AF4948" s="3"/>
      <c r="AG4948" s="3"/>
      <c r="AH4948" s="3"/>
      <c r="AJ4948" s="3"/>
      <c r="AK4948" s="3"/>
      <c r="AL4948" s="3"/>
      <c r="AN4948" s="3"/>
      <c r="AQ4948" s="3"/>
    </row>
    <row r="4949" spans="1:43">
      <c r="A4949" t="str">
        <f>IF(C4949="","","Allievo "&amp;COUNTIF($C$2:C4949,C4949))</f>
        <v/>
      </c>
      <c r="H4949" s="3"/>
      <c r="N4949" s="3"/>
      <c r="O4949" s="3"/>
      <c r="P4949" s="3"/>
      <c r="Q4949" s="3"/>
      <c r="R4949" s="3"/>
      <c r="S4949" s="3"/>
      <c r="T4949" s="3"/>
      <c r="V4949" s="3"/>
      <c r="W4949" s="3"/>
      <c r="X4949" s="3"/>
      <c r="Z4949" s="3"/>
      <c r="AA4949" s="3"/>
      <c r="AB4949" s="3"/>
      <c r="AC4949" s="3"/>
      <c r="AD4949" s="3"/>
      <c r="AF4949" s="3"/>
      <c r="AG4949" s="3"/>
      <c r="AH4949" s="3"/>
      <c r="AJ4949" s="3"/>
      <c r="AK4949" s="3"/>
      <c r="AL4949" s="3"/>
      <c r="AN4949" s="3"/>
      <c r="AQ4949" s="3"/>
    </row>
    <row r="4950" spans="1:43">
      <c r="A4950" t="str">
        <f>IF(C4950="","","Allievo "&amp;COUNTIF($C$2:C4950,C4950))</f>
        <v/>
      </c>
      <c r="H4950" s="3"/>
      <c r="N4950" s="3"/>
      <c r="O4950" s="3"/>
      <c r="P4950" s="3"/>
      <c r="Q4950" s="3"/>
      <c r="R4950" s="3"/>
      <c r="S4950" s="3"/>
      <c r="T4950" s="3"/>
      <c r="V4950" s="3"/>
      <c r="W4950" s="3"/>
      <c r="X4950" s="3"/>
      <c r="Z4950" s="3"/>
      <c r="AA4950" s="3"/>
      <c r="AB4950" s="3"/>
      <c r="AC4950" s="3"/>
      <c r="AD4950" s="3"/>
      <c r="AF4950" s="3"/>
      <c r="AG4950" s="3"/>
      <c r="AH4950" s="3"/>
      <c r="AJ4950" s="3"/>
      <c r="AK4950" s="3"/>
      <c r="AL4950" s="3"/>
      <c r="AN4950" s="3"/>
      <c r="AQ4950" s="3"/>
    </row>
    <row r="4951" spans="1:43">
      <c r="A4951" t="str">
        <f>IF(C4951="","","Allievo "&amp;COUNTIF($C$2:C4951,C4951))</f>
        <v/>
      </c>
      <c r="H4951" s="3"/>
      <c r="N4951" s="3"/>
      <c r="O4951" s="3"/>
      <c r="P4951" s="3"/>
      <c r="Q4951" s="3"/>
      <c r="R4951" s="3"/>
      <c r="S4951" s="3"/>
      <c r="T4951" s="3"/>
      <c r="V4951" s="3"/>
      <c r="W4951" s="3"/>
      <c r="X4951" s="3"/>
      <c r="Z4951" s="3"/>
      <c r="AA4951" s="3"/>
      <c r="AB4951" s="3"/>
      <c r="AC4951" s="3"/>
      <c r="AD4951" s="3"/>
      <c r="AF4951" s="3"/>
      <c r="AG4951" s="3"/>
      <c r="AH4951" s="3"/>
      <c r="AJ4951" s="3"/>
      <c r="AK4951" s="3"/>
      <c r="AL4951" s="3"/>
      <c r="AN4951" s="3"/>
      <c r="AQ4951" s="3"/>
    </row>
    <row r="4952" spans="1:43">
      <c r="A4952" t="str">
        <f>IF(C4952="","","Allievo "&amp;COUNTIF($C$2:C4952,C4952))</f>
        <v/>
      </c>
      <c r="H4952" s="3"/>
      <c r="N4952" s="3"/>
      <c r="O4952" s="3"/>
      <c r="P4952" s="3"/>
      <c r="Q4952" s="3"/>
      <c r="R4952" s="3"/>
      <c r="S4952" s="3"/>
      <c r="T4952" s="3"/>
      <c r="V4952" s="3"/>
      <c r="W4952" s="3"/>
      <c r="X4952" s="3"/>
      <c r="Z4952" s="3"/>
      <c r="AA4952" s="3"/>
      <c r="AB4952" s="3"/>
      <c r="AC4952" s="3"/>
      <c r="AD4952" s="3"/>
      <c r="AF4952" s="3"/>
      <c r="AG4952" s="3"/>
      <c r="AH4952" s="3"/>
      <c r="AJ4952" s="3"/>
      <c r="AK4952" s="3"/>
      <c r="AL4952" s="3"/>
      <c r="AN4952" s="3"/>
      <c r="AQ4952" s="3"/>
    </row>
    <row r="4953" spans="1:43">
      <c r="A4953" t="str">
        <f>IF(C4953="","","Allievo "&amp;COUNTIF($C$2:C4953,C4953))</f>
        <v/>
      </c>
      <c r="H4953" s="3"/>
      <c r="N4953" s="3"/>
      <c r="O4953" s="3"/>
      <c r="P4953" s="3"/>
      <c r="Q4953" s="3"/>
      <c r="R4953" s="3"/>
      <c r="S4953" s="3"/>
      <c r="T4953" s="3"/>
      <c r="V4953" s="3"/>
      <c r="W4953" s="3"/>
      <c r="X4953" s="3"/>
      <c r="Z4953" s="3"/>
      <c r="AA4953" s="3"/>
      <c r="AB4953" s="3"/>
      <c r="AC4953" s="3"/>
      <c r="AD4953" s="3"/>
      <c r="AF4953" s="3"/>
      <c r="AG4953" s="3"/>
      <c r="AH4953" s="3"/>
      <c r="AJ4953" s="3"/>
      <c r="AK4953" s="3"/>
      <c r="AL4953" s="3"/>
      <c r="AN4953" s="3"/>
      <c r="AQ4953" s="3"/>
    </row>
    <row r="4954" spans="1:43">
      <c r="A4954" t="str">
        <f>IF(C4954="","","Allievo "&amp;COUNTIF($C$2:C4954,C4954))</f>
        <v/>
      </c>
      <c r="H4954" s="3"/>
      <c r="N4954" s="3"/>
      <c r="O4954" s="3"/>
      <c r="P4954" s="3"/>
      <c r="Q4954" s="3"/>
      <c r="R4954" s="3"/>
      <c r="S4954" s="3"/>
      <c r="T4954" s="3"/>
      <c r="V4954" s="3"/>
      <c r="W4954" s="3"/>
      <c r="X4954" s="3"/>
      <c r="Z4954" s="3"/>
      <c r="AA4954" s="3"/>
      <c r="AB4954" s="3"/>
      <c r="AC4954" s="3"/>
      <c r="AD4954" s="3"/>
      <c r="AF4954" s="3"/>
      <c r="AG4954" s="3"/>
      <c r="AH4954" s="3"/>
      <c r="AJ4954" s="3"/>
      <c r="AK4954" s="3"/>
      <c r="AL4954" s="3"/>
      <c r="AN4954" s="3"/>
      <c r="AQ4954" s="3"/>
    </row>
    <row r="4955" spans="1:43">
      <c r="A4955" t="str">
        <f>IF(C4955="","","Allievo "&amp;COUNTIF($C$2:C4955,C4955))</f>
        <v/>
      </c>
      <c r="H4955" s="3"/>
      <c r="N4955" s="3"/>
      <c r="O4955" s="3"/>
      <c r="P4955" s="3"/>
      <c r="Q4955" s="3"/>
      <c r="R4955" s="3"/>
      <c r="S4955" s="3"/>
      <c r="T4955" s="3"/>
      <c r="V4955" s="3"/>
      <c r="W4955" s="3"/>
      <c r="X4955" s="3"/>
      <c r="Z4955" s="3"/>
      <c r="AA4955" s="3"/>
      <c r="AB4955" s="3"/>
      <c r="AC4955" s="3"/>
      <c r="AD4955" s="3"/>
      <c r="AF4955" s="3"/>
      <c r="AG4955" s="3"/>
      <c r="AH4955" s="3"/>
      <c r="AJ4955" s="3"/>
      <c r="AK4955" s="3"/>
      <c r="AL4955" s="3"/>
      <c r="AN4955" s="3"/>
      <c r="AQ4955" s="3"/>
    </row>
    <row r="4956" spans="1:43">
      <c r="A4956" t="str">
        <f>IF(C4956="","","Allievo "&amp;COUNTIF($C$2:C4956,C4956))</f>
        <v/>
      </c>
      <c r="H4956" s="3"/>
      <c r="N4956" s="3"/>
      <c r="O4956" s="3"/>
      <c r="P4956" s="3"/>
      <c r="Q4956" s="3"/>
      <c r="R4956" s="3"/>
      <c r="S4956" s="3"/>
      <c r="T4956" s="3"/>
      <c r="V4956" s="3"/>
      <c r="W4956" s="3"/>
      <c r="X4956" s="3"/>
      <c r="Z4956" s="3"/>
      <c r="AA4956" s="3"/>
      <c r="AB4956" s="3"/>
      <c r="AC4956" s="3"/>
      <c r="AD4956" s="3"/>
      <c r="AF4956" s="3"/>
      <c r="AG4956" s="3"/>
      <c r="AH4956" s="3"/>
      <c r="AJ4956" s="3"/>
      <c r="AK4956" s="3"/>
      <c r="AL4956" s="3"/>
      <c r="AN4956" s="3"/>
      <c r="AQ4956" s="3"/>
    </row>
    <row r="4957" spans="1:43">
      <c r="A4957" t="str">
        <f>IF(C4957="","","Allievo "&amp;COUNTIF($C$2:C4957,C4957))</f>
        <v/>
      </c>
      <c r="H4957" s="3"/>
      <c r="N4957" s="3"/>
      <c r="O4957" s="3"/>
      <c r="P4957" s="3"/>
      <c r="Q4957" s="3"/>
      <c r="R4957" s="3"/>
      <c r="S4957" s="3"/>
      <c r="T4957" s="3"/>
      <c r="V4957" s="3"/>
      <c r="W4957" s="3"/>
      <c r="X4957" s="3"/>
      <c r="Z4957" s="3"/>
      <c r="AA4957" s="3"/>
      <c r="AB4957" s="3"/>
      <c r="AC4957" s="3"/>
      <c r="AD4957" s="3"/>
      <c r="AF4957" s="3"/>
      <c r="AG4957" s="3"/>
      <c r="AH4957" s="3"/>
      <c r="AJ4957" s="3"/>
      <c r="AK4957" s="3"/>
      <c r="AL4957" s="3"/>
      <c r="AN4957" s="3"/>
      <c r="AQ4957" s="3"/>
    </row>
    <row r="4958" spans="1:43">
      <c r="A4958" t="str">
        <f>IF(C4958="","","Allievo "&amp;COUNTIF($C$2:C4958,C4958))</f>
        <v/>
      </c>
      <c r="H4958" s="3"/>
      <c r="N4958" s="3"/>
      <c r="O4958" s="3"/>
      <c r="P4958" s="3"/>
      <c r="Q4958" s="3"/>
      <c r="R4958" s="3"/>
      <c r="S4958" s="3"/>
      <c r="T4958" s="3"/>
      <c r="V4958" s="3"/>
      <c r="W4958" s="3"/>
      <c r="X4958" s="3"/>
      <c r="Z4958" s="3"/>
      <c r="AA4958" s="3"/>
      <c r="AB4958" s="3"/>
      <c r="AC4958" s="3"/>
      <c r="AD4958" s="3"/>
      <c r="AF4958" s="3"/>
      <c r="AG4958" s="3"/>
      <c r="AH4958" s="3"/>
      <c r="AJ4958" s="3"/>
      <c r="AK4958" s="3"/>
      <c r="AL4958" s="3"/>
      <c r="AN4958" s="3"/>
      <c r="AQ4958" s="3"/>
    </row>
    <row r="4959" spans="1:43">
      <c r="A4959" t="str">
        <f>IF(C4959="","","Allievo "&amp;COUNTIF($C$2:C4959,C4959))</f>
        <v/>
      </c>
      <c r="H4959" s="3"/>
      <c r="N4959" s="3"/>
      <c r="O4959" s="3"/>
      <c r="P4959" s="3"/>
      <c r="Q4959" s="3"/>
      <c r="R4959" s="3"/>
      <c r="S4959" s="3"/>
      <c r="T4959" s="3"/>
      <c r="V4959" s="3"/>
      <c r="W4959" s="3"/>
      <c r="X4959" s="3"/>
      <c r="Z4959" s="3"/>
      <c r="AA4959" s="3"/>
      <c r="AB4959" s="3"/>
      <c r="AC4959" s="3"/>
      <c r="AD4959" s="3"/>
      <c r="AF4959" s="3"/>
      <c r="AG4959" s="3"/>
      <c r="AH4959" s="3"/>
      <c r="AJ4959" s="3"/>
      <c r="AK4959" s="3"/>
      <c r="AL4959" s="3"/>
      <c r="AN4959" s="3"/>
      <c r="AQ4959" s="3"/>
    </row>
    <row r="4960" spans="1:43">
      <c r="A4960" t="str">
        <f>IF(C4960="","","Allievo "&amp;COUNTIF($C$2:C4960,C4960))</f>
        <v/>
      </c>
      <c r="H4960" s="3"/>
      <c r="N4960" s="3"/>
      <c r="O4960" s="3"/>
      <c r="P4960" s="3"/>
      <c r="Q4960" s="3"/>
      <c r="R4960" s="3"/>
      <c r="S4960" s="3"/>
      <c r="T4960" s="3"/>
      <c r="V4960" s="3"/>
      <c r="W4960" s="3"/>
      <c r="X4960" s="3"/>
      <c r="Z4960" s="3"/>
      <c r="AA4960" s="3"/>
      <c r="AB4960" s="3"/>
      <c r="AC4960" s="3"/>
      <c r="AD4960" s="3"/>
      <c r="AF4960" s="3"/>
      <c r="AG4960" s="3"/>
      <c r="AH4960" s="3"/>
      <c r="AJ4960" s="3"/>
      <c r="AK4960" s="3"/>
      <c r="AL4960" s="3"/>
      <c r="AN4960" s="3"/>
      <c r="AQ4960" s="3"/>
    </row>
    <row r="4961" spans="1:43">
      <c r="A4961" t="str">
        <f>IF(C4961="","","Allievo "&amp;COUNTIF($C$2:C4961,C4961))</f>
        <v/>
      </c>
      <c r="H4961" s="3"/>
      <c r="N4961" s="3"/>
      <c r="O4961" s="3"/>
      <c r="P4961" s="3"/>
      <c r="Q4961" s="3"/>
      <c r="R4961" s="3"/>
      <c r="S4961" s="3"/>
      <c r="T4961" s="3"/>
      <c r="V4961" s="3"/>
      <c r="W4961" s="3"/>
      <c r="X4961" s="3"/>
      <c r="Z4961" s="3"/>
      <c r="AA4961" s="3"/>
      <c r="AB4961" s="3"/>
      <c r="AC4961" s="3"/>
      <c r="AD4961" s="3"/>
      <c r="AF4961" s="3"/>
      <c r="AG4961" s="3"/>
      <c r="AH4961" s="3"/>
      <c r="AJ4961" s="3"/>
      <c r="AK4961" s="3"/>
      <c r="AL4961" s="3"/>
      <c r="AN4961" s="3"/>
      <c r="AQ4961" s="3"/>
    </row>
    <row r="4962" spans="1:43">
      <c r="A4962" t="str">
        <f>IF(C4962="","","Allievo "&amp;COUNTIF($C$2:C4962,C4962))</f>
        <v/>
      </c>
      <c r="H4962" s="3"/>
      <c r="N4962" s="3"/>
      <c r="O4962" s="3"/>
      <c r="P4962" s="3"/>
      <c r="Q4962" s="3"/>
      <c r="R4962" s="3"/>
      <c r="S4962" s="3"/>
      <c r="T4962" s="3"/>
      <c r="V4962" s="3"/>
      <c r="W4962" s="3"/>
      <c r="X4962" s="3"/>
      <c r="Z4962" s="3"/>
      <c r="AA4962" s="3"/>
      <c r="AB4962" s="3"/>
      <c r="AC4962" s="3"/>
      <c r="AD4962" s="3"/>
      <c r="AF4962" s="3"/>
      <c r="AG4962" s="3"/>
      <c r="AH4962" s="3"/>
      <c r="AJ4962" s="3"/>
      <c r="AK4962" s="3"/>
      <c r="AL4962" s="3"/>
      <c r="AN4962" s="3"/>
      <c r="AQ4962" s="3"/>
    </row>
    <row r="4963" spans="1:43">
      <c r="A4963" t="str">
        <f>IF(C4963="","","Allievo "&amp;COUNTIF($C$2:C4963,C4963))</f>
        <v/>
      </c>
      <c r="H4963" s="3"/>
      <c r="N4963" s="3"/>
      <c r="O4963" s="3"/>
      <c r="P4963" s="3"/>
      <c r="Q4963" s="3"/>
      <c r="R4963" s="3"/>
      <c r="S4963" s="3"/>
      <c r="T4963" s="3"/>
      <c r="V4963" s="3"/>
      <c r="W4963" s="3"/>
      <c r="X4963" s="3"/>
      <c r="Z4963" s="3"/>
      <c r="AA4963" s="3"/>
      <c r="AB4963" s="3"/>
      <c r="AC4963" s="3"/>
      <c r="AD4963" s="3"/>
      <c r="AF4963" s="3"/>
      <c r="AG4963" s="3"/>
      <c r="AH4963" s="3"/>
      <c r="AJ4963" s="3"/>
      <c r="AK4963" s="3"/>
      <c r="AL4963" s="3"/>
      <c r="AN4963" s="3"/>
      <c r="AQ4963" s="3"/>
    </row>
    <row r="4964" spans="1:43">
      <c r="A4964" t="str">
        <f>IF(C4964="","","Allievo "&amp;COUNTIF($C$2:C4964,C4964))</f>
        <v/>
      </c>
      <c r="H4964" s="3"/>
      <c r="N4964" s="3"/>
      <c r="O4964" s="3"/>
      <c r="P4964" s="3"/>
      <c r="Q4964" s="3"/>
      <c r="R4964" s="3"/>
      <c r="S4964" s="3"/>
      <c r="T4964" s="3"/>
      <c r="V4964" s="3"/>
      <c r="W4964" s="3"/>
      <c r="X4964" s="3"/>
      <c r="Z4964" s="3"/>
      <c r="AA4964" s="3"/>
      <c r="AB4964" s="3"/>
      <c r="AC4964" s="3"/>
      <c r="AD4964" s="3"/>
      <c r="AF4964" s="3"/>
      <c r="AG4964" s="3"/>
      <c r="AH4964" s="3"/>
      <c r="AJ4964" s="3"/>
      <c r="AK4964" s="3"/>
      <c r="AL4964" s="3"/>
      <c r="AN4964" s="3"/>
      <c r="AQ4964" s="3"/>
    </row>
    <row r="4965" spans="1:43">
      <c r="A4965" t="str">
        <f>IF(C4965="","","Allievo "&amp;COUNTIF($C$2:C4965,C4965))</f>
        <v/>
      </c>
      <c r="H4965" s="3"/>
      <c r="N4965" s="3"/>
      <c r="O4965" s="3"/>
      <c r="P4965" s="3"/>
      <c r="Q4965" s="3"/>
      <c r="R4965" s="3"/>
      <c r="S4965" s="3"/>
      <c r="T4965" s="3"/>
      <c r="V4965" s="3"/>
      <c r="W4965" s="3"/>
      <c r="X4965" s="3"/>
      <c r="Z4965" s="3"/>
      <c r="AA4965" s="3"/>
      <c r="AB4965" s="3"/>
      <c r="AC4965" s="3"/>
      <c r="AD4965" s="3"/>
      <c r="AF4965" s="3"/>
      <c r="AG4965" s="3"/>
      <c r="AH4965" s="3"/>
      <c r="AJ4965" s="3"/>
      <c r="AK4965" s="3"/>
      <c r="AL4965" s="3"/>
      <c r="AN4965" s="3"/>
      <c r="AQ4965" s="3"/>
    </row>
    <row r="4966" spans="1:43">
      <c r="A4966" t="str">
        <f>IF(C4966="","","Allievo "&amp;COUNTIF($C$2:C4966,C4966))</f>
        <v/>
      </c>
      <c r="H4966" s="3"/>
      <c r="N4966" s="3"/>
      <c r="O4966" s="3"/>
      <c r="P4966" s="3"/>
      <c r="Q4966" s="3"/>
      <c r="R4966" s="3"/>
      <c r="S4966" s="3"/>
      <c r="T4966" s="3"/>
      <c r="V4966" s="3"/>
      <c r="W4966" s="3"/>
      <c r="X4966" s="3"/>
      <c r="Z4966" s="3"/>
      <c r="AA4966" s="3"/>
      <c r="AB4966" s="3"/>
      <c r="AC4966" s="3"/>
      <c r="AD4966" s="3"/>
      <c r="AF4966" s="3"/>
      <c r="AG4966" s="3"/>
      <c r="AH4966" s="3"/>
      <c r="AJ4966" s="3"/>
      <c r="AK4966" s="3"/>
      <c r="AL4966" s="3"/>
      <c r="AN4966" s="3"/>
      <c r="AQ4966" s="3"/>
    </row>
    <row r="4967" spans="1:43">
      <c r="A4967" t="str">
        <f>IF(C4967="","","Allievo "&amp;COUNTIF($C$2:C4967,C4967))</f>
        <v/>
      </c>
      <c r="H4967" s="3"/>
      <c r="N4967" s="3"/>
      <c r="O4967" s="3"/>
      <c r="P4967" s="3"/>
      <c r="Q4967" s="3"/>
      <c r="R4967" s="3"/>
      <c r="S4967" s="3"/>
      <c r="T4967" s="3"/>
      <c r="V4967" s="3"/>
      <c r="W4967" s="3"/>
      <c r="X4967" s="3"/>
      <c r="Z4967" s="3"/>
      <c r="AA4967" s="3"/>
      <c r="AB4967" s="3"/>
      <c r="AC4967" s="3"/>
      <c r="AD4967" s="3"/>
      <c r="AF4967" s="3"/>
      <c r="AG4967" s="3"/>
      <c r="AH4967" s="3"/>
      <c r="AJ4967" s="3"/>
      <c r="AK4967" s="3"/>
      <c r="AL4967" s="3"/>
      <c r="AN4967" s="3"/>
      <c r="AQ4967" s="3"/>
    </row>
    <row r="4968" spans="1:43">
      <c r="A4968" t="str">
        <f>IF(C4968="","","Allievo "&amp;COUNTIF($C$2:C4968,C4968))</f>
        <v/>
      </c>
      <c r="H4968" s="3"/>
      <c r="N4968" s="3"/>
      <c r="O4968" s="3"/>
      <c r="P4968" s="3"/>
      <c r="Q4968" s="3"/>
      <c r="R4968" s="3"/>
      <c r="S4968" s="3"/>
      <c r="T4968" s="3"/>
      <c r="V4968" s="3"/>
      <c r="W4968" s="3"/>
      <c r="X4968" s="3"/>
      <c r="Z4968" s="3"/>
      <c r="AA4968" s="3"/>
      <c r="AB4968" s="3"/>
      <c r="AC4968" s="3"/>
      <c r="AD4968" s="3"/>
      <c r="AF4968" s="3"/>
      <c r="AG4968" s="3"/>
      <c r="AH4968" s="3"/>
      <c r="AJ4968" s="3"/>
      <c r="AK4968" s="3"/>
      <c r="AL4968" s="3"/>
      <c r="AN4968" s="3"/>
      <c r="AQ4968" s="3"/>
    </row>
    <row r="4969" spans="1:43">
      <c r="A4969" t="str">
        <f>IF(C4969="","","Allievo "&amp;COUNTIF($C$2:C4969,C4969))</f>
        <v/>
      </c>
      <c r="H4969" s="3"/>
      <c r="N4969" s="3"/>
      <c r="O4969" s="3"/>
      <c r="P4969" s="3"/>
      <c r="Q4969" s="3"/>
      <c r="R4969" s="3"/>
      <c r="S4969" s="3"/>
      <c r="T4969" s="3"/>
      <c r="V4969" s="3"/>
      <c r="W4969" s="3"/>
      <c r="X4969" s="3"/>
      <c r="Z4969" s="3"/>
      <c r="AA4969" s="3"/>
      <c r="AB4969" s="3"/>
      <c r="AC4969" s="3"/>
      <c r="AD4969" s="3"/>
      <c r="AF4969" s="3"/>
      <c r="AG4969" s="3"/>
      <c r="AH4969" s="3"/>
      <c r="AJ4969" s="3"/>
      <c r="AK4969" s="3"/>
      <c r="AL4969" s="3"/>
      <c r="AN4969" s="3"/>
      <c r="AQ4969" s="3"/>
    </row>
    <row r="4970" spans="1:43">
      <c r="A4970" t="str">
        <f>IF(C4970="","","Allievo "&amp;COUNTIF($C$2:C4970,C4970))</f>
        <v/>
      </c>
      <c r="H4970" s="3"/>
      <c r="N4970" s="3"/>
      <c r="O4970" s="3"/>
      <c r="P4970" s="3"/>
      <c r="Q4970" s="3"/>
      <c r="R4970" s="3"/>
      <c r="S4970" s="3"/>
      <c r="T4970" s="3"/>
      <c r="V4970" s="3"/>
      <c r="W4970" s="3"/>
      <c r="X4970" s="3"/>
      <c r="Z4970" s="3"/>
      <c r="AA4970" s="3"/>
      <c r="AB4970" s="3"/>
      <c r="AC4970" s="3"/>
      <c r="AD4970" s="3"/>
      <c r="AF4970" s="3"/>
      <c r="AG4970" s="3"/>
      <c r="AH4970" s="3"/>
      <c r="AJ4970" s="3"/>
      <c r="AK4970" s="3"/>
      <c r="AL4970" s="3"/>
      <c r="AN4970" s="3"/>
      <c r="AQ4970" s="3"/>
    </row>
    <row r="4971" spans="1:43">
      <c r="A4971" t="str">
        <f>IF(C4971="","","Allievo "&amp;COUNTIF($C$2:C4971,C4971))</f>
        <v/>
      </c>
      <c r="H4971" s="3"/>
      <c r="N4971" s="3"/>
      <c r="O4971" s="3"/>
      <c r="P4971" s="3"/>
      <c r="Q4971" s="3"/>
      <c r="R4971" s="3"/>
      <c r="S4971" s="3"/>
      <c r="T4971" s="3"/>
      <c r="V4971" s="3"/>
      <c r="W4971" s="3"/>
      <c r="X4971" s="3"/>
      <c r="Z4971" s="3"/>
      <c r="AA4971" s="3"/>
      <c r="AB4971" s="3"/>
      <c r="AC4971" s="3"/>
      <c r="AD4971" s="3"/>
      <c r="AF4971" s="3"/>
      <c r="AG4971" s="3"/>
      <c r="AH4971" s="3"/>
      <c r="AJ4971" s="3"/>
      <c r="AK4971" s="3"/>
      <c r="AL4971" s="3"/>
      <c r="AN4971" s="3"/>
      <c r="AQ4971" s="3"/>
    </row>
    <row r="4972" spans="1:43">
      <c r="A4972" t="str">
        <f>IF(C4972="","","Allievo "&amp;COUNTIF($C$2:C4972,C4972))</f>
        <v/>
      </c>
      <c r="H4972" s="3"/>
      <c r="N4972" s="3"/>
      <c r="O4972" s="3"/>
      <c r="P4972" s="3"/>
      <c r="Q4972" s="3"/>
      <c r="R4972" s="3"/>
      <c r="S4972" s="3"/>
      <c r="T4972" s="3"/>
      <c r="V4972" s="3"/>
      <c r="W4972" s="3"/>
      <c r="X4972" s="3"/>
      <c r="Z4972" s="3"/>
      <c r="AA4972" s="3"/>
      <c r="AB4972" s="3"/>
      <c r="AC4972" s="3"/>
      <c r="AD4972" s="3"/>
      <c r="AF4972" s="3"/>
      <c r="AG4972" s="3"/>
      <c r="AH4972" s="3"/>
      <c r="AJ4972" s="3"/>
      <c r="AK4972" s="3"/>
      <c r="AL4972" s="3"/>
      <c r="AN4972" s="3"/>
      <c r="AQ4972" s="3"/>
    </row>
    <row r="4973" spans="1:43">
      <c r="A4973" t="str">
        <f>IF(C4973="","","Allievo "&amp;COUNTIF($C$2:C4973,C4973))</f>
        <v/>
      </c>
      <c r="H4973" s="3"/>
      <c r="N4973" s="3"/>
      <c r="O4973" s="3"/>
      <c r="P4973" s="3"/>
      <c r="Q4973" s="3"/>
      <c r="R4973" s="3"/>
      <c r="S4973" s="3"/>
      <c r="T4973" s="3"/>
      <c r="V4973" s="3"/>
      <c r="W4973" s="3"/>
      <c r="X4973" s="3"/>
      <c r="Z4973" s="3"/>
      <c r="AA4973" s="3"/>
      <c r="AB4973" s="3"/>
      <c r="AC4973" s="3"/>
      <c r="AD4973" s="3"/>
      <c r="AF4973" s="3"/>
      <c r="AG4973" s="3"/>
      <c r="AH4973" s="3"/>
      <c r="AJ4973" s="3"/>
      <c r="AK4973" s="3"/>
      <c r="AL4973" s="3"/>
      <c r="AN4973" s="3"/>
      <c r="AQ4973" s="3"/>
    </row>
    <row r="4974" spans="1:43">
      <c r="A4974" t="str">
        <f>IF(C4974="","","Allievo "&amp;COUNTIF($C$2:C4974,C4974))</f>
        <v/>
      </c>
      <c r="H4974" s="3"/>
      <c r="N4974" s="3"/>
      <c r="O4974" s="3"/>
      <c r="P4974" s="3"/>
      <c r="Q4974" s="3"/>
      <c r="R4974" s="3"/>
      <c r="S4974" s="3"/>
      <c r="T4974" s="3"/>
      <c r="V4974" s="3"/>
      <c r="W4974" s="3"/>
      <c r="X4974" s="3"/>
      <c r="Z4974" s="3"/>
      <c r="AA4974" s="3"/>
      <c r="AB4974" s="3"/>
      <c r="AC4974" s="3"/>
      <c r="AD4974" s="3"/>
      <c r="AF4974" s="3"/>
      <c r="AG4974" s="3"/>
      <c r="AH4974" s="3"/>
      <c r="AJ4974" s="3"/>
      <c r="AK4974" s="3"/>
      <c r="AL4974" s="3"/>
      <c r="AN4974" s="3"/>
      <c r="AQ4974" s="3"/>
    </row>
    <row r="4975" spans="1:43">
      <c r="A4975" t="str">
        <f>IF(C4975="","","Allievo "&amp;COUNTIF($C$2:C4975,C4975))</f>
        <v/>
      </c>
      <c r="H4975" s="3"/>
      <c r="N4975" s="3"/>
      <c r="O4975" s="3"/>
      <c r="P4975" s="3"/>
      <c r="Q4975" s="3"/>
      <c r="R4975" s="3"/>
      <c r="S4975" s="3"/>
      <c r="T4975" s="3"/>
      <c r="V4975" s="3"/>
      <c r="W4975" s="3"/>
      <c r="X4975" s="3"/>
      <c r="Z4975" s="3"/>
      <c r="AA4975" s="3"/>
      <c r="AB4975" s="3"/>
      <c r="AC4975" s="3"/>
      <c r="AD4975" s="3"/>
      <c r="AF4975" s="3"/>
      <c r="AG4975" s="3"/>
      <c r="AH4975" s="3"/>
      <c r="AJ4975" s="3"/>
      <c r="AK4975" s="3"/>
      <c r="AL4975" s="3"/>
      <c r="AN4975" s="3"/>
      <c r="AQ4975" s="3"/>
    </row>
    <row r="4976" spans="1:43">
      <c r="A4976" t="str">
        <f>IF(C4976="","","Allievo "&amp;COUNTIF($C$2:C4976,C4976))</f>
        <v/>
      </c>
      <c r="H4976" s="3"/>
      <c r="N4976" s="3"/>
      <c r="O4976" s="3"/>
      <c r="P4976" s="3"/>
      <c r="Q4976" s="3"/>
      <c r="R4976" s="3"/>
      <c r="S4976" s="3"/>
      <c r="T4976" s="3"/>
      <c r="V4976" s="3"/>
      <c r="W4976" s="3"/>
      <c r="X4976" s="3"/>
      <c r="Z4976" s="3"/>
      <c r="AA4976" s="3"/>
      <c r="AB4976" s="3"/>
      <c r="AC4976" s="3"/>
      <c r="AD4976" s="3"/>
      <c r="AF4976" s="3"/>
      <c r="AG4976" s="3"/>
      <c r="AH4976" s="3"/>
      <c r="AJ4976" s="3"/>
      <c r="AK4976" s="3"/>
      <c r="AL4976" s="3"/>
      <c r="AN4976" s="3"/>
      <c r="AQ4976" s="3"/>
    </row>
    <row r="4977" spans="1:43">
      <c r="A4977" t="str">
        <f>IF(C4977="","","Allievo "&amp;COUNTIF($C$2:C4977,C4977))</f>
        <v/>
      </c>
      <c r="H4977" s="3"/>
      <c r="N4977" s="3"/>
      <c r="O4977" s="3"/>
      <c r="P4977" s="3"/>
      <c r="Q4977" s="3"/>
      <c r="R4977" s="3"/>
      <c r="S4977" s="3"/>
      <c r="T4977" s="3"/>
      <c r="V4977" s="3"/>
      <c r="W4977" s="3"/>
      <c r="X4977" s="3"/>
      <c r="Z4977" s="3"/>
      <c r="AA4977" s="3"/>
      <c r="AB4977" s="3"/>
      <c r="AC4977" s="3"/>
      <c r="AD4977" s="3"/>
      <c r="AF4977" s="3"/>
      <c r="AG4977" s="3"/>
      <c r="AH4977" s="3"/>
      <c r="AJ4977" s="3"/>
      <c r="AK4977" s="3"/>
      <c r="AL4977" s="3"/>
      <c r="AN4977" s="3"/>
      <c r="AQ4977" s="3"/>
    </row>
    <row r="4978" spans="1:43">
      <c r="A4978" t="str">
        <f>IF(C4978="","","Allievo "&amp;COUNTIF($C$2:C4978,C4978))</f>
        <v/>
      </c>
      <c r="H4978" s="3"/>
      <c r="N4978" s="3"/>
      <c r="O4978" s="3"/>
      <c r="P4978" s="3"/>
      <c r="Q4978" s="3"/>
      <c r="R4978" s="3"/>
      <c r="S4978" s="3"/>
      <c r="T4978" s="3"/>
      <c r="V4978" s="3"/>
      <c r="W4978" s="3"/>
      <c r="X4978" s="3"/>
      <c r="Z4978" s="3"/>
      <c r="AA4978" s="3"/>
      <c r="AB4978" s="3"/>
      <c r="AC4978" s="3"/>
      <c r="AD4978" s="3"/>
      <c r="AF4978" s="3"/>
      <c r="AG4978" s="3"/>
      <c r="AH4978" s="3"/>
      <c r="AJ4978" s="3"/>
      <c r="AK4978" s="3"/>
      <c r="AL4978" s="3"/>
      <c r="AN4978" s="3"/>
      <c r="AQ4978" s="3"/>
    </row>
    <row r="4979" spans="1:43">
      <c r="A4979" t="str">
        <f>IF(C4979="","","Allievo "&amp;COUNTIF($C$2:C4979,C4979))</f>
        <v/>
      </c>
      <c r="H4979" s="3"/>
      <c r="N4979" s="3"/>
      <c r="O4979" s="3"/>
      <c r="P4979" s="3"/>
      <c r="Q4979" s="3"/>
      <c r="R4979" s="3"/>
      <c r="S4979" s="3"/>
      <c r="T4979" s="3"/>
      <c r="V4979" s="3"/>
      <c r="W4979" s="3"/>
      <c r="X4979" s="3"/>
      <c r="Z4979" s="3"/>
      <c r="AA4979" s="3"/>
      <c r="AB4979" s="3"/>
      <c r="AC4979" s="3"/>
      <c r="AD4979" s="3"/>
      <c r="AF4979" s="3"/>
      <c r="AG4979" s="3"/>
      <c r="AH4979" s="3"/>
      <c r="AJ4979" s="3"/>
      <c r="AK4979" s="3"/>
      <c r="AL4979" s="3"/>
      <c r="AN4979" s="3"/>
      <c r="AQ4979" s="3"/>
    </row>
    <row r="4980" spans="1:43">
      <c r="A4980" t="str">
        <f>IF(C4980="","","Allievo "&amp;COUNTIF($C$2:C4980,C4980))</f>
        <v/>
      </c>
      <c r="H4980" s="3"/>
      <c r="N4980" s="3"/>
      <c r="O4980" s="3"/>
      <c r="P4980" s="3"/>
      <c r="Q4980" s="3"/>
      <c r="R4980" s="3"/>
      <c r="S4980" s="3"/>
      <c r="T4980" s="3"/>
      <c r="V4980" s="3"/>
      <c r="W4980" s="3"/>
      <c r="X4980" s="3"/>
      <c r="Z4980" s="3"/>
      <c r="AA4980" s="3"/>
      <c r="AB4980" s="3"/>
      <c r="AC4980" s="3"/>
      <c r="AD4980" s="3"/>
      <c r="AF4980" s="3"/>
      <c r="AG4980" s="3"/>
      <c r="AH4980" s="3"/>
      <c r="AJ4980" s="3"/>
      <c r="AK4980" s="3"/>
      <c r="AL4980" s="3"/>
      <c r="AN4980" s="3"/>
      <c r="AQ4980" s="3"/>
    </row>
    <row r="4981" spans="1:43">
      <c r="A4981" t="str">
        <f>IF(C4981="","","Allievo "&amp;COUNTIF($C$2:C4981,C4981))</f>
        <v/>
      </c>
      <c r="H4981" s="3"/>
      <c r="N4981" s="3"/>
      <c r="O4981" s="3"/>
      <c r="P4981" s="3"/>
      <c r="Q4981" s="3"/>
      <c r="R4981" s="3"/>
      <c r="S4981" s="3"/>
      <c r="T4981" s="3"/>
      <c r="V4981" s="3"/>
      <c r="W4981" s="3"/>
      <c r="X4981" s="3"/>
      <c r="Z4981" s="3"/>
      <c r="AA4981" s="3"/>
      <c r="AB4981" s="3"/>
      <c r="AC4981" s="3"/>
      <c r="AD4981" s="3"/>
      <c r="AF4981" s="3"/>
      <c r="AG4981" s="3"/>
      <c r="AH4981" s="3"/>
      <c r="AJ4981" s="3"/>
      <c r="AK4981" s="3"/>
      <c r="AL4981" s="3"/>
      <c r="AN4981" s="3"/>
      <c r="AQ4981" s="3"/>
    </row>
    <row r="4982" spans="1:43">
      <c r="A4982" t="str">
        <f>IF(C4982="","","Allievo "&amp;COUNTIF($C$2:C4982,C4982))</f>
        <v/>
      </c>
      <c r="H4982" s="3"/>
      <c r="N4982" s="3"/>
      <c r="O4982" s="3"/>
      <c r="P4982" s="3"/>
      <c r="Q4982" s="3"/>
      <c r="R4982" s="3"/>
      <c r="S4982" s="3"/>
      <c r="T4982" s="3"/>
      <c r="V4982" s="3"/>
      <c r="W4982" s="3"/>
      <c r="X4982" s="3"/>
      <c r="Z4982" s="3"/>
      <c r="AA4982" s="3"/>
      <c r="AB4982" s="3"/>
      <c r="AC4982" s="3"/>
      <c r="AD4982" s="3"/>
      <c r="AF4982" s="3"/>
      <c r="AG4982" s="3"/>
      <c r="AH4982" s="3"/>
      <c r="AJ4982" s="3"/>
      <c r="AK4982" s="3"/>
      <c r="AL4982" s="3"/>
      <c r="AN4982" s="3"/>
      <c r="AQ4982" s="3"/>
    </row>
    <row r="4983" spans="1:43">
      <c r="A4983" t="str">
        <f>IF(C4983="","","Allievo "&amp;COUNTIF($C$2:C4983,C4983))</f>
        <v/>
      </c>
      <c r="H4983" s="3"/>
      <c r="N4983" s="3"/>
      <c r="O4983" s="3"/>
      <c r="P4983" s="3"/>
      <c r="Q4983" s="3"/>
      <c r="R4983" s="3"/>
      <c r="S4983" s="3"/>
      <c r="T4983" s="3"/>
      <c r="V4983" s="3"/>
      <c r="W4983" s="3"/>
      <c r="X4983" s="3"/>
      <c r="Z4983" s="3"/>
      <c r="AA4983" s="3"/>
      <c r="AB4983" s="3"/>
      <c r="AC4983" s="3"/>
      <c r="AD4983" s="3"/>
      <c r="AF4983" s="3"/>
      <c r="AG4983" s="3"/>
      <c r="AH4983" s="3"/>
      <c r="AJ4983" s="3"/>
      <c r="AK4983" s="3"/>
      <c r="AL4983" s="3"/>
      <c r="AN4983" s="3"/>
      <c r="AQ4983" s="3"/>
    </row>
    <row r="4984" spans="1:43">
      <c r="A4984" t="str">
        <f>IF(C4984="","","Allievo "&amp;COUNTIF($C$2:C4984,C4984))</f>
        <v/>
      </c>
      <c r="H4984" s="3"/>
      <c r="N4984" s="3"/>
      <c r="O4984" s="3"/>
      <c r="P4984" s="3"/>
      <c r="Q4984" s="3"/>
      <c r="R4984" s="3"/>
      <c r="S4984" s="3"/>
      <c r="T4984" s="3"/>
      <c r="V4984" s="3"/>
      <c r="W4984" s="3"/>
      <c r="X4984" s="3"/>
      <c r="Z4984" s="3"/>
      <c r="AA4984" s="3"/>
      <c r="AB4984" s="3"/>
      <c r="AC4984" s="3"/>
      <c r="AD4984" s="3"/>
      <c r="AF4984" s="3"/>
      <c r="AG4984" s="3"/>
      <c r="AH4984" s="3"/>
      <c r="AJ4984" s="3"/>
      <c r="AK4984" s="3"/>
      <c r="AL4984" s="3"/>
      <c r="AN4984" s="3"/>
      <c r="AQ4984" s="3"/>
    </row>
    <row r="4985" spans="1:43">
      <c r="A4985" t="str">
        <f>IF(C4985="","","Allievo "&amp;COUNTIF($C$2:C4985,C4985))</f>
        <v/>
      </c>
      <c r="H4985" s="3"/>
      <c r="N4985" s="3"/>
      <c r="O4985" s="3"/>
      <c r="P4985" s="3"/>
      <c r="Q4985" s="3"/>
      <c r="R4985" s="3"/>
      <c r="S4985" s="3"/>
      <c r="T4985" s="3"/>
      <c r="V4985" s="3"/>
      <c r="W4985" s="3"/>
      <c r="X4985" s="3"/>
      <c r="Z4985" s="3"/>
      <c r="AA4985" s="3"/>
      <c r="AB4985" s="3"/>
      <c r="AC4985" s="3"/>
      <c r="AD4985" s="3"/>
      <c r="AF4985" s="3"/>
      <c r="AG4985" s="3"/>
      <c r="AH4985" s="3"/>
      <c r="AJ4985" s="3"/>
      <c r="AK4985" s="3"/>
      <c r="AL4985" s="3"/>
      <c r="AN4985" s="3"/>
      <c r="AQ4985" s="3"/>
    </row>
    <row r="4986" spans="1:43">
      <c r="A4986" t="str">
        <f>IF(C4986="","","Allievo "&amp;COUNTIF($C$2:C4986,C4986))</f>
        <v/>
      </c>
      <c r="H4986" s="3"/>
      <c r="N4986" s="3"/>
      <c r="O4986" s="3"/>
      <c r="P4986" s="3"/>
      <c r="Q4986" s="3"/>
      <c r="R4986" s="3"/>
      <c r="S4986" s="3"/>
      <c r="T4986" s="3"/>
      <c r="V4986" s="3"/>
      <c r="W4986" s="3"/>
      <c r="X4986" s="3"/>
      <c r="Z4986" s="3"/>
      <c r="AA4986" s="3"/>
      <c r="AB4986" s="3"/>
      <c r="AC4986" s="3"/>
      <c r="AD4986" s="3"/>
      <c r="AF4986" s="3"/>
      <c r="AG4986" s="3"/>
      <c r="AH4986" s="3"/>
      <c r="AJ4986" s="3"/>
      <c r="AK4986" s="3"/>
      <c r="AL4986" s="3"/>
      <c r="AN4986" s="3"/>
      <c r="AQ4986" s="3"/>
    </row>
    <row r="4987" spans="1:43">
      <c r="A4987" t="str">
        <f>IF(C4987="","","Allievo "&amp;COUNTIF($C$2:C4987,C4987))</f>
        <v/>
      </c>
      <c r="H4987" s="3"/>
      <c r="N4987" s="3"/>
      <c r="O4987" s="3"/>
      <c r="P4987" s="3"/>
      <c r="Q4987" s="3"/>
      <c r="R4987" s="3"/>
      <c r="S4987" s="3"/>
      <c r="T4987" s="3"/>
      <c r="V4987" s="3"/>
      <c r="W4987" s="3"/>
      <c r="X4987" s="3"/>
      <c r="Z4987" s="3"/>
      <c r="AA4987" s="3"/>
      <c r="AB4987" s="3"/>
      <c r="AC4987" s="3"/>
      <c r="AD4987" s="3"/>
      <c r="AF4987" s="3"/>
      <c r="AG4987" s="3"/>
      <c r="AH4987" s="3"/>
      <c r="AJ4987" s="3"/>
      <c r="AK4987" s="3"/>
      <c r="AL4987" s="3"/>
      <c r="AN4987" s="3"/>
      <c r="AQ4987" s="3"/>
    </row>
    <row r="4988" spans="1:43">
      <c r="A4988" t="str">
        <f>IF(C4988="","","Allievo "&amp;COUNTIF($C$2:C4988,C4988))</f>
        <v/>
      </c>
      <c r="H4988" s="3"/>
      <c r="N4988" s="3"/>
      <c r="O4988" s="3"/>
      <c r="P4988" s="3"/>
      <c r="Q4988" s="3"/>
      <c r="R4988" s="3"/>
      <c r="S4988" s="3"/>
      <c r="T4988" s="3"/>
      <c r="V4988" s="3"/>
      <c r="W4988" s="3"/>
      <c r="X4988" s="3"/>
      <c r="Z4988" s="3"/>
      <c r="AA4988" s="3"/>
      <c r="AB4988" s="3"/>
      <c r="AC4988" s="3"/>
      <c r="AD4988" s="3"/>
      <c r="AF4988" s="3"/>
      <c r="AG4988" s="3"/>
      <c r="AH4988" s="3"/>
      <c r="AJ4988" s="3"/>
      <c r="AK4988" s="3"/>
      <c r="AL4988" s="3"/>
      <c r="AN4988" s="3"/>
      <c r="AQ4988" s="3"/>
    </row>
    <row r="4989" spans="1:43">
      <c r="A4989" t="str">
        <f>IF(C4989="","","Allievo "&amp;COUNTIF($C$2:C4989,C4989))</f>
        <v/>
      </c>
      <c r="H4989" s="3"/>
      <c r="N4989" s="3"/>
      <c r="O4989" s="3"/>
      <c r="P4989" s="3"/>
      <c r="Q4989" s="3"/>
      <c r="R4989" s="3"/>
      <c r="S4989" s="3"/>
      <c r="T4989" s="3"/>
      <c r="V4989" s="3"/>
      <c r="W4989" s="3"/>
      <c r="X4989" s="3"/>
      <c r="Z4989" s="3"/>
      <c r="AA4989" s="3"/>
      <c r="AB4989" s="3"/>
      <c r="AC4989" s="3"/>
      <c r="AD4989" s="3"/>
      <c r="AF4989" s="3"/>
      <c r="AG4989" s="3"/>
      <c r="AH4989" s="3"/>
      <c r="AJ4989" s="3"/>
      <c r="AK4989" s="3"/>
      <c r="AL4989" s="3"/>
      <c r="AN4989" s="3"/>
      <c r="AQ4989" s="3"/>
    </row>
    <row r="4990" spans="1:43">
      <c r="A4990" t="str">
        <f>IF(C4990="","","Allievo "&amp;COUNTIF($C$2:C4990,C4990))</f>
        <v/>
      </c>
      <c r="H4990" s="3"/>
      <c r="N4990" s="3"/>
      <c r="O4990" s="3"/>
      <c r="P4990" s="3"/>
      <c r="Q4990" s="3"/>
      <c r="R4990" s="3"/>
      <c r="S4990" s="3"/>
      <c r="T4990" s="3"/>
      <c r="V4990" s="3"/>
      <c r="W4990" s="3"/>
      <c r="X4990" s="3"/>
      <c r="Z4990" s="3"/>
      <c r="AA4990" s="3"/>
      <c r="AB4990" s="3"/>
      <c r="AC4990" s="3"/>
      <c r="AD4990" s="3"/>
      <c r="AF4990" s="3"/>
      <c r="AG4990" s="3"/>
      <c r="AH4990" s="3"/>
      <c r="AJ4990" s="3"/>
      <c r="AK4990" s="3"/>
      <c r="AL4990" s="3"/>
      <c r="AN4990" s="3"/>
      <c r="AQ4990" s="3"/>
    </row>
    <row r="4991" spans="1:43">
      <c r="A4991" t="str">
        <f>IF(C4991="","","Allievo "&amp;COUNTIF($C$2:C4991,C4991))</f>
        <v/>
      </c>
      <c r="H4991" s="3"/>
      <c r="N4991" s="3"/>
      <c r="O4991" s="3"/>
      <c r="P4991" s="3"/>
      <c r="Q4991" s="3"/>
      <c r="R4991" s="3"/>
      <c r="S4991" s="3"/>
      <c r="T4991" s="3"/>
      <c r="V4991" s="3"/>
      <c r="W4991" s="3"/>
      <c r="X4991" s="3"/>
      <c r="Z4991" s="3"/>
      <c r="AA4991" s="3"/>
      <c r="AB4991" s="3"/>
      <c r="AC4991" s="3"/>
      <c r="AD4991" s="3"/>
      <c r="AF4991" s="3"/>
      <c r="AG4991" s="3"/>
      <c r="AH4991" s="3"/>
      <c r="AJ4991" s="3"/>
      <c r="AK4991" s="3"/>
      <c r="AL4991" s="3"/>
      <c r="AN4991" s="3"/>
      <c r="AQ4991" s="3"/>
    </row>
    <row r="4992" spans="1:43">
      <c r="A4992" t="str">
        <f>IF(C4992="","","Allievo "&amp;COUNTIF($C$2:C4992,C4992))</f>
        <v/>
      </c>
      <c r="H4992" s="3"/>
      <c r="N4992" s="3"/>
      <c r="O4992" s="3"/>
      <c r="P4992" s="3"/>
      <c r="Q4992" s="3"/>
      <c r="R4992" s="3"/>
      <c r="S4992" s="3"/>
      <c r="T4992" s="3"/>
      <c r="V4992" s="3"/>
      <c r="W4992" s="3"/>
      <c r="X4992" s="3"/>
      <c r="Z4992" s="3"/>
      <c r="AA4992" s="3"/>
      <c r="AB4992" s="3"/>
      <c r="AC4992" s="3"/>
      <c r="AD4992" s="3"/>
      <c r="AF4992" s="3"/>
      <c r="AG4992" s="3"/>
      <c r="AH4992" s="3"/>
      <c r="AJ4992" s="3"/>
      <c r="AK4992" s="3"/>
      <c r="AL4992" s="3"/>
      <c r="AN4992" s="3"/>
      <c r="AQ4992" s="3"/>
    </row>
    <row r="4993" spans="1:43">
      <c r="A4993" t="str">
        <f>IF(C4993="","","Allievo "&amp;COUNTIF($C$2:C4993,C4993))</f>
        <v/>
      </c>
      <c r="H4993" s="3"/>
      <c r="N4993" s="3"/>
      <c r="O4993" s="3"/>
      <c r="P4993" s="3"/>
      <c r="Q4993" s="3"/>
      <c r="R4993" s="3"/>
      <c r="S4993" s="3"/>
      <c r="T4993" s="3"/>
      <c r="V4993" s="3"/>
      <c r="W4993" s="3"/>
      <c r="X4993" s="3"/>
      <c r="Z4993" s="3"/>
      <c r="AA4993" s="3"/>
      <c r="AB4993" s="3"/>
      <c r="AC4993" s="3"/>
      <c r="AD4993" s="3"/>
      <c r="AF4993" s="3"/>
      <c r="AG4993" s="3"/>
      <c r="AH4993" s="3"/>
      <c r="AJ4993" s="3"/>
      <c r="AK4993" s="3"/>
      <c r="AL4993" s="3"/>
      <c r="AN4993" s="3"/>
      <c r="AQ4993" s="3"/>
    </row>
    <row r="4994" spans="1:43">
      <c r="A4994" t="str">
        <f>IF(C4994="","","Allievo "&amp;COUNTIF($C$2:C4994,C4994))</f>
        <v/>
      </c>
      <c r="H4994" s="3"/>
      <c r="N4994" s="3"/>
      <c r="O4994" s="3"/>
      <c r="P4994" s="3"/>
      <c r="Q4994" s="3"/>
      <c r="R4994" s="3"/>
      <c r="S4994" s="3"/>
      <c r="T4994" s="3"/>
      <c r="V4994" s="3"/>
      <c r="W4994" s="3"/>
      <c r="X4994" s="3"/>
      <c r="Z4994" s="3"/>
      <c r="AA4994" s="3"/>
      <c r="AB4994" s="3"/>
      <c r="AC4994" s="3"/>
      <c r="AD4994" s="3"/>
      <c r="AF4994" s="3"/>
      <c r="AG4994" s="3"/>
      <c r="AH4994" s="3"/>
      <c r="AJ4994" s="3"/>
      <c r="AK4994" s="3"/>
      <c r="AL4994" s="3"/>
      <c r="AN4994" s="3"/>
      <c r="AQ4994" s="3"/>
    </row>
    <row r="4995" spans="1:43">
      <c r="A4995" t="str">
        <f>IF(C4995="","","Allievo "&amp;COUNTIF($C$2:C4995,C4995))</f>
        <v/>
      </c>
      <c r="H4995" s="3"/>
      <c r="N4995" s="3"/>
      <c r="O4995" s="3"/>
      <c r="P4995" s="3"/>
      <c r="Q4995" s="3"/>
      <c r="R4995" s="3"/>
      <c r="S4995" s="3"/>
      <c r="T4995" s="3"/>
      <c r="V4995" s="3"/>
      <c r="W4995" s="3"/>
      <c r="X4995" s="3"/>
      <c r="Z4995" s="3"/>
      <c r="AA4995" s="3"/>
      <c r="AB4995" s="3"/>
      <c r="AC4995" s="3"/>
      <c r="AD4995" s="3"/>
      <c r="AF4995" s="3"/>
      <c r="AG4995" s="3"/>
      <c r="AH4995" s="3"/>
      <c r="AJ4995" s="3"/>
      <c r="AK4995" s="3"/>
      <c r="AL4995" s="3"/>
      <c r="AN4995" s="3"/>
      <c r="AQ4995" s="3"/>
    </row>
    <row r="4996" spans="1:43">
      <c r="A4996" t="str">
        <f>IF(C4996="","","Allievo "&amp;COUNTIF($C$2:C4996,C4996))</f>
        <v/>
      </c>
      <c r="H4996" s="3"/>
      <c r="N4996" s="3"/>
      <c r="O4996" s="3"/>
      <c r="P4996" s="3"/>
      <c r="Q4996" s="3"/>
      <c r="R4996" s="3"/>
      <c r="S4996" s="3"/>
      <c r="T4996" s="3"/>
      <c r="V4996" s="3"/>
      <c r="W4996" s="3"/>
      <c r="X4996" s="3"/>
      <c r="Z4996" s="3"/>
      <c r="AA4996" s="3"/>
      <c r="AB4996" s="3"/>
      <c r="AC4996" s="3"/>
      <c r="AD4996" s="3"/>
      <c r="AF4996" s="3"/>
      <c r="AG4996" s="3"/>
      <c r="AH4996" s="3"/>
      <c r="AJ4996" s="3"/>
      <c r="AK4996" s="3"/>
      <c r="AL4996" s="3"/>
      <c r="AN4996" s="3"/>
      <c r="AQ4996" s="3"/>
    </row>
    <row r="4997" spans="1:43">
      <c r="A4997" t="str">
        <f>IF(C4997="","","Allievo "&amp;COUNTIF($C$2:C4997,C4997))</f>
        <v/>
      </c>
      <c r="H4997" s="3"/>
      <c r="N4997" s="3"/>
      <c r="O4997" s="3"/>
      <c r="P4997" s="3"/>
      <c r="Q4997" s="3"/>
      <c r="R4997" s="3"/>
      <c r="S4997" s="3"/>
      <c r="T4997" s="3"/>
      <c r="V4997" s="3"/>
      <c r="W4997" s="3"/>
      <c r="X4997" s="3"/>
      <c r="Z4997" s="3"/>
      <c r="AA4997" s="3"/>
      <c r="AB4997" s="3"/>
      <c r="AC4997" s="3"/>
      <c r="AD4997" s="3"/>
      <c r="AF4997" s="3"/>
      <c r="AG4997" s="3"/>
      <c r="AH4997" s="3"/>
      <c r="AJ4997" s="3"/>
      <c r="AK4997" s="3"/>
      <c r="AL4997" s="3"/>
      <c r="AN4997" s="3"/>
      <c r="AQ4997" s="3"/>
    </row>
    <row r="4998" spans="1:43">
      <c r="A4998" t="str">
        <f>IF(C4998="","","Allievo "&amp;COUNTIF($C$2:C4998,C4998))</f>
        <v/>
      </c>
      <c r="H4998" s="3"/>
      <c r="N4998" s="3"/>
      <c r="O4998" s="3"/>
      <c r="P4998" s="3"/>
      <c r="Q4998" s="3"/>
      <c r="R4998" s="3"/>
      <c r="S4998" s="3"/>
      <c r="T4998" s="3"/>
      <c r="V4998" s="3"/>
      <c r="W4998" s="3"/>
      <c r="X4998" s="3"/>
      <c r="Z4998" s="3"/>
      <c r="AA4998" s="3"/>
      <c r="AB4998" s="3"/>
      <c r="AC4998" s="3"/>
      <c r="AD4998" s="3"/>
      <c r="AF4998" s="3"/>
      <c r="AG4998" s="3"/>
      <c r="AH4998" s="3"/>
      <c r="AJ4998" s="3"/>
      <c r="AK4998" s="3"/>
      <c r="AL4998" s="3"/>
      <c r="AN4998" s="3"/>
      <c r="AQ4998" s="3"/>
    </row>
    <row r="4999" spans="1:43">
      <c r="A4999" t="str">
        <f>IF(C4999="","","Allievo "&amp;COUNTIF($C$2:C4999,C4999))</f>
        <v/>
      </c>
      <c r="H4999" s="3"/>
      <c r="N4999" s="3"/>
      <c r="O4999" s="3"/>
      <c r="P4999" s="3"/>
      <c r="Q4999" s="3"/>
      <c r="R4999" s="3"/>
      <c r="S4999" s="3"/>
      <c r="T4999" s="3"/>
      <c r="V4999" s="3"/>
      <c r="W4999" s="3"/>
      <c r="X4999" s="3"/>
      <c r="Z4999" s="3"/>
      <c r="AA4999" s="3"/>
      <c r="AB4999" s="3"/>
      <c r="AC4999" s="3"/>
      <c r="AD4999" s="3"/>
      <c r="AF4999" s="3"/>
      <c r="AG4999" s="3"/>
      <c r="AH4999" s="3"/>
      <c r="AJ4999" s="3"/>
      <c r="AK4999" s="3"/>
      <c r="AL4999" s="3"/>
      <c r="AN4999" s="3"/>
      <c r="AQ4999" s="3"/>
    </row>
    <row r="5000" spans="1:43">
      <c r="A5000" t="str">
        <f>IF(C5000="","","Allievo "&amp;COUNTIF($C$2:C5000,C5000))</f>
        <v/>
      </c>
      <c r="H5000" s="3"/>
      <c r="N5000" s="3"/>
      <c r="O5000" s="3"/>
      <c r="P5000" s="3"/>
      <c r="Q5000" s="3"/>
      <c r="R5000" s="3"/>
      <c r="S5000" s="3"/>
      <c r="T5000" s="3"/>
      <c r="V5000" s="3"/>
      <c r="W5000" s="3"/>
      <c r="X5000" s="3"/>
      <c r="Z5000" s="3"/>
      <c r="AA5000" s="3"/>
      <c r="AB5000" s="3"/>
      <c r="AC5000" s="3"/>
      <c r="AD5000" s="3"/>
      <c r="AF5000" s="3"/>
      <c r="AG5000" s="3"/>
      <c r="AH5000" s="3"/>
      <c r="AJ5000" s="3"/>
      <c r="AK5000" s="3"/>
      <c r="AL5000" s="3"/>
      <c r="AN5000" s="3"/>
      <c r="AQ5000" s="3"/>
    </row>
    <row r="5001" spans="1:43">
      <c r="A5001" t="str">
        <f>IF(C5001="","","Allievo "&amp;COUNTIF($C$2:C5001,C5001))</f>
        <v/>
      </c>
      <c r="H5001" s="3"/>
      <c r="N5001" s="3"/>
      <c r="O5001" s="3"/>
      <c r="P5001" s="3"/>
      <c r="Q5001" s="3"/>
      <c r="R5001" s="3"/>
      <c r="S5001" s="3"/>
      <c r="T5001" s="3"/>
      <c r="V5001" s="3"/>
      <c r="W5001" s="3"/>
      <c r="X5001" s="3"/>
      <c r="Z5001" s="3"/>
      <c r="AA5001" s="3"/>
      <c r="AB5001" s="3"/>
      <c r="AC5001" s="3"/>
      <c r="AD5001" s="3"/>
      <c r="AF5001" s="3"/>
      <c r="AG5001" s="3"/>
      <c r="AH5001" s="3"/>
      <c r="AJ5001" s="3"/>
      <c r="AK5001" s="3"/>
      <c r="AL5001" s="3"/>
      <c r="AN5001" s="3"/>
      <c r="AQ5001" s="3"/>
    </row>
  </sheetData>
  <phoneticPr fontId="5" type="noConversion"/>
  <dataValidations count="2">
    <dataValidation type="list" allowBlank="1" showInputMessage="1" showErrorMessage="1" errorTitle="Errore" error="Valori ammessi da 1 a 5" sqref="V2:X5001 Z2:AD5001 AF2:AH5001 AJ2:AL5001 AN2:AN5001 AQ2:AQ5001 N2:T5001" xr:uid="{9E0DE4E0-0434-4F32-BACC-849E163B0B62}">
      <formula1>"1,2,3,4,5"</formula1>
    </dataValidation>
    <dataValidation type="list" allowBlank="1" showInputMessage="1" showErrorMessage="1" errorTitle="Errore" error="Valori ammessi SI o NO" sqref="Y2:Y5001 AE2:AE5001 AI2:AI5001 U2:U5001" xr:uid="{07D9F662-E365-4510-A89A-F79F521D935F}">
      <formula1>"SI,NO"</formula1>
    </dataValidation>
  </dataValidations>
  <pageMargins left="0.75" right="0.75" top="1" bottom="1" header="0.5" footer="0.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575F3-7592-4A09-9DBB-42EC69ED883D}">
  <dimension ref="A1:C1"/>
  <sheetViews>
    <sheetView workbookViewId="0">
      <selection activeCell="C2" sqref="C2"/>
    </sheetView>
  </sheetViews>
  <sheetFormatPr defaultRowHeight="14.45"/>
  <cols>
    <col min="1" max="1" width="20.5703125" bestFit="1" customWidth="1"/>
    <col min="2" max="2" width="25.5703125" bestFit="1" customWidth="1"/>
    <col min="3" max="3" width="28.42578125" bestFit="1" customWidth="1"/>
  </cols>
  <sheetData>
    <row r="1" spans="1:3">
      <c r="A1" s="2" t="s">
        <v>43</v>
      </c>
      <c r="B1" s="2" t="s">
        <v>44</v>
      </c>
      <c r="C1" s="2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01"/>
  <sheetViews>
    <sheetView tabSelected="1" workbookViewId="0">
      <pane ySplit="1" topLeftCell="A2" activePane="bottomLeft" state="frozen"/>
      <selection pane="bottomLeft" activeCell="B2" sqref="B2"/>
    </sheetView>
  </sheetViews>
  <sheetFormatPr defaultRowHeight="14.45"/>
  <cols>
    <col min="1" max="1" width="26" customWidth="1"/>
    <col min="2" max="2" width="70" customWidth="1"/>
    <col min="3" max="3" width="15" customWidth="1"/>
    <col min="4" max="4" width="30" customWidth="1"/>
  </cols>
  <sheetData>
    <row r="1" spans="1:4">
      <c r="A1" s="1" t="s">
        <v>46</v>
      </c>
      <c r="B1" s="1" t="s">
        <v>47</v>
      </c>
      <c r="C1" s="1" t="s">
        <v>48</v>
      </c>
      <c r="D1" s="1" t="s">
        <v>49</v>
      </c>
    </row>
    <row r="2" spans="1:4">
      <c r="A2" s="13"/>
      <c r="B2" s="13" t="str" cm="1">
        <f t="array" ref="B2">IFERROR(INDEX(ESITI_QUESTIONARI!$C$2:$C$5000,_xlfn.AGGREGATE(15,6,(ROW(ESITI_QUESTIONARI!$C$2:$C$5000)-ROW(ESITI_QUESTIONARI!$C$2)+1)/((ESITI_QUESTIONARI!$C$2:$C$5000&lt;&gt;"")*(COUNTIF($B$1:B1,ESITI_QUESTIONARI!$C$2:$C$5000)=0)),1)),"")</f>
        <v/>
      </c>
      <c r="C2" t="str">
        <f>IF(tbl_corsi[[#This Row],[TITOLO_INTERVENTO]]&lt;&gt;"",COUNTIF(ESITI_QUESTIONARI!C:C,tbl_corsi[[#This Row],[TITOLO_INTERVENTO]]),"")</f>
        <v/>
      </c>
      <c r="D2" t="str">
        <f>IF(tbl_corsi[[#This Row],[TITOLO_INTERVENTO]]&lt;&gt;"",tbl_corsi[[#This Row],[TITOLO_INTERVENTO]],"")</f>
        <v/>
      </c>
    </row>
    <row r="3" spans="1:4">
      <c r="A3" s="13"/>
      <c r="B3" s="13" t="str" cm="1">
        <f t="array" ref="B3">IFERROR(INDEX(ESITI_QUESTIONARI!$C$2:$C$5000,_xlfn.AGGREGATE(15,6,(ROW(ESITI_QUESTIONARI!$C$2:$C$5000)-ROW(ESITI_QUESTIONARI!$C$2)+1)/((ESITI_QUESTIONARI!$C$2:$C$5000&lt;&gt;"")*(COUNTIF($B$1:B2,ESITI_QUESTIONARI!$C$2:$C$5000)=0)),1)),"")</f>
        <v/>
      </c>
      <c r="C3" t="str">
        <f>IF(tbl_corsi[[#This Row],[TITOLO_INTERVENTO]]&lt;&gt;"",COUNTIF(ESITI_QUESTIONARI!C:C,tbl_corsi[[#This Row],[TITOLO_INTERVENTO]]),"")</f>
        <v/>
      </c>
      <c r="D3" t="str">
        <f>IF(tbl_corsi[[#This Row],[TITOLO_INTERVENTO]]&lt;&gt;"",tbl_corsi[[#This Row],[TITOLO_INTERVENTO]],"")</f>
        <v/>
      </c>
    </row>
    <row r="4" spans="1:4">
      <c r="A4" s="13"/>
      <c r="B4" s="13" t="str" cm="1">
        <f t="array" ref="B4">IFERROR(INDEX(ESITI_QUESTIONARI!$C$2:$C$5000,_xlfn.AGGREGATE(15,6,(ROW(ESITI_QUESTIONARI!$C$2:$C$5000)-ROW(ESITI_QUESTIONARI!$C$2)+1)/((ESITI_QUESTIONARI!$C$2:$C$5000&lt;&gt;"")*(COUNTIF($B$1:B3,ESITI_QUESTIONARI!$C$2:$C$5000)=0)),1)),"")</f>
        <v/>
      </c>
      <c r="C4" t="str">
        <f>IF(tbl_corsi[[#This Row],[TITOLO_INTERVENTO]]&lt;&gt;"",COUNTIF(ESITI_QUESTIONARI!C:C,tbl_corsi[[#This Row],[TITOLO_INTERVENTO]]),"")</f>
        <v/>
      </c>
      <c r="D4" t="str">
        <f>IF(tbl_corsi[[#This Row],[TITOLO_INTERVENTO]]&lt;&gt;"",tbl_corsi[[#This Row],[TITOLO_INTERVENTO]],"")</f>
        <v/>
      </c>
    </row>
    <row r="5" spans="1:4">
      <c r="A5" s="13"/>
      <c r="B5" s="13" t="str" cm="1">
        <f t="array" ref="B5">IFERROR(INDEX(ESITI_QUESTIONARI!$C$2:$C$5000,_xlfn.AGGREGATE(15,6,(ROW(ESITI_QUESTIONARI!$C$2:$C$5000)-ROW(ESITI_QUESTIONARI!$C$2)+1)/((ESITI_QUESTIONARI!$C$2:$C$5000&lt;&gt;"")*(COUNTIF($B$1:B4,ESITI_QUESTIONARI!$C$2:$C$5000)=0)),1)),"")</f>
        <v/>
      </c>
      <c r="C5" t="str">
        <f>IF(tbl_corsi[[#This Row],[TITOLO_INTERVENTO]]&lt;&gt;"",COUNTIF(ESITI_QUESTIONARI!C:C,tbl_corsi[[#This Row],[TITOLO_INTERVENTO]]),"")</f>
        <v/>
      </c>
      <c r="D5" t="str">
        <f>IF(tbl_corsi[[#This Row],[TITOLO_INTERVENTO]]&lt;&gt;"",tbl_corsi[[#This Row],[TITOLO_INTERVENTO]],"")</f>
        <v/>
      </c>
    </row>
    <row r="6" spans="1:4">
      <c r="A6" s="13"/>
      <c r="B6" s="13" t="str" cm="1">
        <f t="array" ref="B6">IFERROR(INDEX(ESITI_QUESTIONARI!$C$2:$C$5000,_xlfn.AGGREGATE(15,6,(ROW(ESITI_QUESTIONARI!$C$2:$C$5000)-ROW(ESITI_QUESTIONARI!$C$2)+1)/((ESITI_QUESTIONARI!$C$2:$C$5000&lt;&gt;"")*(COUNTIF($B$1:B5,ESITI_QUESTIONARI!$C$2:$C$5000)=0)),1)),"")</f>
        <v/>
      </c>
      <c r="C6" t="str">
        <f>IF(tbl_corsi[[#This Row],[TITOLO_INTERVENTO]]&lt;&gt;"",COUNTIF(ESITI_QUESTIONARI!C:C,tbl_corsi[[#This Row],[TITOLO_INTERVENTO]]),"")</f>
        <v/>
      </c>
      <c r="D6" t="str">
        <f>IF(tbl_corsi[[#This Row],[TITOLO_INTERVENTO]]&lt;&gt;"",tbl_corsi[[#This Row],[TITOLO_INTERVENTO]],"")</f>
        <v/>
      </c>
    </row>
    <row r="7" spans="1:4">
      <c r="A7" s="13"/>
      <c r="B7" s="13" t="str" cm="1">
        <f t="array" ref="B7">IFERROR(INDEX(ESITI_QUESTIONARI!$C$2:$C$5000,_xlfn.AGGREGATE(15,6,(ROW(ESITI_QUESTIONARI!$C$2:$C$5000)-ROW(ESITI_QUESTIONARI!$C$2)+1)/((ESITI_QUESTIONARI!$C$2:$C$5000&lt;&gt;"")*(COUNTIF($B$1:B6,ESITI_QUESTIONARI!$C$2:$C$5000)=0)),1)),"")</f>
        <v/>
      </c>
      <c r="C7" t="str">
        <f>IF(tbl_corsi[[#This Row],[TITOLO_INTERVENTO]]&lt;&gt;"",COUNTIF(ESITI_QUESTIONARI!C:C,tbl_corsi[[#This Row],[TITOLO_INTERVENTO]]),"")</f>
        <v/>
      </c>
      <c r="D7" t="str">
        <f>IF(tbl_corsi[[#This Row],[TITOLO_INTERVENTO]]&lt;&gt;"",tbl_corsi[[#This Row],[TITOLO_INTERVENTO]],"")</f>
        <v/>
      </c>
    </row>
    <row r="8" spans="1:4">
      <c r="A8" s="13"/>
      <c r="B8" s="13" t="str" cm="1">
        <f t="array" ref="B8">IFERROR(INDEX(ESITI_QUESTIONARI!$C$2:$C$5000,_xlfn.AGGREGATE(15,6,(ROW(ESITI_QUESTIONARI!$C$2:$C$5000)-ROW(ESITI_QUESTIONARI!$C$2)+1)/((ESITI_QUESTIONARI!$C$2:$C$5000&lt;&gt;"")*(COUNTIF($B$1:B7,ESITI_QUESTIONARI!$C$2:$C$5000)=0)),1)),"")</f>
        <v/>
      </c>
      <c r="C8" t="str">
        <f>IF(tbl_corsi[[#This Row],[TITOLO_INTERVENTO]]&lt;&gt;"",COUNTIF(ESITI_QUESTIONARI!C:C,tbl_corsi[[#This Row],[TITOLO_INTERVENTO]]),"")</f>
        <v/>
      </c>
      <c r="D8" t="str">
        <f>IF(tbl_corsi[[#This Row],[TITOLO_INTERVENTO]]&lt;&gt;"",tbl_corsi[[#This Row],[TITOLO_INTERVENTO]],"")</f>
        <v/>
      </c>
    </row>
    <row r="9" spans="1:4">
      <c r="A9" s="13"/>
      <c r="B9" s="13" t="str" cm="1">
        <f t="array" ref="B9">IFERROR(INDEX(ESITI_QUESTIONARI!$C$2:$C$5000,_xlfn.AGGREGATE(15,6,(ROW(ESITI_QUESTIONARI!$C$2:$C$5000)-ROW(ESITI_QUESTIONARI!$C$2)+1)/((ESITI_QUESTIONARI!$C$2:$C$5000&lt;&gt;"")*(COUNTIF($B$1:B8,ESITI_QUESTIONARI!$C$2:$C$5000)=0)),1)),"")</f>
        <v/>
      </c>
      <c r="C9" t="str">
        <f>IF(tbl_corsi[[#This Row],[TITOLO_INTERVENTO]]&lt;&gt;"",COUNTIF(ESITI_QUESTIONARI!C:C,tbl_corsi[[#This Row],[TITOLO_INTERVENTO]]),"")</f>
        <v/>
      </c>
      <c r="D9" t="str">
        <f>IF(tbl_corsi[[#This Row],[TITOLO_INTERVENTO]]&lt;&gt;"",tbl_corsi[[#This Row],[TITOLO_INTERVENTO]],"")</f>
        <v/>
      </c>
    </row>
    <row r="10" spans="1:4">
      <c r="A10" s="13"/>
      <c r="B10" s="13" t="str" cm="1">
        <f t="array" ref="B10">IFERROR(INDEX(ESITI_QUESTIONARI!$C$2:$C$5000,_xlfn.AGGREGATE(15,6,(ROW(ESITI_QUESTIONARI!$C$2:$C$5000)-ROW(ESITI_QUESTIONARI!$C$2)+1)/((ESITI_QUESTIONARI!$C$2:$C$5000&lt;&gt;"")*(COUNTIF($B$1:B9,ESITI_QUESTIONARI!$C$2:$C$5000)=0)),1)),"")</f>
        <v/>
      </c>
      <c r="C10" t="str">
        <f>IF(tbl_corsi[[#This Row],[TITOLO_INTERVENTO]]&lt;&gt;"",COUNTIF(ESITI_QUESTIONARI!C:C,tbl_corsi[[#This Row],[TITOLO_INTERVENTO]]),"")</f>
        <v/>
      </c>
      <c r="D10" t="str">
        <f>IF(tbl_corsi[[#This Row],[TITOLO_INTERVENTO]]&lt;&gt;"",tbl_corsi[[#This Row],[TITOLO_INTERVENTO]],"")</f>
        <v/>
      </c>
    </row>
    <row r="11" spans="1:4">
      <c r="A11" s="13"/>
      <c r="B11" s="13" t="str" cm="1">
        <f t="array" ref="B11">IFERROR(INDEX(ESITI_QUESTIONARI!$C$2:$C$5000,_xlfn.AGGREGATE(15,6,(ROW(ESITI_QUESTIONARI!$C$2:$C$5000)-ROW(ESITI_QUESTIONARI!$C$2)+1)/((ESITI_QUESTIONARI!$C$2:$C$5000&lt;&gt;"")*(COUNTIF($B$1:B10,ESITI_QUESTIONARI!$C$2:$C$5000)=0)),1)),"")</f>
        <v/>
      </c>
      <c r="C11" t="str">
        <f>IF(tbl_corsi[[#This Row],[TITOLO_INTERVENTO]]&lt;&gt;"",COUNTIF(ESITI_QUESTIONARI!C:C,tbl_corsi[[#This Row],[TITOLO_INTERVENTO]]),"")</f>
        <v/>
      </c>
      <c r="D11" t="str">
        <f>IF(tbl_corsi[[#This Row],[TITOLO_INTERVENTO]]&lt;&gt;"",tbl_corsi[[#This Row],[TITOLO_INTERVENTO]],"")</f>
        <v/>
      </c>
    </row>
    <row r="12" spans="1:4">
      <c r="A12" s="13"/>
      <c r="B12" s="13" t="str" cm="1">
        <f t="array" ref="B12">IFERROR(INDEX(ESITI_QUESTIONARI!$C$2:$C$5000,_xlfn.AGGREGATE(15,6,(ROW(ESITI_QUESTIONARI!$C$2:$C$5000)-ROW(ESITI_QUESTIONARI!$C$2)+1)/((ESITI_QUESTIONARI!$C$2:$C$5000&lt;&gt;"")*(COUNTIF($B$1:B11,ESITI_QUESTIONARI!$C$2:$C$5000)=0)),1)),"")</f>
        <v/>
      </c>
      <c r="C12" t="str">
        <f>IF(tbl_corsi[[#This Row],[TITOLO_INTERVENTO]]&lt;&gt;"",COUNTIF(ESITI_QUESTIONARI!C:C,tbl_corsi[[#This Row],[TITOLO_INTERVENTO]]),"")</f>
        <v/>
      </c>
      <c r="D12" t="str">
        <f>IF(tbl_corsi[[#This Row],[TITOLO_INTERVENTO]]&lt;&gt;"",tbl_corsi[[#This Row],[TITOLO_INTERVENTO]],"")</f>
        <v/>
      </c>
    </row>
    <row r="13" spans="1:4">
      <c r="A13" s="13"/>
      <c r="B13" s="13" t="str" cm="1">
        <f t="array" ref="B13">IFERROR(INDEX(ESITI_QUESTIONARI!$C$2:$C$5000,_xlfn.AGGREGATE(15,6,(ROW(ESITI_QUESTIONARI!$C$2:$C$5000)-ROW(ESITI_QUESTIONARI!$C$2)+1)/((ESITI_QUESTIONARI!$C$2:$C$5000&lt;&gt;"")*(COUNTIF($B$1:B12,ESITI_QUESTIONARI!$C$2:$C$5000)=0)),1)),"")</f>
        <v/>
      </c>
      <c r="C13" t="str">
        <f>IF(tbl_corsi[[#This Row],[TITOLO_INTERVENTO]]&lt;&gt;"",COUNTIF(ESITI_QUESTIONARI!C:C,tbl_corsi[[#This Row],[TITOLO_INTERVENTO]]),"")</f>
        <v/>
      </c>
      <c r="D13" t="str">
        <f>IF(tbl_corsi[[#This Row],[TITOLO_INTERVENTO]]&lt;&gt;"",tbl_corsi[[#This Row],[TITOLO_INTERVENTO]],"")</f>
        <v/>
      </c>
    </row>
    <row r="14" spans="1:4">
      <c r="A14" s="13"/>
      <c r="B14" s="13" t="str" cm="1">
        <f t="array" ref="B14">IFERROR(INDEX(ESITI_QUESTIONARI!$C$2:$C$5000,_xlfn.AGGREGATE(15,6,(ROW(ESITI_QUESTIONARI!$C$2:$C$5000)-ROW(ESITI_QUESTIONARI!$C$2)+1)/((ESITI_QUESTIONARI!$C$2:$C$5000&lt;&gt;"")*(COUNTIF($B$1:B13,ESITI_QUESTIONARI!$C$2:$C$5000)=0)),1)),"")</f>
        <v/>
      </c>
      <c r="C14" t="str">
        <f>IF(tbl_corsi[[#This Row],[TITOLO_INTERVENTO]]&lt;&gt;"",COUNTIF(ESITI_QUESTIONARI!C:C,tbl_corsi[[#This Row],[TITOLO_INTERVENTO]]),"")</f>
        <v/>
      </c>
      <c r="D14" t="str">
        <f>IF(tbl_corsi[[#This Row],[TITOLO_INTERVENTO]]&lt;&gt;"",tbl_corsi[[#This Row],[TITOLO_INTERVENTO]],"")</f>
        <v/>
      </c>
    </row>
    <row r="15" spans="1:4">
      <c r="A15" s="13"/>
      <c r="B15" s="13" t="str" cm="1">
        <f t="array" ref="B15">IFERROR(INDEX(ESITI_QUESTIONARI!$C$2:$C$5000,_xlfn.AGGREGATE(15,6,(ROW(ESITI_QUESTIONARI!$C$2:$C$5000)-ROW(ESITI_QUESTIONARI!$C$2)+1)/((ESITI_QUESTIONARI!$C$2:$C$5000&lt;&gt;"")*(COUNTIF($B$1:B14,ESITI_QUESTIONARI!$C$2:$C$5000)=0)),1)),"")</f>
        <v/>
      </c>
      <c r="C15" t="str">
        <f>IF(tbl_corsi[[#This Row],[TITOLO_INTERVENTO]]&lt;&gt;"",COUNTIF(ESITI_QUESTIONARI!C:C,tbl_corsi[[#This Row],[TITOLO_INTERVENTO]]),"")</f>
        <v/>
      </c>
      <c r="D15" t="str">
        <f>IF(tbl_corsi[[#This Row],[TITOLO_INTERVENTO]]&lt;&gt;"",tbl_corsi[[#This Row],[TITOLO_INTERVENTO]],"")</f>
        <v/>
      </c>
    </row>
    <row r="16" spans="1:4">
      <c r="A16" s="13"/>
      <c r="B16" s="13" t="str" cm="1">
        <f t="array" ref="B16">IFERROR(INDEX(ESITI_QUESTIONARI!$C$2:$C$5000,_xlfn.AGGREGATE(15,6,(ROW(ESITI_QUESTIONARI!$C$2:$C$5000)-ROW(ESITI_QUESTIONARI!$C$2)+1)/((ESITI_QUESTIONARI!$C$2:$C$5000&lt;&gt;"")*(COUNTIF($B$1:B15,ESITI_QUESTIONARI!$C$2:$C$5000)=0)),1)),"")</f>
        <v/>
      </c>
      <c r="C16" t="str">
        <f>IF(tbl_corsi[[#This Row],[TITOLO_INTERVENTO]]&lt;&gt;"",COUNTIF(ESITI_QUESTIONARI!C:C,tbl_corsi[[#This Row],[TITOLO_INTERVENTO]]),"")</f>
        <v/>
      </c>
      <c r="D16" t="str">
        <f>IF(tbl_corsi[[#This Row],[TITOLO_INTERVENTO]]&lt;&gt;"",tbl_corsi[[#This Row],[TITOLO_INTERVENTO]],"")</f>
        <v/>
      </c>
    </row>
    <row r="17" spans="1:4">
      <c r="A17" s="13"/>
      <c r="B17" s="13" t="str" cm="1">
        <f t="array" ref="B17">IFERROR(INDEX(ESITI_QUESTIONARI!$C$2:$C$5000,_xlfn.AGGREGATE(15,6,(ROW(ESITI_QUESTIONARI!$C$2:$C$5000)-ROW(ESITI_QUESTIONARI!$C$2)+1)/((ESITI_QUESTIONARI!$C$2:$C$5000&lt;&gt;"")*(COUNTIF($B$1:B16,ESITI_QUESTIONARI!$C$2:$C$5000)=0)),1)),"")</f>
        <v/>
      </c>
      <c r="C17" t="str">
        <f>IF(tbl_corsi[[#This Row],[TITOLO_INTERVENTO]]&lt;&gt;"",COUNTIF(ESITI_QUESTIONARI!C:C,tbl_corsi[[#This Row],[TITOLO_INTERVENTO]]),"")</f>
        <v/>
      </c>
      <c r="D17" t="str">
        <f>IF(tbl_corsi[[#This Row],[TITOLO_INTERVENTO]]&lt;&gt;"",tbl_corsi[[#This Row],[TITOLO_INTERVENTO]],"")</f>
        <v/>
      </c>
    </row>
    <row r="18" spans="1:4">
      <c r="A18" s="13"/>
      <c r="B18" s="13" t="str" cm="1">
        <f t="array" ref="B18">IFERROR(INDEX(ESITI_QUESTIONARI!$C$2:$C$5000,_xlfn.AGGREGATE(15,6,(ROW(ESITI_QUESTIONARI!$C$2:$C$5000)-ROW(ESITI_QUESTIONARI!$C$2)+1)/((ESITI_QUESTIONARI!$C$2:$C$5000&lt;&gt;"")*(COUNTIF($B$1:B17,ESITI_QUESTIONARI!$C$2:$C$5000)=0)),1)),"")</f>
        <v/>
      </c>
      <c r="C18" t="str">
        <f>IF(tbl_corsi[[#This Row],[TITOLO_INTERVENTO]]&lt;&gt;"",COUNTIF(ESITI_QUESTIONARI!C:C,tbl_corsi[[#This Row],[TITOLO_INTERVENTO]]),"")</f>
        <v/>
      </c>
      <c r="D18" t="str">
        <f>IF(tbl_corsi[[#This Row],[TITOLO_INTERVENTO]]&lt;&gt;"",tbl_corsi[[#This Row],[TITOLO_INTERVENTO]],"")</f>
        <v/>
      </c>
    </row>
    <row r="19" spans="1:4">
      <c r="A19" s="13"/>
      <c r="B19" s="13" t="str" cm="1">
        <f t="array" ref="B19">IFERROR(INDEX(ESITI_QUESTIONARI!$C$2:$C$5000,_xlfn.AGGREGATE(15,6,(ROW(ESITI_QUESTIONARI!$C$2:$C$5000)-ROW(ESITI_QUESTIONARI!$C$2)+1)/((ESITI_QUESTIONARI!$C$2:$C$5000&lt;&gt;"")*(COUNTIF($B$1:B18,ESITI_QUESTIONARI!$C$2:$C$5000)=0)),1)),"")</f>
        <v/>
      </c>
      <c r="C19" t="str">
        <f>IF(tbl_corsi[[#This Row],[TITOLO_INTERVENTO]]&lt;&gt;"",COUNTIF(ESITI_QUESTIONARI!C:C,tbl_corsi[[#This Row],[TITOLO_INTERVENTO]]),"")</f>
        <v/>
      </c>
      <c r="D19" t="str">
        <f>IF(tbl_corsi[[#This Row],[TITOLO_INTERVENTO]]&lt;&gt;"",tbl_corsi[[#This Row],[TITOLO_INTERVENTO]],"")</f>
        <v/>
      </c>
    </row>
    <row r="20" spans="1:4">
      <c r="A20" s="13"/>
      <c r="B20" s="13" t="str" cm="1">
        <f t="array" ref="B20">IFERROR(INDEX(ESITI_QUESTIONARI!$C$2:$C$5000,_xlfn.AGGREGATE(15,6,(ROW(ESITI_QUESTIONARI!$C$2:$C$5000)-ROW(ESITI_QUESTIONARI!$C$2)+1)/((ESITI_QUESTIONARI!$C$2:$C$5000&lt;&gt;"")*(COUNTIF($B$1:B19,ESITI_QUESTIONARI!$C$2:$C$5000)=0)),1)),"")</f>
        <v/>
      </c>
      <c r="C20" t="str">
        <f>IF(tbl_corsi[[#This Row],[TITOLO_INTERVENTO]]&lt;&gt;"",COUNTIF(ESITI_QUESTIONARI!C:C,tbl_corsi[[#This Row],[TITOLO_INTERVENTO]]),"")</f>
        <v/>
      </c>
      <c r="D20" t="str">
        <f>IF(tbl_corsi[[#This Row],[TITOLO_INTERVENTO]]&lt;&gt;"",tbl_corsi[[#This Row],[TITOLO_INTERVENTO]],"")</f>
        <v/>
      </c>
    </row>
    <row r="21" spans="1:4">
      <c r="A21" s="13"/>
      <c r="B21" s="13" t="str" cm="1">
        <f t="array" ref="B21">IFERROR(INDEX(ESITI_QUESTIONARI!$C$2:$C$5000,_xlfn.AGGREGATE(15,6,(ROW(ESITI_QUESTIONARI!$C$2:$C$5000)-ROW(ESITI_QUESTIONARI!$C$2)+1)/((ESITI_QUESTIONARI!$C$2:$C$5000&lt;&gt;"")*(COUNTIF($B$1:B20,ESITI_QUESTIONARI!$C$2:$C$5000)=0)),1)),"")</f>
        <v/>
      </c>
      <c r="C21" t="str">
        <f>IF(tbl_corsi[[#This Row],[TITOLO_INTERVENTO]]&lt;&gt;"",COUNTIF(ESITI_QUESTIONARI!C:C,tbl_corsi[[#This Row],[TITOLO_INTERVENTO]]),"")</f>
        <v/>
      </c>
      <c r="D21" t="str">
        <f>IF(tbl_corsi[[#This Row],[TITOLO_INTERVENTO]]&lt;&gt;"",tbl_corsi[[#This Row],[TITOLO_INTERVENTO]],"")</f>
        <v/>
      </c>
    </row>
    <row r="22" spans="1:4">
      <c r="A22" s="13"/>
      <c r="B22" s="13" t="str" cm="1">
        <f t="array" ref="B22">IFERROR(INDEX(ESITI_QUESTIONARI!$C$2:$C$5000,_xlfn.AGGREGATE(15,6,(ROW(ESITI_QUESTIONARI!$C$2:$C$5000)-ROW(ESITI_QUESTIONARI!$C$2)+1)/((ESITI_QUESTIONARI!$C$2:$C$5000&lt;&gt;"")*(COUNTIF($B$1:B21,ESITI_QUESTIONARI!$C$2:$C$5000)=0)),1)),"")</f>
        <v/>
      </c>
      <c r="C22" t="str">
        <f>IF(tbl_corsi[[#This Row],[TITOLO_INTERVENTO]]&lt;&gt;"",COUNTIF(ESITI_QUESTIONARI!C:C,tbl_corsi[[#This Row],[TITOLO_INTERVENTO]]),"")</f>
        <v/>
      </c>
      <c r="D22" t="str">
        <f>IF(tbl_corsi[[#This Row],[TITOLO_INTERVENTO]]&lt;&gt;"",tbl_corsi[[#This Row],[TITOLO_INTERVENTO]],"")</f>
        <v/>
      </c>
    </row>
    <row r="23" spans="1:4">
      <c r="A23" s="13"/>
      <c r="B23" s="13" t="str" cm="1">
        <f t="array" ref="B23">IFERROR(INDEX(ESITI_QUESTIONARI!$C$2:$C$5000,_xlfn.AGGREGATE(15,6,(ROW(ESITI_QUESTIONARI!$C$2:$C$5000)-ROW(ESITI_QUESTIONARI!$C$2)+1)/((ESITI_QUESTIONARI!$C$2:$C$5000&lt;&gt;"")*(COUNTIF($B$1:B22,ESITI_QUESTIONARI!$C$2:$C$5000)=0)),1)),"")</f>
        <v/>
      </c>
      <c r="C23" t="str">
        <f>IF(tbl_corsi[[#This Row],[TITOLO_INTERVENTO]]&lt;&gt;"",COUNTIF(ESITI_QUESTIONARI!C:C,tbl_corsi[[#This Row],[TITOLO_INTERVENTO]]),"")</f>
        <v/>
      </c>
      <c r="D23" t="str">
        <f>IF(tbl_corsi[[#This Row],[TITOLO_INTERVENTO]]&lt;&gt;"",tbl_corsi[[#This Row],[TITOLO_INTERVENTO]],"")</f>
        <v/>
      </c>
    </row>
    <row r="24" spans="1:4">
      <c r="A24" s="13"/>
      <c r="B24" s="13" t="str" cm="1">
        <f t="array" ref="B24">IFERROR(INDEX(ESITI_QUESTIONARI!$C$2:$C$5000,_xlfn.AGGREGATE(15,6,(ROW(ESITI_QUESTIONARI!$C$2:$C$5000)-ROW(ESITI_QUESTIONARI!$C$2)+1)/((ESITI_QUESTIONARI!$C$2:$C$5000&lt;&gt;"")*(COUNTIF($B$1:B23,ESITI_QUESTIONARI!$C$2:$C$5000)=0)),1)),"")</f>
        <v/>
      </c>
      <c r="C24" t="str">
        <f>IF(tbl_corsi[[#This Row],[TITOLO_INTERVENTO]]&lt;&gt;"",COUNTIF(ESITI_QUESTIONARI!C:C,tbl_corsi[[#This Row],[TITOLO_INTERVENTO]]),"")</f>
        <v/>
      </c>
      <c r="D24" t="str">
        <f>IF(tbl_corsi[[#This Row],[TITOLO_INTERVENTO]]&lt;&gt;"",tbl_corsi[[#This Row],[TITOLO_INTERVENTO]],"")</f>
        <v/>
      </c>
    </row>
    <row r="25" spans="1:4">
      <c r="A25" s="13"/>
      <c r="B25" s="13" t="str" cm="1">
        <f t="array" ref="B25">IFERROR(INDEX(ESITI_QUESTIONARI!$C$2:$C$5000,_xlfn.AGGREGATE(15,6,(ROW(ESITI_QUESTIONARI!$C$2:$C$5000)-ROW(ESITI_QUESTIONARI!$C$2)+1)/((ESITI_QUESTIONARI!$C$2:$C$5000&lt;&gt;"")*(COUNTIF($B$1:B24,ESITI_QUESTIONARI!$C$2:$C$5000)=0)),1)),"")</f>
        <v/>
      </c>
      <c r="C25" t="str">
        <f>IF(tbl_corsi[[#This Row],[TITOLO_INTERVENTO]]&lt;&gt;"",COUNTIF(ESITI_QUESTIONARI!C:C,tbl_corsi[[#This Row],[TITOLO_INTERVENTO]]),"")</f>
        <v/>
      </c>
      <c r="D25" t="str">
        <f>IF(tbl_corsi[[#This Row],[TITOLO_INTERVENTO]]&lt;&gt;"",tbl_corsi[[#This Row],[TITOLO_INTERVENTO]],"")</f>
        <v/>
      </c>
    </row>
    <row r="26" spans="1:4">
      <c r="A26" s="13"/>
      <c r="B26" s="13" t="str" cm="1">
        <f t="array" ref="B26">IFERROR(INDEX(ESITI_QUESTIONARI!$C$2:$C$5000,_xlfn.AGGREGATE(15,6,(ROW(ESITI_QUESTIONARI!$C$2:$C$5000)-ROW(ESITI_QUESTIONARI!$C$2)+1)/((ESITI_QUESTIONARI!$C$2:$C$5000&lt;&gt;"")*(COUNTIF($B$1:B25,ESITI_QUESTIONARI!$C$2:$C$5000)=0)),1)),"")</f>
        <v/>
      </c>
      <c r="C26" t="str">
        <f>IF(tbl_corsi[[#This Row],[TITOLO_INTERVENTO]]&lt;&gt;"",COUNTIF(ESITI_QUESTIONARI!C:C,tbl_corsi[[#This Row],[TITOLO_INTERVENTO]]),"")</f>
        <v/>
      </c>
      <c r="D26" t="str">
        <f>IF(tbl_corsi[[#This Row],[TITOLO_INTERVENTO]]&lt;&gt;"",tbl_corsi[[#This Row],[TITOLO_INTERVENTO]],"")</f>
        <v/>
      </c>
    </row>
    <row r="27" spans="1:4">
      <c r="A27" s="13"/>
      <c r="B27" s="13" t="str" cm="1">
        <f t="array" ref="B27">IFERROR(INDEX(ESITI_QUESTIONARI!$C$2:$C$5000,_xlfn.AGGREGATE(15,6,(ROW(ESITI_QUESTIONARI!$C$2:$C$5000)-ROW(ESITI_QUESTIONARI!$C$2)+1)/((ESITI_QUESTIONARI!$C$2:$C$5000&lt;&gt;"")*(COUNTIF($B$1:B26,ESITI_QUESTIONARI!$C$2:$C$5000)=0)),1)),"")</f>
        <v/>
      </c>
      <c r="C27" t="str">
        <f>IF(tbl_corsi[[#This Row],[TITOLO_INTERVENTO]]&lt;&gt;"",COUNTIF(ESITI_QUESTIONARI!C:C,tbl_corsi[[#This Row],[TITOLO_INTERVENTO]]),"")</f>
        <v/>
      </c>
      <c r="D27" t="str">
        <f>IF(tbl_corsi[[#This Row],[TITOLO_INTERVENTO]]&lt;&gt;"",tbl_corsi[[#This Row],[TITOLO_INTERVENTO]],"")</f>
        <v/>
      </c>
    </row>
    <row r="28" spans="1:4">
      <c r="A28" s="13"/>
      <c r="B28" s="13" t="str" cm="1">
        <f t="array" ref="B28">IFERROR(INDEX(ESITI_QUESTIONARI!$C$2:$C$5000,_xlfn.AGGREGATE(15,6,(ROW(ESITI_QUESTIONARI!$C$2:$C$5000)-ROW(ESITI_QUESTIONARI!$C$2)+1)/((ESITI_QUESTIONARI!$C$2:$C$5000&lt;&gt;"")*(COUNTIF($B$1:B27,ESITI_QUESTIONARI!$C$2:$C$5000)=0)),1)),"")</f>
        <v/>
      </c>
      <c r="C28" t="str">
        <f>IF(tbl_corsi[[#This Row],[TITOLO_INTERVENTO]]&lt;&gt;"",COUNTIF(ESITI_QUESTIONARI!C:C,tbl_corsi[[#This Row],[TITOLO_INTERVENTO]]),"")</f>
        <v/>
      </c>
      <c r="D28" t="str">
        <f>IF(tbl_corsi[[#This Row],[TITOLO_INTERVENTO]]&lt;&gt;"",tbl_corsi[[#This Row],[TITOLO_INTERVENTO]],"")</f>
        <v/>
      </c>
    </row>
    <row r="29" spans="1:4">
      <c r="A29" s="13"/>
      <c r="B29" s="13" t="str" cm="1">
        <f t="array" ref="B29">IFERROR(INDEX(ESITI_QUESTIONARI!$C$2:$C$5000,_xlfn.AGGREGATE(15,6,(ROW(ESITI_QUESTIONARI!$C$2:$C$5000)-ROW(ESITI_QUESTIONARI!$C$2)+1)/((ESITI_QUESTIONARI!$C$2:$C$5000&lt;&gt;"")*(COUNTIF($B$1:B28,ESITI_QUESTIONARI!$C$2:$C$5000)=0)),1)),"")</f>
        <v/>
      </c>
      <c r="C29" t="str">
        <f>IF(tbl_corsi[[#This Row],[TITOLO_INTERVENTO]]&lt;&gt;"",COUNTIF(ESITI_QUESTIONARI!C:C,tbl_corsi[[#This Row],[TITOLO_INTERVENTO]]),"")</f>
        <v/>
      </c>
      <c r="D29" t="str">
        <f>IF(tbl_corsi[[#This Row],[TITOLO_INTERVENTO]]&lt;&gt;"",tbl_corsi[[#This Row],[TITOLO_INTERVENTO]],"")</f>
        <v/>
      </c>
    </row>
    <row r="30" spans="1:4">
      <c r="A30" s="13"/>
      <c r="B30" s="13" t="str" cm="1">
        <f t="array" ref="B30">IFERROR(INDEX(ESITI_QUESTIONARI!$C$2:$C$5000,_xlfn.AGGREGATE(15,6,(ROW(ESITI_QUESTIONARI!$C$2:$C$5000)-ROW(ESITI_QUESTIONARI!$C$2)+1)/((ESITI_QUESTIONARI!$C$2:$C$5000&lt;&gt;"")*(COUNTIF($B$1:B29,ESITI_QUESTIONARI!$C$2:$C$5000)=0)),1)),"")</f>
        <v/>
      </c>
      <c r="C30" t="str">
        <f>IF(tbl_corsi[[#This Row],[TITOLO_INTERVENTO]]&lt;&gt;"",COUNTIF(ESITI_QUESTIONARI!C:C,tbl_corsi[[#This Row],[TITOLO_INTERVENTO]]),"")</f>
        <v/>
      </c>
      <c r="D30" t="str">
        <f>IF(tbl_corsi[[#This Row],[TITOLO_INTERVENTO]]&lt;&gt;"",tbl_corsi[[#This Row],[TITOLO_INTERVENTO]],"")</f>
        <v/>
      </c>
    </row>
    <row r="31" spans="1:4">
      <c r="A31" s="13"/>
      <c r="B31" s="13" t="str" cm="1">
        <f t="array" ref="B31">IFERROR(INDEX(ESITI_QUESTIONARI!$C$2:$C$5000,_xlfn.AGGREGATE(15,6,(ROW(ESITI_QUESTIONARI!$C$2:$C$5000)-ROW(ESITI_QUESTIONARI!$C$2)+1)/((ESITI_QUESTIONARI!$C$2:$C$5000&lt;&gt;"")*(COUNTIF($B$1:B30,ESITI_QUESTIONARI!$C$2:$C$5000)=0)),1)),"")</f>
        <v/>
      </c>
      <c r="C31" t="str">
        <f>IF(tbl_corsi[[#This Row],[TITOLO_INTERVENTO]]&lt;&gt;"",COUNTIF(ESITI_QUESTIONARI!C:C,tbl_corsi[[#This Row],[TITOLO_INTERVENTO]]),"")</f>
        <v/>
      </c>
      <c r="D31" t="str">
        <f>IF(tbl_corsi[[#This Row],[TITOLO_INTERVENTO]]&lt;&gt;"",tbl_corsi[[#This Row],[TITOLO_INTERVENTO]],"")</f>
        <v/>
      </c>
    </row>
    <row r="32" spans="1:4">
      <c r="A32" s="13"/>
      <c r="B32" s="13" t="str" cm="1">
        <f t="array" ref="B32">IFERROR(INDEX(ESITI_QUESTIONARI!$C$2:$C$5000,_xlfn.AGGREGATE(15,6,(ROW(ESITI_QUESTIONARI!$C$2:$C$5000)-ROW(ESITI_QUESTIONARI!$C$2)+1)/((ESITI_QUESTIONARI!$C$2:$C$5000&lt;&gt;"")*(COUNTIF($B$1:B31,ESITI_QUESTIONARI!$C$2:$C$5000)=0)),1)),"")</f>
        <v/>
      </c>
      <c r="C32" t="str">
        <f>IF(tbl_corsi[[#This Row],[TITOLO_INTERVENTO]]&lt;&gt;"",COUNTIF(ESITI_QUESTIONARI!C:C,tbl_corsi[[#This Row],[TITOLO_INTERVENTO]]),"")</f>
        <v/>
      </c>
      <c r="D32" t="str">
        <f>IF(tbl_corsi[[#This Row],[TITOLO_INTERVENTO]]&lt;&gt;"",tbl_corsi[[#This Row],[TITOLO_INTERVENTO]],"")</f>
        <v/>
      </c>
    </row>
    <row r="33" spans="1:4">
      <c r="A33" s="13"/>
      <c r="B33" s="13" t="str" cm="1">
        <f t="array" ref="B33">IFERROR(INDEX(ESITI_QUESTIONARI!$C$2:$C$5000,_xlfn.AGGREGATE(15,6,(ROW(ESITI_QUESTIONARI!$C$2:$C$5000)-ROW(ESITI_QUESTIONARI!$C$2)+1)/((ESITI_QUESTIONARI!$C$2:$C$5000&lt;&gt;"")*(COUNTIF($B$1:B32,ESITI_QUESTIONARI!$C$2:$C$5000)=0)),1)),"")</f>
        <v/>
      </c>
      <c r="C33" t="str">
        <f>IF(tbl_corsi[[#This Row],[TITOLO_INTERVENTO]]&lt;&gt;"",COUNTIF(ESITI_QUESTIONARI!C:C,tbl_corsi[[#This Row],[TITOLO_INTERVENTO]]),"")</f>
        <v/>
      </c>
      <c r="D33" t="str">
        <f>IF(tbl_corsi[[#This Row],[TITOLO_INTERVENTO]]&lt;&gt;"",tbl_corsi[[#This Row],[TITOLO_INTERVENTO]],"")</f>
        <v/>
      </c>
    </row>
    <row r="34" spans="1:4">
      <c r="A34" s="13"/>
      <c r="B34" s="13" t="str" cm="1">
        <f t="array" ref="B34">IFERROR(INDEX(ESITI_QUESTIONARI!$C$2:$C$5000,_xlfn.AGGREGATE(15,6,(ROW(ESITI_QUESTIONARI!$C$2:$C$5000)-ROW(ESITI_QUESTIONARI!$C$2)+1)/((ESITI_QUESTIONARI!$C$2:$C$5000&lt;&gt;"")*(COUNTIF($B$1:B33,ESITI_QUESTIONARI!$C$2:$C$5000)=0)),1)),"")</f>
        <v/>
      </c>
      <c r="C34" t="str">
        <f>IF(tbl_corsi[[#This Row],[TITOLO_INTERVENTO]]&lt;&gt;"",COUNTIF(ESITI_QUESTIONARI!C:C,tbl_corsi[[#This Row],[TITOLO_INTERVENTO]]),"")</f>
        <v/>
      </c>
      <c r="D34" t="str">
        <f>IF(tbl_corsi[[#This Row],[TITOLO_INTERVENTO]]&lt;&gt;"",tbl_corsi[[#This Row],[TITOLO_INTERVENTO]],"")</f>
        <v/>
      </c>
    </row>
    <row r="35" spans="1:4">
      <c r="A35" s="13"/>
      <c r="B35" s="13" t="str" cm="1">
        <f t="array" ref="B35">IFERROR(INDEX(ESITI_QUESTIONARI!$C$2:$C$5000,_xlfn.AGGREGATE(15,6,(ROW(ESITI_QUESTIONARI!$C$2:$C$5000)-ROW(ESITI_QUESTIONARI!$C$2)+1)/((ESITI_QUESTIONARI!$C$2:$C$5000&lt;&gt;"")*(COUNTIF($B$1:B34,ESITI_QUESTIONARI!$C$2:$C$5000)=0)),1)),"")</f>
        <v/>
      </c>
      <c r="C35" t="str">
        <f>IF(tbl_corsi[[#This Row],[TITOLO_INTERVENTO]]&lt;&gt;"",COUNTIF(ESITI_QUESTIONARI!C:C,tbl_corsi[[#This Row],[TITOLO_INTERVENTO]]),"")</f>
        <v/>
      </c>
      <c r="D35" t="str">
        <f>IF(tbl_corsi[[#This Row],[TITOLO_INTERVENTO]]&lt;&gt;"",tbl_corsi[[#This Row],[TITOLO_INTERVENTO]],"")</f>
        <v/>
      </c>
    </row>
    <row r="36" spans="1:4">
      <c r="A36" s="13"/>
      <c r="B36" s="13" t="str" cm="1">
        <f t="array" ref="B36">IFERROR(INDEX(ESITI_QUESTIONARI!$C$2:$C$5000,_xlfn.AGGREGATE(15,6,(ROW(ESITI_QUESTIONARI!$C$2:$C$5000)-ROW(ESITI_QUESTIONARI!$C$2)+1)/((ESITI_QUESTIONARI!$C$2:$C$5000&lt;&gt;"")*(COUNTIF($B$1:B35,ESITI_QUESTIONARI!$C$2:$C$5000)=0)),1)),"")</f>
        <v/>
      </c>
      <c r="C36" t="str">
        <f>IF(tbl_corsi[[#This Row],[TITOLO_INTERVENTO]]&lt;&gt;"",COUNTIF(ESITI_QUESTIONARI!C:C,tbl_corsi[[#This Row],[TITOLO_INTERVENTO]]),"")</f>
        <v/>
      </c>
      <c r="D36" t="str">
        <f>IF(tbl_corsi[[#This Row],[TITOLO_INTERVENTO]]&lt;&gt;"",tbl_corsi[[#This Row],[TITOLO_INTERVENTO]],"")</f>
        <v/>
      </c>
    </row>
    <row r="37" spans="1:4">
      <c r="A37" s="13"/>
      <c r="B37" s="13" t="str" cm="1">
        <f t="array" ref="B37">IFERROR(INDEX(ESITI_QUESTIONARI!$C$2:$C$5000,_xlfn.AGGREGATE(15,6,(ROW(ESITI_QUESTIONARI!$C$2:$C$5000)-ROW(ESITI_QUESTIONARI!$C$2)+1)/((ESITI_QUESTIONARI!$C$2:$C$5000&lt;&gt;"")*(COUNTIF($B$1:B36,ESITI_QUESTIONARI!$C$2:$C$5000)=0)),1)),"")</f>
        <v/>
      </c>
      <c r="C37" t="str">
        <f>IF(tbl_corsi[[#This Row],[TITOLO_INTERVENTO]]&lt;&gt;"",COUNTIF(ESITI_QUESTIONARI!C:C,tbl_corsi[[#This Row],[TITOLO_INTERVENTO]]),"")</f>
        <v/>
      </c>
      <c r="D37" t="str">
        <f>IF(tbl_corsi[[#This Row],[TITOLO_INTERVENTO]]&lt;&gt;"",tbl_corsi[[#This Row],[TITOLO_INTERVENTO]],"")</f>
        <v/>
      </c>
    </row>
    <row r="38" spans="1:4">
      <c r="A38" s="13"/>
      <c r="B38" s="13" t="str" cm="1">
        <f t="array" ref="B38">IFERROR(INDEX(ESITI_QUESTIONARI!$C$2:$C$5000,_xlfn.AGGREGATE(15,6,(ROW(ESITI_QUESTIONARI!$C$2:$C$5000)-ROW(ESITI_QUESTIONARI!$C$2)+1)/((ESITI_QUESTIONARI!$C$2:$C$5000&lt;&gt;"")*(COUNTIF($B$1:B37,ESITI_QUESTIONARI!$C$2:$C$5000)=0)),1)),"")</f>
        <v/>
      </c>
      <c r="C38" t="str">
        <f>IF(tbl_corsi[[#This Row],[TITOLO_INTERVENTO]]&lt;&gt;"",COUNTIF(ESITI_QUESTIONARI!C:C,tbl_corsi[[#This Row],[TITOLO_INTERVENTO]]),"")</f>
        <v/>
      </c>
      <c r="D38" t="str">
        <f>IF(tbl_corsi[[#This Row],[TITOLO_INTERVENTO]]&lt;&gt;"",tbl_corsi[[#This Row],[TITOLO_INTERVENTO]],"")</f>
        <v/>
      </c>
    </row>
    <row r="39" spans="1:4">
      <c r="A39" s="13"/>
      <c r="B39" s="13" t="str" cm="1">
        <f t="array" ref="B39">IFERROR(INDEX(ESITI_QUESTIONARI!$C$2:$C$5000,_xlfn.AGGREGATE(15,6,(ROW(ESITI_QUESTIONARI!$C$2:$C$5000)-ROW(ESITI_QUESTIONARI!$C$2)+1)/((ESITI_QUESTIONARI!$C$2:$C$5000&lt;&gt;"")*(COUNTIF($B$1:B38,ESITI_QUESTIONARI!$C$2:$C$5000)=0)),1)),"")</f>
        <v/>
      </c>
      <c r="C39" t="str">
        <f>IF(tbl_corsi[[#This Row],[TITOLO_INTERVENTO]]&lt;&gt;"",COUNTIF(ESITI_QUESTIONARI!C:C,tbl_corsi[[#This Row],[TITOLO_INTERVENTO]]),"")</f>
        <v/>
      </c>
      <c r="D39" t="str">
        <f>IF(tbl_corsi[[#This Row],[TITOLO_INTERVENTO]]&lt;&gt;"",tbl_corsi[[#This Row],[TITOLO_INTERVENTO]],"")</f>
        <v/>
      </c>
    </row>
    <row r="40" spans="1:4">
      <c r="A40" s="13"/>
      <c r="B40" s="13" t="str" cm="1">
        <f t="array" ref="B40">IFERROR(INDEX(ESITI_QUESTIONARI!$C$2:$C$5000,_xlfn.AGGREGATE(15,6,(ROW(ESITI_QUESTIONARI!$C$2:$C$5000)-ROW(ESITI_QUESTIONARI!$C$2)+1)/((ESITI_QUESTIONARI!$C$2:$C$5000&lt;&gt;"")*(COUNTIF($B$1:B39,ESITI_QUESTIONARI!$C$2:$C$5000)=0)),1)),"")</f>
        <v/>
      </c>
      <c r="C40" t="str">
        <f>IF(tbl_corsi[[#This Row],[TITOLO_INTERVENTO]]&lt;&gt;"",COUNTIF(ESITI_QUESTIONARI!C:C,tbl_corsi[[#This Row],[TITOLO_INTERVENTO]]),"")</f>
        <v/>
      </c>
      <c r="D40" t="str">
        <f>IF(tbl_corsi[[#This Row],[TITOLO_INTERVENTO]]&lt;&gt;"",tbl_corsi[[#This Row],[TITOLO_INTERVENTO]],"")</f>
        <v/>
      </c>
    </row>
    <row r="41" spans="1:4">
      <c r="A41" s="13"/>
      <c r="B41" s="13" t="str" cm="1">
        <f t="array" ref="B41">IFERROR(INDEX(ESITI_QUESTIONARI!$C$2:$C$5000,_xlfn.AGGREGATE(15,6,(ROW(ESITI_QUESTIONARI!$C$2:$C$5000)-ROW(ESITI_QUESTIONARI!$C$2)+1)/((ESITI_QUESTIONARI!$C$2:$C$5000&lt;&gt;"")*(COUNTIF($B$1:B40,ESITI_QUESTIONARI!$C$2:$C$5000)=0)),1)),"")</f>
        <v/>
      </c>
      <c r="C41" t="str">
        <f>IF(tbl_corsi[[#This Row],[TITOLO_INTERVENTO]]&lt;&gt;"",COUNTIF(ESITI_QUESTIONARI!C:C,tbl_corsi[[#This Row],[TITOLO_INTERVENTO]]),"")</f>
        <v/>
      </c>
      <c r="D41" t="str">
        <f>IF(tbl_corsi[[#This Row],[TITOLO_INTERVENTO]]&lt;&gt;"",tbl_corsi[[#This Row],[TITOLO_INTERVENTO]],"")</f>
        <v/>
      </c>
    </row>
    <row r="42" spans="1:4">
      <c r="A42" s="13"/>
      <c r="B42" s="13" t="str" cm="1">
        <f t="array" ref="B42">IFERROR(INDEX(ESITI_QUESTIONARI!$C$2:$C$5000,_xlfn.AGGREGATE(15,6,(ROW(ESITI_QUESTIONARI!$C$2:$C$5000)-ROW(ESITI_QUESTIONARI!$C$2)+1)/((ESITI_QUESTIONARI!$C$2:$C$5000&lt;&gt;"")*(COUNTIF($B$1:B41,ESITI_QUESTIONARI!$C$2:$C$5000)=0)),1)),"")</f>
        <v/>
      </c>
      <c r="C42" t="str">
        <f>IF(tbl_corsi[[#This Row],[TITOLO_INTERVENTO]]&lt;&gt;"",COUNTIF(ESITI_QUESTIONARI!C:C,tbl_corsi[[#This Row],[TITOLO_INTERVENTO]]),"")</f>
        <v/>
      </c>
      <c r="D42" t="str">
        <f>IF(tbl_corsi[[#This Row],[TITOLO_INTERVENTO]]&lt;&gt;"",tbl_corsi[[#This Row],[TITOLO_INTERVENTO]],"")</f>
        <v/>
      </c>
    </row>
    <row r="43" spans="1:4">
      <c r="A43" s="13"/>
      <c r="B43" s="13" t="str" cm="1">
        <f t="array" ref="B43">IFERROR(INDEX(ESITI_QUESTIONARI!$C$2:$C$5000,_xlfn.AGGREGATE(15,6,(ROW(ESITI_QUESTIONARI!$C$2:$C$5000)-ROW(ESITI_QUESTIONARI!$C$2)+1)/((ESITI_QUESTIONARI!$C$2:$C$5000&lt;&gt;"")*(COUNTIF($B$1:B42,ESITI_QUESTIONARI!$C$2:$C$5000)=0)),1)),"")</f>
        <v/>
      </c>
      <c r="C43" t="str">
        <f>IF(tbl_corsi[[#This Row],[TITOLO_INTERVENTO]]&lt;&gt;"",COUNTIF(ESITI_QUESTIONARI!C:C,tbl_corsi[[#This Row],[TITOLO_INTERVENTO]]),"")</f>
        <v/>
      </c>
      <c r="D43" t="str">
        <f>IF(tbl_corsi[[#This Row],[TITOLO_INTERVENTO]]&lt;&gt;"",tbl_corsi[[#This Row],[TITOLO_INTERVENTO]],"")</f>
        <v/>
      </c>
    </row>
    <row r="44" spans="1:4">
      <c r="A44" s="13"/>
      <c r="B44" s="13" t="str" cm="1">
        <f t="array" ref="B44">IFERROR(INDEX(ESITI_QUESTIONARI!$C$2:$C$5000,_xlfn.AGGREGATE(15,6,(ROW(ESITI_QUESTIONARI!$C$2:$C$5000)-ROW(ESITI_QUESTIONARI!$C$2)+1)/((ESITI_QUESTIONARI!$C$2:$C$5000&lt;&gt;"")*(COUNTIF($B$1:B43,ESITI_QUESTIONARI!$C$2:$C$5000)=0)),1)),"")</f>
        <v/>
      </c>
      <c r="C44" t="str">
        <f>IF(tbl_corsi[[#This Row],[TITOLO_INTERVENTO]]&lt;&gt;"",COUNTIF(ESITI_QUESTIONARI!C:C,tbl_corsi[[#This Row],[TITOLO_INTERVENTO]]),"")</f>
        <v/>
      </c>
      <c r="D44" t="str">
        <f>IF(tbl_corsi[[#This Row],[TITOLO_INTERVENTO]]&lt;&gt;"",tbl_corsi[[#This Row],[TITOLO_INTERVENTO]],"")</f>
        <v/>
      </c>
    </row>
    <row r="45" spans="1:4">
      <c r="A45" s="13"/>
      <c r="B45" s="13" t="str" cm="1">
        <f t="array" ref="B45">IFERROR(INDEX(ESITI_QUESTIONARI!$C$2:$C$5000,_xlfn.AGGREGATE(15,6,(ROW(ESITI_QUESTIONARI!$C$2:$C$5000)-ROW(ESITI_QUESTIONARI!$C$2)+1)/((ESITI_QUESTIONARI!$C$2:$C$5000&lt;&gt;"")*(COUNTIF($B$1:B44,ESITI_QUESTIONARI!$C$2:$C$5000)=0)),1)),"")</f>
        <v/>
      </c>
      <c r="C45" t="str">
        <f>IF(tbl_corsi[[#This Row],[TITOLO_INTERVENTO]]&lt;&gt;"",COUNTIF(ESITI_QUESTIONARI!C:C,tbl_corsi[[#This Row],[TITOLO_INTERVENTO]]),"")</f>
        <v/>
      </c>
      <c r="D45" t="str">
        <f>IF(tbl_corsi[[#This Row],[TITOLO_INTERVENTO]]&lt;&gt;"",tbl_corsi[[#This Row],[TITOLO_INTERVENTO]],"")</f>
        <v/>
      </c>
    </row>
    <row r="46" spans="1:4">
      <c r="A46" s="13"/>
      <c r="B46" s="13" t="str" cm="1">
        <f t="array" ref="B46">IFERROR(INDEX(ESITI_QUESTIONARI!$C$2:$C$5000,_xlfn.AGGREGATE(15,6,(ROW(ESITI_QUESTIONARI!$C$2:$C$5000)-ROW(ESITI_QUESTIONARI!$C$2)+1)/((ESITI_QUESTIONARI!$C$2:$C$5000&lt;&gt;"")*(COUNTIF($B$1:B45,ESITI_QUESTIONARI!$C$2:$C$5000)=0)),1)),"")</f>
        <v/>
      </c>
      <c r="C46" t="str">
        <f>IF(tbl_corsi[[#This Row],[TITOLO_INTERVENTO]]&lt;&gt;"",COUNTIF(ESITI_QUESTIONARI!C:C,tbl_corsi[[#This Row],[TITOLO_INTERVENTO]]),"")</f>
        <v/>
      </c>
      <c r="D46" t="str">
        <f>IF(tbl_corsi[[#This Row],[TITOLO_INTERVENTO]]&lt;&gt;"",tbl_corsi[[#This Row],[TITOLO_INTERVENTO]],"")</f>
        <v/>
      </c>
    </row>
    <row r="47" spans="1:4">
      <c r="A47" s="13"/>
      <c r="B47" s="13" t="str" cm="1">
        <f t="array" ref="B47">IFERROR(INDEX(ESITI_QUESTIONARI!$C$2:$C$5000,_xlfn.AGGREGATE(15,6,(ROW(ESITI_QUESTIONARI!$C$2:$C$5000)-ROW(ESITI_QUESTIONARI!$C$2)+1)/((ESITI_QUESTIONARI!$C$2:$C$5000&lt;&gt;"")*(COUNTIF($B$1:B46,ESITI_QUESTIONARI!$C$2:$C$5000)=0)),1)),"")</f>
        <v/>
      </c>
      <c r="C47" t="str">
        <f>IF(tbl_corsi[[#This Row],[TITOLO_INTERVENTO]]&lt;&gt;"",COUNTIF(ESITI_QUESTIONARI!C:C,tbl_corsi[[#This Row],[TITOLO_INTERVENTO]]),"")</f>
        <v/>
      </c>
      <c r="D47" t="str">
        <f>IF(tbl_corsi[[#This Row],[TITOLO_INTERVENTO]]&lt;&gt;"",tbl_corsi[[#This Row],[TITOLO_INTERVENTO]],"")</f>
        <v/>
      </c>
    </row>
    <row r="48" spans="1:4">
      <c r="A48" s="13"/>
      <c r="B48" s="13" t="str" cm="1">
        <f t="array" ref="B48">IFERROR(INDEX(ESITI_QUESTIONARI!$C$2:$C$5000,_xlfn.AGGREGATE(15,6,(ROW(ESITI_QUESTIONARI!$C$2:$C$5000)-ROW(ESITI_QUESTIONARI!$C$2)+1)/((ESITI_QUESTIONARI!$C$2:$C$5000&lt;&gt;"")*(COUNTIF($B$1:B47,ESITI_QUESTIONARI!$C$2:$C$5000)=0)),1)),"")</f>
        <v/>
      </c>
      <c r="C48" t="str">
        <f>IF(tbl_corsi[[#This Row],[TITOLO_INTERVENTO]]&lt;&gt;"",COUNTIF(ESITI_QUESTIONARI!C:C,tbl_corsi[[#This Row],[TITOLO_INTERVENTO]]),"")</f>
        <v/>
      </c>
      <c r="D48" t="str">
        <f>IF(tbl_corsi[[#This Row],[TITOLO_INTERVENTO]]&lt;&gt;"",tbl_corsi[[#This Row],[TITOLO_INTERVENTO]],"")</f>
        <v/>
      </c>
    </row>
    <row r="49" spans="1:4">
      <c r="A49" s="13"/>
      <c r="B49" s="13" t="str" cm="1">
        <f t="array" ref="B49">IFERROR(INDEX(ESITI_QUESTIONARI!$C$2:$C$5000,_xlfn.AGGREGATE(15,6,(ROW(ESITI_QUESTIONARI!$C$2:$C$5000)-ROW(ESITI_QUESTIONARI!$C$2)+1)/((ESITI_QUESTIONARI!$C$2:$C$5000&lt;&gt;"")*(COUNTIF($B$1:B48,ESITI_QUESTIONARI!$C$2:$C$5000)=0)),1)),"")</f>
        <v/>
      </c>
      <c r="C49" t="str">
        <f>IF(tbl_corsi[[#This Row],[TITOLO_INTERVENTO]]&lt;&gt;"",COUNTIF(ESITI_QUESTIONARI!C:C,tbl_corsi[[#This Row],[TITOLO_INTERVENTO]]),"")</f>
        <v/>
      </c>
      <c r="D49" t="str">
        <f>IF(tbl_corsi[[#This Row],[TITOLO_INTERVENTO]]&lt;&gt;"",tbl_corsi[[#This Row],[TITOLO_INTERVENTO]],"")</f>
        <v/>
      </c>
    </row>
    <row r="50" spans="1:4">
      <c r="A50" s="13"/>
      <c r="B50" s="13" t="str" cm="1">
        <f t="array" ref="B50">IFERROR(INDEX(ESITI_QUESTIONARI!$C$2:$C$5000,_xlfn.AGGREGATE(15,6,(ROW(ESITI_QUESTIONARI!$C$2:$C$5000)-ROW(ESITI_QUESTIONARI!$C$2)+1)/((ESITI_QUESTIONARI!$C$2:$C$5000&lt;&gt;"")*(COUNTIF($B$1:B49,ESITI_QUESTIONARI!$C$2:$C$5000)=0)),1)),"")</f>
        <v/>
      </c>
      <c r="C50" t="str">
        <f>IF(tbl_corsi[[#This Row],[TITOLO_INTERVENTO]]&lt;&gt;"",COUNTIF(ESITI_QUESTIONARI!C:C,tbl_corsi[[#This Row],[TITOLO_INTERVENTO]]),"")</f>
        <v/>
      </c>
      <c r="D50" t="str">
        <f>IF(tbl_corsi[[#This Row],[TITOLO_INTERVENTO]]&lt;&gt;"",tbl_corsi[[#This Row],[TITOLO_INTERVENTO]],"")</f>
        <v/>
      </c>
    </row>
    <row r="51" spans="1:4">
      <c r="A51" s="13"/>
      <c r="B51" s="13" t="str" cm="1">
        <f t="array" ref="B51">IFERROR(INDEX(ESITI_QUESTIONARI!$C$2:$C$5000,_xlfn.AGGREGATE(15,6,(ROW(ESITI_QUESTIONARI!$C$2:$C$5000)-ROW(ESITI_QUESTIONARI!$C$2)+1)/((ESITI_QUESTIONARI!$C$2:$C$5000&lt;&gt;"")*(COUNTIF($B$1:B50,ESITI_QUESTIONARI!$C$2:$C$5000)=0)),1)),"")</f>
        <v/>
      </c>
      <c r="C51" t="str">
        <f>IF(tbl_corsi[[#This Row],[TITOLO_INTERVENTO]]&lt;&gt;"",COUNTIF(ESITI_QUESTIONARI!C:C,tbl_corsi[[#This Row],[TITOLO_INTERVENTO]]),"")</f>
        <v/>
      </c>
      <c r="D51" t="str">
        <f>IF(tbl_corsi[[#This Row],[TITOLO_INTERVENTO]]&lt;&gt;"",tbl_corsi[[#This Row],[TITOLO_INTERVENTO]],"")</f>
        <v/>
      </c>
    </row>
    <row r="52" spans="1:4">
      <c r="A52" s="13"/>
      <c r="B52" s="13" t="str" cm="1">
        <f t="array" ref="B52">IFERROR(INDEX(ESITI_QUESTIONARI!$C$2:$C$5000,_xlfn.AGGREGATE(15,6,(ROW(ESITI_QUESTIONARI!$C$2:$C$5000)-ROW(ESITI_QUESTIONARI!$C$2)+1)/((ESITI_QUESTIONARI!$C$2:$C$5000&lt;&gt;"")*(COUNTIF($B$1:B51,ESITI_QUESTIONARI!$C$2:$C$5000)=0)),1)),"")</f>
        <v/>
      </c>
      <c r="C52" t="str">
        <f>IF(tbl_corsi[[#This Row],[TITOLO_INTERVENTO]]&lt;&gt;"",COUNTIF(ESITI_QUESTIONARI!C:C,tbl_corsi[[#This Row],[TITOLO_INTERVENTO]]),"")</f>
        <v/>
      </c>
      <c r="D52" t="str">
        <f>IF(tbl_corsi[[#This Row],[TITOLO_INTERVENTO]]&lt;&gt;"",tbl_corsi[[#This Row],[TITOLO_INTERVENTO]],"")</f>
        <v/>
      </c>
    </row>
    <row r="53" spans="1:4">
      <c r="A53" s="13"/>
      <c r="B53" s="13" t="str" cm="1">
        <f t="array" ref="B53">IFERROR(INDEX(ESITI_QUESTIONARI!$C$2:$C$5000,_xlfn.AGGREGATE(15,6,(ROW(ESITI_QUESTIONARI!$C$2:$C$5000)-ROW(ESITI_QUESTIONARI!$C$2)+1)/((ESITI_QUESTIONARI!$C$2:$C$5000&lt;&gt;"")*(COUNTIF($B$1:B52,ESITI_QUESTIONARI!$C$2:$C$5000)=0)),1)),"")</f>
        <v/>
      </c>
      <c r="C53" t="str">
        <f>IF(tbl_corsi[[#This Row],[TITOLO_INTERVENTO]]&lt;&gt;"",COUNTIF(ESITI_QUESTIONARI!C:C,tbl_corsi[[#This Row],[TITOLO_INTERVENTO]]),"")</f>
        <v/>
      </c>
      <c r="D53" t="str">
        <f>IF(tbl_corsi[[#This Row],[TITOLO_INTERVENTO]]&lt;&gt;"",tbl_corsi[[#This Row],[TITOLO_INTERVENTO]],"")</f>
        <v/>
      </c>
    </row>
    <row r="54" spans="1:4">
      <c r="A54" s="13"/>
      <c r="B54" s="13" t="str" cm="1">
        <f t="array" ref="B54">IFERROR(INDEX(ESITI_QUESTIONARI!$C$2:$C$5000,_xlfn.AGGREGATE(15,6,(ROW(ESITI_QUESTIONARI!$C$2:$C$5000)-ROW(ESITI_QUESTIONARI!$C$2)+1)/((ESITI_QUESTIONARI!$C$2:$C$5000&lt;&gt;"")*(COUNTIF($B$1:B53,ESITI_QUESTIONARI!$C$2:$C$5000)=0)),1)),"")</f>
        <v/>
      </c>
      <c r="C54" t="str">
        <f>IF(tbl_corsi[[#This Row],[TITOLO_INTERVENTO]]&lt;&gt;"",COUNTIF(ESITI_QUESTIONARI!C:C,tbl_corsi[[#This Row],[TITOLO_INTERVENTO]]),"")</f>
        <v/>
      </c>
      <c r="D54" t="str">
        <f>IF(tbl_corsi[[#This Row],[TITOLO_INTERVENTO]]&lt;&gt;"",tbl_corsi[[#This Row],[TITOLO_INTERVENTO]],"")</f>
        <v/>
      </c>
    </row>
    <row r="55" spans="1:4">
      <c r="A55" s="13"/>
      <c r="B55" s="13" t="str" cm="1">
        <f t="array" ref="B55">IFERROR(INDEX(ESITI_QUESTIONARI!$C$2:$C$5000,_xlfn.AGGREGATE(15,6,(ROW(ESITI_QUESTIONARI!$C$2:$C$5000)-ROW(ESITI_QUESTIONARI!$C$2)+1)/((ESITI_QUESTIONARI!$C$2:$C$5000&lt;&gt;"")*(COUNTIF($B$1:B54,ESITI_QUESTIONARI!$C$2:$C$5000)=0)),1)),"")</f>
        <v/>
      </c>
      <c r="C55" t="str">
        <f>IF(tbl_corsi[[#This Row],[TITOLO_INTERVENTO]]&lt;&gt;"",COUNTIF(ESITI_QUESTIONARI!C:C,tbl_corsi[[#This Row],[TITOLO_INTERVENTO]]),"")</f>
        <v/>
      </c>
      <c r="D55" t="str">
        <f>IF(tbl_corsi[[#This Row],[TITOLO_INTERVENTO]]&lt;&gt;"",tbl_corsi[[#This Row],[TITOLO_INTERVENTO]],"")</f>
        <v/>
      </c>
    </row>
    <row r="56" spans="1:4">
      <c r="A56" s="13"/>
      <c r="B56" s="13" t="str" cm="1">
        <f t="array" ref="B56">IFERROR(INDEX(ESITI_QUESTIONARI!$C$2:$C$5000,_xlfn.AGGREGATE(15,6,(ROW(ESITI_QUESTIONARI!$C$2:$C$5000)-ROW(ESITI_QUESTIONARI!$C$2)+1)/((ESITI_QUESTIONARI!$C$2:$C$5000&lt;&gt;"")*(COUNTIF($B$1:B55,ESITI_QUESTIONARI!$C$2:$C$5000)=0)),1)),"")</f>
        <v/>
      </c>
      <c r="C56" t="str">
        <f>IF(tbl_corsi[[#This Row],[TITOLO_INTERVENTO]]&lt;&gt;"",COUNTIF(ESITI_QUESTIONARI!C:C,tbl_corsi[[#This Row],[TITOLO_INTERVENTO]]),"")</f>
        <v/>
      </c>
      <c r="D56" t="str">
        <f>IF(tbl_corsi[[#This Row],[TITOLO_INTERVENTO]]&lt;&gt;"",tbl_corsi[[#This Row],[TITOLO_INTERVENTO]],"")</f>
        <v/>
      </c>
    </row>
    <row r="57" spans="1:4">
      <c r="A57" s="13"/>
      <c r="B57" s="13" t="str" cm="1">
        <f t="array" ref="B57">IFERROR(INDEX(ESITI_QUESTIONARI!$C$2:$C$5000,_xlfn.AGGREGATE(15,6,(ROW(ESITI_QUESTIONARI!$C$2:$C$5000)-ROW(ESITI_QUESTIONARI!$C$2)+1)/((ESITI_QUESTIONARI!$C$2:$C$5000&lt;&gt;"")*(COUNTIF($B$1:B56,ESITI_QUESTIONARI!$C$2:$C$5000)=0)),1)),"")</f>
        <v/>
      </c>
      <c r="C57" t="str">
        <f>IF(tbl_corsi[[#This Row],[TITOLO_INTERVENTO]]&lt;&gt;"",COUNTIF(ESITI_QUESTIONARI!C:C,tbl_corsi[[#This Row],[TITOLO_INTERVENTO]]),"")</f>
        <v/>
      </c>
      <c r="D57" t="str">
        <f>IF(tbl_corsi[[#This Row],[TITOLO_INTERVENTO]]&lt;&gt;"",tbl_corsi[[#This Row],[TITOLO_INTERVENTO]],"")</f>
        <v/>
      </c>
    </row>
    <row r="58" spans="1:4">
      <c r="A58" s="13"/>
      <c r="B58" s="13" t="str" cm="1">
        <f t="array" ref="B58">IFERROR(INDEX(ESITI_QUESTIONARI!$C$2:$C$5000,_xlfn.AGGREGATE(15,6,(ROW(ESITI_QUESTIONARI!$C$2:$C$5000)-ROW(ESITI_QUESTIONARI!$C$2)+1)/((ESITI_QUESTIONARI!$C$2:$C$5000&lt;&gt;"")*(COUNTIF($B$1:B57,ESITI_QUESTIONARI!$C$2:$C$5000)=0)),1)),"")</f>
        <v/>
      </c>
      <c r="C58" t="str">
        <f>IF(tbl_corsi[[#This Row],[TITOLO_INTERVENTO]]&lt;&gt;"",COUNTIF(ESITI_QUESTIONARI!C:C,tbl_corsi[[#This Row],[TITOLO_INTERVENTO]]),"")</f>
        <v/>
      </c>
      <c r="D58" t="str">
        <f>IF(tbl_corsi[[#This Row],[TITOLO_INTERVENTO]]&lt;&gt;"",tbl_corsi[[#This Row],[TITOLO_INTERVENTO]],"")</f>
        <v/>
      </c>
    </row>
    <row r="59" spans="1:4">
      <c r="A59" s="13"/>
      <c r="B59" s="13" t="str" cm="1">
        <f t="array" ref="B59">IFERROR(INDEX(ESITI_QUESTIONARI!$C$2:$C$5000,_xlfn.AGGREGATE(15,6,(ROW(ESITI_QUESTIONARI!$C$2:$C$5000)-ROW(ESITI_QUESTIONARI!$C$2)+1)/((ESITI_QUESTIONARI!$C$2:$C$5000&lt;&gt;"")*(COUNTIF($B$1:B58,ESITI_QUESTIONARI!$C$2:$C$5000)=0)),1)),"")</f>
        <v/>
      </c>
      <c r="C59" t="str">
        <f>IF(tbl_corsi[[#This Row],[TITOLO_INTERVENTO]]&lt;&gt;"",COUNTIF(ESITI_QUESTIONARI!C:C,tbl_corsi[[#This Row],[TITOLO_INTERVENTO]]),"")</f>
        <v/>
      </c>
      <c r="D59" t="str">
        <f>IF(tbl_corsi[[#This Row],[TITOLO_INTERVENTO]]&lt;&gt;"",tbl_corsi[[#This Row],[TITOLO_INTERVENTO]],"")</f>
        <v/>
      </c>
    </row>
    <row r="60" spans="1:4">
      <c r="A60" s="13"/>
      <c r="B60" s="13" t="str" cm="1">
        <f t="array" ref="B60">IFERROR(INDEX(ESITI_QUESTIONARI!$C$2:$C$5000,_xlfn.AGGREGATE(15,6,(ROW(ESITI_QUESTIONARI!$C$2:$C$5000)-ROW(ESITI_QUESTIONARI!$C$2)+1)/((ESITI_QUESTIONARI!$C$2:$C$5000&lt;&gt;"")*(COUNTIF($B$1:B59,ESITI_QUESTIONARI!$C$2:$C$5000)=0)),1)),"")</f>
        <v/>
      </c>
      <c r="C60" t="str">
        <f>IF(tbl_corsi[[#This Row],[TITOLO_INTERVENTO]]&lt;&gt;"",COUNTIF(ESITI_QUESTIONARI!C:C,tbl_corsi[[#This Row],[TITOLO_INTERVENTO]]),"")</f>
        <v/>
      </c>
      <c r="D60" t="str">
        <f>IF(tbl_corsi[[#This Row],[TITOLO_INTERVENTO]]&lt;&gt;"",tbl_corsi[[#This Row],[TITOLO_INTERVENTO]],"")</f>
        <v/>
      </c>
    </row>
    <row r="61" spans="1:4">
      <c r="A61" s="13"/>
      <c r="B61" s="13" t="str" cm="1">
        <f t="array" ref="B61">IFERROR(INDEX(ESITI_QUESTIONARI!$C$2:$C$5000,_xlfn.AGGREGATE(15,6,(ROW(ESITI_QUESTIONARI!$C$2:$C$5000)-ROW(ESITI_QUESTIONARI!$C$2)+1)/((ESITI_QUESTIONARI!$C$2:$C$5000&lt;&gt;"")*(COUNTIF($B$1:B60,ESITI_QUESTIONARI!$C$2:$C$5000)=0)),1)),"")</f>
        <v/>
      </c>
      <c r="C61" t="str">
        <f>IF(tbl_corsi[[#This Row],[TITOLO_INTERVENTO]]&lt;&gt;"",COUNTIF(ESITI_QUESTIONARI!C:C,tbl_corsi[[#This Row],[TITOLO_INTERVENTO]]),"")</f>
        <v/>
      </c>
      <c r="D61" t="str">
        <f>IF(tbl_corsi[[#This Row],[TITOLO_INTERVENTO]]&lt;&gt;"",tbl_corsi[[#This Row],[TITOLO_INTERVENTO]],"")</f>
        <v/>
      </c>
    </row>
    <row r="62" spans="1:4">
      <c r="A62" s="13"/>
      <c r="B62" s="13" t="str" cm="1">
        <f t="array" ref="B62">IFERROR(INDEX(ESITI_QUESTIONARI!$C$2:$C$5000,_xlfn.AGGREGATE(15,6,(ROW(ESITI_QUESTIONARI!$C$2:$C$5000)-ROW(ESITI_QUESTIONARI!$C$2)+1)/((ESITI_QUESTIONARI!$C$2:$C$5000&lt;&gt;"")*(COUNTIF($B$1:B61,ESITI_QUESTIONARI!$C$2:$C$5000)=0)),1)),"")</f>
        <v/>
      </c>
      <c r="C62" t="str">
        <f>IF(tbl_corsi[[#This Row],[TITOLO_INTERVENTO]]&lt;&gt;"",COUNTIF(ESITI_QUESTIONARI!C:C,tbl_corsi[[#This Row],[TITOLO_INTERVENTO]]),"")</f>
        <v/>
      </c>
      <c r="D62" t="str">
        <f>IF(tbl_corsi[[#This Row],[TITOLO_INTERVENTO]]&lt;&gt;"",tbl_corsi[[#This Row],[TITOLO_INTERVENTO]],"")</f>
        <v/>
      </c>
    </row>
    <row r="63" spans="1:4">
      <c r="A63" s="13"/>
      <c r="B63" s="13" t="str" cm="1">
        <f t="array" ref="B63">IFERROR(INDEX(ESITI_QUESTIONARI!$C$2:$C$5000,_xlfn.AGGREGATE(15,6,(ROW(ESITI_QUESTIONARI!$C$2:$C$5000)-ROW(ESITI_QUESTIONARI!$C$2)+1)/((ESITI_QUESTIONARI!$C$2:$C$5000&lt;&gt;"")*(COUNTIF($B$1:B62,ESITI_QUESTIONARI!$C$2:$C$5000)=0)),1)),"")</f>
        <v/>
      </c>
      <c r="C63" t="str">
        <f>IF(tbl_corsi[[#This Row],[TITOLO_INTERVENTO]]&lt;&gt;"",COUNTIF(ESITI_QUESTIONARI!C:C,tbl_corsi[[#This Row],[TITOLO_INTERVENTO]]),"")</f>
        <v/>
      </c>
      <c r="D63" t="str">
        <f>IF(tbl_corsi[[#This Row],[TITOLO_INTERVENTO]]&lt;&gt;"",tbl_corsi[[#This Row],[TITOLO_INTERVENTO]],"")</f>
        <v/>
      </c>
    </row>
    <row r="64" spans="1:4">
      <c r="A64" s="13"/>
      <c r="B64" s="13" t="str" cm="1">
        <f t="array" ref="B64">IFERROR(INDEX(ESITI_QUESTIONARI!$C$2:$C$5000,_xlfn.AGGREGATE(15,6,(ROW(ESITI_QUESTIONARI!$C$2:$C$5000)-ROW(ESITI_QUESTIONARI!$C$2)+1)/((ESITI_QUESTIONARI!$C$2:$C$5000&lt;&gt;"")*(COUNTIF($B$1:B63,ESITI_QUESTIONARI!$C$2:$C$5000)=0)),1)),"")</f>
        <v/>
      </c>
      <c r="C64" t="str">
        <f>IF(tbl_corsi[[#This Row],[TITOLO_INTERVENTO]]&lt;&gt;"",COUNTIF(ESITI_QUESTIONARI!C:C,tbl_corsi[[#This Row],[TITOLO_INTERVENTO]]),"")</f>
        <v/>
      </c>
      <c r="D64" t="str">
        <f>IF(tbl_corsi[[#This Row],[TITOLO_INTERVENTO]]&lt;&gt;"",tbl_corsi[[#This Row],[TITOLO_INTERVENTO]],"")</f>
        <v/>
      </c>
    </row>
    <row r="65" spans="1:4">
      <c r="A65" s="13"/>
      <c r="B65" s="13" t="str" cm="1">
        <f t="array" ref="B65">IFERROR(INDEX(ESITI_QUESTIONARI!$C$2:$C$5000,_xlfn.AGGREGATE(15,6,(ROW(ESITI_QUESTIONARI!$C$2:$C$5000)-ROW(ESITI_QUESTIONARI!$C$2)+1)/((ESITI_QUESTIONARI!$C$2:$C$5000&lt;&gt;"")*(COUNTIF($B$1:B64,ESITI_QUESTIONARI!$C$2:$C$5000)=0)),1)),"")</f>
        <v/>
      </c>
      <c r="C65" t="str">
        <f>IF(tbl_corsi[[#This Row],[TITOLO_INTERVENTO]]&lt;&gt;"",COUNTIF(ESITI_QUESTIONARI!C:C,tbl_corsi[[#This Row],[TITOLO_INTERVENTO]]),"")</f>
        <v/>
      </c>
      <c r="D65" t="str">
        <f>IF(tbl_corsi[[#This Row],[TITOLO_INTERVENTO]]&lt;&gt;"",tbl_corsi[[#This Row],[TITOLO_INTERVENTO]],"")</f>
        <v/>
      </c>
    </row>
    <row r="66" spans="1:4">
      <c r="A66" s="13"/>
      <c r="B66" s="13" t="str" cm="1">
        <f t="array" ref="B66">IFERROR(INDEX(ESITI_QUESTIONARI!$C$2:$C$5000,_xlfn.AGGREGATE(15,6,(ROW(ESITI_QUESTIONARI!$C$2:$C$5000)-ROW(ESITI_QUESTIONARI!$C$2)+1)/((ESITI_QUESTIONARI!$C$2:$C$5000&lt;&gt;"")*(COUNTIF($B$1:B65,ESITI_QUESTIONARI!$C$2:$C$5000)=0)),1)),"")</f>
        <v/>
      </c>
      <c r="C66" t="str">
        <f>IF(tbl_corsi[[#This Row],[TITOLO_INTERVENTO]]&lt;&gt;"",COUNTIF(ESITI_QUESTIONARI!C:C,tbl_corsi[[#This Row],[TITOLO_INTERVENTO]]),"")</f>
        <v/>
      </c>
      <c r="D66" t="str">
        <f>IF(tbl_corsi[[#This Row],[TITOLO_INTERVENTO]]&lt;&gt;"",tbl_corsi[[#This Row],[TITOLO_INTERVENTO]],"")</f>
        <v/>
      </c>
    </row>
    <row r="67" spans="1:4">
      <c r="A67" s="13"/>
      <c r="B67" s="13" t="str" cm="1">
        <f t="array" ref="B67">IFERROR(INDEX(ESITI_QUESTIONARI!$C$2:$C$5000,_xlfn.AGGREGATE(15,6,(ROW(ESITI_QUESTIONARI!$C$2:$C$5000)-ROW(ESITI_QUESTIONARI!$C$2)+1)/((ESITI_QUESTIONARI!$C$2:$C$5000&lt;&gt;"")*(COUNTIF($B$1:B66,ESITI_QUESTIONARI!$C$2:$C$5000)=0)),1)),"")</f>
        <v/>
      </c>
      <c r="C67" t="str">
        <f>IF(tbl_corsi[[#This Row],[TITOLO_INTERVENTO]]&lt;&gt;"",COUNTIF(ESITI_QUESTIONARI!C:C,tbl_corsi[[#This Row],[TITOLO_INTERVENTO]]),"")</f>
        <v/>
      </c>
      <c r="D67" t="str">
        <f>IF(tbl_corsi[[#This Row],[TITOLO_INTERVENTO]]&lt;&gt;"",tbl_corsi[[#This Row],[TITOLO_INTERVENTO]],"")</f>
        <v/>
      </c>
    </row>
    <row r="68" spans="1:4">
      <c r="A68" s="13"/>
      <c r="B68" s="13" t="str" cm="1">
        <f t="array" ref="B68">IFERROR(INDEX(ESITI_QUESTIONARI!$C$2:$C$5000,_xlfn.AGGREGATE(15,6,(ROW(ESITI_QUESTIONARI!$C$2:$C$5000)-ROW(ESITI_QUESTIONARI!$C$2)+1)/((ESITI_QUESTIONARI!$C$2:$C$5000&lt;&gt;"")*(COUNTIF($B$1:B67,ESITI_QUESTIONARI!$C$2:$C$5000)=0)),1)),"")</f>
        <v/>
      </c>
      <c r="C68" t="str">
        <f>IF(tbl_corsi[[#This Row],[TITOLO_INTERVENTO]]&lt;&gt;"",COUNTIF(ESITI_QUESTIONARI!C:C,tbl_corsi[[#This Row],[TITOLO_INTERVENTO]]),"")</f>
        <v/>
      </c>
      <c r="D68" t="str">
        <f>IF(tbl_corsi[[#This Row],[TITOLO_INTERVENTO]]&lt;&gt;"",tbl_corsi[[#This Row],[TITOLO_INTERVENTO]],"")</f>
        <v/>
      </c>
    </row>
    <row r="69" spans="1:4">
      <c r="A69" s="13"/>
      <c r="B69" s="13" t="str" cm="1">
        <f t="array" ref="B69">IFERROR(INDEX(ESITI_QUESTIONARI!$C$2:$C$5000,_xlfn.AGGREGATE(15,6,(ROW(ESITI_QUESTIONARI!$C$2:$C$5000)-ROW(ESITI_QUESTIONARI!$C$2)+1)/((ESITI_QUESTIONARI!$C$2:$C$5000&lt;&gt;"")*(COUNTIF($B$1:B68,ESITI_QUESTIONARI!$C$2:$C$5000)=0)),1)),"")</f>
        <v/>
      </c>
      <c r="C69" t="str">
        <f>IF(tbl_corsi[[#This Row],[TITOLO_INTERVENTO]]&lt;&gt;"",COUNTIF(ESITI_QUESTIONARI!C:C,tbl_corsi[[#This Row],[TITOLO_INTERVENTO]]),"")</f>
        <v/>
      </c>
      <c r="D69" t="str">
        <f>IF(tbl_corsi[[#This Row],[TITOLO_INTERVENTO]]&lt;&gt;"",tbl_corsi[[#This Row],[TITOLO_INTERVENTO]],"")</f>
        <v/>
      </c>
    </row>
    <row r="70" spans="1:4">
      <c r="A70" s="13"/>
      <c r="B70" s="13" t="str" cm="1">
        <f t="array" ref="B70">IFERROR(INDEX(ESITI_QUESTIONARI!$C$2:$C$5000,_xlfn.AGGREGATE(15,6,(ROW(ESITI_QUESTIONARI!$C$2:$C$5000)-ROW(ESITI_QUESTIONARI!$C$2)+1)/((ESITI_QUESTIONARI!$C$2:$C$5000&lt;&gt;"")*(COUNTIF($B$1:B69,ESITI_QUESTIONARI!$C$2:$C$5000)=0)),1)),"")</f>
        <v/>
      </c>
      <c r="C70" t="str">
        <f>IF(tbl_corsi[[#This Row],[TITOLO_INTERVENTO]]&lt;&gt;"",COUNTIF(ESITI_QUESTIONARI!C:C,tbl_corsi[[#This Row],[TITOLO_INTERVENTO]]),"")</f>
        <v/>
      </c>
      <c r="D70" t="str">
        <f>IF(tbl_corsi[[#This Row],[TITOLO_INTERVENTO]]&lt;&gt;"",tbl_corsi[[#This Row],[TITOLO_INTERVENTO]],"")</f>
        <v/>
      </c>
    </row>
    <row r="71" spans="1:4">
      <c r="A71" s="13"/>
      <c r="B71" s="13" t="str" cm="1">
        <f t="array" ref="B71">IFERROR(INDEX(ESITI_QUESTIONARI!$C$2:$C$5000,_xlfn.AGGREGATE(15,6,(ROW(ESITI_QUESTIONARI!$C$2:$C$5000)-ROW(ESITI_QUESTIONARI!$C$2)+1)/((ESITI_QUESTIONARI!$C$2:$C$5000&lt;&gt;"")*(COUNTIF($B$1:B70,ESITI_QUESTIONARI!$C$2:$C$5000)=0)),1)),"")</f>
        <v/>
      </c>
      <c r="C71" t="str">
        <f>IF(tbl_corsi[[#This Row],[TITOLO_INTERVENTO]]&lt;&gt;"",COUNTIF(ESITI_QUESTIONARI!C:C,tbl_corsi[[#This Row],[TITOLO_INTERVENTO]]),"")</f>
        <v/>
      </c>
      <c r="D71" t="str">
        <f>IF(tbl_corsi[[#This Row],[TITOLO_INTERVENTO]]&lt;&gt;"",tbl_corsi[[#This Row],[TITOLO_INTERVENTO]],"")</f>
        <v/>
      </c>
    </row>
    <row r="72" spans="1:4">
      <c r="A72" s="13"/>
      <c r="B72" s="13" t="str" cm="1">
        <f t="array" ref="B72">IFERROR(INDEX(ESITI_QUESTIONARI!$C$2:$C$5000,_xlfn.AGGREGATE(15,6,(ROW(ESITI_QUESTIONARI!$C$2:$C$5000)-ROW(ESITI_QUESTIONARI!$C$2)+1)/((ESITI_QUESTIONARI!$C$2:$C$5000&lt;&gt;"")*(COUNTIF($B$1:B71,ESITI_QUESTIONARI!$C$2:$C$5000)=0)),1)),"")</f>
        <v/>
      </c>
      <c r="C72" t="str">
        <f>IF(tbl_corsi[[#This Row],[TITOLO_INTERVENTO]]&lt;&gt;"",COUNTIF(ESITI_QUESTIONARI!C:C,tbl_corsi[[#This Row],[TITOLO_INTERVENTO]]),"")</f>
        <v/>
      </c>
      <c r="D72" t="str">
        <f>IF(tbl_corsi[[#This Row],[TITOLO_INTERVENTO]]&lt;&gt;"",tbl_corsi[[#This Row],[TITOLO_INTERVENTO]],"")</f>
        <v/>
      </c>
    </row>
    <row r="73" spans="1:4">
      <c r="A73" s="13"/>
      <c r="B73" s="13" t="str" cm="1">
        <f t="array" ref="B73">IFERROR(INDEX(ESITI_QUESTIONARI!$C$2:$C$5000,_xlfn.AGGREGATE(15,6,(ROW(ESITI_QUESTIONARI!$C$2:$C$5000)-ROW(ESITI_QUESTIONARI!$C$2)+1)/((ESITI_QUESTIONARI!$C$2:$C$5000&lt;&gt;"")*(COUNTIF($B$1:B72,ESITI_QUESTIONARI!$C$2:$C$5000)=0)),1)),"")</f>
        <v/>
      </c>
      <c r="C73" t="str">
        <f>IF(tbl_corsi[[#This Row],[TITOLO_INTERVENTO]]&lt;&gt;"",COUNTIF(ESITI_QUESTIONARI!C:C,tbl_corsi[[#This Row],[TITOLO_INTERVENTO]]),"")</f>
        <v/>
      </c>
      <c r="D73" t="str">
        <f>IF(tbl_corsi[[#This Row],[TITOLO_INTERVENTO]]&lt;&gt;"",tbl_corsi[[#This Row],[TITOLO_INTERVENTO]],"")</f>
        <v/>
      </c>
    </row>
    <row r="74" spans="1:4">
      <c r="A74" s="13"/>
      <c r="B74" s="13" t="str" cm="1">
        <f t="array" ref="B74">IFERROR(INDEX(ESITI_QUESTIONARI!$C$2:$C$5000,_xlfn.AGGREGATE(15,6,(ROW(ESITI_QUESTIONARI!$C$2:$C$5000)-ROW(ESITI_QUESTIONARI!$C$2)+1)/((ESITI_QUESTIONARI!$C$2:$C$5000&lt;&gt;"")*(COUNTIF($B$1:B73,ESITI_QUESTIONARI!$C$2:$C$5000)=0)),1)),"")</f>
        <v/>
      </c>
      <c r="C74" t="str">
        <f>IF(tbl_corsi[[#This Row],[TITOLO_INTERVENTO]]&lt;&gt;"",COUNTIF(ESITI_QUESTIONARI!C:C,tbl_corsi[[#This Row],[TITOLO_INTERVENTO]]),"")</f>
        <v/>
      </c>
      <c r="D74" t="str">
        <f>IF(tbl_corsi[[#This Row],[TITOLO_INTERVENTO]]&lt;&gt;"",tbl_corsi[[#This Row],[TITOLO_INTERVENTO]],"")</f>
        <v/>
      </c>
    </row>
    <row r="75" spans="1:4">
      <c r="A75" s="13"/>
      <c r="B75" s="13" t="str" cm="1">
        <f t="array" ref="B75">IFERROR(INDEX(ESITI_QUESTIONARI!$C$2:$C$5000,_xlfn.AGGREGATE(15,6,(ROW(ESITI_QUESTIONARI!$C$2:$C$5000)-ROW(ESITI_QUESTIONARI!$C$2)+1)/((ESITI_QUESTIONARI!$C$2:$C$5000&lt;&gt;"")*(COUNTIF($B$1:B74,ESITI_QUESTIONARI!$C$2:$C$5000)=0)),1)),"")</f>
        <v/>
      </c>
      <c r="C75" t="str">
        <f>IF(tbl_corsi[[#This Row],[TITOLO_INTERVENTO]]&lt;&gt;"",COUNTIF(ESITI_QUESTIONARI!C:C,tbl_corsi[[#This Row],[TITOLO_INTERVENTO]]),"")</f>
        <v/>
      </c>
      <c r="D75" t="str">
        <f>IF(tbl_corsi[[#This Row],[TITOLO_INTERVENTO]]&lt;&gt;"",tbl_corsi[[#This Row],[TITOLO_INTERVENTO]],"")</f>
        <v/>
      </c>
    </row>
    <row r="76" spans="1:4">
      <c r="A76" s="13"/>
      <c r="B76" s="13" t="str" cm="1">
        <f t="array" ref="B76">IFERROR(INDEX(ESITI_QUESTIONARI!$C$2:$C$5000,_xlfn.AGGREGATE(15,6,(ROW(ESITI_QUESTIONARI!$C$2:$C$5000)-ROW(ESITI_QUESTIONARI!$C$2)+1)/((ESITI_QUESTIONARI!$C$2:$C$5000&lt;&gt;"")*(COUNTIF($B$1:B75,ESITI_QUESTIONARI!$C$2:$C$5000)=0)),1)),"")</f>
        <v/>
      </c>
      <c r="C76" t="str">
        <f>IF(tbl_corsi[[#This Row],[TITOLO_INTERVENTO]]&lt;&gt;"",COUNTIF(ESITI_QUESTIONARI!C:C,tbl_corsi[[#This Row],[TITOLO_INTERVENTO]]),"")</f>
        <v/>
      </c>
      <c r="D76" t="str">
        <f>IF(tbl_corsi[[#This Row],[TITOLO_INTERVENTO]]&lt;&gt;"",tbl_corsi[[#This Row],[TITOLO_INTERVENTO]],"")</f>
        <v/>
      </c>
    </row>
    <row r="77" spans="1:4">
      <c r="A77" s="13"/>
      <c r="B77" s="13" t="str" cm="1">
        <f t="array" ref="B77">IFERROR(INDEX(ESITI_QUESTIONARI!$C$2:$C$5000,_xlfn.AGGREGATE(15,6,(ROW(ESITI_QUESTIONARI!$C$2:$C$5000)-ROW(ESITI_QUESTIONARI!$C$2)+1)/((ESITI_QUESTIONARI!$C$2:$C$5000&lt;&gt;"")*(COUNTIF($B$1:B76,ESITI_QUESTIONARI!$C$2:$C$5000)=0)),1)),"")</f>
        <v/>
      </c>
      <c r="C77" t="str">
        <f>IF(tbl_corsi[[#This Row],[TITOLO_INTERVENTO]]&lt;&gt;"",COUNTIF(ESITI_QUESTIONARI!C:C,tbl_corsi[[#This Row],[TITOLO_INTERVENTO]]),"")</f>
        <v/>
      </c>
      <c r="D77" t="str">
        <f>IF(tbl_corsi[[#This Row],[TITOLO_INTERVENTO]]&lt;&gt;"",tbl_corsi[[#This Row],[TITOLO_INTERVENTO]],"")</f>
        <v/>
      </c>
    </row>
    <row r="78" spans="1:4">
      <c r="A78" s="13"/>
      <c r="B78" s="13" t="str" cm="1">
        <f t="array" ref="B78">IFERROR(INDEX(ESITI_QUESTIONARI!$C$2:$C$5000,_xlfn.AGGREGATE(15,6,(ROW(ESITI_QUESTIONARI!$C$2:$C$5000)-ROW(ESITI_QUESTIONARI!$C$2)+1)/((ESITI_QUESTIONARI!$C$2:$C$5000&lt;&gt;"")*(COUNTIF($B$1:B77,ESITI_QUESTIONARI!$C$2:$C$5000)=0)),1)),"")</f>
        <v/>
      </c>
      <c r="C78" t="str">
        <f>IF(tbl_corsi[[#This Row],[TITOLO_INTERVENTO]]&lt;&gt;"",COUNTIF(ESITI_QUESTIONARI!C:C,tbl_corsi[[#This Row],[TITOLO_INTERVENTO]]),"")</f>
        <v/>
      </c>
      <c r="D78" t="str">
        <f>IF(tbl_corsi[[#This Row],[TITOLO_INTERVENTO]]&lt;&gt;"",tbl_corsi[[#This Row],[TITOLO_INTERVENTO]],"")</f>
        <v/>
      </c>
    </row>
    <row r="79" spans="1:4">
      <c r="A79" s="13"/>
      <c r="B79" s="13" t="str" cm="1">
        <f t="array" ref="B79">IFERROR(INDEX(ESITI_QUESTIONARI!$C$2:$C$5000,_xlfn.AGGREGATE(15,6,(ROW(ESITI_QUESTIONARI!$C$2:$C$5000)-ROW(ESITI_QUESTIONARI!$C$2)+1)/((ESITI_QUESTIONARI!$C$2:$C$5000&lt;&gt;"")*(COUNTIF($B$1:B78,ESITI_QUESTIONARI!$C$2:$C$5000)=0)),1)),"")</f>
        <v/>
      </c>
      <c r="C79" t="str">
        <f>IF(tbl_corsi[[#This Row],[TITOLO_INTERVENTO]]&lt;&gt;"",COUNTIF(ESITI_QUESTIONARI!C:C,tbl_corsi[[#This Row],[TITOLO_INTERVENTO]]),"")</f>
        <v/>
      </c>
      <c r="D79" t="str">
        <f>IF(tbl_corsi[[#This Row],[TITOLO_INTERVENTO]]&lt;&gt;"",tbl_corsi[[#This Row],[TITOLO_INTERVENTO]],"")</f>
        <v/>
      </c>
    </row>
    <row r="80" spans="1:4">
      <c r="A80" s="13"/>
      <c r="B80" s="13" t="str" cm="1">
        <f t="array" ref="B80">IFERROR(INDEX(ESITI_QUESTIONARI!$C$2:$C$5000,_xlfn.AGGREGATE(15,6,(ROW(ESITI_QUESTIONARI!$C$2:$C$5000)-ROW(ESITI_QUESTIONARI!$C$2)+1)/((ESITI_QUESTIONARI!$C$2:$C$5000&lt;&gt;"")*(COUNTIF($B$1:B79,ESITI_QUESTIONARI!$C$2:$C$5000)=0)),1)),"")</f>
        <v/>
      </c>
      <c r="C80" t="str">
        <f>IF(tbl_corsi[[#This Row],[TITOLO_INTERVENTO]]&lt;&gt;"",COUNTIF(ESITI_QUESTIONARI!C:C,tbl_corsi[[#This Row],[TITOLO_INTERVENTO]]),"")</f>
        <v/>
      </c>
      <c r="D80" t="str">
        <f>IF(tbl_corsi[[#This Row],[TITOLO_INTERVENTO]]&lt;&gt;"",tbl_corsi[[#This Row],[TITOLO_INTERVENTO]],"")</f>
        <v/>
      </c>
    </row>
    <row r="81" spans="1:4">
      <c r="A81" s="13"/>
      <c r="B81" s="13" t="str" cm="1">
        <f t="array" ref="B81">IFERROR(INDEX(ESITI_QUESTIONARI!$C$2:$C$5000,_xlfn.AGGREGATE(15,6,(ROW(ESITI_QUESTIONARI!$C$2:$C$5000)-ROW(ESITI_QUESTIONARI!$C$2)+1)/((ESITI_QUESTIONARI!$C$2:$C$5000&lt;&gt;"")*(COUNTIF($B$1:B80,ESITI_QUESTIONARI!$C$2:$C$5000)=0)),1)),"")</f>
        <v/>
      </c>
      <c r="C81" t="str">
        <f>IF(tbl_corsi[[#This Row],[TITOLO_INTERVENTO]]&lt;&gt;"",COUNTIF(ESITI_QUESTIONARI!C:C,tbl_corsi[[#This Row],[TITOLO_INTERVENTO]]),"")</f>
        <v/>
      </c>
      <c r="D81" t="str">
        <f>IF(tbl_corsi[[#This Row],[TITOLO_INTERVENTO]]&lt;&gt;"",tbl_corsi[[#This Row],[TITOLO_INTERVENTO]],"")</f>
        <v/>
      </c>
    </row>
    <row r="82" spans="1:4">
      <c r="A82" s="13"/>
      <c r="B82" s="13" t="str" cm="1">
        <f t="array" ref="B82">IFERROR(INDEX(ESITI_QUESTIONARI!$C$2:$C$5000,_xlfn.AGGREGATE(15,6,(ROW(ESITI_QUESTIONARI!$C$2:$C$5000)-ROW(ESITI_QUESTIONARI!$C$2)+1)/((ESITI_QUESTIONARI!$C$2:$C$5000&lt;&gt;"")*(COUNTIF($B$1:B81,ESITI_QUESTIONARI!$C$2:$C$5000)=0)),1)),"")</f>
        <v/>
      </c>
      <c r="C82" t="str">
        <f>IF(tbl_corsi[[#This Row],[TITOLO_INTERVENTO]]&lt;&gt;"",COUNTIF(ESITI_QUESTIONARI!C:C,tbl_corsi[[#This Row],[TITOLO_INTERVENTO]]),"")</f>
        <v/>
      </c>
      <c r="D82" t="str">
        <f>IF(tbl_corsi[[#This Row],[TITOLO_INTERVENTO]]&lt;&gt;"",tbl_corsi[[#This Row],[TITOLO_INTERVENTO]],"")</f>
        <v/>
      </c>
    </row>
    <row r="83" spans="1:4">
      <c r="A83" s="13"/>
      <c r="B83" s="13" t="str" cm="1">
        <f t="array" ref="B83">IFERROR(INDEX(ESITI_QUESTIONARI!$C$2:$C$5000,_xlfn.AGGREGATE(15,6,(ROW(ESITI_QUESTIONARI!$C$2:$C$5000)-ROW(ESITI_QUESTIONARI!$C$2)+1)/((ESITI_QUESTIONARI!$C$2:$C$5000&lt;&gt;"")*(COUNTIF($B$1:B82,ESITI_QUESTIONARI!$C$2:$C$5000)=0)),1)),"")</f>
        <v/>
      </c>
      <c r="C83" t="str">
        <f>IF(tbl_corsi[[#This Row],[TITOLO_INTERVENTO]]&lt;&gt;"",COUNTIF(ESITI_QUESTIONARI!C:C,tbl_corsi[[#This Row],[TITOLO_INTERVENTO]]),"")</f>
        <v/>
      </c>
      <c r="D83" t="str">
        <f>IF(tbl_corsi[[#This Row],[TITOLO_INTERVENTO]]&lt;&gt;"",tbl_corsi[[#This Row],[TITOLO_INTERVENTO]],"")</f>
        <v/>
      </c>
    </row>
    <row r="84" spans="1:4">
      <c r="A84" s="13"/>
      <c r="B84" s="13" t="str" cm="1">
        <f t="array" ref="B84">IFERROR(INDEX(ESITI_QUESTIONARI!$C$2:$C$5000,_xlfn.AGGREGATE(15,6,(ROW(ESITI_QUESTIONARI!$C$2:$C$5000)-ROW(ESITI_QUESTIONARI!$C$2)+1)/((ESITI_QUESTIONARI!$C$2:$C$5000&lt;&gt;"")*(COUNTIF($B$1:B83,ESITI_QUESTIONARI!$C$2:$C$5000)=0)),1)),"")</f>
        <v/>
      </c>
      <c r="C84" t="str">
        <f>IF(tbl_corsi[[#This Row],[TITOLO_INTERVENTO]]&lt;&gt;"",COUNTIF(ESITI_QUESTIONARI!C:C,tbl_corsi[[#This Row],[TITOLO_INTERVENTO]]),"")</f>
        <v/>
      </c>
      <c r="D84" t="str">
        <f>IF(tbl_corsi[[#This Row],[TITOLO_INTERVENTO]]&lt;&gt;"",tbl_corsi[[#This Row],[TITOLO_INTERVENTO]],"")</f>
        <v/>
      </c>
    </row>
    <row r="85" spans="1:4">
      <c r="A85" s="13"/>
      <c r="B85" s="13" t="str" cm="1">
        <f t="array" ref="B85">IFERROR(INDEX(ESITI_QUESTIONARI!$C$2:$C$5000,_xlfn.AGGREGATE(15,6,(ROW(ESITI_QUESTIONARI!$C$2:$C$5000)-ROW(ESITI_QUESTIONARI!$C$2)+1)/((ESITI_QUESTIONARI!$C$2:$C$5000&lt;&gt;"")*(COUNTIF($B$1:B84,ESITI_QUESTIONARI!$C$2:$C$5000)=0)),1)),"")</f>
        <v/>
      </c>
      <c r="C85" t="str">
        <f>IF(tbl_corsi[[#This Row],[TITOLO_INTERVENTO]]&lt;&gt;"",COUNTIF(ESITI_QUESTIONARI!C:C,tbl_corsi[[#This Row],[TITOLO_INTERVENTO]]),"")</f>
        <v/>
      </c>
      <c r="D85" t="str">
        <f>IF(tbl_corsi[[#This Row],[TITOLO_INTERVENTO]]&lt;&gt;"",tbl_corsi[[#This Row],[TITOLO_INTERVENTO]],"")</f>
        <v/>
      </c>
    </row>
    <row r="86" spans="1:4">
      <c r="A86" s="13"/>
      <c r="B86" s="13" t="str" cm="1">
        <f t="array" ref="B86">IFERROR(INDEX(ESITI_QUESTIONARI!$C$2:$C$5000,_xlfn.AGGREGATE(15,6,(ROW(ESITI_QUESTIONARI!$C$2:$C$5000)-ROW(ESITI_QUESTIONARI!$C$2)+1)/((ESITI_QUESTIONARI!$C$2:$C$5000&lt;&gt;"")*(COUNTIF($B$1:B85,ESITI_QUESTIONARI!$C$2:$C$5000)=0)),1)),"")</f>
        <v/>
      </c>
      <c r="C86" t="str">
        <f>IF(tbl_corsi[[#This Row],[TITOLO_INTERVENTO]]&lt;&gt;"",COUNTIF(ESITI_QUESTIONARI!C:C,tbl_corsi[[#This Row],[TITOLO_INTERVENTO]]),"")</f>
        <v/>
      </c>
      <c r="D86" t="str">
        <f>IF(tbl_corsi[[#This Row],[TITOLO_INTERVENTO]]&lt;&gt;"",tbl_corsi[[#This Row],[TITOLO_INTERVENTO]],"")</f>
        <v/>
      </c>
    </row>
    <row r="87" spans="1:4">
      <c r="A87" s="13"/>
      <c r="B87" s="13" t="str" cm="1">
        <f t="array" ref="B87">IFERROR(INDEX(ESITI_QUESTIONARI!$C$2:$C$5000,_xlfn.AGGREGATE(15,6,(ROW(ESITI_QUESTIONARI!$C$2:$C$5000)-ROW(ESITI_QUESTIONARI!$C$2)+1)/((ESITI_QUESTIONARI!$C$2:$C$5000&lt;&gt;"")*(COUNTIF($B$1:B86,ESITI_QUESTIONARI!$C$2:$C$5000)=0)),1)),"")</f>
        <v/>
      </c>
      <c r="C87" t="str">
        <f>IF(tbl_corsi[[#This Row],[TITOLO_INTERVENTO]]&lt;&gt;"",COUNTIF(ESITI_QUESTIONARI!C:C,tbl_corsi[[#This Row],[TITOLO_INTERVENTO]]),"")</f>
        <v/>
      </c>
      <c r="D87" t="str">
        <f>IF(tbl_corsi[[#This Row],[TITOLO_INTERVENTO]]&lt;&gt;"",tbl_corsi[[#This Row],[TITOLO_INTERVENTO]],"")</f>
        <v/>
      </c>
    </row>
    <row r="88" spans="1:4">
      <c r="A88" s="13"/>
      <c r="B88" s="13" t="str" cm="1">
        <f t="array" ref="B88">IFERROR(INDEX(ESITI_QUESTIONARI!$C$2:$C$5000,_xlfn.AGGREGATE(15,6,(ROW(ESITI_QUESTIONARI!$C$2:$C$5000)-ROW(ESITI_QUESTIONARI!$C$2)+1)/((ESITI_QUESTIONARI!$C$2:$C$5000&lt;&gt;"")*(COUNTIF($B$1:B87,ESITI_QUESTIONARI!$C$2:$C$5000)=0)),1)),"")</f>
        <v/>
      </c>
      <c r="C88" t="str">
        <f>IF(tbl_corsi[[#This Row],[TITOLO_INTERVENTO]]&lt;&gt;"",COUNTIF(ESITI_QUESTIONARI!C:C,tbl_corsi[[#This Row],[TITOLO_INTERVENTO]]),"")</f>
        <v/>
      </c>
      <c r="D88" t="str">
        <f>IF(tbl_corsi[[#This Row],[TITOLO_INTERVENTO]]&lt;&gt;"",tbl_corsi[[#This Row],[TITOLO_INTERVENTO]],"")</f>
        <v/>
      </c>
    </row>
    <row r="89" spans="1:4">
      <c r="A89" s="13"/>
      <c r="B89" s="13" t="str" cm="1">
        <f t="array" ref="B89">IFERROR(INDEX(ESITI_QUESTIONARI!$C$2:$C$5000,_xlfn.AGGREGATE(15,6,(ROW(ESITI_QUESTIONARI!$C$2:$C$5000)-ROW(ESITI_QUESTIONARI!$C$2)+1)/((ESITI_QUESTIONARI!$C$2:$C$5000&lt;&gt;"")*(COUNTIF($B$1:B88,ESITI_QUESTIONARI!$C$2:$C$5000)=0)),1)),"")</f>
        <v/>
      </c>
      <c r="C89" t="str">
        <f>IF(tbl_corsi[[#This Row],[TITOLO_INTERVENTO]]&lt;&gt;"",COUNTIF(ESITI_QUESTIONARI!C:C,tbl_corsi[[#This Row],[TITOLO_INTERVENTO]]),"")</f>
        <v/>
      </c>
      <c r="D89" t="str">
        <f>IF(tbl_corsi[[#This Row],[TITOLO_INTERVENTO]]&lt;&gt;"",tbl_corsi[[#This Row],[TITOLO_INTERVENTO]],"")</f>
        <v/>
      </c>
    </row>
    <row r="90" spans="1:4">
      <c r="A90" s="13"/>
      <c r="B90" s="13" t="str" cm="1">
        <f t="array" ref="B90">IFERROR(INDEX(ESITI_QUESTIONARI!$C$2:$C$5000,_xlfn.AGGREGATE(15,6,(ROW(ESITI_QUESTIONARI!$C$2:$C$5000)-ROW(ESITI_QUESTIONARI!$C$2)+1)/((ESITI_QUESTIONARI!$C$2:$C$5000&lt;&gt;"")*(COUNTIF($B$1:B89,ESITI_QUESTIONARI!$C$2:$C$5000)=0)),1)),"")</f>
        <v/>
      </c>
      <c r="C90" t="str">
        <f>IF(tbl_corsi[[#This Row],[TITOLO_INTERVENTO]]&lt;&gt;"",COUNTIF(ESITI_QUESTIONARI!C:C,tbl_corsi[[#This Row],[TITOLO_INTERVENTO]]),"")</f>
        <v/>
      </c>
      <c r="D90" t="str">
        <f>IF(tbl_corsi[[#This Row],[TITOLO_INTERVENTO]]&lt;&gt;"",tbl_corsi[[#This Row],[TITOLO_INTERVENTO]],"")</f>
        <v/>
      </c>
    </row>
    <row r="91" spans="1:4">
      <c r="A91" s="13"/>
      <c r="B91" s="13" t="str" cm="1">
        <f t="array" ref="B91">IFERROR(INDEX(ESITI_QUESTIONARI!$C$2:$C$5000,_xlfn.AGGREGATE(15,6,(ROW(ESITI_QUESTIONARI!$C$2:$C$5000)-ROW(ESITI_QUESTIONARI!$C$2)+1)/((ESITI_QUESTIONARI!$C$2:$C$5000&lt;&gt;"")*(COUNTIF($B$1:B90,ESITI_QUESTIONARI!$C$2:$C$5000)=0)),1)),"")</f>
        <v/>
      </c>
      <c r="C91" t="str">
        <f>IF(tbl_corsi[[#This Row],[TITOLO_INTERVENTO]]&lt;&gt;"",COUNTIF(ESITI_QUESTIONARI!C:C,tbl_corsi[[#This Row],[TITOLO_INTERVENTO]]),"")</f>
        <v/>
      </c>
      <c r="D91" t="str">
        <f>IF(tbl_corsi[[#This Row],[TITOLO_INTERVENTO]]&lt;&gt;"",tbl_corsi[[#This Row],[TITOLO_INTERVENTO]],"")</f>
        <v/>
      </c>
    </row>
    <row r="92" spans="1:4">
      <c r="A92" s="13"/>
      <c r="B92" s="13" t="str" cm="1">
        <f t="array" ref="B92">IFERROR(INDEX(ESITI_QUESTIONARI!$C$2:$C$5000,_xlfn.AGGREGATE(15,6,(ROW(ESITI_QUESTIONARI!$C$2:$C$5000)-ROW(ESITI_QUESTIONARI!$C$2)+1)/((ESITI_QUESTIONARI!$C$2:$C$5000&lt;&gt;"")*(COUNTIF($B$1:B91,ESITI_QUESTIONARI!$C$2:$C$5000)=0)),1)),"")</f>
        <v/>
      </c>
      <c r="C92" t="str">
        <f>IF(tbl_corsi[[#This Row],[TITOLO_INTERVENTO]]&lt;&gt;"",COUNTIF(ESITI_QUESTIONARI!C:C,tbl_corsi[[#This Row],[TITOLO_INTERVENTO]]),"")</f>
        <v/>
      </c>
      <c r="D92" t="str">
        <f>IF(tbl_corsi[[#This Row],[TITOLO_INTERVENTO]]&lt;&gt;"",tbl_corsi[[#This Row],[TITOLO_INTERVENTO]],"")</f>
        <v/>
      </c>
    </row>
    <row r="93" spans="1:4">
      <c r="A93" s="13"/>
      <c r="B93" s="13" t="str" cm="1">
        <f t="array" ref="B93">IFERROR(INDEX(ESITI_QUESTIONARI!$C$2:$C$5000,_xlfn.AGGREGATE(15,6,(ROW(ESITI_QUESTIONARI!$C$2:$C$5000)-ROW(ESITI_QUESTIONARI!$C$2)+1)/((ESITI_QUESTIONARI!$C$2:$C$5000&lt;&gt;"")*(COUNTIF($B$1:B92,ESITI_QUESTIONARI!$C$2:$C$5000)=0)),1)),"")</f>
        <v/>
      </c>
      <c r="C93" t="str">
        <f>IF(tbl_corsi[[#This Row],[TITOLO_INTERVENTO]]&lt;&gt;"",COUNTIF(ESITI_QUESTIONARI!C:C,tbl_corsi[[#This Row],[TITOLO_INTERVENTO]]),"")</f>
        <v/>
      </c>
      <c r="D93" t="str">
        <f>IF(tbl_corsi[[#This Row],[TITOLO_INTERVENTO]]&lt;&gt;"",tbl_corsi[[#This Row],[TITOLO_INTERVENTO]],"")</f>
        <v/>
      </c>
    </row>
    <row r="94" spans="1:4">
      <c r="A94" s="13"/>
      <c r="B94" s="13" t="str" cm="1">
        <f t="array" ref="B94">IFERROR(INDEX(ESITI_QUESTIONARI!$C$2:$C$5000,_xlfn.AGGREGATE(15,6,(ROW(ESITI_QUESTIONARI!$C$2:$C$5000)-ROW(ESITI_QUESTIONARI!$C$2)+1)/((ESITI_QUESTIONARI!$C$2:$C$5000&lt;&gt;"")*(COUNTIF($B$1:B93,ESITI_QUESTIONARI!$C$2:$C$5000)=0)),1)),"")</f>
        <v/>
      </c>
      <c r="C94" t="str">
        <f>IF(tbl_corsi[[#This Row],[TITOLO_INTERVENTO]]&lt;&gt;"",COUNTIF(ESITI_QUESTIONARI!C:C,tbl_corsi[[#This Row],[TITOLO_INTERVENTO]]),"")</f>
        <v/>
      </c>
      <c r="D94" t="str">
        <f>IF(tbl_corsi[[#This Row],[TITOLO_INTERVENTO]]&lt;&gt;"",tbl_corsi[[#This Row],[TITOLO_INTERVENTO]],"")</f>
        <v/>
      </c>
    </row>
    <row r="95" spans="1:4">
      <c r="A95" s="13"/>
      <c r="B95" s="13" t="str" cm="1">
        <f t="array" ref="B95">IFERROR(INDEX(ESITI_QUESTIONARI!$C$2:$C$5000,_xlfn.AGGREGATE(15,6,(ROW(ESITI_QUESTIONARI!$C$2:$C$5000)-ROW(ESITI_QUESTIONARI!$C$2)+1)/((ESITI_QUESTIONARI!$C$2:$C$5000&lt;&gt;"")*(COUNTIF($B$1:B94,ESITI_QUESTIONARI!$C$2:$C$5000)=0)),1)),"")</f>
        <v/>
      </c>
      <c r="C95" t="str">
        <f>IF(tbl_corsi[[#This Row],[TITOLO_INTERVENTO]]&lt;&gt;"",COUNTIF(ESITI_QUESTIONARI!C:C,tbl_corsi[[#This Row],[TITOLO_INTERVENTO]]),"")</f>
        <v/>
      </c>
      <c r="D95" t="str">
        <f>IF(tbl_corsi[[#This Row],[TITOLO_INTERVENTO]]&lt;&gt;"",tbl_corsi[[#This Row],[TITOLO_INTERVENTO]],"")</f>
        <v/>
      </c>
    </row>
    <row r="96" spans="1:4">
      <c r="A96" s="13"/>
      <c r="B96" s="13" t="str" cm="1">
        <f t="array" ref="B96">IFERROR(INDEX(ESITI_QUESTIONARI!$C$2:$C$5000,_xlfn.AGGREGATE(15,6,(ROW(ESITI_QUESTIONARI!$C$2:$C$5000)-ROW(ESITI_QUESTIONARI!$C$2)+1)/((ESITI_QUESTIONARI!$C$2:$C$5000&lt;&gt;"")*(COUNTIF($B$1:B95,ESITI_QUESTIONARI!$C$2:$C$5000)=0)),1)),"")</f>
        <v/>
      </c>
      <c r="C96" t="str">
        <f>IF(tbl_corsi[[#This Row],[TITOLO_INTERVENTO]]&lt;&gt;"",COUNTIF(ESITI_QUESTIONARI!C:C,tbl_corsi[[#This Row],[TITOLO_INTERVENTO]]),"")</f>
        <v/>
      </c>
      <c r="D96" t="str">
        <f>IF(tbl_corsi[[#This Row],[TITOLO_INTERVENTO]]&lt;&gt;"",tbl_corsi[[#This Row],[TITOLO_INTERVENTO]],"")</f>
        <v/>
      </c>
    </row>
    <row r="97" spans="1:4">
      <c r="A97" s="13"/>
      <c r="B97" s="13" t="str" cm="1">
        <f t="array" ref="B97">IFERROR(INDEX(ESITI_QUESTIONARI!$C$2:$C$5000,_xlfn.AGGREGATE(15,6,(ROW(ESITI_QUESTIONARI!$C$2:$C$5000)-ROW(ESITI_QUESTIONARI!$C$2)+1)/((ESITI_QUESTIONARI!$C$2:$C$5000&lt;&gt;"")*(COUNTIF($B$1:B96,ESITI_QUESTIONARI!$C$2:$C$5000)=0)),1)),"")</f>
        <v/>
      </c>
      <c r="C97" t="str">
        <f>IF(tbl_corsi[[#This Row],[TITOLO_INTERVENTO]]&lt;&gt;"",COUNTIF(ESITI_QUESTIONARI!C:C,tbl_corsi[[#This Row],[TITOLO_INTERVENTO]]),"")</f>
        <v/>
      </c>
      <c r="D97" t="str">
        <f>IF(tbl_corsi[[#This Row],[TITOLO_INTERVENTO]]&lt;&gt;"",tbl_corsi[[#This Row],[TITOLO_INTERVENTO]],"")</f>
        <v/>
      </c>
    </row>
    <row r="98" spans="1:4">
      <c r="A98" s="13"/>
      <c r="B98" s="13" t="str" cm="1">
        <f t="array" ref="B98">IFERROR(INDEX(ESITI_QUESTIONARI!$C$2:$C$5000,_xlfn.AGGREGATE(15,6,(ROW(ESITI_QUESTIONARI!$C$2:$C$5000)-ROW(ESITI_QUESTIONARI!$C$2)+1)/((ESITI_QUESTIONARI!$C$2:$C$5000&lt;&gt;"")*(COUNTIF($B$1:B97,ESITI_QUESTIONARI!$C$2:$C$5000)=0)),1)),"")</f>
        <v/>
      </c>
      <c r="C98" t="str">
        <f>IF(tbl_corsi[[#This Row],[TITOLO_INTERVENTO]]&lt;&gt;"",COUNTIF(ESITI_QUESTIONARI!C:C,tbl_corsi[[#This Row],[TITOLO_INTERVENTO]]),"")</f>
        <v/>
      </c>
      <c r="D98" t="str">
        <f>IF(tbl_corsi[[#This Row],[TITOLO_INTERVENTO]]&lt;&gt;"",tbl_corsi[[#This Row],[TITOLO_INTERVENTO]],"")</f>
        <v/>
      </c>
    </row>
    <row r="99" spans="1:4">
      <c r="A99" s="13"/>
      <c r="B99" s="13" t="str" cm="1">
        <f t="array" ref="B99">IFERROR(INDEX(ESITI_QUESTIONARI!$C$2:$C$5000,_xlfn.AGGREGATE(15,6,(ROW(ESITI_QUESTIONARI!$C$2:$C$5000)-ROW(ESITI_QUESTIONARI!$C$2)+1)/((ESITI_QUESTIONARI!$C$2:$C$5000&lt;&gt;"")*(COUNTIF($B$1:B98,ESITI_QUESTIONARI!$C$2:$C$5000)=0)),1)),"")</f>
        <v/>
      </c>
      <c r="C99" t="str">
        <f>IF(tbl_corsi[[#This Row],[TITOLO_INTERVENTO]]&lt;&gt;"",COUNTIF(ESITI_QUESTIONARI!C:C,tbl_corsi[[#This Row],[TITOLO_INTERVENTO]]),"")</f>
        <v/>
      </c>
      <c r="D99" t="str">
        <f>IF(tbl_corsi[[#This Row],[TITOLO_INTERVENTO]]&lt;&gt;"",tbl_corsi[[#This Row],[TITOLO_INTERVENTO]],"")</f>
        <v/>
      </c>
    </row>
    <row r="100" spans="1:4">
      <c r="A100" s="13"/>
      <c r="B100" s="13" t="str" cm="1">
        <f t="array" ref="B100">IFERROR(INDEX(ESITI_QUESTIONARI!$C$2:$C$5000,_xlfn.AGGREGATE(15,6,(ROW(ESITI_QUESTIONARI!$C$2:$C$5000)-ROW(ESITI_QUESTIONARI!$C$2)+1)/((ESITI_QUESTIONARI!$C$2:$C$5000&lt;&gt;"")*(COUNTIF($B$1:B99,ESITI_QUESTIONARI!$C$2:$C$5000)=0)),1)),"")</f>
        <v/>
      </c>
      <c r="C100" t="str">
        <f>IF(tbl_corsi[[#This Row],[TITOLO_INTERVENTO]]&lt;&gt;"",COUNTIF(ESITI_QUESTIONARI!C:C,tbl_corsi[[#This Row],[TITOLO_INTERVENTO]]),"")</f>
        <v/>
      </c>
      <c r="D100" t="str">
        <f>IF(tbl_corsi[[#This Row],[TITOLO_INTERVENTO]]&lt;&gt;"",tbl_corsi[[#This Row],[TITOLO_INTERVENTO]],"")</f>
        <v/>
      </c>
    </row>
    <row r="101" spans="1:4">
      <c r="A101" s="13"/>
      <c r="B101" s="13" t="str" cm="1">
        <f t="array" ref="B101">IFERROR(INDEX(ESITI_QUESTIONARI!$C$2:$C$5000,_xlfn.AGGREGATE(15,6,(ROW(ESITI_QUESTIONARI!$C$2:$C$5000)-ROW(ESITI_QUESTIONARI!$C$2)+1)/((ESITI_QUESTIONARI!$C$2:$C$5000&lt;&gt;"")*(COUNTIF($B$1:B100,ESITI_QUESTIONARI!$C$2:$C$5000)=0)),1)),"")</f>
        <v/>
      </c>
      <c r="C101" t="str">
        <f>IF(tbl_corsi[[#This Row],[TITOLO_INTERVENTO]]&lt;&gt;"",COUNTIF(ESITI_QUESTIONARI!C:C,tbl_corsi[[#This Row],[TITOLO_INTERVENTO]]),"")</f>
        <v/>
      </c>
      <c r="D101" t="str">
        <f>IF(tbl_corsi[[#This Row],[TITOLO_INTERVENTO]]&lt;&gt;"",tbl_corsi[[#This Row],[TITOLO_INTERVENTO]],"")</f>
        <v/>
      </c>
    </row>
    <row r="102" spans="1:4">
      <c r="A102" s="13"/>
      <c r="B102" s="13" t="str" cm="1">
        <f t="array" ref="B102">IFERROR(INDEX(ESITI_QUESTIONARI!$C$2:$C$5000,_xlfn.AGGREGATE(15,6,(ROW(ESITI_QUESTIONARI!$C$2:$C$5000)-ROW(ESITI_QUESTIONARI!$C$2)+1)/((ESITI_QUESTIONARI!$C$2:$C$5000&lt;&gt;"")*(COUNTIF($B$1:B101,ESITI_QUESTIONARI!$C$2:$C$5000)=0)),1)),"")</f>
        <v/>
      </c>
      <c r="C102" t="str">
        <f>IF(tbl_corsi[[#This Row],[TITOLO_INTERVENTO]]&lt;&gt;"",COUNTIF(ESITI_QUESTIONARI!C:C,tbl_corsi[[#This Row],[TITOLO_INTERVENTO]]),"")</f>
        <v/>
      </c>
      <c r="D102" t="str">
        <f>IF(tbl_corsi[[#This Row],[TITOLO_INTERVENTO]]&lt;&gt;"",tbl_corsi[[#This Row],[TITOLO_INTERVENTO]],"")</f>
        <v/>
      </c>
    </row>
    <row r="103" spans="1:4">
      <c r="A103" s="13"/>
      <c r="B103" s="13" t="str" cm="1">
        <f t="array" ref="B103">IFERROR(INDEX(ESITI_QUESTIONARI!$C$2:$C$5000,_xlfn.AGGREGATE(15,6,(ROW(ESITI_QUESTIONARI!$C$2:$C$5000)-ROW(ESITI_QUESTIONARI!$C$2)+1)/((ESITI_QUESTIONARI!$C$2:$C$5000&lt;&gt;"")*(COUNTIF($B$1:B102,ESITI_QUESTIONARI!$C$2:$C$5000)=0)),1)),"")</f>
        <v/>
      </c>
      <c r="C103" t="str">
        <f>IF(tbl_corsi[[#This Row],[TITOLO_INTERVENTO]]&lt;&gt;"",COUNTIF(ESITI_QUESTIONARI!C:C,tbl_corsi[[#This Row],[TITOLO_INTERVENTO]]),"")</f>
        <v/>
      </c>
      <c r="D103" t="str">
        <f>IF(tbl_corsi[[#This Row],[TITOLO_INTERVENTO]]&lt;&gt;"",tbl_corsi[[#This Row],[TITOLO_INTERVENTO]],"")</f>
        <v/>
      </c>
    </row>
    <row r="104" spans="1:4">
      <c r="A104" s="13"/>
      <c r="B104" s="13" t="str" cm="1">
        <f t="array" ref="B104">IFERROR(INDEX(ESITI_QUESTIONARI!$C$2:$C$5000,_xlfn.AGGREGATE(15,6,(ROW(ESITI_QUESTIONARI!$C$2:$C$5000)-ROW(ESITI_QUESTIONARI!$C$2)+1)/((ESITI_QUESTIONARI!$C$2:$C$5000&lt;&gt;"")*(COUNTIF($B$1:B103,ESITI_QUESTIONARI!$C$2:$C$5000)=0)),1)),"")</f>
        <v/>
      </c>
      <c r="C104" t="str">
        <f>IF(tbl_corsi[[#This Row],[TITOLO_INTERVENTO]]&lt;&gt;"",COUNTIF(ESITI_QUESTIONARI!C:C,tbl_corsi[[#This Row],[TITOLO_INTERVENTO]]),"")</f>
        <v/>
      </c>
      <c r="D104" t="str">
        <f>IF(tbl_corsi[[#This Row],[TITOLO_INTERVENTO]]&lt;&gt;"",tbl_corsi[[#This Row],[TITOLO_INTERVENTO]],"")</f>
        <v/>
      </c>
    </row>
    <row r="105" spans="1:4">
      <c r="A105" s="13"/>
      <c r="B105" s="13" t="str" cm="1">
        <f t="array" ref="B105">IFERROR(INDEX(ESITI_QUESTIONARI!$C$2:$C$5000,_xlfn.AGGREGATE(15,6,(ROW(ESITI_QUESTIONARI!$C$2:$C$5000)-ROW(ESITI_QUESTIONARI!$C$2)+1)/((ESITI_QUESTIONARI!$C$2:$C$5000&lt;&gt;"")*(COUNTIF($B$1:B104,ESITI_QUESTIONARI!$C$2:$C$5000)=0)),1)),"")</f>
        <v/>
      </c>
      <c r="C105" t="str">
        <f>IF(tbl_corsi[[#This Row],[TITOLO_INTERVENTO]]&lt;&gt;"",COUNTIF(ESITI_QUESTIONARI!C:C,tbl_corsi[[#This Row],[TITOLO_INTERVENTO]]),"")</f>
        <v/>
      </c>
      <c r="D105" t="str">
        <f>IF(tbl_corsi[[#This Row],[TITOLO_INTERVENTO]]&lt;&gt;"",tbl_corsi[[#This Row],[TITOLO_INTERVENTO]],"")</f>
        <v/>
      </c>
    </row>
    <row r="106" spans="1:4">
      <c r="A106" s="13"/>
      <c r="B106" s="13" t="str" cm="1">
        <f t="array" ref="B106">IFERROR(INDEX(ESITI_QUESTIONARI!$C$2:$C$5000,_xlfn.AGGREGATE(15,6,(ROW(ESITI_QUESTIONARI!$C$2:$C$5000)-ROW(ESITI_QUESTIONARI!$C$2)+1)/((ESITI_QUESTIONARI!$C$2:$C$5000&lt;&gt;"")*(COUNTIF($B$1:B105,ESITI_QUESTIONARI!$C$2:$C$5000)=0)),1)),"")</f>
        <v/>
      </c>
      <c r="C106" t="str">
        <f>IF(tbl_corsi[[#This Row],[TITOLO_INTERVENTO]]&lt;&gt;"",COUNTIF(ESITI_QUESTIONARI!C:C,tbl_corsi[[#This Row],[TITOLO_INTERVENTO]]),"")</f>
        <v/>
      </c>
      <c r="D106" t="str">
        <f>IF(tbl_corsi[[#This Row],[TITOLO_INTERVENTO]]&lt;&gt;"",tbl_corsi[[#This Row],[TITOLO_INTERVENTO]],"")</f>
        <v/>
      </c>
    </row>
    <row r="107" spans="1:4">
      <c r="A107" s="13"/>
      <c r="B107" s="13" t="str" cm="1">
        <f t="array" ref="B107">IFERROR(INDEX(ESITI_QUESTIONARI!$C$2:$C$5000,_xlfn.AGGREGATE(15,6,(ROW(ESITI_QUESTIONARI!$C$2:$C$5000)-ROW(ESITI_QUESTIONARI!$C$2)+1)/((ESITI_QUESTIONARI!$C$2:$C$5000&lt;&gt;"")*(COUNTIF($B$1:B106,ESITI_QUESTIONARI!$C$2:$C$5000)=0)),1)),"")</f>
        <v/>
      </c>
      <c r="C107" t="str">
        <f>IF(tbl_corsi[[#This Row],[TITOLO_INTERVENTO]]&lt;&gt;"",COUNTIF(ESITI_QUESTIONARI!C:C,tbl_corsi[[#This Row],[TITOLO_INTERVENTO]]),"")</f>
        <v/>
      </c>
      <c r="D107" t="str">
        <f>IF(tbl_corsi[[#This Row],[TITOLO_INTERVENTO]]&lt;&gt;"",tbl_corsi[[#This Row],[TITOLO_INTERVENTO]],"")</f>
        <v/>
      </c>
    </row>
    <row r="108" spans="1:4">
      <c r="A108" s="13"/>
      <c r="B108" s="13" t="str" cm="1">
        <f t="array" ref="B108">IFERROR(INDEX(ESITI_QUESTIONARI!$C$2:$C$5000,_xlfn.AGGREGATE(15,6,(ROW(ESITI_QUESTIONARI!$C$2:$C$5000)-ROW(ESITI_QUESTIONARI!$C$2)+1)/((ESITI_QUESTIONARI!$C$2:$C$5000&lt;&gt;"")*(COUNTIF($B$1:B107,ESITI_QUESTIONARI!$C$2:$C$5000)=0)),1)),"")</f>
        <v/>
      </c>
      <c r="C108" t="str">
        <f>IF(tbl_corsi[[#This Row],[TITOLO_INTERVENTO]]&lt;&gt;"",COUNTIF(ESITI_QUESTIONARI!C:C,tbl_corsi[[#This Row],[TITOLO_INTERVENTO]]),"")</f>
        <v/>
      </c>
      <c r="D108" t="str">
        <f>IF(tbl_corsi[[#This Row],[TITOLO_INTERVENTO]]&lt;&gt;"",tbl_corsi[[#This Row],[TITOLO_INTERVENTO]],"")</f>
        <v/>
      </c>
    </row>
    <row r="109" spans="1:4">
      <c r="A109" s="13"/>
      <c r="B109" s="13" t="str" cm="1">
        <f t="array" ref="B109">IFERROR(INDEX(ESITI_QUESTIONARI!$C$2:$C$5000,_xlfn.AGGREGATE(15,6,(ROW(ESITI_QUESTIONARI!$C$2:$C$5000)-ROW(ESITI_QUESTIONARI!$C$2)+1)/((ESITI_QUESTIONARI!$C$2:$C$5000&lt;&gt;"")*(COUNTIF($B$1:B108,ESITI_QUESTIONARI!$C$2:$C$5000)=0)),1)),"")</f>
        <v/>
      </c>
      <c r="C109" t="str">
        <f>IF(tbl_corsi[[#This Row],[TITOLO_INTERVENTO]]&lt;&gt;"",COUNTIF(ESITI_QUESTIONARI!C:C,tbl_corsi[[#This Row],[TITOLO_INTERVENTO]]),"")</f>
        <v/>
      </c>
      <c r="D109" t="str">
        <f>IF(tbl_corsi[[#This Row],[TITOLO_INTERVENTO]]&lt;&gt;"",tbl_corsi[[#This Row],[TITOLO_INTERVENTO]],"")</f>
        <v/>
      </c>
    </row>
    <row r="110" spans="1:4">
      <c r="A110" s="13"/>
      <c r="B110" s="13" t="str" cm="1">
        <f t="array" ref="B110">IFERROR(INDEX(ESITI_QUESTIONARI!$C$2:$C$5000,_xlfn.AGGREGATE(15,6,(ROW(ESITI_QUESTIONARI!$C$2:$C$5000)-ROW(ESITI_QUESTIONARI!$C$2)+1)/((ESITI_QUESTIONARI!$C$2:$C$5000&lt;&gt;"")*(COUNTIF($B$1:B109,ESITI_QUESTIONARI!$C$2:$C$5000)=0)),1)),"")</f>
        <v/>
      </c>
      <c r="C110" t="str">
        <f>IF(tbl_corsi[[#This Row],[TITOLO_INTERVENTO]]&lt;&gt;"",COUNTIF(ESITI_QUESTIONARI!C:C,tbl_corsi[[#This Row],[TITOLO_INTERVENTO]]),"")</f>
        <v/>
      </c>
      <c r="D110" t="str">
        <f>IF(tbl_corsi[[#This Row],[TITOLO_INTERVENTO]]&lt;&gt;"",tbl_corsi[[#This Row],[TITOLO_INTERVENTO]],"")</f>
        <v/>
      </c>
    </row>
    <row r="111" spans="1:4">
      <c r="A111" s="13"/>
      <c r="B111" s="13" t="str" cm="1">
        <f t="array" ref="B111">IFERROR(INDEX(ESITI_QUESTIONARI!$C$2:$C$5000,_xlfn.AGGREGATE(15,6,(ROW(ESITI_QUESTIONARI!$C$2:$C$5000)-ROW(ESITI_QUESTIONARI!$C$2)+1)/((ESITI_QUESTIONARI!$C$2:$C$5000&lt;&gt;"")*(COUNTIF($B$1:B110,ESITI_QUESTIONARI!$C$2:$C$5000)=0)),1)),"")</f>
        <v/>
      </c>
      <c r="C111" t="str">
        <f>IF(tbl_corsi[[#This Row],[TITOLO_INTERVENTO]]&lt;&gt;"",COUNTIF(ESITI_QUESTIONARI!C:C,tbl_corsi[[#This Row],[TITOLO_INTERVENTO]]),"")</f>
        <v/>
      </c>
      <c r="D111" t="str">
        <f>IF(tbl_corsi[[#This Row],[TITOLO_INTERVENTO]]&lt;&gt;"",tbl_corsi[[#This Row],[TITOLO_INTERVENTO]],"")</f>
        <v/>
      </c>
    </row>
    <row r="112" spans="1:4">
      <c r="A112" s="13"/>
      <c r="B112" s="13" t="str" cm="1">
        <f t="array" ref="B112">IFERROR(INDEX(ESITI_QUESTIONARI!$C$2:$C$5000,_xlfn.AGGREGATE(15,6,(ROW(ESITI_QUESTIONARI!$C$2:$C$5000)-ROW(ESITI_QUESTIONARI!$C$2)+1)/((ESITI_QUESTIONARI!$C$2:$C$5000&lt;&gt;"")*(COUNTIF($B$1:B111,ESITI_QUESTIONARI!$C$2:$C$5000)=0)),1)),"")</f>
        <v/>
      </c>
      <c r="C112" t="str">
        <f>IF(tbl_corsi[[#This Row],[TITOLO_INTERVENTO]]&lt;&gt;"",COUNTIF(ESITI_QUESTIONARI!C:C,tbl_corsi[[#This Row],[TITOLO_INTERVENTO]]),"")</f>
        <v/>
      </c>
      <c r="D112" t="str">
        <f>IF(tbl_corsi[[#This Row],[TITOLO_INTERVENTO]]&lt;&gt;"",tbl_corsi[[#This Row],[TITOLO_INTERVENTO]],"")</f>
        <v/>
      </c>
    </row>
    <row r="113" spans="1:4">
      <c r="A113" s="13"/>
      <c r="B113" s="13" t="str" cm="1">
        <f t="array" ref="B113">IFERROR(INDEX(ESITI_QUESTIONARI!$C$2:$C$5000,_xlfn.AGGREGATE(15,6,(ROW(ESITI_QUESTIONARI!$C$2:$C$5000)-ROW(ESITI_QUESTIONARI!$C$2)+1)/((ESITI_QUESTIONARI!$C$2:$C$5000&lt;&gt;"")*(COUNTIF($B$1:B112,ESITI_QUESTIONARI!$C$2:$C$5000)=0)),1)),"")</f>
        <v/>
      </c>
      <c r="C113" t="str">
        <f>IF(tbl_corsi[[#This Row],[TITOLO_INTERVENTO]]&lt;&gt;"",COUNTIF(ESITI_QUESTIONARI!C:C,tbl_corsi[[#This Row],[TITOLO_INTERVENTO]]),"")</f>
        <v/>
      </c>
      <c r="D113" t="str">
        <f>IF(tbl_corsi[[#This Row],[TITOLO_INTERVENTO]]&lt;&gt;"",tbl_corsi[[#This Row],[TITOLO_INTERVENTO]],"")</f>
        <v/>
      </c>
    </row>
    <row r="114" spans="1:4">
      <c r="A114" s="13"/>
      <c r="B114" s="13" t="str" cm="1">
        <f t="array" ref="B114">IFERROR(INDEX(ESITI_QUESTIONARI!$C$2:$C$5000,_xlfn.AGGREGATE(15,6,(ROW(ESITI_QUESTIONARI!$C$2:$C$5000)-ROW(ESITI_QUESTIONARI!$C$2)+1)/((ESITI_QUESTIONARI!$C$2:$C$5000&lt;&gt;"")*(COUNTIF($B$1:B113,ESITI_QUESTIONARI!$C$2:$C$5000)=0)),1)),"")</f>
        <v/>
      </c>
      <c r="C114" t="str">
        <f>IF(tbl_corsi[[#This Row],[TITOLO_INTERVENTO]]&lt;&gt;"",COUNTIF(ESITI_QUESTIONARI!C:C,tbl_corsi[[#This Row],[TITOLO_INTERVENTO]]),"")</f>
        <v/>
      </c>
      <c r="D114" t="str">
        <f>IF(tbl_corsi[[#This Row],[TITOLO_INTERVENTO]]&lt;&gt;"",tbl_corsi[[#This Row],[TITOLO_INTERVENTO]],"")</f>
        <v/>
      </c>
    </row>
    <row r="115" spans="1:4">
      <c r="A115" s="13"/>
      <c r="B115" s="13" t="str" cm="1">
        <f t="array" ref="B115">IFERROR(INDEX(ESITI_QUESTIONARI!$C$2:$C$5000,_xlfn.AGGREGATE(15,6,(ROW(ESITI_QUESTIONARI!$C$2:$C$5000)-ROW(ESITI_QUESTIONARI!$C$2)+1)/((ESITI_QUESTIONARI!$C$2:$C$5000&lt;&gt;"")*(COUNTIF($B$1:B114,ESITI_QUESTIONARI!$C$2:$C$5000)=0)),1)),"")</f>
        <v/>
      </c>
      <c r="C115" t="str">
        <f>IF(tbl_corsi[[#This Row],[TITOLO_INTERVENTO]]&lt;&gt;"",COUNTIF(ESITI_QUESTIONARI!C:C,tbl_corsi[[#This Row],[TITOLO_INTERVENTO]]),"")</f>
        <v/>
      </c>
      <c r="D115" t="str">
        <f>IF(tbl_corsi[[#This Row],[TITOLO_INTERVENTO]]&lt;&gt;"",tbl_corsi[[#This Row],[TITOLO_INTERVENTO]],"")</f>
        <v/>
      </c>
    </row>
    <row r="116" spans="1:4">
      <c r="A116" s="13"/>
      <c r="B116" s="13" t="str" cm="1">
        <f t="array" ref="B116">IFERROR(INDEX(ESITI_QUESTIONARI!$C$2:$C$5000,_xlfn.AGGREGATE(15,6,(ROW(ESITI_QUESTIONARI!$C$2:$C$5000)-ROW(ESITI_QUESTIONARI!$C$2)+1)/((ESITI_QUESTIONARI!$C$2:$C$5000&lt;&gt;"")*(COUNTIF($B$1:B115,ESITI_QUESTIONARI!$C$2:$C$5000)=0)),1)),"")</f>
        <v/>
      </c>
      <c r="C116" t="str">
        <f>IF(tbl_corsi[[#This Row],[TITOLO_INTERVENTO]]&lt;&gt;"",COUNTIF(ESITI_QUESTIONARI!C:C,tbl_corsi[[#This Row],[TITOLO_INTERVENTO]]),"")</f>
        <v/>
      </c>
      <c r="D116" t="str">
        <f>IF(tbl_corsi[[#This Row],[TITOLO_INTERVENTO]]&lt;&gt;"",tbl_corsi[[#This Row],[TITOLO_INTERVENTO]],"")</f>
        <v/>
      </c>
    </row>
    <row r="117" spans="1:4">
      <c r="A117" s="13"/>
      <c r="B117" s="13" t="str" cm="1">
        <f t="array" ref="B117">IFERROR(INDEX(ESITI_QUESTIONARI!$C$2:$C$5000,_xlfn.AGGREGATE(15,6,(ROW(ESITI_QUESTIONARI!$C$2:$C$5000)-ROW(ESITI_QUESTIONARI!$C$2)+1)/((ESITI_QUESTIONARI!$C$2:$C$5000&lt;&gt;"")*(COUNTIF($B$1:B116,ESITI_QUESTIONARI!$C$2:$C$5000)=0)),1)),"")</f>
        <v/>
      </c>
      <c r="C117" t="str">
        <f>IF(tbl_corsi[[#This Row],[TITOLO_INTERVENTO]]&lt;&gt;"",COUNTIF(ESITI_QUESTIONARI!C:C,tbl_corsi[[#This Row],[TITOLO_INTERVENTO]]),"")</f>
        <v/>
      </c>
      <c r="D117" t="str">
        <f>IF(tbl_corsi[[#This Row],[TITOLO_INTERVENTO]]&lt;&gt;"",tbl_corsi[[#This Row],[TITOLO_INTERVENTO]],"")</f>
        <v/>
      </c>
    </row>
    <row r="118" spans="1:4">
      <c r="A118" s="13"/>
      <c r="B118" s="13" t="str" cm="1">
        <f t="array" ref="B118">IFERROR(INDEX(ESITI_QUESTIONARI!$C$2:$C$5000,_xlfn.AGGREGATE(15,6,(ROW(ESITI_QUESTIONARI!$C$2:$C$5000)-ROW(ESITI_QUESTIONARI!$C$2)+1)/((ESITI_QUESTIONARI!$C$2:$C$5000&lt;&gt;"")*(COUNTIF($B$1:B117,ESITI_QUESTIONARI!$C$2:$C$5000)=0)),1)),"")</f>
        <v/>
      </c>
      <c r="C118" t="str">
        <f>IF(tbl_corsi[[#This Row],[TITOLO_INTERVENTO]]&lt;&gt;"",COUNTIF(ESITI_QUESTIONARI!C:C,tbl_corsi[[#This Row],[TITOLO_INTERVENTO]]),"")</f>
        <v/>
      </c>
      <c r="D118" t="str">
        <f>IF(tbl_corsi[[#This Row],[TITOLO_INTERVENTO]]&lt;&gt;"",tbl_corsi[[#This Row],[TITOLO_INTERVENTO]],"")</f>
        <v/>
      </c>
    </row>
    <row r="119" spans="1:4">
      <c r="A119" s="13"/>
      <c r="B119" s="13" t="str" cm="1">
        <f t="array" ref="B119">IFERROR(INDEX(ESITI_QUESTIONARI!$C$2:$C$5000,_xlfn.AGGREGATE(15,6,(ROW(ESITI_QUESTIONARI!$C$2:$C$5000)-ROW(ESITI_QUESTIONARI!$C$2)+1)/((ESITI_QUESTIONARI!$C$2:$C$5000&lt;&gt;"")*(COUNTIF($B$1:B118,ESITI_QUESTIONARI!$C$2:$C$5000)=0)),1)),"")</f>
        <v/>
      </c>
      <c r="C119" t="str">
        <f>IF(tbl_corsi[[#This Row],[TITOLO_INTERVENTO]]&lt;&gt;"",COUNTIF(ESITI_QUESTIONARI!C:C,tbl_corsi[[#This Row],[TITOLO_INTERVENTO]]),"")</f>
        <v/>
      </c>
      <c r="D119" t="str">
        <f>IF(tbl_corsi[[#This Row],[TITOLO_INTERVENTO]]&lt;&gt;"",tbl_corsi[[#This Row],[TITOLO_INTERVENTO]],"")</f>
        <v/>
      </c>
    </row>
    <row r="120" spans="1:4">
      <c r="A120" s="13"/>
      <c r="B120" s="13" t="str" cm="1">
        <f t="array" ref="B120">IFERROR(INDEX(ESITI_QUESTIONARI!$C$2:$C$5000,_xlfn.AGGREGATE(15,6,(ROW(ESITI_QUESTIONARI!$C$2:$C$5000)-ROW(ESITI_QUESTIONARI!$C$2)+1)/((ESITI_QUESTIONARI!$C$2:$C$5000&lt;&gt;"")*(COUNTIF($B$1:B119,ESITI_QUESTIONARI!$C$2:$C$5000)=0)),1)),"")</f>
        <v/>
      </c>
      <c r="C120" t="str">
        <f>IF(tbl_corsi[[#This Row],[TITOLO_INTERVENTO]]&lt;&gt;"",COUNTIF(ESITI_QUESTIONARI!C:C,tbl_corsi[[#This Row],[TITOLO_INTERVENTO]]),"")</f>
        <v/>
      </c>
      <c r="D120" t="str">
        <f>IF(tbl_corsi[[#This Row],[TITOLO_INTERVENTO]]&lt;&gt;"",tbl_corsi[[#This Row],[TITOLO_INTERVENTO]],"")</f>
        <v/>
      </c>
    </row>
    <row r="121" spans="1:4">
      <c r="A121" s="13"/>
      <c r="B121" s="13" t="str" cm="1">
        <f t="array" ref="B121">IFERROR(INDEX(ESITI_QUESTIONARI!$C$2:$C$5000,_xlfn.AGGREGATE(15,6,(ROW(ESITI_QUESTIONARI!$C$2:$C$5000)-ROW(ESITI_QUESTIONARI!$C$2)+1)/((ESITI_QUESTIONARI!$C$2:$C$5000&lt;&gt;"")*(COUNTIF($B$1:B120,ESITI_QUESTIONARI!$C$2:$C$5000)=0)),1)),"")</f>
        <v/>
      </c>
      <c r="C121" t="str">
        <f>IF(tbl_corsi[[#This Row],[TITOLO_INTERVENTO]]&lt;&gt;"",COUNTIF(ESITI_QUESTIONARI!C:C,tbl_corsi[[#This Row],[TITOLO_INTERVENTO]]),"")</f>
        <v/>
      </c>
      <c r="D121" t="str">
        <f>IF(tbl_corsi[[#This Row],[TITOLO_INTERVENTO]]&lt;&gt;"",tbl_corsi[[#This Row],[TITOLO_INTERVENTO]],"")</f>
        <v/>
      </c>
    </row>
    <row r="122" spans="1:4">
      <c r="A122" s="13"/>
      <c r="B122" s="13" t="str" cm="1">
        <f t="array" ref="B122">IFERROR(INDEX(ESITI_QUESTIONARI!$C$2:$C$5000,_xlfn.AGGREGATE(15,6,(ROW(ESITI_QUESTIONARI!$C$2:$C$5000)-ROW(ESITI_QUESTIONARI!$C$2)+1)/((ESITI_QUESTIONARI!$C$2:$C$5000&lt;&gt;"")*(COUNTIF($B$1:B121,ESITI_QUESTIONARI!$C$2:$C$5000)=0)),1)),"")</f>
        <v/>
      </c>
      <c r="C122" t="str">
        <f>IF(tbl_corsi[[#This Row],[TITOLO_INTERVENTO]]&lt;&gt;"",COUNTIF(ESITI_QUESTIONARI!C:C,tbl_corsi[[#This Row],[TITOLO_INTERVENTO]]),"")</f>
        <v/>
      </c>
      <c r="D122" t="str">
        <f>IF(tbl_corsi[[#This Row],[TITOLO_INTERVENTO]]&lt;&gt;"",tbl_corsi[[#This Row],[TITOLO_INTERVENTO]],"")</f>
        <v/>
      </c>
    </row>
    <row r="123" spans="1:4">
      <c r="A123" s="13"/>
      <c r="B123" s="13" t="str" cm="1">
        <f t="array" ref="B123">IFERROR(INDEX(ESITI_QUESTIONARI!$C$2:$C$5000,_xlfn.AGGREGATE(15,6,(ROW(ESITI_QUESTIONARI!$C$2:$C$5000)-ROW(ESITI_QUESTIONARI!$C$2)+1)/((ESITI_QUESTIONARI!$C$2:$C$5000&lt;&gt;"")*(COUNTIF($B$1:B122,ESITI_QUESTIONARI!$C$2:$C$5000)=0)),1)),"")</f>
        <v/>
      </c>
      <c r="C123" t="str">
        <f>IF(tbl_corsi[[#This Row],[TITOLO_INTERVENTO]]&lt;&gt;"",COUNTIF(ESITI_QUESTIONARI!C:C,tbl_corsi[[#This Row],[TITOLO_INTERVENTO]]),"")</f>
        <v/>
      </c>
      <c r="D123" t="str">
        <f>IF(tbl_corsi[[#This Row],[TITOLO_INTERVENTO]]&lt;&gt;"",tbl_corsi[[#This Row],[TITOLO_INTERVENTO]],"")</f>
        <v/>
      </c>
    </row>
    <row r="124" spans="1:4">
      <c r="A124" s="13"/>
      <c r="B124" s="13" t="str" cm="1">
        <f t="array" ref="B124">IFERROR(INDEX(ESITI_QUESTIONARI!$C$2:$C$5000,_xlfn.AGGREGATE(15,6,(ROW(ESITI_QUESTIONARI!$C$2:$C$5000)-ROW(ESITI_QUESTIONARI!$C$2)+1)/((ESITI_QUESTIONARI!$C$2:$C$5000&lt;&gt;"")*(COUNTIF($B$1:B123,ESITI_QUESTIONARI!$C$2:$C$5000)=0)),1)),"")</f>
        <v/>
      </c>
      <c r="C124" t="str">
        <f>IF(tbl_corsi[[#This Row],[TITOLO_INTERVENTO]]&lt;&gt;"",COUNTIF(ESITI_QUESTIONARI!C:C,tbl_corsi[[#This Row],[TITOLO_INTERVENTO]]),"")</f>
        <v/>
      </c>
      <c r="D124" t="str">
        <f>IF(tbl_corsi[[#This Row],[TITOLO_INTERVENTO]]&lt;&gt;"",tbl_corsi[[#This Row],[TITOLO_INTERVENTO]],"")</f>
        <v/>
      </c>
    </row>
    <row r="125" spans="1:4">
      <c r="A125" s="13"/>
      <c r="B125" s="13" t="str" cm="1">
        <f t="array" ref="B125">IFERROR(INDEX(ESITI_QUESTIONARI!$C$2:$C$5000,_xlfn.AGGREGATE(15,6,(ROW(ESITI_QUESTIONARI!$C$2:$C$5000)-ROW(ESITI_QUESTIONARI!$C$2)+1)/((ESITI_QUESTIONARI!$C$2:$C$5000&lt;&gt;"")*(COUNTIF($B$1:B124,ESITI_QUESTIONARI!$C$2:$C$5000)=0)),1)),"")</f>
        <v/>
      </c>
      <c r="C125" t="str">
        <f>IF(tbl_corsi[[#This Row],[TITOLO_INTERVENTO]]&lt;&gt;"",COUNTIF(ESITI_QUESTIONARI!C:C,tbl_corsi[[#This Row],[TITOLO_INTERVENTO]]),"")</f>
        <v/>
      </c>
      <c r="D125" t="str">
        <f>IF(tbl_corsi[[#This Row],[TITOLO_INTERVENTO]]&lt;&gt;"",tbl_corsi[[#This Row],[TITOLO_INTERVENTO]],"")</f>
        <v/>
      </c>
    </row>
    <row r="126" spans="1:4">
      <c r="A126" s="13"/>
      <c r="B126" s="13" t="str" cm="1">
        <f t="array" ref="B126">IFERROR(INDEX(ESITI_QUESTIONARI!$C$2:$C$5000,_xlfn.AGGREGATE(15,6,(ROW(ESITI_QUESTIONARI!$C$2:$C$5000)-ROW(ESITI_QUESTIONARI!$C$2)+1)/((ESITI_QUESTIONARI!$C$2:$C$5000&lt;&gt;"")*(COUNTIF($B$1:B125,ESITI_QUESTIONARI!$C$2:$C$5000)=0)),1)),"")</f>
        <v/>
      </c>
      <c r="C126" t="str">
        <f>IF(tbl_corsi[[#This Row],[TITOLO_INTERVENTO]]&lt;&gt;"",COUNTIF(ESITI_QUESTIONARI!C:C,tbl_corsi[[#This Row],[TITOLO_INTERVENTO]]),"")</f>
        <v/>
      </c>
      <c r="D126" t="str">
        <f>IF(tbl_corsi[[#This Row],[TITOLO_INTERVENTO]]&lt;&gt;"",tbl_corsi[[#This Row],[TITOLO_INTERVENTO]],"")</f>
        <v/>
      </c>
    </row>
    <row r="127" spans="1:4">
      <c r="A127" s="13"/>
      <c r="B127" s="13" t="str" cm="1">
        <f t="array" ref="B127">IFERROR(INDEX(ESITI_QUESTIONARI!$C$2:$C$5000,_xlfn.AGGREGATE(15,6,(ROW(ESITI_QUESTIONARI!$C$2:$C$5000)-ROW(ESITI_QUESTIONARI!$C$2)+1)/((ESITI_QUESTIONARI!$C$2:$C$5000&lt;&gt;"")*(COUNTIF($B$1:B126,ESITI_QUESTIONARI!$C$2:$C$5000)=0)),1)),"")</f>
        <v/>
      </c>
      <c r="C127" t="str">
        <f>IF(tbl_corsi[[#This Row],[TITOLO_INTERVENTO]]&lt;&gt;"",COUNTIF(ESITI_QUESTIONARI!C:C,tbl_corsi[[#This Row],[TITOLO_INTERVENTO]]),"")</f>
        <v/>
      </c>
      <c r="D127" t="str">
        <f>IF(tbl_corsi[[#This Row],[TITOLO_INTERVENTO]]&lt;&gt;"",tbl_corsi[[#This Row],[TITOLO_INTERVENTO]],"")</f>
        <v/>
      </c>
    </row>
    <row r="128" spans="1:4">
      <c r="A128" s="13"/>
      <c r="B128" s="13" t="str" cm="1">
        <f t="array" ref="B128">IFERROR(INDEX(ESITI_QUESTIONARI!$C$2:$C$5000,_xlfn.AGGREGATE(15,6,(ROW(ESITI_QUESTIONARI!$C$2:$C$5000)-ROW(ESITI_QUESTIONARI!$C$2)+1)/((ESITI_QUESTIONARI!$C$2:$C$5000&lt;&gt;"")*(COUNTIF($B$1:B127,ESITI_QUESTIONARI!$C$2:$C$5000)=0)),1)),"")</f>
        <v/>
      </c>
      <c r="C128" t="str">
        <f>IF(tbl_corsi[[#This Row],[TITOLO_INTERVENTO]]&lt;&gt;"",COUNTIF(ESITI_QUESTIONARI!C:C,tbl_corsi[[#This Row],[TITOLO_INTERVENTO]]),"")</f>
        <v/>
      </c>
      <c r="D128" t="str">
        <f>IF(tbl_corsi[[#This Row],[TITOLO_INTERVENTO]]&lt;&gt;"",tbl_corsi[[#This Row],[TITOLO_INTERVENTO]],"")</f>
        <v/>
      </c>
    </row>
    <row r="129" spans="1:4">
      <c r="A129" s="13"/>
      <c r="B129" s="13" t="str" cm="1">
        <f t="array" ref="B129">IFERROR(INDEX(ESITI_QUESTIONARI!$C$2:$C$5000,_xlfn.AGGREGATE(15,6,(ROW(ESITI_QUESTIONARI!$C$2:$C$5000)-ROW(ESITI_QUESTIONARI!$C$2)+1)/((ESITI_QUESTIONARI!$C$2:$C$5000&lt;&gt;"")*(COUNTIF($B$1:B128,ESITI_QUESTIONARI!$C$2:$C$5000)=0)),1)),"")</f>
        <v/>
      </c>
      <c r="C129" t="str">
        <f>IF(tbl_corsi[[#This Row],[TITOLO_INTERVENTO]]&lt;&gt;"",COUNTIF(ESITI_QUESTIONARI!C:C,tbl_corsi[[#This Row],[TITOLO_INTERVENTO]]),"")</f>
        <v/>
      </c>
      <c r="D129" t="str">
        <f>IF(tbl_corsi[[#This Row],[TITOLO_INTERVENTO]]&lt;&gt;"",tbl_corsi[[#This Row],[TITOLO_INTERVENTO]],"")</f>
        <v/>
      </c>
    </row>
    <row r="130" spans="1:4">
      <c r="A130" s="13"/>
      <c r="B130" s="13" t="str" cm="1">
        <f t="array" ref="B130">IFERROR(INDEX(ESITI_QUESTIONARI!$C$2:$C$5000,_xlfn.AGGREGATE(15,6,(ROW(ESITI_QUESTIONARI!$C$2:$C$5000)-ROW(ESITI_QUESTIONARI!$C$2)+1)/((ESITI_QUESTIONARI!$C$2:$C$5000&lt;&gt;"")*(COUNTIF($B$1:B129,ESITI_QUESTIONARI!$C$2:$C$5000)=0)),1)),"")</f>
        <v/>
      </c>
      <c r="C130" t="str">
        <f>IF(tbl_corsi[[#This Row],[TITOLO_INTERVENTO]]&lt;&gt;"",COUNTIF(ESITI_QUESTIONARI!C:C,tbl_corsi[[#This Row],[TITOLO_INTERVENTO]]),"")</f>
        <v/>
      </c>
      <c r="D130" t="str">
        <f>IF(tbl_corsi[[#This Row],[TITOLO_INTERVENTO]]&lt;&gt;"",tbl_corsi[[#This Row],[TITOLO_INTERVENTO]],"")</f>
        <v/>
      </c>
    </row>
    <row r="131" spans="1:4">
      <c r="A131" s="13"/>
      <c r="B131" s="13" t="str" cm="1">
        <f t="array" ref="B131">IFERROR(INDEX(ESITI_QUESTIONARI!$C$2:$C$5000,_xlfn.AGGREGATE(15,6,(ROW(ESITI_QUESTIONARI!$C$2:$C$5000)-ROW(ESITI_QUESTIONARI!$C$2)+1)/((ESITI_QUESTIONARI!$C$2:$C$5000&lt;&gt;"")*(COUNTIF($B$1:B130,ESITI_QUESTIONARI!$C$2:$C$5000)=0)),1)),"")</f>
        <v/>
      </c>
      <c r="C131" t="str">
        <f>IF(tbl_corsi[[#This Row],[TITOLO_INTERVENTO]]&lt;&gt;"",COUNTIF(ESITI_QUESTIONARI!C:C,tbl_corsi[[#This Row],[TITOLO_INTERVENTO]]),"")</f>
        <v/>
      </c>
      <c r="D131" t="str">
        <f>IF(tbl_corsi[[#This Row],[TITOLO_INTERVENTO]]&lt;&gt;"",tbl_corsi[[#This Row],[TITOLO_INTERVENTO]],"")</f>
        <v/>
      </c>
    </row>
    <row r="132" spans="1:4">
      <c r="A132" s="13"/>
      <c r="B132" s="13" t="str" cm="1">
        <f t="array" ref="B132">IFERROR(INDEX(ESITI_QUESTIONARI!$C$2:$C$5000,_xlfn.AGGREGATE(15,6,(ROW(ESITI_QUESTIONARI!$C$2:$C$5000)-ROW(ESITI_QUESTIONARI!$C$2)+1)/((ESITI_QUESTIONARI!$C$2:$C$5000&lt;&gt;"")*(COUNTIF($B$1:B131,ESITI_QUESTIONARI!$C$2:$C$5000)=0)),1)),"")</f>
        <v/>
      </c>
      <c r="C132" t="str">
        <f>IF(tbl_corsi[[#This Row],[TITOLO_INTERVENTO]]&lt;&gt;"",COUNTIF(ESITI_QUESTIONARI!C:C,tbl_corsi[[#This Row],[TITOLO_INTERVENTO]]),"")</f>
        <v/>
      </c>
      <c r="D132" t="str">
        <f>IF(tbl_corsi[[#This Row],[TITOLO_INTERVENTO]]&lt;&gt;"",tbl_corsi[[#This Row],[TITOLO_INTERVENTO]],"")</f>
        <v/>
      </c>
    </row>
    <row r="133" spans="1:4">
      <c r="A133" s="13"/>
      <c r="B133" s="13" t="str" cm="1">
        <f t="array" ref="B133">IFERROR(INDEX(ESITI_QUESTIONARI!$C$2:$C$5000,_xlfn.AGGREGATE(15,6,(ROW(ESITI_QUESTIONARI!$C$2:$C$5000)-ROW(ESITI_QUESTIONARI!$C$2)+1)/((ESITI_QUESTIONARI!$C$2:$C$5000&lt;&gt;"")*(COUNTIF($B$1:B132,ESITI_QUESTIONARI!$C$2:$C$5000)=0)),1)),"")</f>
        <v/>
      </c>
      <c r="C133" t="str">
        <f>IF(tbl_corsi[[#This Row],[TITOLO_INTERVENTO]]&lt;&gt;"",COUNTIF(ESITI_QUESTIONARI!C:C,tbl_corsi[[#This Row],[TITOLO_INTERVENTO]]),"")</f>
        <v/>
      </c>
      <c r="D133" t="str">
        <f>IF(tbl_corsi[[#This Row],[TITOLO_INTERVENTO]]&lt;&gt;"",tbl_corsi[[#This Row],[TITOLO_INTERVENTO]],"")</f>
        <v/>
      </c>
    </row>
    <row r="134" spans="1:4">
      <c r="A134" s="13"/>
      <c r="B134" s="13" t="str" cm="1">
        <f t="array" ref="B134">IFERROR(INDEX(ESITI_QUESTIONARI!$C$2:$C$5000,_xlfn.AGGREGATE(15,6,(ROW(ESITI_QUESTIONARI!$C$2:$C$5000)-ROW(ESITI_QUESTIONARI!$C$2)+1)/((ESITI_QUESTIONARI!$C$2:$C$5000&lt;&gt;"")*(COUNTIF($B$1:B133,ESITI_QUESTIONARI!$C$2:$C$5000)=0)),1)),"")</f>
        <v/>
      </c>
      <c r="C134" t="str">
        <f>IF(tbl_corsi[[#This Row],[TITOLO_INTERVENTO]]&lt;&gt;"",COUNTIF(ESITI_QUESTIONARI!C:C,tbl_corsi[[#This Row],[TITOLO_INTERVENTO]]),"")</f>
        <v/>
      </c>
      <c r="D134" t="str">
        <f>IF(tbl_corsi[[#This Row],[TITOLO_INTERVENTO]]&lt;&gt;"",tbl_corsi[[#This Row],[TITOLO_INTERVENTO]],"")</f>
        <v/>
      </c>
    </row>
    <row r="135" spans="1:4">
      <c r="A135" s="13"/>
      <c r="B135" s="13" t="str" cm="1">
        <f t="array" ref="B135">IFERROR(INDEX(ESITI_QUESTIONARI!$C$2:$C$5000,_xlfn.AGGREGATE(15,6,(ROW(ESITI_QUESTIONARI!$C$2:$C$5000)-ROW(ESITI_QUESTIONARI!$C$2)+1)/((ESITI_QUESTIONARI!$C$2:$C$5000&lt;&gt;"")*(COUNTIF($B$1:B134,ESITI_QUESTIONARI!$C$2:$C$5000)=0)),1)),"")</f>
        <v/>
      </c>
      <c r="C135" t="str">
        <f>IF(tbl_corsi[[#This Row],[TITOLO_INTERVENTO]]&lt;&gt;"",COUNTIF(ESITI_QUESTIONARI!C:C,tbl_corsi[[#This Row],[TITOLO_INTERVENTO]]),"")</f>
        <v/>
      </c>
      <c r="D135" t="str">
        <f>IF(tbl_corsi[[#This Row],[TITOLO_INTERVENTO]]&lt;&gt;"",tbl_corsi[[#This Row],[TITOLO_INTERVENTO]],"")</f>
        <v/>
      </c>
    </row>
    <row r="136" spans="1:4">
      <c r="A136" s="13"/>
      <c r="B136" s="13" t="str" cm="1">
        <f t="array" ref="B136">IFERROR(INDEX(ESITI_QUESTIONARI!$C$2:$C$5000,_xlfn.AGGREGATE(15,6,(ROW(ESITI_QUESTIONARI!$C$2:$C$5000)-ROW(ESITI_QUESTIONARI!$C$2)+1)/((ESITI_QUESTIONARI!$C$2:$C$5000&lt;&gt;"")*(COUNTIF($B$1:B135,ESITI_QUESTIONARI!$C$2:$C$5000)=0)),1)),"")</f>
        <v/>
      </c>
      <c r="C136" t="str">
        <f>IF(tbl_corsi[[#This Row],[TITOLO_INTERVENTO]]&lt;&gt;"",COUNTIF(ESITI_QUESTIONARI!C:C,tbl_corsi[[#This Row],[TITOLO_INTERVENTO]]),"")</f>
        <v/>
      </c>
      <c r="D136" t="str">
        <f>IF(tbl_corsi[[#This Row],[TITOLO_INTERVENTO]]&lt;&gt;"",tbl_corsi[[#This Row],[TITOLO_INTERVENTO]],"")</f>
        <v/>
      </c>
    </row>
    <row r="137" spans="1:4">
      <c r="A137" s="13"/>
      <c r="B137" s="13" t="str" cm="1">
        <f t="array" ref="B137">IFERROR(INDEX(ESITI_QUESTIONARI!$C$2:$C$5000,_xlfn.AGGREGATE(15,6,(ROW(ESITI_QUESTIONARI!$C$2:$C$5000)-ROW(ESITI_QUESTIONARI!$C$2)+1)/((ESITI_QUESTIONARI!$C$2:$C$5000&lt;&gt;"")*(COUNTIF($B$1:B136,ESITI_QUESTIONARI!$C$2:$C$5000)=0)),1)),"")</f>
        <v/>
      </c>
      <c r="C137" t="str">
        <f>IF(tbl_corsi[[#This Row],[TITOLO_INTERVENTO]]&lt;&gt;"",COUNTIF(ESITI_QUESTIONARI!C:C,tbl_corsi[[#This Row],[TITOLO_INTERVENTO]]),"")</f>
        <v/>
      </c>
      <c r="D137" t="str">
        <f>IF(tbl_corsi[[#This Row],[TITOLO_INTERVENTO]]&lt;&gt;"",tbl_corsi[[#This Row],[TITOLO_INTERVENTO]],"")</f>
        <v/>
      </c>
    </row>
    <row r="138" spans="1:4">
      <c r="A138" s="13"/>
      <c r="B138" s="13" t="str" cm="1">
        <f t="array" ref="B138">IFERROR(INDEX(ESITI_QUESTIONARI!$C$2:$C$5000,_xlfn.AGGREGATE(15,6,(ROW(ESITI_QUESTIONARI!$C$2:$C$5000)-ROW(ESITI_QUESTIONARI!$C$2)+1)/((ESITI_QUESTIONARI!$C$2:$C$5000&lt;&gt;"")*(COUNTIF($B$1:B137,ESITI_QUESTIONARI!$C$2:$C$5000)=0)),1)),"")</f>
        <v/>
      </c>
      <c r="C138" t="str">
        <f>IF(tbl_corsi[[#This Row],[TITOLO_INTERVENTO]]&lt;&gt;"",COUNTIF(ESITI_QUESTIONARI!C:C,tbl_corsi[[#This Row],[TITOLO_INTERVENTO]]),"")</f>
        <v/>
      </c>
      <c r="D138" t="str">
        <f>IF(tbl_corsi[[#This Row],[TITOLO_INTERVENTO]]&lt;&gt;"",tbl_corsi[[#This Row],[TITOLO_INTERVENTO]],"")</f>
        <v/>
      </c>
    </row>
    <row r="139" spans="1:4">
      <c r="A139" s="13"/>
      <c r="B139" s="13" t="str" cm="1">
        <f t="array" ref="B139">IFERROR(INDEX(ESITI_QUESTIONARI!$C$2:$C$5000,_xlfn.AGGREGATE(15,6,(ROW(ESITI_QUESTIONARI!$C$2:$C$5000)-ROW(ESITI_QUESTIONARI!$C$2)+1)/((ESITI_QUESTIONARI!$C$2:$C$5000&lt;&gt;"")*(COUNTIF($B$1:B138,ESITI_QUESTIONARI!$C$2:$C$5000)=0)),1)),"")</f>
        <v/>
      </c>
      <c r="C139" t="str">
        <f>IF(tbl_corsi[[#This Row],[TITOLO_INTERVENTO]]&lt;&gt;"",COUNTIF(ESITI_QUESTIONARI!C:C,tbl_corsi[[#This Row],[TITOLO_INTERVENTO]]),"")</f>
        <v/>
      </c>
      <c r="D139" t="str">
        <f>IF(tbl_corsi[[#This Row],[TITOLO_INTERVENTO]]&lt;&gt;"",tbl_corsi[[#This Row],[TITOLO_INTERVENTO]],"")</f>
        <v/>
      </c>
    </row>
    <row r="140" spans="1:4">
      <c r="A140" s="13"/>
      <c r="B140" s="13" t="str" cm="1">
        <f t="array" ref="B140">IFERROR(INDEX(ESITI_QUESTIONARI!$C$2:$C$5000,_xlfn.AGGREGATE(15,6,(ROW(ESITI_QUESTIONARI!$C$2:$C$5000)-ROW(ESITI_QUESTIONARI!$C$2)+1)/((ESITI_QUESTIONARI!$C$2:$C$5000&lt;&gt;"")*(COUNTIF($B$1:B139,ESITI_QUESTIONARI!$C$2:$C$5000)=0)),1)),"")</f>
        <v/>
      </c>
      <c r="C140" t="str">
        <f>IF(tbl_corsi[[#This Row],[TITOLO_INTERVENTO]]&lt;&gt;"",COUNTIF(ESITI_QUESTIONARI!C:C,tbl_corsi[[#This Row],[TITOLO_INTERVENTO]]),"")</f>
        <v/>
      </c>
      <c r="D140" t="str">
        <f>IF(tbl_corsi[[#This Row],[TITOLO_INTERVENTO]]&lt;&gt;"",tbl_corsi[[#This Row],[TITOLO_INTERVENTO]],"")</f>
        <v/>
      </c>
    </row>
    <row r="141" spans="1:4">
      <c r="A141" s="13"/>
      <c r="B141" s="13" t="str" cm="1">
        <f t="array" ref="B141">IFERROR(INDEX(ESITI_QUESTIONARI!$C$2:$C$5000,_xlfn.AGGREGATE(15,6,(ROW(ESITI_QUESTIONARI!$C$2:$C$5000)-ROW(ESITI_QUESTIONARI!$C$2)+1)/((ESITI_QUESTIONARI!$C$2:$C$5000&lt;&gt;"")*(COUNTIF($B$1:B140,ESITI_QUESTIONARI!$C$2:$C$5000)=0)),1)),"")</f>
        <v/>
      </c>
      <c r="C141" t="str">
        <f>IF(tbl_corsi[[#This Row],[TITOLO_INTERVENTO]]&lt;&gt;"",COUNTIF(ESITI_QUESTIONARI!C:C,tbl_corsi[[#This Row],[TITOLO_INTERVENTO]]),"")</f>
        <v/>
      </c>
      <c r="D141" t="str">
        <f>IF(tbl_corsi[[#This Row],[TITOLO_INTERVENTO]]&lt;&gt;"",tbl_corsi[[#This Row],[TITOLO_INTERVENTO]],"")</f>
        <v/>
      </c>
    </row>
    <row r="142" spans="1:4">
      <c r="A142" s="13"/>
      <c r="B142" s="13" t="str" cm="1">
        <f t="array" ref="B142">IFERROR(INDEX(ESITI_QUESTIONARI!$C$2:$C$5000,_xlfn.AGGREGATE(15,6,(ROW(ESITI_QUESTIONARI!$C$2:$C$5000)-ROW(ESITI_QUESTIONARI!$C$2)+1)/((ESITI_QUESTIONARI!$C$2:$C$5000&lt;&gt;"")*(COUNTIF($B$1:B141,ESITI_QUESTIONARI!$C$2:$C$5000)=0)),1)),"")</f>
        <v/>
      </c>
      <c r="C142" t="str">
        <f>IF(tbl_corsi[[#This Row],[TITOLO_INTERVENTO]]&lt;&gt;"",COUNTIF(ESITI_QUESTIONARI!C:C,tbl_corsi[[#This Row],[TITOLO_INTERVENTO]]),"")</f>
        <v/>
      </c>
      <c r="D142" t="str">
        <f>IF(tbl_corsi[[#This Row],[TITOLO_INTERVENTO]]&lt;&gt;"",tbl_corsi[[#This Row],[TITOLO_INTERVENTO]],"")</f>
        <v/>
      </c>
    </row>
    <row r="143" spans="1:4">
      <c r="A143" s="13"/>
      <c r="B143" s="13" t="str" cm="1">
        <f t="array" ref="B143">IFERROR(INDEX(ESITI_QUESTIONARI!$C$2:$C$5000,_xlfn.AGGREGATE(15,6,(ROW(ESITI_QUESTIONARI!$C$2:$C$5000)-ROW(ESITI_QUESTIONARI!$C$2)+1)/((ESITI_QUESTIONARI!$C$2:$C$5000&lt;&gt;"")*(COUNTIF($B$1:B142,ESITI_QUESTIONARI!$C$2:$C$5000)=0)),1)),"")</f>
        <v/>
      </c>
      <c r="C143" t="str">
        <f>IF(tbl_corsi[[#This Row],[TITOLO_INTERVENTO]]&lt;&gt;"",COUNTIF(ESITI_QUESTIONARI!C:C,tbl_corsi[[#This Row],[TITOLO_INTERVENTO]]),"")</f>
        <v/>
      </c>
      <c r="D143" t="str">
        <f>IF(tbl_corsi[[#This Row],[TITOLO_INTERVENTO]]&lt;&gt;"",tbl_corsi[[#This Row],[TITOLO_INTERVENTO]],"")</f>
        <v/>
      </c>
    </row>
    <row r="144" spans="1:4">
      <c r="A144" s="13"/>
      <c r="B144" s="13" t="str" cm="1">
        <f t="array" ref="B144">IFERROR(INDEX(ESITI_QUESTIONARI!$C$2:$C$5000,_xlfn.AGGREGATE(15,6,(ROW(ESITI_QUESTIONARI!$C$2:$C$5000)-ROW(ESITI_QUESTIONARI!$C$2)+1)/((ESITI_QUESTIONARI!$C$2:$C$5000&lt;&gt;"")*(COUNTIF($B$1:B143,ESITI_QUESTIONARI!$C$2:$C$5000)=0)),1)),"")</f>
        <v/>
      </c>
      <c r="C144" t="str">
        <f>IF(tbl_corsi[[#This Row],[TITOLO_INTERVENTO]]&lt;&gt;"",COUNTIF(ESITI_QUESTIONARI!C:C,tbl_corsi[[#This Row],[TITOLO_INTERVENTO]]),"")</f>
        <v/>
      </c>
      <c r="D144" t="str">
        <f>IF(tbl_corsi[[#This Row],[TITOLO_INTERVENTO]]&lt;&gt;"",tbl_corsi[[#This Row],[TITOLO_INTERVENTO]],"")</f>
        <v/>
      </c>
    </row>
    <row r="145" spans="1:4">
      <c r="A145" s="13"/>
      <c r="B145" s="13" t="str" cm="1">
        <f t="array" ref="B145">IFERROR(INDEX(ESITI_QUESTIONARI!$C$2:$C$5000,_xlfn.AGGREGATE(15,6,(ROW(ESITI_QUESTIONARI!$C$2:$C$5000)-ROW(ESITI_QUESTIONARI!$C$2)+1)/((ESITI_QUESTIONARI!$C$2:$C$5000&lt;&gt;"")*(COUNTIF($B$1:B144,ESITI_QUESTIONARI!$C$2:$C$5000)=0)),1)),"")</f>
        <v/>
      </c>
      <c r="C145" t="str">
        <f>IF(tbl_corsi[[#This Row],[TITOLO_INTERVENTO]]&lt;&gt;"",COUNTIF(ESITI_QUESTIONARI!C:C,tbl_corsi[[#This Row],[TITOLO_INTERVENTO]]),"")</f>
        <v/>
      </c>
      <c r="D145" t="str">
        <f>IF(tbl_corsi[[#This Row],[TITOLO_INTERVENTO]]&lt;&gt;"",tbl_corsi[[#This Row],[TITOLO_INTERVENTO]],"")</f>
        <v/>
      </c>
    </row>
    <row r="146" spans="1:4">
      <c r="A146" s="13"/>
      <c r="B146" s="13" t="str" cm="1">
        <f t="array" ref="B146">IFERROR(INDEX(ESITI_QUESTIONARI!$C$2:$C$5000,_xlfn.AGGREGATE(15,6,(ROW(ESITI_QUESTIONARI!$C$2:$C$5000)-ROW(ESITI_QUESTIONARI!$C$2)+1)/((ESITI_QUESTIONARI!$C$2:$C$5000&lt;&gt;"")*(COUNTIF($B$1:B145,ESITI_QUESTIONARI!$C$2:$C$5000)=0)),1)),"")</f>
        <v/>
      </c>
      <c r="C146" t="str">
        <f>IF(tbl_corsi[[#This Row],[TITOLO_INTERVENTO]]&lt;&gt;"",COUNTIF(ESITI_QUESTIONARI!C:C,tbl_corsi[[#This Row],[TITOLO_INTERVENTO]]),"")</f>
        <v/>
      </c>
      <c r="D146" t="str">
        <f>IF(tbl_corsi[[#This Row],[TITOLO_INTERVENTO]]&lt;&gt;"",tbl_corsi[[#This Row],[TITOLO_INTERVENTO]],"")</f>
        <v/>
      </c>
    </row>
    <row r="147" spans="1:4">
      <c r="A147" s="13"/>
      <c r="B147" s="13" t="str" cm="1">
        <f t="array" ref="B147">IFERROR(INDEX(ESITI_QUESTIONARI!$C$2:$C$5000,_xlfn.AGGREGATE(15,6,(ROW(ESITI_QUESTIONARI!$C$2:$C$5000)-ROW(ESITI_QUESTIONARI!$C$2)+1)/((ESITI_QUESTIONARI!$C$2:$C$5000&lt;&gt;"")*(COUNTIF($B$1:B146,ESITI_QUESTIONARI!$C$2:$C$5000)=0)),1)),"")</f>
        <v/>
      </c>
      <c r="C147" t="str">
        <f>IF(tbl_corsi[[#This Row],[TITOLO_INTERVENTO]]&lt;&gt;"",COUNTIF(ESITI_QUESTIONARI!C:C,tbl_corsi[[#This Row],[TITOLO_INTERVENTO]]),"")</f>
        <v/>
      </c>
      <c r="D147" t="str">
        <f>IF(tbl_corsi[[#This Row],[TITOLO_INTERVENTO]]&lt;&gt;"",tbl_corsi[[#This Row],[TITOLO_INTERVENTO]],"")</f>
        <v/>
      </c>
    </row>
    <row r="148" spans="1:4">
      <c r="A148" s="13"/>
      <c r="B148" s="13" t="str" cm="1">
        <f t="array" ref="B148">IFERROR(INDEX(ESITI_QUESTIONARI!$C$2:$C$5000,_xlfn.AGGREGATE(15,6,(ROW(ESITI_QUESTIONARI!$C$2:$C$5000)-ROW(ESITI_QUESTIONARI!$C$2)+1)/((ESITI_QUESTIONARI!$C$2:$C$5000&lt;&gt;"")*(COUNTIF($B$1:B147,ESITI_QUESTIONARI!$C$2:$C$5000)=0)),1)),"")</f>
        <v/>
      </c>
      <c r="C148" t="str">
        <f>IF(tbl_corsi[[#This Row],[TITOLO_INTERVENTO]]&lt;&gt;"",COUNTIF(ESITI_QUESTIONARI!C:C,tbl_corsi[[#This Row],[TITOLO_INTERVENTO]]),"")</f>
        <v/>
      </c>
      <c r="D148" t="str">
        <f>IF(tbl_corsi[[#This Row],[TITOLO_INTERVENTO]]&lt;&gt;"",tbl_corsi[[#This Row],[TITOLO_INTERVENTO]],"")</f>
        <v/>
      </c>
    </row>
    <row r="149" spans="1:4">
      <c r="A149" s="13"/>
      <c r="B149" s="13" t="str" cm="1">
        <f t="array" ref="B149">IFERROR(INDEX(ESITI_QUESTIONARI!$C$2:$C$5000,_xlfn.AGGREGATE(15,6,(ROW(ESITI_QUESTIONARI!$C$2:$C$5000)-ROW(ESITI_QUESTIONARI!$C$2)+1)/((ESITI_QUESTIONARI!$C$2:$C$5000&lt;&gt;"")*(COUNTIF($B$1:B148,ESITI_QUESTIONARI!$C$2:$C$5000)=0)),1)),"")</f>
        <v/>
      </c>
      <c r="C149" t="str">
        <f>IF(tbl_corsi[[#This Row],[TITOLO_INTERVENTO]]&lt;&gt;"",COUNTIF(ESITI_QUESTIONARI!C:C,tbl_corsi[[#This Row],[TITOLO_INTERVENTO]]),"")</f>
        <v/>
      </c>
      <c r="D149" t="str">
        <f>IF(tbl_corsi[[#This Row],[TITOLO_INTERVENTO]]&lt;&gt;"",tbl_corsi[[#This Row],[TITOLO_INTERVENTO]],"")</f>
        <v/>
      </c>
    </row>
    <row r="150" spans="1:4">
      <c r="A150" s="13"/>
      <c r="B150" s="13" t="str" cm="1">
        <f t="array" ref="B150">IFERROR(INDEX(ESITI_QUESTIONARI!$C$2:$C$5000,_xlfn.AGGREGATE(15,6,(ROW(ESITI_QUESTIONARI!$C$2:$C$5000)-ROW(ESITI_QUESTIONARI!$C$2)+1)/((ESITI_QUESTIONARI!$C$2:$C$5000&lt;&gt;"")*(COUNTIF($B$1:B149,ESITI_QUESTIONARI!$C$2:$C$5000)=0)),1)),"")</f>
        <v/>
      </c>
      <c r="C150" t="str">
        <f>IF(tbl_corsi[[#This Row],[TITOLO_INTERVENTO]]&lt;&gt;"",COUNTIF(ESITI_QUESTIONARI!C:C,tbl_corsi[[#This Row],[TITOLO_INTERVENTO]]),"")</f>
        <v/>
      </c>
      <c r="D150" t="str">
        <f>IF(tbl_corsi[[#This Row],[TITOLO_INTERVENTO]]&lt;&gt;"",tbl_corsi[[#This Row],[TITOLO_INTERVENTO]],"")</f>
        <v/>
      </c>
    </row>
    <row r="151" spans="1:4">
      <c r="A151" s="13"/>
      <c r="B151" s="13" t="str" cm="1">
        <f t="array" ref="B151">IFERROR(INDEX(ESITI_QUESTIONARI!$C$2:$C$5000,_xlfn.AGGREGATE(15,6,(ROW(ESITI_QUESTIONARI!$C$2:$C$5000)-ROW(ESITI_QUESTIONARI!$C$2)+1)/((ESITI_QUESTIONARI!$C$2:$C$5000&lt;&gt;"")*(COUNTIF($B$1:B150,ESITI_QUESTIONARI!$C$2:$C$5000)=0)),1)),"")</f>
        <v/>
      </c>
      <c r="C151" t="str">
        <f>IF(tbl_corsi[[#This Row],[TITOLO_INTERVENTO]]&lt;&gt;"",COUNTIF(ESITI_QUESTIONARI!C:C,tbl_corsi[[#This Row],[TITOLO_INTERVENTO]]),"")</f>
        <v/>
      </c>
      <c r="D151" t="str">
        <f>IF(tbl_corsi[[#This Row],[TITOLO_INTERVENTO]]&lt;&gt;"",tbl_corsi[[#This Row],[TITOLO_INTERVENTO]],"")</f>
        <v/>
      </c>
    </row>
    <row r="152" spans="1:4">
      <c r="A152" s="13"/>
      <c r="B152" s="13" t="str" cm="1">
        <f t="array" ref="B152">IFERROR(INDEX(ESITI_QUESTIONARI!$C$2:$C$5000,_xlfn.AGGREGATE(15,6,(ROW(ESITI_QUESTIONARI!$C$2:$C$5000)-ROW(ESITI_QUESTIONARI!$C$2)+1)/((ESITI_QUESTIONARI!$C$2:$C$5000&lt;&gt;"")*(COUNTIF($B$1:B151,ESITI_QUESTIONARI!$C$2:$C$5000)=0)),1)),"")</f>
        <v/>
      </c>
      <c r="C152" t="str">
        <f>IF(tbl_corsi[[#This Row],[TITOLO_INTERVENTO]]&lt;&gt;"",COUNTIF(ESITI_QUESTIONARI!C:C,tbl_corsi[[#This Row],[TITOLO_INTERVENTO]]),"")</f>
        <v/>
      </c>
      <c r="D152" t="str">
        <f>IF(tbl_corsi[[#This Row],[TITOLO_INTERVENTO]]&lt;&gt;"",tbl_corsi[[#This Row],[TITOLO_INTERVENTO]],"")</f>
        <v/>
      </c>
    </row>
    <row r="153" spans="1:4">
      <c r="A153" s="13"/>
      <c r="B153" s="13" t="str" cm="1">
        <f t="array" ref="B153">IFERROR(INDEX(ESITI_QUESTIONARI!$C$2:$C$5000,_xlfn.AGGREGATE(15,6,(ROW(ESITI_QUESTIONARI!$C$2:$C$5000)-ROW(ESITI_QUESTIONARI!$C$2)+1)/((ESITI_QUESTIONARI!$C$2:$C$5000&lt;&gt;"")*(COUNTIF($B$1:B152,ESITI_QUESTIONARI!$C$2:$C$5000)=0)),1)),"")</f>
        <v/>
      </c>
      <c r="C153" t="str">
        <f>IF(tbl_corsi[[#This Row],[TITOLO_INTERVENTO]]&lt;&gt;"",COUNTIF(ESITI_QUESTIONARI!C:C,tbl_corsi[[#This Row],[TITOLO_INTERVENTO]]),"")</f>
        <v/>
      </c>
      <c r="D153" t="str">
        <f>IF(tbl_corsi[[#This Row],[TITOLO_INTERVENTO]]&lt;&gt;"",tbl_corsi[[#This Row],[TITOLO_INTERVENTO]],"")</f>
        <v/>
      </c>
    </row>
    <row r="154" spans="1:4">
      <c r="A154" s="13"/>
      <c r="B154" s="13" t="str" cm="1">
        <f t="array" ref="B154">IFERROR(INDEX(ESITI_QUESTIONARI!$C$2:$C$5000,_xlfn.AGGREGATE(15,6,(ROW(ESITI_QUESTIONARI!$C$2:$C$5000)-ROW(ESITI_QUESTIONARI!$C$2)+1)/((ESITI_QUESTIONARI!$C$2:$C$5000&lt;&gt;"")*(COUNTIF($B$1:B153,ESITI_QUESTIONARI!$C$2:$C$5000)=0)),1)),"")</f>
        <v/>
      </c>
      <c r="C154" t="str">
        <f>IF(tbl_corsi[[#This Row],[TITOLO_INTERVENTO]]&lt;&gt;"",COUNTIF(ESITI_QUESTIONARI!C:C,tbl_corsi[[#This Row],[TITOLO_INTERVENTO]]),"")</f>
        <v/>
      </c>
      <c r="D154" t="str">
        <f>IF(tbl_corsi[[#This Row],[TITOLO_INTERVENTO]]&lt;&gt;"",tbl_corsi[[#This Row],[TITOLO_INTERVENTO]],"")</f>
        <v/>
      </c>
    </row>
    <row r="155" spans="1:4">
      <c r="A155" s="13"/>
      <c r="B155" s="13" t="str" cm="1">
        <f t="array" ref="B155">IFERROR(INDEX(ESITI_QUESTIONARI!$C$2:$C$5000,_xlfn.AGGREGATE(15,6,(ROW(ESITI_QUESTIONARI!$C$2:$C$5000)-ROW(ESITI_QUESTIONARI!$C$2)+1)/((ESITI_QUESTIONARI!$C$2:$C$5000&lt;&gt;"")*(COUNTIF($B$1:B154,ESITI_QUESTIONARI!$C$2:$C$5000)=0)),1)),"")</f>
        <v/>
      </c>
      <c r="C155" t="str">
        <f>IF(tbl_corsi[[#This Row],[TITOLO_INTERVENTO]]&lt;&gt;"",COUNTIF(ESITI_QUESTIONARI!C:C,tbl_corsi[[#This Row],[TITOLO_INTERVENTO]]),"")</f>
        <v/>
      </c>
      <c r="D155" t="str">
        <f>IF(tbl_corsi[[#This Row],[TITOLO_INTERVENTO]]&lt;&gt;"",tbl_corsi[[#This Row],[TITOLO_INTERVENTO]],"")</f>
        <v/>
      </c>
    </row>
    <row r="156" spans="1:4">
      <c r="A156" s="13"/>
      <c r="B156" s="13" t="str" cm="1">
        <f t="array" ref="B156">IFERROR(INDEX(ESITI_QUESTIONARI!$C$2:$C$5000,_xlfn.AGGREGATE(15,6,(ROW(ESITI_QUESTIONARI!$C$2:$C$5000)-ROW(ESITI_QUESTIONARI!$C$2)+1)/((ESITI_QUESTIONARI!$C$2:$C$5000&lt;&gt;"")*(COUNTIF($B$1:B155,ESITI_QUESTIONARI!$C$2:$C$5000)=0)),1)),"")</f>
        <v/>
      </c>
      <c r="C156" t="str">
        <f>IF(tbl_corsi[[#This Row],[TITOLO_INTERVENTO]]&lt;&gt;"",COUNTIF(ESITI_QUESTIONARI!C:C,tbl_corsi[[#This Row],[TITOLO_INTERVENTO]]),"")</f>
        <v/>
      </c>
      <c r="D156" t="str">
        <f>IF(tbl_corsi[[#This Row],[TITOLO_INTERVENTO]]&lt;&gt;"",tbl_corsi[[#This Row],[TITOLO_INTERVENTO]],"")</f>
        <v/>
      </c>
    </row>
    <row r="157" spans="1:4">
      <c r="A157" s="13"/>
      <c r="B157" s="13" t="str" cm="1">
        <f t="array" ref="B157">IFERROR(INDEX(ESITI_QUESTIONARI!$C$2:$C$5000,_xlfn.AGGREGATE(15,6,(ROW(ESITI_QUESTIONARI!$C$2:$C$5000)-ROW(ESITI_QUESTIONARI!$C$2)+1)/((ESITI_QUESTIONARI!$C$2:$C$5000&lt;&gt;"")*(COUNTIF($B$1:B156,ESITI_QUESTIONARI!$C$2:$C$5000)=0)),1)),"")</f>
        <v/>
      </c>
      <c r="C157" t="str">
        <f>IF(tbl_corsi[[#This Row],[TITOLO_INTERVENTO]]&lt;&gt;"",COUNTIF(ESITI_QUESTIONARI!C:C,tbl_corsi[[#This Row],[TITOLO_INTERVENTO]]),"")</f>
        <v/>
      </c>
      <c r="D157" t="str">
        <f>IF(tbl_corsi[[#This Row],[TITOLO_INTERVENTO]]&lt;&gt;"",tbl_corsi[[#This Row],[TITOLO_INTERVENTO]],"")</f>
        <v/>
      </c>
    </row>
    <row r="158" spans="1:4">
      <c r="A158" s="13"/>
      <c r="B158" s="13" t="str" cm="1">
        <f t="array" ref="B158">IFERROR(INDEX(ESITI_QUESTIONARI!$C$2:$C$5000,_xlfn.AGGREGATE(15,6,(ROW(ESITI_QUESTIONARI!$C$2:$C$5000)-ROW(ESITI_QUESTIONARI!$C$2)+1)/((ESITI_QUESTIONARI!$C$2:$C$5000&lt;&gt;"")*(COUNTIF($B$1:B157,ESITI_QUESTIONARI!$C$2:$C$5000)=0)),1)),"")</f>
        <v/>
      </c>
      <c r="C158" t="str">
        <f>IF(tbl_corsi[[#This Row],[TITOLO_INTERVENTO]]&lt;&gt;"",COUNTIF(ESITI_QUESTIONARI!C:C,tbl_corsi[[#This Row],[TITOLO_INTERVENTO]]),"")</f>
        <v/>
      </c>
      <c r="D158" t="str">
        <f>IF(tbl_corsi[[#This Row],[TITOLO_INTERVENTO]]&lt;&gt;"",tbl_corsi[[#This Row],[TITOLO_INTERVENTO]],"")</f>
        <v/>
      </c>
    </row>
    <row r="159" spans="1:4">
      <c r="A159" s="13"/>
      <c r="B159" s="13" t="str" cm="1">
        <f t="array" ref="B159">IFERROR(INDEX(ESITI_QUESTIONARI!$C$2:$C$5000,_xlfn.AGGREGATE(15,6,(ROW(ESITI_QUESTIONARI!$C$2:$C$5000)-ROW(ESITI_QUESTIONARI!$C$2)+1)/((ESITI_QUESTIONARI!$C$2:$C$5000&lt;&gt;"")*(COUNTIF($B$1:B158,ESITI_QUESTIONARI!$C$2:$C$5000)=0)),1)),"")</f>
        <v/>
      </c>
      <c r="C159" t="str">
        <f>IF(tbl_corsi[[#This Row],[TITOLO_INTERVENTO]]&lt;&gt;"",COUNTIF(ESITI_QUESTIONARI!C:C,tbl_corsi[[#This Row],[TITOLO_INTERVENTO]]),"")</f>
        <v/>
      </c>
      <c r="D159" t="str">
        <f>IF(tbl_corsi[[#This Row],[TITOLO_INTERVENTO]]&lt;&gt;"",tbl_corsi[[#This Row],[TITOLO_INTERVENTO]],"")</f>
        <v/>
      </c>
    </row>
    <row r="160" spans="1:4">
      <c r="A160" s="13"/>
      <c r="B160" s="13" t="str" cm="1">
        <f t="array" ref="B160">IFERROR(INDEX(ESITI_QUESTIONARI!$C$2:$C$5000,_xlfn.AGGREGATE(15,6,(ROW(ESITI_QUESTIONARI!$C$2:$C$5000)-ROW(ESITI_QUESTIONARI!$C$2)+1)/((ESITI_QUESTIONARI!$C$2:$C$5000&lt;&gt;"")*(COUNTIF($B$1:B159,ESITI_QUESTIONARI!$C$2:$C$5000)=0)),1)),"")</f>
        <v/>
      </c>
      <c r="C160" t="str">
        <f>IF(tbl_corsi[[#This Row],[TITOLO_INTERVENTO]]&lt;&gt;"",COUNTIF(ESITI_QUESTIONARI!C:C,tbl_corsi[[#This Row],[TITOLO_INTERVENTO]]),"")</f>
        <v/>
      </c>
      <c r="D160" t="str">
        <f>IF(tbl_corsi[[#This Row],[TITOLO_INTERVENTO]]&lt;&gt;"",tbl_corsi[[#This Row],[TITOLO_INTERVENTO]],"")</f>
        <v/>
      </c>
    </row>
    <row r="161" spans="1:4">
      <c r="A161" s="13"/>
      <c r="B161" s="13" t="str" cm="1">
        <f t="array" ref="B161">IFERROR(INDEX(ESITI_QUESTIONARI!$C$2:$C$5000,_xlfn.AGGREGATE(15,6,(ROW(ESITI_QUESTIONARI!$C$2:$C$5000)-ROW(ESITI_QUESTIONARI!$C$2)+1)/((ESITI_QUESTIONARI!$C$2:$C$5000&lt;&gt;"")*(COUNTIF($B$1:B160,ESITI_QUESTIONARI!$C$2:$C$5000)=0)),1)),"")</f>
        <v/>
      </c>
      <c r="C161" t="str">
        <f>IF(tbl_corsi[[#This Row],[TITOLO_INTERVENTO]]&lt;&gt;"",COUNTIF(ESITI_QUESTIONARI!C:C,tbl_corsi[[#This Row],[TITOLO_INTERVENTO]]),"")</f>
        <v/>
      </c>
      <c r="D161" t="str">
        <f>IF(tbl_corsi[[#This Row],[TITOLO_INTERVENTO]]&lt;&gt;"",tbl_corsi[[#This Row],[TITOLO_INTERVENTO]],"")</f>
        <v/>
      </c>
    </row>
    <row r="162" spans="1:4">
      <c r="A162" s="13"/>
      <c r="B162" s="13" t="str" cm="1">
        <f t="array" ref="B162">IFERROR(INDEX(ESITI_QUESTIONARI!$C$2:$C$5000,_xlfn.AGGREGATE(15,6,(ROW(ESITI_QUESTIONARI!$C$2:$C$5000)-ROW(ESITI_QUESTIONARI!$C$2)+1)/((ESITI_QUESTIONARI!$C$2:$C$5000&lt;&gt;"")*(COUNTIF($B$1:B161,ESITI_QUESTIONARI!$C$2:$C$5000)=0)),1)),"")</f>
        <v/>
      </c>
      <c r="C162" t="str">
        <f>IF(tbl_corsi[[#This Row],[TITOLO_INTERVENTO]]&lt;&gt;"",COUNTIF(ESITI_QUESTIONARI!C:C,tbl_corsi[[#This Row],[TITOLO_INTERVENTO]]),"")</f>
        <v/>
      </c>
      <c r="D162" t="str">
        <f>IF(tbl_corsi[[#This Row],[TITOLO_INTERVENTO]]&lt;&gt;"",tbl_corsi[[#This Row],[TITOLO_INTERVENTO]],"")</f>
        <v/>
      </c>
    </row>
    <row r="163" spans="1:4">
      <c r="A163" s="13"/>
      <c r="B163" s="13" t="str" cm="1">
        <f t="array" ref="B163">IFERROR(INDEX(ESITI_QUESTIONARI!$C$2:$C$5000,_xlfn.AGGREGATE(15,6,(ROW(ESITI_QUESTIONARI!$C$2:$C$5000)-ROW(ESITI_QUESTIONARI!$C$2)+1)/((ESITI_QUESTIONARI!$C$2:$C$5000&lt;&gt;"")*(COUNTIF($B$1:B162,ESITI_QUESTIONARI!$C$2:$C$5000)=0)),1)),"")</f>
        <v/>
      </c>
      <c r="C163" t="str">
        <f>IF(tbl_corsi[[#This Row],[TITOLO_INTERVENTO]]&lt;&gt;"",COUNTIF(ESITI_QUESTIONARI!C:C,tbl_corsi[[#This Row],[TITOLO_INTERVENTO]]),"")</f>
        <v/>
      </c>
      <c r="D163" t="str">
        <f>IF(tbl_corsi[[#This Row],[TITOLO_INTERVENTO]]&lt;&gt;"",tbl_corsi[[#This Row],[TITOLO_INTERVENTO]],"")</f>
        <v/>
      </c>
    </row>
    <row r="164" spans="1:4">
      <c r="A164" s="13"/>
      <c r="B164" s="13" t="str" cm="1">
        <f t="array" ref="B164">IFERROR(INDEX(ESITI_QUESTIONARI!$C$2:$C$5000,_xlfn.AGGREGATE(15,6,(ROW(ESITI_QUESTIONARI!$C$2:$C$5000)-ROW(ESITI_QUESTIONARI!$C$2)+1)/((ESITI_QUESTIONARI!$C$2:$C$5000&lt;&gt;"")*(COUNTIF($B$1:B163,ESITI_QUESTIONARI!$C$2:$C$5000)=0)),1)),"")</f>
        <v/>
      </c>
      <c r="C164" t="str">
        <f>IF(tbl_corsi[[#This Row],[TITOLO_INTERVENTO]]&lt;&gt;"",COUNTIF(ESITI_QUESTIONARI!C:C,tbl_corsi[[#This Row],[TITOLO_INTERVENTO]]),"")</f>
        <v/>
      </c>
      <c r="D164" t="str">
        <f>IF(tbl_corsi[[#This Row],[TITOLO_INTERVENTO]]&lt;&gt;"",tbl_corsi[[#This Row],[TITOLO_INTERVENTO]],"")</f>
        <v/>
      </c>
    </row>
    <row r="165" spans="1:4">
      <c r="A165" s="13"/>
      <c r="B165" s="13" t="str" cm="1">
        <f t="array" ref="B165">IFERROR(INDEX(ESITI_QUESTIONARI!$C$2:$C$5000,_xlfn.AGGREGATE(15,6,(ROW(ESITI_QUESTIONARI!$C$2:$C$5000)-ROW(ESITI_QUESTIONARI!$C$2)+1)/((ESITI_QUESTIONARI!$C$2:$C$5000&lt;&gt;"")*(COUNTIF($B$1:B164,ESITI_QUESTIONARI!$C$2:$C$5000)=0)),1)),"")</f>
        <v/>
      </c>
      <c r="C165" t="str">
        <f>IF(tbl_corsi[[#This Row],[TITOLO_INTERVENTO]]&lt;&gt;"",COUNTIF(ESITI_QUESTIONARI!C:C,tbl_corsi[[#This Row],[TITOLO_INTERVENTO]]),"")</f>
        <v/>
      </c>
      <c r="D165" t="str">
        <f>IF(tbl_corsi[[#This Row],[TITOLO_INTERVENTO]]&lt;&gt;"",tbl_corsi[[#This Row],[TITOLO_INTERVENTO]],"")</f>
        <v/>
      </c>
    </row>
    <row r="166" spans="1:4">
      <c r="A166" s="13"/>
      <c r="B166" s="13" t="str" cm="1">
        <f t="array" ref="B166">IFERROR(INDEX(ESITI_QUESTIONARI!$C$2:$C$5000,_xlfn.AGGREGATE(15,6,(ROW(ESITI_QUESTIONARI!$C$2:$C$5000)-ROW(ESITI_QUESTIONARI!$C$2)+1)/((ESITI_QUESTIONARI!$C$2:$C$5000&lt;&gt;"")*(COUNTIF($B$1:B165,ESITI_QUESTIONARI!$C$2:$C$5000)=0)),1)),"")</f>
        <v/>
      </c>
      <c r="C166" t="str">
        <f>IF(tbl_corsi[[#This Row],[TITOLO_INTERVENTO]]&lt;&gt;"",COUNTIF(ESITI_QUESTIONARI!C:C,tbl_corsi[[#This Row],[TITOLO_INTERVENTO]]),"")</f>
        <v/>
      </c>
      <c r="D166" t="str">
        <f>IF(tbl_corsi[[#This Row],[TITOLO_INTERVENTO]]&lt;&gt;"",tbl_corsi[[#This Row],[TITOLO_INTERVENTO]],"")</f>
        <v/>
      </c>
    </row>
    <row r="167" spans="1:4">
      <c r="A167" s="13"/>
      <c r="B167" s="13" t="str" cm="1">
        <f t="array" ref="B167">IFERROR(INDEX(ESITI_QUESTIONARI!$C$2:$C$5000,_xlfn.AGGREGATE(15,6,(ROW(ESITI_QUESTIONARI!$C$2:$C$5000)-ROW(ESITI_QUESTIONARI!$C$2)+1)/((ESITI_QUESTIONARI!$C$2:$C$5000&lt;&gt;"")*(COUNTIF($B$1:B166,ESITI_QUESTIONARI!$C$2:$C$5000)=0)),1)),"")</f>
        <v/>
      </c>
      <c r="C167" t="str">
        <f>IF(tbl_corsi[[#This Row],[TITOLO_INTERVENTO]]&lt;&gt;"",COUNTIF(ESITI_QUESTIONARI!C:C,tbl_corsi[[#This Row],[TITOLO_INTERVENTO]]),"")</f>
        <v/>
      </c>
      <c r="D167" t="str">
        <f>IF(tbl_corsi[[#This Row],[TITOLO_INTERVENTO]]&lt;&gt;"",tbl_corsi[[#This Row],[TITOLO_INTERVENTO]],"")</f>
        <v/>
      </c>
    </row>
    <row r="168" spans="1:4">
      <c r="A168" s="13"/>
      <c r="B168" s="13" t="str" cm="1">
        <f t="array" ref="B168">IFERROR(INDEX(ESITI_QUESTIONARI!$C$2:$C$5000,_xlfn.AGGREGATE(15,6,(ROW(ESITI_QUESTIONARI!$C$2:$C$5000)-ROW(ESITI_QUESTIONARI!$C$2)+1)/((ESITI_QUESTIONARI!$C$2:$C$5000&lt;&gt;"")*(COUNTIF($B$1:B167,ESITI_QUESTIONARI!$C$2:$C$5000)=0)),1)),"")</f>
        <v/>
      </c>
      <c r="C168" t="str">
        <f>IF(tbl_corsi[[#This Row],[TITOLO_INTERVENTO]]&lt;&gt;"",COUNTIF(ESITI_QUESTIONARI!C:C,tbl_corsi[[#This Row],[TITOLO_INTERVENTO]]),"")</f>
        <v/>
      </c>
      <c r="D168" t="str">
        <f>IF(tbl_corsi[[#This Row],[TITOLO_INTERVENTO]]&lt;&gt;"",tbl_corsi[[#This Row],[TITOLO_INTERVENTO]],"")</f>
        <v/>
      </c>
    </row>
    <row r="169" spans="1:4">
      <c r="A169" s="13"/>
      <c r="B169" s="13" t="str" cm="1">
        <f t="array" ref="B169">IFERROR(INDEX(ESITI_QUESTIONARI!$C$2:$C$5000,_xlfn.AGGREGATE(15,6,(ROW(ESITI_QUESTIONARI!$C$2:$C$5000)-ROW(ESITI_QUESTIONARI!$C$2)+1)/((ESITI_QUESTIONARI!$C$2:$C$5000&lt;&gt;"")*(COUNTIF($B$1:B168,ESITI_QUESTIONARI!$C$2:$C$5000)=0)),1)),"")</f>
        <v/>
      </c>
      <c r="C169" t="str">
        <f>IF(tbl_corsi[[#This Row],[TITOLO_INTERVENTO]]&lt;&gt;"",COUNTIF(ESITI_QUESTIONARI!C:C,tbl_corsi[[#This Row],[TITOLO_INTERVENTO]]),"")</f>
        <v/>
      </c>
      <c r="D169" t="str">
        <f>IF(tbl_corsi[[#This Row],[TITOLO_INTERVENTO]]&lt;&gt;"",tbl_corsi[[#This Row],[TITOLO_INTERVENTO]],"")</f>
        <v/>
      </c>
    </row>
    <row r="170" spans="1:4">
      <c r="A170" s="13"/>
      <c r="B170" s="13" t="str" cm="1">
        <f t="array" ref="B170">IFERROR(INDEX(ESITI_QUESTIONARI!$C$2:$C$5000,_xlfn.AGGREGATE(15,6,(ROW(ESITI_QUESTIONARI!$C$2:$C$5000)-ROW(ESITI_QUESTIONARI!$C$2)+1)/((ESITI_QUESTIONARI!$C$2:$C$5000&lt;&gt;"")*(COUNTIF($B$1:B169,ESITI_QUESTIONARI!$C$2:$C$5000)=0)),1)),"")</f>
        <v/>
      </c>
      <c r="C170" t="str">
        <f>IF(tbl_corsi[[#This Row],[TITOLO_INTERVENTO]]&lt;&gt;"",COUNTIF(ESITI_QUESTIONARI!C:C,tbl_corsi[[#This Row],[TITOLO_INTERVENTO]]),"")</f>
        <v/>
      </c>
      <c r="D170" t="str">
        <f>IF(tbl_corsi[[#This Row],[TITOLO_INTERVENTO]]&lt;&gt;"",tbl_corsi[[#This Row],[TITOLO_INTERVENTO]],"")</f>
        <v/>
      </c>
    </row>
    <row r="171" spans="1:4">
      <c r="A171" s="13"/>
      <c r="B171" s="13" t="str" cm="1">
        <f t="array" ref="B171">IFERROR(INDEX(ESITI_QUESTIONARI!$C$2:$C$5000,_xlfn.AGGREGATE(15,6,(ROW(ESITI_QUESTIONARI!$C$2:$C$5000)-ROW(ESITI_QUESTIONARI!$C$2)+1)/((ESITI_QUESTIONARI!$C$2:$C$5000&lt;&gt;"")*(COUNTIF($B$1:B170,ESITI_QUESTIONARI!$C$2:$C$5000)=0)),1)),"")</f>
        <v/>
      </c>
      <c r="C171" t="str">
        <f>IF(tbl_corsi[[#This Row],[TITOLO_INTERVENTO]]&lt;&gt;"",COUNTIF(ESITI_QUESTIONARI!C:C,tbl_corsi[[#This Row],[TITOLO_INTERVENTO]]),"")</f>
        <v/>
      </c>
      <c r="D171" t="str">
        <f>IF(tbl_corsi[[#This Row],[TITOLO_INTERVENTO]]&lt;&gt;"",tbl_corsi[[#This Row],[TITOLO_INTERVENTO]],"")</f>
        <v/>
      </c>
    </row>
    <row r="172" spans="1:4">
      <c r="A172" s="13"/>
      <c r="B172" s="13" t="str" cm="1">
        <f t="array" ref="B172">IFERROR(INDEX(ESITI_QUESTIONARI!$C$2:$C$5000,_xlfn.AGGREGATE(15,6,(ROW(ESITI_QUESTIONARI!$C$2:$C$5000)-ROW(ESITI_QUESTIONARI!$C$2)+1)/((ESITI_QUESTIONARI!$C$2:$C$5000&lt;&gt;"")*(COUNTIF($B$1:B171,ESITI_QUESTIONARI!$C$2:$C$5000)=0)),1)),"")</f>
        <v/>
      </c>
      <c r="C172" t="str">
        <f>IF(tbl_corsi[[#This Row],[TITOLO_INTERVENTO]]&lt;&gt;"",COUNTIF(ESITI_QUESTIONARI!C:C,tbl_corsi[[#This Row],[TITOLO_INTERVENTO]]),"")</f>
        <v/>
      </c>
      <c r="D172" t="str">
        <f>IF(tbl_corsi[[#This Row],[TITOLO_INTERVENTO]]&lt;&gt;"",tbl_corsi[[#This Row],[TITOLO_INTERVENTO]],"")</f>
        <v/>
      </c>
    </row>
    <row r="173" spans="1:4">
      <c r="A173" s="13"/>
      <c r="B173" s="13" t="str" cm="1">
        <f t="array" ref="B173">IFERROR(INDEX(ESITI_QUESTIONARI!$C$2:$C$5000,_xlfn.AGGREGATE(15,6,(ROW(ESITI_QUESTIONARI!$C$2:$C$5000)-ROW(ESITI_QUESTIONARI!$C$2)+1)/((ESITI_QUESTIONARI!$C$2:$C$5000&lt;&gt;"")*(COUNTIF($B$1:B172,ESITI_QUESTIONARI!$C$2:$C$5000)=0)),1)),"")</f>
        <v/>
      </c>
      <c r="C173" t="str">
        <f>IF(tbl_corsi[[#This Row],[TITOLO_INTERVENTO]]&lt;&gt;"",COUNTIF(ESITI_QUESTIONARI!C:C,tbl_corsi[[#This Row],[TITOLO_INTERVENTO]]),"")</f>
        <v/>
      </c>
      <c r="D173" t="str">
        <f>IF(tbl_corsi[[#This Row],[TITOLO_INTERVENTO]]&lt;&gt;"",tbl_corsi[[#This Row],[TITOLO_INTERVENTO]],"")</f>
        <v/>
      </c>
    </row>
    <row r="174" spans="1:4">
      <c r="A174" s="13"/>
      <c r="B174" s="13" t="str" cm="1">
        <f t="array" ref="B174">IFERROR(INDEX(ESITI_QUESTIONARI!$C$2:$C$5000,_xlfn.AGGREGATE(15,6,(ROW(ESITI_QUESTIONARI!$C$2:$C$5000)-ROW(ESITI_QUESTIONARI!$C$2)+1)/((ESITI_QUESTIONARI!$C$2:$C$5000&lt;&gt;"")*(COUNTIF($B$1:B173,ESITI_QUESTIONARI!$C$2:$C$5000)=0)),1)),"")</f>
        <v/>
      </c>
      <c r="C174" t="str">
        <f>IF(tbl_corsi[[#This Row],[TITOLO_INTERVENTO]]&lt;&gt;"",COUNTIF(ESITI_QUESTIONARI!C:C,tbl_corsi[[#This Row],[TITOLO_INTERVENTO]]),"")</f>
        <v/>
      </c>
      <c r="D174" t="str">
        <f>IF(tbl_corsi[[#This Row],[TITOLO_INTERVENTO]]&lt;&gt;"",tbl_corsi[[#This Row],[TITOLO_INTERVENTO]],"")</f>
        <v/>
      </c>
    </row>
    <row r="175" spans="1:4">
      <c r="A175" s="13"/>
      <c r="B175" s="13" t="str" cm="1">
        <f t="array" ref="B175">IFERROR(INDEX(ESITI_QUESTIONARI!$C$2:$C$5000,_xlfn.AGGREGATE(15,6,(ROW(ESITI_QUESTIONARI!$C$2:$C$5000)-ROW(ESITI_QUESTIONARI!$C$2)+1)/((ESITI_QUESTIONARI!$C$2:$C$5000&lt;&gt;"")*(COUNTIF($B$1:B174,ESITI_QUESTIONARI!$C$2:$C$5000)=0)),1)),"")</f>
        <v/>
      </c>
      <c r="C175" t="str">
        <f>IF(tbl_corsi[[#This Row],[TITOLO_INTERVENTO]]&lt;&gt;"",COUNTIF(ESITI_QUESTIONARI!C:C,tbl_corsi[[#This Row],[TITOLO_INTERVENTO]]),"")</f>
        <v/>
      </c>
      <c r="D175" t="str">
        <f>IF(tbl_corsi[[#This Row],[TITOLO_INTERVENTO]]&lt;&gt;"",tbl_corsi[[#This Row],[TITOLO_INTERVENTO]],"")</f>
        <v/>
      </c>
    </row>
    <row r="176" spans="1:4">
      <c r="A176" s="13"/>
      <c r="B176" s="13" t="str" cm="1">
        <f t="array" ref="B176">IFERROR(INDEX(ESITI_QUESTIONARI!$C$2:$C$5000,_xlfn.AGGREGATE(15,6,(ROW(ESITI_QUESTIONARI!$C$2:$C$5000)-ROW(ESITI_QUESTIONARI!$C$2)+1)/((ESITI_QUESTIONARI!$C$2:$C$5000&lt;&gt;"")*(COUNTIF($B$1:B175,ESITI_QUESTIONARI!$C$2:$C$5000)=0)),1)),"")</f>
        <v/>
      </c>
      <c r="C176" t="str">
        <f>IF(tbl_corsi[[#This Row],[TITOLO_INTERVENTO]]&lt;&gt;"",COUNTIF(ESITI_QUESTIONARI!C:C,tbl_corsi[[#This Row],[TITOLO_INTERVENTO]]),"")</f>
        <v/>
      </c>
      <c r="D176" t="str">
        <f>IF(tbl_corsi[[#This Row],[TITOLO_INTERVENTO]]&lt;&gt;"",tbl_corsi[[#This Row],[TITOLO_INTERVENTO]],"")</f>
        <v/>
      </c>
    </row>
    <row r="177" spans="1:4">
      <c r="A177" s="13"/>
      <c r="B177" s="13" t="str" cm="1">
        <f t="array" ref="B177">IFERROR(INDEX(ESITI_QUESTIONARI!$C$2:$C$5000,_xlfn.AGGREGATE(15,6,(ROW(ESITI_QUESTIONARI!$C$2:$C$5000)-ROW(ESITI_QUESTIONARI!$C$2)+1)/((ESITI_QUESTIONARI!$C$2:$C$5000&lt;&gt;"")*(COUNTIF($B$1:B176,ESITI_QUESTIONARI!$C$2:$C$5000)=0)),1)),"")</f>
        <v/>
      </c>
      <c r="C177" t="str">
        <f>IF(tbl_corsi[[#This Row],[TITOLO_INTERVENTO]]&lt;&gt;"",COUNTIF(ESITI_QUESTIONARI!C:C,tbl_corsi[[#This Row],[TITOLO_INTERVENTO]]),"")</f>
        <v/>
      </c>
      <c r="D177" t="str">
        <f>IF(tbl_corsi[[#This Row],[TITOLO_INTERVENTO]]&lt;&gt;"",tbl_corsi[[#This Row],[TITOLO_INTERVENTO]],"")</f>
        <v/>
      </c>
    </row>
    <row r="178" spans="1:4">
      <c r="A178" s="13"/>
      <c r="B178" s="13" t="str" cm="1">
        <f t="array" ref="B178">IFERROR(INDEX(ESITI_QUESTIONARI!$C$2:$C$5000,_xlfn.AGGREGATE(15,6,(ROW(ESITI_QUESTIONARI!$C$2:$C$5000)-ROW(ESITI_QUESTIONARI!$C$2)+1)/((ESITI_QUESTIONARI!$C$2:$C$5000&lt;&gt;"")*(COUNTIF($B$1:B177,ESITI_QUESTIONARI!$C$2:$C$5000)=0)),1)),"")</f>
        <v/>
      </c>
      <c r="C178" t="str">
        <f>IF(tbl_corsi[[#This Row],[TITOLO_INTERVENTO]]&lt;&gt;"",COUNTIF(ESITI_QUESTIONARI!C:C,tbl_corsi[[#This Row],[TITOLO_INTERVENTO]]),"")</f>
        <v/>
      </c>
      <c r="D178" t="str">
        <f>IF(tbl_corsi[[#This Row],[TITOLO_INTERVENTO]]&lt;&gt;"",tbl_corsi[[#This Row],[TITOLO_INTERVENTO]],"")</f>
        <v/>
      </c>
    </row>
    <row r="179" spans="1:4">
      <c r="A179" s="13"/>
      <c r="B179" s="13" t="str" cm="1">
        <f t="array" ref="B179">IFERROR(INDEX(ESITI_QUESTIONARI!$C$2:$C$5000,_xlfn.AGGREGATE(15,6,(ROW(ESITI_QUESTIONARI!$C$2:$C$5000)-ROW(ESITI_QUESTIONARI!$C$2)+1)/((ESITI_QUESTIONARI!$C$2:$C$5000&lt;&gt;"")*(COUNTIF($B$1:B178,ESITI_QUESTIONARI!$C$2:$C$5000)=0)),1)),"")</f>
        <v/>
      </c>
      <c r="C179" t="str">
        <f>IF(tbl_corsi[[#This Row],[TITOLO_INTERVENTO]]&lt;&gt;"",COUNTIF(ESITI_QUESTIONARI!C:C,tbl_corsi[[#This Row],[TITOLO_INTERVENTO]]),"")</f>
        <v/>
      </c>
      <c r="D179" t="str">
        <f>IF(tbl_corsi[[#This Row],[TITOLO_INTERVENTO]]&lt;&gt;"",tbl_corsi[[#This Row],[TITOLO_INTERVENTO]],"")</f>
        <v/>
      </c>
    </row>
    <row r="180" spans="1:4">
      <c r="A180" s="13"/>
      <c r="B180" s="13" t="str" cm="1">
        <f t="array" ref="B180">IFERROR(INDEX(ESITI_QUESTIONARI!$C$2:$C$5000,_xlfn.AGGREGATE(15,6,(ROW(ESITI_QUESTIONARI!$C$2:$C$5000)-ROW(ESITI_QUESTIONARI!$C$2)+1)/((ESITI_QUESTIONARI!$C$2:$C$5000&lt;&gt;"")*(COUNTIF($B$1:B179,ESITI_QUESTIONARI!$C$2:$C$5000)=0)),1)),"")</f>
        <v/>
      </c>
      <c r="C180" t="str">
        <f>IF(tbl_corsi[[#This Row],[TITOLO_INTERVENTO]]&lt;&gt;"",COUNTIF(ESITI_QUESTIONARI!C:C,tbl_corsi[[#This Row],[TITOLO_INTERVENTO]]),"")</f>
        <v/>
      </c>
      <c r="D180" t="str">
        <f>IF(tbl_corsi[[#This Row],[TITOLO_INTERVENTO]]&lt;&gt;"",tbl_corsi[[#This Row],[TITOLO_INTERVENTO]],"")</f>
        <v/>
      </c>
    </row>
    <row r="181" spans="1:4">
      <c r="A181" s="13"/>
      <c r="B181" s="13" t="str" cm="1">
        <f t="array" ref="B181">IFERROR(INDEX(ESITI_QUESTIONARI!$C$2:$C$5000,_xlfn.AGGREGATE(15,6,(ROW(ESITI_QUESTIONARI!$C$2:$C$5000)-ROW(ESITI_QUESTIONARI!$C$2)+1)/((ESITI_QUESTIONARI!$C$2:$C$5000&lt;&gt;"")*(COUNTIF($B$1:B180,ESITI_QUESTIONARI!$C$2:$C$5000)=0)),1)),"")</f>
        <v/>
      </c>
      <c r="C181" t="str">
        <f>IF(tbl_corsi[[#This Row],[TITOLO_INTERVENTO]]&lt;&gt;"",COUNTIF(ESITI_QUESTIONARI!C:C,tbl_corsi[[#This Row],[TITOLO_INTERVENTO]]),"")</f>
        <v/>
      </c>
      <c r="D181" t="str">
        <f>IF(tbl_corsi[[#This Row],[TITOLO_INTERVENTO]]&lt;&gt;"",tbl_corsi[[#This Row],[TITOLO_INTERVENTO]],"")</f>
        <v/>
      </c>
    </row>
    <row r="182" spans="1:4">
      <c r="A182" s="13"/>
      <c r="B182" s="13" t="str" cm="1">
        <f t="array" ref="B182">IFERROR(INDEX(ESITI_QUESTIONARI!$C$2:$C$5000,_xlfn.AGGREGATE(15,6,(ROW(ESITI_QUESTIONARI!$C$2:$C$5000)-ROW(ESITI_QUESTIONARI!$C$2)+1)/((ESITI_QUESTIONARI!$C$2:$C$5000&lt;&gt;"")*(COUNTIF($B$1:B181,ESITI_QUESTIONARI!$C$2:$C$5000)=0)),1)),"")</f>
        <v/>
      </c>
      <c r="C182" t="str">
        <f>IF(tbl_corsi[[#This Row],[TITOLO_INTERVENTO]]&lt;&gt;"",COUNTIF(ESITI_QUESTIONARI!C:C,tbl_corsi[[#This Row],[TITOLO_INTERVENTO]]),"")</f>
        <v/>
      </c>
      <c r="D182" t="str">
        <f>IF(tbl_corsi[[#This Row],[TITOLO_INTERVENTO]]&lt;&gt;"",tbl_corsi[[#This Row],[TITOLO_INTERVENTO]],"")</f>
        <v/>
      </c>
    </row>
    <row r="183" spans="1:4">
      <c r="A183" s="13"/>
      <c r="B183" s="13" t="str" cm="1">
        <f t="array" ref="B183">IFERROR(INDEX(ESITI_QUESTIONARI!$C$2:$C$5000,_xlfn.AGGREGATE(15,6,(ROW(ESITI_QUESTIONARI!$C$2:$C$5000)-ROW(ESITI_QUESTIONARI!$C$2)+1)/((ESITI_QUESTIONARI!$C$2:$C$5000&lt;&gt;"")*(COUNTIF($B$1:B182,ESITI_QUESTIONARI!$C$2:$C$5000)=0)),1)),"")</f>
        <v/>
      </c>
      <c r="C183" t="str">
        <f>IF(tbl_corsi[[#This Row],[TITOLO_INTERVENTO]]&lt;&gt;"",COUNTIF(ESITI_QUESTIONARI!C:C,tbl_corsi[[#This Row],[TITOLO_INTERVENTO]]),"")</f>
        <v/>
      </c>
      <c r="D183" t="str">
        <f>IF(tbl_corsi[[#This Row],[TITOLO_INTERVENTO]]&lt;&gt;"",tbl_corsi[[#This Row],[TITOLO_INTERVENTO]],"")</f>
        <v/>
      </c>
    </row>
    <row r="184" spans="1:4">
      <c r="A184" s="13"/>
      <c r="B184" s="13" t="str" cm="1">
        <f t="array" ref="B184">IFERROR(INDEX(ESITI_QUESTIONARI!$C$2:$C$5000,_xlfn.AGGREGATE(15,6,(ROW(ESITI_QUESTIONARI!$C$2:$C$5000)-ROW(ESITI_QUESTIONARI!$C$2)+1)/((ESITI_QUESTIONARI!$C$2:$C$5000&lt;&gt;"")*(COUNTIF($B$1:B183,ESITI_QUESTIONARI!$C$2:$C$5000)=0)),1)),"")</f>
        <v/>
      </c>
      <c r="C184" t="str">
        <f>IF(tbl_corsi[[#This Row],[TITOLO_INTERVENTO]]&lt;&gt;"",COUNTIF(ESITI_QUESTIONARI!C:C,tbl_corsi[[#This Row],[TITOLO_INTERVENTO]]),"")</f>
        <v/>
      </c>
      <c r="D184" t="str">
        <f>IF(tbl_corsi[[#This Row],[TITOLO_INTERVENTO]]&lt;&gt;"",tbl_corsi[[#This Row],[TITOLO_INTERVENTO]],"")</f>
        <v/>
      </c>
    </row>
    <row r="185" spans="1:4">
      <c r="A185" s="13"/>
      <c r="B185" s="13" t="str" cm="1">
        <f t="array" ref="B185">IFERROR(INDEX(ESITI_QUESTIONARI!$C$2:$C$5000,_xlfn.AGGREGATE(15,6,(ROW(ESITI_QUESTIONARI!$C$2:$C$5000)-ROW(ESITI_QUESTIONARI!$C$2)+1)/((ESITI_QUESTIONARI!$C$2:$C$5000&lt;&gt;"")*(COUNTIF($B$1:B184,ESITI_QUESTIONARI!$C$2:$C$5000)=0)),1)),"")</f>
        <v/>
      </c>
      <c r="C185" t="str">
        <f>IF(tbl_corsi[[#This Row],[TITOLO_INTERVENTO]]&lt;&gt;"",COUNTIF(ESITI_QUESTIONARI!C:C,tbl_corsi[[#This Row],[TITOLO_INTERVENTO]]),"")</f>
        <v/>
      </c>
      <c r="D185" t="str">
        <f>IF(tbl_corsi[[#This Row],[TITOLO_INTERVENTO]]&lt;&gt;"",tbl_corsi[[#This Row],[TITOLO_INTERVENTO]],"")</f>
        <v/>
      </c>
    </row>
    <row r="186" spans="1:4">
      <c r="A186" s="13"/>
      <c r="B186" s="13" t="str" cm="1">
        <f t="array" ref="B186">IFERROR(INDEX(ESITI_QUESTIONARI!$C$2:$C$5000,_xlfn.AGGREGATE(15,6,(ROW(ESITI_QUESTIONARI!$C$2:$C$5000)-ROW(ESITI_QUESTIONARI!$C$2)+1)/((ESITI_QUESTIONARI!$C$2:$C$5000&lt;&gt;"")*(COUNTIF($B$1:B185,ESITI_QUESTIONARI!$C$2:$C$5000)=0)),1)),"")</f>
        <v/>
      </c>
      <c r="C186" t="str">
        <f>IF(tbl_corsi[[#This Row],[TITOLO_INTERVENTO]]&lt;&gt;"",COUNTIF(ESITI_QUESTIONARI!C:C,tbl_corsi[[#This Row],[TITOLO_INTERVENTO]]),"")</f>
        <v/>
      </c>
      <c r="D186" t="str">
        <f>IF(tbl_corsi[[#This Row],[TITOLO_INTERVENTO]]&lt;&gt;"",tbl_corsi[[#This Row],[TITOLO_INTERVENTO]],"")</f>
        <v/>
      </c>
    </row>
    <row r="187" spans="1:4">
      <c r="A187" s="13"/>
      <c r="B187" s="13" t="str" cm="1">
        <f t="array" ref="B187">IFERROR(INDEX(ESITI_QUESTIONARI!$C$2:$C$5000,_xlfn.AGGREGATE(15,6,(ROW(ESITI_QUESTIONARI!$C$2:$C$5000)-ROW(ESITI_QUESTIONARI!$C$2)+1)/((ESITI_QUESTIONARI!$C$2:$C$5000&lt;&gt;"")*(COUNTIF($B$1:B186,ESITI_QUESTIONARI!$C$2:$C$5000)=0)),1)),"")</f>
        <v/>
      </c>
      <c r="C187" t="str">
        <f>IF(tbl_corsi[[#This Row],[TITOLO_INTERVENTO]]&lt;&gt;"",COUNTIF(ESITI_QUESTIONARI!C:C,tbl_corsi[[#This Row],[TITOLO_INTERVENTO]]),"")</f>
        <v/>
      </c>
      <c r="D187" t="str">
        <f>IF(tbl_corsi[[#This Row],[TITOLO_INTERVENTO]]&lt;&gt;"",tbl_corsi[[#This Row],[TITOLO_INTERVENTO]],"")</f>
        <v/>
      </c>
    </row>
    <row r="188" spans="1:4">
      <c r="A188" s="13"/>
      <c r="B188" s="13" t="str" cm="1">
        <f t="array" ref="B188">IFERROR(INDEX(ESITI_QUESTIONARI!$C$2:$C$5000,_xlfn.AGGREGATE(15,6,(ROW(ESITI_QUESTIONARI!$C$2:$C$5000)-ROW(ESITI_QUESTIONARI!$C$2)+1)/((ESITI_QUESTIONARI!$C$2:$C$5000&lt;&gt;"")*(COUNTIF($B$1:B187,ESITI_QUESTIONARI!$C$2:$C$5000)=0)),1)),"")</f>
        <v/>
      </c>
      <c r="C188" t="str">
        <f>IF(tbl_corsi[[#This Row],[TITOLO_INTERVENTO]]&lt;&gt;"",COUNTIF(ESITI_QUESTIONARI!C:C,tbl_corsi[[#This Row],[TITOLO_INTERVENTO]]),"")</f>
        <v/>
      </c>
      <c r="D188" t="str">
        <f>IF(tbl_corsi[[#This Row],[TITOLO_INTERVENTO]]&lt;&gt;"",tbl_corsi[[#This Row],[TITOLO_INTERVENTO]],"")</f>
        <v/>
      </c>
    </row>
    <row r="189" spans="1:4">
      <c r="A189" s="13"/>
      <c r="B189" s="13" t="str" cm="1">
        <f t="array" ref="B189">IFERROR(INDEX(ESITI_QUESTIONARI!$C$2:$C$5000,_xlfn.AGGREGATE(15,6,(ROW(ESITI_QUESTIONARI!$C$2:$C$5000)-ROW(ESITI_QUESTIONARI!$C$2)+1)/((ESITI_QUESTIONARI!$C$2:$C$5000&lt;&gt;"")*(COUNTIF($B$1:B188,ESITI_QUESTIONARI!$C$2:$C$5000)=0)),1)),"")</f>
        <v/>
      </c>
      <c r="C189" t="str">
        <f>IF(tbl_corsi[[#This Row],[TITOLO_INTERVENTO]]&lt;&gt;"",COUNTIF(ESITI_QUESTIONARI!C:C,tbl_corsi[[#This Row],[TITOLO_INTERVENTO]]),"")</f>
        <v/>
      </c>
      <c r="D189" t="str">
        <f>IF(tbl_corsi[[#This Row],[TITOLO_INTERVENTO]]&lt;&gt;"",tbl_corsi[[#This Row],[TITOLO_INTERVENTO]],"")</f>
        <v/>
      </c>
    </row>
    <row r="190" spans="1:4">
      <c r="A190" s="13"/>
      <c r="B190" s="13" t="str" cm="1">
        <f t="array" ref="B190">IFERROR(INDEX(ESITI_QUESTIONARI!$C$2:$C$5000,_xlfn.AGGREGATE(15,6,(ROW(ESITI_QUESTIONARI!$C$2:$C$5000)-ROW(ESITI_QUESTIONARI!$C$2)+1)/((ESITI_QUESTIONARI!$C$2:$C$5000&lt;&gt;"")*(COUNTIF($B$1:B189,ESITI_QUESTIONARI!$C$2:$C$5000)=0)),1)),"")</f>
        <v/>
      </c>
      <c r="C190" t="str">
        <f>IF(tbl_corsi[[#This Row],[TITOLO_INTERVENTO]]&lt;&gt;"",COUNTIF(ESITI_QUESTIONARI!C:C,tbl_corsi[[#This Row],[TITOLO_INTERVENTO]]),"")</f>
        <v/>
      </c>
      <c r="D190" t="str">
        <f>IF(tbl_corsi[[#This Row],[TITOLO_INTERVENTO]]&lt;&gt;"",tbl_corsi[[#This Row],[TITOLO_INTERVENTO]],"")</f>
        <v/>
      </c>
    </row>
    <row r="191" spans="1:4">
      <c r="A191" s="13"/>
      <c r="B191" s="13" t="str" cm="1">
        <f t="array" ref="B191">IFERROR(INDEX(ESITI_QUESTIONARI!$C$2:$C$5000,_xlfn.AGGREGATE(15,6,(ROW(ESITI_QUESTIONARI!$C$2:$C$5000)-ROW(ESITI_QUESTIONARI!$C$2)+1)/((ESITI_QUESTIONARI!$C$2:$C$5000&lt;&gt;"")*(COUNTIF($B$1:B190,ESITI_QUESTIONARI!$C$2:$C$5000)=0)),1)),"")</f>
        <v/>
      </c>
      <c r="C191" t="str">
        <f>IF(tbl_corsi[[#This Row],[TITOLO_INTERVENTO]]&lt;&gt;"",COUNTIF(ESITI_QUESTIONARI!C:C,tbl_corsi[[#This Row],[TITOLO_INTERVENTO]]),"")</f>
        <v/>
      </c>
      <c r="D191" t="str">
        <f>IF(tbl_corsi[[#This Row],[TITOLO_INTERVENTO]]&lt;&gt;"",tbl_corsi[[#This Row],[TITOLO_INTERVENTO]],"")</f>
        <v/>
      </c>
    </row>
    <row r="192" spans="1:4">
      <c r="A192" s="13"/>
      <c r="B192" s="13" t="str" cm="1">
        <f t="array" ref="B192">IFERROR(INDEX(ESITI_QUESTIONARI!$C$2:$C$5000,_xlfn.AGGREGATE(15,6,(ROW(ESITI_QUESTIONARI!$C$2:$C$5000)-ROW(ESITI_QUESTIONARI!$C$2)+1)/((ESITI_QUESTIONARI!$C$2:$C$5000&lt;&gt;"")*(COUNTIF($B$1:B191,ESITI_QUESTIONARI!$C$2:$C$5000)=0)),1)),"")</f>
        <v/>
      </c>
      <c r="C192" t="str">
        <f>IF(tbl_corsi[[#This Row],[TITOLO_INTERVENTO]]&lt;&gt;"",COUNTIF(ESITI_QUESTIONARI!C:C,tbl_corsi[[#This Row],[TITOLO_INTERVENTO]]),"")</f>
        <v/>
      </c>
      <c r="D192" t="str">
        <f>IF(tbl_corsi[[#This Row],[TITOLO_INTERVENTO]]&lt;&gt;"",tbl_corsi[[#This Row],[TITOLO_INTERVENTO]],"")</f>
        <v/>
      </c>
    </row>
    <row r="193" spans="1:4">
      <c r="A193" s="13"/>
      <c r="B193" s="13" t="str" cm="1">
        <f t="array" ref="B193">IFERROR(INDEX(ESITI_QUESTIONARI!$C$2:$C$5000,_xlfn.AGGREGATE(15,6,(ROW(ESITI_QUESTIONARI!$C$2:$C$5000)-ROW(ESITI_QUESTIONARI!$C$2)+1)/((ESITI_QUESTIONARI!$C$2:$C$5000&lt;&gt;"")*(COUNTIF($B$1:B192,ESITI_QUESTIONARI!$C$2:$C$5000)=0)),1)),"")</f>
        <v/>
      </c>
      <c r="C193" t="str">
        <f>IF(tbl_corsi[[#This Row],[TITOLO_INTERVENTO]]&lt;&gt;"",COUNTIF(ESITI_QUESTIONARI!C:C,tbl_corsi[[#This Row],[TITOLO_INTERVENTO]]),"")</f>
        <v/>
      </c>
      <c r="D193" t="str">
        <f>IF(tbl_corsi[[#This Row],[TITOLO_INTERVENTO]]&lt;&gt;"",tbl_corsi[[#This Row],[TITOLO_INTERVENTO]],"")</f>
        <v/>
      </c>
    </row>
    <row r="194" spans="1:4">
      <c r="A194" s="13"/>
      <c r="B194" s="13" t="str" cm="1">
        <f t="array" ref="B194">IFERROR(INDEX(ESITI_QUESTIONARI!$C$2:$C$5000,_xlfn.AGGREGATE(15,6,(ROW(ESITI_QUESTIONARI!$C$2:$C$5000)-ROW(ESITI_QUESTIONARI!$C$2)+1)/((ESITI_QUESTIONARI!$C$2:$C$5000&lt;&gt;"")*(COUNTIF($B$1:B193,ESITI_QUESTIONARI!$C$2:$C$5000)=0)),1)),"")</f>
        <v/>
      </c>
      <c r="C194" t="str">
        <f>IF(tbl_corsi[[#This Row],[TITOLO_INTERVENTO]]&lt;&gt;"",COUNTIF(ESITI_QUESTIONARI!C:C,tbl_corsi[[#This Row],[TITOLO_INTERVENTO]]),"")</f>
        <v/>
      </c>
      <c r="D194" t="str">
        <f>IF(tbl_corsi[[#This Row],[TITOLO_INTERVENTO]]&lt;&gt;"",tbl_corsi[[#This Row],[TITOLO_INTERVENTO]],"")</f>
        <v/>
      </c>
    </row>
    <row r="195" spans="1:4">
      <c r="A195" s="13"/>
      <c r="B195" s="13" t="str" cm="1">
        <f t="array" ref="B195">IFERROR(INDEX(ESITI_QUESTIONARI!$C$2:$C$5000,_xlfn.AGGREGATE(15,6,(ROW(ESITI_QUESTIONARI!$C$2:$C$5000)-ROW(ESITI_QUESTIONARI!$C$2)+1)/((ESITI_QUESTIONARI!$C$2:$C$5000&lt;&gt;"")*(COUNTIF($B$1:B194,ESITI_QUESTIONARI!$C$2:$C$5000)=0)),1)),"")</f>
        <v/>
      </c>
      <c r="C195" t="str">
        <f>IF(tbl_corsi[[#This Row],[TITOLO_INTERVENTO]]&lt;&gt;"",COUNTIF(ESITI_QUESTIONARI!C:C,tbl_corsi[[#This Row],[TITOLO_INTERVENTO]]),"")</f>
        <v/>
      </c>
      <c r="D195" t="str">
        <f>IF(tbl_corsi[[#This Row],[TITOLO_INTERVENTO]]&lt;&gt;"",tbl_corsi[[#This Row],[TITOLO_INTERVENTO]],"")</f>
        <v/>
      </c>
    </row>
    <row r="196" spans="1:4">
      <c r="A196" s="13"/>
      <c r="B196" s="13" t="str" cm="1">
        <f t="array" ref="B196">IFERROR(INDEX(ESITI_QUESTIONARI!$C$2:$C$5000,_xlfn.AGGREGATE(15,6,(ROW(ESITI_QUESTIONARI!$C$2:$C$5000)-ROW(ESITI_QUESTIONARI!$C$2)+1)/((ESITI_QUESTIONARI!$C$2:$C$5000&lt;&gt;"")*(COUNTIF($B$1:B195,ESITI_QUESTIONARI!$C$2:$C$5000)=0)),1)),"")</f>
        <v/>
      </c>
      <c r="C196" t="str">
        <f>IF(tbl_corsi[[#This Row],[TITOLO_INTERVENTO]]&lt;&gt;"",COUNTIF(ESITI_QUESTIONARI!C:C,tbl_corsi[[#This Row],[TITOLO_INTERVENTO]]),"")</f>
        <v/>
      </c>
      <c r="D196" t="str">
        <f>IF(tbl_corsi[[#This Row],[TITOLO_INTERVENTO]]&lt;&gt;"",tbl_corsi[[#This Row],[TITOLO_INTERVENTO]],"")</f>
        <v/>
      </c>
    </row>
    <row r="197" spans="1:4">
      <c r="A197" s="13"/>
      <c r="B197" s="13" t="str" cm="1">
        <f t="array" ref="B197">IFERROR(INDEX(ESITI_QUESTIONARI!$C$2:$C$5000,_xlfn.AGGREGATE(15,6,(ROW(ESITI_QUESTIONARI!$C$2:$C$5000)-ROW(ESITI_QUESTIONARI!$C$2)+1)/((ESITI_QUESTIONARI!$C$2:$C$5000&lt;&gt;"")*(COUNTIF($B$1:B196,ESITI_QUESTIONARI!$C$2:$C$5000)=0)),1)),"")</f>
        <v/>
      </c>
      <c r="C197" t="str">
        <f>IF(tbl_corsi[[#This Row],[TITOLO_INTERVENTO]]&lt;&gt;"",COUNTIF(ESITI_QUESTIONARI!C:C,tbl_corsi[[#This Row],[TITOLO_INTERVENTO]]),"")</f>
        <v/>
      </c>
      <c r="D197" t="str">
        <f>IF(tbl_corsi[[#This Row],[TITOLO_INTERVENTO]]&lt;&gt;"",tbl_corsi[[#This Row],[TITOLO_INTERVENTO]],"")</f>
        <v/>
      </c>
    </row>
    <row r="198" spans="1:4">
      <c r="A198" s="13"/>
      <c r="B198" s="13" t="str" cm="1">
        <f t="array" ref="B198">IFERROR(INDEX(ESITI_QUESTIONARI!$C$2:$C$5000,_xlfn.AGGREGATE(15,6,(ROW(ESITI_QUESTIONARI!$C$2:$C$5000)-ROW(ESITI_QUESTIONARI!$C$2)+1)/((ESITI_QUESTIONARI!$C$2:$C$5000&lt;&gt;"")*(COUNTIF($B$1:B197,ESITI_QUESTIONARI!$C$2:$C$5000)=0)),1)),"")</f>
        <v/>
      </c>
      <c r="C198" t="str">
        <f>IF(tbl_corsi[[#This Row],[TITOLO_INTERVENTO]]&lt;&gt;"",COUNTIF(ESITI_QUESTIONARI!C:C,tbl_corsi[[#This Row],[TITOLO_INTERVENTO]]),"")</f>
        <v/>
      </c>
      <c r="D198" t="str">
        <f>IF(tbl_corsi[[#This Row],[TITOLO_INTERVENTO]]&lt;&gt;"",tbl_corsi[[#This Row],[TITOLO_INTERVENTO]],"")</f>
        <v/>
      </c>
    </row>
    <row r="199" spans="1:4">
      <c r="A199" s="13"/>
      <c r="B199" s="13" t="str" cm="1">
        <f t="array" ref="B199">IFERROR(INDEX(ESITI_QUESTIONARI!$C$2:$C$5000,_xlfn.AGGREGATE(15,6,(ROW(ESITI_QUESTIONARI!$C$2:$C$5000)-ROW(ESITI_QUESTIONARI!$C$2)+1)/((ESITI_QUESTIONARI!$C$2:$C$5000&lt;&gt;"")*(COUNTIF($B$1:B198,ESITI_QUESTIONARI!$C$2:$C$5000)=0)),1)),"")</f>
        <v/>
      </c>
      <c r="C199" t="str">
        <f>IF(tbl_corsi[[#This Row],[TITOLO_INTERVENTO]]&lt;&gt;"",COUNTIF(ESITI_QUESTIONARI!C:C,tbl_corsi[[#This Row],[TITOLO_INTERVENTO]]),"")</f>
        <v/>
      </c>
      <c r="D199" t="str">
        <f>IF(tbl_corsi[[#This Row],[TITOLO_INTERVENTO]]&lt;&gt;"",tbl_corsi[[#This Row],[TITOLO_INTERVENTO]],"")</f>
        <v/>
      </c>
    </row>
    <row r="200" spans="1:4">
      <c r="A200" s="13"/>
      <c r="B200" s="13" t="str" cm="1">
        <f t="array" ref="B200">IFERROR(INDEX(ESITI_QUESTIONARI!$C$2:$C$5000,_xlfn.AGGREGATE(15,6,(ROW(ESITI_QUESTIONARI!$C$2:$C$5000)-ROW(ESITI_QUESTIONARI!$C$2)+1)/((ESITI_QUESTIONARI!$C$2:$C$5000&lt;&gt;"")*(COUNTIF($B$1:B199,ESITI_QUESTIONARI!$C$2:$C$5000)=0)),1)),"")</f>
        <v/>
      </c>
      <c r="C200" t="str">
        <f>IF(tbl_corsi[[#This Row],[TITOLO_INTERVENTO]]&lt;&gt;"",COUNTIF(ESITI_QUESTIONARI!C:C,tbl_corsi[[#This Row],[TITOLO_INTERVENTO]]),"")</f>
        <v/>
      </c>
      <c r="D200" t="str">
        <f>IF(tbl_corsi[[#This Row],[TITOLO_INTERVENTO]]&lt;&gt;"",tbl_corsi[[#This Row],[TITOLO_INTERVENTO]],"")</f>
        <v/>
      </c>
    </row>
    <row r="201" spans="1:4">
      <c r="A201" s="13"/>
      <c r="B201" s="13" t="str" cm="1">
        <f t="array" ref="B201">IFERROR(INDEX(ESITI_QUESTIONARI!$C$2:$C$5000,_xlfn.AGGREGATE(15,6,(ROW(ESITI_QUESTIONARI!$C$2:$C$5000)-ROW(ESITI_QUESTIONARI!$C$2)+1)/((ESITI_QUESTIONARI!$C$2:$C$5000&lt;&gt;"")*(COUNTIF($B$1:B200,ESITI_QUESTIONARI!$C$2:$C$5000)=0)),1)),"")</f>
        <v/>
      </c>
      <c r="C201" t="str">
        <f>IF(tbl_corsi[[#This Row],[TITOLO_INTERVENTO]]&lt;&gt;"",COUNTIF(ESITI_QUESTIONARI!C:C,tbl_corsi[[#This Row],[TITOLO_INTERVENTO]]),"")</f>
        <v/>
      </c>
      <c r="D201" t="str">
        <f>IF(tbl_corsi[[#This Row],[TITOLO_INTERVENTO]]&lt;&gt;"",tbl_corsi[[#This Row],[TITOLO_INTERVENTO]],"")</f>
        <v/>
      </c>
    </row>
    <row r="202" spans="1:4">
      <c r="A202" s="13"/>
      <c r="B202" s="13" t="str" cm="1">
        <f t="array" ref="B202">IFERROR(INDEX(ESITI_QUESTIONARI!$C$2:$C$5000,_xlfn.AGGREGATE(15,6,(ROW(ESITI_QUESTIONARI!$C$2:$C$5000)-ROW(ESITI_QUESTIONARI!$C$2)+1)/((ESITI_QUESTIONARI!$C$2:$C$5000&lt;&gt;"")*(COUNTIF($B$1:B201,ESITI_QUESTIONARI!$C$2:$C$5000)=0)),1)),"")</f>
        <v/>
      </c>
      <c r="C202" t="str">
        <f>IF(tbl_corsi[[#This Row],[TITOLO_INTERVENTO]]&lt;&gt;"",COUNTIF(ESITI_QUESTIONARI!C:C,tbl_corsi[[#This Row],[TITOLO_INTERVENTO]]),"")</f>
        <v/>
      </c>
      <c r="D202" t="str">
        <f>IF(tbl_corsi[[#This Row],[TITOLO_INTERVENTO]]&lt;&gt;"",tbl_corsi[[#This Row],[TITOLO_INTERVENTO]],"")</f>
        <v/>
      </c>
    </row>
    <row r="203" spans="1:4">
      <c r="A203" s="13"/>
      <c r="B203" s="13" t="str" cm="1">
        <f t="array" ref="B203">IFERROR(INDEX(ESITI_QUESTIONARI!$C$2:$C$5000,_xlfn.AGGREGATE(15,6,(ROW(ESITI_QUESTIONARI!$C$2:$C$5000)-ROW(ESITI_QUESTIONARI!$C$2)+1)/((ESITI_QUESTIONARI!$C$2:$C$5000&lt;&gt;"")*(COUNTIF($B$1:B202,ESITI_QUESTIONARI!$C$2:$C$5000)=0)),1)),"")</f>
        <v/>
      </c>
      <c r="C203" t="str">
        <f>IF(tbl_corsi[[#This Row],[TITOLO_INTERVENTO]]&lt;&gt;"",COUNTIF(ESITI_QUESTIONARI!C:C,tbl_corsi[[#This Row],[TITOLO_INTERVENTO]]),"")</f>
        <v/>
      </c>
      <c r="D203" t="str">
        <f>IF(tbl_corsi[[#This Row],[TITOLO_INTERVENTO]]&lt;&gt;"",tbl_corsi[[#This Row],[TITOLO_INTERVENTO]],"")</f>
        <v/>
      </c>
    </row>
    <row r="204" spans="1:4">
      <c r="A204" s="13"/>
      <c r="B204" s="13" t="str" cm="1">
        <f t="array" ref="B204">IFERROR(INDEX(ESITI_QUESTIONARI!$C$2:$C$5000,_xlfn.AGGREGATE(15,6,(ROW(ESITI_QUESTIONARI!$C$2:$C$5000)-ROW(ESITI_QUESTIONARI!$C$2)+1)/((ESITI_QUESTIONARI!$C$2:$C$5000&lt;&gt;"")*(COUNTIF($B$1:B203,ESITI_QUESTIONARI!$C$2:$C$5000)=0)),1)),"")</f>
        <v/>
      </c>
      <c r="C204" t="str">
        <f>IF(tbl_corsi[[#This Row],[TITOLO_INTERVENTO]]&lt;&gt;"",COUNTIF(ESITI_QUESTIONARI!C:C,tbl_corsi[[#This Row],[TITOLO_INTERVENTO]]),"")</f>
        <v/>
      </c>
      <c r="D204" t="str">
        <f>IF(tbl_corsi[[#This Row],[TITOLO_INTERVENTO]]&lt;&gt;"",tbl_corsi[[#This Row],[TITOLO_INTERVENTO]],"")</f>
        <v/>
      </c>
    </row>
    <row r="205" spans="1:4">
      <c r="A205" s="13"/>
      <c r="B205" s="13" t="str" cm="1">
        <f t="array" ref="B205">IFERROR(INDEX(ESITI_QUESTIONARI!$C$2:$C$5000,_xlfn.AGGREGATE(15,6,(ROW(ESITI_QUESTIONARI!$C$2:$C$5000)-ROW(ESITI_QUESTIONARI!$C$2)+1)/((ESITI_QUESTIONARI!$C$2:$C$5000&lt;&gt;"")*(COUNTIF($B$1:B204,ESITI_QUESTIONARI!$C$2:$C$5000)=0)),1)),"")</f>
        <v/>
      </c>
      <c r="C205" t="str">
        <f>IF(tbl_corsi[[#This Row],[TITOLO_INTERVENTO]]&lt;&gt;"",COUNTIF(ESITI_QUESTIONARI!C:C,tbl_corsi[[#This Row],[TITOLO_INTERVENTO]]),"")</f>
        <v/>
      </c>
      <c r="D205" t="str">
        <f>IF(tbl_corsi[[#This Row],[TITOLO_INTERVENTO]]&lt;&gt;"",tbl_corsi[[#This Row],[TITOLO_INTERVENTO]],"")</f>
        <v/>
      </c>
    </row>
    <row r="206" spans="1:4">
      <c r="A206" s="13"/>
      <c r="B206" s="13" t="str" cm="1">
        <f t="array" ref="B206">IFERROR(INDEX(ESITI_QUESTIONARI!$C$2:$C$5000,_xlfn.AGGREGATE(15,6,(ROW(ESITI_QUESTIONARI!$C$2:$C$5000)-ROW(ESITI_QUESTIONARI!$C$2)+1)/((ESITI_QUESTIONARI!$C$2:$C$5000&lt;&gt;"")*(COUNTIF($B$1:B205,ESITI_QUESTIONARI!$C$2:$C$5000)=0)),1)),"")</f>
        <v/>
      </c>
      <c r="C206" t="str">
        <f>IF(tbl_corsi[[#This Row],[TITOLO_INTERVENTO]]&lt;&gt;"",COUNTIF(ESITI_QUESTIONARI!C:C,tbl_corsi[[#This Row],[TITOLO_INTERVENTO]]),"")</f>
        <v/>
      </c>
      <c r="D206" t="str">
        <f>IF(tbl_corsi[[#This Row],[TITOLO_INTERVENTO]]&lt;&gt;"",tbl_corsi[[#This Row],[TITOLO_INTERVENTO]],"")</f>
        <v/>
      </c>
    </row>
    <row r="207" spans="1:4">
      <c r="A207" s="13"/>
      <c r="B207" s="13" t="str" cm="1">
        <f t="array" ref="B207">IFERROR(INDEX(ESITI_QUESTIONARI!$C$2:$C$5000,_xlfn.AGGREGATE(15,6,(ROW(ESITI_QUESTIONARI!$C$2:$C$5000)-ROW(ESITI_QUESTIONARI!$C$2)+1)/((ESITI_QUESTIONARI!$C$2:$C$5000&lt;&gt;"")*(COUNTIF($B$1:B206,ESITI_QUESTIONARI!$C$2:$C$5000)=0)),1)),"")</f>
        <v/>
      </c>
      <c r="C207" t="str">
        <f>IF(tbl_corsi[[#This Row],[TITOLO_INTERVENTO]]&lt;&gt;"",COUNTIF(ESITI_QUESTIONARI!C:C,tbl_corsi[[#This Row],[TITOLO_INTERVENTO]]),"")</f>
        <v/>
      </c>
      <c r="D207" t="str">
        <f>IF(tbl_corsi[[#This Row],[TITOLO_INTERVENTO]]&lt;&gt;"",tbl_corsi[[#This Row],[TITOLO_INTERVENTO]],"")</f>
        <v/>
      </c>
    </row>
    <row r="208" spans="1:4">
      <c r="A208" s="13"/>
      <c r="B208" s="13" t="str" cm="1">
        <f t="array" ref="B208">IFERROR(INDEX(ESITI_QUESTIONARI!$C$2:$C$5000,_xlfn.AGGREGATE(15,6,(ROW(ESITI_QUESTIONARI!$C$2:$C$5000)-ROW(ESITI_QUESTIONARI!$C$2)+1)/((ESITI_QUESTIONARI!$C$2:$C$5000&lt;&gt;"")*(COUNTIF($B$1:B207,ESITI_QUESTIONARI!$C$2:$C$5000)=0)),1)),"")</f>
        <v/>
      </c>
      <c r="C208" t="str">
        <f>IF(tbl_corsi[[#This Row],[TITOLO_INTERVENTO]]&lt;&gt;"",COUNTIF(ESITI_QUESTIONARI!C:C,tbl_corsi[[#This Row],[TITOLO_INTERVENTO]]),"")</f>
        <v/>
      </c>
      <c r="D208" t="str">
        <f>IF(tbl_corsi[[#This Row],[TITOLO_INTERVENTO]]&lt;&gt;"",tbl_corsi[[#This Row],[TITOLO_INTERVENTO]],"")</f>
        <v/>
      </c>
    </row>
    <row r="209" spans="1:4">
      <c r="A209" s="13"/>
      <c r="B209" s="13" t="str" cm="1">
        <f t="array" ref="B209">IFERROR(INDEX(ESITI_QUESTIONARI!$C$2:$C$5000,_xlfn.AGGREGATE(15,6,(ROW(ESITI_QUESTIONARI!$C$2:$C$5000)-ROW(ESITI_QUESTIONARI!$C$2)+1)/((ESITI_QUESTIONARI!$C$2:$C$5000&lt;&gt;"")*(COUNTIF($B$1:B208,ESITI_QUESTIONARI!$C$2:$C$5000)=0)),1)),"")</f>
        <v/>
      </c>
      <c r="C209" t="str">
        <f>IF(tbl_corsi[[#This Row],[TITOLO_INTERVENTO]]&lt;&gt;"",COUNTIF(ESITI_QUESTIONARI!C:C,tbl_corsi[[#This Row],[TITOLO_INTERVENTO]]),"")</f>
        <v/>
      </c>
      <c r="D209" t="str">
        <f>IF(tbl_corsi[[#This Row],[TITOLO_INTERVENTO]]&lt;&gt;"",tbl_corsi[[#This Row],[TITOLO_INTERVENTO]],"")</f>
        <v/>
      </c>
    </row>
    <row r="210" spans="1:4">
      <c r="A210" s="13"/>
      <c r="B210" s="13" t="str" cm="1">
        <f t="array" ref="B210">IFERROR(INDEX(ESITI_QUESTIONARI!$C$2:$C$5000,_xlfn.AGGREGATE(15,6,(ROW(ESITI_QUESTIONARI!$C$2:$C$5000)-ROW(ESITI_QUESTIONARI!$C$2)+1)/((ESITI_QUESTIONARI!$C$2:$C$5000&lt;&gt;"")*(COUNTIF($B$1:B209,ESITI_QUESTIONARI!$C$2:$C$5000)=0)),1)),"")</f>
        <v/>
      </c>
      <c r="C210" t="str">
        <f>IF(tbl_corsi[[#This Row],[TITOLO_INTERVENTO]]&lt;&gt;"",COUNTIF(ESITI_QUESTIONARI!C:C,tbl_corsi[[#This Row],[TITOLO_INTERVENTO]]),"")</f>
        <v/>
      </c>
      <c r="D210" t="str">
        <f>IF(tbl_corsi[[#This Row],[TITOLO_INTERVENTO]]&lt;&gt;"",tbl_corsi[[#This Row],[TITOLO_INTERVENTO]],"")</f>
        <v/>
      </c>
    </row>
    <row r="211" spans="1:4">
      <c r="A211" s="13"/>
      <c r="B211" s="13" t="str" cm="1">
        <f t="array" ref="B211">IFERROR(INDEX(ESITI_QUESTIONARI!$C$2:$C$5000,_xlfn.AGGREGATE(15,6,(ROW(ESITI_QUESTIONARI!$C$2:$C$5000)-ROW(ESITI_QUESTIONARI!$C$2)+1)/((ESITI_QUESTIONARI!$C$2:$C$5000&lt;&gt;"")*(COUNTIF($B$1:B210,ESITI_QUESTIONARI!$C$2:$C$5000)=0)),1)),"")</f>
        <v/>
      </c>
      <c r="C211" t="str">
        <f>IF(tbl_corsi[[#This Row],[TITOLO_INTERVENTO]]&lt;&gt;"",COUNTIF(ESITI_QUESTIONARI!C:C,tbl_corsi[[#This Row],[TITOLO_INTERVENTO]]),"")</f>
        <v/>
      </c>
      <c r="D211" t="str">
        <f>IF(tbl_corsi[[#This Row],[TITOLO_INTERVENTO]]&lt;&gt;"",tbl_corsi[[#This Row],[TITOLO_INTERVENTO]],"")</f>
        <v/>
      </c>
    </row>
    <row r="212" spans="1:4">
      <c r="A212" s="13"/>
      <c r="B212" s="13" t="str" cm="1">
        <f t="array" ref="B212">IFERROR(INDEX(ESITI_QUESTIONARI!$C$2:$C$5000,_xlfn.AGGREGATE(15,6,(ROW(ESITI_QUESTIONARI!$C$2:$C$5000)-ROW(ESITI_QUESTIONARI!$C$2)+1)/((ESITI_QUESTIONARI!$C$2:$C$5000&lt;&gt;"")*(COUNTIF($B$1:B211,ESITI_QUESTIONARI!$C$2:$C$5000)=0)),1)),"")</f>
        <v/>
      </c>
      <c r="C212" t="str">
        <f>IF(tbl_corsi[[#This Row],[TITOLO_INTERVENTO]]&lt;&gt;"",COUNTIF(ESITI_QUESTIONARI!C:C,tbl_corsi[[#This Row],[TITOLO_INTERVENTO]]),"")</f>
        <v/>
      </c>
      <c r="D212" t="str">
        <f>IF(tbl_corsi[[#This Row],[TITOLO_INTERVENTO]]&lt;&gt;"",tbl_corsi[[#This Row],[TITOLO_INTERVENTO]],"")</f>
        <v/>
      </c>
    </row>
    <row r="213" spans="1:4">
      <c r="A213" s="13"/>
      <c r="B213" s="13" t="str" cm="1">
        <f t="array" ref="B213">IFERROR(INDEX(ESITI_QUESTIONARI!$C$2:$C$5000,_xlfn.AGGREGATE(15,6,(ROW(ESITI_QUESTIONARI!$C$2:$C$5000)-ROW(ESITI_QUESTIONARI!$C$2)+1)/((ESITI_QUESTIONARI!$C$2:$C$5000&lt;&gt;"")*(COUNTIF($B$1:B212,ESITI_QUESTIONARI!$C$2:$C$5000)=0)),1)),"")</f>
        <v/>
      </c>
      <c r="C213" t="str">
        <f>IF(tbl_corsi[[#This Row],[TITOLO_INTERVENTO]]&lt;&gt;"",COUNTIF(ESITI_QUESTIONARI!C:C,tbl_corsi[[#This Row],[TITOLO_INTERVENTO]]),"")</f>
        <v/>
      </c>
      <c r="D213" t="str">
        <f>IF(tbl_corsi[[#This Row],[TITOLO_INTERVENTO]]&lt;&gt;"",tbl_corsi[[#This Row],[TITOLO_INTERVENTO]],"")</f>
        <v/>
      </c>
    </row>
    <row r="214" spans="1:4">
      <c r="A214" s="13"/>
      <c r="B214" s="13" t="str" cm="1">
        <f t="array" ref="B214">IFERROR(INDEX(ESITI_QUESTIONARI!$C$2:$C$5000,_xlfn.AGGREGATE(15,6,(ROW(ESITI_QUESTIONARI!$C$2:$C$5000)-ROW(ESITI_QUESTIONARI!$C$2)+1)/((ESITI_QUESTIONARI!$C$2:$C$5000&lt;&gt;"")*(COUNTIF($B$1:B213,ESITI_QUESTIONARI!$C$2:$C$5000)=0)),1)),"")</f>
        <v/>
      </c>
      <c r="C214" t="str">
        <f>IF(tbl_corsi[[#This Row],[TITOLO_INTERVENTO]]&lt;&gt;"",COUNTIF(ESITI_QUESTIONARI!C:C,tbl_corsi[[#This Row],[TITOLO_INTERVENTO]]),"")</f>
        <v/>
      </c>
      <c r="D214" t="str">
        <f>IF(tbl_corsi[[#This Row],[TITOLO_INTERVENTO]]&lt;&gt;"",tbl_corsi[[#This Row],[TITOLO_INTERVENTO]],"")</f>
        <v/>
      </c>
    </row>
    <row r="215" spans="1:4">
      <c r="A215" s="13"/>
      <c r="B215" s="13" t="str" cm="1">
        <f t="array" ref="B215">IFERROR(INDEX(ESITI_QUESTIONARI!$C$2:$C$5000,_xlfn.AGGREGATE(15,6,(ROW(ESITI_QUESTIONARI!$C$2:$C$5000)-ROW(ESITI_QUESTIONARI!$C$2)+1)/((ESITI_QUESTIONARI!$C$2:$C$5000&lt;&gt;"")*(COUNTIF($B$1:B214,ESITI_QUESTIONARI!$C$2:$C$5000)=0)),1)),"")</f>
        <v/>
      </c>
      <c r="C215" t="str">
        <f>IF(tbl_corsi[[#This Row],[TITOLO_INTERVENTO]]&lt;&gt;"",COUNTIF(ESITI_QUESTIONARI!C:C,tbl_corsi[[#This Row],[TITOLO_INTERVENTO]]),"")</f>
        <v/>
      </c>
      <c r="D215" t="str">
        <f>IF(tbl_corsi[[#This Row],[TITOLO_INTERVENTO]]&lt;&gt;"",tbl_corsi[[#This Row],[TITOLO_INTERVENTO]],"")</f>
        <v/>
      </c>
    </row>
    <row r="216" spans="1:4">
      <c r="A216" s="13"/>
      <c r="B216" s="13" t="str" cm="1">
        <f t="array" ref="B216">IFERROR(INDEX(ESITI_QUESTIONARI!$C$2:$C$5000,_xlfn.AGGREGATE(15,6,(ROW(ESITI_QUESTIONARI!$C$2:$C$5000)-ROW(ESITI_QUESTIONARI!$C$2)+1)/((ESITI_QUESTIONARI!$C$2:$C$5000&lt;&gt;"")*(COUNTIF($B$1:B215,ESITI_QUESTIONARI!$C$2:$C$5000)=0)),1)),"")</f>
        <v/>
      </c>
      <c r="C216" t="str">
        <f>IF(tbl_corsi[[#This Row],[TITOLO_INTERVENTO]]&lt;&gt;"",COUNTIF(ESITI_QUESTIONARI!C:C,tbl_corsi[[#This Row],[TITOLO_INTERVENTO]]),"")</f>
        <v/>
      </c>
      <c r="D216" t="str">
        <f>IF(tbl_corsi[[#This Row],[TITOLO_INTERVENTO]]&lt;&gt;"",tbl_corsi[[#This Row],[TITOLO_INTERVENTO]],"")</f>
        <v/>
      </c>
    </row>
    <row r="217" spans="1:4">
      <c r="A217" s="13"/>
      <c r="B217" s="13" t="str" cm="1">
        <f t="array" ref="B217">IFERROR(INDEX(ESITI_QUESTIONARI!$C$2:$C$5000,_xlfn.AGGREGATE(15,6,(ROW(ESITI_QUESTIONARI!$C$2:$C$5000)-ROW(ESITI_QUESTIONARI!$C$2)+1)/((ESITI_QUESTIONARI!$C$2:$C$5000&lt;&gt;"")*(COUNTIF($B$1:B216,ESITI_QUESTIONARI!$C$2:$C$5000)=0)),1)),"")</f>
        <v/>
      </c>
      <c r="C217" t="str">
        <f>IF(tbl_corsi[[#This Row],[TITOLO_INTERVENTO]]&lt;&gt;"",COUNTIF(ESITI_QUESTIONARI!C:C,tbl_corsi[[#This Row],[TITOLO_INTERVENTO]]),"")</f>
        <v/>
      </c>
      <c r="D217" t="str">
        <f>IF(tbl_corsi[[#This Row],[TITOLO_INTERVENTO]]&lt;&gt;"",tbl_corsi[[#This Row],[TITOLO_INTERVENTO]],"")</f>
        <v/>
      </c>
    </row>
    <row r="218" spans="1:4">
      <c r="A218" s="13"/>
      <c r="B218" s="13" t="str" cm="1">
        <f t="array" ref="B218">IFERROR(INDEX(ESITI_QUESTIONARI!$C$2:$C$5000,_xlfn.AGGREGATE(15,6,(ROW(ESITI_QUESTIONARI!$C$2:$C$5000)-ROW(ESITI_QUESTIONARI!$C$2)+1)/((ESITI_QUESTIONARI!$C$2:$C$5000&lt;&gt;"")*(COUNTIF($B$1:B217,ESITI_QUESTIONARI!$C$2:$C$5000)=0)),1)),"")</f>
        <v/>
      </c>
      <c r="C218" t="str">
        <f>IF(tbl_corsi[[#This Row],[TITOLO_INTERVENTO]]&lt;&gt;"",COUNTIF(ESITI_QUESTIONARI!C:C,tbl_corsi[[#This Row],[TITOLO_INTERVENTO]]),"")</f>
        <v/>
      </c>
      <c r="D218" t="str">
        <f>IF(tbl_corsi[[#This Row],[TITOLO_INTERVENTO]]&lt;&gt;"",tbl_corsi[[#This Row],[TITOLO_INTERVENTO]],"")</f>
        <v/>
      </c>
    </row>
    <row r="219" spans="1:4">
      <c r="A219" s="13"/>
      <c r="B219" s="13" t="str" cm="1">
        <f t="array" ref="B219">IFERROR(INDEX(ESITI_QUESTIONARI!$C$2:$C$5000,_xlfn.AGGREGATE(15,6,(ROW(ESITI_QUESTIONARI!$C$2:$C$5000)-ROW(ESITI_QUESTIONARI!$C$2)+1)/((ESITI_QUESTIONARI!$C$2:$C$5000&lt;&gt;"")*(COUNTIF($B$1:B218,ESITI_QUESTIONARI!$C$2:$C$5000)=0)),1)),"")</f>
        <v/>
      </c>
      <c r="C219" t="str">
        <f>IF(tbl_corsi[[#This Row],[TITOLO_INTERVENTO]]&lt;&gt;"",COUNTIF(ESITI_QUESTIONARI!C:C,tbl_corsi[[#This Row],[TITOLO_INTERVENTO]]),"")</f>
        <v/>
      </c>
      <c r="D219" t="str">
        <f>IF(tbl_corsi[[#This Row],[TITOLO_INTERVENTO]]&lt;&gt;"",tbl_corsi[[#This Row],[TITOLO_INTERVENTO]],"")</f>
        <v/>
      </c>
    </row>
    <row r="220" spans="1:4">
      <c r="A220" s="13"/>
      <c r="B220" s="13" t="str" cm="1">
        <f t="array" ref="B220">IFERROR(INDEX(ESITI_QUESTIONARI!$C$2:$C$5000,_xlfn.AGGREGATE(15,6,(ROW(ESITI_QUESTIONARI!$C$2:$C$5000)-ROW(ESITI_QUESTIONARI!$C$2)+1)/((ESITI_QUESTIONARI!$C$2:$C$5000&lt;&gt;"")*(COUNTIF($B$1:B219,ESITI_QUESTIONARI!$C$2:$C$5000)=0)),1)),"")</f>
        <v/>
      </c>
      <c r="C220" t="str">
        <f>IF(tbl_corsi[[#This Row],[TITOLO_INTERVENTO]]&lt;&gt;"",COUNTIF(ESITI_QUESTIONARI!C:C,tbl_corsi[[#This Row],[TITOLO_INTERVENTO]]),"")</f>
        <v/>
      </c>
      <c r="D220" t="str">
        <f>IF(tbl_corsi[[#This Row],[TITOLO_INTERVENTO]]&lt;&gt;"",tbl_corsi[[#This Row],[TITOLO_INTERVENTO]],"")</f>
        <v/>
      </c>
    </row>
    <row r="221" spans="1:4">
      <c r="A221" s="13"/>
      <c r="B221" s="13" t="str" cm="1">
        <f t="array" ref="B221">IFERROR(INDEX(ESITI_QUESTIONARI!$C$2:$C$5000,_xlfn.AGGREGATE(15,6,(ROW(ESITI_QUESTIONARI!$C$2:$C$5000)-ROW(ESITI_QUESTIONARI!$C$2)+1)/((ESITI_QUESTIONARI!$C$2:$C$5000&lt;&gt;"")*(COUNTIF($B$1:B220,ESITI_QUESTIONARI!$C$2:$C$5000)=0)),1)),"")</f>
        <v/>
      </c>
      <c r="C221" t="str">
        <f>IF(tbl_corsi[[#This Row],[TITOLO_INTERVENTO]]&lt;&gt;"",COUNTIF(ESITI_QUESTIONARI!C:C,tbl_corsi[[#This Row],[TITOLO_INTERVENTO]]),"")</f>
        <v/>
      </c>
      <c r="D221" t="str">
        <f>IF(tbl_corsi[[#This Row],[TITOLO_INTERVENTO]]&lt;&gt;"",tbl_corsi[[#This Row],[TITOLO_INTERVENTO]],"")</f>
        <v/>
      </c>
    </row>
    <row r="222" spans="1:4">
      <c r="A222" s="13"/>
      <c r="B222" s="13" t="str" cm="1">
        <f t="array" ref="B222">IFERROR(INDEX(ESITI_QUESTIONARI!$C$2:$C$5000,_xlfn.AGGREGATE(15,6,(ROW(ESITI_QUESTIONARI!$C$2:$C$5000)-ROW(ESITI_QUESTIONARI!$C$2)+1)/((ESITI_QUESTIONARI!$C$2:$C$5000&lt;&gt;"")*(COUNTIF($B$1:B221,ESITI_QUESTIONARI!$C$2:$C$5000)=0)),1)),"")</f>
        <v/>
      </c>
      <c r="C222" t="str">
        <f>IF(tbl_corsi[[#This Row],[TITOLO_INTERVENTO]]&lt;&gt;"",COUNTIF(ESITI_QUESTIONARI!C:C,tbl_corsi[[#This Row],[TITOLO_INTERVENTO]]),"")</f>
        <v/>
      </c>
      <c r="D222" t="str">
        <f>IF(tbl_corsi[[#This Row],[TITOLO_INTERVENTO]]&lt;&gt;"",tbl_corsi[[#This Row],[TITOLO_INTERVENTO]],"")</f>
        <v/>
      </c>
    </row>
    <row r="223" spans="1:4">
      <c r="A223" s="13"/>
      <c r="B223" s="13" t="str" cm="1">
        <f t="array" ref="B223">IFERROR(INDEX(ESITI_QUESTIONARI!$C$2:$C$5000,_xlfn.AGGREGATE(15,6,(ROW(ESITI_QUESTIONARI!$C$2:$C$5000)-ROW(ESITI_QUESTIONARI!$C$2)+1)/((ESITI_QUESTIONARI!$C$2:$C$5000&lt;&gt;"")*(COUNTIF($B$1:B222,ESITI_QUESTIONARI!$C$2:$C$5000)=0)),1)),"")</f>
        <v/>
      </c>
      <c r="C223" t="str">
        <f>IF(tbl_corsi[[#This Row],[TITOLO_INTERVENTO]]&lt;&gt;"",COUNTIF(ESITI_QUESTIONARI!C:C,tbl_corsi[[#This Row],[TITOLO_INTERVENTO]]),"")</f>
        <v/>
      </c>
      <c r="D223" t="str">
        <f>IF(tbl_corsi[[#This Row],[TITOLO_INTERVENTO]]&lt;&gt;"",tbl_corsi[[#This Row],[TITOLO_INTERVENTO]],"")</f>
        <v/>
      </c>
    </row>
    <row r="224" spans="1:4">
      <c r="A224" s="13"/>
      <c r="B224" s="13" t="str" cm="1">
        <f t="array" ref="B224">IFERROR(INDEX(ESITI_QUESTIONARI!$C$2:$C$5000,_xlfn.AGGREGATE(15,6,(ROW(ESITI_QUESTIONARI!$C$2:$C$5000)-ROW(ESITI_QUESTIONARI!$C$2)+1)/((ESITI_QUESTIONARI!$C$2:$C$5000&lt;&gt;"")*(COUNTIF($B$1:B223,ESITI_QUESTIONARI!$C$2:$C$5000)=0)),1)),"")</f>
        <v/>
      </c>
      <c r="C224" t="str">
        <f>IF(tbl_corsi[[#This Row],[TITOLO_INTERVENTO]]&lt;&gt;"",COUNTIF(ESITI_QUESTIONARI!C:C,tbl_corsi[[#This Row],[TITOLO_INTERVENTO]]),"")</f>
        <v/>
      </c>
      <c r="D224" t="str">
        <f>IF(tbl_corsi[[#This Row],[TITOLO_INTERVENTO]]&lt;&gt;"",tbl_corsi[[#This Row],[TITOLO_INTERVENTO]],"")</f>
        <v/>
      </c>
    </row>
    <row r="225" spans="1:4">
      <c r="A225" s="13"/>
      <c r="B225" s="13" t="str" cm="1">
        <f t="array" ref="B225">IFERROR(INDEX(ESITI_QUESTIONARI!$C$2:$C$5000,_xlfn.AGGREGATE(15,6,(ROW(ESITI_QUESTIONARI!$C$2:$C$5000)-ROW(ESITI_QUESTIONARI!$C$2)+1)/((ESITI_QUESTIONARI!$C$2:$C$5000&lt;&gt;"")*(COUNTIF($B$1:B224,ESITI_QUESTIONARI!$C$2:$C$5000)=0)),1)),"")</f>
        <v/>
      </c>
      <c r="C225" t="str">
        <f>IF(tbl_corsi[[#This Row],[TITOLO_INTERVENTO]]&lt;&gt;"",COUNTIF(ESITI_QUESTIONARI!C:C,tbl_corsi[[#This Row],[TITOLO_INTERVENTO]]),"")</f>
        <v/>
      </c>
      <c r="D225" t="str">
        <f>IF(tbl_corsi[[#This Row],[TITOLO_INTERVENTO]]&lt;&gt;"",tbl_corsi[[#This Row],[TITOLO_INTERVENTO]],"")</f>
        <v/>
      </c>
    </row>
    <row r="226" spans="1:4">
      <c r="A226" s="13"/>
      <c r="B226" s="13" t="str" cm="1">
        <f t="array" ref="B226">IFERROR(INDEX(ESITI_QUESTIONARI!$C$2:$C$5000,_xlfn.AGGREGATE(15,6,(ROW(ESITI_QUESTIONARI!$C$2:$C$5000)-ROW(ESITI_QUESTIONARI!$C$2)+1)/((ESITI_QUESTIONARI!$C$2:$C$5000&lt;&gt;"")*(COUNTIF($B$1:B225,ESITI_QUESTIONARI!$C$2:$C$5000)=0)),1)),"")</f>
        <v/>
      </c>
      <c r="C226" t="str">
        <f>IF(tbl_corsi[[#This Row],[TITOLO_INTERVENTO]]&lt;&gt;"",COUNTIF(ESITI_QUESTIONARI!C:C,tbl_corsi[[#This Row],[TITOLO_INTERVENTO]]),"")</f>
        <v/>
      </c>
      <c r="D226" t="str">
        <f>IF(tbl_corsi[[#This Row],[TITOLO_INTERVENTO]]&lt;&gt;"",tbl_corsi[[#This Row],[TITOLO_INTERVENTO]],"")</f>
        <v/>
      </c>
    </row>
    <row r="227" spans="1:4">
      <c r="A227" s="13"/>
      <c r="B227" s="13" t="str" cm="1">
        <f t="array" ref="B227">IFERROR(INDEX(ESITI_QUESTIONARI!$C$2:$C$5000,_xlfn.AGGREGATE(15,6,(ROW(ESITI_QUESTIONARI!$C$2:$C$5000)-ROW(ESITI_QUESTIONARI!$C$2)+1)/((ESITI_QUESTIONARI!$C$2:$C$5000&lt;&gt;"")*(COUNTIF($B$1:B226,ESITI_QUESTIONARI!$C$2:$C$5000)=0)),1)),"")</f>
        <v/>
      </c>
      <c r="C227" t="str">
        <f>IF(tbl_corsi[[#This Row],[TITOLO_INTERVENTO]]&lt;&gt;"",COUNTIF(ESITI_QUESTIONARI!C:C,tbl_corsi[[#This Row],[TITOLO_INTERVENTO]]),"")</f>
        <v/>
      </c>
      <c r="D227" t="str">
        <f>IF(tbl_corsi[[#This Row],[TITOLO_INTERVENTO]]&lt;&gt;"",tbl_corsi[[#This Row],[TITOLO_INTERVENTO]],"")</f>
        <v/>
      </c>
    </row>
    <row r="228" spans="1:4">
      <c r="A228" s="13"/>
      <c r="B228" s="13" t="str" cm="1">
        <f t="array" ref="B228">IFERROR(INDEX(ESITI_QUESTIONARI!$C$2:$C$5000,_xlfn.AGGREGATE(15,6,(ROW(ESITI_QUESTIONARI!$C$2:$C$5000)-ROW(ESITI_QUESTIONARI!$C$2)+1)/((ESITI_QUESTIONARI!$C$2:$C$5000&lt;&gt;"")*(COUNTIF($B$1:B227,ESITI_QUESTIONARI!$C$2:$C$5000)=0)),1)),"")</f>
        <v/>
      </c>
      <c r="C228" t="str">
        <f>IF(tbl_corsi[[#This Row],[TITOLO_INTERVENTO]]&lt;&gt;"",COUNTIF(ESITI_QUESTIONARI!C:C,tbl_corsi[[#This Row],[TITOLO_INTERVENTO]]),"")</f>
        <v/>
      </c>
      <c r="D228" t="str">
        <f>IF(tbl_corsi[[#This Row],[TITOLO_INTERVENTO]]&lt;&gt;"",tbl_corsi[[#This Row],[TITOLO_INTERVENTO]],"")</f>
        <v/>
      </c>
    </row>
    <row r="229" spans="1:4">
      <c r="A229" s="13"/>
      <c r="B229" s="13" t="str" cm="1">
        <f t="array" ref="B229">IFERROR(INDEX(ESITI_QUESTIONARI!$C$2:$C$5000,_xlfn.AGGREGATE(15,6,(ROW(ESITI_QUESTIONARI!$C$2:$C$5000)-ROW(ESITI_QUESTIONARI!$C$2)+1)/((ESITI_QUESTIONARI!$C$2:$C$5000&lt;&gt;"")*(COUNTIF($B$1:B228,ESITI_QUESTIONARI!$C$2:$C$5000)=0)),1)),"")</f>
        <v/>
      </c>
      <c r="C229" t="str">
        <f>IF(tbl_corsi[[#This Row],[TITOLO_INTERVENTO]]&lt;&gt;"",COUNTIF(ESITI_QUESTIONARI!C:C,tbl_corsi[[#This Row],[TITOLO_INTERVENTO]]),"")</f>
        <v/>
      </c>
      <c r="D229" t="str">
        <f>IF(tbl_corsi[[#This Row],[TITOLO_INTERVENTO]]&lt;&gt;"",tbl_corsi[[#This Row],[TITOLO_INTERVENTO]],"")</f>
        <v/>
      </c>
    </row>
    <row r="230" spans="1:4">
      <c r="A230" s="13"/>
      <c r="B230" s="13" t="str" cm="1">
        <f t="array" ref="B230">IFERROR(INDEX(ESITI_QUESTIONARI!$C$2:$C$5000,_xlfn.AGGREGATE(15,6,(ROW(ESITI_QUESTIONARI!$C$2:$C$5000)-ROW(ESITI_QUESTIONARI!$C$2)+1)/((ESITI_QUESTIONARI!$C$2:$C$5000&lt;&gt;"")*(COUNTIF($B$1:B229,ESITI_QUESTIONARI!$C$2:$C$5000)=0)),1)),"")</f>
        <v/>
      </c>
      <c r="C230" t="str">
        <f>IF(tbl_corsi[[#This Row],[TITOLO_INTERVENTO]]&lt;&gt;"",COUNTIF(ESITI_QUESTIONARI!C:C,tbl_corsi[[#This Row],[TITOLO_INTERVENTO]]),"")</f>
        <v/>
      </c>
      <c r="D230" t="str">
        <f>IF(tbl_corsi[[#This Row],[TITOLO_INTERVENTO]]&lt;&gt;"",tbl_corsi[[#This Row],[TITOLO_INTERVENTO]],"")</f>
        <v/>
      </c>
    </row>
    <row r="231" spans="1:4">
      <c r="A231" s="13"/>
      <c r="B231" s="13" t="str" cm="1">
        <f t="array" ref="B231">IFERROR(INDEX(ESITI_QUESTIONARI!$C$2:$C$5000,_xlfn.AGGREGATE(15,6,(ROW(ESITI_QUESTIONARI!$C$2:$C$5000)-ROW(ESITI_QUESTIONARI!$C$2)+1)/((ESITI_QUESTIONARI!$C$2:$C$5000&lt;&gt;"")*(COUNTIF($B$1:B230,ESITI_QUESTIONARI!$C$2:$C$5000)=0)),1)),"")</f>
        <v/>
      </c>
      <c r="C231" t="str">
        <f>IF(tbl_corsi[[#This Row],[TITOLO_INTERVENTO]]&lt;&gt;"",COUNTIF(ESITI_QUESTIONARI!C:C,tbl_corsi[[#This Row],[TITOLO_INTERVENTO]]),"")</f>
        <v/>
      </c>
      <c r="D231" t="str">
        <f>IF(tbl_corsi[[#This Row],[TITOLO_INTERVENTO]]&lt;&gt;"",tbl_corsi[[#This Row],[TITOLO_INTERVENTO]],"")</f>
        <v/>
      </c>
    </row>
    <row r="232" spans="1:4">
      <c r="A232" s="13"/>
      <c r="B232" s="13" t="str" cm="1">
        <f t="array" ref="B232">IFERROR(INDEX(ESITI_QUESTIONARI!$C$2:$C$5000,_xlfn.AGGREGATE(15,6,(ROW(ESITI_QUESTIONARI!$C$2:$C$5000)-ROW(ESITI_QUESTIONARI!$C$2)+1)/((ESITI_QUESTIONARI!$C$2:$C$5000&lt;&gt;"")*(COUNTIF($B$1:B231,ESITI_QUESTIONARI!$C$2:$C$5000)=0)),1)),"")</f>
        <v/>
      </c>
      <c r="C232" t="str">
        <f>IF(tbl_corsi[[#This Row],[TITOLO_INTERVENTO]]&lt;&gt;"",COUNTIF(ESITI_QUESTIONARI!C:C,tbl_corsi[[#This Row],[TITOLO_INTERVENTO]]),"")</f>
        <v/>
      </c>
      <c r="D232" t="str">
        <f>IF(tbl_corsi[[#This Row],[TITOLO_INTERVENTO]]&lt;&gt;"",tbl_corsi[[#This Row],[TITOLO_INTERVENTO]],"")</f>
        <v/>
      </c>
    </row>
    <row r="233" spans="1:4">
      <c r="A233" s="13"/>
      <c r="B233" s="13" t="str" cm="1">
        <f t="array" ref="B233">IFERROR(INDEX(ESITI_QUESTIONARI!$C$2:$C$5000,_xlfn.AGGREGATE(15,6,(ROW(ESITI_QUESTIONARI!$C$2:$C$5000)-ROW(ESITI_QUESTIONARI!$C$2)+1)/((ESITI_QUESTIONARI!$C$2:$C$5000&lt;&gt;"")*(COUNTIF($B$1:B232,ESITI_QUESTIONARI!$C$2:$C$5000)=0)),1)),"")</f>
        <v/>
      </c>
      <c r="C233" t="str">
        <f>IF(tbl_corsi[[#This Row],[TITOLO_INTERVENTO]]&lt;&gt;"",COUNTIF(ESITI_QUESTIONARI!C:C,tbl_corsi[[#This Row],[TITOLO_INTERVENTO]]),"")</f>
        <v/>
      </c>
      <c r="D233" t="str">
        <f>IF(tbl_corsi[[#This Row],[TITOLO_INTERVENTO]]&lt;&gt;"",tbl_corsi[[#This Row],[TITOLO_INTERVENTO]],"")</f>
        <v/>
      </c>
    </row>
    <row r="234" spans="1:4">
      <c r="A234" s="13"/>
      <c r="B234" s="13" t="str" cm="1">
        <f t="array" ref="B234">IFERROR(INDEX(ESITI_QUESTIONARI!$C$2:$C$5000,_xlfn.AGGREGATE(15,6,(ROW(ESITI_QUESTIONARI!$C$2:$C$5000)-ROW(ESITI_QUESTIONARI!$C$2)+1)/((ESITI_QUESTIONARI!$C$2:$C$5000&lt;&gt;"")*(COUNTIF($B$1:B233,ESITI_QUESTIONARI!$C$2:$C$5000)=0)),1)),"")</f>
        <v/>
      </c>
      <c r="C234" t="str">
        <f>IF(tbl_corsi[[#This Row],[TITOLO_INTERVENTO]]&lt;&gt;"",COUNTIF(ESITI_QUESTIONARI!C:C,tbl_corsi[[#This Row],[TITOLO_INTERVENTO]]),"")</f>
        <v/>
      </c>
      <c r="D234" t="str">
        <f>IF(tbl_corsi[[#This Row],[TITOLO_INTERVENTO]]&lt;&gt;"",tbl_corsi[[#This Row],[TITOLO_INTERVENTO]],"")</f>
        <v/>
      </c>
    </row>
    <row r="235" spans="1:4">
      <c r="A235" s="13"/>
      <c r="B235" s="13" t="str" cm="1">
        <f t="array" ref="B235">IFERROR(INDEX(ESITI_QUESTIONARI!$C$2:$C$5000,_xlfn.AGGREGATE(15,6,(ROW(ESITI_QUESTIONARI!$C$2:$C$5000)-ROW(ESITI_QUESTIONARI!$C$2)+1)/((ESITI_QUESTIONARI!$C$2:$C$5000&lt;&gt;"")*(COUNTIF($B$1:B234,ESITI_QUESTIONARI!$C$2:$C$5000)=0)),1)),"")</f>
        <v/>
      </c>
      <c r="C235" t="str">
        <f>IF(tbl_corsi[[#This Row],[TITOLO_INTERVENTO]]&lt;&gt;"",COUNTIF(ESITI_QUESTIONARI!C:C,tbl_corsi[[#This Row],[TITOLO_INTERVENTO]]),"")</f>
        <v/>
      </c>
      <c r="D235" t="str">
        <f>IF(tbl_corsi[[#This Row],[TITOLO_INTERVENTO]]&lt;&gt;"",tbl_corsi[[#This Row],[TITOLO_INTERVENTO]],"")</f>
        <v/>
      </c>
    </row>
    <row r="236" spans="1:4">
      <c r="A236" s="13"/>
      <c r="B236" s="13" t="str" cm="1">
        <f t="array" ref="B236">IFERROR(INDEX(ESITI_QUESTIONARI!$C$2:$C$5000,_xlfn.AGGREGATE(15,6,(ROW(ESITI_QUESTIONARI!$C$2:$C$5000)-ROW(ESITI_QUESTIONARI!$C$2)+1)/((ESITI_QUESTIONARI!$C$2:$C$5000&lt;&gt;"")*(COUNTIF($B$1:B235,ESITI_QUESTIONARI!$C$2:$C$5000)=0)),1)),"")</f>
        <v/>
      </c>
      <c r="C236" t="str">
        <f>IF(tbl_corsi[[#This Row],[TITOLO_INTERVENTO]]&lt;&gt;"",COUNTIF(ESITI_QUESTIONARI!C:C,tbl_corsi[[#This Row],[TITOLO_INTERVENTO]]),"")</f>
        <v/>
      </c>
      <c r="D236" t="str">
        <f>IF(tbl_corsi[[#This Row],[TITOLO_INTERVENTO]]&lt;&gt;"",tbl_corsi[[#This Row],[TITOLO_INTERVENTO]],"")</f>
        <v/>
      </c>
    </row>
    <row r="237" spans="1:4">
      <c r="A237" s="13"/>
      <c r="B237" s="13" t="str" cm="1">
        <f t="array" ref="B237">IFERROR(INDEX(ESITI_QUESTIONARI!$C$2:$C$5000,_xlfn.AGGREGATE(15,6,(ROW(ESITI_QUESTIONARI!$C$2:$C$5000)-ROW(ESITI_QUESTIONARI!$C$2)+1)/((ESITI_QUESTIONARI!$C$2:$C$5000&lt;&gt;"")*(COUNTIF($B$1:B236,ESITI_QUESTIONARI!$C$2:$C$5000)=0)),1)),"")</f>
        <v/>
      </c>
      <c r="C237" t="str">
        <f>IF(tbl_corsi[[#This Row],[TITOLO_INTERVENTO]]&lt;&gt;"",COUNTIF(ESITI_QUESTIONARI!C:C,tbl_corsi[[#This Row],[TITOLO_INTERVENTO]]),"")</f>
        <v/>
      </c>
      <c r="D237" t="str">
        <f>IF(tbl_corsi[[#This Row],[TITOLO_INTERVENTO]]&lt;&gt;"",tbl_corsi[[#This Row],[TITOLO_INTERVENTO]],"")</f>
        <v/>
      </c>
    </row>
    <row r="238" spans="1:4">
      <c r="A238" s="13"/>
      <c r="B238" s="13" t="str" cm="1">
        <f t="array" ref="B238">IFERROR(INDEX(ESITI_QUESTIONARI!$C$2:$C$5000,_xlfn.AGGREGATE(15,6,(ROW(ESITI_QUESTIONARI!$C$2:$C$5000)-ROW(ESITI_QUESTIONARI!$C$2)+1)/((ESITI_QUESTIONARI!$C$2:$C$5000&lt;&gt;"")*(COUNTIF($B$1:B237,ESITI_QUESTIONARI!$C$2:$C$5000)=0)),1)),"")</f>
        <v/>
      </c>
      <c r="C238" t="str">
        <f>IF(tbl_corsi[[#This Row],[TITOLO_INTERVENTO]]&lt;&gt;"",COUNTIF(ESITI_QUESTIONARI!C:C,tbl_corsi[[#This Row],[TITOLO_INTERVENTO]]),"")</f>
        <v/>
      </c>
      <c r="D238" t="str">
        <f>IF(tbl_corsi[[#This Row],[TITOLO_INTERVENTO]]&lt;&gt;"",tbl_corsi[[#This Row],[TITOLO_INTERVENTO]],"")</f>
        <v/>
      </c>
    </row>
    <row r="239" spans="1:4">
      <c r="A239" s="13"/>
      <c r="B239" s="13" t="str" cm="1">
        <f t="array" ref="B239">IFERROR(INDEX(ESITI_QUESTIONARI!$C$2:$C$5000,_xlfn.AGGREGATE(15,6,(ROW(ESITI_QUESTIONARI!$C$2:$C$5000)-ROW(ESITI_QUESTIONARI!$C$2)+1)/((ESITI_QUESTIONARI!$C$2:$C$5000&lt;&gt;"")*(COUNTIF($B$1:B238,ESITI_QUESTIONARI!$C$2:$C$5000)=0)),1)),"")</f>
        <v/>
      </c>
      <c r="C239" t="str">
        <f>IF(tbl_corsi[[#This Row],[TITOLO_INTERVENTO]]&lt;&gt;"",COUNTIF(ESITI_QUESTIONARI!C:C,tbl_corsi[[#This Row],[TITOLO_INTERVENTO]]),"")</f>
        <v/>
      </c>
      <c r="D239" t="str">
        <f>IF(tbl_corsi[[#This Row],[TITOLO_INTERVENTO]]&lt;&gt;"",tbl_corsi[[#This Row],[TITOLO_INTERVENTO]],"")</f>
        <v/>
      </c>
    </row>
    <row r="240" spans="1:4">
      <c r="A240" s="13"/>
      <c r="B240" s="13" t="str" cm="1">
        <f t="array" ref="B240">IFERROR(INDEX(ESITI_QUESTIONARI!$C$2:$C$5000,_xlfn.AGGREGATE(15,6,(ROW(ESITI_QUESTIONARI!$C$2:$C$5000)-ROW(ESITI_QUESTIONARI!$C$2)+1)/((ESITI_QUESTIONARI!$C$2:$C$5000&lt;&gt;"")*(COUNTIF($B$1:B239,ESITI_QUESTIONARI!$C$2:$C$5000)=0)),1)),"")</f>
        <v/>
      </c>
      <c r="C240" t="str">
        <f>IF(tbl_corsi[[#This Row],[TITOLO_INTERVENTO]]&lt;&gt;"",COUNTIF(ESITI_QUESTIONARI!C:C,tbl_corsi[[#This Row],[TITOLO_INTERVENTO]]),"")</f>
        <v/>
      </c>
      <c r="D240" t="str">
        <f>IF(tbl_corsi[[#This Row],[TITOLO_INTERVENTO]]&lt;&gt;"",tbl_corsi[[#This Row],[TITOLO_INTERVENTO]],"")</f>
        <v/>
      </c>
    </row>
    <row r="241" spans="1:4">
      <c r="A241" s="13"/>
      <c r="B241" s="13" t="str" cm="1">
        <f t="array" ref="B241">IFERROR(INDEX(ESITI_QUESTIONARI!$C$2:$C$5000,_xlfn.AGGREGATE(15,6,(ROW(ESITI_QUESTIONARI!$C$2:$C$5000)-ROW(ESITI_QUESTIONARI!$C$2)+1)/((ESITI_QUESTIONARI!$C$2:$C$5000&lt;&gt;"")*(COUNTIF($B$1:B240,ESITI_QUESTIONARI!$C$2:$C$5000)=0)),1)),"")</f>
        <v/>
      </c>
      <c r="C241" t="str">
        <f>IF(tbl_corsi[[#This Row],[TITOLO_INTERVENTO]]&lt;&gt;"",COUNTIF(ESITI_QUESTIONARI!C:C,tbl_corsi[[#This Row],[TITOLO_INTERVENTO]]),"")</f>
        <v/>
      </c>
      <c r="D241" t="str">
        <f>IF(tbl_corsi[[#This Row],[TITOLO_INTERVENTO]]&lt;&gt;"",tbl_corsi[[#This Row],[TITOLO_INTERVENTO]],"")</f>
        <v/>
      </c>
    </row>
    <row r="242" spans="1:4">
      <c r="A242" s="13"/>
      <c r="B242" s="13" t="str" cm="1">
        <f t="array" ref="B242">IFERROR(INDEX(ESITI_QUESTIONARI!$C$2:$C$5000,_xlfn.AGGREGATE(15,6,(ROW(ESITI_QUESTIONARI!$C$2:$C$5000)-ROW(ESITI_QUESTIONARI!$C$2)+1)/((ESITI_QUESTIONARI!$C$2:$C$5000&lt;&gt;"")*(COUNTIF($B$1:B241,ESITI_QUESTIONARI!$C$2:$C$5000)=0)),1)),"")</f>
        <v/>
      </c>
      <c r="C242" t="str">
        <f>IF(tbl_corsi[[#This Row],[TITOLO_INTERVENTO]]&lt;&gt;"",COUNTIF(ESITI_QUESTIONARI!C:C,tbl_corsi[[#This Row],[TITOLO_INTERVENTO]]),"")</f>
        <v/>
      </c>
      <c r="D242" t="str">
        <f>IF(tbl_corsi[[#This Row],[TITOLO_INTERVENTO]]&lt;&gt;"",tbl_corsi[[#This Row],[TITOLO_INTERVENTO]],"")</f>
        <v/>
      </c>
    </row>
    <row r="243" spans="1:4">
      <c r="A243" s="13"/>
      <c r="B243" s="13" t="str" cm="1">
        <f t="array" ref="B243">IFERROR(INDEX(ESITI_QUESTIONARI!$C$2:$C$5000,_xlfn.AGGREGATE(15,6,(ROW(ESITI_QUESTIONARI!$C$2:$C$5000)-ROW(ESITI_QUESTIONARI!$C$2)+1)/((ESITI_QUESTIONARI!$C$2:$C$5000&lt;&gt;"")*(COUNTIF($B$1:B242,ESITI_QUESTIONARI!$C$2:$C$5000)=0)),1)),"")</f>
        <v/>
      </c>
      <c r="C243" t="str">
        <f>IF(tbl_corsi[[#This Row],[TITOLO_INTERVENTO]]&lt;&gt;"",COUNTIF(ESITI_QUESTIONARI!C:C,tbl_corsi[[#This Row],[TITOLO_INTERVENTO]]),"")</f>
        <v/>
      </c>
      <c r="D243" t="str">
        <f>IF(tbl_corsi[[#This Row],[TITOLO_INTERVENTO]]&lt;&gt;"",tbl_corsi[[#This Row],[TITOLO_INTERVENTO]],"")</f>
        <v/>
      </c>
    </row>
    <row r="244" spans="1:4">
      <c r="A244" s="13"/>
      <c r="B244" s="13" t="str" cm="1">
        <f t="array" ref="B244">IFERROR(INDEX(ESITI_QUESTIONARI!$C$2:$C$5000,_xlfn.AGGREGATE(15,6,(ROW(ESITI_QUESTIONARI!$C$2:$C$5000)-ROW(ESITI_QUESTIONARI!$C$2)+1)/((ESITI_QUESTIONARI!$C$2:$C$5000&lt;&gt;"")*(COUNTIF($B$1:B243,ESITI_QUESTIONARI!$C$2:$C$5000)=0)),1)),"")</f>
        <v/>
      </c>
      <c r="C244" t="str">
        <f>IF(tbl_corsi[[#This Row],[TITOLO_INTERVENTO]]&lt;&gt;"",COUNTIF(ESITI_QUESTIONARI!C:C,tbl_corsi[[#This Row],[TITOLO_INTERVENTO]]),"")</f>
        <v/>
      </c>
      <c r="D244" t="str">
        <f>IF(tbl_corsi[[#This Row],[TITOLO_INTERVENTO]]&lt;&gt;"",tbl_corsi[[#This Row],[TITOLO_INTERVENTO]],"")</f>
        <v/>
      </c>
    </row>
    <row r="245" spans="1:4">
      <c r="A245" s="13"/>
      <c r="B245" s="13" t="str" cm="1">
        <f t="array" ref="B245">IFERROR(INDEX(ESITI_QUESTIONARI!$C$2:$C$5000,_xlfn.AGGREGATE(15,6,(ROW(ESITI_QUESTIONARI!$C$2:$C$5000)-ROW(ESITI_QUESTIONARI!$C$2)+1)/((ESITI_QUESTIONARI!$C$2:$C$5000&lt;&gt;"")*(COUNTIF($B$1:B244,ESITI_QUESTIONARI!$C$2:$C$5000)=0)),1)),"")</f>
        <v/>
      </c>
      <c r="C245" t="str">
        <f>IF(tbl_corsi[[#This Row],[TITOLO_INTERVENTO]]&lt;&gt;"",COUNTIF(ESITI_QUESTIONARI!C:C,tbl_corsi[[#This Row],[TITOLO_INTERVENTO]]),"")</f>
        <v/>
      </c>
      <c r="D245" t="str">
        <f>IF(tbl_corsi[[#This Row],[TITOLO_INTERVENTO]]&lt;&gt;"",tbl_corsi[[#This Row],[TITOLO_INTERVENTO]],"")</f>
        <v/>
      </c>
    </row>
    <row r="246" spans="1:4">
      <c r="A246" s="13"/>
      <c r="B246" s="13" t="str" cm="1">
        <f t="array" ref="B246">IFERROR(INDEX(ESITI_QUESTIONARI!$C$2:$C$5000,_xlfn.AGGREGATE(15,6,(ROW(ESITI_QUESTIONARI!$C$2:$C$5000)-ROW(ESITI_QUESTIONARI!$C$2)+1)/((ESITI_QUESTIONARI!$C$2:$C$5000&lt;&gt;"")*(COUNTIF($B$1:B245,ESITI_QUESTIONARI!$C$2:$C$5000)=0)),1)),"")</f>
        <v/>
      </c>
      <c r="C246" t="str">
        <f>IF(tbl_corsi[[#This Row],[TITOLO_INTERVENTO]]&lt;&gt;"",COUNTIF(ESITI_QUESTIONARI!C:C,tbl_corsi[[#This Row],[TITOLO_INTERVENTO]]),"")</f>
        <v/>
      </c>
      <c r="D246" t="str">
        <f>IF(tbl_corsi[[#This Row],[TITOLO_INTERVENTO]]&lt;&gt;"",tbl_corsi[[#This Row],[TITOLO_INTERVENTO]],"")</f>
        <v/>
      </c>
    </row>
    <row r="247" spans="1:4">
      <c r="A247" s="13"/>
      <c r="B247" s="13" t="str" cm="1">
        <f t="array" ref="B247">IFERROR(INDEX(ESITI_QUESTIONARI!$C$2:$C$5000,_xlfn.AGGREGATE(15,6,(ROW(ESITI_QUESTIONARI!$C$2:$C$5000)-ROW(ESITI_QUESTIONARI!$C$2)+1)/((ESITI_QUESTIONARI!$C$2:$C$5000&lt;&gt;"")*(COUNTIF($B$1:B246,ESITI_QUESTIONARI!$C$2:$C$5000)=0)),1)),"")</f>
        <v/>
      </c>
      <c r="C247" t="str">
        <f>IF(tbl_corsi[[#This Row],[TITOLO_INTERVENTO]]&lt;&gt;"",COUNTIF(ESITI_QUESTIONARI!C:C,tbl_corsi[[#This Row],[TITOLO_INTERVENTO]]),"")</f>
        <v/>
      </c>
      <c r="D247" t="str">
        <f>IF(tbl_corsi[[#This Row],[TITOLO_INTERVENTO]]&lt;&gt;"",tbl_corsi[[#This Row],[TITOLO_INTERVENTO]],"")</f>
        <v/>
      </c>
    </row>
    <row r="248" spans="1:4">
      <c r="A248" s="13"/>
      <c r="B248" s="13" t="str" cm="1">
        <f t="array" ref="B248">IFERROR(INDEX(ESITI_QUESTIONARI!$C$2:$C$5000,_xlfn.AGGREGATE(15,6,(ROW(ESITI_QUESTIONARI!$C$2:$C$5000)-ROW(ESITI_QUESTIONARI!$C$2)+1)/((ESITI_QUESTIONARI!$C$2:$C$5000&lt;&gt;"")*(COUNTIF($B$1:B247,ESITI_QUESTIONARI!$C$2:$C$5000)=0)),1)),"")</f>
        <v/>
      </c>
      <c r="C248" t="str">
        <f>IF(tbl_corsi[[#This Row],[TITOLO_INTERVENTO]]&lt;&gt;"",COUNTIF(ESITI_QUESTIONARI!C:C,tbl_corsi[[#This Row],[TITOLO_INTERVENTO]]),"")</f>
        <v/>
      </c>
      <c r="D248" t="str">
        <f>IF(tbl_corsi[[#This Row],[TITOLO_INTERVENTO]]&lt;&gt;"",tbl_corsi[[#This Row],[TITOLO_INTERVENTO]],"")</f>
        <v/>
      </c>
    </row>
    <row r="249" spans="1:4">
      <c r="A249" s="13"/>
      <c r="B249" s="13" t="str" cm="1">
        <f t="array" ref="B249">IFERROR(INDEX(ESITI_QUESTIONARI!$C$2:$C$5000,_xlfn.AGGREGATE(15,6,(ROW(ESITI_QUESTIONARI!$C$2:$C$5000)-ROW(ESITI_QUESTIONARI!$C$2)+1)/((ESITI_QUESTIONARI!$C$2:$C$5000&lt;&gt;"")*(COUNTIF($B$1:B248,ESITI_QUESTIONARI!$C$2:$C$5000)=0)),1)),"")</f>
        <v/>
      </c>
      <c r="C249" t="str">
        <f>IF(tbl_corsi[[#This Row],[TITOLO_INTERVENTO]]&lt;&gt;"",COUNTIF(ESITI_QUESTIONARI!C:C,tbl_corsi[[#This Row],[TITOLO_INTERVENTO]]),"")</f>
        <v/>
      </c>
      <c r="D249" t="str">
        <f>IF(tbl_corsi[[#This Row],[TITOLO_INTERVENTO]]&lt;&gt;"",tbl_corsi[[#This Row],[TITOLO_INTERVENTO]],"")</f>
        <v/>
      </c>
    </row>
    <row r="250" spans="1:4">
      <c r="A250" s="13"/>
      <c r="B250" s="13" t="str" cm="1">
        <f t="array" ref="B250">IFERROR(INDEX(ESITI_QUESTIONARI!$C$2:$C$5000,_xlfn.AGGREGATE(15,6,(ROW(ESITI_QUESTIONARI!$C$2:$C$5000)-ROW(ESITI_QUESTIONARI!$C$2)+1)/((ESITI_QUESTIONARI!$C$2:$C$5000&lt;&gt;"")*(COUNTIF($B$1:B249,ESITI_QUESTIONARI!$C$2:$C$5000)=0)),1)),"")</f>
        <v/>
      </c>
      <c r="C250" t="str">
        <f>IF(tbl_corsi[[#This Row],[TITOLO_INTERVENTO]]&lt;&gt;"",COUNTIF(ESITI_QUESTIONARI!C:C,tbl_corsi[[#This Row],[TITOLO_INTERVENTO]]),"")</f>
        <v/>
      </c>
      <c r="D250" t="str">
        <f>IF(tbl_corsi[[#This Row],[TITOLO_INTERVENTO]]&lt;&gt;"",tbl_corsi[[#This Row],[TITOLO_INTERVENTO]],"")</f>
        <v/>
      </c>
    </row>
    <row r="251" spans="1:4">
      <c r="A251" s="13"/>
      <c r="B251" s="13" t="str" cm="1">
        <f t="array" ref="B251">IFERROR(INDEX(ESITI_QUESTIONARI!$C$2:$C$5000,_xlfn.AGGREGATE(15,6,(ROW(ESITI_QUESTIONARI!$C$2:$C$5000)-ROW(ESITI_QUESTIONARI!$C$2)+1)/((ESITI_QUESTIONARI!$C$2:$C$5000&lt;&gt;"")*(COUNTIF($B$1:B250,ESITI_QUESTIONARI!$C$2:$C$5000)=0)),1)),"")</f>
        <v/>
      </c>
      <c r="C251" t="str">
        <f>IF(tbl_corsi[[#This Row],[TITOLO_INTERVENTO]]&lt;&gt;"",COUNTIF(ESITI_QUESTIONARI!C:C,tbl_corsi[[#This Row],[TITOLO_INTERVENTO]]),"")</f>
        <v/>
      </c>
      <c r="D251" t="str">
        <f>IF(tbl_corsi[[#This Row],[TITOLO_INTERVENTO]]&lt;&gt;"",tbl_corsi[[#This Row],[TITOLO_INTERVENTO]],"")</f>
        <v/>
      </c>
    </row>
    <row r="252" spans="1:4">
      <c r="A252" s="13"/>
      <c r="B252" s="13" t="str" cm="1">
        <f t="array" ref="B252">IFERROR(INDEX(ESITI_QUESTIONARI!$C$2:$C$5000,_xlfn.AGGREGATE(15,6,(ROW(ESITI_QUESTIONARI!$C$2:$C$5000)-ROW(ESITI_QUESTIONARI!$C$2)+1)/((ESITI_QUESTIONARI!$C$2:$C$5000&lt;&gt;"")*(COUNTIF($B$1:B251,ESITI_QUESTIONARI!$C$2:$C$5000)=0)),1)),"")</f>
        <v/>
      </c>
      <c r="C252" t="str">
        <f>IF(tbl_corsi[[#This Row],[TITOLO_INTERVENTO]]&lt;&gt;"",COUNTIF(ESITI_QUESTIONARI!C:C,tbl_corsi[[#This Row],[TITOLO_INTERVENTO]]),"")</f>
        <v/>
      </c>
      <c r="D252" t="str">
        <f>IF(tbl_corsi[[#This Row],[TITOLO_INTERVENTO]]&lt;&gt;"",tbl_corsi[[#This Row],[TITOLO_INTERVENTO]],"")</f>
        <v/>
      </c>
    </row>
    <row r="253" spans="1:4">
      <c r="A253" s="13"/>
      <c r="B253" s="13" t="str" cm="1">
        <f t="array" ref="B253">IFERROR(INDEX(ESITI_QUESTIONARI!$C$2:$C$5000,_xlfn.AGGREGATE(15,6,(ROW(ESITI_QUESTIONARI!$C$2:$C$5000)-ROW(ESITI_QUESTIONARI!$C$2)+1)/((ESITI_QUESTIONARI!$C$2:$C$5000&lt;&gt;"")*(COUNTIF($B$1:B252,ESITI_QUESTIONARI!$C$2:$C$5000)=0)),1)),"")</f>
        <v/>
      </c>
      <c r="C253" t="str">
        <f>IF(tbl_corsi[[#This Row],[TITOLO_INTERVENTO]]&lt;&gt;"",COUNTIF(ESITI_QUESTIONARI!C:C,tbl_corsi[[#This Row],[TITOLO_INTERVENTO]]),"")</f>
        <v/>
      </c>
      <c r="D253" t="str">
        <f>IF(tbl_corsi[[#This Row],[TITOLO_INTERVENTO]]&lt;&gt;"",tbl_corsi[[#This Row],[TITOLO_INTERVENTO]],"")</f>
        <v/>
      </c>
    </row>
    <row r="254" spans="1:4">
      <c r="A254" s="13"/>
      <c r="B254" s="13" t="str" cm="1">
        <f t="array" ref="B254">IFERROR(INDEX(ESITI_QUESTIONARI!$C$2:$C$5000,_xlfn.AGGREGATE(15,6,(ROW(ESITI_QUESTIONARI!$C$2:$C$5000)-ROW(ESITI_QUESTIONARI!$C$2)+1)/((ESITI_QUESTIONARI!$C$2:$C$5000&lt;&gt;"")*(COUNTIF($B$1:B253,ESITI_QUESTIONARI!$C$2:$C$5000)=0)),1)),"")</f>
        <v/>
      </c>
      <c r="C254" t="str">
        <f>IF(tbl_corsi[[#This Row],[TITOLO_INTERVENTO]]&lt;&gt;"",COUNTIF(ESITI_QUESTIONARI!C:C,tbl_corsi[[#This Row],[TITOLO_INTERVENTO]]),"")</f>
        <v/>
      </c>
      <c r="D254" t="str">
        <f>IF(tbl_corsi[[#This Row],[TITOLO_INTERVENTO]]&lt;&gt;"",tbl_corsi[[#This Row],[TITOLO_INTERVENTO]],"")</f>
        <v/>
      </c>
    </row>
    <row r="255" spans="1:4">
      <c r="A255" s="13"/>
      <c r="B255" s="13" t="str" cm="1">
        <f t="array" ref="B255">IFERROR(INDEX(ESITI_QUESTIONARI!$C$2:$C$5000,_xlfn.AGGREGATE(15,6,(ROW(ESITI_QUESTIONARI!$C$2:$C$5000)-ROW(ESITI_QUESTIONARI!$C$2)+1)/((ESITI_QUESTIONARI!$C$2:$C$5000&lt;&gt;"")*(COUNTIF($B$1:B254,ESITI_QUESTIONARI!$C$2:$C$5000)=0)),1)),"")</f>
        <v/>
      </c>
      <c r="C255" t="str">
        <f>IF(tbl_corsi[[#This Row],[TITOLO_INTERVENTO]]&lt;&gt;"",COUNTIF(ESITI_QUESTIONARI!C:C,tbl_corsi[[#This Row],[TITOLO_INTERVENTO]]),"")</f>
        <v/>
      </c>
      <c r="D255" t="str">
        <f>IF(tbl_corsi[[#This Row],[TITOLO_INTERVENTO]]&lt;&gt;"",tbl_corsi[[#This Row],[TITOLO_INTERVENTO]],"")</f>
        <v/>
      </c>
    </row>
    <row r="256" spans="1:4">
      <c r="A256" s="13"/>
      <c r="B256" s="13" t="str" cm="1">
        <f t="array" ref="B256">IFERROR(INDEX(ESITI_QUESTIONARI!$C$2:$C$5000,_xlfn.AGGREGATE(15,6,(ROW(ESITI_QUESTIONARI!$C$2:$C$5000)-ROW(ESITI_QUESTIONARI!$C$2)+1)/((ESITI_QUESTIONARI!$C$2:$C$5000&lt;&gt;"")*(COUNTIF($B$1:B255,ESITI_QUESTIONARI!$C$2:$C$5000)=0)),1)),"")</f>
        <v/>
      </c>
      <c r="C256" t="str">
        <f>IF(tbl_corsi[[#This Row],[TITOLO_INTERVENTO]]&lt;&gt;"",COUNTIF(ESITI_QUESTIONARI!C:C,tbl_corsi[[#This Row],[TITOLO_INTERVENTO]]),"")</f>
        <v/>
      </c>
      <c r="D256" t="str">
        <f>IF(tbl_corsi[[#This Row],[TITOLO_INTERVENTO]]&lt;&gt;"",tbl_corsi[[#This Row],[TITOLO_INTERVENTO]],"")</f>
        <v/>
      </c>
    </row>
    <row r="257" spans="1:4">
      <c r="A257" s="13"/>
      <c r="B257" s="13" t="str" cm="1">
        <f t="array" ref="B257">IFERROR(INDEX(ESITI_QUESTIONARI!$C$2:$C$5000,_xlfn.AGGREGATE(15,6,(ROW(ESITI_QUESTIONARI!$C$2:$C$5000)-ROW(ESITI_QUESTIONARI!$C$2)+1)/((ESITI_QUESTIONARI!$C$2:$C$5000&lt;&gt;"")*(COUNTIF($B$1:B256,ESITI_QUESTIONARI!$C$2:$C$5000)=0)),1)),"")</f>
        <v/>
      </c>
      <c r="C257" t="str">
        <f>IF(tbl_corsi[[#This Row],[TITOLO_INTERVENTO]]&lt;&gt;"",COUNTIF(ESITI_QUESTIONARI!C:C,tbl_corsi[[#This Row],[TITOLO_INTERVENTO]]),"")</f>
        <v/>
      </c>
      <c r="D257" t="str">
        <f>IF(tbl_corsi[[#This Row],[TITOLO_INTERVENTO]]&lt;&gt;"",tbl_corsi[[#This Row],[TITOLO_INTERVENTO]],"")</f>
        <v/>
      </c>
    </row>
    <row r="258" spans="1:4">
      <c r="A258" s="13"/>
      <c r="B258" s="13" t="str" cm="1">
        <f t="array" ref="B258">IFERROR(INDEX(ESITI_QUESTIONARI!$C$2:$C$5000,_xlfn.AGGREGATE(15,6,(ROW(ESITI_QUESTIONARI!$C$2:$C$5000)-ROW(ESITI_QUESTIONARI!$C$2)+1)/((ESITI_QUESTIONARI!$C$2:$C$5000&lt;&gt;"")*(COUNTIF($B$1:B257,ESITI_QUESTIONARI!$C$2:$C$5000)=0)),1)),"")</f>
        <v/>
      </c>
      <c r="C258" t="str">
        <f>IF(tbl_corsi[[#This Row],[TITOLO_INTERVENTO]]&lt;&gt;"",COUNTIF(ESITI_QUESTIONARI!C:C,tbl_corsi[[#This Row],[TITOLO_INTERVENTO]]),"")</f>
        <v/>
      </c>
      <c r="D258" t="str">
        <f>IF(tbl_corsi[[#This Row],[TITOLO_INTERVENTO]]&lt;&gt;"",tbl_corsi[[#This Row],[TITOLO_INTERVENTO]],"")</f>
        <v/>
      </c>
    </row>
    <row r="259" spans="1:4">
      <c r="A259" s="13"/>
      <c r="B259" s="13" t="str" cm="1">
        <f t="array" ref="B259">IFERROR(INDEX(ESITI_QUESTIONARI!$C$2:$C$5000,_xlfn.AGGREGATE(15,6,(ROW(ESITI_QUESTIONARI!$C$2:$C$5000)-ROW(ESITI_QUESTIONARI!$C$2)+1)/((ESITI_QUESTIONARI!$C$2:$C$5000&lt;&gt;"")*(COUNTIF($B$1:B258,ESITI_QUESTIONARI!$C$2:$C$5000)=0)),1)),"")</f>
        <v/>
      </c>
      <c r="C259" t="str">
        <f>IF(tbl_corsi[[#This Row],[TITOLO_INTERVENTO]]&lt;&gt;"",COUNTIF(ESITI_QUESTIONARI!C:C,tbl_corsi[[#This Row],[TITOLO_INTERVENTO]]),"")</f>
        <v/>
      </c>
      <c r="D259" t="str">
        <f>IF(tbl_corsi[[#This Row],[TITOLO_INTERVENTO]]&lt;&gt;"",tbl_corsi[[#This Row],[TITOLO_INTERVENTO]],"")</f>
        <v/>
      </c>
    </row>
    <row r="260" spans="1:4">
      <c r="A260" s="13"/>
      <c r="B260" s="13" t="str" cm="1">
        <f t="array" ref="B260">IFERROR(INDEX(ESITI_QUESTIONARI!$C$2:$C$5000,_xlfn.AGGREGATE(15,6,(ROW(ESITI_QUESTIONARI!$C$2:$C$5000)-ROW(ESITI_QUESTIONARI!$C$2)+1)/((ESITI_QUESTIONARI!$C$2:$C$5000&lt;&gt;"")*(COUNTIF($B$1:B259,ESITI_QUESTIONARI!$C$2:$C$5000)=0)),1)),"")</f>
        <v/>
      </c>
      <c r="C260" t="str">
        <f>IF(tbl_corsi[[#This Row],[TITOLO_INTERVENTO]]&lt;&gt;"",COUNTIF(ESITI_QUESTIONARI!C:C,tbl_corsi[[#This Row],[TITOLO_INTERVENTO]]),"")</f>
        <v/>
      </c>
      <c r="D260" t="str">
        <f>IF(tbl_corsi[[#This Row],[TITOLO_INTERVENTO]]&lt;&gt;"",tbl_corsi[[#This Row],[TITOLO_INTERVENTO]],"")</f>
        <v/>
      </c>
    </row>
    <row r="261" spans="1:4">
      <c r="A261" s="13"/>
      <c r="B261" s="13" t="str" cm="1">
        <f t="array" ref="B261">IFERROR(INDEX(ESITI_QUESTIONARI!$C$2:$C$5000,_xlfn.AGGREGATE(15,6,(ROW(ESITI_QUESTIONARI!$C$2:$C$5000)-ROW(ESITI_QUESTIONARI!$C$2)+1)/((ESITI_QUESTIONARI!$C$2:$C$5000&lt;&gt;"")*(COUNTIF($B$1:B260,ESITI_QUESTIONARI!$C$2:$C$5000)=0)),1)),"")</f>
        <v/>
      </c>
      <c r="C261" t="str">
        <f>IF(tbl_corsi[[#This Row],[TITOLO_INTERVENTO]]&lt;&gt;"",COUNTIF(ESITI_QUESTIONARI!C:C,tbl_corsi[[#This Row],[TITOLO_INTERVENTO]]),"")</f>
        <v/>
      </c>
      <c r="D261" t="str">
        <f>IF(tbl_corsi[[#This Row],[TITOLO_INTERVENTO]]&lt;&gt;"",tbl_corsi[[#This Row],[TITOLO_INTERVENTO]],"")</f>
        <v/>
      </c>
    </row>
    <row r="262" spans="1:4">
      <c r="A262" s="13"/>
      <c r="B262" s="13" t="str" cm="1">
        <f t="array" ref="B262">IFERROR(INDEX(ESITI_QUESTIONARI!$C$2:$C$5000,_xlfn.AGGREGATE(15,6,(ROW(ESITI_QUESTIONARI!$C$2:$C$5000)-ROW(ESITI_QUESTIONARI!$C$2)+1)/((ESITI_QUESTIONARI!$C$2:$C$5000&lt;&gt;"")*(COUNTIF($B$1:B261,ESITI_QUESTIONARI!$C$2:$C$5000)=0)),1)),"")</f>
        <v/>
      </c>
      <c r="C262" t="str">
        <f>IF(tbl_corsi[[#This Row],[TITOLO_INTERVENTO]]&lt;&gt;"",COUNTIF(ESITI_QUESTIONARI!C:C,tbl_corsi[[#This Row],[TITOLO_INTERVENTO]]),"")</f>
        <v/>
      </c>
      <c r="D262" t="str">
        <f>IF(tbl_corsi[[#This Row],[TITOLO_INTERVENTO]]&lt;&gt;"",tbl_corsi[[#This Row],[TITOLO_INTERVENTO]],"")</f>
        <v/>
      </c>
    </row>
    <row r="263" spans="1:4">
      <c r="A263" s="13"/>
      <c r="B263" s="13" t="str" cm="1">
        <f t="array" ref="B263">IFERROR(INDEX(ESITI_QUESTIONARI!$C$2:$C$5000,_xlfn.AGGREGATE(15,6,(ROW(ESITI_QUESTIONARI!$C$2:$C$5000)-ROW(ESITI_QUESTIONARI!$C$2)+1)/((ESITI_QUESTIONARI!$C$2:$C$5000&lt;&gt;"")*(COUNTIF($B$1:B262,ESITI_QUESTIONARI!$C$2:$C$5000)=0)),1)),"")</f>
        <v/>
      </c>
      <c r="C263" t="str">
        <f>IF(tbl_corsi[[#This Row],[TITOLO_INTERVENTO]]&lt;&gt;"",COUNTIF(ESITI_QUESTIONARI!C:C,tbl_corsi[[#This Row],[TITOLO_INTERVENTO]]),"")</f>
        <v/>
      </c>
      <c r="D263" t="str">
        <f>IF(tbl_corsi[[#This Row],[TITOLO_INTERVENTO]]&lt;&gt;"",tbl_corsi[[#This Row],[TITOLO_INTERVENTO]],"")</f>
        <v/>
      </c>
    </row>
    <row r="264" spans="1:4">
      <c r="A264" s="13"/>
      <c r="B264" s="13" t="str" cm="1">
        <f t="array" ref="B264">IFERROR(INDEX(ESITI_QUESTIONARI!$C$2:$C$5000,_xlfn.AGGREGATE(15,6,(ROW(ESITI_QUESTIONARI!$C$2:$C$5000)-ROW(ESITI_QUESTIONARI!$C$2)+1)/((ESITI_QUESTIONARI!$C$2:$C$5000&lt;&gt;"")*(COUNTIF($B$1:B263,ESITI_QUESTIONARI!$C$2:$C$5000)=0)),1)),"")</f>
        <v/>
      </c>
      <c r="C264" t="str">
        <f>IF(tbl_corsi[[#This Row],[TITOLO_INTERVENTO]]&lt;&gt;"",COUNTIF(ESITI_QUESTIONARI!C:C,tbl_corsi[[#This Row],[TITOLO_INTERVENTO]]),"")</f>
        <v/>
      </c>
      <c r="D264" t="str">
        <f>IF(tbl_corsi[[#This Row],[TITOLO_INTERVENTO]]&lt;&gt;"",tbl_corsi[[#This Row],[TITOLO_INTERVENTO]],"")</f>
        <v/>
      </c>
    </row>
    <row r="265" spans="1:4">
      <c r="A265" s="13"/>
      <c r="B265" s="13" t="str" cm="1">
        <f t="array" ref="B265">IFERROR(INDEX(ESITI_QUESTIONARI!$C$2:$C$5000,_xlfn.AGGREGATE(15,6,(ROW(ESITI_QUESTIONARI!$C$2:$C$5000)-ROW(ESITI_QUESTIONARI!$C$2)+1)/((ESITI_QUESTIONARI!$C$2:$C$5000&lt;&gt;"")*(COUNTIF($B$1:B264,ESITI_QUESTIONARI!$C$2:$C$5000)=0)),1)),"")</f>
        <v/>
      </c>
      <c r="C265" t="str">
        <f>IF(tbl_corsi[[#This Row],[TITOLO_INTERVENTO]]&lt;&gt;"",COUNTIF(ESITI_QUESTIONARI!C:C,tbl_corsi[[#This Row],[TITOLO_INTERVENTO]]),"")</f>
        <v/>
      </c>
      <c r="D265" t="str">
        <f>IF(tbl_corsi[[#This Row],[TITOLO_INTERVENTO]]&lt;&gt;"",tbl_corsi[[#This Row],[TITOLO_INTERVENTO]],"")</f>
        <v/>
      </c>
    </row>
    <row r="266" spans="1:4">
      <c r="A266" s="13"/>
      <c r="B266" s="13" t="str" cm="1">
        <f t="array" ref="B266">IFERROR(INDEX(ESITI_QUESTIONARI!$C$2:$C$5000,_xlfn.AGGREGATE(15,6,(ROW(ESITI_QUESTIONARI!$C$2:$C$5000)-ROW(ESITI_QUESTIONARI!$C$2)+1)/((ESITI_QUESTIONARI!$C$2:$C$5000&lt;&gt;"")*(COUNTIF($B$1:B265,ESITI_QUESTIONARI!$C$2:$C$5000)=0)),1)),"")</f>
        <v/>
      </c>
      <c r="C266" t="str">
        <f>IF(tbl_corsi[[#This Row],[TITOLO_INTERVENTO]]&lt;&gt;"",COUNTIF(ESITI_QUESTIONARI!C:C,tbl_corsi[[#This Row],[TITOLO_INTERVENTO]]),"")</f>
        <v/>
      </c>
      <c r="D266" t="str">
        <f>IF(tbl_corsi[[#This Row],[TITOLO_INTERVENTO]]&lt;&gt;"",tbl_corsi[[#This Row],[TITOLO_INTERVENTO]],"")</f>
        <v/>
      </c>
    </row>
    <row r="267" spans="1:4">
      <c r="A267" s="13"/>
      <c r="B267" s="13" t="str" cm="1">
        <f t="array" ref="B267">IFERROR(INDEX(ESITI_QUESTIONARI!$C$2:$C$5000,_xlfn.AGGREGATE(15,6,(ROW(ESITI_QUESTIONARI!$C$2:$C$5000)-ROW(ESITI_QUESTIONARI!$C$2)+1)/((ESITI_QUESTIONARI!$C$2:$C$5000&lt;&gt;"")*(COUNTIF($B$1:B266,ESITI_QUESTIONARI!$C$2:$C$5000)=0)),1)),"")</f>
        <v/>
      </c>
      <c r="C267" t="str">
        <f>IF(tbl_corsi[[#This Row],[TITOLO_INTERVENTO]]&lt;&gt;"",COUNTIF(ESITI_QUESTIONARI!C:C,tbl_corsi[[#This Row],[TITOLO_INTERVENTO]]),"")</f>
        <v/>
      </c>
      <c r="D267" t="str">
        <f>IF(tbl_corsi[[#This Row],[TITOLO_INTERVENTO]]&lt;&gt;"",tbl_corsi[[#This Row],[TITOLO_INTERVENTO]],"")</f>
        <v/>
      </c>
    </row>
    <row r="268" spans="1:4">
      <c r="A268" s="13"/>
      <c r="B268" s="13" t="str" cm="1">
        <f t="array" ref="B268">IFERROR(INDEX(ESITI_QUESTIONARI!$C$2:$C$5000,_xlfn.AGGREGATE(15,6,(ROW(ESITI_QUESTIONARI!$C$2:$C$5000)-ROW(ESITI_QUESTIONARI!$C$2)+1)/((ESITI_QUESTIONARI!$C$2:$C$5000&lt;&gt;"")*(COUNTIF($B$1:B267,ESITI_QUESTIONARI!$C$2:$C$5000)=0)),1)),"")</f>
        <v/>
      </c>
      <c r="C268" t="str">
        <f>IF(tbl_corsi[[#This Row],[TITOLO_INTERVENTO]]&lt;&gt;"",COUNTIF(ESITI_QUESTIONARI!C:C,tbl_corsi[[#This Row],[TITOLO_INTERVENTO]]),"")</f>
        <v/>
      </c>
      <c r="D268" t="str">
        <f>IF(tbl_corsi[[#This Row],[TITOLO_INTERVENTO]]&lt;&gt;"",tbl_corsi[[#This Row],[TITOLO_INTERVENTO]],"")</f>
        <v/>
      </c>
    </row>
    <row r="269" spans="1:4">
      <c r="A269" s="13"/>
      <c r="B269" s="13" t="str" cm="1">
        <f t="array" ref="B269">IFERROR(INDEX(ESITI_QUESTIONARI!$C$2:$C$5000,_xlfn.AGGREGATE(15,6,(ROW(ESITI_QUESTIONARI!$C$2:$C$5000)-ROW(ESITI_QUESTIONARI!$C$2)+1)/((ESITI_QUESTIONARI!$C$2:$C$5000&lt;&gt;"")*(COUNTIF($B$1:B268,ESITI_QUESTIONARI!$C$2:$C$5000)=0)),1)),"")</f>
        <v/>
      </c>
      <c r="C269" t="str">
        <f>IF(tbl_corsi[[#This Row],[TITOLO_INTERVENTO]]&lt;&gt;"",COUNTIF(ESITI_QUESTIONARI!C:C,tbl_corsi[[#This Row],[TITOLO_INTERVENTO]]),"")</f>
        <v/>
      </c>
      <c r="D269" t="str">
        <f>IF(tbl_corsi[[#This Row],[TITOLO_INTERVENTO]]&lt;&gt;"",tbl_corsi[[#This Row],[TITOLO_INTERVENTO]],"")</f>
        <v/>
      </c>
    </row>
    <row r="270" spans="1:4">
      <c r="A270" s="13"/>
      <c r="B270" s="13" t="str" cm="1">
        <f t="array" ref="B270">IFERROR(INDEX(ESITI_QUESTIONARI!$C$2:$C$5000,_xlfn.AGGREGATE(15,6,(ROW(ESITI_QUESTIONARI!$C$2:$C$5000)-ROW(ESITI_QUESTIONARI!$C$2)+1)/((ESITI_QUESTIONARI!$C$2:$C$5000&lt;&gt;"")*(COUNTIF($B$1:B269,ESITI_QUESTIONARI!$C$2:$C$5000)=0)),1)),"")</f>
        <v/>
      </c>
      <c r="C270" t="str">
        <f>IF(tbl_corsi[[#This Row],[TITOLO_INTERVENTO]]&lt;&gt;"",COUNTIF(ESITI_QUESTIONARI!C:C,tbl_corsi[[#This Row],[TITOLO_INTERVENTO]]),"")</f>
        <v/>
      </c>
      <c r="D270" t="str">
        <f>IF(tbl_corsi[[#This Row],[TITOLO_INTERVENTO]]&lt;&gt;"",tbl_corsi[[#This Row],[TITOLO_INTERVENTO]],"")</f>
        <v/>
      </c>
    </row>
    <row r="271" spans="1:4">
      <c r="A271" s="13"/>
      <c r="B271" s="13" t="str" cm="1">
        <f t="array" ref="B271">IFERROR(INDEX(ESITI_QUESTIONARI!$C$2:$C$5000,_xlfn.AGGREGATE(15,6,(ROW(ESITI_QUESTIONARI!$C$2:$C$5000)-ROW(ESITI_QUESTIONARI!$C$2)+1)/((ESITI_QUESTIONARI!$C$2:$C$5000&lt;&gt;"")*(COUNTIF($B$1:B270,ESITI_QUESTIONARI!$C$2:$C$5000)=0)),1)),"")</f>
        <v/>
      </c>
      <c r="C271" t="str">
        <f>IF(tbl_corsi[[#This Row],[TITOLO_INTERVENTO]]&lt;&gt;"",COUNTIF(ESITI_QUESTIONARI!C:C,tbl_corsi[[#This Row],[TITOLO_INTERVENTO]]),"")</f>
        <v/>
      </c>
      <c r="D271" t="str">
        <f>IF(tbl_corsi[[#This Row],[TITOLO_INTERVENTO]]&lt;&gt;"",tbl_corsi[[#This Row],[TITOLO_INTERVENTO]],"")</f>
        <v/>
      </c>
    </row>
    <row r="272" spans="1:4">
      <c r="A272" s="13"/>
      <c r="B272" s="13" t="str" cm="1">
        <f t="array" ref="B272">IFERROR(INDEX(ESITI_QUESTIONARI!$C$2:$C$5000,_xlfn.AGGREGATE(15,6,(ROW(ESITI_QUESTIONARI!$C$2:$C$5000)-ROW(ESITI_QUESTIONARI!$C$2)+1)/((ESITI_QUESTIONARI!$C$2:$C$5000&lt;&gt;"")*(COUNTIF($B$1:B271,ESITI_QUESTIONARI!$C$2:$C$5000)=0)),1)),"")</f>
        <v/>
      </c>
      <c r="C272" t="str">
        <f>IF(tbl_corsi[[#This Row],[TITOLO_INTERVENTO]]&lt;&gt;"",COUNTIF(ESITI_QUESTIONARI!C:C,tbl_corsi[[#This Row],[TITOLO_INTERVENTO]]),"")</f>
        <v/>
      </c>
      <c r="D272" t="str">
        <f>IF(tbl_corsi[[#This Row],[TITOLO_INTERVENTO]]&lt;&gt;"",tbl_corsi[[#This Row],[TITOLO_INTERVENTO]],"")</f>
        <v/>
      </c>
    </row>
    <row r="273" spans="1:4">
      <c r="A273" s="13"/>
      <c r="B273" s="13" t="str" cm="1">
        <f t="array" ref="B273">IFERROR(INDEX(ESITI_QUESTIONARI!$C$2:$C$5000,_xlfn.AGGREGATE(15,6,(ROW(ESITI_QUESTIONARI!$C$2:$C$5000)-ROW(ESITI_QUESTIONARI!$C$2)+1)/((ESITI_QUESTIONARI!$C$2:$C$5000&lt;&gt;"")*(COUNTIF($B$1:B272,ESITI_QUESTIONARI!$C$2:$C$5000)=0)),1)),"")</f>
        <v/>
      </c>
      <c r="C273" t="str">
        <f>IF(tbl_corsi[[#This Row],[TITOLO_INTERVENTO]]&lt;&gt;"",COUNTIF(ESITI_QUESTIONARI!C:C,tbl_corsi[[#This Row],[TITOLO_INTERVENTO]]),"")</f>
        <v/>
      </c>
      <c r="D273" t="str">
        <f>IF(tbl_corsi[[#This Row],[TITOLO_INTERVENTO]]&lt;&gt;"",tbl_corsi[[#This Row],[TITOLO_INTERVENTO]],"")</f>
        <v/>
      </c>
    </row>
    <row r="274" spans="1:4">
      <c r="A274" s="13"/>
      <c r="B274" s="13" t="str" cm="1">
        <f t="array" ref="B274">IFERROR(INDEX(ESITI_QUESTIONARI!$C$2:$C$5000,_xlfn.AGGREGATE(15,6,(ROW(ESITI_QUESTIONARI!$C$2:$C$5000)-ROW(ESITI_QUESTIONARI!$C$2)+1)/((ESITI_QUESTIONARI!$C$2:$C$5000&lt;&gt;"")*(COUNTIF($B$1:B273,ESITI_QUESTIONARI!$C$2:$C$5000)=0)),1)),"")</f>
        <v/>
      </c>
      <c r="C274" t="str">
        <f>IF(tbl_corsi[[#This Row],[TITOLO_INTERVENTO]]&lt;&gt;"",COUNTIF(ESITI_QUESTIONARI!C:C,tbl_corsi[[#This Row],[TITOLO_INTERVENTO]]),"")</f>
        <v/>
      </c>
      <c r="D274" t="str">
        <f>IF(tbl_corsi[[#This Row],[TITOLO_INTERVENTO]]&lt;&gt;"",tbl_corsi[[#This Row],[TITOLO_INTERVENTO]],"")</f>
        <v/>
      </c>
    </row>
    <row r="275" spans="1:4">
      <c r="A275" s="13"/>
      <c r="B275" s="13" t="str" cm="1">
        <f t="array" ref="B275">IFERROR(INDEX(ESITI_QUESTIONARI!$C$2:$C$5000,_xlfn.AGGREGATE(15,6,(ROW(ESITI_QUESTIONARI!$C$2:$C$5000)-ROW(ESITI_QUESTIONARI!$C$2)+1)/((ESITI_QUESTIONARI!$C$2:$C$5000&lt;&gt;"")*(COUNTIF($B$1:B274,ESITI_QUESTIONARI!$C$2:$C$5000)=0)),1)),"")</f>
        <v/>
      </c>
      <c r="C275" t="str">
        <f>IF(tbl_corsi[[#This Row],[TITOLO_INTERVENTO]]&lt;&gt;"",COUNTIF(ESITI_QUESTIONARI!C:C,tbl_corsi[[#This Row],[TITOLO_INTERVENTO]]),"")</f>
        <v/>
      </c>
      <c r="D275" t="str">
        <f>IF(tbl_corsi[[#This Row],[TITOLO_INTERVENTO]]&lt;&gt;"",tbl_corsi[[#This Row],[TITOLO_INTERVENTO]],"")</f>
        <v/>
      </c>
    </row>
    <row r="276" spans="1:4">
      <c r="A276" s="13"/>
      <c r="B276" s="13" t="str" cm="1">
        <f t="array" ref="B276">IFERROR(INDEX(ESITI_QUESTIONARI!$C$2:$C$5000,_xlfn.AGGREGATE(15,6,(ROW(ESITI_QUESTIONARI!$C$2:$C$5000)-ROW(ESITI_QUESTIONARI!$C$2)+1)/((ESITI_QUESTIONARI!$C$2:$C$5000&lt;&gt;"")*(COUNTIF($B$1:B275,ESITI_QUESTIONARI!$C$2:$C$5000)=0)),1)),"")</f>
        <v/>
      </c>
      <c r="C276" t="str">
        <f>IF(tbl_corsi[[#This Row],[TITOLO_INTERVENTO]]&lt;&gt;"",COUNTIF(ESITI_QUESTIONARI!C:C,tbl_corsi[[#This Row],[TITOLO_INTERVENTO]]),"")</f>
        <v/>
      </c>
      <c r="D276" t="str">
        <f>IF(tbl_corsi[[#This Row],[TITOLO_INTERVENTO]]&lt;&gt;"",tbl_corsi[[#This Row],[TITOLO_INTERVENTO]],"")</f>
        <v/>
      </c>
    </row>
    <row r="277" spans="1:4">
      <c r="A277" s="13"/>
      <c r="B277" s="13" t="str" cm="1">
        <f t="array" ref="B277">IFERROR(INDEX(ESITI_QUESTIONARI!$C$2:$C$5000,_xlfn.AGGREGATE(15,6,(ROW(ESITI_QUESTIONARI!$C$2:$C$5000)-ROW(ESITI_QUESTIONARI!$C$2)+1)/((ESITI_QUESTIONARI!$C$2:$C$5000&lt;&gt;"")*(COUNTIF($B$1:B276,ESITI_QUESTIONARI!$C$2:$C$5000)=0)),1)),"")</f>
        <v/>
      </c>
      <c r="C277" t="str">
        <f>IF(tbl_corsi[[#This Row],[TITOLO_INTERVENTO]]&lt;&gt;"",COUNTIF(ESITI_QUESTIONARI!C:C,tbl_corsi[[#This Row],[TITOLO_INTERVENTO]]),"")</f>
        <v/>
      </c>
      <c r="D277" t="str">
        <f>IF(tbl_corsi[[#This Row],[TITOLO_INTERVENTO]]&lt;&gt;"",tbl_corsi[[#This Row],[TITOLO_INTERVENTO]],"")</f>
        <v/>
      </c>
    </row>
    <row r="278" spans="1:4">
      <c r="A278" s="13"/>
      <c r="B278" s="13" t="str" cm="1">
        <f t="array" ref="B278">IFERROR(INDEX(ESITI_QUESTIONARI!$C$2:$C$5000,_xlfn.AGGREGATE(15,6,(ROW(ESITI_QUESTIONARI!$C$2:$C$5000)-ROW(ESITI_QUESTIONARI!$C$2)+1)/((ESITI_QUESTIONARI!$C$2:$C$5000&lt;&gt;"")*(COUNTIF($B$1:B277,ESITI_QUESTIONARI!$C$2:$C$5000)=0)),1)),"")</f>
        <v/>
      </c>
      <c r="C278" t="str">
        <f>IF(tbl_corsi[[#This Row],[TITOLO_INTERVENTO]]&lt;&gt;"",COUNTIF(ESITI_QUESTIONARI!C:C,tbl_corsi[[#This Row],[TITOLO_INTERVENTO]]),"")</f>
        <v/>
      </c>
      <c r="D278" t="str">
        <f>IF(tbl_corsi[[#This Row],[TITOLO_INTERVENTO]]&lt;&gt;"",tbl_corsi[[#This Row],[TITOLO_INTERVENTO]],"")</f>
        <v/>
      </c>
    </row>
    <row r="279" spans="1:4">
      <c r="A279" s="13"/>
      <c r="B279" s="13" t="str" cm="1">
        <f t="array" ref="B279">IFERROR(INDEX(ESITI_QUESTIONARI!$C$2:$C$5000,_xlfn.AGGREGATE(15,6,(ROW(ESITI_QUESTIONARI!$C$2:$C$5000)-ROW(ESITI_QUESTIONARI!$C$2)+1)/((ESITI_QUESTIONARI!$C$2:$C$5000&lt;&gt;"")*(COUNTIF($B$1:B278,ESITI_QUESTIONARI!$C$2:$C$5000)=0)),1)),"")</f>
        <v/>
      </c>
      <c r="C279" t="str">
        <f>IF(tbl_corsi[[#This Row],[TITOLO_INTERVENTO]]&lt;&gt;"",COUNTIF(ESITI_QUESTIONARI!C:C,tbl_corsi[[#This Row],[TITOLO_INTERVENTO]]),"")</f>
        <v/>
      </c>
      <c r="D279" t="str">
        <f>IF(tbl_corsi[[#This Row],[TITOLO_INTERVENTO]]&lt;&gt;"",tbl_corsi[[#This Row],[TITOLO_INTERVENTO]],"")</f>
        <v/>
      </c>
    </row>
    <row r="280" spans="1:4">
      <c r="A280" s="13"/>
      <c r="B280" s="13" t="str" cm="1">
        <f t="array" ref="B280">IFERROR(INDEX(ESITI_QUESTIONARI!$C$2:$C$5000,_xlfn.AGGREGATE(15,6,(ROW(ESITI_QUESTIONARI!$C$2:$C$5000)-ROW(ESITI_QUESTIONARI!$C$2)+1)/((ESITI_QUESTIONARI!$C$2:$C$5000&lt;&gt;"")*(COUNTIF($B$1:B279,ESITI_QUESTIONARI!$C$2:$C$5000)=0)),1)),"")</f>
        <v/>
      </c>
      <c r="C280" t="str">
        <f>IF(tbl_corsi[[#This Row],[TITOLO_INTERVENTO]]&lt;&gt;"",COUNTIF(ESITI_QUESTIONARI!C:C,tbl_corsi[[#This Row],[TITOLO_INTERVENTO]]),"")</f>
        <v/>
      </c>
      <c r="D280" t="str">
        <f>IF(tbl_corsi[[#This Row],[TITOLO_INTERVENTO]]&lt;&gt;"",tbl_corsi[[#This Row],[TITOLO_INTERVENTO]],"")</f>
        <v/>
      </c>
    </row>
    <row r="281" spans="1:4">
      <c r="A281" s="13"/>
      <c r="B281" s="13" t="str" cm="1">
        <f t="array" ref="B281">IFERROR(INDEX(ESITI_QUESTIONARI!$C$2:$C$5000,_xlfn.AGGREGATE(15,6,(ROW(ESITI_QUESTIONARI!$C$2:$C$5000)-ROW(ESITI_QUESTIONARI!$C$2)+1)/((ESITI_QUESTIONARI!$C$2:$C$5000&lt;&gt;"")*(COUNTIF($B$1:B280,ESITI_QUESTIONARI!$C$2:$C$5000)=0)),1)),"")</f>
        <v/>
      </c>
      <c r="C281" t="str">
        <f>IF(tbl_corsi[[#This Row],[TITOLO_INTERVENTO]]&lt;&gt;"",COUNTIF(ESITI_QUESTIONARI!C:C,tbl_corsi[[#This Row],[TITOLO_INTERVENTO]]),"")</f>
        <v/>
      </c>
      <c r="D281" t="str">
        <f>IF(tbl_corsi[[#This Row],[TITOLO_INTERVENTO]]&lt;&gt;"",tbl_corsi[[#This Row],[TITOLO_INTERVENTO]],"")</f>
        <v/>
      </c>
    </row>
    <row r="282" spans="1:4">
      <c r="A282" s="13"/>
      <c r="B282" s="13" t="str" cm="1">
        <f t="array" ref="B282">IFERROR(INDEX(ESITI_QUESTIONARI!$C$2:$C$5000,_xlfn.AGGREGATE(15,6,(ROW(ESITI_QUESTIONARI!$C$2:$C$5000)-ROW(ESITI_QUESTIONARI!$C$2)+1)/((ESITI_QUESTIONARI!$C$2:$C$5000&lt;&gt;"")*(COUNTIF($B$1:B281,ESITI_QUESTIONARI!$C$2:$C$5000)=0)),1)),"")</f>
        <v/>
      </c>
      <c r="C282" t="str">
        <f>IF(tbl_corsi[[#This Row],[TITOLO_INTERVENTO]]&lt;&gt;"",COUNTIF(ESITI_QUESTIONARI!C:C,tbl_corsi[[#This Row],[TITOLO_INTERVENTO]]),"")</f>
        <v/>
      </c>
      <c r="D282" t="str">
        <f>IF(tbl_corsi[[#This Row],[TITOLO_INTERVENTO]]&lt;&gt;"",tbl_corsi[[#This Row],[TITOLO_INTERVENTO]],"")</f>
        <v/>
      </c>
    </row>
    <row r="283" spans="1:4">
      <c r="A283" s="13"/>
      <c r="B283" s="13" t="str" cm="1">
        <f t="array" ref="B283">IFERROR(INDEX(ESITI_QUESTIONARI!$C$2:$C$5000,_xlfn.AGGREGATE(15,6,(ROW(ESITI_QUESTIONARI!$C$2:$C$5000)-ROW(ESITI_QUESTIONARI!$C$2)+1)/((ESITI_QUESTIONARI!$C$2:$C$5000&lt;&gt;"")*(COUNTIF($B$1:B282,ESITI_QUESTIONARI!$C$2:$C$5000)=0)),1)),"")</f>
        <v/>
      </c>
      <c r="C283" t="str">
        <f>IF(tbl_corsi[[#This Row],[TITOLO_INTERVENTO]]&lt;&gt;"",COUNTIF(ESITI_QUESTIONARI!C:C,tbl_corsi[[#This Row],[TITOLO_INTERVENTO]]),"")</f>
        <v/>
      </c>
      <c r="D283" t="str">
        <f>IF(tbl_corsi[[#This Row],[TITOLO_INTERVENTO]]&lt;&gt;"",tbl_corsi[[#This Row],[TITOLO_INTERVENTO]],"")</f>
        <v/>
      </c>
    </row>
    <row r="284" spans="1:4">
      <c r="A284" s="13"/>
      <c r="B284" s="13" t="str" cm="1">
        <f t="array" ref="B284">IFERROR(INDEX(ESITI_QUESTIONARI!$C$2:$C$5000,_xlfn.AGGREGATE(15,6,(ROW(ESITI_QUESTIONARI!$C$2:$C$5000)-ROW(ESITI_QUESTIONARI!$C$2)+1)/((ESITI_QUESTIONARI!$C$2:$C$5000&lt;&gt;"")*(COUNTIF($B$1:B283,ESITI_QUESTIONARI!$C$2:$C$5000)=0)),1)),"")</f>
        <v/>
      </c>
      <c r="C284" t="str">
        <f>IF(tbl_corsi[[#This Row],[TITOLO_INTERVENTO]]&lt;&gt;"",COUNTIF(ESITI_QUESTIONARI!C:C,tbl_corsi[[#This Row],[TITOLO_INTERVENTO]]),"")</f>
        <v/>
      </c>
      <c r="D284" t="str">
        <f>IF(tbl_corsi[[#This Row],[TITOLO_INTERVENTO]]&lt;&gt;"",tbl_corsi[[#This Row],[TITOLO_INTERVENTO]],"")</f>
        <v/>
      </c>
    </row>
    <row r="285" spans="1:4">
      <c r="A285" s="13"/>
      <c r="B285" s="13" t="str" cm="1">
        <f t="array" ref="B285">IFERROR(INDEX(ESITI_QUESTIONARI!$C$2:$C$5000,_xlfn.AGGREGATE(15,6,(ROW(ESITI_QUESTIONARI!$C$2:$C$5000)-ROW(ESITI_QUESTIONARI!$C$2)+1)/((ESITI_QUESTIONARI!$C$2:$C$5000&lt;&gt;"")*(COUNTIF($B$1:B284,ESITI_QUESTIONARI!$C$2:$C$5000)=0)),1)),"")</f>
        <v/>
      </c>
      <c r="C285" t="str">
        <f>IF(tbl_corsi[[#This Row],[TITOLO_INTERVENTO]]&lt;&gt;"",COUNTIF(ESITI_QUESTIONARI!C:C,tbl_corsi[[#This Row],[TITOLO_INTERVENTO]]),"")</f>
        <v/>
      </c>
      <c r="D285" t="str">
        <f>IF(tbl_corsi[[#This Row],[TITOLO_INTERVENTO]]&lt;&gt;"",tbl_corsi[[#This Row],[TITOLO_INTERVENTO]],"")</f>
        <v/>
      </c>
    </row>
    <row r="286" spans="1:4">
      <c r="A286" s="13"/>
      <c r="B286" s="13" t="str" cm="1">
        <f t="array" ref="B286">IFERROR(INDEX(ESITI_QUESTIONARI!$C$2:$C$5000,_xlfn.AGGREGATE(15,6,(ROW(ESITI_QUESTIONARI!$C$2:$C$5000)-ROW(ESITI_QUESTIONARI!$C$2)+1)/((ESITI_QUESTIONARI!$C$2:$C$5000&lt;&gt;"")*(COUNTIF($B$1:B285,ESITI_QUESTIONARI!$C$2:$C$5000)=0)),1)),"")</f>
        <v/>
      </c>
      <c r="C286" t="str">
        <f>IF(tbl_corsi[[#This Row],[TITOLO_INTERVENTO]]&lt;&gt;"",COUNTIF(ESITI_QUESTIONARI!C:C,tbl_corsi[[#This Row],[TITOLO_INTERVENTO]]),"")</f>
        <v/>
      </c>
      <c r="D286" t="str">
        <f>IF(tbl_corsi[[#This Row],[TITOLO_INTERVENTO]]&lt;&gt;"",tbl_corsi[[#This Row],[TITOLO_INTERVENTO]],"")</f>
        <v/>
      </c>
    </row>
    <row r="287" spans="1:4">
      <c r="A287" s="13"/>
      <c r="B287" s="13" t="str" cm="1">
        <f t="array" ref="B287">IFERROR(INDEX(ESITI_QUESTIONARI!$C$2:$C$5000,_xlfn.AGGREGATE(15,6,(ROW(ESITI_QUESTIONARI!$C$2:$C$5000)-ROW(ESITI_QUESTIONARI!$C$2)+1)/((ESITI_QUESTIONARI!$C$2:$C$5000&lt;&gt;"")*(COUNTIF($B$1:B286,ESITI_QUESTIONARI!$C$2:$C$5000)=0)),1)),"")</f>
        <v/>
      </c>
      <c r="C287" t="str">
        <f>IF(tbl_corsi[[#This Row],[TITOLO_INTERVENTO]]&lt;&gt;"",COUNTIF(ESITI_QUESTIONARI!C:C,tbl_corsi[[#This Row],[TITOLO_INTERVENTO]]),"")</f>
        <v/>
      </c>
      <c r="D287" t="str">
        <f>IF(tbl_corsi[[#This Row],[TITOLO_INTERVENTO]]&lt;&gt;"",tbl_corsi[[#This Row],[TITOLO_INTERVENTO]],"")</f>
        <v/>
      </c>
    </row>
    <row r="288" spans="1:4">
      <c r="A288" s="13"/>
      <c r="B288" s="13" t="str" cm="1">
        <f t="array" ref="B288">IFERROR(INDEX(ESITI_QUESTIONARI!$C$2:$C$5000,_xlfn.AGGREGATE(15,6,(ROW(ESITI_QUESTIONARI!$C$2:$C$5000)-ROW(ESITI_QUESTIONARI!$C$2)+1)/((ESITI_QUESTIONARI!$C$2:$C$5000&lt;&gt;"")*(COUNTIF($B$1:B287,ESITI_QUESTIONARI!$C$2:$C$5000)=0)),1)),"")</f>
        <v/>
      </c>
      <c r="C288" t="str">
        <f>IF(tbl_corsi[[#This Row],[TITOLO_INTERVENTO]]&lt;&gt;"",COUNTIF(ESITI_QUESTIONARI!C:C,tbl_corsi[[#This Row],[TITOLO_INTERVENTO]]),"")</f>
        <v/>
      </c>
      <c r="D288" t="str">
        <f>IF(tbl_corsi[[#This Row],[TITOLO_INTERVENTO]]&lt;&gt;"",tbl_corsi[[#This Row],[TITOLO_INTERVENTO]],"")</f>
        <v/>
      </c>
    </row>
    <row r="289" spans="1:4">
      <c r="A289" s="13"/>
      <c r="B289" s="13" t="str" cm="1">
        <f t="array" ref="B289">IFERROR(INDEX(ESITI_QUESTIONARI!$C$2:$C$5000,_xlfn.AGGREGATE(15,6,(ROW(ESITI_QUESTIONARI!$C$2:$C$5000)-ROW(ESITI_QUESTIONARI!$C$2)+1)/((ESITI_QUESTIONARI!$C$2:$C$5000&lt;&gt;"")*(COUNTIF($B$1:B288,ESITI_QUESTIONARI!$C$2:$C$5000)=0)),1)),"")</f>
        <v/>
      </c>
      <c r="C289" t="str">
        <f>IF(tbl_corsi[[#This Row],[TITOLO_INTERVENTO]]&lt;&gt;"",COUNTIF(ESITI_QUESTIONARI!C:C,tbl_corsi[[#This Row],[TITOLO_INTERVENTO]]),"")</f>
        <v/>
      </c>
      <c r="D289" t="str">
        <f>IF(tbl_corsi[[#This Row],[TITOLO_INTERVENTO]]&lt;&gt;"",tbl_corsi[[#This Row],[TITOLO_INTERVENTO]],"")</f>
        <v/>
      </c>
    </row>
    <row r="290" spans="1:4">
      <c r="A290" s="13"/>
      <c r="B290" s="13" t="str" cm="1">
        <f t="array" ref="B290">IFERROR(INDEX(ESITI_QUESTIONARI!$C$2:$C$5000,_xlfn.AGGREGATE(15,6,(ROW(ESITI_QUESTIONARI!$C$2:$C$5000)-ROW(ESITI_QUESTIONARI!$C$2)+1)/((ESITI_QUESTIONARI!$C$2:$C$5000&lt;&gt;"")*(COUNTIF($B$1:B289,ESITI_QUESTIONARI!$C$2:$C$5000)=0)),1)),"")</f>
        <v/>
      </c>
      <c r="C290" t="str">
        <f>IF(tbl_corsi[[#This Row],[TITOLO_INTERVENTO]]&lt;&gt;"",COUNTIF(ESITI_QUESTIONARI!C:C,tbl_corsi[[#This Row],[TITOLO_INTERVENTO]]),"")</f>
        <v/>
      </c>
      <c r="D290" t="str">
        <f>IF(tbl_corsi[[#This Row],[TITOLO_INTERVENTO]]&lt;&gt;"",tbl_corsi[[#This Row],[TITOLO_INTERVENTO]],"")</f>
        <v/>
      </c>
    </row>
    <row r="291" spans="1:4">
      <c r="A291" s="13"/>
      <c r="B291" s="13" t="str" cm="1">
        <f t="array" ref="B291">IFERROR(INDEX(ESITI_QUESTIONARI!$C$2:$C$5000,_xlfn.AGGREGATE(15,6,(ROW(ESITI_QUESTIONARI!$C$2:$C$5000)-ROW(ESITI_QUESTIONARI!$C$2)+1)/((ESITI_QUESTIONARI!$C$2:$C$5000&lt;&gt;"")*(COUNTIF($B$1:B290,ESITI_QUESTIONARI!$C$2:$C$5000)=0)),1)),"")</f>
        <v/>
      </c>
      <c r="C291" t="str">
        <f>IF(tbl_corsi[[#This Row],[TITOLO_INTERVENTO]]&lt;&gt;"",COUNTIF(ESITI_QUESTIONARI!C:C,tbl_corsi[[#This Row],[TITOLO_INTERVENTO]]),"")</f>
        <v/>
      </c>
      <c r="D291" t="str">
        <f>IF(tbl_corsi[[#This Row],[TITOLO_INTERVENTO]]&lt;&gt;"",tbl_corsi[[#This Row],[TITOLO_INTERVENTO]],"")</f>
        <v/>
      </c>
    </row>
    <row r="292" spans="1:4">
      <c r="A292" s="13"/>
      <c r="B292" s="13" t="str" cm="1">
        <f t="array" ref="B292">IFERROR(INDEX(ESITI_QUESTIONARI!$C$2:$C$5000,_xlfn.AGGREGATE(15,6,(ROW(ESITI_QUESTIONARI!$C$2:$C$5000)-ROW(ESITI_QUESTIONARI!$C$2)+1)/((ESITI_QUESTIONARI!$C$2:$C$5000&lt;&gt;"")*(COUNTIF($B$1:B291,ESITI_QUESTIONARI!$C$2:$C$5000)=0)),1)),"")</f>
        <v/>
      </c>
      <c r="C292" t="str">
        <f>IF(tbl_corsi[[#This Row],[TITOLO_INTERVENTO]]&lt;&gt;"",COUNTIF(ESITI_QUESTIONARI!C:C,tbl_corsi[[#This Row],[TITOLO_INTERVENTO]]),"")</f>
        <v/>
      </c>
      <c r="D292" t="str">
        <f>IF(tbl_corsi[[#This Row],[TITOLO_INTERVENTO]]&lt;&gt;"",tbl_corsi[[#This Row],[TITOLO_INTERVENTO]],"")</f>
        <v/>
      </c>
    </row>
    <row r="293" spans="1:4">
      <c r="A293" s="13"/>
      <c r="B293" s="13" t="str" cm="1">
        <f t="array" ref="B293">IFERROR(INDEX(ESITI_QUESTIONARI!$C$2:$C$5000,_xlfn.AGGREGATE(15,6,(ROW(ESITI_QUESTIONARI!$C$2:$C$5000)-ROW(ESITI_QUESTIONARI!$C$2)+1)/((ESITI_QUESTIONARI!$C$2:$C$5000&lt;&gt;"")*(COUNTIF($B$1:B292,ESITI_QUESTIONARI!$C$2:$C$5000)=0)),1)),"")</f>
        <v/>
      </c>
      <c r="C293" t="str">
        <f>IF(tbl_corsi[[#This Row],[TITOLO_INTERVENTO]]&lt;&gt;"",COUNTIF(ESITI_QUESTIONARI!C:C,tbl_corsi[[#This Row],[TITOLO_INTERVENTO]]),"")</f>
        <v/>
      </c>
      <c r="D293" t="str">
        <f>IF(tbl_corsi[[#This Row],[TITOLO_INTERVENTO]]&lt;&gt;"",tbl_corsi[[#This Row],[TITOLO_INTERVENTO]],"")</f>
        <v/>
      </c>
    </row>
    <row r="294" spans="1:4">
      <c r="A294" s="13"/>
      <c r="B294" s="13" t="str" cm="1">
        <f t="array" ref="B294">IFERROR(INDEX(ESITI_QUESTIONARI!$C$2:$C$5000,_xlfn.AGGREGATE(15,6,(ROW(ESITI_QUESTIONARI!$C$2:$C$5000)-ROW(ESITI_QUESTIONARI!$C$2)+1)/((ESITI_QUESTIONARI!$C$2:$C$5000&lt;&gt;"")*(COUNTIF($B$1:B293,ESITI_QUESTIONARI!$C$2:$C$5000)=0)),1)),"")</f>
        <v/>
      </c>
      <c r="C294" t="str">
        <f>IF(tbl_corsi[[#This Row],[TITOLO_INTERVENTO]]&lt;&gt;"",COUNTIF(ESITI_QUESTIONARI!C:C,tbl_corsi[[#This Row],[TITOLO_INTERVENTO]]),"")</f>
        <v/>
      </c>
      <c r="D294" t="str">
        <f>IF(tbl_corsi[[#This Row],[TITOLO_INTERVENTO]]&lt;&gt;"",tbl_corsi[[#This Row],[TITOLO_INTERVENTO]],"")</f>
        <v/>
      </c>
    </row>
    <row r="295" spans="1:4">
      <c r="A295" s="13"/>
      <c r="B295" s="13" t="str" cm="1">
        <f t="array" ref="B295">IFERROR(INDEX(ESITI_QUESTIONARI!$C$2:$C$5000,_xlfn.AGGREGATE(15,6,(ROW(ESITI_QUESTIONARI!$C$2:$C$5000)-ROW(ESITI_QUESTIONARI!$C$2)+1)/((ESITI_QUESTIONARI!$C$2:$C$5000&lt;&gt;"")*(COUNTIF($B$1:B294,ESITI_QUESTIONARI!$C$2:$C$5000)=0)),1)),"")</f>
        <v/>
      </c>
      <c r="C295" t="str">
        <f>IF(tbl_corsi[[#This Row],[TITOLO_INTERVENTO]]&lt;&gt;"",COUNTIF(ESITI_QUESTIONARI!C:C,tbl_corsi[[#This Row],[TITOLO_INTERVENTO]]),"")</f>
        <v/>
      </c>
      <c r="D295" t="str">
        <f>IF(tbl_corsi[[#This Row],[TITOLO_INTERVENTO]]&lt;&gt;"",tbl_corsi[[#This Row],[TITOLO_INTERVENTO]],"")</f>
        <v/>
      </c>
    </row>
    <row r="296" spans="1:4">
      <c r="A296" s="13"/>
      <c r="B296" s="13" t="str" cm="1">
        <f t="array" ref="B296">IFERROR(INDEX(ESITI_QUESTIONARI!$C$2:$C$5000,_xlfn.AGGREGATE(15,6,(ROW(ESITI_QUESTIONARI!$C$2:$C$5000)-ROW(ESITI_QUESTIONARI!$C$2)+1)/((ESITI_QUESTIONARI!$C$2:$C$5000&lt;&gt;"")*(COUNTIF($B$1:B295,ESITI_QUESTIONARI!$C$2:$C$5000)=0)),1)),"")</f>
        <v/>
      </c>
      <c r="C296" t="str">
        <f>IF(tbl_corsi[[#This Row],[TITOLO_INTERVENTO]]&lt;&gt;"",COUNTIF(ESITI_QUESTIONARI!C:C,tbl_corsi[[#This Row],[TITOLO_INTERVENTO]]),"")</f>
        <v/>
      </c>
      <c r="D296" t="str">
        <f>IF(tbl_corsi[[#This Row],[TITOLO_INTERVENTO]]&lt;&gt;"",tbl_corsi[[#This Row],[TITOLO_INTERVENTO]],"")</f>
        <v/>
      </c>
    </row>
    <row r="297" spans="1:4">
      <c r="A297" s="13"/>
      <c r="B297" s="13" t="str" cm="1">
        <f t="array" ref="B297">IFERROR(INDEX(ESITI_QUESTIONARI!$C$2:$C$5000,_xlfn.AGGREGATE(15,6,(ROW(ESITI_QUESTIONARI!$C$2:$C$5000)-ROW(ESITI_QUESTIONARI!$C$2)+1)/((ESITI_QUESTIONARI!$C$2:$C$5000&lt;&gt;"")*(COUNTIF($B$1:B296,ESITI_QUESTIONARI!$C$2:$C$5000)=0)),1)),"")</f>
        <v/>
      </c>
      <c r="C297" t="str">
        <f>IF(tbl_corsi[[#This Row],[TITOLO_INTERVENTO]]&lt;&gt;"",COUNTIF(ESITI_QUESTIONARI!C:C,tbl_corsi[[#This Row],[TITOLO_INTERVENTO]]),"")</f>
        <v/>
      </c>
      <c r="D297" t="str">
        <f>IF(tbl_corsi[[#This Row],[TITOLO_INTERVENTO]]&lt;&gt;"",tbl_corsi[[#This Row],[TITOLO_INTERVENTO]],"")</f>
        <v/>
      </c>
    </row>
    <row r="298" spans="1:4">
      <c r="A298" s="13"/>
      <c r="B298" s="13" t="str" cm="1">
        <f t="array" ref="B298">IFERROR(INDEX(ESITI_QUESTIONARI!$C$2:$C$5000,_xlfn.AGGREGATE(15,6,(ROW(ESITI_QUESTIONARI!$C$2:$C$5000)-ROW(ESITI_QUESTIONARI!$C$2)+1)/((ESITI_QUESTIONARI!$C$2:$C$5000&lt;&gt;"")*(COUNTIF($B$1:B297,ESITI_QUESTIONARI!$C$2:$C$5000)=0)),1)),"")</f>
        <v/>
      </c>
      <c r="C298" t="str">
        <f>IF(tbl_corsi[[#This Row],[TITOLO_INTERVENTO]]&lt;&gt;"",COUNTIF(ESITI_QUESTIONARI!C:C,tbl_corsi[[#This Row],[TITOLO_INTERVENTO]]),"")</f>
        <v/>
      </c>
      <c r="D298" t="str">
        <f>IF(tbl_corsi[[#This Row],[TITOLO_INTERVENTO]]&lt;&gt;"",tbl_corsi[[#This Row],[TITOLO_INTERVENTO]],"")</f>
        <v/>
      </c>
    </row>
    <row r="299" spans="1:4">
      <c r="A299" s="13"/>
      <c r="B299" s="13" t="str" cm="1">
        <f t="array" ref="B299">IFERROR(INDEX(ESITI_QUESTIONARI!$C$2:$C$5000,_xlfn.AGGREGATE(15,6,(ROW(ESITI_QUESTIONARI!$C$2:$C$5000)-ROW(ESITI_QUESTIONARI!$C$2)+1)/((ESITI_QUESTIONARI!$C$2:$C$5000&lt;&gt;"")*(COUNTIF($B$1:B298,ESITI_QUESTIONARI!$C$2:$C$5000)=0)),1)),"")</f>
        <v/>
      </c>
      <c r="C299" t="str">
        <f>IF(tbl_corsi[[#This Row],[TITOLO_INTERVENTO]]&lt;&gt;"",COUNTIF(ESITI_QUESTIONARI!C:C,tbl_corsi[[#This Row],[TITOLO_INTERVENTO]]),"")</f>
        <v/>
      </c>
      <c r="D299" t="str">
        <f>IF(tbl_corsi[[#This Row],[TITOLO_INTERVENTO]]&lt;&gt;"",tbl_corsi[[#This Row],[TITOLO_INTERVENTO]],"")</f>
        <v/>
      </c>
    </row>
    <row r="300" spans="1:4">
      <c r="A300" s="13"/>
      <c r="B300" s="13" t="str" cm="1">
        <f t="array" ref="B300">IFERROR(INDEX(ESITI_QUESTIONARI!$C$2:$C$5000,_xlfn.AGGREGATE(15,6,(ROW(ESITI_QUESTIONARI!$C$2:$C$5000)-ROW(ESITI_QUESTIONARI!$C$2)+1)/((ESITI_QUESTIONARI!$C$2:$C$5000&lt;&gt;"")*(COUNTIF($B$1:B299,ESITI_QUESTIONARI!$C$2:$C$5000)=0)),1)),"")</f>
        <v/>
      </c>
      <c r="C300" t="str">
        <f>IF(tbl_corsi[[#This Row],[TITOLO_INTERVENTO]]&lt;&gt;"",COUNTIF(ESITI_QUESTIONARI!C:C,tbl_corsi[[#This Row],[TITOLO_INTERVENTO]]),"")</f>
        <v/>
      </c>
      <c r="D300" t="str">
        <f>IF(tbl_corsi[[#This Row],[TITOLO_INTERVENTO]]&lt;&gt;"",tbl_corsi[[#This Row],[TITOLO_INTERVENTO]],"")</f>
        <v/>
      </c>
    </row>
    <row r="301" spans="1:4">
      <c r="A301" s="13"/>
      <c r="B301" s="13" t="str" cm="1">
        <f t="array" ref="B301">IFERROR(INDEX(ESITI_QUESTIONARI!$C$2:$C$5000,_xlfn.AGGREGATE(15,6,(ROW(ESITI_QUESTIONARI!$C$2:$C$5000)-ROW(ESITI_QUESTIONARI!$C$2)+1)/((ESITI_QUESTIONARI!$C$2:$C$5000&lt;&gt;"")*(COUNTIF($B$1:B300,ESITI_QUESTIONARI!$C$2:$C$5000)=0)),1)),"")</f>
        <v/>
      </c>
      <c r="C301" t="str">
        <f>IF(tbl_corsi[[#This Row],[TITOLO_INTERVENTO]]&lt;&gt;"",COUNTIF(ESITI_QUESTIONARI!C:C,tbl_corsi[[#This Row],[TITOLO_INTERVENTO]]),"")</f>
        <v/>
      </c>
      <c r="D301" t="str">
        <f>IF(tbl_corsi[[#This Row],[TITOLO_INTERVENTO]]&lt;&gt;"",tbl_corsi[[#This Row],[TITOLO_INTERVENTO]],"")</f>
        <v/>
      </c>
    </row>
    <row r="302" spans="1:4">
      <c r="A302" s="13"/>
      <c r="B302" s="13" t="str" cm="1">
        <f t="array" ref="B302">IFERROR(INDEX(ESITI_QUESTIONARI!$C$2:$C$5000,_xlfn.AGGREGATE(15,6,(ROW(ESITI_QUESTIONARI!$C$2:$C$5000)-ROW(ESITI_QUESTIONARI!$C$2)+1)/((ESITI_QUESTIONARI!$C$2:$C$5000&lt;&gt;"")*(COUNTIF($B$1:B301,ESITI_QUESTIONARI!$C$2:$C$5000)=0)),1)),"")</f>
        <v/>
      </c>
      <c r="C302" t="str">
        <f>IF(tbl_corsi[[#This Row],[TITOLO_INTERVENTO]]&lt;&gt;"",COUNTIF(ESITI_QUESTIONARI!C:C,tbl_corsi[[#This Row],[TITOLO_INTERVENTO]]),"")</f>
        <v/>
      </c>
      <c r="D302" t="str">
        <f>IF(tbl_corsi[[#This Row],[TITOLO_INTERVENTO]]&lt;&gt;"",tbl_corsi[[#This Row],[TITOLO_INTERVENTO]],"")</f>
        <v/>
      </c>
    </row>
    <row r="303" spans="1:4">
      <c r="A303" s="13"/>
      <c r="B303" s="13" t="str" cm="1">
        <f t="array" ref="B303">IFERROR(INDEX(ESITI_QUESTIONARI!$C$2:$C$5000,_xlfn.AGGREGATE(15,6,(ROW(ESITI_QUESTIONARI!$C$2:$C$5000)-ROW(ESITI_QUESTIONARI!$C$2)+1)/((ESITI_QUESTIONARI!$C$2:$C$5000&lt;&gt;"")*(COUNTIF($B$1:B302,ESITI_QUESTIONARI!$C$2:$C$5000)=0)),1)),"")</f>
        <v/>
      </c>
      <c r="C303" t="str">
        <f>IF(tbl_corsi[[#This Row],[TITOLO_INTERVENTO]]&lt;&gt;"",COUNTIF(ESITI_QUESTIONARI!C:C,tbl_corsi[[#This Row],[TITOLO_INTERVENTO]]),"")</f>
        <v/>
      </c>
      <c r="D303" t="str">
        <f>IF(tbl_corsi[[#This Row],[TITOLO_INTERVENTO]]&lt;&gt;"",tbl_corsi[[#This Row],[TITOLO_INTERVENTO]],"")</f>
        <v/>
      </c>
    </row>
    <row r="304" spans="1:4">
      <c r="A304" s="13"/>
      <c r="B304" s="13" t="str" cm="1">
        <f t="array" ref="B304">IFERROR(INDEX(ESITI_QUESTIONARI!$C$2:$C$5000,_xlfn.AGGREGATE(15,6,(ROW(ESITI_QUESTIONARI!$C$2:$C$5000)-ROW(ESITI_QUESTIONARI!$C$2)+1)/((ESITI_QUESTIONARI!$C$2:$C$5000&lt;&gt;"")*(COUNTIF($B$1:B303,ESITI_QUESTIONARI!$C$2:$C$5000)=0)),1)),"")</f>
        <v/>
      </c>
      <c r="C304" t="str">
        <f>IF(tbl_corsi[[#This Row],[TITOLO_INTERVENTO]]&lt;&gt;"",COUNTIF(ESITI_QUESTIONARI!C:C,tbl_corsi[[#This Row],[TITOLO_INTERVENTO]]),"")</f>
        <v/>
      </c>
      <c r="D304" t="str">
        <f>IF(tbl_corsi[[#This Row],[TITOLO_INTERVENTO]]&lt;&gt;"",tbl_corsi[[#This Row],[TITOLO_INTERVENTO]],"")</f>
        <v/>
      </c>
    </row>
    <row r="305" spans="1:4">
      <c r="A305" s="13"/>
      <c r="B305" s="13" t="str" cm="1">
        <f t="array" ref="B305">IFERROR(INDEX(ESITI_QUESTIONARI!$C$2:$C$5000,_xlfn.AGGREGATE(15,6,(ROW(ESITI_QUESTIONARI!$C$2:$C$5000)-ROW(ESITI_QUESTIONARI!$C$2)+1)/((ESITI_QUESTIONARI!$C$2:$C$5000&lt;&gt;"")*(COUNTIF($B$1:B304,ESITI_QUESTIONARI!$C$2:$C$5000)=0)),1)),"")</f>
        <v/>
      </c>
      <c r="C305" t="str">
        <f>IF(tbl_corsi[[#This Row],[TITOLO_INTERVENTO]]&lt;&gt;"",COUNTIF(ESITI_QUESTIONARI!C:C,tbl_corsi[[#This Row],[TITOLO_INTERVENTO]]),"")</f>
        <v/>
      </c>
      <c r="D305" t="str">
        <f>IF(tbl_corsi[[#This Row],[TITOLO_INTERVENTO]]&lt;&gt;"",tbl_corsi[[#This Row],[TITOLO_INTERVENTO]],"")</f>
        <v/>
      </c>
    </row>
    <row r="306" spans="1:4">
      <c r="A306" s="13"/>
      <c r="B306" s="13" t="str" cm="1">
        <f t="array" ref="B306">IFERROR(INDEX(ESITI_QUESTIONARI!$C$2:$C$5000,_xlfn.AGGREGATE(15,6,(ROW(ESITI_QUESTIONARI!$C$2:$C$5000)-ROW(ESITI_QUESTIONARI!$C$2)+1)/((ESITI_QUESTIONARI!$C$2:$C$5000&lt;&gt;"")*(COUNTIF($B$1:B305,ESITI_QUESTIONARI!$C$2:$C$5000)=0)),1)),"")</f>
        <v/>
      </c>
      <c r="C306" t="str">
        <f>IF(tbl_corsi[[#This Row],[TITOLO_INTERVENTO]]&lt;&gt;"",COUNTIF(ESITI_QUESTIONARI!C:C,tbl_corsi[[#This Row],[TITOLO_INTERVENTO]]),"")</f>
        <v/>
      </c>
      <c r="D306" t="str">
        <f>IF(tbl_corsi[[#This Row],[TITOLO_INTERVENTO]]&lt;&gt;"",tbl_corsi[[#This Row],[TITOLO_INTERVENTO]],"")</f>
        <v/>
      </c>
    </row>
    <row r="307" spans="1:4">
      <c r="A307" s="13"/>
      <c r="B307" s="13" t="str" cm="1">
        <f t="array" ref="B307">IFERROR(INDEX(ESITI_QUESTIONARI!$C$2:$C$5000,_xlfn.AGGREGATE(15,6,(ROW(ESITI_QUESTIONARI!$C$2:$C$5000)-ROW(ESITI_QUESTIONARI!$C$2)+1)/((ESITI_QUESTIONARI!$C$2:$C$5000&lt;&gt;"")*(COUNTIF($B$1:B306,ESITI_QUESTIONARI!$C$2:$C$5000)=0)),1)),"")</f>
        <v/>
      </c>
      <c r="C307" t="str">
        <f>IF(tbl_corsi[[#This Row],[TITOLO_INTERVENTO]]&lt;&gt;"",COUNTIF(ESITI_QUESTIONARI!C:C,tbl_corsi[[#This Row],[TITOLO_INTERVENTO]]),"")</f>
        <v/>
      </c>
      <c r="D307" t="str">
        <f>IF(tbl_corsi[[#This Row],[TITOLO_INTERVENTO]]&lt;&gt;"",tbl_corsi[[#This Row],[TITOLO_INTERVENTO]],"")</f>
        <v/>
      </c>
    </row>
    <row r="308" spans="1:4">
      <c r="A308" s="13"/>
      <c r="B308" s="13" t="str" cm="1">
        <f t="array" ref="B308">IFERROR(INDEX(ESITI_QUESTIONARI!$C$2:$C$5000,_xlfn.AGGREGATE(15,6,(ROW(ESITI_QUESTIONARI!$C$2:$C$5000)-ROW(ESITI_QUESTIONARI!$C$2)+1)/((ESITI_QUESTIONARI!$C$2:$C$5000&lt;&gt;"")*(COUNTIF($B$1:B307,ESITI_QUESTIONARI!$C$2:$C$5000)=0)),1)),"")</f>
        <v/>
      </c>
      <c r="C308" t="str">
        <f>IF(tbl_corsi[[#This Row],[TITOLO_INTERVENTO]]&lt;&gt;"",COUNTIF(ESITI_QUESTIONARI!C:C,tbl_corsi[[#This Row],[TITOLO_INTERVENTO]]),"")</f>
        <v/>
      </c>
      <c r="D308" t="str">
        <f>IF(tbl_corsi[[#This Row],[TITOLO_INTERVENTO]]&lt;&gt;"",tbl_corsi[[#This Row],[TITOLO_INTERVENTO]],"")</f>
        <v/>
      </c>
    </row>
    <row r="309" spans="1:4">
      <c r="A309" s="13"/>
      <c r="B309" s="13" t="str" cm="1">
        <f t="array" ref="B309">IFERROR(INDEX(ESITI_QUESTIONARI!$C$2:$C$5000,_xlfn.AGGREGATE(15,6,(ROW(ESITI_QUESTIONARI!$C$2:$C$5000)-ROW(ESITI_QUESTIONARI!$C$2)+1)/((ESITI_QUESTIONARI!$C$2:$C$5000&lt;&gt;"")*(COUNTIF($B$1:B308,ESITI_QUESTIONARI!$C$2:$C$5000)=0)),1)),"")</f>
        <v/>
      </c>
      <c r="C309" t="str">
        <f>IF(tbl_corsi[[#This Row],[TITOLO_INTERVENTO]]&lt;&gt;"",COUNTIF(ESITI_QUESTIONARI!C:C,tbl_corsi[[#This Row],[TITOLO_INTERVENTO]]),"")</f>
        <v/>
      </c>
      <c r="D309" t="str">
        <f>IF(tbl_corsi[[#This Row],[TITOLO_INTERVENTO]]&lt;&gt;"",tbl_corsi[[#This Row],[TITOLO_INTERVENTO]],"")</f>
        <v/>
      </c>
    </row>
    <row r="310" spans="1:4">
      <c r="A310" s="13"/>
      <c r="B310" s="13" t="str" cm="1">
        <f t="array" ref="B310">IFERROR(INDEX(ESITI_QUESTIONARI!$C$2:$C$5000,_xlfn.AGGREGATE(15,6,(ROW(ESITI_QUESTIONARI!$C$2:$C$5000)-ROW(ESITI_QUESTIONARI!$C$2)+1)/((ESITI_QUESTIONARI!$C$2:$C$5000&lt;&gt;"")*(COUNTIF($B$1:B309,ESITI_QUESTIONARI!$C$2:$C$5000)=0)),1)),"")</f>
        <v/>
      </c>
      <c r="C310" t="str">
        <f>IF(tbl_corsi[[#This Row],[TITOLO_INTERVENTO]]&lt;&gt;"",COUNTIF(ESITI_QUESTIONARI!C:C,tbl_corsi[[#This Row],[TITOLO_INTERVENTO]]),"")</f>
        <v/>
      </c>
      <c r="D310" t="str">
        <f>IF(tbl_corsi[[#This Row],[TITOLO_INTERVENTO]]&lt;&gt;"",tbl_corsi[[#This Row],[TITOLO_INTERVENTO]],"")</f>
        <v/>
      </c>
    </row>
    <row r="311" spans="1:4">
      <c r="A311" s="13"/>
      <c r="B311" s="13" t="str" cm="1">
        <f t="array" ref="B311">IFERROR(INDEX(ESITI_QUESTIONARI!$C$2:$C$5000,_xlfn.AGGREGATE(15,6,(ROW(ESITI_QUESTIONARI!$C$2:$C$5000)-ROW(ESITI_QUESTIONARI!$C$2)+1)/((ESITI_QUESTIONARI!$C$2:$C$5000&lt;&gt;"")*(COUNTIF($B$1:B310,ESITI_QUESTIONARI!$C$2:$C$5000)=0)),1)),"")</f>
        <v/>
      </c>
      <c r="C311" t="str">
        <f>IF(tbl_corsi[[#This Row],[TITOLO_INTERVENTO]]&lt;&gt;"",COUNTIF(ESITI_QUESTIONARI!C:C,tbl_corsi[[#This Row],[TITOLO_INTERVENTO]]),"")</f>
        <v/>
      </c>
      <c r="D311" t="str">
        <f>IF(tbl_corsi[[#This Row],[TITOLO_INTERVENTO]]&lt;&gt;"",tbl_corsi[[#This Row],[TITOLO_INTERVENTO]],"")</f>
        <v/>
      </c>
    </row>
    <row r="312" spans="1:4">
      <c r="A312" s="13"/>
      <c r="B312" s="13" t="str" cm="1">
        <f t="array" ref="B312">IFERROR(INDEX(ESITI_QUESTIONARI!$C$2:$C$5000,_xlfn.AGGREGATE(15,6,(ROW(ESITI_QUESTIONARI!$C$2:$C$5000)-ROW(ESITI_QUESTIONARI!$C$2)+1)/((ESITI_QUESTIONARI!$C$2:$C$5000&lt;&gt;"")*(COUNTIF($B$1:B311,ESITI_QUESTIONARI!$C$2:$C$5000)=0)),1)),"")</f>
        <v/>
      </c>
      <c r="C312" t="str">
        <f>IF(tbl_corsi[[#This Row],[TITOLO_INTERVENTO]]&lt;&gt;"",COUNTIF(ESITI_QUESTIONARI!C:C,tbl_corsi[[#This Row],[TITOLO_INTERVENTO]]),"")</f>
        <v/>
      </c>
      <c r="D312" t="str">
        <f>IF(tbl_corsi[[#This Row],[TITOLO_INTERVENTO]]&lt;&gt;"",tbl_corsi[[#This Row],[TITOLO_INTERVENTO]],"")</f>
        <v/>
      </c>
    </row>
    <row r="313" spans="1:4">
      <c r="A313" s="13"/>
      <c r="B313" s="13" t="str" cm="1">
        <f t="array" ref="B313">IFERROR(INDEX(ESITI_QUESTIONARI!$C$2:$C$5000,_xlfn.AGGREGATE(15,6,(ROW(ESITI_QUESTIONARI!$C$2:$C$5000)-ROW(ESITI_QUESTIONARI!$C$2)+1)/((ESITI_QUESTIONARI!$C$2:$C$5000&lt;&gt;"")*(COUNTIF($B$1:B312,ESITI_QUESTIONARI!$C$2:$C$5000)=0)),1)),"")</f>
        <v/>
      </c>
      <c r="C313" t="str">
        <f>IF(tbl_corsi[[#This Row],[TITOLO_INTERVENTO]]&lt;&gt;"",COUNTIF(ESITI_QUESTIONARI!C:C,tbl_corsi[[#This Row],[TITOLO_INTERVENTO]]),"")</f>
        <v/>
      </c>
      <c r="D313" t="str">
        <f>IF(tbl_corsi[[#This Row],[TITOLO_INTERVENTO]]&lt;&gt;"",tbl_corsi[[#This Row],[TITOLO_INTERVENTO]],"")</f>
        <v/>
      </c>
    </row>
    <row r="314" spans="1:4">
      <c r="A314" s="13"/>
      <c r="B314" s="13" t="str" cm="1">
        <f t="array" ref="B314">IFERROR(INDEX(ESITI_QUESTIONARI!$C$2:$C$5000,_xlfn.AGGREGATE(15,6,(ROW(ESITI_QUESTIONARI!$C$2:$C$5000)-ROW(ESITI_QUESTIONARI!$C$2)+1)/((ESITI_QUESTIONARI!$C$2:$C$5000&lt;&gt;"")*(COUNTIF($B$1:B313,ESITI_QUESTIONARI!$C$2:$C$5000)=0)),1)),"")</f>
        <v/>
      </c>
      <c r="C314" t="str">
        <f>IF(tbl_corsi[[#This Row],[TITOLO_INTERVENTO]]&lt;&gt;"",COUNTIF(ESITI_QUESTIONARI!C:C,tbl_corsi[[#This Row],[TITOLO_INTERVENTO]]),"")</f>
        <v/>
      </c>
      <c r="D314" t="str">
        <f>IF(tbl_corsi[[#This Row],[TITOLO_INTERVENTO]]&lt;&gt;"",tbl_corsi[[#This Row],[TITOLO_INTERVENTO]],"")</f>
        <v/>
      </c>
    </row>
    <row r="315" spans="1:4">
      <c r="A315" s="13"/>
      <c r="B315" s="13" t="str" cm="1">
        <f t="array" ref="B315">IFERROR(INDEX(ESITI_QUESTIONARI!$C$2:$C$5000,_xlfn.AGGREGATE(15,6,(ROW(ESITI_QUESTIONARI!$C$2:$C$5000)-ROW(ESITI_QUESTIONARI!$C$2)+1)/((ESITI_QUESTIONARI!$C$2:$C$5000&lt;&gt;"")*(COUNTIF($B$1:B314,ESITI_QUESTIONARI!$C$2:$C$5000)=0)),1)),"")</f>
        <v/>
      </c>
      <c r="C315" t="str">
        <f>IF(tbl_corsi[[#This Row],[TITOLO_INTERVENTO]]&lt;&gt;"",COUNTIF(ESITI_QUESTIONARI!C:C,tbl_corsi[[#This Row],[TITOLO_INTERVENTO]]),"")</f>
        <v/>
      </c>
      <c r="D315" t="str">
        <f>IF(tbl_corsi[[#This Row],[TITOLO_INTERVENTO]]&lt;&gt;"",tbl_corsi[[#This Row],[TITOLO_INTERVENTO]],"")</f>
        <v/>
      </c>
    </row>
    <row r="316" spans="1:4">
      <c r="A316" s="13"/>
      <c r="B316" s="13" t="str" cm="1">
        <f t="array" ref="B316">IFERROR(INDEX(ESITI_QUESTIONARI!$C$2:$C$5000,_xlfn.AGGREGATE(15,6,(ROW(ESITI_QUESTIONARI!$C$2:$C$5000)-ROW(ESITI_QUESTIONARI!$C$2)+1)/((ESITI_QUESTIONARI!$C$2:$C$5000&lt;&gt;"")*(COUNTIF($B$1:B315,ESITI_QUESTIONARI!$C$2:$C$5000)=0)),1)),"")</f>
        <v/>
      </c>
      <c r="C316" t="str">
        <f>IF(tbl_corsi[[#This Row],[TITOLO_INTERVENTO]]&lt;&gt;"",COUNTIF(ESITI_QUESTIONARI!C:C,tbl_corsi[[#This Row],[TITOLO_INTERVENTO]]),"")</f>
        <v/>
      </c>
      <c r="D316" t="str">
        <f>IF(tbl_corsi[[#This Row],[TITOLO_INTERVENTO]]&lt;&gt;"",tbl_corsi[[#This Row],[TITOLO_INTERVENTO]],"")</f>
        <v/>
      </c>
    </row>
    <row r="317" spans="1:4">
      <c r="A317" s="13"/>
      <c r="B317" s="13" t="str" cm="1">
        <f t="array" ref="B317">IFERROR(INDEX(ESITI_QUESTIONARI!$C$2:$C$5000,_xlfn.AGGREGATE(15,6,(ROW(ESITI_QUESTIONARI!$C$2:$C$5000)-ROW(ESITI_QUESTIONARI!$C$2)+1)/((ESITI_QUESTIONARI!$C$2:$C$5000&lt;&gt;"")*(COUNTIF($B$1:B316,ESITI_QUESTIONARI!$C$2:$C$5000)=0)),1)),"")</f>
        <v/>
      </c>
      <c r="C317" t="str">
        <f>IF(tbl_corsi[[#This Row],[TITOLO_INTERVENTO]]&lt;&gt;"",COUNTIF(ESITI_QUESTIONARI!C:C,tbl_corsi[[#This Row],[TITOLO_INTERVENTO]]),"")</f>
        <v/>
      </c>
      <c r="D317" t="str">
        <f>IF(tbl_corsi[[#This Row],[TITOLO_INTERVENTO]]&lt;&gt;"",tbl_corsi[[#This Row],[TITOLO_INTERVENTO]],"")</f>
        <v/>
      </c>
    </row>
    <row r="318" spans="1:4">
      <c r="A318" s="13"/>
      <c r="B318" s="13" t="str" cm="1">
        <f t="array" ref="B318">IFERROR(INDEX(ESITI_QUESTIONARI!$C$2:$C$5000,_xlfn.AGGREGATE(15,6,(ROW(ESITI_QUESTIONARI!$C$2:$C$5000)-ROW(ESITI_QUESTIONARI!$C$2)+1)/((ESITI_QUESTIONARI!$C$2:$C$5000&lt;&gt;"")*(COUNTIF($B$1:B317,ESITI_QUESTIONARI!$C$2:$C$5000)=0)),1)),"")</f>
        <v/>
      </c>
      <c r="C318" t="str">
        <f>IF(tbl_corsi[[#This Row],[TITOLO_INTERVENTO]]&lt;&gt;"",COUNTIF(ESITI_QUESTIONARI!C:C,tbl_corsi[[#This Row],[TITOLO_INTERVENTO]]),"")</f>
        <v/>
      </c>
      <c r="D318" t="str">
        <f>IF(tbl_corsi[[#This Row],[TITOLO_INTERVENTO]]&lt;&gt;"",tbl_corsi[[#This Row],[TITOLO_INTERVENTO]],"")</f>
        <v/>
      </c>
    </row>
    <row r="319" spans="1:4">
      <c r="A319" s="13"/>
      <c r="B319" s="13" t="str" cm="1">
        <f t="array" ref="B319">IFERROR(INDEX(ESITI_QUESTIONARI!$C$2:$C$5000,_xlfn.AGGREGATE(15,6,(ROW(ESITI_QUESTIONARI!$C$2:$C$5000)-ROW(ESITI_QUESTIONARI!$C$2)+1)/((ESITI_QUESTIONARI!$C$2:$C$5000&lt;&gt;"")*(COUNTIF($B$1:B318,ESITI_QUESTIONARI!$C$2:$C$5000)=0)),1)),"")</f>
        <v/>
      </c>
      <c r="C319" t="str">
        <f>IF(tbl_corsi[[#This Row],[TITOLO_INTERVENTO]]&lt;&gt;"",COUNTIF(ESITI_QUESTIONARI!C:C,tbl_corsi[[#This Row],[TITOLO_INTERVENTO]]),"")</f>
        <v/>
      </c>
      <c r="D319" t="str">
        <f>IF(tbl_corsi[[#This Row],[TITOLO_INTERVENTO]]&lt;&gt;"",tbl_corsi[[#This Row],[TITOLO_INTERVENTO]],"")</f>
        <v/>
      </c>
    </row>
    <row r="320" spans="1:4">
      <c r="A320" s="13"/>
      <c r="B320" s="13" t="str" cm="1">
        <f t="array" ref="B320">IFERROR(INDEX(ESITI_QUESTIONARI!$C$2:$C$5000,_xlfn.AGGREGATE(15,6,(ROW(ESITI_QUESTIONARI!$C$2:$C$5000)-ROW(ESITI_QUESTIONARI!$C$2)+1)/((ESITI_QUESTIONARI!$C$2:$C$5000&lt;&gt;"")*(COUNTIF($B$1:B319,ESITI_QUESTIONARI!$C$2:$C$5000)=0)),1)),"")</f>
        <v/>
      </c>
      <c r="C320" t="str">
        <f>IF(tbl_corsi[[#This Row],[TITOLO_INTERVENTO]]&lt;&gt;"",COUNTIF(ESITI_QUESTIONARI!C:C,tbl_corsi[[#This Row],[TITOLO_INTERVENTO]]),"")</f>
        <v/>
      </c>
      <c r="D320" t="str">
        <f>IF(tbl_corsi[[#This Row],[TITOLO_INTERVENTO]]&lt;&gt;"",tbl_corsi[[#This Row],[TITOLO_INTERVENTO]],"")</f>
        <v/>
      </c>
    </row>
    <row r="321" spans="1:4">
      <c r="A321" s="13"/>
      <c r="B321" s="13" t="str" cm="1">
        <f t="array" ref="B321">IFERROR(INDEX(ESITI_QUESTIONARI!$C$2:$C$5000,_xlfn.AGGREGATE(15,6,(ROW(ESITI_QUESTIONARI!$C$2:$C$5000)-ROW(ESITI_QUESTIONARI!$C$2)+1)/((ESITI_QUESTIONARI!$C$2:$C$5000&lt;&gt;"")*(COUNTIF($B$1:B320,ESITI_QUESTIONARI!$C$2:$C$5000)=0)),1)),"")</f>
        <v/>
      </c>
      <c r="C321" t="str">
        <f>IF(tbl_corsi[[#This Row],[TITOLO_INTERVENTO]]&lt;&gt;"",COUNTIF(ESITI_QUESTIONARI!C:C,tbl_corsi[[#This Row],[TITOLO_INTERVENTO]]),"")</f>
        <v/>
      </c>
      <c r="D321" t="str">
        <f>IF(tbl_corsi[[#This Row],[TITOLO_INTERVENTO]]&lt;&gt;"",tbl_corsi[[#This Row],[TITOLO_INTERVENTO]],"")</f>
        <v/>
      </c>
    </row>
    <row r="322" spans="1:4">
      <c r="A322" s="13"/>
      <c r="B322" s="13" t="str" cm="1">
        <f t="array" ref="B322">IFERROR(INDEX(ESITI_QUESTIONARI!$C$2:$C$5000,_xlfn.AGGREGATE(15,6,(ROW(ESITI_QUESTIONARI!$C$2:$C$5000)-ROW(ESITI_QUESTIONARI!$C$2)+1)/((ESITI_QUESTIONARI!$C$2:$C$5000&lt;&gt;"")*(COUNTIF($B$1:B321,ESITI_QUESTIONARI!$C$2:$C$5000)=0)),1)),"")</f>
        <v/>
      </c>
      <c r="C322" t="str">
        <f>IF(tbl_corsi[[#This Row],[TITOLO_INTERVENTO]]&lt;&gt;"",COUNTIF(ESITI_QUESTIONARI!C:C,tbl_corsi[[#This Row],[TITOLO_INTERVENTO]]),"")</f>
        <v/>
      </c>
      <c r="D322" t="str">
        <f>IF(tbl_corsi[[#This Row],[TITOLO_INTERVENTO]]&lt;&gt;"",tbl_corsi[[#This Row],[TITOLO_INTERVENTO]],"")</f>
        <v/>
      </c>
    </row>
    <row r="323" spans="1:4">
      <c r="A323" s="13"/>
      <c r="B323" s="13" t="str" cm="1">
        <f t="array" ref="B323">IFERROR(INDEX(ESITI_QUESTIONARI!$C$2:$C$5000,_xlfn.AGGREGATE(15,6,(ROW(ESITI_QUESTIONARI!$C$2:$C$5000)-ROW(ESITI_QUESTIONARI!$C$2)+1)/((ESITI_QUESTIONARI!$C$2:$C$5000&lt;&gt;"")*(COUNTIF($B$1:B322,ESITI_QUESTIONARI!$C$2:$C$5000)=0)),1)),"")</f>
        <v/>
      </c>
      <c r="C323" t="str">
        <f>IF(tbl_corsi[[#This Row],[TITOLO_INTERVENTO]]&lt;&gt;"",COUNTIF(ESITI_QUESTIONARI!C:C,tbl_corsi[[#This Row],[TITOLO_INTERVENTO]]),"")</f>
        <v/>
      </c>
      <c r="D323" t="str">
        <f>IF(tbl_corsi[[#This Row],[TITOLO_INTERVENTO]]&lt;&gt;"",tbl_corsi[[#This Row],[TITOLO_INTERVENTO]],"")</f>
        <v/>
      </c>
    </row>
    <row r="324" spans="1:4">
      <c r="A324" s="13"/>
      <c r="B324" s="13" t="str" cm="1">
        <f t="array" ref="B324">IFERROR(INDEX(ESITI_QUESTIONARI!$C$2:$C$5000,_xlfn.AGGREGATE(15,6,(ROW(ESITI_QUESTIONARI!$C$2:$C$5000)-ROW(ESITI_QUESTIONARI!$C$2)+1)/((ESITI_QUESTIONARI!$C$2:$C$5000&lt;&gt;"")*(COUNTIF($B$1:B323,ESITI_QUESTIONARI!$C$2:$C$5000)=0)),1)),"")</f>
        <v/>
      </c>
      <c r="C324" t="str">
        <f>IF(tbl_corsi[[#This Row],[TITOLO_INTERVENTO]]&lt;&gt;"",COUNTIF(ESITI_QUESTIONARI!C:C,tbl_corsi[[#This Row],[TITOLO_INTERVENTO]]),"")</f>
        <v/>
      </c>
      <c r="D324" t="str">
        <f>IF(tbl_corsi[[#This Row],[TITOLO_INTERVENTO]]&lt;&gt;"",tbl_corsi[[#This Row],[TITOLO_INTERVENTO]],"")</f>
        <v/>
      </c>
    </row>
    <row r="325" spans="1:4">
      <c r="A325" s="13"/>
      <c r="B325" s="13" t="str" cm="1">
        <f t="array" ref="B325">IFERROR(INDEX(ESITI_QUESTIONARI!$C$2:$C$5000,_xlfn.AGGREGATE(15,6,(ROW(ESITI_QUESTIONARI!$C$2:$C$5000)-ROW(ESITI_QUESTIONARI!$C$2)+1)/((ESITI_QUESTIONARI!$C$2:$C$5000&lt;&gt;"")*(COUNTIF($B$1:B324,ESITI_QUESTIONARI!$C$2:$C$5000)=0)),1)),"")</f>
        <v/>
      </c>
      <c r="C325" t="str">
        <f>IF(tbl_corsi[[#This Row],[TITOLO_INTERVENTO]]&lt;&gt;"",COUNTIF(ESITI_QUESTIONARI!C:C,tbl_corsi[[#This Row],[TITOLO_INTERVENTO]]),"")</f>
        <v/>
      </c>
      <c r="D325" t="str">
        <f>IF(tbl_corsi[[#This Row],[TITOLO_INTERVENTO]]&lt;&gt;"",tbl_corsi[[#This Row],[TITOLO_INTERVENTO]],"")</f>
        <v/>
      </c>
    </row>
    <row r="326" spans="1:4">
      <c r="A326" s="13"/>
      <c r="B326" s="13" t="str" cm="1">
        <f t="array" ref="B326">IFERROR(INDEX(ESITI_QUESTIONARI!$C$2:$C$5000,_xlfn.AGGREGATE(15,6,(ROW(ESITI_QUESTIONARI!$C$2:$C$5000)-ROW(ESITI_QUESTIONARI!$C$2)+1)/((ESITI_QUESTIONARI!$C$2:$C$5000&lt;&gt;"")*(COUNTIF($B$1:B325,ESITI_QUESTIONARI!$C$2:$C$5000)=0)),1)),"")</f>
        <v/>
      </c>
      <c r="C326" t="str">
        <f>IF(tbl_corsi[[#This Row],[TITOLO_INTERVENTO]]&lt;&gt;"",COUNTIF(ESITI_QUESTIONARI!C:C,tbl_corsi[[#This Row],[TITOLO_INTERVENTO]]),"")</f>
        <v/>
      </c>
      <c r="D326" t="str">
        <f>IF(tbl_corsi[[#This Row],[TITOLO_INTERVENTO]]&lt;&gt;"",tbl_corsi[[#This Row],[TITOLO_INTERVENTO]],"")</f>
        <v/>
      </c>
    </row>
    <row r="327" spans="1:4">
      <c r="A327" s="13"/>
      <c r="B327" s="13" t="str" cm="1">
        <f t="array" ref="B327">IFERROR(INDEX(ESITI_QUESTIONARI!$C$2:$C$5000,_xlfn.AGGREGATE(15,6,(ROW(ESITI_QUESTIONARI!$C$2:$C$5000)-ROW(ESITI_QUESTIONARI!$C$2)+1)/((ESITI_QUESTIONARI!$C$2:$C$5000&lt;&gt;"")*(COUNTIF($B$1:B326,ESITI_QUESTIONARI!$C$2:$C$5000)=0)),1)),"")</f>
        <v/>
      </c>
      <c r="C327" t="str">
        <f>IF(tbl_corsi[[#This Row],[TITOLO_INTERVENTO]]&lt;&gt;"",COUNTIF(ESITI_QUESTIONARI!C:C,tbl_corsi[[#This Row],[TITOLO_INTERVENTO]]),"")</f>
        <v/>
      </c>
      <c r="D327" t="str">
        <f>IF(tbl_corsi[[#This Row],[TITOLO_INTERVENTO]]&lt;&gt;"",tbl_corsi[[#This Row],[TITOLO_INTERVENTO]],"")</f>
        <v/>
      </c>
    </row>
    <row r="328" spans="1:4">
      <c r="A328" s="13"/>
      <c r="B328" s="13" t="str" cm="1">
        <f t="array" ref="B328">IFERROR(INDEX(ESITI_QUESTIONARI!$C$2:$C$5000,_xlfn.AGGREGATE(15,6,(ROW(ESITI_QUESTIONARI!$C$2:$C$5000)-ROW(ESITI_QUESTIONARI!$C$2)+1)/((ESITI_QUESTIONARI!$C$2:$C$5000&lt;&gt;"")*(COUNTIF($B$1:B327,ESITI_QUESTIONARI!$C$2:$C$5000)=0)),1)),"")</f>
        <v/>
      </c>
      <c r="C328" t="str">
        <f>IF(tbl_corsi[[#This Row],[TITOLO_INTERVENTO]]&lt;&gt;"",COUNTIF(ESITI_QUESTIONARI!C:C,tbl_corsi[[#This Row],[TITOLO_INTERVENTO]]),"")</f>
        <v/>
      </c>
      <c r="D328" t="str">
        <f>IF(tbl_corsi[[#This Row],[TITOLO_INTERVENTO]]&lt;&gt;"",tbl_corsi[[#This Row],[TITOLO_INTERVENTO]],"")</f>
        <v/>
      </c>
    </row>
    <row r="329" spans="1:4">
      <c r="A329" s="13"/>
      <c r="B329" s="13" t="str" cm="1">
        <f t="array" ref="B329">IFERROR(INDEX(ESITI_QUESTIONARI!$C$2:$C$5000,_xlfn.AGGREGATE(15,6,(ROW(ESITI_QUESTIONARI!$C$2:$C$5000)-ROW(ESITI_QUESTIONARI!$C$2)+1)/((ESITI_QUESTIONARI!$C$2:$C$5000&lt;&gt;"")*(COUNTIF($B$1:B328,ESITI_QUESTIONARI!$C$2:$C$5000)=0)),1)),"")</f>
        <v/>
      </c>
      <c r="C329" t="str">
        <f>IF(tbl_corsi[[#This Row],[TITOLO_INTERVENTO]]&lt;&gt;"",COUNTIF(ESITI_QUESTIONARI!C:C,tbl_corsi[[#This Row],[TITOLO_INTERVENTO]]),"")</f>
        <v/>
      </c>
      <c r="D329" t="str">
        <f>IF(tbl_corsi[[#This Row],[TITOLO_INTERVENTO]]&lt;&gt;"",tbl_corsi[[#This Row],[TITOLO_INTERVENTO]],"")</f>
        <v/>
      </c>
    </row>
    <row r="330" spans="1:4">
      <c r="A330" s="13"/>
      <c r="B330" s="13" t="str" cm="1">
        <f t="array" ref="B330">IFERROR(INDEX(ESITI_QUESTIONARI!$C$2:$C$5000,_xlfn.AGGREGATE(15,6,(ROW(ESITI_QUESTIONARI!$C$2:$C$5000)-ROW(ESITI_QUESTIONARI!$C$2)+1)/((ESITI_QUESTIONARI!$C$2:$C$5000&lt;&gt;"")*(COUNTIF($B$1:B329,ESITI_QUESTIONARI!$C$2:$C$5000)=0)),1)),"")</f>
        <v/>
      </c>
      <c r="C330" t="str">
        <f>IF(tbl_corsi[[#This Row],[TITOLO_INTERVENTO]]&lt;&gt;"",COUNTIF(ESITI_QUESTIONARI!C:C,tbl_corsi[[#This Row],[TITOLO_INTERVENTO]]),"")</f>
        <v/>
      </c>
      <c r="D330" t="str">
        <f>IF(tbl_corsi[[#This Row],[TITOLO_INTERVENTO]]&lt;&gt;"",tbl_corsi[[#This Row],[TITOLO_INTERVENTO]],"")</f>
        <v/>
      </c>
    </row>
    <row r="331" spans="1:4">
      <c r="A331" s="13"/>
      <c r="B331" s="13" t="str" cm="1">
        <f t="array" ref="B331">IFERROR(INDEX(ESITI_QUESTIONARI!$C$2:$C$5000,_xlfn.AGGREGATE(15,6,(ROW(ESITI_QUESTIONARI!$C$2:$C$5000)-ROW(ESITI_QUESTIONARI!$C$2)+1)/((ESITI_QUESTIONARI!$C$2:$C$5000&lt;&gt;"")*(COUNTIF($B$1:B330,ESITI_QUESTIONARI!$C$2:$C$5000)=0)),1)),"")</f>
        <v/>
      </c>
      <c r="C331" t="str">
        <f>IF(tbl_corsi[[#This Row],[TITOLO_INTERVENTO]]&lt;&gt;"",COUNTIF(ESITI_QUESTIONARI!C:C,tbl_corsi[[#This Row],[TITOLO_INTERVENTO]]),"")</f>
        <v/>
      </c>
      <c r="D331" t="str">
        <f>IF(tbl_corsi[[#This Row],[TITOLO_INTERVENTO]]&lt;&gt;"",tbl_corsi[[#This Row],[TITOLO_INTERVENTO]],"")</f>
        <v/>
      </c>
    </row>
    <row r="332" spans="1:4">
      <c r="A332" s="13"/>
      <c r="B332" s="13" t="str" cm="1">
        <f t="array" ref="B332">IFERROR(INDEX(ESITI_QUESTIONARI!$C$2:$C$5000,_xlfn.AGGREGATE(15,6,(ROW(ESITI_QUESTIONARI!$C$2:$C$5000)-ROW(ESITI_QUESTIONARI!$C$2)+1)/((ESITI_QUESTIONARI!$C$2:$C$5000&lt;&gt;"")*(COUNTIF($B$1:B331,ESITI_QUESTIONARI!$C$2:$C$5000)=0)),1)),"")</f>
        <v/>
      </c>
      <c r="C332" t="str">
        <f>IF(tbl_corsi[[#This Row],[TITOLO_INTERVENTO]]&lt;&gt;"",COUNTIF(ESITI_QUESTIONARI!C:C,tbl_corsi[[#This Row],[TITOLO_INTERVENTO]]),"")</f>
        <v/>
      </c>
      <c r="D332" t="str">
        <f>IF(tbl_corsi[[#This Row],[TITOLO_INTERVENTO]]&lt;&gt;"",tbl_corsi[[#This Row],[TITOLO_INTERVENTO]],"")</f>
        <v/>
      </c>
    </row>
    <row r="333" spans="1:4">
      <c r="A333" s="13"/>
      <c r="B333" s="13" t="str" cm="1">
        <f t="array" ref="B333">IFERROR(INDEX(ESITI_QUESTIONARI!$C$2:$C$5000,_xlfn.AGGREGATE(15,6,(ROW(ESITI_QUESTIONARI!$C$2:$C$5000)-ROW(ESITI_QUESTIONARI!$C$2)+1)/((ESITI_QUESTIONARI!$C$2:$C$5000&lt;&gt;"")*(COUNTIF($B$1:B332,ESITI_QUESTIONARI!$C$2:$C$5000)=0)),1)),"")</f>
        <v/>
      </c>
      <c r="C333" t="str">
        <f>IF(tbl_corsi[[#This Row],[TITOLO_INTERVENTO]]&lt;&gt;"",COUNTIF(ESITI_QUESTIONARI!C:C,tbl_corsi[[#This Row],[TITOLO_INTERVENTO]]),"")</f>
        <v/>
      </c>
      <c r="D333" t="str">
        <f>IF(tbl_corsi[[#This Row],[TITOLO_INTERVENTO]]&lt;&gt;"",tbl_corsi[[#This Row],[TITOLO_INTERVENTO]],"")</f>
        <v/>
      </c>
    </row>
    <row r="334" spans="1:4">
      <c r="A334" s="13"/>
      <c r="B334" s="13" t="str" cm="1">
        <f t="array" ref="B334">IFERROR(INDEX(ESITI_QUESTIONARI!$C$2:$C$5000,_xlfn.AGGREGATE(15,6,(ROW(ESITI_QUESTIONARI!$C$2:$C$5000)-ROW(ESITI_QUESTIONARI!$C$2)+1)/((ESITI_QUESTIONARI!$C$2:$C$5000&lt;&gt;"")*(COUNTIF($B$1:B333,ESITI_QUESTIONARI!$C$2:$C$5000)=0)),1)),"")</f>
        <v/>
      </c>
      <c r="C334" t="str">
        <f>IF(tbl_corsi[[#This Row],[TITOLO_INTERVENTO]]&lt;&gt;"",COUNTIF(ESITI_QUESTIONARI!C:C,tbl_corsi[[#This Row],[TITOLO_INTERVENTO]]),"")</f>
        <v/>
      </c>
      <c r="D334" t="str">
        <f>IF(tbl_corsi[[#This Row],[TITOLO_INTERVENTO]]&lt;&gt;"",tbl_corsi[[#This Row],[TITOLO_INTERVENTO]],"")</f>
        <v/>
      </c>
    </row>
    <row r="335" spans="1:4">
      <c r="A335" s="13"/>
      <c r="B335" s="13" t="str" cm="1">
        <f t="array" ref="B335">IFERROR(INDEX(ESITI_QUESTIONARI!$C$2:$C$5000,_xlfn.AGGREGATE(15,6,(ROW(ESITI_QUESTIONARI!$C$2:$C$5000)-ROW(ESITI_QUESTIONARI!$C$2)+1)/((ESITI_QUESTIONARI!$C$2:$C$5000&lt;&gt;"")*(COUNTIF($B$1:B334,ESITI_QUESTIONARI!$C$2:$C$5000)=0)),1)),"")</f>
        <v/>
      </c>
      <c r="C335" t="str">
        <f>IF(tbl_corsi[[#This Row],[TITOLO_INTERVENTO]]&lt;&gt;"",COUNTIF(ESITI_QUESTIONARI!C:C,tbl_corsi[[#This Row],[TITOLO_INTERVENTO]]),"")</f>
        <v/>
      </c>
      <c r="D335" t="str">
        <f>IF(tbl_corsi[[#This Row],[TITOLO_INTERVENTO]]&lt;&gt;"",tbl_corsi[[#This Row],[TITOLO_INTERVENTO]],"")</f>
        <v/>
      </c>
    </row>
    <row r="336" spans="1:4">
      <c r="A336" s="13"/>
      <c r="B336" s="13" t="str" cm="1">
        <f t="array" ref="B336">IFERROR(INDEX(ESITI_QUESTIONARI!$C$2:$C$5000,_xlfn.AGGREGATE(15,6,(ROW(ESITI_QUESTIONARI!$C$2:$C$5000)-ROW(ESITI_QUESTIONARI!$C$2)+1)/((ESITI_QUESTIONARI!$C$2:$C$5000&lt;&gt;"")*(COUNTIF($B$1:B335,ESITI_QUESTIONARI!$C$2:$C$5000)=0)),1)),"")</f>
        <v/>
      </c>
      <c r="C336" t="str">
        <f>IF(tbl_corsi[[#This Row],[TITOLO_INTERVENTO]]&lt;&gt;"",COUNTIF(ESITI_QUESTIONARI!C:C,tbl_corsi[[#This Row],[TITOLO_INTERVENTO]]),"")</f>
        <v/>
      </c>
      <c r="D336" t="str">
        <f>IF(tbl_corsi[[#This Row],[TITOLO_INTERVENTO]]&lt;&gt;"",tbl_corsi[[#This Row],[TITOLO_INTERVENTO]],"")</f>
        <v/>
      </c>
    </row>
    <row r="337" spans="1:4">
      <c r="A337" s="13"/>
      <c r="B337" s="13" t="str" cm="1">
        <f t="array" ref="B337">IFERROR(INDEX(ESITI_QUESTIONARI!$C$2:$C$5000,_xlfn.AGGREGATE(15,6,(ROW(ESITI_QUESTIONARI!$C$2:$C$5000)-ROW(ESITI_QUESTIONARI!$C$2)+1)/((ESITI_QUESTIONARI!$C$2:$C$5000&lt;&gt;"")*(COUNTIF($B$1:B336,ESITI_QUESTIONARI!$C$2:$C$5000)=0)),1)),"")</f>
        <v/>
      </c>
      <c r="C337" t="str">
        <f>IF(tbl_corsi[[#This Row],[TITOLO_INTERVENTO]]&lt;&gt;"",COUNTIF(ESITI_QUESTIONARI!C:C,tbl_corsi[[#This Row],[TITOLO_INTERVENTO]]),"")</f>
        <v/>
      </c>
      <c r="D337" t="str">
        <f>IF(tbl_corsi[[#This Row],[TITOLO_INTERVENTO]]&lt;&gt;"",tbl_corsi[[#This Row],[TITOLO_INTERVENTO]],"")</f>
        <v/>
      </c>
    </row>
    <row r="338" spans="1:4">
      <c r="A338" s="13"/>
      <c r="B338" s="13" t="str" cm="1">
        <f t="array" ref="B338">IFERROR(INDEX(ESITI_QUESTIONARI!$C$2:$C$5000,_xlfn.AGGREGATE(15,6,(ROW(ESITI_QUESTIONARI!$C$2:$C$5000)-ROW(ESITI_QUESTIONARI!$C$2)+1)/((ESITI_QUESTIONARI!$C$2:$C$5000&lt;&gt;"")*(COUNTIF($B$1:B337,ESITI_QUESTIONARI!$C$2:$C$5000)=0)),1)),"")</f>
        <v/>
      </c>
      <c r="C338" t="str">
        <f>IF(tbl_corsi[[#This Row],[TITOLO_INTERVENTO]]&lt;&gt;"",COUNTIF(ESITI_QUESTIONARI!C:C,tbl_corsi[[#This Row],[TITOLO_INTERVENTO]]),"")</f>
        <v/>
      </c>
      <c r="D338" t="str">
        <f>IF(tbl_corsi[[#This Row],[TITOLO_INTERVENTO]]&lt;&gt;"",tbl_corsi[[#This Row],[TITOLO_INTERVENTO]],"")</f>
        <v/>
      </c>
    </row>
    <row r="339" spans="1:4">
      <c r="A339" s="13"/>
      <c r="B339" s="13" t="str" cm="1">
        <f t="array" ref="B339">IFERROR(INDEX(ESITI_QUESTIONARI!$C$2:$C$5000,_xlfn.AGGREGATE(15,6,(ROW(ESITI_QUESTIONARI!$C$2:$C$5000)-ROW(ESITI_QUESTIONARI!$C$2)+1)/((ESITI_QUESTIONARI!$C$2:$C$5000&lt;&gt;"")*(COUNTIF($B$1:B338,ESITI_QUESTIONARI!$C$2:$C$5000)=0)),1)),"")</f>
        <v/>
      </c>
      <c r="C339" t="str">
        <f>IF(tbl_corsi[[#This Row],[TITOLO_INTERVENTO]]&lt;&gt;"",COUNTIF(ESITI_QUESTIONARI!C:C,tbl_corsi[[#This Row],[TITOLO_INTERVENTO]]),"")</f>
        <v/>
      </c>
      <c r="D339" t="str">
        <f>IF(tbl_corsi[[#This Row],[TITOLO_INTERVENTO]]&lt;&gt;"",tbl_corsi[[#This Row],[TITOLO_INTERVENTO]],"")</f>
        <v/>
      </c>
    </row>
    <row r="340" spans="1:4">
      <c r="A340" s="13"/>
      <c r="B340" s="13" t="str" cm="1">
        <f t="array" ref="B340">IFERROR(INDEX(ESITI_QUESTIONARI!$C$2:$C$5000,_xlfn.AGGREGATE(15,6,(ROW(ESITI_QUESTIONARI!$C$2:$C$5000)-ROW(ESITI_QUESTIONARI!$C$2)+1)/((ESITI_QUESTIONARI!$C$2:$C$5000&lt;&gt;"")*(COUNTIF($B$1:B339,ESITI_QUESTIONARI!$C$2:$C$5000)=0)),1)),"")</f>
        <v/>
      </c>
      <c r="C340" t="str">
        <f>IF(tbl_corsi[[#This Row],[TITOLO_INTERVENTO]]&lt;&gt;"",COUNTIF(ESITI_QUESTIONARI!C:C,tbl_corsi[[#This Row],[TITOLO_INTERVENTO]]),"")</f>
        <v/>
      </c>
      <c r="D340" t="str">
        <f>IF(tbl_corsi[[#This Row],[TITOLO_INTERVENTO]]&lt;&gt;"",tbl_corsi[[#This Row],[TITOLO_INTERVENTO]],"")</f>
        <v/>
      </c>
    </row>
    <row r="341" spans="1:4">
      <c r="A341" s="13"/>
      <c r="B341" s="13" t="str" cm="1">
        <f t="array" ref="B341">IFERROR(INDEX(ESITI_QUESTIONARI!$C$2:$C$5000,_xlfn.AGGREGATE(15,6,(ROW(ESITI_QUESTIONARI!$C$2:$C$5000)-ROW(ESITI_QUESTIONARI!$C$2)+1)/((ESITI_QUESTIONARI!$C$2:$C$5000&lt;&gt;"")*(COUNTIF($B$1:B340,ESITI_QUESTIONARI!$C$2:$C$5000)=0)),1)),"")</f>
        <v/>
      </c>
      <c r="C341" t="str">
        <f>IF(tbl_corsi[[#This Row],[TITOLO_INTERVENTO]]&lt;&gt;"",COUNTIF(ESITI_QUESTIONARI!C:C,tbl_corsi[[#This Row],[TITOLO_INTERVENTO]]),"")</f>
        <v/>
      </c>
      <c r="D341" t="str">
        <f>IF(tbl_corsi[[#This Row],[TITOLO_INTERVENTO]]&lt;&gt;"",tbl_corsi[[#This Row],[TITOLO_INTERVENTO]],"")</f>
        <v/>
      </c>
    </row>
    <row r="342" spans="1:4">
      <c r="A342" s="13"/>
      <c r="B342" s="13" t="str" cm="1">
        <f t="array" ref="B342">IFERROR(INDEX(ESITI_QUESTIONARI!$C$2:$C$5000,_xlfn.AGGREGATE(15,6,(ROW(ESITI_QUESTIONARI!$C$2:$C$5000)-ROW(ESITI_QUESTIONARI!$C$2)+1)/((ESITI_QUESTIONARI!$C$2:$C$5000&lt;&gt;"")*(COUNTIF($B$1:B341,ESITI_QUESTIONARI!$C$2:$C$5000)=0)),1)),"")</f>
        <v/>
      </c>
      <c r="C342" t="str">
        <f>IF(tbl_corsi[[#This Row],[TITOLO_INTERVENTO]]&lt;&gt;"",COUNTIF(ESITI_QUESTIONARI!C:C,tbl_corsi[[#This Row],[TITOLO_INTERVENTO]]),"")</f>
        <v/>
      </c>
      <c r="D342" t="str">
        <f>IF(tbl_corsi[[#This Row],[TITOLO_INTERVENTO]]&lt;&gt;"",tbl_corsi[[#This Row],[TITOLO_INTERVENTO]],"")</f>
        <v/>
      </c>
    </row>
    <row r="343" spans="1:4">
      <c r="A343" s="13"/>
      <c r="B343" s="13" t="str" cm="1">
        <f t="array" ref="B343">IFERROR(INDEX(ESITI_QUESTIONARI!$C$2:$C$5000,_xlfn.AGGREGATE(15,6,(ROW(ESITI_QUESTIONARI!$C$2:$C$5000)-ROW(ESITI_QUESTIONARI!$C$2)+1)/((ESITI_QUESTIONARI!$C$2:$C$5000&lt;&gt;"")*(COUNTIF($B$1:B342,ESITI_QUESTIONARI!$C$2:$C$5000)=0)),1)),"")</f>
        <v/>
      </c>
      <c r="C343" t="str">
        <f>IF(tbl_corsi[[#This Row],[TITOLO_INTERVENTO]]&lt;&gt;"",COUNTIF(ESITI_QUESTIONARI!C:C,tbl_corsi[[#This Row],[TITOLO_INTERVENTO]]),"")</f>
        <v/>
      </c>
      <c r="D343" t="str">
        <f>IF(tbl_corsi[[#This Row],[TITOLO_INTERVENTO]]&lt;&gt;"",tbl_corsi[[#This Row],[TITOLO_INTERVENTO]],"")</f>
        <v/>
      </c>
    </row>
    <row r="344" spans="1:4">
      <c r="A344" s="13"/>
      <c r="B344" s="13" t="str" cm="1">
        <f t="array" ref="B344">IFERROR(INDEX(ESITI_QUESTIONARI!$C$2:$C$5000,_xlfn.AGGREGATE(15,6,(ROW(ESITI_QUESTIONARI!$C$2:$C$5000)-ROW(ESITI_QUESTIONARI!$C$2)+1)/((ESITI_QUESTIONARI!$C$2:$C$5000&lt;&gt;"")*(COUNTIF($B$1:B343,ESITI_QUESTIONARI!$C$2:$C$5000)=0)),1)),"")</f>
        <v/>
      </c>
      <c r="C344" t="str">
        <f>IF(tbl_corsi[[#This Row],[TITOLO_INTERVENTO]]&lt;&gt;"",COUNTIF(ESITI_QUESTIONARI!C:C,tbl_corsi[[#This Row],[TITOLO_INTERVENTO]]),"")</f>
        <v/>
      </c>
      <c r="D344" t="str">
        <f>IF(tbl_corsi[[#This Row],[TITOLO_INTERVENTO]]&lt;&gt;"",tbl_corsi[[#This Row],[TITOLO_INTERVENTO]],"")</f>
        <v/>
      </c>
    </row>
    <row r="345" spans="1:4">
      <c r="A345" s="13"/>
      <c r="B345" s="13" t="str" cm="1">
        <f t="array" ref="B345">IFERROR(INDEX(ESITI_QUESTIONARI!$C$2:$C$5000,_xlfn.AGGREGATE(15,6,(ROW(ESITI_QUESTIONARI!$C$2:$C$5000)-ROW(ESITI_QUESTIONARI!$C$2)+1)/((ESITI_QUESTIONARI!$C$2:$C$5000&lt;&gt;"")*(COUNTIF($B$1:B344,ESITI_QUESTIONARI!$C$2:$C$5000)=0)),1)),"")</f>
        <v/>
      </c>
      <c r="C345" t="str">
        <f>IF(tbl_corsi[[#This Row],[TITOLO_INTERVENTO]]&lt;&gt;"",COUNTIF(ESITI_QUESTIONARI!C:C,tbl_corsi[[#This Row],[TITOLO_INTERVENTO]]),"")</f>
        <v/>
      </c>
      <c r="D345" t="str">
        <f>IF(tbl_corsi[[#This Row],[TITOLO_INTERVENTO]]&lt;&gt;"",tbl_corsi[[#This Row],[TITOLO_INTERVENTO]],"")</f>
        <v/>
      </c>
    </row>
    <row r="346" spans="1:4">
      <c r="A346" s="13"/>
      <c r="B346" s="13" t="str" cm="1">
        <f t="array" ref="B346">IFERROR(INDEX(ESITI_QUESTIONARI!$C$2:$C$5000,_xlfn.AGGREGATE(15,6,(ROW(ESITI_QUESTIONARI!$C$2:$C$5000)-ROW(ESITI_QUESTIONARI!$C$2)+1)/((ESITI_QUESTIONARI!$C$2:$C$5000&lt;&gt;"")*(COUNTIF($B$1:B345,ESITI_QUESTIONARI!$C$2:$C$5000)=0)),1)),"")</f>
        <v/>
      </c>
      <c r="C346" t="str">
        <f>IF(tbl_corsi[[#This Row],[TITOLO_INTERVENTO]]&lt;&gt;"",COUNTIF(ESITI_QUESTIONARI!C:C,tbl_corsi[[#This Row],[TITOLO_INTERVENTO]]),"")</f>
        <v/>
      </c>
      <c r="D346" t="str">
        <f>IF(tbl_corsi[[#This Row],[TITOLO_INTERVENTO]]&lt;&gt;"",tbl_corsi[[#This Row],[TITOLO_INTERVENTO]],"")</f>
        <v/>
      </c>
    </row>
    <row r="347" spans="1:4">
      <c r="A347" s="13"/>
      <c r="B347" s="13" t="str" cm="1">
        <f t="array" ref="B347">IFERROR(INDEX(ESITI_QUESTIONARI!$C$2:$C$5000,_xlfn.AGGREGATE(15,6,(ROW(ESITI_QUESTIONARI!$C$2:$C$5000)-ROW(ESITI_QUESTIONARI!$C$2)+1)/((ESITI_QUESTIONARI!$C$2:$C$5000&lt;&gt;"")*(COUNTIF($B$1:B346,ESITI_QUESTIONARI!$C$2:$C$5000)=0)),1)),"")</f>
        <v/>
      </c>
      <c r="C347" t="str">
        <f>IF(tbl_corsi[[#This Row],[TITOLO_INTERVENTO]]&lt;&gt;"",COUNTIF(ESITI_QUESTIONARI!C:C,tbl_corsi[[#This Row],[TITOLO_INTERVENTO]]),"")</f>
        <v/>
      </c>
      <c r="D347" t="str">
        <f>IF(tbl_corsi[[#This Row],[TITOLO_INTERVENTO]]&lt;&gt;"",tbl_corsi[[#This Row],[TITOLO_INTERVENTO]],"")</f>
        <v/>
      </c>
    </row>
    <row r="348" spans="1:4">
      <c r="A348" s="13"/>
      <c r="B348" s="13" t="str" cm="1">
        <f t="array" ref="B348">IFERROR(INDEX(ESITI_QUESTIONARI!$C$2:$C$5000,_xlfn.AGGREGATE(15,6,(ROW(ESITI_QUESTIONARI!$C$2:$C$5000)-ROW(ESITI_QUESTIONARI!$C$2)+1)/((ESITI_QUESTIONARI!$C$2:$C$5000&lt;&gt;"")*(COUNTIF($B$1:B347,ESITI_QUESTIONARI!$C$2:$C$5000)=0)),1)),"")</f>
        <v/>
      </c>
      <c r="C348" t="str">
        <f>IF(tbl_corsi[[#This Row],[TITOLO_INTERVENTO]]&lt;&gt;"",COUNTIF(ESITI_QUESTIONARI!C:C,tbl_corsi[[#This Row],[TITOLO_INTERVENTO]]),"")</f>
        <v/>
      </c>
      <c r="D348" t="str">
        <f>IF(tbl_corsi[[#This Row],[TITOLO_INTERVENTO]]&lt;&gt;"",tbl_corsi[[#This Row],[TITOLO_INTERVENTO]],"")</f>
        <v/>
      </c>
    </row>
    <row r="349" spans="1:4">
      <c r="A349" s="13"/>
      <c r="B349" s="13" t="str" cm="1">
        <f t="array" ref="B349">IFERROR(INDEX(ESITI_QUESTIONARI!$C$2:$C$5000,_xlfn.AGGREGATE(15,6,(ROW(ESITI_QUESTIONARI!$C$2:$C$5000)-ROW(ESITI_QUESTIONARI!$C$2)+1)/((ESITI_QUESTIONARI!$C$2:$C$5000&lt;&gt;"")*(COUNTIF($B$1:B348,ESITI_QUESTIONARI!$C$2:$C$5000)=0)),1)),"")</f>
        <v/>
      </c>
      <c r="C349" t="str">
        <f>IF(tbl_corsi[[#This Row],[TITOLO_INTERVENTO]]&lt;&gt;"",COUNTIF(ESITI_QUESTIONARI!C:C,tbl_corsi[[#This Row],[TITOLO_INTERVENTO]]),"")</f>
        <v/>
      </c>
      <c r="D349" t="str">
        <f>IF(tbl_corsi[[#This Row],[TITOLO_INTERVENTO]]&lt;&gt;"",tbl_corsi[[#This Row],[TITOLO_INTERVENTO]],"")</f>
        <v/>
      </c>
    </row>
    <row r="350" spans="1:4">
      <c r="A350" s="13"/>
      <c r="B350" s="13" t="str" cm="1">
        <f t="array" ref="B350">IFERROR(INDEX(ESITI_QUESTIONARI!$C$2:$C$5000,_xlfn.AGGREGATE(15,6,(ROW(ESITI_QUESTIONARI!$C$2:$C$5000)-ROW(ESITI_QUESTIONARI!$C$2)+1)/((ESITI_QUESTIONARI!$C$2:$C$5000&lt;&gt;"")*(COUNTIF($B$1:B349,ESITI_QUESTIONARI!$C$2:$C$5000)=0)),1)),"")</f>
        <v/>
      </c>
      <c r="C350" t="str">
        <f>IF(tbl_corsi[[#This Row],[TITOLO_INTERVENTO]]&lt;&gt;"",COUNTIF(ESITI_QUESTIONARI!C:C,tbl_corsi[[#This Row],[TITOLO_INTERVENTO]]),"")</f>
        <v/>
      </c>
      <c r="D350" t="str">
        <f>IF(tbl_corsi[[#This Row],[TITOLO_INTERVENTO]]&lt;&gt;"",tbl_corsi[[#This Row],[TITOLO_INTERVENTO]],"")</f>
        <v/>
      </c>
    </row>
    <row r="351" spans="1:4">
      <c r="A351" s="13"/>
      <c r="B351" s="13" t="str" cm="1">
        <f t="array" ref="B351">IFERROR(INDEX(ESITI_QUESTIONARI!$C$2:$C$5000,_xlfn.AGGREGATE(15,6,(ROW(ESITI_QUESTIONARI!$C$2:$C$5000)-ROW(ESITI_QUESTIONARI!$C$2)+1)/((ESITI_QUESTIONARI!$C$2:$C$5000&lt;&gt;"")*(COUNTIF($B$1:B350,ESITI_QUESTIONARI!$C$2:$C$5000)=0)),1)),"")</f>
        <v/>
      </c>
      <c r="C351" t="str">
        <f>IF(tbl_corsi[[#This Row],[TITOLO_INTERVENTO]]&lt;&gt;"",COUNTIF(ESITI_QUESTIONARI!C:C,tbl_corsi[[#This Row],[TITOLO_INTERVENTO]]),"")</f>
        <v/>
      </c>
      <c r="D351" t="str">
        <f>IF(tbl_corsi[[#This Row],[TITOLO_INTERVENTO]]&lt;&gt;"",tbl_corsi[[#This Row],[TITOLO_INTERVENTO]],"")</f>
        <v/>
      </c>
    </row>
    <row r="352" spans="1:4">
      <c r="A352" s="13"/>
      <c r="B352" s="13" t="str" cm="1">
        <f t="array" ref="B352">IFERROR(INDEX(ESITI_QUESTIONARI!$C$2:$C$5000,_xlfn.AGGREGATE(15,6,(ROW(ESITI_QUESTIONARI!$C$2:$C$5000)-ROW(ESITI_QUESTIONARI!$C$2)+1)/((ESITI_QUESTIONARI!$C$2:$C$5000&lt;&gt;"")*(COUNTIF($B$1:B351,ESITI_QUESTIONARI!$C$2:$C$5000)=0)),1)),"")</f>
        <v/>
      </c>
      <c r="C352" t="str">
        <f>IF(tbl_corsi[[#This Row],[TITOLO_INTERVENTO]]&lt;&gt;"",COUNTIF(ESITI_QUESTIONARI!C:C,tbl_corsi[[#This Row],[TITOLO_INTERVENTO]]),"")</f>
        <v/>
      </c>
      <c r="D352" t="str">
        <f>IF(tbl_corsi[[#This Row],[TITOLO_INTERVENTO]]&lt;&gt;"",tbl_corsi[[#This Row],[TITOLO_INTERVENTO]],"")</f>
        <v/>
      </c>
    </row>
    <row r="353" spans="1:4">
      <c r="A353" s="13"/>
      <c r="B353" s="13" t="str" cm="1">
        <f t="array" ref="B353">IFERROR(INDEX(ESITI_QUESTIONARI!$C$2:$C$5000,_xlfn.AGGREGATE(15,6,(ROW(ESITI_QUESTIONARI!$C$2:$C$5000)-ROW(ESITI_QUESTIONARI!$C$2)+1)/((ESITI_QUESTIONARI!$C$2:$C$5000&lt;&gt;"")*(COUNTIF($B$1:B352,ESITI_QUESTIONARI!$C$2:$C$5000)=0)),1)),"")</f>
        <v/>
      </c>
      <c r="C353" t="str">
        <f>IF(tbl_corsi[[#This Row],[TITOLO_INTERVENTO]]&lt;&gt;"",COUNTIF(ESITI_QUESTIONARI!C:C,tbl_corsi[[#This Row],[TITOLO_INTERVENTO]]),"")</f>
        <v/>
      </c>
      <c r="D353" t="str">
        <f>IF(tbl_corsi[[#This Row],[TITOLO_INTERVENTO]]&lt;&gt;"",tbl_corsi[[#This Row],[TITOLO_INTERVENTO]],"")</f>
        <v/>
      </c>
    </row>
    <row r="354" spans="1:4">
      <c r="A354" s="13"/>
      <c r="B354" s="13" t="str" cm="1">
        <f t="array" ref="B354">IFERROR(INDEX(ESITI_QUESTIONARI!$C$2:$C$5000,_xlfn.AGGREGATE(15,6,(ROW(ESITI_QUESTIONARI!$C$2:$C$5000)-ROW(ESITI_QUESTIONARI!$C$2)+1)/((ESITI_QUESTIONARI!$C$2:$C$5000&lt;&gt;"")*(COUNTIF($B$1:B353,ESITI_QUESTIONARI!$C$2:$C$5000)=0)),1)),"")</f>
        <v/>
      </c>
      <c r="C354" t="str">
        <f>IF(tbl_corsi[[#This Row],[TITOLO_INTERVENTO]]&lt;&gt;"",COUNTIF(ESITI_QUESTIONARI!C:C,tbl_corsi[[#This Row],[TITOLO_INTERVENTO]]),"")</f>
        <v/>
      </c>
      <c r="D354" t="str">
        <f>IF(tbl_corsi[[#This Row],[TITOLO_INTERVENTO]]&lt;&gt;"",tbl_corsi[[#This Row],[TITOLO_INTERVENTO]],"")</f>
        <v/>
      </c>
    </row>
    <row r="355" spans="1:4">
      <c r="A355" s="13"/>
      <c r="B355" s="13" t="str" cm="1">
        <f t="array" ref="B355">IFERROR(INDEX(ESITI_QUESTIONARI!$C$2:$C$5000,_xlfn.AGGREGATE(15,6,(ROW(ESITI_QUESTIONARI!$C$2:$C$5000)-ROW(ESITI_QUESTIONARI!$C$2)+1)/((ESITI_QUESTIONARI!$C$2:$C$5000&lt;&gt;"")*(COUNTIF($B$1:B354,ESITI_QUESTIONARI!$C$2:$C$5000)=0)),1)),"")</f>
        <v/>
      </c>
      <c r="C355" t="str">
        <f>IF(tbl_corsi[[#This Row],[TITOLO_INTERVENTO]]&lt;&gt;"",COUNTIF(ESITI_QUESTIONARI!C:C,tbl_corsi[[#This Row],[TITOLO_INTERVENTO]]),"")</f>
        <v/>
      </c>
      <c r="D355" t="str">
        <f>IF(tbl_corsi[[#This Row],[TITOLO_INTERVENTO]]&lt;&gt;"",tbl_corsi[[#This Row],[TITOLO_INTERVENTO]],"")</f>
        <v/>
      </c>
    </row>
    <row r="356" spans="1:4">
      <c r="A356" s="13"/>
      <c r="B356" s="13" t="str" cm="1">
        <f t="array" ref="B356">IFERROR(INDEX(ESITI_QUESTIONARI!$C$2:$C$5000,_xlfn.AGGREGATE(15,6,(ROW(ESITI_QUESTIONARI!$C$2:$C$5000)-ROW(ESITI_QUESTIONARI!$C$2)+1)/((ESITI_QUESTIONARI!$C$2:$C$5000&lt;&gt;"")*(COUNTIF($B$1:B355,ESITI_QUESTIONARI!$C$2:$C$5000)=0)),1)),"")</f>
        <v/>
      </c>
      <c r="C356" t="str">
        <f>IF(tbl_corsi[[#This Row],[TITOLO_INTERVENTO]]&lt;&gt;"",COUNTIF(ESITI_QUESTIONARI!C:C,tbl_corsi[[#This Row],[TITOLO_INTERVENTO]]),"")</f>
        <v/>
      </c>
      <c r="D356" t="str">
        <f>IF(tbl_corsi[[#This Row],[TITOLO_INTERVENTO]]&lt;&gt;"",tbl_corsi[[#This Row],[TITOLO_INTERVENTO]],"")</f>
        <v/>
      </c>
    </row>
    <row r="357" spans="1:4">
      <c r="A357" s="13"/>
      <c r="B357" s="13" t="str" cm="1">
        <f t="array" ref="B357">IFERROR(INDEX(ESITI_QUESTIONARI!$C$2:$C$5000,_xlfn.AGGREGATE(15,6,(ROW(ESITI_QUESTIONARI!$C$2:$C$5000)-ROW(ESITI_QUESTIONARI!$C$2)+1)/((ESITI_QUESTIONARI!$C$2:$C$5000&lt;&gt;"")*(COUNTIF($B$1:B356,ESITI_QUESTIONARI!$C$2:$C$5000)=0)),1)),"")</f>
        <v/>
      </c>
      <c r="C357" t="str">
        <f>IF(tbl_corsi[[#This Row],[TITOLO_INTERVENTO]]&lt;&gt;"",COUNTIF(ESITI_QUESTIONARI!C:C,tbl_corsi[[#This Row],[TITOLO_INTERVENTO]]),"")</f>
        <v/>
      </c>
      <c r="D357" t="str">
        <f>IF(tbl_corsi[[#This Row],[TITOLO_INTERVENTO]]&lt;&gt;"",tbl_corsi[[#This Row],[TITOLO_INTERVENTO]],"")</f>
        <v/>
      </c>
    </row>
    <row r="358" spans="1:4">
      <c r="A358" s="13"/>
      <c r="B358" s="13" t="str" cm="1">
        <f t="array" ref="B358">IFERROR(INDEX(ESITI_QUESTIONARI!$C$2:$C$5000,_xlfn.AGGREGATE(15,6,(ROW(ESITI_QUESTIONARI!$C$2:$C$5000)-ROW(ESITI_QUESTIONARI!$C$2)+1)/((ESITI_QUESTIONARI!$C$2:$C$5000&lt;&gt;"")*(COUNTIF($B$1:B357,ESITI_QUESTIONARI!$C$2:$C$5000)=0)),1)),"")</f>
        <v/>
      </c>
      <c r="C358" t="str">
        <f>IF(tbl_corsi[[#This Row],[TITOLO_INTERVENTO]]&lt;&gt;"",COUNTIF(ESITI_QUESTIONARI!C:C,tbl_corsi[[#This Row],[TITOLO_INTERVENTO]]),"")</f>
        <v/>
      </c>
      <c r="D358" t="str">
        <f>IF(tbl_corsi[[#This Row],[TITOLO_INTERVENTO]]&lt;&gt;"",tbl_corsi[[#This Row],[TITOLO_INTERVENTO]],"")</f>
        <v/>
      </c>
    </row>
    <row r="359" spans="1:4">
      <c r="A359" s="13"/>
      <c r="B359" s="13" t="str" cm="1">
        <f t="array" ref="B359">IFERROR(INDEX(ESITI_QUESTIONARI!$C$2:$C$5000,_xlfn.AGGREGATE(15,6,(ROW(ESITI_QUESTIONARI!$C$2:$C$5000)-ROW(ESITI_QUESTIONARI!$C$2)+1)/((ESITI_QUESTIONARI!$C$2:$C$5000&lt;&gt;"")*(COUNTIF($B$1:B358,ESITI_QUESTIONARI!$C$2:$C$5000)=0)),1)),"")</f>
        <v/>
      </c>
      <c r="C359" t="str">
        <f>IF(tbl_corsi[[#This Row],[TITOLO_INTERVENTO]]&lt;&gt;"",COUNTIF(ESITI_QUESTIONARI!C:C,tbl_corsi[[#This Row],[TITOLO_INTERVENTO]]),"")</f>
        <v/>
      </c>
      <c r="D359" t="str">
        <f>IF(tbl_corsi[[#This Row],[TITOLO_INTERVENTO]]&lt;&gt;"",tbl_corsi[[#This Row],[TITOLO_INTERVENTO]],"")</f>
        <v/>
      </c>
    </row>
    <row r="360" spans="1:4">
      <c r="A360" s="13"/>
      <c r="B360" s="13" t="str" cm="1">
        <f t="array" ref="B360">IFERROR(INDEX(ESITI_QUESTIONARI!$C$2:$C$5000,_xlfn.AGGREGATE(15,6,(ROW(ESITI_QUESTIONARI!$C$2:$C$5000)-ROW(ESITI_QUESTIONARI!$C$2)+1)/((ESITI_QUESTIONARI!$C$2:$C$5000&lt;&gt;"")*(COUNTIF($B$1:B359,ESITI_QUESTIONARI!$C$2:$C$5000)=0)),1)),"")</f>
        <v/>
      </c>
      <c r="C360" t="str">
        <f>IF(tbl_corsi[[#This Row],[TITOLO_INTERVENTO]]&lt;&gt;"",COUNTIF(ESITI_QUESTIONARI!C:C,tbl_corsi[[#This Row],[TITOLO_INTERVENTO]]),"")</f>
        <v/>
      </c>
      <c r="D360" t="str">
        <f>IF(tbl_corsi[[#This Row],[TITOLO_INTERVENTO]]&lt;&gt;"",tbl_corsi[[#This Row],[TITOLO_INTERVENTO]],"")</f>
        <v/>
      </c>
    </row>
    <row r="361" spans="1:4">
      <c r="A361" s="13"/>
      <c r="B361" s="13" t="str" cm="1">
        <f t="array" ref="B361">IFERROR(INDEX(ESITI_QUESTIONARI!$C$2:$C$5000,_xlfn.AGGREGATE(15,6,(ROW(ESITI_QUESTIONARI!$C$2:$C$5000)-ROW(ESITI_QUESTIONARI!$C$2)+1)/((ESITI_QUESTIONARI!$C$2:$C$5000&lt;&gt;"")*(COUNTIF($B$1:B360,ESITI_QUESTIONARI!$C$2:$C$5000)=0)),1)),"")</f>
        <v/>
      </c>
      <c r="C361" t="str">
        <f>IF(tbl_corsi[[#This Row],[TITOLO_INTERVENTO]]&lt;&gt;"",COUNTIF(ESITI_QUESTIONARI!C:C,tbl_corsi[[#This Row],[TITOLO_INTERVENTO]]),"")</f>
        <v/>
      </c>
      <c r="D361" t="str">
        <f>IF(tbl_corsi[[#This Row],[TITOLO_INTERVENTO]]&lt;&gt;"",tbl_corsi[[#This Row],[TITOLO_INTERVENTO]],"")</f>
        <v/>
      </c>
    </row>
    <row r="362" spans="1:4">
      <c r="A362" s="13"/>
      <c r="B362" s="13" t="str" cm="1">
        <f t="array" ref="B362">IFERROR(INDEX(ESITI_QUESTIONARI!$C$2:$C$5000,_xlfn.AGGREGATE(15,6,(ROW(ESITI_QUESTIONARI!$C$2:$C$5000)-ROW(ESITI_QUESTIONARI!$C$2)+1)/((ESITI_QUESTIONARI!$C$2:$C$5000&lt;&gt;"")*(COUNTIF($B$1:B361,ESITI_QUESTIONARI!$C$2:$C$5000)=0)),1)),"")</f>
        <v/>
      </c>
      <c r="C362" t="str">
        <f>IF(tbl_corsi[[#This Row],[TITOLO_INTERVENTO]]&lt;&gt;"",COUNTIF(ESITI_QUESTIONARI!C:C,tbl_corsi[[#This Row],[TITOLO_INTERVENTO]]),"")</f>
        <v/>
      </c>
      <c r="D362" t="str">
        <f>IF(tbl_corsi[[#This Row],[TITOLO_INTERVENTO]]&lt;&gt;"",tbl_corsi[[#This Row],[TITOLO_INTERVENTO]],"")</f>
        <v/>
      </c>
    </row>
    <row r="363" spans="1:4">
      <c r="A363" s="13"/>
      <c r="B363" s="13" t="str" cm="1">
        <f t="array" ref="B363">IFERROR(INDEX(ESITI_QUESTIONARI!$C$2:$C$5000,_xlfn.AGGREGATE(15,6,(ROW(ESITI_QUESTIONARI!$C$2:$C$5000)-ROW(ESITI_QUESTIONARI!$C$2)+1)/((ESITI_QUESTIONARI!$C$2:$C$5000&lt;&gt;"")*(COUNTIF($B$1:B362,ESITI_QUESTIONARI!$C$2:$C$5000)=0)),1)),"")</f>
        <v/>
      </c>
      <c r="C363" t="str">
        <f>IF(tbl_corsi[[#This Row],[TITOLO_INTERVENTO]]&lt;&gt;"",COUNTIF(ESITI_QUESTIONARI!C:C,tbl_corsi[[#This Row],[TITOLO_INTERVENTO]]),"")</f>
        <v/>
      </c>
      <c r="D363" t="str">
        <f>IF(tbl_corsi[[#This Row],[TITOLO_INTERVENTO]]&lt;&gt;"",tbl_corsi[[#This Row],[TITOLO_INTERVENTO]],"")</f>
        <v/>
      </c>
    </row>
    <row r="364" spans="1:4">
      <c r="A364" s="13"/>
      <c r="B364" s="13" t="str" cm="1">
        <f t="array" ref="B364">IFERROR(INDEX(ESITI_QUESTIONARI!$C$2:$C$5000,_xlfn.AGGREGATE(15,6,(ROW(ESITI_QUESTIONARI!$C$2:$C$5000)-ROW(ESITI_QUESTIONARI!$C$2)+1)/((ESITI_QUESTIONARI!$C$2:$C$5000&lt;&gt;"")*(COUNTIF($B$1:B363,ESITI_QUESTIONARI!$C$2:$C$5000)=0)),1)),"")</f>
        <v/>
      </c>
      <c r="C364" t="str">
        <f>IF(tbl_corsi[[#This Row],[TITOLO_INTERVENTO]]&lt;&gt;"",COUNTIF(ESITI_QUESTIONARI!C:C,tbl_corsi[[#This Row],[TITOLO_INTERVENTO]]),"")</f>
        <v/>
      </c>
      <c r="D364" t="str">
        <f>IF(tbl_corsi[[#This Row],[TITOLO_INTERVENTO]]&lt;&gt;"",tbl_corsi[[#This Row],[TITOLO_INTERVENTO]],"")</f>
        <v/>
      </c>
    </row>
    <row r="365" spans="1:4">
      <c r="A365" s="13"/>
      <c r="B365" s="13" t="str" cm="1">
        <f t="array" ref="B365">IFERROR(INDEX(ESITI_QUESTIONARI!$C$2:$C$5000,_xlfn.AGGREGATE(15,6,(ROW(ESITI_QUESTIONARI!$C$2:$C$5000)-ROW(ESITI_QUESTIONARI!$C$2)+1)/((ESITI_QUESTIONARI!$C$2:$C$5000&lt;&gt;"")*(COUNTIF($B$1:B364,ESITI_QUESTIONARI!$C$2:$C$5000)=0)),1)),"")</f>
        <v/>
      </c>
      <c r="C365" t="str">
        <f>IF(tbl_corsi[[#This Row],[TITOLO_INTERVENTO]]&lt;&gt;"",COUNTIF(ESITI_QUESTIONARI!C:C,tbl_corsi[[#This Row],[TITOLO_INTERVENTO]]),"")</f>
        <v/>
      </c>
      <c r="D365" t="str">
        <f>IF(tbl_corsi[[#This Row],[TITOLO_INTERVENTO]]&lt;&gt;"",tbl_corsi[[#This Row],[TITOLO_INTERVENTO]],"")</f>
        <v/>
      </c>
    </row>
    <row r="366" spans="1:4">
      <c r="A366" s="13"/>
      <c r="B366" s="13" t="str" cm="1">
        <f t="array" ref="B366">IFERROR(INDEX(ESITI_QUESTIONARI!$C$2:$C$5000,_xlfn.AGGREGATE(15,6,(ROW(ESITI_QUESTIONARI!$C$2:$C$5000)-ROW(ESITI_QUESTIONARI!$C$2)+1)/((ESITI_QUESTIONARI!$C$2:$C$5000&lt;&gt;"")*(COUNTIF($B$1:B365,ESITI_QUESTIONARI!$C$2:$C$5000)=0)),1)),"")</f>
        <v/>
      </c>
      <c r="C366" t="str">
        <f>IF(tbl_corsi[[#This Row],[TITOLO_INTERVENTO]]&lt;&gt;"",COUNTIF(ESITI_QUESTIONARI!C:C,tbl_corsi[[#This Row],[TITOLO_INTERVENTO]]),"")</f>
        <v/>
      </c>
      <c r="D366" t="str">
        <f>IF(tbl_corsi[[#This Row],[TITOLO_INTERVENTO]]&lt;&gt;"",tbl_corsi[[#This Row],[TITOLO_INTERVENTO]],"")</f>
        <v/>
      </c>
    </row>
    <row r="367" spans="1:4">
      <c r="A367" s="13"/>
      <c r="B367" s="13" t="str" cm="1">
        <f t="array" ref="B367">IFERROR(INDEX(ESITI_QUESTIONARI!$C$2:$C$5000,_xlfn.AGGREGATE(15,6,(ROW(ESITI_QUESTIONARI!$C$2:$C$5000)-ROW(ESITI_QUESTIONARI!$C$2)+1)/((ESITI_QUESTIONARI!$C$2:$C$5000&lt;&gt;"")*(COUNTIF($B$1:B366,ESITI_QUESTIONARI!$C$2:$C$5000)=0)),1)),"")</f>
        <v/>
      </c>
      <c r="C367" t="str">
        <f>IF(tbl_corsi[[#This Row],[TITOLO_INTERVENTO]]&lt;&gt;"",COUNTIF(ESITI_QUESTIONARI!C:C,tbl_corsi[[#This Row],[TITOLO_INTERVENTO]]),"")</f>
        <v/>
      </c>
      <c r="D367" t="str">
        <f>IF(tbl_corsi[[#This Row],[TITOLO_INTERVENTO]]&lt;&gt;"",tbl_corsi[[#This Row],[TITOLO_INTERVENTO]],"")</f>
        <v/>
      </c>
    </row>
    <row r="368" spans="1:4">
      <c r="A368" s="13"/>
      <c r="B368" s="13" t="str" cm="1">
        <f t="array" ref="B368">IFERROR(INDEX(ESITI_QUESTIONARI!$C$2:$C$5000,_xlfn.AGGREGATE(15,6,(ROW(ESITI_QUESTIONARI!$C$2:$C$5000)-ROW(ESITI_QUESTIONARI!$C$2)+1)/((ESITI_QUESTIONARI!$C$2:$C$5000&lt;&gt;"")*(COUNTIF($B$1:B367,ESITI_QUESTIONARI!$C$2:$C$5000)=0)),1)),"")</f>
        <v/>
      </c>
      <c r="C368" t="str">
        <f>IF(tbl_corsi[[#This Row],[TITOLO_INTERVENTO]]&lt;&gt;"",COUNTIF(ESITI_QUESTIONARI!C:C,tbl_corsi[[#This Row],[TITOLO_INTERVENTO]]),"")</f>
        <v/>
      </c>
      <c r="D368" t="str">
        <f>IF(tbl_corsi[[#This Row],[TITOLO_INTERVENTO]]&lt;&gt;"",tbl_corsi[[#This Row],[TITOLO_INTERVENTO]],"")</f>
        <v/>
      </c>
    </row>
    <row r="369" spans="1:4">
      <c r="A369" s="13"/>
      <c r="B369" s="13" t="str" cm="1">
        <f t="array" ref="B369">IFERROR(INDEX(ESITI_QUESTIONARI!$C$2:$C$5000,_xlfn.AGGREGATE(15,6,(ROW(ESITI_QUESTIONARI!$C$2:$C$5000)-ROW(ESITI_QUESTIONARI!$C$2)+1)/((ESITI_QUESTIONARI!$C$2:$C$5000&lt;&gt;"")*(COUNTIF($B$1:B368,ESITI_QUESTIONARI!$C$2:$C$5000)=0)),1)),"")</f>
        <v/>
      </c>
      <c r="C369" t="str">
        <f>IF(tbl_corsi[[#This Row],[TITOLO_INTERVENTO]]&lt;&gt;"",COUNTIF(ESITI_QUESTIONARI!C:C,tbl_corsi[[#This Row],[TITOLO_INTERVENTO]]),"")</f>
        <v/>
      </c>
      <c r="D369" t="str">
        <f>IF(tbl_corsi[[#This Row],[TITOLO_INTERVENTO]]&lt;&gt;"",tbl_corsi[[#This Row],[TITOLO_INTERVENTO]],"")</f>
        <v/>
      </c>
    </row>
    <row r="370" spans="1:4">
      <c r="A370" s="13"/>
      <c r="B370" s="13" t="str" cm="1">
        <f t="array" ref="B370">IFERROR(INDEX(ESITI_QUESTIONARI!$C$2:$C$5000,_xlfn.AGGREGATE(15,6,(ROW(ESITI_QUESTIONARI!$C$2:$C$5000)-ROW(ESITI_QUESTIONARI!$C$2)+1)/((ESITI_QUESTIONARI!$C$2:$C$5000&lt;&gt;"")*(COUNTIF($B$1:B369,ESITI_QUESTIONARI!$C$2:$C$5000)=0)),1)),"")</f>
        <v/>
      </c>
      <c r="C370" t="str">
        <f>IF(tbl_corsi[[#This Row],[TITOLO_INTERVENTO]]&lt;&gt;"",COUNTIF(ESITI_QUESTIONARI!C:C,tbl_corsi[[#This Row],[TITOLO_INTERVENTO]]),"")</f>
        <v/>
      </c>
      <c r="D370" t="str">
        <f>IF(tbl_corsi[[#This Row],[TITOLO_INTERVENTO]]&lt;&gt;"",tbl_corsi[[#This Row],[TITOLO_INTERVENTO]],"")</f>
        <v/>
      </c>
    </row>
    <row r="371" spans="1:4">
      <c r="A371" s="13"/>
      <c r="B371" s="13" t="str" cm="1">
        <f t="array" ref="B371">IFERROR(INDEX(ESITI_QUESTIONARI!$C$2:$C$5000,_xlfn.AGGREGATE(15,6,(ROW(ESITI_QUESTIONARI!$C$2:$C$5000)-ROW(ESITI_QUESTIONARI!$C$2)+1)/((ESITI_QUESTIONARI!$C$2:$C$5000&lt;&gt;"")*(COUNTIF($B$1:B370,ESITI_QUESTIONARI!$C$2:$C$5000)=0)),1)),"")</f>
        <v/>
      </c>
      <c r="C371" t="str">
        <f>IF(tbl_corsi[[#This Row],[TITOLO_INTERVENTO]]&lt;&gt;"",COUNTIF(ESITI_QUESTIONARI!C:C,tbl_corsi[[#This Row],[TITOLO_INTERVENTO]]),"")</f>
        <v/>
      </c>
      <c r="D371" t="str">
        <f>IF(tbl_corsi[[#This Row],[TITOLO_INTERVENTO]]&lt;&gt;"",tbl_corsi[[#This Row],[TITOLO_INTERVENTO]],"")</f>
        <v/>
      </c>
    </row>
    <row r="372" spans="1:4">
      <c r="A372" s="13"/>
      <c r="B372" s="13" t="str" cm="1">
        <f t="array" ref="B372">IFERROR(INDEX(ESITI_QUESTIONARI!$C$2:$C$5000,_xlfn.AGGREGATE(15,6,(ROW(ESITI_QUESTIONARI!$C$2:$C$5000)-ROW(ESITI_QUESTIONARI!$C$2)+1)/((ESITI_QUESTIONARI!$C$2:$C$5000&lt;&gt;"")*(COUNTIF($B$1:B371,ESITI_QUESTIONARI!$C$2:$C$5000)=0)),1)),"")</f>
        <v/>
      </c>
      <c r="C372" t="str">
        <f>IF(tbl_corsi[[#This Row],[TITOLO_INTERVENTO]]&lt;&gt;"",COUNTIF(ESITI_QUESTIONARI!C:C,tbl_corsi[[#This Row],[TITOLO_INTERVENTO]]),"")</f>
        <v/>
      </c>
      <c r="D372" t="str">
        <f>IF(tbl_corsi[[#This Row],[TITOLO_INTERVENTO]]&lt;&gt;"",tbl_corsi[[#This Row],[TITOLO_INTERVENTO]],"")</f>
        <v/>
      </c>
    </row>
    <row r="373" spans="1:4">
      <c r="A373" s="13"/>
      <c r="B373" s="13" t="str" cm="1">
        <f t="array" ref="B373">IFERROR(INDEX(ESITI_QUESTIONARI!$C$2:$C$5000,_xlfn.AGGREGATE(15,6,(ROW(ESITI_QUESTIONARI!$C$2:$C$5000)-ROW(ESITI_QUESTIONARI!$C$2)+1)/((ESITI_QUESTIONARI!$C$2:$C$5000&lt;&gt;"")*(COUNTIF($B$1:B372,ESITI_QUESTIONARI!$C$2:$C$5000)=0)),1)),"")</f>
        <v/>
      </c>
      <c r="C373" t="str">
        <f>IF(tbl_corsi[[#This Row],[TITOLO_INTERVENTO]]&lt;&gt;"",COUNTIF(ESITI_QUESTIONARI!C:C,tbl_corsi[[#This Row],[TITOLO_INTERVENTO]]),"")</f>
        <v/>
      </c>
      <c r="D373" t="str">
        <f>IF(tbl_corsi[[#This Row],[TITOLO_INTERVENTO]]&lt;&gt;"",tbl_corsi[[#This Row],[TITOLO_INTERVENTO]],"")</f>
        <v/>
      </c>
    </row>
    <row r="374" spans="1:4">
      <c r="A374" s="13"/>
      <c r="B374" s="13" t="str" cm="1">
        <f t="array" ref="B374">IFERROR(INDEX(ESITI_QUESTIONARI!$C$2:$C$5000,_xlfn.AGGREGATE(15,6,(ROW(ESITI_QUESTIONARI!$C$2:$C$5000)-ROW(ESITI_QUESTIONARI!$C$2)+1)/((ESITI_QUESTIONARI!$C$2:$C$5000&lt;&gt;"")*(COUNTIF($B$1:B373,ESITI_QUESTIONARI!$C$2:$C$5000)=0)),1)),"")</f>
        <v/>
      </c>
      <c r="C374" t="str">
        <f>IF(tbl_corsi[[#This Row],[TITOLO_INTERVENTO]]&lt;&gt;"",COUNTIF(ESITI_QUESTIONARI!C:C,tbl_corsi[[#This Row],[TITOLO_INTERVENTO]]),"")</f>
        <v/>
      </c>
      <c r="D374" t="str">
        <f>IF(tbl_corsi[[#This Row],[TITOLO_INTERVENTO]]&lt;&gt;"",tbl_corsi[[#This Row],[TITOLO_INTERVENTO]],"")</f>
        <v/>
      </c>
    </row>
    <row r="375" spans="1:4">
      <c r="A375" s="13"/>
      <c r="B375" s="13" t="str" cm="1">
        <f t="array" ref="B375">IFERROR(INDEX(ESITI_QUESTIONARI!$C$2:$C$5000,_xlfn.AGGREGATE(15,6,(ROW(ESITI_QUESTIONARI!$C$2:$C$5000)-ROW(ESITI_QUESTIONARI!$C$2)+1)/((ESITI_QUESTIONARI!$C$2:$C$5000&lt;&gt;"")*(COUNTIF($B$1:B374,ESITI_QUESTIONARI!$C$2:$C$5000)=0)),1)),"")</f>
        <v/>
      </c>
      <c r="C375" t="str">
        <f>IF(tbl_corsi[[#This Row],[TITOLO_INTERVENTO]]&lt;&gt;"",COUNTIF(ESITI_QUESTIONARI!C:C,tbl_corsi[[#This Row],[TITOLO_INTERVENTO]]),"")</f>
        <v/>
      </c>
      <c r="D375" t="str">
        <f>IF(tbl_corsi[[#This Row],[TITOLO_INTERVENTO]]&lt;&gt;"",tbl_corsi[[#This Row],[TITOLO_INTERVENTO]],"")</f>
        <v/>
      </c>
    </row>
    <row r="376" spans="1:4">
      <c r="A376" s="13"/>
      <c r="B376" s="13" t="str" cm="1">
        <f t="array" ref="B376">IFERROR(INDEX(ESITI_QUESTIONARI!$C$2:$C$5000,_xlfn.AGGREGATE(15,6,(ROW(ESITI_QUESTIONARI!$C$2:$C$5000)-ROW(ESITI_QUESTIONARI!$C$2)+1)/((ESITI_QUESTIONARI!$C$2:$C$5000&lt;&gt;"")*(COUNTIF($B$1:B375,ESITI_QUESTIONARI!$C$2:$C$5000)=0)),1)),"")</f>
        <v/>
      </c>
      <c r="C376" t="str">
        <f>IF(tbl_corsi[[#This Row],[TITOLO_INTERVENTO]]&lt;&gt;"",COUNTIF(ESITI_QUESTIONARI!C:C,tbl_corsi[[#This Row],[TITOLO_INTERVENTO]]),"")</f>
        <v/>
      </c>
      <c r="D376" t="str">
        <f>IF(tbl_corsi[[#This Row],[TITOLO_INTERVENTO]]&lt;&gt;"",tbl_corsi[[#This Row],[TITOLO_INTERVENTO]],"")</f>
        <v/>
      </c>
    </row>
    <row r="377" spans="1:4">
      <c r="A377" s="13"/>
      <c r="B377" s="13" t="str" cm="1">
        <f t="array" ref="B377">IFERROR(INDEX(ESITI_QUESTIONARI!$C$2:$C$5000,_xlfn.AGGREGATE(15,6,(ROW(ESITI_QUESTIONARI!$C$2:$C$5000)-ROW(ESITI_QUESTIONARI!$C$2)+1)/((ESITI_QUESTIONARI!$C$2:$C$5000&lt;&gt;"")*(COUNTIF($B$1:B376,ESITI_QUESTIONARI!$C$2:$C$5000)=0)),1)),"")</f>
        <v/>
      </c>
      <c r="C377" t="str">
        <f>IF(tbl_corsi[[#This Row],[TITOLO_INTERVENTO]]&lt;&gt;"",COUNTIF(ESITI_QUESTIONARI!C:C,tbl_corsi[[#This Row],[TITOLO_INTERVENTO]]),"")</f>
        <v/>
      </c>
      <c r="D377" t="str">
        <f>IF(tbl_corsi[[#This Row],[TITOLO_INTERVENTO]]&lt;&gt;"",tbl_corsi[[#This Row],[TITOLO_INTERVENTO]],"")</f>
        <v/>
      </c>
    </row>
    <row r="378" spans="1:4">
      <c r="A378" s="13"/>
      <c r="B378" s="13" t="str" cm="1">
        <f t="array" ref="B378">IFERROR(INDEX(ESITI_QUESTIONARI!$C$2:$C$5000,_xlfn.AGGREGATE(15,6,(ROW(ESITI_QUESTIONARI!$C$2:$C$5000)-ROW(ESITI_QUESTIONARI!$C$2)+1)/((ESITI_QUESTIONARI!$C$2:$C$5000&lt;&gt;"")*(COUNTIF($B$1:B377,ESITI_QUESTIONARI!$C$2:$C$5000)=0)),1)),"")</f>
        <v/>
      </c>
      <c r="C378" t="str">
        <f>IF(tbl_corsi[[#This Row],[TITOLO_INTERVENTO]]&lt;&gt;"",COUNTIF(ESITI_QUESTIONARI!C:C,tbl_corsi[[#This Row],[TITOLO_INTERVENTO]]),"")</f>
        <v/>
      </c>
      <c r="D378" t="str">
        <f>IF(tbl_corsi[[#This Row],[TITOLO_INTERVENTO]]&lt;&gt;"",tbl_corsi[[#This Row],[TITOLO_INTERVENTO]],"")</f>
        <v/>
      </c>
    </row>
    <row r="379" spans="1:4">
      <c r="A379" s="13"/>
      <c r="B379" s="13" t="str" cm="1">
        <f t="array" ref="B379">IFERROR(INDEX(ESITI_QUESTIONARI!$C$2:$C$5000,_xlfn.AGGREGATE(15,6,(ROW(ESITI_QUESTIONARI!$C$2:$C$5000)-ROW(ESITI_QUESTIONARI!$C$2)+1)/((ESITI_QUESTIONARI!$C$2:$C$5000&lt;&gt;"")*(COUNTIF($B$1:B378,ESITI_QUESTIONARI!$C$2:$C$5000)=0)),1)),"")</f>
        <v/>
      </c>
      <c r="C379" t="str">
        <f>IF(tbl_corsi[[#This Row],[TITOLO_INTERVENTO]]&lt;&gt;"",COUNTIF(ESITI_QUESTIONARI!C:C,tbl_corsi[[#This Row],[TITOLO_INTERVENTO]]),"")</f>
        <v/>
      </c>
      <c r="D379" t="str">
        <f>IF(tbl_corsi[[#This Row],[TITOLO_INTERVENTO]]&lt;&gt;"",tbl_corsi[[#This Row],[TITOLO_INTERVENTO]],"")</f>
        <v/>
      </c>
    </row>
    <row r="380" spans="1:4">
      <c r="A380" s="13"/>
      <c r="B380" s="13" t="str" cm="1">
        <f t="array" ref="B380">IFERROR(INDEX(ESITI_QUESTIONARI!$C$2:$C$5000,_xlfn.AGGREGATE(15,6,(ROW(ESITI_QUESTIONARI!$C$2:$C$5000)-ROW(ESITI_QUESTIONARI!$C$2)+1)/((ESITI_QUESTIONARI!$C$2:$C$5000&lt;&gt;"")*(COUNTIF($B$1:B379,ESITI_QUESTIONARI!$C$2:$C$5000)=0)),1)),"")</f>
        <v/>
      </c>
      <c r="C380" t="str">
        <f>IF(tbl_corsi[[#This Row],[TITOLO_INTERVENTO]]&lt;&gt;"",COUNTIF(ESITI_QUESTIONARI!C:C,tbl_corsi[[#This Row],[TITOLO_INTERVENTO]]),"")</f>
        <v/>
      </c>
      <c r="D380" t="str">
        <f>IF(tbl_corsi[[#This Row],[TITOLO_INTERVENTO]]&lt;&gt;"",tbl_corsi[[#This Row],[TITOLO_INTERVENTO]],"")</f>
        <v/>
      </c>
    </row>
    <row r="381" spans="1:4">
      <c r="A381" s="13"/>
      <c r="B381" s="13" t="str" cm="1">
        <f t="array" ref="B381">IFERROR(INDEX(ESITI_QUESTIONARI!$C$2:$C$5000,_xlfn.AGGREGATE(15,6,(ROW(ESITI_QUESTIONARI!$C$2:$C$5000)-ROW(ESITI_QUESTIONARI!$C$2)+1)/((ESITI_QUESTIONARI!$C$2:$C$5000&lt;&gt;"")*(COUNTIF($B$1:B380,ESITI_QUESTIONARI!$C$2:$C$5000)=0)),1)),"")</f>
        <v/>
      </c>
      <c r="C381" t="str">
        <f>IF(tbl_corsi[[#This Row],[TITOLO_INTERVENTO]]&lt;&gt;"",COUNTIF(ESITI_QUESTIONARI!C:C,tbl_corsi[[#This Row],[TITOLO_INTERVENTO]]),"")</f>
        <v/>
      </c>
      <c r="D381" t="str">
        <f>IF(tbl_corsi[[#This Row],[TITOLO_INTERVENTO]]&lt;&gt;"",tbl_corsi[[#This Row],[TITOLO_INTERVENTO]],"")</f>
        <v/>
      </c>
    </row>
    <row r="382" spans="1:4">
      <c r="A382" s="13"/>
      <c r="B382" s="13" t="str" cm="1">
        <f t="array" ref="B382">IFERROR(INDEX(ESITI_QUESTIONARI!$C$2:$C$5000,_xlfn.AGGREGATE(15,6,(ROW(ESITI_QUESTIONARI!$C$2:$C$5000)-ROW(ESITI_QUESTIONARI!$C$2)+1)/((ESITI_QUESTIONARI!$C$2:$C$5000&lt;&gt;"")*(COUNTIF($B$1:B381,ESITI_QUESTIONARI!$C$2:$C$5000)=0)),1)),"")</f>
        <v/>
      </c>
      <c r="C382" t="str">
        <f>IF(tbl_corsi[[#This Row],[TITOLO_INTERVENTO]]&lt;&gt;"",COUNTIF(ESITI_QUESTIONARI!C:C,tbl_corsi[[#This Row],[TITOLO_INTERVENTO]]),"")</f>
        <v/>
      </c>
      <c r="D382" t="str">
        <f>IF(tbl_corsi[[#This Row],[TITOLO_INTERVENTO]]&lt;&gt;"",tbl_corsi[[#This Row],[TITOLO_INTERVENTO]],"")</f>
        <v/>
      </c>
    </row>
    <row r="383" spans="1:4">
      <c r="A383" s="13"/>
      <c r="B383" s="13" t="str" cm="1">
        <f t="array" ref="B383">IFERROR(INDEX(ESITI_QUESTIONARI!$C$2:$C$5000,_xlfn.AGGREGATE(15,6,(ROW(ESITI_QUESTIONARI!$C$2:$C$5000)-ROW(ESITI_QUESTIONARI!$C$2)+1)/((ESITI_QUESTIONARI!$C$2:$C$5000&lt;&gt;"")*(COUNTIF($B$1:B382,ESITI_QUESTIONARI!$C$2:$C$5000)=0)),1)),"")</f>
        <v/>
      </c>
      <c r="C383" t="str">
        <f>IF(tbl_corsi[[#This Row],[TITOLO_INTERVENTO]]&lt;&gt;"",COUNTIF(ESITI_QUESTIONARI!C:C,tbl_corsi[[#This Row],[TITOLO_INTERVENTO]]),"")</f>
        <v/>
      </c>
      <c r="D383" t="str">
        <f>IF(tbl_corsi[[#This Row],[TITOLO_INTERVENTO]]&lt;&gt;"",tbl_corsi[[#This Row],[TITOLO_INTERVENTO]],"")</f>
        <v/>
      </c>
    </row>
    <row r="384" spans="1:4">
      <c r="A384" s="13"/>
      <c r="B384" s="13" t="str" cm="1">
        <f t="array" ref="B384">IFERROR(INDEX(ESITI_QUESTIONARI!$C$2:$C$5000,_xlfn.AGGREGATE(15,6,(ROW(ESITI_QUESTIONARI!$C$2:$C$5000)-ROW(ESITI_QUESTIONARI!$C$2)+1)/((ESITI_QUESTIONARI!$C$2:$C$5000&lt;&gt;"")*(COUNTIF($B$1:B383,ESITI_QUESTIONARI!$C$2:$C$5000)=0)),1)),"")</f>
        <v/>
      </c>
      <c r="C384" t="str">
        <f>IF(tbl_corsi[[#This Row],[TITOLO_INTERVENTO]]&lt;&gt;"",COUNTIF(ESITI_QUESTIONARI!C:C,tbl_corsi[[#This Row],[TITOLO_INTERVENTO]]),"")</f>
        <v/>
      </c>
      <c r="D384" t="str">
        <f>IF(tbl_corsi[[#This Row],[TITOLO_INTERVENTO]]&lt;&gt;"",tbl_corsi[[#This Row],[TITOLO_INTERVENTO]],"")</f>
        <v/>
      </c>
    </row>
    <row r="385" spans="1:4">
      <c r="A385" s="13"/>
      <c r="B385" s="13" t="str" cm="1">
        <f t="array" ref="B385">IFERROR(INDEX(ESITI_QUESTIONARI!$C$2:$C$5000,_xlfn.AGGREGATE(15,6,(ROW(ESITI_QUESTIONARI!$C$2:$C$5000)-ROW(ESITI_QUESTIONARI!$C$2)+1)/((ESITI_QUESTIONARI!$C$2:$C$5000&lt;&gt;"")*(COUNTIF($B$1:B384,ESITI_QUESTIONARI!$C$2:$C$5000)=0)),1)),"")</f>
        <v/>
      </c>
      <c r="C385" t="str">
        <f>IF(tbl_corsi[[#This Row],[TITOLO_INTERVENTO]]&lt;&gt;"",COUNTIF(ESITI_QUESTIONARI!C:C,tbl_corsi[[#This Row],[TITOLO_INTERVENTO]]),"")</f>
        <v/>
      </c>
      <c r="D385" t="str">
        <f>IF(tbl_corsi[[#This Row],[TITOLO_INTERVENTO]]&lt;&gt;"",tbl_corsi[[#This Row],[TITOLO_INTERVENTO]],"")</f>
        <v/>
      </c>
    </row>
    <row r="386" spans="1:4">
      <c r="A386" s="13"/>
      <c r="B386" s="13" t="str" cm="1">
        <f t="array" ref="B386">IFERROR(INDEX(ESITI_QUESTIONARI!$C$2:$C$5000,_xlfn.AGGREGATE(15,6,(ROW(ESITI_QUESTIONARI!$C$2:$C$5000)-ROW(ESITI_QUESTIONARI!$C$2)+1)/((ESITI_QUESTIONARI!$C$2:$C$5000&lt;&gt;"")*(COUNTIF($B$1:B385,ESITI_QUESTIONARI!$C$2:$C$5000)=0)),1)),"")</f>
        <v/>
      </c>
      <c r="C386" t="str">
        <f>IF(tbl_corsi[[#This Row],[TITOLO_INTERVENTO]]&lt;&gt;"",COUNTIF(ESITI_QUESTIONARI!C:C,tbl_corsi[[#This Row],[TITOLO_INTERVENTO]]),"")</f>
        <v/>
      </c>
      <c r="D386" t="str">
        <f>IF(tbl_corsi[[#This Row],[TITOLO_INTERVENTO]]&lt;&gt;"",tbl_corsi[[#This Row],[TITOLO_INTERVENTO]],"")</f>
        <v/>
      </c>
    </row>
    <row r="387" spans="1:4">
      <c r="A387" s="13"/>
      <c r="B387" s="13" t="str" cm="1">
        <f t="array" ref="B387">IFERROR(INDEX(ESITI_QUESTIONARI!$C$2:$C$5000,_xlfn.AGGREGATE(15,6,(ROW(ESITI_QUESTIONARI!$C$2:$C$5000)-ROW(ESITI_QUESTIONARI!$C$2)+1)/((ESITI_QUESTIONARI!$C$2:$C$5000&lt;&gt;"")*(COUNTIF($B$1:B386,ESITI_QUESTIONARI!$C$2:$C$5000)=0)),1)),"")</f>
        <v/>
      </c>
      <c r="C387" t="str">
        <f>IF(tbl_corsi[[#This Row],[TITOLO_INTERVENTO]]&lt;&gt;"",COUNTIF(ESITI_QUESTIONARI!C:C,tbl_corsi[[#This Row],[TITOLO_INTERVENTO]]),"")</f>
        <v/>
      </c>
      <c r="D387" t="str">
        <f>IF(tbl_corsi[[#This Row],[TITOLO_INTERVENTO]]&lt;&gt;"",tbl_corsi[[#This Row],[TITOLO_INTERVENTO]],"")</f>
        <v/>
      </c>
    </row>
    <row r="388" spans="1:4">
      <c r="A388" s="13"/>
      <c r="B388" s="13" t="str" cm="1">
        <f t="array" ref="B388">IFERROR(INDEX(ESITI_QUESTIONARI!$C$2:$C$5000,_xlfn.AGGREGATE(15,6,(ROW(ESITI_QUESTIONARI!$C$2:$C$5000)-ROW(ESITI_QUESTIONARI!$C$2)+1)/((ESITI_QUESTIONARI!$C$2:$C$5000&lt;&gt;"")*(COUNTIF($B$1:B387,ESITI_QUESTIONARI!$C$2:$C$5000)=0)),1)),"")</f>
        <v/>
      </c>
      <c r="C388" t="str">
        <f>IF(tbl_corsi[[#This Row],[TITOLO_INTERVENTO]]&lt;&gt;"",COUNTIF(ESITI_QUESTIONARI!C:C,tbl_corsi[[#This Row],[TITOLO_INTERVENTO]]),"")</f>
        <v/>
      </c>
      <c r="D388" t="str">
        <f>IF(tbl_corsi[[#This Row],[TITOLO_INTERVENTO]]&lt;&gt;"",tbl_corsi[[#This Row],[TITOLO_INTERVENTO]],"")</f>
        <v/>
      </c>
    </row>
    <row r="389" spans="1:4">
      <c r="A389" s="13"/>
      <c r="B389" s="13" t="str" cm="1">
        <f t="array" ref="B389">IFERROR(INDEX(ESITI_QUESTIONARI!$C$2:$C$5000,_xlfn.AGGREGATE(15,6,(ROW(ESITI_QUESTIONARI!$C$2:$C$5000)-ROW(ESITI_QUESTIONARI!$C$2)+1)/((ESITI_QUESTIONARI!$C$2:$C$5000&lt;&gt;"")*(COUNTIF($B$1:B388,ESITI_QUESTIONARI!$C$2:$C$5000)=0)),1)),"")</f>
        <v/>
      </c>
      <c r="C389" t="str">
        <f>IF(tbl_corsi[[#This Row],[TITOLO_INTERVENTO]]&lt;&gt;"",COUNTIF(ESITI_QUESTIONARI!C:C,tbl_corsi[[#This Row],[TITOLO_INTERVENTO]]),"")</f>
        <v/>
      </c>
      <c r="D389" t="str">
        <f>IF(tbl_corsi[[#This Row],[TITOLO_INTERVENTO]]&lt;&gt;"",tbl_corsi[[#This Row],[TITOLO_INTERVENTO]],"")</f>
        <v/>
      </c>
    </row>
    <row r="390" spans="1:4">
      <c r="A390" s="13"/>
      <c r="B390" s="13" t="str" cm="1">
        <f t="array" ref="B390">IFERROR(INDEX(ESITI_QUESTIONARI!$C$2:$C$5000,_xlfn.AGGREGATE(15,6,(ROW(ESITI_QUESTIONARI!$C$2:$C$5000)-ROW(ESITI_QUESTIONARI!$C$2)+1)/((ESITI_QUESTIONARI!$C$2:$C$5000&lt;&gt;"")*(COUNTIF($B$1:B389,ESITI_QUESTIONARI!$C$2:$C$5000)=0)),1)),"")</f>
        <v/>
      </c>
      <c r="C390" t="str">
        <f>IF(tbl_corsi[[#This Row],[TITOLO_INTERVENTO]]&lt;&gt;"",COUNTIF(ESITI_QUESTIONARI!C:C,tbl_corsi[[#This Row],[TITOLO_INTERVENTO]]),"")</f>
        <v/>
      </c>
      <c r="D390" t="str">
        <f>IF(tbl_corsi[[#This Row],[TITOLO_INTERVENTO]]&lt;&gt;"",tbl_corsi[[#This Row],[TITOLO_INTERVENTO]],"")</f>
        <v/>
      </c>
    </row>
    <row r="391" spans="1:4">
      <c r="A391" s="13"/>
      <c r="B391" s="13" t="str" cm="1">
        <f t="array" ref="B391">IFERROR(INDEX(ESITI_QUESTIONARI!$C$2:$C$5000,_xlfn.AGGREGATE(15,6,(ROW(ESITI_QUESTIONARI!$C$2:$C$5000)-ROW(ESITI_QUESTIONARI!$C$2)+1)/((ESITI_QUESTIONARI!$C$2:$C$5000&lt;&gt;"")*(COUNTIF($B$1:B390,ESITI_QUESTIONARI!$C$2:$C$5000)=0)),1)),"")</f>
        <v/>
      </c>
      <c r="C391" t="str">
        <f>IF(tbl_corsi[[#This Row],[TITOLO_INTERVENTO]]&lt;&gt;"",COUNTIF(ESITI_QUESTIONARI!C:C,tbl_corsi[[#This Row],[TITOLO_INTERVENTO]]),"")</f>
        <v/>
      </c>
      <c r="D391" t="str">
        <f>IF(tbl_corsi[[#This Row],[TITOLO_INTERVENTO]]&lt;&gt;"",tbl_corsi[[#This Row],[TITOLO_INTERVENTO]],"")</f>
        <v/>
      </c>
    </row>
    <row r="392" spans="1:4">
      <c r="A392" s="13"/>
      <c r="B392" s="13" t="str" cm="1">
        <f t="array" ref="B392">IFERROR(INDEX(ESITI_QUESTIONARI!$C$2:$C$5000,_xlfn.AGGREGATE(15,6,(ROW(ESITI_QUESTIONARI!$C$2:$C$5000)-ROW(ESITI_QUESTIONARI!$C$2)+1)/((ESITI_QUESTIONARI!$C$2:$C$5000&lt;&gt;"")*(COUNTIF($B$1:B391,ESITI_QUESTIONARI!$C$2:$C$5000)=0)),1)),"")</f>
        <v/>
      </c>
      <c r="C392" t="str">
        <f>IF(tbl_corsi[[#This Row],[TITOLO_INTERVENTO]]&lt;&gt;"",COUNTIF(ESITI_QUESTIONARI!C:C,tbl_corsi[[#This Row],[TITOLO_INTERVENTO]]),"")</f>
        <v/>
      </c>
      <c r="D392" t="str">
        <f>IF(tbl_corsi[[#This Row],[TITOLO_INTERVENTO]]&lt;&gt;"",tbl_corsi[[#This Row],[TITOLO_INTERVENTO]],"")</f>
        <v/>
      </c>
    </row>
    <row r="393" spans="1:4">
      <c r="A393" s="13"/>
      <c r="B393" s="13" t="str" cm="1">
        <f t="array" ref="B393">IFERROR(INDEX(ESITI_QUESTIONARI!$C$2:$C$5000,_xlfn.AGGREGATE(15,6,(ROW(ESITI_QUESTIONARI!$C$2:$C$5000)-ROW(ESITI_QUESTIONARI!$C$2)+1)/((ESITI_QUESTIONARI!$C$2:$C$5000&lt;&gt;"")*(COUNTIF($B$1:B392,ESITI_QUESTIONARI!$C$2:$C$5000)=0)),1)),"")</f>
        <v/>
      </c>
      <c r="C393" t="str">
        <f>IF(tbl_corsi[[#This Row],[TITOLO_INTERVENTO]]&lt;&gt;"",COUNTIF(ESITI_QUESTIONARI!C:C,tbl_corsi[[#This Row],[TITOLO_INTERVENTO]]),"")</f>
        <v/>
      </c>
      <c r="D393" t="str">
        <f>IF(tbl_corsi[[#This Row],[TITOLO_INTERVENTO]]&lt;&gt;"",tbl_corsi[[#This Row],[TITOLO_INTERVENTO]],"")</f>
        <v/>
      </c>
    </row>
    <row r="394" spans="1:4">
      <c r="A394" s="13"/>
      <c r="B394" s="13" t="str" cm="1">
        <f t="array" ref="B394">IFERROR(INDEX(ESITI_QUESTIONARI!$C$2:$C$5000,_xlfn.AGGREGATE(15,6,(ROW(ESITI_QUESTIONARI!$C$2:$C$5000)-ROW(ESITI_QUESTIONARI!$C$2)+1)/((ESITI_QUESTIONARI!$C$2:$C$5000&lt;&gt;"")*(COUNTIF($B$1:B393,ESITI_QUESTIONARI!$C$2:$C$5000)=0)),1)),"")</f>
        <v/>
      </c>
      <c r="C394" t="str">
        <f>IF(tbl_corsi[[#This Row],[TITOLO_INTERVENTO]]&lt;&gt;"",COUNTIF(ESITI_QUESTIONARI!C:C,tbl_corsi[[#This Row],[TITOLO_INTERVENTO]]),"")</f>
        <v/>
      </c>
      <c r="D394" t="str">
        <f>IF(tbl_corsi[[#This Row],[TITOLO_INTERVENTO]]&lt;&gt;"",tbl_corsi[[#This Row],[TITOLO_INTERVENTO]],"")</f>
        <v/>
      </c>
    </row>
    <row r="395" spans="1:4">
      <c r="A395" s="13"/>
      <c r="B395" s="13" t="str" cm="1">
        <f t="array" ref="B395">IFERROR(INDEX(ESITI_QUESTIONARI!$C$2:$C$5000,_xlfn.AGGREGATE(15,6,(ROW(ESITI_QUESTIONARI!$C$2:$C$5000)-ROW(ESITI_QUESTIONARI!$C$2)+1)/((ESITI_QUESTIONARI!$C$2:$C$5000&lt;&gt;"")*(COUNTIF($B$1:B394,ESITI_QUESTIONARI!$C$2:$C$5000)=0)),1)),"")</f>
        <v/>
      </c>
      <c r="C395" t="str">
        <f>IF(tbl_corsi[[#This Row],[TITOLO_INTERVENTO]]&lt;&gt;"",COUNTIF(ESITI_QUESTIONARI!C:C,tbl_corsi[[#This Row],[TITOLO_INTERVENTO]]),"")</f>
        <v/>
      </c>
      <c r="D395" t="str">
        <f>IF(tbl_corsi[[#This Row],[TITOLO_INTERVENTO]]&lt;&gt;"",tbl_corsi[[#This Row],[TITOLO_INTERVENTO]],"")</f>
        <v/>
      </c>
    </row>
    <row r="396" spans="1:4">
      <c r="A396" s="13"/>
      <c r="B396" s="13" t="str" cm="1">
        <f t="array" ref="B396">IFERROR(INDEX(ESITI_QUESTIONARI!$C$2:$C$5000,_xlfn.AGGREGATE(15,6,(ROW(ESITI_QUESTIONARI!$C$2:$C$5000)-ROW(ESITI_QUESTIONARI!$C$2)+1)/((ESITI_QUESTIONARI!$C$2:$C$5000&lt;&gt;"")*(COUNTIF($B$1:B395,ESITI_QUESTIONARI!$C$2:$C$5000)=0)),1)),"")</f>
        <v/>
      </c>
      <c r="C396" t="str">
        <f>IF(tbl_corsi[[#This Row],[TITOLO_INTERVENTO]]&lt;&gt;"",COUNTIF(ESITI_QUESTIONARI!C:C,tbl_corsi[[#This Row],[TITOLO_INTERVENTO]]),"")</f>
        <v/>
      </c>
      <c r="D396" t="str">
        <f>IF(tbl_corsi[[#This Row],[TITOLO_INTERVENTO]]&lt;&gt;"",tbl_corsi[[#This Row],[TITOLO_INTERVENTO]],"")</f>
        <v/>
      </c>
    </row>
    <row r="397" spans="1:4">
      <c r="A397" s="13"/>
      <c r="B397" s="13" t="str" cm="1">
        <f t="array" ref="B397">IFERROR(INDEX(ESITI_QUESTIONARI!$C$2:$C$5000,_xlfn.AGGREGATE(15,6,(ROW(ESITI_QUESTIONARI!$C$2:$C$5000)-ROW(ESITI_QUESTIONARI!$C$2)+1)/((ESITI_QUESTIONARI!$C$2:$C$5000&lt;&gt;"")*(COUNTIF($B$1:B396,ESITI_QUESTIONARI!$C$2:$C$5000)=0)),1)),"")</f>
        <v/>
      </c>
      <c r="C397" t="str">
        <f>IF(tbl_corsi[[#This Row],[TITOLO_INTERVENTO]]&lt;&gt;"",COUNTIF(ESITI_QUESTIONARI!C:C,tbl_corsi[[#This Row],[TITOLO_INTERVENTO]]),"")</f>
        <v/>
      </c>
      <c r="D397" t="str">
        <f>IF(tbl_corsi[[#This Row],[TITOLO_INTERVENTO]]&lt;&gt;"",tbl_corsi[[#This Row],[TITOLO_INTERVENTO]],"")</f>
        <v/>
      </c>
    </row>
    <row r="398" spans="1:4">
      <c r="A398" s="13"/>
      <c r="B398" s="13" t="str" cm="1">
        <f t="array" ref="B398">IFERROR(INDEX(ESITI_QUESTIONARI!$C$2:$C$5000,_xlfn.AGGREGATE(15,6,(ROW(ESITI_QUESTIONARI!$C$2:$C$5000)-ROW(ESITI_QUESTIONARI!$C$2)+1)/((ESITI_QUESTIONARI!$C$2:$C$5000&lt;&gt;"")*(COUNTIF($B$1:B397,ESITI_QUESTIONARI!$C$2:$C$5000)=0)),1)),"")</f>
        <v/>
      </c>
      <c r="C398" t="str">
        <f>IF(tbl_corsi[[#This Row],[TITOLO_INTERVENTO]]&lt;&gt;"",COUNTIF(ESITI_QUESTIONARI!C:C,tbl_corsi[[#This Row],[TITOLO_INTERVENTO]]),"")</f>
        <v/>
      </c>
      <c r="D398" t="str">
        <f>IF(tbl_corsi[[#This Row],[TITOLO_INTERVENTO]]&lt;&gt;"",tbl_corsi[[#This Row],[TITOLO_INTERVENTO]],"")</f>
        <v/>
      </c>
    </row>
    <row r="399" spans="1:4">
      <c r="A399" s="13"/>
      <c r="B399" s="13" t="str" cm="1">
        <f t="array" ref="B399">IFERROR(INDEX(ESITI_QUESTIONARI!$C$2:$C$5000,_xlfn.AGGREGATE(15,6,(ROW(ESITI_QUESTIONARI!$C$2:$C$5000)-ROW(ESITI_QUESTIONARI!$C$2)+1)/((ESITI_QUESTIONARI!$C$2:$C$5000&lt;&gt;"")*(COUNTIF($B$1:B398,ESITI_QUESTIONARI!$C$2:$C$5000)=0)),1)),"")</f>
        <v/>
      </c>
      <c r="C399" t="str">
        <f>IF(tbl_corsi[[#This Row],[TITOLO_INTERVENTO]]&lt;&gt;"",COUNTIF(ESITI_QUESTIONARI!C:C,tbl_corsi[[#This Row],[TITOLO_INTERVENTO]]),"")</f>
        <v/>
      </c>
      <c r="D399" t="str">
        <f>IF(tbl_corsi[[#This Row],[TITOLO_INTERVENTO]]&lt;&gt;"",tbl_corsi[[#This Row],[TITOLO_INTERVENTO]],"")</f>
        <v/>
      </c>
    </row>
    <row r="400" spans="1:4">
      <c r="A400" s="13"/>
      <c r="B400" s="13" t="str" cm="1">
        <f t="array" ref="B400">IFERROR(INDEX(ESITI_QUESTIONARI!$C$2:$C$5000,_xlfn.AGGREGATE(15,6,(ROW(ESITI_QUESTIONARI!$C$2:$C$5000)-ROW(ESITI_QUESTIONARI!$C$2)+1)/((ESITI_QUESTIONARI!$C$2:$C$5000&lt;&gt;"")*(COUNTIF($B$1:B399,ESITI_QUESTIONARI!$C$2:$C$5000)=0)),1)),"")</f>
        <v/>
      </c>
      <c r="C400" t="str">
        <f>IF(tbl_corsi[[#This Row],[TITOLO_INTERVENTO]]&lt;&gt;"",COUNTIF(ESITI_QUESTIONARI!C:C,tbl_corsi[[#This Row],[TITOLO_INTERVENTO]]),"")</f>
        <v/>
      </c>
      <c r="D400" t="str">
        <f>IF(tbl_corsi[[#This Row],[TITOLO_INTERVENTO]]&lt;&gt;"",tbl_corsi[[#This Row],[TITOLO_INTERVENTO]],"")</f>
        <v/>
      </c>
    </row>
    <row r="401" spans="1:4">
      <c r="A401" s="13"/>
      <c r="B401" s="13" t="str" cm="1">
        <f t="array" ref="B401">IFERROR(INDEX(ESITI_QUESTIONARI!$C$2:$C$5000,_xlfn.AGGREGATE(15,6,(ROW(ESITI_QUESTIONARI!$C$2:$C$5000)-ROW(ESITI_QUESTIONARI!$C$2)+1)/((ESITI_QUESTIONARI!$C$2:$C$5000&lt;&gt;"")*(COUNTIF($B$1:B400,ESITI_QUESTIONARI!$C$2:$C$5000)=0)),1)),"")</f>
        <v/>
      </c>
      <c r="C401" t="str">
        <f>IF(tbl_corsi[[#This Row],[TITOLO_INTERVENTO]]&lt;&gt;"",COUNTIF(ESITI_QUESTIONARI!C:C,tbl_corsi[[#This Row],[TITOLO_INTERVENTO]]),"")</f>
        <v/>
      </c>
      <c r="D401" t="str">
        <f>IF(tbl_corsi[[#This Row],[TITOLO_INTERVENTO]]&lt;&gt;"",tbl_corsi[[#This Row],[TITOLO_INTERVENTO]],"")</f>
        <v/>
      </c>
    </row>
    <row r="402" spans="1:4">
      <c r="A402" s="13"/>
      <c r="B402" s="13" t="str" cm="1">
        <f t="array" ref="B402">IFERROR(INDEX(ESITI_QUESTIONARI!$C$2:$C$5000,_xlfn.AGGREGATE(15,6,(ROW(ESITI_QUESTIONARI!$C$2:$C$5000)-ROW(ESITI_QUESTIONARI!$C$2)+1)/((ESITI_QUESTIONARI!$C$2:$C$5000&lt;&gt;"")*(COUNTIF($B$1:B401,ESITI_QUESTIONARI!$C$2:$C$5000)=0)),1)),"")</f>
        <v/>
      </c>
      <c r="C402" t="str">
        <f>IF(tbl_corsi[[#This Row],[TITOLO_INTERVENTO]]&lt;&gt;"",COUNTIF(ESITI_QUESTIONARI!C:C,tbl_corsi[[#This Row],[TITOLO_INTERVENTO]]),"")</f>
        <v/>
      </c>
      <c r="D402" t="str">
        <f>IF(tbl_corsi[[#This Row],[TITOLO_INTERVENTO]]&lt;&gt;"",tbl_corsi[[#This Row],[TITOLO_INTERVENTO]],"")</f>
        <v/>
      </c>
    </row>
    <row r="403" spans="1:4">
      <c r="A403" s="13"/>
      <c r="B403" s="13" t="str" cm="1">
        <f t="array" ref="B403">IFERROR(INDEX(ESITI_QUESTIONARI!$C$2:$C$5000,_xlfn.AGGREGATE(15,6,(ROW(ESITI_QUESTIONARI!$C$2:$C$5000)-ROW(ESITI_QUESTIONARI!$C$2)+1)/((ESITI_QUESTIONARI!$C$2:$C$5000&lt;&gt;"")*(COUNTIF($B$1:B402,ESITI_QUESTIONARI!$C$2:$C$5000)=0)),1)),"")</f>
        <v/>
      </c>
      <c r="C403" t="str">
        <f>IF(tbl_corsi[[#This Row],[TITOLO_INTERVENTO]]&lt;&gt;"",COUNTIF(ESITI_QUESTIONARI!C:C,tbl_corsi[[#This Row],[TITOLO_INTERVENTO]]),"")</f>
        <v/>
      </c>
      <c r="D403" t="str">
        <f>IF(tbl_corsi[[#This Row],[TITOLO_INTERVENTO]]&lt;&gt;"",tbl_corsi[[#This Row],[TITOLO_INTERVENTO]],"")</f>
        <v/>
      </c>
    </row>
    <row r="404" spans="1:4">
      <c r="A404" s="13"/>
      <c r="B404" s="13" t="str" cm="1">
        <f t="array" ref="B404">IFERROR(INDEX(ESITI_QUESTIONARI!$C$2:$C$5000,_xlfn.AGGREGATE(15,6,(ROW(ESITI_QUESTIONARI!$C$2:$C$5000)-ROW(ESITI_QUESTIONARI!$C$2)+1)/((ESITI_QUESTIONARI!$C$2:$C$5000&lt;&gt;"")*(COUNTIF($B$1:B403,ESITI_QUESTIONARI!$C$2:$C$5000)=0)),1)),"")</f>
        <v/>
      </c>
      <c r="C404" t="str">
        <f>IF(tbl_corsi[[#This Row],[TITOLO_INTERVENTO]]&lt;&gt;"",COUNTIF(ESITI_QUESTIONARI!C:C,tbl_corsi[[#This Row],[TITOLO_INTERVENTO]]),"")</f>
        <v/>
      </c>
      <c r="D404" t="str">
        <f>IF(tbl_corsi[[#This Row],[TITOLO_INTERVENTO]]&lt;&gt;"",tbl_corsi[[#This Row],[TITOLO_INTERVENTO]],"")</f>
        <v/>
      </c>
    </row>
    <row r="405" spans="1:4">
      <c r="A405" s="13"/>
      <c r="B405" s="13" t="str" cm="1">
        <f t="array" ref="B405">IFERROR(INDEX(ESITI_QUESTIONARI!$C$2:$C$5000,_xlfn.AGGREGATE(15,6,(ROW(ESITI_QUESTIONARI!$C$2:$C$5000)-ROW(ESITI_QUESTIONARI!$C$2)+1)/((ESITI_QUESTIONARI!$C$2:$C$5000&lt;&gt;"")*(COUNTIF($B$1:B404,ESITI_QUESTIONARI!$C$2:$C$5000)=0)),1)),"")</f>
        <v/>
      </c>
      <c r="C405" t="str">
        <f>IF(tbl_corsi[[#This Row],[TITOLO_INTERVENTO]]&lt;&gt;"",COUNTIF(ESITI_QUESTIONARI!C:C,tbl_corsi[[#This Row],[TITOLO_INTERVENTO]]),"")</f>
        <v/>
      </c>
      <c r="D405" t="str">
        <f>IF(tbl_corsi[[#This Row],[TITOLO_INTERVENTO]]&lt;&gt;"",tbl_corsi[[#This Row],[TITOLO_INTERVENTO]],"")</f>
        <v/>
      </c>
    </row>
    <row r="406" spans="1:4">
      <c r="A406" s="13"/>
      <c r="B406" s="13" t="str" cm="1">
        <f t="array" ref="B406">IFERROR(INDEX(ESITI_QUESTIONARI!$C$2:$C$5000,_xlfn.AGGREGATE(15,6,(ROW(ESITI_QUESTIONARI!$C$2:$C$5000)-ROW(ESITI_QUESTIONARI!$C$2)+1)/((ESITI_QUESTIONARI!$C$2:$C$5000&lt;&gt;"")*(COUNTIF($B$1:B405,ESITI_QUESTIONARI!$C$2:$C$5000)=0)),1)),"")</f>
        <v/>
      </c>
      <c r="C406" t="str">
        <f>IF(tbl_corsi[[#This Row],[TITOLO_INTERVENTO]]&lt;&gt;"",COUNTIF(ESITI_QUESTIONARI!C:C,tbl_corsi[[#This Row],[TITOLO_INTERVENTO]]),"")</f>
        <v/>
      </c>
      <c r="D406" t="str">
        <f>IF(tbl_corsi[[#This Row],[TITOLO_INTERVENTO]]&lt;&gt;"",tbl_corsi[[#This Row],[TITOLO_INTERVENTO]],"")</f>
        <v/>
      </c>
    </row>
    <row r="407" spans="1:4">
      <c r="A407" s="13"/>
      <c r="B407" s="13" t="str" cm="1">
        <f t="array" ref="B407">IFERROR(INDEX(ESITI_QUESTIONARI!$C$2:$C$5000,_xlfn.AGGREGATE(15,6,(ROW(ESITI_QUESTIONARI!$C$2:$C$5000)-ROW(ESITI_QUESTIONARI!$C$2)+1)/((ESITI_QUESTIONARI!$C$2:$C$5000&lt;&gt;"")*(COUNTIF($B$1:B406,ESITI_QUESTIONARI!$C$2:$C$5000)=0)),1)),"")</f>
        <v/>
      </c>
      <c r="C407" t="str">
        <f>IF(tbl_corsi[[#This Row],[TITOLO_INTERVENTO]]&lt;&gt;"",COUNTIF(ESITI_QUESTIONARI!C:C,tbl_corsi[[#This Row],[TITOLO_INTERVENTO]]),"")</f>
        <v/>
      </c>
      <c r="D407" t="str">
        <f>IF(tbl_corsi[[#This Row],[TITOLO_INTERVENTO]]&lt;&gt;"",tbl_corsi[[#This Row],[TITOLO_INTERVENTO]],"")</f>
        <v/>
      </c>
    </row>
    <row r="408" spans="1:4">
      <c r="A408" s="13"/>
      <c r="B408" s="13" t="str" cm="1">
        <f t="array" ref="B408">IFERROR(INDEX(ESITI_QUESTIONARI!$C$2:$C$5000,_xlfn.AGGREGATE(15,6,(ROW(ESITI_QUESTIONARI!$C$2:$C$5000)-ROW(ESITI_QUESTIONARI!$C$2)+1)/((ESITI_QUESTIONARI!$C$2:$C$5000&lt;&gt;"")*(COUNTIF($B$1:B407,ESITI_QUESTIONARI!$C$2:$C$5000)=0)),1)),"")</f>
        <v/>
      </c>
      <c r="C408" t="str">
        <f>IF(tbl_corsi[[#This Row],[TITOLO_INTERVENTO]]&lt;&gt;"",COUNTIF(ESITI_QUESTIONARI!C:C,tbl_corsi[[#This Row],[TITOLO_INTERVENTO]]),"")</f>
        <v/>
      </c>
      <c r="D408" t="str">
        <f>IF(tbl_corsi[[#This Row],[TITOLO_INTERVENTO]]&lt;&gt;"",tbl_corsi[[#This Row],[TITOLO_INTERVENTO]],"")</f>
        <v/>
      </c>
    </row>
    <row r="409" spans="1:4">
      <c r="A409" s="13"/>
      <c r="B409" s="13" t="str" cm="1">
        <f t="array" ref="B409">IFERROR(INDEX(ESITI_QUESTIONARI!$C$2:$C$5000,_xlfn.AGGREGATE(15,6,(ROW(ESITI_QUESTIONARI!$C$2:$C$5000)-ROW(ESITI_QUESTIONARI!$C$2)+1)/((ESITI_QUESTIONARI!$C$2:$C$5000&lt;&gt;"")*(COUNTIF($B$1:B408,ESITI_QUESTIONARI!$C$2:$C$5000)=0)),1)),"")</f>
        <v/>
      </c>
      <c r="C409" t="str">
        <f>IF(tbl_corsi[[#This Row],[TITOLO_INTERVENTO]]&lt;&gt;"",COUNTIF(ESITI_QUESTIONARI!C:C,tbl_corsi[[#This Row],[TITOLO_INTERVENTO]]),"")</f>
        <v/>
      </c>
      <c r="D409" t="str">
        <f>IF(tbl_corsi[[#This Row],[TITOLO_INTERVENTO]]&lt;&gt;"",tbl_corsi[[#This Row],[TITOLO_INTERVENTO]],"")</f>
        <v/>
      </c>
    </row>
    <row r="410" spans="1:4">
      <c r="A410" s="13"/>
      <c r="B410" s="13" t="str" cm="1">
        <f t="array" ref="B410">IFERROR(INDEX(ESITI_QUESTIONARI!$C$2:$C$5000,_xlfn.AGGREGATE(15,6,(ROW(ESITI_QUESTIONARI!$C$2:$C$5000)-ROW(ESITI_QUESTIONARI!$C$2)+1)/((ESITI_QUESTIONARI!$C$2:$C$5000&lt;&gt;"")*(COUNTIF($B$1:B409,ESITI_QUESTIONARI!$C$2:$C$5000)=0)),1)),"")</f>
        <v/>
      </c>
      <c r="C410" t="str">
        <f>IF(tbl_corsi[[#This Row],[TITOLO_INTERVENTO]]&lt;&gt;"",COUNTIF(ESITI_QUESTIONARI!C:C,tbl_corsi[[#This Row],[TITOLO_INTERVENTO]]),"")</f>
        <v/>
      </c>
      <c r="D410" t="str">
        <f>IF(tbl_corsi[[#This Row],[TITOLO_INTERVENTO]]&lt;&gt;"",tbl_corsi[[#This Row],[TITOLO_INTERVENTO]],"")</f>
        <v/>
      </c>
    </row>
    <row r="411" spans="1:4">
      <c r="A411" s="13"/>
      <c r="B411" s="13" t="str" cm="1">
        <f t="array" ref="B411">IFERROR(INDEX(ESITI_QUESTIONARI!$C$2:$C$5000,_xlfn.AGGREGATE(15,6,(ROW(ESITI_QUESTIONARI!$C$2:$C$5000)-ROW(ESITI_QUESTIONARI!$C$2)+1)/((ESITI_QUESTIONARI!$C$2:$C$5000&lt;&gt;"")*(COUNTIF($B$1:B410,ESITI_QUESTIONARI!$C$2:$C$5000)=0)),1)),"")</f>
        <v/>
      </c>
      <c r="C411" t="str">
        <f>IF(tbl_corsi[[#This Row],[TITOLO_INTERVENTO]]&lt;&gt;"",COUNTIF(ESITI_QUESTIONARI!C:C,tbl_corsi[[#This Row],[TITOLO_INTERVENTO]]),"")</f>
        <v/>
      </c>
      <c r="D411" t="str">
        <f>IF(tbl_corsi[[#This Row],[TITOLO_INTERVENTO]]&lt;&gt;"",tbl_corsi[[#This Row],[TITOLO_INTERVENTO]],"")</f>
        <v/>
      </c>
    </row>
    <row r="412" spans="1:4">
      <c r="A412" s="13"/>
      <c r="B412" s="13" t="str" cm="1">
        <f t="array" ref="B412">IFERROR(INDEX(ESITI_QUESTIONARI!$C$2:$C$5000,_xlfn.AGGREGATE(15,6,(ROW(ESITI_QUESTIONARI!$C$2:$C$5000)-ROW(ESITI_QUESTIONARI!$C$2)+1)/((ESITI_QUESTIONARI!$C$2:$C$5000&lt;&gt;"")*(COUNTIF($B$1:B411,ESITI_QUESTIONARI!$C$2:$C$5000)=0)),1)),"")</f>
        <v/>
      </c>
      <c r="C412" t="str">
        <f>IF(tbl_corsi[[#This Row],[TITOLO_INTERVENTO]]&lt;&gt;"",COUNTIF(ESITI_QUESTIONARI!C:C,tbl_corsi[[#This Row],[TITOLO_INTERVENTO]]),"")</f>
        <v/>
      </c>
      <c r="D412" t="str">
        <f>IF(tbl_corsi[[#This Row],[TITOLO_INTERVENTO]]&lt;&gt;"",tbl_corsi[[#This Row],[TITOLO_INTERVENTO]],"")</f>
        <v/>
      </c>
    </row>
    <row r="413" spans="1:4">
      <c r="A413" s="13"/>
      <c r="B413" s="13" t="str" cm="1">
        <f t="array" ref="B413">IFERROR(INDEX(ESITI_QUESTIONARI!$C$2:$C$5000,_xlfn.AGGREGATE(15,6,(ROW(ESITI_QUESTIONARI!$C$2:$C$5000)-ROW(ESITI_QUESTIONARI!$C$2)+1)/((ESITI_QUESTIONARI!$C$2:$C$5000&lt;&gt;"")*(COUNTIF($B$1:B412,ESITI_QUESTIONARI!$C$2:$C$5000)=0)),1)),"")</f>
        <v/>
      </c>
      <c r="C413" t="str">
        <f>IF(tbl_corsi[[#This Row],[TITOLO_INTERVENTO]]&lt;&gt;"",COUNTIF(ESITI_QUESTIONARI!C:C,tbl_corsi[[#This Row],[TITOLO_INTERVENTO]]),"")</f>
        <v/>
      </c>
      <c r="D413" t="str">
        <f>IF(tbl_corsi[[#This Row],[TITOLO_INTERVENTO]]&lt;&gt;"",tbl_corsi[[#This Row],[TITOLO_INTERVENTO]],"")</f>
        <v/>
      </c>
    </row>
    <row r="414" spans="1:4">
      <c r="A414" s="13"/>
      <c r="B414" s="13" t="str" cm="1">
        <f t="array" ref="B414">IFERROR(INDEX(ESITI_QUESTIONARI!$C$2:$C$5000,_xlfn.AGGREGATE(15,6,(ROW(ESITI_QUESTIONARI!$C$2:$C$5000)-ROW(ESITI_QUESTIONARI!$C$2)+1)/((ESITI_QUESTIONARI!$C$2:$C$5000&lt;&gt;"")*(COUNTIF($B$1:B413,ESITI_QUESTIONARI!$C$2:$C$5000)=0)),1)),"")</f>
        <v/>
      </c>
      <c r="C414" t="str">
        <f>IF(tbl_corsi[[#This Row],[TITOLO_INTERVENTO]]&lt;&gt;"",COUNTIF(ESITI_QUESTIONARI!C:C,tbl_corsi[[#This Row],[TITOLO_INTERVENTO]]),"")</f>
        <v/>
      </c>
      <c r="D414" t="str">
        <f>IF(tbl_corsi[[#This Row],[TITOLO_INTERVENTO]]&lt;&gt;"",tbl_corsi[[#This Row],[TITOLO_INTERVENTO]],"")</f>
        <v/>
      </c>
    </row>
    <row r="415" spans="1:4">
      <c r="A415" s="13"/>
      <c r="B415" s="13" t="str" cm="1">
        <f t="array" ref="B415">IFERROR(INDEX(ESITI_QUESTIONARI!$C$2:$C$5000,_xlfn.AGGREGATE(15,6,(ROW(ESITI_QUESTIONARI!$C$2:$C$5000)-ROW(ESITI_QUESTIONARI!$C$2)+1)/((ESITI_QUESTIONARI!$C$2:$C$5000&lt;&gt;"")*(COUNTIF($B$1:B414,ESITI_QUESTIONARI!$C$2:$C$5000)=0)),1)),"")</f>
        <v/>
      </c>
      <c r="C415" t="str">
        <f>IF(tbl_corsi[[#This Row],[TITOLO_INTERVENTO]]&lt;&gt;"",COUNTIF(ESITI_QUESTIONARI!C:C,tbl_corsi[[#This Row],[TITOLO_INTERVENTO]]),"")</f>
        <v/>
      </c>
      <c r="D415" t="str">
        <f>IF(tbl_corsi[[#This Row],[TITOLO_INTERVENTO]]&lt;&gt;"",tbl_corsi[[#This Row],[TITOLO_INTERVENTO]],"")</f>
        <v/>
      </c>
    </row>
    <row r="416" spans="1:4">
      <c r="A416" s="13"/>
      <c r="B416" s="13" t="str" cm="1">
        <f t="array" ref="B416">IFERROR(INDEX(ESITI_QUESTIONARI!$C$2:$C$5000,_xlfn.AGGREGATE(15,6,(ROW(ESITI_QUESTIONARI!$C$2:$C$5000)-ROW(ESITI_QUESTIONARI!$C$2)+1)/((ESITI_QUESTIONARI!$C$2:$C$5000&lt;&gt;"")*(COUNTIF($B$1:B415,ESITI_QUESTIONARI!$C$2:$C$5000)=0)),1)),"")</f>
        <v/>
      </c>
      <c r="C416" t="str">
        <f>IF(tbl_corsi[[#This Row],[TITOLO_INTERVENTO]]&lt;&gt;"",COUNTIF(ESITI_QUESTIONARI!C:C,tbl_corsi[[#This Row],[TITOLO_INTERVENTO]]),"")</f>
        <v/>
      </c>
      <c r="D416" t="str">
        <f>IF(tbl_corsi[[#This Row],[TITOLO_INTERVENTO]]&lt;&gt;"",tbl_corsi[[#This Row],[TITOLO_INTERVENTO]],"")</f>
        <v/>
      </c>
    </row>
    <row r="417" spans="1:4">
      <c r="A417" s="13"/>
      <c r="B417" s="13" t="str" cm="1">
        <f t="array" ref="B417">IFERROR(INDEX(ESITI_QUESTIONARI!$C$2:$C$5000,_xlfn.AGGREGATE(15,6,(ROW(ESITI_QUESTIONARI!$C$2:$C$5000)-ROW(ESITI_QUESTIONARI!$C$2)+1)/((ESITI_QUESTIONARI!$C$2:$C$5000&lt;&gt;"")*(COUNTIF($B$1:B416,ESITI_QUESTIONARI!$C$2:$C$5000)=0)),1)),"")</f>
        <v/>
      </c>
      <c r="C417" t="str">
        <f>IF(tbl_corsi[[#This Row],[TITOLO_INTERVENTO]]&lt;&gt;"",COUNTIF(ESITI_QUESTIONARI!C:C,tbl_corsi[[#This Row],[TITOLO_INTERVENTO]]),"")</f>
        <v/>
      </c>
      <c r="D417" t="str">
        <f>IF(tbl_corsi[[#This Row],[TITOLO_INTERVENTO]]&lt;&gt;"",tbl_corsi[[#This Row],[TITOLO_INTERVENTO]],"")</f>
        <v/>
      </c>
    </row>
    <row r="418" spans="1:4">
      <c r="A418" s="13"/>
      <c r="B418" s="13" t="str" cm="1">
        <f t="array" ref="B418">IFERROR(INDEX(ESITI_QUESTIONARI!$C$2:$C$5000,_xlfn.AGGREGATE(15,6,(ROW(ESITI_QUESTIONARI!$C$2:$C$5000)-ROW(ESITI_QUESTIONARI!$C$2)+1)/((ESITI_QUESTIONARI!$C$2:$C$5000&lt;&gt;"")*(COUNTIF($B$1:B417,ESITI_QUESTIONARI!$C$2:$C$5000)=0)),1)),"")</f>
        <v/>
      </c>
      <c r="C418" t="str">
        <f>IF(tbl_corsi[[#This Row],[TITOLO_INTERVENTO]]&lt;&gt;"",COUNTIF(ESITI_QUESTIONARI!C:C,tbl_corsi[[#This Row],[TITOLO_INTERVENTO]]),"")</f>
        <v/>
      </c>
      <c r="D418" t="str">
        <f>IF(tbl_corsi[[#This Row],[TITOLO_INTERVENTO]]&lt;&gt;"",tbl_corsi[[#This Row],[TITOLO_INTERVENTO]],"")</f>
        <v/>
      </c>
    </row>
    <row r="419" spans="1:4">
      <c r="A419" s="13"/>
      <c r="B419" s="13" t="str" cm="1">
        <f t="array" ref="B419">IFERROR(INDEX(ESITI_QUESTIONARI!$C$2:$C$5000,_xlfn.AGGREGATE(15,6,(ROW(ESITI_QUESTIONARI!$C$2:$C$5000)-ROW(ESITI_QUESTIONARI!$C$2)+1)/((ESITI_QUESTIONARI!$C$2:$C$5000&lt;&gt;"")*(COUNTIF($B$1:B418,ESITI_QUESTIONARI!$C$2:$C$5000)=0)),1)),"")</f>
        <v/>
      </c>
      <c r="C419" t="str">
        <f>IF(tbl_corsi[[#This Row],[TITOLO_INTERVENTO]]&lt;&gt;"",COUNTIF(ESITI_QUESTIONARI!C:C,tbl_corsi[[#This Row],[TITOLO_INTERVENTO]]),"")</f>
        <v/>
      </c>
      <c r="D419" t="str">
        <f>IF(tbl_corsi[[#This Row],[TITOLO_INTERVENTO]]&lt;&gt;"",tbl_corsi[[#This Row],[TITOLO_INTERVENTO]],"")</f>
        <v/>
      </c>
    </row>
    <row r="420" spans="1:4">
      <c r="A420" s="13"/>
      <c r="B420" s="13" t="str" cm="1">
        <f t="array" ref="B420">IFERROR(INDEX(ESITI_QUESTIONARI!$C$2:$C$5000,_xlfn.AGGREGATE(15,6,(ROW(ESITI_QUESTIONARI!$C$2:$C$5000)-ROW(ESITI_QUESTIONARI!$C$2)+1)/((ESITI_QUESTIONARI!$C$2:$C$5000&lt;&gt;"")*(COUNTIF($B$1:B419,ESITI_QUESTIONARI!$C$2:$C$5000)=0)),1)),"")</f>
        <v/>
      </c>
      <c r="C420" t="str">
        <f>IF(tbl_corsi[[#This Row],[TITOLO_INTERVENTO]]&lt;&gt;"",COUNTIF(ESITI_QUESTIONARI!C:C,tbl_corsi[[#This Row],[TITOLO_INTERVENTO]]),"")</f>
        <v/>
      </c>
      <c r="D420" t="str">
        <f>IF(tbl_corsi[[#This Row],[TITOLO_INTERVENTO]]&lt;&gt;"",tbl_corsi[[#This Row],[TITOLO_INTERVENTO]],"")</f>
        <v/>
      </c>
    </row>
    <row r="421" spans="1:4">
      <c r="A421" s="13"/>
      <c r="B421" s="13" t="str" cm="1">
        <f t="array" ref="B421">IFERROR(INDEX(ESITI_QUESTIONARI!$C$2:$C$5000,_xlfn.AGGREGATE(15,6,(ROW(ESITI_QUESTIONARI!$C$2:$C$5000)-ROW(ESITI_QUESTIONARI!$C$2)+1)/((ESITI_QUESTIONARI!$C$2:$C$5000&lt;&gt;"")*(COUNTIF($B$1:B420,ESITI_QUESTIONARI!$C$2:$C$5000)=0)),1)),"")</f>
        <v/>
      </c>
      <c r="C421" t="str">
        <f>IF(tbl_corsi[[#This Row],[TITOLO_INTERVENTO]]&lt;&gt;"",COUNTIF(ESITI_QUESTIONARI!C:C,tbl_corsi[[#This Row],[TITOLO_INTERVENTO]]),"")</f>
        <v/>
      </c>
      <c r="D421" t="str">
        <f>IF(tbl_corsi[[#This Row],[TITOLO_INTERVENTO]]&lt;&gt;"",tbl_corsi[[#This Row],[TITOLO_INTERVENTO]],"")</f>
        <v/>
      </c>
    </row>
    <row r="422" spans="1:4">
      <c r="A422" s="13"/>
      <c r="B422" s="13" t="str" cm="1">
        <f t="array" ref="B422">IFERROR(INDEX(ESITI_QUESTIONARI!$C$2:$C$5000,_xlfn.AGGREGATE(15,6,(ROW(ESITI_QUESTIONARI!$C$2:$C$5000)-ROW(ESITI_QUESTIONARI!$C$2)+1)/((ESITI_QUESTIONARI!$C$2:$C$5000&lt;&gt;"")*(COUNTIF($B$1:B421,ESITI_QUESTIONARI!$C$2:$C$5000)=0)),1)),"")</f>
        <v/>
      </c>
      <c r="C422" t="str">
        <f>IF(tbl_corsi[[#This Row],[TITOLO_INTERVENTO]]&lt;&gt;"",COUNTIF(ESITI_QUESTIONARI!C:C,tbl_corsi[[#This Row],[TITOLO_INTERVENTO]]),"")</f>
        <v/>
      </c>
      <c r="D422" t="str">
        <f>IF(tbl_corsi[[#This Row],[TITOLO_INTERVENTO]]&lt;&gt;"",tbl_corsi[[#This Row],[TITOLO_INTERVENTO]],"")</f>
        <v/>
      </c>
    </row>
    <row r="423" spans="1:4">
      <c r="A423" s="13"/>
      <c r="B423" s="13" t="str" cm="1">
        <f t="array" ref="B423">IFERROR(INDEX(ESITI_QUESTIONARI!$C$2:$C$5000,_xlfn.AGGREGATE(15,6,(ROW(ESITI_QUESTIONARI!$C$2:$C$5000)-ROW(ESITI_QUESTIONARI!$C$2)+1)/((ESITI_QUESTIONARI!$C$2:$C$5000&lt;&gt;"")*(COUNTIF($B$1:B422,ESITI_QUESTIONARI!$C$2:$C$5000)=0)),1)),"")</f>
        <v/>
      </c>
      <c r="C423" t="str">
        <f>IF(tbl_corsi[[#This Row],[TITOLO_INTERVENTO]]&lt;&gt;"",COUNTIF(ESITI_QUESTIONARI!C:C,tbl_corsi[[#This Row],[TITOLO_INTERVENTO]]),"")</f>
        <v/>
      </c>
      <c r="D423" t="str">
        <f>IF(tbl_corsi[[#This Row],[TITOLO_INTERVENTO]]&lt;&gt;"",tbl_corsi[[#This Row],[TITOLO_INTERVENTO]],"")</f>
        <v/>
      </c>
    </row>
    <row r="424" spans="1:4">
      <c r="A424" s="13"/>
      <c r="B424" s="13" t="str" cm="1">
        <f t="array" ref="B424">IFERROR(INDEX(ESITI_QUESTIONARI!$C$2:$C$5000,_xlfn.AGGREGATE(15,6,(ROW(ESITI_QUESTIONARI!$C$2:$C$5000)-ROW(ESITI_QUESTIONARI!$C$2)+1)/((ESITI_QUESTIONARI!$C$2:$C$5000&lt;&gt;"")*(COUNTIF($B$1:B423,ESITI_QUESTIONARI!$C$2:$C$5000)=0)),1)),"")</f>
        <v/>
      </c>
      <c r="C424" t="str">
        <f>IF(tbl_corsi[[#This Row],[TITOLO_INTERVENTO]]&lt;&gt;"",COUNTIF(ESITI_QUESTIONARI!C:C,tbl_corsi[[#This Row],[TITOLO_INTERVENTO]]),"")</f>
        <v/>
      </c>
      <c r="D424" t="str">
        <f>IF(tbl_corsi[[#This Row],[TITOLO_INTERVENTO]]&lt;&gt;"",tbl_corsi[[#This Row],[TITOLO_INTERVENTO]],"")</f>
        <v/>
      </c>
    </row>
    <row r="425" spans="1:4">
      <c r="A425" s="13"/>
      <c r="B425" s="13" t="str" cm="1">
        <f t="array" ref="B425">IFERROR(INDEX(ESITI_QUESTIONARI!$C$2:$C$5000,_xlfn.AGGREGATE(15,6,(ROW(ESITI_QUESTIONARI!$C$2:$C$5000)-ROW(ESITI_QUESTIONARI!$C$2)+1)/((ESITI_QUESTIONARI!$C$2:$C$5000&lt;&gt;"")*(COUNTIF($B$1:B424,ESITI_QUESTIONARI!$C$2:$C$5000)=0)),1)),"")</f>
        <v/>
      </c>
      <c r="C425" t="str">
        <f>IF(tbl_corsi[[#This Row],[TITOLO_INTERVENTO]]&lt;&gt;"",COUNTIF(ESITI_QUESTIONARI!C:C,tbl_corsi[[#This Row],[TITOLO_INTERVENTO]]),"")</f>
        <v/>
      </c>
      <c r="D425" t="str">
        <f>IF(tbl_corsi[[#This Row],[TITOLO_INTERVENTO]]&lt;&gt;"",tbl_corsi[[#This Row],[TITOLO_INTERVENTO]],"")</f>
        <v/>
      </c>
    </row>
    <row r="426" spans="1:4">
      <c r="A426" s="13"/>
      <c r="B426" s="13" t="str" cm="1">
        <f t="array" ref="B426">IFERROR(INDEX(ESITI_QUESTIONARI!$C$2:$C$5000,_xlfn.AGGREGATE(15,6,(ROW(ESITI_QUESTIONARI!$C$2:$C$5000)-ROW(ESITI_QUESTIONARI!$C$2)+1)/((ESITI_QUESTIONARI!$C$2:$C$5000&lt;&gt;"")*(COUNTIF($B$1:B425,ESITI_QUESTIONARI!$C$2:$C$5000)=0)),1)),"")</f>
        <v/>
      </c>
      <c r="C426" t="str">
        <f>IF(tbl_corsi[[#This Row],[TITOLO_INTERVENTO]]&lt;&gt;"",COUNTIF(ESITI_QUESTIONARI!C:C,tbl_corsi[[#This Row],[TITOLO_INTERVENTO]]),"")</f>
        <v/>
      </c>
      <c r="D426" t="str">
        <f>IF(tbl_corsi[[#This Row],[TITOLO_INTERVENTO]]&lt;&gt;"",tbl_corsi[[#This Row],[TITOLO_INTERVENTO]],"")</f>
        <v/>
      </c>
    </row>
    <row r="427" spans="1:4">
      <c r="A427" s="13"/>
      <c r="B427" s="13" t="str" cm="1">
        <f t="array" ref="B427">IFERROR(INDEX(ESITI_QUESTIONARI!$C$2:$C$5000,_xlfn.AGGREGATE(15,6,(ROW(ESITI_QUESTIONARI!$C$2:$C$5000)-ROW(ESITI_QUESTIONARI!$C$2)+1)/((ESITI_QUESTIONARI!$C$2:$C$5000&lt;&gt;"")*(COUNTIF($B$1:B426,ESITI_QUESTIONARI!$C$2:$C$5000)=0)),1)),"")</f>
        <v/>
      </c>
      <c r="C427" t="str">
        <f>IF(tbl_corsi[[#This Row],[TITOLO_INTERVENTO]]&lt;&gt;"",COUNTIF(ESITI_QUESTIONARI!C:C,tbl_corsi[[#This Row],[TITOLO_INTERVENTO]]),"")</f>
        <v/>
      </c>
      <c r="D427" t="str">
        <f>IF(tbl_corsi[[#This Row],[TITOLO_INTERVENTO]]&lt;&gt;"",tbl_corsi[[#This Row],[TITOLO_INTERVENTO]],"")</f>
        <v/>
      </c>
    </row>
    <row r="428" spans="1:4">
      <c r="A428" s="13"/>
      <c r="B428" s="13" t="str" cm="1">
        <f t="array" ref="B428">IFERROR(INDEX(ESITI_QUESTIONARI!$C$2:$C$5000,_xlfn.AGGREGATE(15,6,(ROW(ESITI_QUESTIONARI!$C$2:$C$5000)-ROW(ESITI_QUESTIONARI!$C$2)+1)/((ESITI_QUESTIONARI!$C$2:$C$5000&lt;&gt;"")*(COUNTIF($B$1:B427,ESITI_QUESTIONARI!$C$2:$C$5000)=0)),1)),"")</f>
        <v/>
      </c>
      <c r="C428" t="str">
        <f>IF(tbl_corsi[[#This Row],[TITOLO_INTERVENTO]]&lt;&gt;"",COUNTIF(ESITI_QUESTIONARI!C:C,tbl_corsi[[#This Row],[TITOLO_INTERVENTO]]),"")</f>
        <v/>
      </c>
      <c r="D428" t="str">
        <f>IF(tbl_corsi[[#This Row],[TITOLO_INTERVENTO]]&lt;&gt;"",tbl_corsi[[#This Row],[TITOLO_INTERVENTO]],"")</f>
        <v/>
      </c>
    </row>
    <row r="429" spans="1:4">
      <c r="A429" s="13"/>
      <c r="B429" s="13" t="str" cm="1">
        <f t="array" ref="B429">IFERROR(INDEX(ESITI_QUESTIONARI!$C$2:$C$5000,_xlfn.AGGREGATE(15,6,(ROW(ESITI_QUESTIONARI!$C$2:$C$5000)-ROW(ESITI_QUESTIONARI!$C$2)+1)/((ESITI_QUESTIONARI!$C$2:$C$5000&lt;&gt;"")*(COUNTIF($B$1:B428,ESITI_QUESTIONARI!$C$2:$C$5000)=0)),1)),"")</f>
        <v/>
      </c>
      <c r="C429" t="str">
        <f>IF(tbl_corsi[[#This Row],[TITOLO_INTERVENTO]]&lt;&gt;"",COUNTIF(ESITI_QUESTIONARI!C:C,tbl_corsi[[#This Row],[TITOLO_INTERVENTO]]),"")</f>
        <v/>
      </c>
      <c r="D429" t="str">
        <f>IF(tbl_corsi[[#This Row],[TITOLO_INTERVENTO]]&lt;&gt;"",tbl_corsi[[#This Row],[TITOLO_INTERVENTO]],"")</f>
        <v/>
      </c>
    </row>
    <row r="430" spans="1:4">
      <c r="A430" s="13"/>
      <c r="B430" s="13" t="str" cm="1">
        <f t="array" ref="B430">IFERROR(INDEX(ESITI_QUESTIONARI!$C$2:$C$5000,_xlfn.AGGREGATE(15,6,(ROW(ESITI_QUESTIONARI!$C$2:$C$5000)-ROW(ESITI_QUESTIONARI!$C$2)+1)/((ESITI_QUESTIONARI!$C$2:$C$5000&lt;&gt;"")*(COUNTIF($B$1:B429,ESITI_QUESTIONARI!$C$2:$C$5000)=0)),1)),"")</f>
        <v/>
      </c>
      <c r="C430" t="str">
        <f>IF(tbl_corsi[[#This Row],[TITOLO_INTERVENTO]]&lt;&gt;"",COUNTIF(ESITI_QUESTIONARI!C:C,tbl_corsi[[#This Row],[TITOLO_INTERVENTO]]),"")</f>
        <v/>
      </c>
      <c r="D430" t="str">
        <f>IF(tbl_corsi[[#This Row],[TITOLO_INTERVENTO]]&lt;&gt;"",tbl_corsi[[#This Row],[TITOLO_INTERVENTO]],"")</f>
        <v/>
      </c>
    </row>
    <row r="431" spans="1:4">
      <c r="A431" s="13"/>
      <c r="B431" s="13" t="str" cm="1">
        <f t="array" ref="B431">IFERROR(INDEX(ESITI_QUESTIONARI!$C$2:$C$5000,_xlfn.AGGREGATE(15,6,(ROW(ESITI_QUESTIONARI!$C$2:$C$5000)-ROW(ESITI_QUESTIONARI!$C$2)+1)/((ESITI_QUESTIONARI!$C$2:$C$5000&lt;&gt;"")*(COUNTIF($B$1:B430,ESITI_QUESTIONARI!$C$2:$C$5000)=0)),1)),"")</f>
        <v/>
      </c>
      <c r="C431" t="str">
        <f>IF(tbl_corsi[[#This Row],[TITOLO_INTERVENTO]]&lt;&gt;"",COUNTIF(ESITI_QUESTIONARI!C:C,tbl_corsi[[#This Row],[TITOLO_INTERVENTO]]),"")</f>
        <v/>
      </c>
      <c r="D431" t="str">
        <f>IF(tbl_corsi[[#This Row],[TITOLO_INTERVENTO]]&lt;&gt;"",tbl_corsi[[#This Row],[TITOLO_INTERVENTO]],"")</f>
        <v/>
      </c>
    </row>
    <row r="432" spans="1:4">
      <c r="A432" s="13"/>
      <c r="B432" s="13" t="str" cm="1">
        <f t="array" ref="B432">IFERROR(INDEX(ESITI_QUESTIONARI!$C$2:$C$5000,_xlfn.AGGREGATE(15,6,(ROW(ESITI_QUESTIONARI!$C$2:$C$5000)-ROW(ESITI_QUESTIONARI!$C$2)+1)/((ESITI_QUESTIONARI!$C$2:$C$5000&lt;&gt;"")*(COUNTIF($B$1:B431,ESITI_QUESTIONARI!$C$2:$C$5000)=0)),1)),"")</f>
        <v/>
      </c>
      <c r="C432" t="str">
        <f>IF(tbl_corsi[[#This Row],[TITOLO_INTERVENTO]]&lt;&gt;"",COUNTIF(ESITI_QUESTIONARI!C:C,tbl_corsi[[#This Row],[TITOLO_INTERVENTO]]),"")</f>
        <v/>
      </c>
      <c r="D432" t="str">
        <f>IF(tbl_corsi[[#This Row],[TITOLO_INTERVENTO]]&lt;&gt;"",tbl_corsi[[#This Row],[TITOLO_INTERVENTO]],"")</f>
        <v/>
      </c>
    </row>
    <row r="433" spans="1:4">
      <c r="A433" s="13"/>
      <c r="B433" s="13" t="str" cm="1">
        <f t="array" ref="B433">IFERROR(INDEX(ESITI_QUESTIONARI!$C$2:$C$5000,_xlfn.AGGREGATE(15,6,(ROW(ESITI_QUESTIONARI!$C$2:$C$5000)-ROW(ESITI_QUESTIONARI!$C$2)+1)/((ESITI_QUESTIONARI!$C$2:$C$5000&lt;&gt;"")*(COUNTIF($B$1:B432,ESITI_QUESTIONARI!$C$2:$C$5000)=0)),1)),"")</f>
        <v/>
      </c>
      <c r="C433" t="str">
        <f>IF(tbl_corsi[[#This Row],[TITOLO_INTERVENTO]]&lt;&gt;"",COUNTIF(ESITI_QUESTIONARI!C:C,tbl_corsi[[#This Row],[TITOLO_INTERVENTO]]),"")</f>
        <v/>
      </c>
      <c r="D433" t="str">
        <f>IF(tbl_corsi[[#This Row],[TITOLO_INTERVENTO]]&lt;&gt;"",tbl_corsi[[#This Row],[TITOLO_INTERVENTO]],"")</f>
        <v/>
      </c>
    </row>
    <row r="434" spans="1:4">
      <c r="A434" s="13"/>
      <c r="B434" s="13" t="str" cm="1">
        <f t="array" ref="B434">IFERROR(INDEX(ESITI_QUESTIONARI!$C$2:$C$5000,_xlfn.AGGREGATE(15,6,(ROW(ESITI_QUESTIONARI!$C$2:$C$5000)-ROW(ESITI_QUESTIONARI!$C$2)+1)/((ESITI_QUESTIONARI!$C$2:$C$5000&lt;&gt;"")*(COUNTIF($B$1:B433,ESITI_QUESTIONARI!$C$2:$C$5000)=0)),1)),"")</f>
        <v/>
      </c>
      <c r="C434" t="str">
        <f>IF(tbl_corsi[[#This Row],[TITOLO_INTERVENTO]]&lt;&gt;"",COUNTIF(ESITI_QUESTIONARI!C:C,tbl_corsi[[#This Row],[TITOLO_INTERVENTO]]),"")</f>
        <v/>
      </c>
      <c r="D434" t="str">
        <f>IF(tbl_corsi[[#This Row],[TITOLO_INTERVENTO]]&lt;&gt;"",tbl_corsi[[#This Row],[TITOLO_INTERVENTO]],"")</f>
        <v/>
      </c>
    </row>
    <row r="435" spans="1:4">
      <c r="A435" s="13"/>
      <c r="B435" s="13" t="str" cm="1">
        <f t="array" ref="B435">IFERROR(INDEX(ESITI_QUESTIONARI!$C$2:$C$5000,_xlfn.AGGREGATE(15,6,(ROW(ESITI_QUESTIONARI!$C$2:$C$5000)-ROW(ESITI_QUESTIONARI!$C$2)+1)/((ESITI_QUESTIONARI!$C$2:$C$5000&lt;&gt;"")*(COUNTIF($B$1:B434,ESITI_QUESTIONARI!$C$2:$C$5000)=0)),1)),"")</f>
        <v/>
      </c>
      <c r="C435" t="str">
        <f>IF(tbl_corsi[[#This Row],[TITOLO_INTERVENTO]]&lt;&gt;"",COUNTIF(ESITI_QUESTIONARI!C:C,tbl_corsi[[#This Row],[TITOLO_INTERVENTO]]),"")</f>
        <v/>
      </c>
      <c r="D435" t="str">
        <f>IF(tbl_corsi[[#This Row],[TITOLO_INTERVENTO]]&lt;&gt;"",tbl_corsi[[#This Row],[TITOLO_INTERVENTO]],"")</f>
        <v/>
      </c>
    </row>
    <row r="436" spans="1:4">
      <c r="A436" s="13"/>
      <c r="B436" s="13" t="str" cm="1">
        <f t="array" ref="B436">IFERROR(INDEX(ESITI_QUESTIONARI!$C$2:$C$5000,_xlfn.AGGREGATE(15,6,(ROW(ESITI_QUESTIONARI!$C$2:$C$5000)-ROW(ESITI_QUESTIONARI!$C$2)+1)/((ESITI_QUESTIONARI!$C$2:$C$5000&lt;&gt;"")*(COUNTIF($B$1:B435,ESITI_QUESTIONARI!$C$2:$C$5000)=0)),1)),"")</f>
        <v/>
      </c>
      <c r="C436" t="str">
        <f>IF(tbl_corsi[[#This Row],[TITOLO_INTERVENTO]]&lt;&gt;"",COUNTIF(ESITI_QUESTIONARI!C:C,tbl_corsi[[#This Row],[TITOLO_INTERVENTO]]),"")</f>
        <v/>
      </c>
      <c r="D436" t="str">
        <f>IF(tbl_corsi[[#This Row],[TITOLO_INTERVENTO]]&lt;&gt;"",tbl_corsi[[#This Row],[TITOLO_INTERVENTO]],"")</f>
        <v/>
      </c>
    </row>
    <row r="437" spans="1:4">
      <c r="A437" s="13"/>
      <c r="B437" s="13" t="str" cm="1">
        <f t="array" ref="B437">IFERROR(INDEX(ESITI_QUESTIONARI!$C$2:$C$5000,_xlfn.AGGREGATE(15,6,(ROW(ESITI_QUESTIONARI!$C$2:$C$5000)-ROW(ESITI_QUESTIONARI!$C$2)+1)/((ESITI_QUESTIONARI!$C$2:$C$5000&lt;&gt;"")*(COUNTIF($B$1:B436,ESITI_QUESTIONARI!$C$2:$C$5000)=0)),1)),"")</f>
        <v/>
      </c>
      <c r="C437" t="str">
        <f>IF(tbl_corsi[[#This Row],[TITOLO_INTERVENTO]]&lt;&gt;"",COUNTIF(ESITI_QUESTIONARI!C:C,tbl_corsi[[#This Row],[TITOLO_INTERVENTO]]),"")</f>
        <v/>
      </c>
      <c r="D437" t="str">
        <f>IF(tbl_corsi[[#This Row],[TITOLO_INTERVENTO]]&lt;&gt;"",tbl_corsi[[#This Row],[TITOLO_INTERVENTO]],"")</f>
        <v/>
      </c>
    </row>
    <row r="438" spans="1:4">
      <c r="A438" s="13"/>
      <c r="B438" s="13" t="str" cm="1">
        <f t="array" ref="B438">IFERROR(INDEX(ESITI_QUESTIONARI!$C$2:$C$5000,_xlfn.AGGREGATE(15,6,(ROW(ESITI_QUESTIONARI!$C$2:$C$5000)-ROW(ESITI_QUESTIONARI!$C$2)+1)/((ESITI_QUESTIONARI!$C$2:$C$5000&lt;&gt;"")*(COUNTIF($B$1:B437,ESITI_QUESTIONARI!$C$2:$C$5000)=0)),1)),"")</f>
        <v/>
      </c>
      <c r="C438" t="str">
        <f>IF(tbl_corsi[[#This Row],[TITOLO_INTERVENTO]]&lt;&gt;"",COUNTIF(ESITI_QUESTIONARI!C:C,tbl_corsi[[#This Row],[TITOLO_INTERVENTO]]),"")</f>
        <v/>
      </c>
      <c r="D438" t="str">
        <f>IF(tbl_corsi[[#This Row],[TITOLO_INTERVENTO]]&lt;&gt;"",tbl_corsi[[#This Row],[TITOLO_INTERVENTO]],"")</f>
        <v/>
      </c>
    </row>
    <row r="439" spans="1:4">
      <c r="A439" s="13"/>
      <c r="B439" s="13" t="str" cm="1">
        <f t="array" ref="B439">IFERROR(INDEX(ESITI_QUESTIONARI!$C$2:$C$5000,_xlfn.AGGREGATE(15,6,(ROW(ESITI_QUESTIONARI!$C$2:$C$5000)-ROW(ESITI_QUESTIONARI!$C$2)+1)/((ESITI_QUESTIONARI!$C$2:$C$5000&lt;&gt;"")*(COUNTIF($B$1:B438,ESITI_QUESTIONARI!$C$2:$C$5000)=0)),1)),"")</f>
        <v/>
      </c>
      <c r="C439" t="str">
        <f>IF(tbl_corsi[[#This Row],[TITOLO_INTERVENTO]]&lt;&gt;"",COUNTIF(ESITI_QUESTIONARI!C:C,tbl_corsi[[#This Row],[TITOLO_INTERVENTO]]),"")</f>
        <v/>
      </c>
      <c r="D439" t="str">
        <f>IF(tbl_corsi[[#This Row],[TITOLO_INTERVENTO]]&lt;&gt;"",tbl_corsi[[#This Row],[TITOLO_INTERVENTO]],"")</f>
        <v/>
      </c>
    </row>
    <row r="440" spans="1:4">
      <c r="A440" s="13"/>
      <c r="B440" s="13" t="str" cm="1">
        <f t="array" ref="B440">IFERROR(INDEX(ESITI_QUESTIONARI!$C$2:$C$5000,_xlfn.AGGREGATE(15,6,(ROW(ESITI_QUESTIONARI!$C$2:$C$5000)-ROW(ESITI_QUESTIONARI!$C$2)+1)/((ESITI_QUESTIONARI!$C$2:$C$5000&lt;&gt;"")*(COUNTIF($B$1:B439,ESITI_QUESTIONARI!$C$2:$C$5000)=0)),1)),"")</f>
        <v/>
      </c>
      <c r="C440" t="str">
        <f>IF(tbl_corsi[[#This Row],[TITOLO_INTERVENTO]]&lt;&gt;"",COUNTIF(ESITI_QUESTIONARI!C:C,tbl_corsi[[#This Row],[TITOLO_INTERVENTO]]),"")</f>
        <v/>
      </c>
      <c r="D440" t="str">
        <f>IF(tbl_corsi[[#This Row],[TITOLO_INTERVENTO]]&lt;&gt;"",tbl_corsi[[#This Row],[TITOLO_INTERVENTO]],"")</f>
        <v/>
      </c>
    </row>
    <row r="441" spans="1:4">
      <c r="A441" s="13"/>
      <c r="B441" s="13" t="str" cm="1">
        <f t="array" ref="B441">IFERROR(INDEX(ESITI_QUESTIONARI!$C$2:$C$5000,_xlfn.AGGREGATE(15,6,(ROW(ESITI_QUESTIONARI!$C$2:$C$5000)-ROW(ESITI_QUESTIONARI!$C$2)+1)/((ESITI_QUESTIONARI!$C$2:$C$5000&lt;&gt;"")*(COUNTIF($B$1:B440,ESITI_QUESTIONARI!$C$2:$C$5000)=0)),1)),"")</f>
        <v/>
      </c>
      <c r="C441" t="str">
        <f>IF(tbl_corsi[[#This Row],[TITOLO_INTERVENTO]]&lt;&gt;"",COUNTIF(ESITI_QUESTIONARI!C:C,tbl_corsi[[#This Row],[TITOLO_INTERVENTO]]),"")</f>
        <v/>
      </c>
      <c r="D441" t="str">
        <f>IF(tbl_corsi[[#This Row],[TITOLO_INTERVENTO]]&lt;&gt;"",tbl_corsi[[#This Row],[TITOLO_INTERVENTO]],"")</f>
        <v/>
      </c>
    </row>
    <row r="442" spans="1:4">
      <c r="A442" s="13"/>
      <c r="B442" s="13" t="str" cm="1">
        <f t="array" ref="B442">IFERROR(INDEX(ESITI_QUESTIONARI!$C$2:$C$5000,_xlfn.AGGREGATE(15,6,(ROW(ESITI_QUESTIONARI!$C$2:$C$5000)-ROW(ESITI_QUESTIONARI!$C$2)+1)/((ESITI_QUESTIONARI!$C$2:$C$5000&lt;&gt;"")*(COUNTIF($B$1:B441,ESITI_QUESTIONARI!$C$2:$C$5000)=0)),1)),"")</f>
        <v/>
      </c>
      <c r="C442" t="str">
        <f>IF(tbl_corsi[[#This Row],[TITOLO_INTERVENTO]]&lt;&gt;"",COUNTIF(ESITI_QUESTIONARI!C:C,tbl_corsi[[#This Row],[TITOLO_INTERVENTO]]),"")</f>
        <v/>
      </c>
      <c r="D442" t="str">
        <f>IF(tbl_corsi[[#This Row],[TITOLO_INTERVENTO]]&lt;&gt;"",tbl_corsi[[#This Row],[TITOLO_INTERVENTO]],"")</f>
        <v/>
      </c>
    </row>
    <row r="443" spans="1:4">
      <c r="A443" s="13"/>
      <c r="B443" s="13" t="str" cm="1">
        <f t="array" ref="B443">IFERROR(INDEX(ESITI_QUESTIONARI!$C$2:$C$5000,_xlfn.AGGREGATE(15,6,(ROW(ESITI_QUESTIONARI!$C$2:$C$5000)-ROW(ESITI_QUESTIONARI!$C$2)+1)/((ESITI_QUESTIONARI!$C$2:$C$5000&lt;&gt;"")*(COUNTIF($B$1:B442,ESITI_QUESTIONARI!$C$2:$C$5000)=0)),1)),"")</f>
        <v/>
      </c>
      <c r="C443" t="str">
        <f>IF(tbl_corsi[[#This Row],[TITOLO_INTERVENTO]]&lt;&gt;"",COUNTIF(ESITI_QUESTIONARI!C:C,tbl_corsi[[#This Row],[TITOLO_INTERVENTO]]),"")</f>
        <v/>
      </c>
      <c r="D443" t="str">
        <f>IF(tbl_corsi[[#This Row],[TITOLO_INTERVENTO]]&lt;&gt;"",tbl_corsi[[#This Row],[TITOLO_INTERVENTO]],"")</f>
        <v/>
      </c>
    </row>
    <row r="444" spans="1:4">
      <c r="A444" s="13"/>
      <c r="B444" s="13" t="str" cm="1">
        <f t="array" ref="B444">IFERROR(INDEX(ESITI_QUESTIONARI!$C$2:$C$5000,_xlfn.AGGREGATE(15,6,(ROW(ESITI_QUESTIONARI!$C$2:$C$5000)-ROW(ESITI_QUESTIONARI!$C$2)+1)/((ESITI_QUESTIONARI!$C$2:$C$5000&lt;&gt;"")*(COUNTIF($B$1:B443,ESITI_QUESTIONARI!$C$2:$C$5000)=0)),1)),"")</f>
        <v/>
      </c>
      <c r="C444" t="str">
        <f>IF(tbl_corsi[[#This Row],[TITOLO_INTERVENTO]]&lt;&gt;"",COUNTIF(ESITI_QUESTIONARI!C:C,tbl_corsi[[#This Row],[TITOLO_INTERVENTO]]),"")</f>
        <v/>
      </c>
      <c r="D444" t="str">
        <f>IF(tbl_corsi[[#This Row],[TITOLO_INTERVENTO]]&lt;&gt;"",tbl_corsi[[#This Row],[TITOLO_INTERVENTO]],"")</f>
        <v/>
      </c>
    </row>
    <row r="445" spans="1:4">
      <c r="A445" s="13"/>
      <c r="B445" s="13" t="str" cm="1">
        <f t="array" ref="B445">IFERROR(INDEX(ESITI_QUESTIONARI!$C$2:$C$5000,_xlfn.AGGREGATE(15,6,(ROW(ESITI_QUESTIONARI!$C$2:$C$5000)-ROW(ESITI_QUESTIONARI!$C$2)+1)/((ESITI_QUESTIONARI!$C$2:$C$5000&lt;&gt;"")*(COUNTIF($B$1:B444,ESITI_QUESTIONARI!$C$2:$C$5000)=0)),1)),"")</f>
        <v/>
      </c>
      <c r="C445" t="str">
        <f>IF(tbl_corsi[[#This Row],[TITOLO_INTERVENTO]]&lt;&gt;"",COUNTIF(ESITI_QUESTIONARI!C:C,tbl_corsi[[#This Row],[TITOLO_INTERVENTO]]),"")</f>
        <v/>
      </c>
      <c r="D445" t="str">
        <f>IF(tbl_corsi[[#This Row],[TITOLO_INTERVENTO]]&lt;&gt;"",tbl_corsi[[#This Row],[TITOLO_INTERVENTO]],"")</f>
        <v/>
      </c>
    </row>
    <row r="446" spans="1:4">
      <c r="A446" s="13"/>
      <c r="B446" s="13" t="str" cm="1">
        <f t="array" ref="B446">IFERROR(INDEX(ESITI_QUESTIONARI!$C$2:$C$5000,_xlfn.AGGREGATE(15,6,(ROW(ESITI_QUESTIONARI!$C$2:$C$5000)-ROW(ESITI_QUESTIONARI!$C$2)+1)/((ESITI_QUESTIONARI!$C$2:$C$5000&lt;&gt;"")*(COUNTIF($B$1:B445,ESITI_QUESTIONARI!$C$2:$C$5000)=0)),1)),"")</f>
        <v/>
      </c>
      <c r="C446" t="str">
        <f>IF(tbl_corsi[[#This Row],[TITOLO_INTERVENTO]]&lt;&gt;"",COUNTIF(ESITI_QUESTIONARI!C:C,tbl_corsi[[#This Row],[TITOLO_INTERVENTO]]),"")</f>
        <v/>
      </c>
      <c r="D446" t="str">
        <f>IF(tbl_corsi[[#This Row],[TITOLO_INTERVENTO]]&lt;&gt;"",tbl_corsi[[#This Row],[TITOLO_INTERVENTO]],"")</f>
        <v/>
      </c>
    </row>
    <row r="447" spans="1:4">
      <c r="A447" s="13"/>
      <c r="B447" s="13" t="str" cm="1">
        <f t="array" ref="B447">IFERROR(INDEX(ESITI_QUESTIONARI!$C$2:$C$5000,_xlfn.AGGREGATE(15,6,(ROW(ESITI_QUESTIONARI!$C$2:$C$5000)-ROW(ESITI_QUESTIONARI!$C$2)+1)/((ESITI_QUESTIONARI!$C$2:$C$5000&lt;&gt;"")*(COUNTIF($B$1:B446,ESITI_QUESTIONARI!$C$2:$C$5000)=0)),1)),"")</f>
        <v/>
      </c>
      <c r="C447" t="str">
        <f>IF(tbl_corsi[[#This Row],[TITOLO_INTERVENTO]]&lt;&gt;"",COUNTIF(ESITI_QUESTIONARI!C:C,tbl_corsi[[#This Row],[TITOLO_INTERVENTO]]),"")</f>
        <v/>
      </c>
      <c r="D447" t="str">
        <f>IF(tbl_corsi[[#This Row],[TITOLO_INTERVENTO]]&lt;&gt;"",tbl_corsi[[#This Row],[TITOLO_INTERVENTO]],"")</f>
        <v/>
      </c>
    </row>
    <row r="448" spans="1:4">
      <c r="A448" s="13"/>
      <c r="B448" s="13" t="str" cm="1">
        <f t="array" ref="B448">IFERROR(INDEX(ESITI_QUESTIONARI!$C$2:$C$5000,_xlfn.AGGREGATE(15,6,(ROW(ESITI_QUESTIONARI!$C$2:$C$5000)-ROW(ESITI_QUESTIONARI!$C$2)+1)/((ESITI_QUESTIONARI!$C$2:$C$5000&lt;&gt;"")*(COUNTIF($B$1:B447,ESITI_QUESTIONARI!$C$2:$C$5000)=0)),1)),"")</f>
        <v/>
      </c>
      <c r="C448" t="str">
        <f>IF(tbl_corsi[[#This Row],[TITOLO_INTERVENTO]]&lt;&gt;"",COUNTIF(ESITI_QUESTIONARI!C:C,tbl_corsi[[#This Row],[TITOLO_INTERVENTO]]),"")</f>
        <v/>
      </c>
      <c r="D448" t="str">
        <f>IF(tbl_corsi[[#This Row],[TITOLO_INTERVENTO]]&lt;&gt;"",tbl_corsi[[#This Row],[TITOLO_INTERVENTO]],"")</f>
        <v/>
      </c>
    </row>
    <row r="449" spans="1:4">
      <c r="A449" s="13"/>
      <c r="B449" s="13" t="str" cm="1">
        <f t="array" ref="B449">IFERROR(INDEX(ESITI_QUESTIONARI!$C$2:$C$5000,_xlfn.AGGREGATE(15,6,(ROW(ESITI_QUESTIONARI!$C$2:$C$5000)-ROW(ESITI_QUESTIONARI!$C$2)+1)/((ESITI_QUESTIONARI!$C$2:$C$5000&lt;&gt;"")*(COUNTIF($B$1:B448,ESITI_QUESTIONARI!$C$2:$C$5000)=0)),1)),"")</f>
        <v/>
      </c>
      <c r="C449" t="str">
        <f>IF(tbl_corsi[[#This Row],[TITOLO_INTERVENTO]]&lt;&gt;"",COUNTIF(ESITI_QUESTIONARI!C:C,tbl_corsi[[#This Row],[TITOLO_INTERVENTO]]),"")</f>
        <v/>
      </c>
      <c r="D449" t="str">
        <f>IF(tbl_corsi[[#This Row],[TITOLO_INTERVENTO]]&lt;&gt;"",tbl_corsi[[#This Row],[TITOLO_INTERVENTO]],"")</f>
        <v/>
      </c>
    </row>
    <row r="450" spans="1:4">
      <c r="A450" s="13"/>
      <c r="B450" s="13" t="str" cm="1">
        <f t="array" ref="B450">IFERROR(INDEX(ESITI_QUESTIONARI!$C$2:$C$5000,_xlfn.AGGREGATE(15,6,(ROW(ESITI_QUESTIONARI!$C$2:$C$5000)-ROW(ESITI_QUESTIONARI!$C$2)+1)/((ESITI_QUESTIONARI!$C$2:$C$5000&lt;&gt;"")*(COUNTIF($B$1:B449,ESITI_QUESTIONARI!$C$2:$C$5000)=0)),1)),"")</f>
        <v/>
      </c>
      <c r="C450" t="str">
        <f>IF(tbl_corsi[[#This Row],[TITOLO_INTERVENTO]]&lt;&gt;"",COUNTIF(ESITI_QUESTIONARI!C:C,tbl_corsi[[#This Row],[TITOLO_INTERVENTO]]),"")</f>
        <v/>
      </c>
      <c r="D450" t="str">
        <f>IF(tbl_corsi[[#This Row],[TITOLO_INTERVENTO]]&lt;&gt;"",tbl_corsi[[#This Row],[TITOLO_INTERVENTO]],"")</f>
        <v/>
      </c>
    </row>
    <row r="451" spans="1:4">
      <c r="A451" s="13"/>
      <c r="B451" s="13" t="str" cm="1">
        <f t="array" ref="B451">IFERROR(INDEX(ESITI_QUESTIONARI!$C$2:$C$5000,_xlfn.AGGREGATE(15,6,(ROW(ESITI_QUESTIONARI!$C$2:$C$5000)-ROW(ESITI_QUESTIONARI!$C$2)+1)/((ESITI_QUESTIONARI!$C$2:$C$5000&lt;&gt;"")*(COUNTIF($B$1:B450,ESITI_QUESTIONARI!$C$2:$C$5000)=0)),1)),"")</f>
        <v/>
      </c>
      <c r="C451" t="str">
        <f>IF(tbl_corsi[[#This Row],[TITOLO_INTERVENTO]]&lt;&gt;"",COUNTIF(ESITI_QUESTIONARI!C:C,tbl_corsi[[#This Row],[TITOLO_INTERVENTO]]),"")</f>
        <v/>
      </c>
      <c r="D451" t="str">
        <f>IF(tbl_corsi[[#This Row],[TITOLO_INTERVENTO]]&lt;&gt;"",tbl_corsi[[#This Row],[TITOLO_INTERVENTO]],"")</f>
        <v/>
      </c>
    </row>
    <row r="452" spans="1:4">
      <c r="A452" s="13"/>
      <c r="B452" s="13" t="str" cm="1">
        <f t="array" ref="B452">IFERROR(INDEX(ESITI_QUESTIONARI!$C$2:$C$5000,_xlfn.AGGREGATE(15,6,(ROW(ESITI_QUESTIONARI!$C$2:$C$5000)-ROW(ESITI_QUESTIONARI!$C$2)+1)/((ESITI_QUESTIONARI!$C$2:$C$5000&lt;&gt;"")*(COUNTIF($B$1:B451,ESITI_QUESTIONARI!$C$2:$C$5000)=0)),1)),"")</f>
        <v/>
      </c>
      <c r="C452" t="str">
        <f>IF(tbl_corsi[[#This Row],[TITOLO_INTERVENTO]]&lt;&gt;"",COUNTIF(ESITI_QUESTIONARI!C:C,tbl_corsi[[#This Row],[TITOLO_INTERVENTO]]),"")</f>
        <v/>
      </c>
      <c r="D452" t="str">
        <f>IF(tbl_corsi[[#This Row],[TITOLO_INTERVENTO]]&lt;&gt;"",tbl_corsi[[#This Row],[TITOLO_INTERVENTO]],"")</f>
        <v/>
      </c>
    </row>
    <row r="453" spans="1:4">
      <c r="A453" s="13"/>
      <c r="B453" s="13" t="str" cm="1">
        <f t="array" ref="B453">IFERROR(INDEX(ESITI_QUESTIONARI!$C$2:$C$5000,_xlfn.AGGREGATE(15,6,(ROW(ESITI_QUESTIONARI!$C$2:$C$5000)-ROW(ESITI_QUESTIONARI!$C$2)+1)/((ESITI_QUESTIONARI!$C$2:$C$5000&lt;&gt;"")*(COUNTIF($B$1:B452,ESITI_QUESTIONARI!$C$2:$C$5000)=0)),1)),"")</f>
        <v/>
      </c>
      <c r="C453" t="str">
        <f>IF(tbl_corsi[[#This Row],[TITOLO_INTERVENTO]]&lt;&gt;"",COUNTIF(ESITI_QUESTIONARI!C:C,tbl_corsi[[#This Row],[TITOLO_INTERVENTO]]),"")</f>
        <v/>
      </c>
      <c r="D453" t="str">
        <f>IF(tbl_corsi[[#This Row],[TITOLO_INTERVENTO]]&lt;&gt;"",tbl_corsi[[#This Row],[TITOLO_INTERVENTO]],"")</f>
        <v/>
      </c>
    </row>
    <row r="454" spans="1:4">
      <c r="A454" s="13"/>
      <c r="B454" s="13" t="str" cm="1">
        <f t="array" ref="B454">IFERROR(INDEX(ESITI_QUESTIONARI!$C$2:$C$5000,_xlfn.AGGREGATE(15,6,(ROW(ESITI_QUESTIONARI!$C$2:$C$5000)-ROW(ESITI_QUESTIONARI!$C$2)+1)/((ESITI_QUESTIONARI!$C$2:$C$5000&lt;&gt;"")*(COUNTIF($B$1:B453,ESITI_QUESTIONARI!$C$2:$C$5000)=0)),1)),"")</f>
        <v/>
      </c>
      <c r="C454" t="str">
        <f>IF(tbl_corsi[[#This Row],[TITOLO_INTERVENTO]]&lt;&gt;"",COUNTIF(ESITI_QUESTIONARI!C:C,tbl_corsi[[#This Row],[TITOLO_INTERVENTO]]),"")</f>
        <v/>
      </c>
      <c r="D454" t="str">
        <f>IF(tbl_corsi[[#This Row],[TITOLO_INTERVENTO]]&lt;&gt;"",tbl_corsi[[#This Row],[TITOLO_INTERVENTO]],"")</f>
        <v/>
      </c>
    </row>
    <row r="455" spans="1:4">
      <c r="A455" s="13"/>
      <c r="B455" s="13" t="str" cm="1">
        <f t="array" ref="B455">IFERROR(INDEX(ESITI_QUESTIONARI!$C$2:$C$5000,_xlfn.AGGREGATE(15,6,(ROW(ESITI_QUESTIONARI!$C$2:$C$5000)-ROW(ESITI_QUESTIONARI!$C$2)+1)/((ESITI_QUESTIONARI!$C$2:$C$5000&lt;&gt;"")*(COUNTIF($B$1:B454,ESITI_QUESTIONARI!$C$2:$C$5000)=0)),1)),"")</f>
        <v/>
      </c>
      <c r="C455" t="str">
        <f>IF(tbl_corsi[[#This Row],[TITOLO_INTERVENTO]]&lt;&gt;"",COUNTIF(ESITI_QUESTIONARI!C:C,tbl_corsi[[#This Row],[TITOLO_INTERVENTO]]),"")</f>
        <v/>
      </c>
      <c r="D455" t="str">
        <f>IF(tbl_corsi[[#This Row],[TITOLO_INTERVENTO]]&lt;&gt;"",tbl_corsi[[#This Row],[TITOLO_INTERVENTO]],"")</f>
        <v/>
      </c>
    </row>
    <row r="456" spans="1:4">
      <c r="A456" s="13"/>
      <c r="B456" s="13" t="str" cm="1">
        <f t="array" ref="B456">IFERROR(INDEX(ESITI_QUESTIONARI!$C$2:$C$5000,_xlfn.AGGREGATE(15,6,(ROW(ESITI_QUESTIONARI!$C$2:$C$5000)-ROW(ESITI_QUESTIONARI!$C$2)+1)/((ESITI_QUESTIONARI!$C$2:$C$5000&lt;&gt;"")*(COUNTIF($B$1:B455,ESITI_QUESTIONARI!$C$2:$C$5000)=0)),1)),"")</f>
        <v/>
      </c>
      <c r="C456" t="str">
        <f>IF(tbl_corsi[[#This Row],[TITOLO_INTERVENTO]]&lt;&gt;"",COUNTIF(ESITI_QUESTIONARI!C:C,tbl_corsi[[#This Row],[TITOLO_INTERVENTO]]),"")</f>
        <v/>
      </c>
      <c r="D456" t="str">
        <f>IF(tbl_corsi[[#This Row],[TITOLO_INTERVENTO]]&lt;&gt;"",tbl_corsi[[#This Row],[TITOLO_INTERVENTO]],"")</f>
        <v/>
      </c>
    </row>
    <row r="457" spans="1:4">
      <c r="A457" s="13"/>
      <c r="B457" s="13" t="str" cm="1">
        <f t="array" ref="B457">IFERROR(INDEX(ESITI_QUESTIONARI!$C$2:$C$5000,_xlfn.AGGREGATE(15,6,(ROW(ESITI_QUESTIONARI!$C$2:$C$5000)-ROW(ESITI_QUESTIONARI!$C$2)+1)/((ESITI_QUESTIONARI!$C$2:$C$5000&lt;&gt;"")*(COUNTIF($B$1:B456,ESITI_QUESTIONARI!$C$2:$C$5000)=0)),1)),"")</f>
        <v/>
      </c>
      <c r="C457" t="str">
        <f>IF(tbl_corsi[[#This Row],[TITOLO_INTERVENTO]]&lt;&gt;"",COUNTIF(ESITI_QUESTIONARI!C:C,tbl_corsi[[#This Row],[TITOLO_INTERVENTO]]),"")</f>
        <v/>
      </c>
      <c r="D457" t="str">
        <f>IF(tbl_corsi[[#This Row],[TITOLO_INTERVENTO]]&lt;&gt;"",tbl_corsi[[#This Row],[TITOLO_INTERVENTO]],"")</f>
        <v/>
      </c>
    </row>
    <row r="458" spans="1:4">
      <c r="A458" s="13"/>
      <c r="B458" s="13" t="str" cm="1">
        <f t="array" ref="B458">IFERROR(INDEX(ESITI_QUESTIONARI!$C$2:$C$5000,_xlfn.AGGREGATE(15,6,(ROW(ESITI_QUESTIONARI!$C$2:$C$5000)-ROW(ESITI_QUESTIONARI!$C$2)+1)/((ESITI_QUESTIONARI!$C$2:$C$5000&lt;&gt;"")*(COUNTIF($B$1:B457,ESITI_QUESTIONARI!$C$2:$C$5000)=0)),1)),"")</f>
        <v/>
      </c>
      <c r="C458" t="str">
        <f>IF(tbl_corsi[[#This Row],[TITOLO_INTERVENTO]]&lt;&gt;"",COUNTIF(ESITI_QUESTIONARI!C:C,tbl_corsi[[#This Row],[TITOLO_INTERVENTO]]),"")</f>
        <v/>
      </c>
      <c r="D458" t="str">
        <f>IF(tbl_corsi[[#This Row],[TITOLO_INTERVENTO]]&lt;&gt;"",tbl_corsi[[#This Row],[TITOLO_INTERVENTO]],"")</f>
        <v/>
      </c>
    </row>
    <row r="459" spans="1:4">
      <c r="A459" s="13"/>
      <c r="B459" s="13" t="str" cm="1">
        <f t="array" ref="B459">IFERROR(INDEX(ESITI_QUESTIONARI!$C$2:$C$5000,_xlfn.AGGREGATE(15,6,(ROW(ESITI_QUESTIONARI!$C$2:$C$5000)-ROW(ESITI_QUESTIONARI!$C$2)+1)/((ESITI_QUESTIONARI!$C$2:$C$5000&lt;&gt;"")*(COUNTIF($B$1:B458,ESITI_QUESTIONARI!$C$2:$C$5000)=0)),1)),"")</f>
        <v/>
      </c>
      <c r="C459" t="str">
        <f>IF(tbl_corsi[[#This Row],[TITOLO_INTERVENTO]]&lt;&gt;"",COUNTIF(ESITI_QUESTIONARI!C:C,tbl_corsi[[#This Row],[TITOLO_INTERVENTO]]),"")</f>
        <v/>
      </c>
      <c r="D459" t="str">
        <f>IF(tbl_corsi[[#This Row],[TITOLO_INTERVENTO]]&lt;&gt;"",tbl_corsi[[#This Row],[TITOLO_INTERVENTO]],"")</f>
        <v/>
      </c>
    </row>
    <row r="460" spans="1:4">
      <c r="A460" s="13"/>
      <c r="B460" s="13" t="str" cm="1">
        <f t="array" ref="B460">IFERROR(INDEX(ESITI_QUESTIONARI!$C$2:$C$5000,_xlfn.AGGREGATE(15,6,(ROW(ESITI_QUESTIONARI!$C$2:$C$5000)-ROW(ESITI_QUESTIONARI!$C$2)+1)/((ESITI_QUESTIONARI!$C$2:$C$5000&lt;&gt;"")*(COUNTIF($B$1:B459,ESITI_QUESTIONARI!$C$2:$C$5000)=0)),1)),"")</f>
        <v/>
      </c>
      <c r="C460" t="str">
        <f>IF(tbl_corsi[[#This Row],[TITOLO_INTERVENTO]]&lt;&gt;"",COUNTIF(ESITI_QUESTIONARI!C:C,tbl_corsi[[#This Row],[TITOLO_INTERVENTO]]),"")</f>
        <v/>
      </c>
      <c r="D460" t="str">
        <f>IF(tbl_corsi[[#This Row],[TITOLO_INTERVENTO]]&lt;&gt;"",tbl_corsi[[#This Row],[TITOLO_INTERVENTO]],"")</f>
        <v/>
      </c>
    </row>
    <row r="461" spans="1:4">
      <c r="A461" s="13"/>
      <c r="B461" s="13" t="str" cm="1">
        <f t="array" ref="B461">IFERROR(INDEX(ESITI_QUESTIONARI!$C$2:$C$5000,_xlfn.AGGREGATE(15,6,(ROW(ESITI_QUESTIONARI!$C$2:$C$5000)-ROW(ESITI_QUESTIONARI!$C$2)+1)/((ESITI_QUESTIONARI!$C$2:$C$5000&lt;&gt;"")*(COUNTIF($B$1:B460,ESITI_QUESTIONARI!$C$2:$C$5000)=0)),1)),"")</f>
        <v/>
      </c>
      <c r="C461" t="str">
        <f>IF(tbl_corsi[[#This Row],[TITOLO_INTERVENTO]]&lt;&gt;"",COUNTIF(ESITI_QUESTIONARI!C:C,tbl_corsi[[#This Row],[TITOLO_INTERVENTO]]),"")</f>
        <v/>
      </c>
      <c r="D461" t="str">
        <f>IF(tbl_corsi[[#This Row],[TITOLO_INTERVENTO]]&lt;&gt;"",tbl_corsi[[#This Row],[TITOLO_INTERVENTO]],"")</f>
        <v/>
      </c>
    </row>
    <row r="462" spans="1:4">
      <c r="A462" s="13"/>
      <c r="B462" s="13" t="str" cm="1">
        <f t="array" ref="B462">IFERROR(INDEX(ESITI_QUESTIONARI!$C$2:$C$5000,_xlfn.AGGREGATE(15,6,(ROW(ESITI_QUESTIONARI!$C$2:$C$5000)-ROW(ESITI_QUESTIONARI!$C$2)+1)/((ESITI_QUESTIONARI!$C$2:$C$5000&lt;&gt;"")*(COUNTIF($B$1:B461,ESITI_QUESTIONARI!$C$2:$C$5000)=0)),1)),"")</f>
        <v/>
      </c>
      <c r="C462" t="str">
        <f>IF(tbl_corsi[[#This Row],[TITOLO_INTERVENTO]]&lt;&gt;"",COUNTIF(ESITI_QUESTIONARI!C:C,tbl_corsi[[#This Row],[TITOLO_INTERVENTO]]),"")</f>
        <v/>
      </c>
      <c r="D462" t="str">
        <f>IF(tbl_corsi[[#This Row],[TITOLO_INTERVENTO]]&lt;&gt;"",tbl_corsi[[#This Row],[TITOLO_INTERVENTO]],"")</f>
        <v/>
      </c>
    </row>
    <row r="463" spans="1:4">
      <c r="A463" s="13"/>
      <c r="B463" s="13" t="str" cm="1">
        <f t="array" ref="B463">IFERROR(INDEX(ESITI_QUESTIONARI!$C$2:$C$5000,_xlfn.AGGREGATE(15,6,(ROW(ESITI_QUESTIONARI!$C$2:$C$5000)-ROW(ESITI_QUESTIONARI!$C$2)+1)/((ESITI_QUESTIONARI!$C$2:$C$5000&lt;&gt;"")*(COUNTIF($B$1:B462,ESITI_QUESTIONARI!$C$2:$C$5000)=0)),1)),"")</f>
        <v/>
      </c>
      <c r="C463" t="str">
        <f>IF(tbl_corsi[[#This Row],[TITOLO_INTERVENTO]]&lt;&gt;"",COUNTIF(ESITI_QUESTIONARI!C:C,tbl_corsi[[#This Row],[TITOLO_INTERVENTO]]),"")</f>
        <v/>
      </c>
      <c r="D463" t="str">
        <f>IF(tbl_corsi[[#This Row],[TITOLO_INTERVENTO]]&lt;&gt;"",tbl_corsi[[#This Row],[TITOLO_INTERVENTO]],"")</f>
        <v/>
      </c>
    </row>
    <row r="464" spans="1:4">
      <c r="A464" s="13"/>
      <c r="B464" s="13" t="str" cm="1">
        <f t="array" ref="B464">IFERROR(INDEX(ESITI_QUESTIONARI!$C$2:$C$5000,_xlfn.AGGREGATE(15,6,(ROW(ESITI_QUESTIONARI!$C$2:$C$5000)-ROW(ESITI_QUESTIONARI!$C$2)+1)/((ESITI_QUESTIONARI!$C$2:$C$5000&lt;&gt;"")*(COUNTIF($B$1:B463,ESITI_QUESTIONARI!$C$2:$C$5000)=0)),1)),"")</f>
        <v/>
      </c>
      <c r="C464" t="str">
        <f>IF(tbl_corsi[[#This Row],[TITOLO_INTERVENTO]]&lt;&gt;"",COUNTIF(ESITI_QUESTIONARI!C:C,tbl_corsi[[#This Row],[TITOLO_INTERVENTO]]),"")</f>
        <v/>
      </c>
      <c r="D464" t="str">
        <f>IF(tbl_corsi[[#This Row],[TITOLO_INTERVENTO]]&lt;&gt;"",tbl_corsi[[#This Row],[TITOLO_INTERVENTO]],"")</f>
        <v/>
      </c>
    </row>
    <row r="465" spans="1:4">
      <c r="A465" s="13"/>
      <c r="B465" s="13" t="str" cm="1">
        <f t="array" ref="B465">IFERROR(INDEX(ESITI_QUESTIONARI!$C$2:$C$5000,_xlfn.AGGREGATE(15,6,(ROW(ESITI_QUESTIONARI!$C$2:$C$5000)-ROW(ESITI_QUESTIONARI!$C$2)+1)/((ESITI_QUESTIONARI!$C$2:$C$5000&lt;&gt;"")*(COUNTIF($B$1:B464,ESITI_QUESTIONARI!$C$2:$C$5000)=0)),1)),"")</f>
        <v/>
      </c>
      <c r="C465" t="str">
        <f>IF(tbl_corsi[[#This Row],[TITOLO_INTERVENTO]]&lt;&gt;"",COUNTIF(ESITI_QUESTIONARI!C:C,tbl_corsi[[#This Row],[TITOLO_INTERVENTO]]),"")</f>
        <v/>
      </c>
      <c r="D465" t="str">
        <f>IF(tbl_corsi[[#This Row],[TITOLO_INTERVENTO]]&lt;&gt;"",tbl_corsi[[#This Row],[TITOLO_INTERVENTO]],"")</f>
        <v/>
      </c>
    </row>
    <row r="466" spans="1:4">
      <c r="A466" s="13"/>
      <c r="B466" s="13" t="str" cm="1">
        <f t="array" ref="B466">IFERROR(INDEX(ESITI_QUESTIONARI!$C$2:$C$5000,_xlfn.AGGREGATE(15,6,(ROW(ESITI_QUESTIONARI!$C$2:$C$5000)-ROW(ESITI_QUESTIONARI!$C$2)+1)/((ESITI_QUESTIONARI!$C$2:$C$5000&lt;&gt;"")*(COUNTIF($B$1:B465,ESITI_QUESTIONARI!$C$2:$C$5000)=0)),1)),"")</f>
        <v/>
      </c>
      <c r="C466" t="str">
        <f>IF(tbl_corsi[[#This Row],[TITOLO_INTERVENTO]]&lt;&gt;"",COUNTIF(ESITI_QUESTIONARI!C:C,tbl_corsi[[#This Row],[TITOLO_INTERVENTO]]),"")</f>
        <v/>
      </c>
      <c r="D466" t="str">
        <f>IF(tbl_corsi[[#This Row],[TITOLO_INTERVENTO]]&lt;&gt;"",tbl_corsi[[#This Row],[TITOLO_INTERVENTO]],"")</f>
        <v/>
      </c>
    </row>
    <row r="467" spans="1:4">
      <c r="A467" s="13"/>
      <c r="B467" s="13" t="str" cm="1">
        <f t="array" ref="B467">IFERROR(INDEX(ESITI_QUESTIONARI!$C$2:$C$5000,_xlfn.AGGREGATE(15,6,(ROW(ESITI_QUESTIONARI!$C$2:$C$5000)-ROW(ESITI_QUESTIONARI!$C$2)+1)/((ESITI_QUESTIONARI!$C$2:$C$5000&lt;&gt;"")*(COUNTIF($B$1:B466,ESITI_QUESTIONARI!$C$2:$C$5000)=0)),1)),"")</f>
        <v/>
      </c>
      <c r="C467" t="str">
        <f>IF(tbl_corsi[[#This Row],[TITOLO_INTERVENTO]]&lt;&gt;"",COUNTIF(ESITI_QUESTIONARI!C:C,tbl_corsi[[#This Row],[TITOLO_INTERVENTO]]),"")</f>
        <v/>
      </c>
      <c r="D467" t="str">
        <f>IF(tbl_corsi[[#This Row],[TITOLO_INTERVENTO]]&lt;&gt;"",tbl_corsi[[#This Row],[TITOLO_INTERVENTO]],"")</f>
        <v/>
      </c>
    </row>
    <row r="468" spans="1:4">
      <c r="A468" s="13"/>
      <c r="B468" s="13" t="str" cm="1">
        <f t="array" ref="B468">IFERROR(INDEX(ESITI_QUESTIONARI!$C$2:$C$5000,_xlfn.AGGREGATE(15,6,(ROW(ESITI_QUESTIONARI!$C$2:$C$5000)-ROW(ESITI_QUESTIONARI!$C$2)+1)/((ESITI_QUESTIONARI!$C$2:$C$5000&lt;&gt;"")*(COUNTIF($B$1:B467,ESITI_QUESTIONARI!$C$2:$C$5000)=0)),1)),"")</f>
        <v/>
      </c>
      <c r="C468" t="str">
        <f>IF(tbl_corsi[[#This Row],[TITOLO_INTERVENTO]]&lt;&gt;"",COUNTIF(ESITI_QUESTIONARI!C:C,tbl_corsi[[#This Row],[TITOLO_INTERVENTO]]),"")</f>
        <v/>
      </c>
      <c r="D468" t="str">
        <f>IF(tbl_corsi[[#This Row],[TITOLO_INTERVENTO]]&lt;&gt;"",tbl_corsi[[#This Row],[TITOLO_INTERVENTO]],"")</f>
        <v/>
      </c>
    </row>
    <row r="469" spans="1:4">
      <c r="A469" s="13"/>
      <c r="B469" s="13" t="str" cm="1">
        <f t="array" ref="B469">IFERROR(INDEX(ESITI_QUESTIONARI!$C$2:$C$5000,_xlfn.AGGREGATE(15,6,(ROW(ESITI_QUESTIONARI!$C$2:$C$5000)-ROW(ESITI_QUESTIONARI!$C$2)+1)/((ESITI_QUESTIONARI!$C$2:$C$5000&lt;&gt;"")*(COUNTIF($B$1:B468,ESITI_QUESTIONARI!$C$2:$C$5000)=0)),1)),"")</f>
        <v/>
      </c>
      <c r="C469" t="str">
        <f>IF(tbl_corsi[[#This Row],[TITOLO_INTERVENTO]]&lt;&gt;"",COUNTIF(ESITI_QUESTIONARI!C:C,tbl_corsi[[#This Row],[TITOLO_INTERVENTO]]),"")</f>
        <v/>
      </c>
      <c r="D469" t="str">
        <f>IF(tbl_corsi[[#This Row],[TITOLO_INTERVENTO]]&lt;&gt;"",tbl_corsi[[#This Row],[TITOLO_INTERVENTO]],"")</f>
        <v/>
      </c>
    </row>
    <row r="470" spans="1:4">
      <c r="A470" s="13"/>
      <c r="B470" s="13" t="str" cm="1">
        <f t="array" ref="B470">IFERROR(INDEX(ESITI_QUESTIONARI!$C$2:$C$5000,_xlfn.AGGREGATE(15,6,(ROW(ESITI_QUESTIONARI!$C$2:$C$5000)-ROW(ESITI_QUESTIONARI!$C$2)+1)/((ESITI_QUESTIONARI!$C$2:$C$5000&lt;&gt;"")*(COUNTIF($B$1:B469,ESITI_QUESTIONARI!$C$2:$C$5000)=0)),1)),"")</f>
        <v/>
      </c>
      <c r="C470" t="str">
        <f>IF(tbl_corsi[[#This Row],[TITOLO_INTERVENTO]]&lt;&gt;"",COUNTIF(ESITI_QUESTIONARI!C:C,tbl_corsi[[#This Row],[TITOLO_INTERVENTO]]),"")</f>
        <v/>
      </c>
      <c r="D470" t="str">
        <f>IF(tbl_corsi[[#This Row],[TITOLO_INTERVENTO]]&lt;&gt;"",tbl_corsi[[#This Row],[TITOLO_INTERVENTO]],"")</f>
        <v/>
      </c>
    </row>
    <row r="471" spans="1:4">
      <c r="A471" s="13"/>
      <c r="B471" s="13" t="str" cm="1">
        <f t="array" ref="B471">IFERROR(INDEX(ESITI_QUESTIONARI!$C$2:$C$5000,_xlfn.AGGREGATE(15,6,(ROW(ESITI_QUESTIONARI!$C$2:$C$5000)-ROW(ESITI_QUESTIONARI!$C$2)+1)/((ESITI_QUESTIONARI!$C$2:$C$5000&lt;&gt;"")*(COUNTIF($B$1:B470,ESITI_QUESTIONARI!$C$2:$C$5000)=0)),1)),"")</f>
        <v/>
      </c>
      <c r="C471" t="str">
        <f>IF(tbl_corsi[[#This Row],[TITOLO_INTERVENTO]]&lt;&gt;"",COUNTIF(ESITI_QUESTIONARI!C:C,tbl_corsi[[#This Row],[TITOLO_INTERVENTO]]),"")</f>
        <v/>
      </c>
      <c r="D471" t="str">
        <f>IF(tbl_corsi[[#This Row],[TITOLO_INTERVENTO]]&lt;&gt;"",tbl_corsi[[#This Row],[TITOLO_INTERVENTO]],"")</f>
        <v/>
      </c>
    </row>
    <row r="472" spans="1:4">
      <c r="A472" s="13"/>
      <c r="B472" s="13" t="str" cm="1">
        <f t="array" ref="B472">IFERROR(INDEX(ESITI_QUESTIONARI!$C$2:$C$5000,_xlfn.AGGREGATE(15,6,(ROW(ESITI_QUESTIONARI!$C$2:$C$5000)-ROW(ESITI_QUESTIONARI!$C$2)+1)/((ESITI_QUESTIONARI!$C$2:$C$5000&lt;&gt;"")*(COUNTIF($B$1:B471,ESITI_QUESTIONARI!$C$2:$C$5000)=0)),1)),"")</f>
        <v/>
      </c>
      <c r="C472" t="str">
        <f>IF(tbl_corsi[[#This Row],[TITOLO_INTERVENTO]]&lt;&gt;"",COUNTIF(ESITI_QUESTIONARI!C:C,tbl_corsi[[#This Row],[TITOLO_INTERVENTO]]),"")</f>
        <v/>
      </c>
      <c r="D472" t="str">
        <f>IF(tbl_corsi[[#This Row],[TITOLO_INTERVENTO]]&lt;&gt;"",tbl_corsi[[#This Row],[TITOLO_INTERVENTO]],"")</f>
        <v/>
      </c>
    </row>
    <row r="473" spans="1:4">
      <c r="A473" s="13"/>
      <c r="B473" s="13" t="str" cm="1">
        <f t="array" ref="B473">IFERROR(INDEX(ESITI_QUESTIONARI!$C$2:$C$5000,_xlfn.AGGREGATE(15,6,(ROW(ESITI_QUESTIONARI!$C$2:$C$5000)-ROW(ESITI_QUESTIONARI!$C$2)+1)/((ESITI_QUESTIONARI!$C$2:$C$5000&lt;&gt;"")*(COUNTIF($B$1:B472,ESITI_QUESTIONARI!$C$2:$C$5000)=0)),1)),"")</f>
        <v/>
      </c>
      <c r="C473" t="str">
        <f>IF(tbl_corsi[[#This Row],[TITOLO_INTERVENTO]]&lt;&gt;"",COUNTIF(ESITI_QUESTIONARI!C:C,tbl_corsi[[#This Row],[TITOLO_INTERVENTO]]),"")</f>
        <v/>
      </c>
      <c r="D473" t="str">
        <f>IF(tbl_corsi[[#This Row],[TITOLO_INTERVENTO]]&lt;&gt;"",tbl_corsi[[#This Row],[TITOLO_INTERVENTO]],"")</f>
        <v/>
      </c>
    </row>
    <row r="474" spans="1:4">
      <c r="A474" s="13"/>
      <c r="B474" s="13" t="str" cm="1">
        <f t="array" ref="B474">IFERROR(INDEX(ESITI_QUESTIONARI!$C$2:$C$5000,_xlfn.AGGREGATE(15,6,(ROW(ESITI_QUESTIONARI!$C$2:$C$5000)-ROW(ESITI_QUESTIONARI!$C$2)+1)/((ESITI_QUESTIONARI!$C$2:$C$5000&lt;&gt;"")*(COUNTIF($B$1:B473,ESITI_QUESTIONARI!$C$2:$C$5000)=0)),1)),"")</f>
        <v/>
      </c>
      <c r="C474" t="str">
        <f>IF(tbl_corsi[[#This Row],[TITOLO_INTERVENTO]]&lt;&gt;"",COUNTIF(ESITI_QUESTIONARI!C:C,tbl_corsi[[#This Row],[TITOLO_INTERVENTO]]),"")</f>
        <v/>
      </c>
      <c r="D474" t="str">
        <f>IF(tbl_corsi[[#This Row],[TITOLO_INTERVENTO]]&lt;&gt;"",tbl_corsi[[#This Row],[TITOLO_INTERVENTO]],"")</f>
        <v/>
      </c>
    </row>
    <row r="475" spans="1:4">
      <c r="A475" s="13"/>
      <c r="B475" s="13" t="str" cm="1">
        <f t="array" ref="B475">IFERROR(INDEX(ESITI_QUESTIONARI!$C$2:$C$5000,_xlfn.AGGREGATE(15,6,(ROW(ESITI_QUESTIONARI!$C$2:$C$5000)-ROW(ESITI_QUESTIONARI!$C$2)+1)/((ESITI_QUESTIONARI!$C$2:$C$5000&lt;&gt;"")*(COUNTIF($B$1:B474,ESITI_QUESTIONARI!$C$2:$C$5000)=0)),1)),"")</f>
        <v/>
      </c>
      <c r="C475" t="str">
        <f>IF(tbl_corsi[[#This Row],[TITOLO_INTERVENTO]]&lt;&gt;"",COUNTIF(ESITI_QUESTIONARI!C:C,tbl_corsi[[#This Row],[TITOLO_INTERVENTO]]),"")</f>
        <v/>
      </c>
      <c r="D475" t="str">
        <f>IF(tbl_corsi[[#This Row],[TITOLO_INTERVENTO]]&lt;&gt;"",tbl_corsi[[#This Row],[TITOLO_INTERVENTO]],"")</f>
        <v/>
      </c>
    </row>
    <row r="476" spans="1:4">
      <c r="A476" s="13"/>
      <c r="B476" s="13" t="str" cm="1">
        <f t="array" ref="B476">IFERROR(INDEX(ESITI_QUESTIONARI!$C$2:$C$5000,_xlfn.AGGREGATE(15,6,(ROW(ESITI_QUESTIONARI!$C$2:$C$5000)-ROW(ESITI_QUESTIONARI!$C$2)+1)/((ESITI_QUESTIONARI!$C$2:$C$5000&lt;&gt;"")*(COUNTIF($B$1:B475,ESITI_QUESTIONARI!$C$2:$C$5000)=0)),1)),"")</f>
        <v/>
      </c>
      <c r="C476" t="str">
        <f>IF(tbl_corsi[[#This Row],[TITOLO_INTERVENTO]]&lt;&gt;"",COUNTIF(ESITI_QUESTIONARI!C:C,tbl_corsi[[#This Row],[TITOLO_INTERVENTO]]),"")</f>
        <v/>
      </c>
      <c r="D476" t="str">
        <f>IF(tbl_corsi[[#This Row],[TITOLO_INTERVENTO]]&lt;&gt;"",tbl_corsi[[#This Row],[TITOLO_INTERVENTO]],"")</f>
        <v/>
      </c>
    </row>
    <row r="477" spans="1:4">
      <c r="A477" s="13"/>
      <c r="B477" s="13" t="str" cm="1">
        <f t="array" ref="B477">IFERROR(INDEX(ESITI_QUESTIONARI!$C$2:$C$5000,_xlfn.AGGREGATE(15,6,(ROW(ESITI_QUESTIONARI!$C$2:$C$5000)-ROW(ESITI_QUESTIONARI!$C$2)+1)/((ESITI_QUESTIONARI!$C$2:$C$5000&lt;&gt;"")*(COUNTIF($B$1:B476,ESITI_QUESTIONARI!$C$2:$C$5000)=0)),1)),"")</f>
        <v/>
      </c>
      <c r="C477" t="str">
        <f>IF(tbl_corsi[[#This Row],[TITOLO_INTERVENTO]]&lt;&gt;"",COUNTIF(ESITI_QUESTIONARI!C:C,tbl_corsi[[#This Row],[TITOLO_INTERVENTO]]),"")</f>
        <v/>
      </c>
      <c r="D477" t="str">
        <f>IF(tbl_corsi[[#This Row],[TITOLO_INTERVENTO]]&lt;&gt;"",tbl_corsi[[#This Row],[TITOLO_INTERVENTO]],"")</f>
        <v/>
      </c>
    </row>
    <row r="478" spans="1:4">
      <c r="A478" s="13"/>
      <c r="B478" s="13" t="str" cm="1">
        <f t="array" ref="B478">IFERROR(INDEX(ESITI_QUESTIONARI!$C$2:$C$5000,_xlfn.AGGREGATE(15,6,(ROW(ESITI_QUESTIONARI!$C$2:$C$5000)-ROW(ESITI_QUESTIONARI!$C$2)+1)/((ESITI_QUESTIONARI!$C$2:$C$5000&lt;&gt;"")*(COUNTIF($B$1:B477,ESITI_QUESTIONARI!$C$2:$C$5000)=0)),1)),"")</f>
        <v/>
      </c>
      <c r="C478" t="str">
        <f>IF(tbl_corsi[[#This Row],[TITOLO_INTERVENTO]]&lt;&gt;"",COUNTIF(ESITI_QUESTIONARI!C:C,tbl_corsi[[#This Row],[TITOLO_INTERVENTO]]),"")</f>
        <v/>
      </c>
      <c r="D478" t="str">
        <f>IF(tbl_corsi[[#This Row],[TITOLO_INTERVENTO]]&lt;&gt;"",tbl_corsi[[#This Row],[TITOLO_INTERVENTO]],"")</f>
        <v/>
      </c>
    </row>
    <row r="479" spans="1:4">
      <c r="A479" s="13"/>
      <c r="B479" s="13" t="str" cm="1">
        <f t="array" ref="B479">IFERROR(INDEX(ESITI_QUESTIONARI!$C$2:$C$5000,_xlfn.AGGREGATE(15,6,(ROW(ESITI_QUESTIONARI!$C$2:$C$5000)-ROW(ESITI_QUESTIONARI!$C$2)+1)/((ESITI_QUESTIONARI!$C$2:$C$5000&lt;&gt;"")*(COUNTIF($B$1:B478,ESITI_QUESTIONARI!$C$2:$C$5000)=0)),1)),"")</f>
        <v/>
      </c>
      <c r="C479" t="str">
        <f>IF(tbl_corsi[[#This Row],[TITOLO_INTERVENTO]]&lt;&gt;"",COUNTIF(ESITI_QUESTIONARI!C:C,tbl_corsi[[#This Row],[TITOLO_INTERVENTO]]),"")</f>
        <v/>
      </c>
      <c r="D479" t="str">
        <f>IF(tbl_corsi[[#This Row],[TITOLO_INTERVENTO]]&lt;&gt;"",tbl_corsi[[#This Row],[TITOLO_INTERVENTO]],"")</f>
        <v/>
      </c>
    </row>
    <row r="480" spans="1:4">
      <c r="A480" s="13"/>
      <c r="B480" s="13" t="str" cm="1">
        <f t="array" ref="B480">IFERROR(INDEX(ESITI_QUESTIONARI!$C$2:$C$5000,_xlfn.AGGREGATE(15,6,(ROW(ESITI_QUESTIONARI!$C$2:$C$5000)-ROW(ESITI_QUESTIONARI!$C$2)+1)/((ESITI_QUESTIONARI!$C$2:$C$5000&lt;&gt;"")*(COUNTIF($B$1:B479,ESITI_QUESTIONARI!$C$2:$C$5000)=0)),1)),"")</f>
        <v/>
      </c>
      <c r="C480" t="str">
        <f>IF(tbl_corsi[[#This Row],[TITOLO_INTERVENTO]]&lt;&gt;"",COUNTIF(ESITI_QUESTIONARI!C:C,tbl_corsi[[#This Row],[TITOLO_INTERVENTO]]),"")</f>
        <v/>
      </c>
      <c r="D480" t="str">
        <f>IF(tbl_corsi[[#This Row],[TITOLO_INTERVENTO]]&lt;&gt;"",tbl_corsi[[#This Row],[TITOLO_INTERVENTO]],"")</f>
        <v/>
      </c>
    </row>
    <row r="481" spans="1:4">
      <c r="A481" s="13"/>
      <c r="B481" s="13" t="str" cm="1">
        <f t="array" ref="B481">IFERROR(INDEX(ESITI_QUESTIONARI!$C$2:$C$5000,_xlfn.AGGREGATE(15,6,(ROW(ESITI_QUESTIONARI!$C$2:$C$5000)-ROW(ESITI_QUESTIONARI!$C$2)+1)/((ESITI_QUESTIONARI!$C$2:$C$5000&lt;&gt;"")*(COUNTIF($B$1:B480,ESITI_QUESTIONARI!$C$2:$C$5000)=0)),1)),"")</f>
        <v/>
      </c>
      <c r="C481" t="str">
        <f>IF(tbl_corsi[[#This Row],[TITOLO_INTERVENTO]]&lt;&gt;"",COUNTIF(ESITI_QUESTIONARI!C:C,tbl_corsi[[#This Row],[TITOLO_INTERVENTO]]),"")</f>
        <v/>
      </c>
      <c r="D481" t="str">
        <f>IF(tbl_corsi[[#This Row],[TITOLO_INTERVENTO]]&lt;&gt;"",tbl_corsi[[#This Row],[TITOLO_INTERVENTO]],"")</f>
        <v/>
      </c>
    </row>
    <row r="482" spans="1:4">
      <c r="A482" s="13"/>
      <c r="B482" s="13" t="str" cm="1">
        <f t="array" ref="B482">IFERROR(INDEX(ESITI_QUESTIONARI!$C$2:$C$5000,_xlfn.AGGREGATE(15,6,(ROW(ESITI_QUESTIONARI!$C$2:$C$5000)-ROW(ESITI_QUESTIONARI!$C$2)+1)/((ESITI_QUESTIONARI!$C$2:$C$5000&lt;&gt;"")*(COUNTIF($B$1:B481,ESITI_QUESTIONARI!$C$2:$C$5000)=0)),1)),"")</f>
        <v/>
      </c>
      <c r="C482" t="str">
        <f>IF(tbl_corsi[[#This Row],[TITOLO_INTERVENTO]]&lt;&gt;"",COUNTIF(ESITI_QUESTIONARI!C:C,tbl_corsi[[#This Row],[TITOLO_INTERVENTO]]),"")</f>
        <v/>
      </c>
      <c r="D482" t="str">
        <f>IF(tbl_corsi[[#This Row],[TITOLO_INTERVENTO]]&lt;&gt;"",tbl_corsi[[#This Row],[TITOLO_INTERVENTO]],"")</f>
        <v/>
      </c>
    </row>
    <row r="483" spans="1:4">
      <c r="A483" s="13"/>
      <c r="B483" s="13" t="str" cm="1">
        <f t="array" ref="B483">IFERROR(INDEX(ESITI_QUESTIONARI!$C$2:$C$5000,_xlfn.AGGREGATE(15,6,(ROW(ESITI_QUESTIONARI!$C$2:$C$5000)-ROW(ESITI_QUESTIONARI!$C$2)+1)/((ESITI_QUESTIONARI!$C$2:$C$5000&lt;&gt;"")*(COUNTIF($B$1:B482,ESITI_QUESTIONARI!$C$2:$C$5000)=0)),1)),"")</f>
        <v/>
      </c>
      <c r="C483" t="str">
        <f>IF(tbl_corsi[[#This Row],[TITOLO_INTERVENTO]]&lt;&gt;"",COUNTIF(ESITI_QUESTIONARI!C:C,tbl_corsi[[#This Row],[TITOLO_INTERVENTO]]),"")</f>
        <v/>
      </c>
      <c r="D483" t="str">
        <f>IF(tbl_corsi[[#This Row],[TITOLO_INTERVENTO]]&lt;&gt;"",tbl_corsi[[#This Row],[TITOLO_INTERVENTO]],"")</f>
        <v/>
      </c>
    </row>
    <row r="484" spans="1:4">
      <c r="A484" s="13"/>
      <c r="B484" s="13" t="str" cm="1">
        <f t="array" ref="B484">IFERROR(INDEX(ESITI_QUESTIONARI!$C$2:$C$5000,_xlfn.AGGREGATE(15,6,(ROW(ESITI_QUESTIONARI!$C$2:$C$5000)-ROW(ESITI_QUESTIONARI!$C$2)+1)/((ESITI_QUESTIONARI!$C$2:$C$5000&lt;&gt;"")*(COUNTIF($B$1:B483,ESITI_QUESTIONARI!$C$2:$C$5000)=0)),1)),"")</f>
        <v/>
      </c>
      <c r="C484" t="str">
        <f>IF(tbl_corsi[[#This Row],[TITOLO_INTERVENTO]]&lt;&gt;"",COUNTIF(ESITI_QUESTIONARI!C:C,tbl_corsi[[#This Row],[TITOLO_INTERVENTO]]),"")</f>
        <v/>
      </c>
      <c r="D484" t="str">
        <f>IF(tbl_corsi[[#This Row],[TITOLO_INTERVENTO]]&lt;&gt;"",tbl_corsi[[#This Row],[TITOLO_INTERVENTO]],"")</f>
        <v/>
      </c>
    </row>
    <row r="485" spans="1:4">
      <c r="A485" s="13"/>
      <c r="B485" s="13" t="str" cm="1">
        <f t="array" ref="B485">IFERROR(INDEX(ESITI_QUESTIONARI!$C$2:$C$5000,_xlfn.AGGREGATE(15,6,(ROW(ESITI_QUESTIONARI!$C$2:$C$5000)-ROW(ESITI_QUESTIONARI!$C$2)+1)/((ESITI_QUESTIONARI!$C$2:$C$5000&lt;&gt;"")*(COUNTIF($B$1:B484,ESITI_QUESTIONARI!$C$2:$C$5000)=0)),1)),"")</f>
        <v/>
      </c>
      <c r="C485" t="str">
        <f>IF(tbl_corsi[[#This Row],[TITOLO_INTERVENTO]]&lt;&gt;"",COUNTIF(ESITI_QUESTIONARI!C:C,tbl_corsi[[#This Row],[TITOLO_INTERVENTO]]),"")</f>
        <v/>
      </c>
      <c r="D485" t="str">
        <f>IF(tbl_corsi[[#This Row],[TITOLO_INTERVENTO]]&lt;&gt;"",tbl_corsi[[#This Row],[TITOLO_INTERVENTO]],"")</f>
        <v/>
      </c>
    </row>
    <row r="486" spans="1:4">
      <c r="A486" s="13"/>
      <c r="B486" s="13" t="str" cm="1">
        <f t="array" ref="B486">IFERROR(INDEX(ESITI_QUESTIONARI!$C$2:$C$5000,_xlfn.AGGREGATE(15,6,(ROW(ESITI_QUESTIONARI!$C$2:$C$5000)-ROW(ESITI_QUESTIONARI!$C$2)+1)/((ESITI_QUESTIONARI!$C$2:$C$5000&lt;&gt;"")*(COUNTIF($B$1:B485,ESITI_QUESTIONARI!$C$2:$C$5000)=0)),1)),"")</f>
        <v/>
      </c>
      <c r="C486" t="str">
        <f>IF(tbl_corsi[[#This Row],[TITOLO_INTERVENTO]]&lt;&gt;"",COUNTIF(ESITI_QUESTIONARI!C:C,tbl_corsi[[#This Row],[TITOLO_INTERVENTO]]),"")</f>
        <v/>
      </c>
      <c r="D486" t="str">
        <f>IF(tbl_corsi[[#This Row],[TITOLO_INTERVENTO]]&lt;&gt;"",tbl_corsi[[#This Row],[TITOLO_INTERVENTO]],"")</f>
        <v/>
      </c>
    </row>
    <row r="487" spans="1:4">
      <c r="A487" s="13"/>
      <c r="B487" s="13" t="str" cm="1">
        <f t="array" ref="B487">IFERROR(INDEX(ESITI_QUESTIONARI!$C$2:$C$5000,_xlfn.AGGREGATE(15,6,(ROW(ESITI_QUESTIONARI!$C$2:$C$5000)-ROW(ESITI_QUESTIONARI!$C$2)+1)/((ESITI_QUESTIONARI!$C$2:$C$5000&lt;&gt;"")*(COUNTIF($B$1:B486,ESITI_QUESTIONARI!$C$2:$C$5000)=0)),1)),"")</f>
        <v/>
      </c>
      <c r="C487" t="str">
        <f>IF(tbl_corsi[[#This Row],[TITOLO_INTERVENTO]]&lt;&gt;"",COUNTIF(ESITI_QUESTIONARI!C:C,tbl_corsi[[#This Row],[TITOLO_INTERVENTO]]),"")</f>
        <v/>
      </c>
      <c r="D487" t="str">
        <f>IF(tbl_corsi[[#This Row],[TITOLO_INTERVENTO]]&lt;&gt;"",tbl_corsi[[#This Row],[TITOLO_INTERVENTO]],"")</f>
        <v/>
      </c>
    </row>
    <row r="488" spans="1:4">
      <c r="A488" s="13"/>
      <c r="B488" s="13" t="str" cm="1">
        <f t="array" ref="B488">IFERROR(INDEX(ESITI_QUESTIONARI!$C$2:$C$5000,_xlfn.AGGREGATE(15,6,(ROW(ESITI_QUESTIONARI!$C$2:$C$5000)-ROW(ESITI_QUESTIONARI!$C$2)+1)/((ESITI_QUESTIONARI!$C$2:$C$5000&lt;&gt;"")*(COUNTIF($B$1:B487,ESITI_QUESTIONARI!$C$2:$C$5000)=0)),1)),"")</f>
        <v/>
      </c>
      <c r="C488" t="str">
        <f>IF(tbl_corsi[[#This Row],[TITOLO_INTERVENTO]]&lt;&gt;"",COUNTIF(ESITI_QUESTIONARI!C:C,tbl_corsi[[#This Row],[TITOLO_INTERVENTO]]),"")</f>
        <v/>
      </c>
      <c r="D488" t="str">
        <f>IF(tbl_corsi[[#This Row],[TITOLO_INTERVENTO]]&lt;&gt;"",tbl_corsi[[#This Row],[TITOLO_INTERVENTO]],"")</f>
        <v/>
      </c>
    </row>
    <row r="489" spans="1:4">
      <c r="A489" s="13"/>
      <c r="B489" s="13" t="str" cm="1">
        <f t="array" ref="B489">IFERROR(INDEX(ESITI_QUESTIONARI!$C$2:$C$5000,_xlfn.AGGREGATE(15,6,(ROW(ESITI_QUESTIONARI!$C$2:$C$5000)-ROW(ESITI_QUESTIONARI!$C$2)+1)/((ESITI_QUESTIONARI!$C$2:$C$5000&lt;&gt;"")*(COUNTIF($B$1:B488,ESITI_QUESTIONARI!$C$2:$C$5000)=0)),1)),"")</f>
        <v/>
      </c>
      <c r="C489" t="str">
        <f>IF(tbl_corsi[[#This Row],[TITOLO_INTERVENTO]]&lt;&gt;"",COUNTIF(ESITI_QUESTIONARI!C:C,tbl_corsi[[#This Row],[TITOLO_INTERVENTO]]),"")</f>
        <v/>
      </c>
      <c r="D489" t="str">
        <f>IF(tbl_corsi[[#This Row],[TITOLO_INTERVENTO]]&lt;&gt;"",tbl_corsi[[#This Row],[TITOLO_INTERVENTO]],"")</f>
        <v/>
      </c>
    </row>
    <row r="490" spans="1:4">
      <c r="A490" s="13"/>
      <c r="B490" s="13" t="str" cm="1">
        <f t="array" ref="B490">IFERROR(INDEX(ESITI_QUESTIONARI!$C$2:$C$5000,_xlfn.AGGREGATE(15,6,(ROW(ESITI_QUESTIONARI!$C$2:$C$5000)-ROW(ESITI_QUESTIONARI!$C$2)+1)/((ESITI_QUESTIONARI!$C$2:$C$5000&lt;&gt;"")*(COUNTIF($B$1:B489,ESITI_QUESTIONARI!$C$2:$C$5000)=0)),1)),"")</f>
        <v/>
      </c>
      <c r="C490" t="str">
        <f>IF(tbl_corsi[[#This Row],[TITOLO_INTERVENTO]]&lt;&gt;"",COUNTIF(ESITI_QUESTIONARI!C:C,tbl_corsi[[#This Row],[TITOLO_INTERVENTO]]),"")</f>
        <v/>
      </c>
      <c r="D490" t="str">
        <f>IF(tbl_corsi[[#This Row],[TITOLO_INTERVENTO]]&lt;&gt;"",tbl_corsi[[#This Row],[TITOLO_INTERVENTO]],"")</f>
        <v/>
      </c>
    </row>
    <row r="491" spans="1:4">
      <c r="A491" s="13"/>
      <c r="B491" s="13" t="str" cm="1">
        <f t="array" ref="B491">IFERROR(INDEX(ESITI_QUESTIONARI!$C$2:$C$5000,_xlfn.AGGREGATE(15,6,(ROW(ESITI_QUESTIONARI!$C$2:$C$5000)-ROW(ESITI_QUESTIONARI!$C$2)+1)/((ESITI_QUESTIONARI!$C$2:$C$5000&lt;&gt;"")*(COUNTIF($B$1:B490,ESITI_QUESTIONARI!$C$2:$C$5000)=0)),1)),"")</f>
        <v/>
      </c>
      <c r="C491" t="str">
        <f>IF(tbl_corsi[[#This Row],[TITOLO_INTERVENTO]]&lt;&gt;"",COUNTIF(ESITI_QUESTIONARI!C:C,tbl_corsi[[#This Row],[TITOLO_INTERVENTO]]),"")</f>
        <v/>
      </c>
      <c r="D491" t="str">
        <f>IF(tbl_corsi[[#This Row],[TITOLO_INTERVENTO]]&lt;&gt;"",tbl_corsi[[#This Row],[TITOLO_INTERVENTO]],"")</f>
        <v/>
      </c>
    </row>
    <row r="492" spans="1:4">
      <c r="A492" s="13"/>
      <c r="B492" s="13" t="str" cm="1">
        <f t="array" ref="B492">IFERROR(INDEX(ESITI_QUESTIONARI!$C$2:$C$5000,_xlfn.AGGREGATE(15,6,(ROW(ESITI_QUESTIONARI!$C$2:$C$5000)-ROW(ESITI_QUESTIONARI!$C$2)+1)/((ESITI_QUESTIONARI!$C$2:$C$5000&lt;&gt;"")*(COUNTIF($B$1:B491,ESITI_QUESTIONARI!$C$2:$C$5000)=0)),1)),"")</f>
        <v/>
      </c>
      <c r="C492" t="str">
        <f>IF(tbl_corsi[[#This Row],[TITOLO_INTERVENTO]]&lt;&gt;"",COUNTIF(ESITI_QUESTIONARI!C:C,tbl_corsi[[#This Row],[TITOLO_INTERVENTO]]),"")</f>
        <v/>
      </c>
      <c r="D492" t="str">
        <f>IF(tbl_corsi[[#This Row],[TITOLO_INTERVENTO]]&lt;&gt;"",tbl_corsi[[#This Row],[TITOLO_INTERVENTO]],"")</f>
        <v/>
      </c>
    </row>
    <row r="493" spans="1:4">
      <c r="A493" s="13"/>
      <c r="B493" s="13" t="str" cm="1">
        <f t="array" ref="B493">IFERROR(INDEX(ESITI_QUESTIONARI!$C$2:$C$5000,_xlfn.AGGREGATE(15,6,(ROW(ESITI_QUESTIONARI!$C$2:$C$5000)-ROW(ESITI_QUESTIONARI!$C$2)+1)/((ESITI_QUESTIONARI!$C$2:$C$5000&lt;&gt;"")*(COUNTIF($B$1:B492,ESITI_QUESTIONARI!$C$2:$C$5000)=0)),1)),"")</f>
        <v/>
      </c>
      <c r="C493" t="str">
        <f>IF(tbl_corsi[[#This Row],[TITOLO_INTERVENTO]]&lt;&gt;"",COUNTIF(ESITI_QUESTIONARI!C:C,tbl_corsi[[#This Row],[TITOLO_INTERVENTO]]),"")</f>
        <v/>
      </c>
      <c r="D493" t="str">
        <f>IF(tbl_corsi[[#This Row],[TITOLO_INTERVENTO]]&lt;&gt;"",tbl_corsi[[#This Row],[TITOLO_INTERVENTO]],"")</f>
        <v/>
      </c>
    </row>
    <row r="494" spans="1:4">
      <c r="A494" s="13"/>
      <c r="B494" s="13" t="str" cm="1">
        <f t="array" ref="B494">IFERROR(INDEX(ESITI_QUESTIONARI!$C$2:$C$5000,_xlfn.AGGREGATE(15,6,(ROW(ESITI_QUESTIONARI!$C$2:$C$5000)-ROW(ESITI_QUESTIONARI!$C$2)+1)/((ESITI_QUESTIONARI!$C$2:$C$5000&lt;&gt;"")*(COUNTIF($B$1:B493,ESITI_QUESTIONARI!$C$2:$C$5000)=0)),1)),"")</f>
        <v/>
      </c>
      <c r="C494" t="str">
        <f>IF(tbl_corsi[[#This Row],[TITOLO_INTERVENTO]]&lt;&gt;"",COUNTIF(ESITI_QUESTIONARI!C:C,tbl_corsi[[#This Row],[TITOLO_INTERVENTO]]),"")</f>
        <v/>
      </c>
      <c r="D494" t="str">
        <f>IF(tbl_corsi[[#This Row],[TITOLO_INTERVENTO]]&lt;&gt;"",tbl_corsi[[#This Row],[TITOLO_INTERVENTO]],"")</f>
        <v/>
      </c>
    </row>
    <row r="495" spans="1:4">
      <c r="A495" s="13"/>
      <c r="B495" s="13" t="str" cm="1">
        <f t="array" ref="B495">IFERROR(INDEX(ESITI_QUESTIONARI!$C$2:$C$5000,_xlfn.AGGREGATE(15,6,(ROW(ESITI_QUESTIONARI!$C$2:$C$5000)-ROW(ESITI_QUESTIONARI!$C$2)+1)/((ESITI_QUESTIONARI!$C$2:$C$5000&lt;&gt;"")*(COUNTIF($B$1:B494,ESITI_QUESTIONARI!$C$2:$C$5000)=0)),1)),"")</f>
        <v/>
      </c>
      <c r="C495" t="str">
        <f>IF(tbl_corsi[[#This Row],[TITOLO_INTERVENTO]]&lt;&gt;"",COUNTIF(ESITI_QUESTIONARI!C:C,tbl_corsi[[#This Row],[TITOLO_INTERVENTO]]),"")</f>
        <v/>
      </c>
      <c r="D495" t="str">
        <f>IF(tbl_corsi[[#This Row],[TITOLO_INTERVENTO]]&lt;&gt;"",tbl_corsi[[#This Row],[TITOLO_INTERVENTO]],"")</f>
        <v/>
      </c>
    </row>
    <row r="496" spans="1:4">
      <c r="A496" s="13"/>
      <c r="B496" s="13" t="str" cm="1">
        <f t="array" ref="B496">IFERROR(INDEX(ESITI_QUESTIONARI!$C$2:$C$5000,_xlfn.AGGREGATE(15,6,(ROW(ESITI_QUESTIONARI!$C$2:$C$5000)-ROW(ESITI_QUESTIONARI!$C$2)+1)/((ESITI_QUESTIONARI!$C$2:$C$5000&lt;&gt;"")*(COUNTIF($B$1:B495,ESITI_QUESTIONARI!$C$2:$C$5000)=0)),1)),"")</f>
        <v/>
      </c>
      <c r="C496" t="str">
        <f>IF(tbl_corsi[[#This Row],[TITOLO_INTERVENTO]]&lt;&gt;"",COUNTIF(ESITI_QUESTIONARI!C:C,tbl_corsi[[#This Row],[TITOLO_INTERVENTO]]),"")</f>
        <v/>
      </c>
      <c r="D496" t="str">
        <f>IF(tbl_corsi[[#This Row],[TITOLO_INTERVENTO]]&lt;&gt;"",tbl_corsi[[#This Row],[TITOLO_INTERVENTO]],"")</f>
        <v/>
      </c>
    </row>
    <row r="497" spans="1:4">
      <c r="A497" s="13"/>
      <c r="B497" s="13" t="str" cm="1">
        <f t="array" ref="B497">IFERROR(INDEX(ESITI_QUESTIONARI!$C$2:$C$5000,_xlfn.AGGREGATE(15,6,(ROW(ESITI_QUESTIONARI!$C$2:$C$5000)-ROW(ESITI_QUESTIONARI!$C$2)+1)/((ESITI_QUESTIONARI!$C$2:$C$5000&lt;&gt;"")*(COUNTIF($B$1:B496,ESITI_QUESTIONARI!$C$2:$C$5000)=0)),1)),"")</f>
        <v/>
      </c>
      <c r="C497" t="str">
        <f>IF(tbl_corsi[[#This Row],[TITOLO_INTERVENTO]]&lt;&gt;"",COUNTIF(ESITI_QUESTIONARI!C:C,tbl_corsi[[#This Row],[TITOLO_INTERVENTO]]),"")</f>
        <v/>
      </c>
      <c r="D497" t="str">
        <f>IF(tbl_corsi[[#This Row],[TITOLO_INTERVENTO]]&lt;&gt;"",tbl_corsi[[#This Row],[TITOLO_INTERVENTO]],"")</f>
        <v/>
      </c>
    </row>
    <row r="498" spans="1:4">
      <c r="A498" s="13"/>
      <c r="B498" s="13" t="str" cm="1">
        <f t="array" ref="B498">IFERROR(INDEX(ESITI_QUESTIONARI!$C$2:$C$5000,_xlfn.AGGREGATE(15,6,(ROW(ESITI_QUESTIONARI!$C$2:$C$5000)-ROW(ESITI_QUESTIONARI!$C$2)+1)/((ESITI_QUESTIONARI!$C$2:$C$5000&lt;&gt;"")*(COUNTIF($B$1:B497,ESITI_QUESTIONARI!$C$2:$C$5000)=0)),1)),"")</f>
        <v/>
      </c>
      <c r="C498" t="str">
        <f>IF(tbl_corsi[[#This Row],[TITOLO_INTERVENTO]]&lt;&gt;"",COUNTIF(ESITI_QUESTIONARI!C:C,tbl_corsi[[#This Row],[TITOLO_INTERVENTO]]),"")</f>
        <v/>
      </c>
      <c r="D498" t="str">
        <f>IF(tbl_corsi[[#This Row],[TITOLO_INTERVENTO]]&lt;&gt;"",tbl_corsi[[#This Row],[TITOLO_INTERVENTO]],"")</f>
        <v/>
      </c>
    </row>
    <row r="499" spans="1:4">
      <c r="A499" s="13"/>
      <c r="B499" s="13" t="str" cm="1">
        <f t="array" ref="B499">IFERROR(INDEX(ESITI_QUESTIONARI!$C$2:$C$5000,_xlfn.AGGREGATE(15,6,(ROW(ESITI_QUESTIONARI!$C$2:$C$5000)-ROW(ESITI_QUESTIONARI!$C$2)+1)/((ESITI_QUESTIONARI!$C$2:$C$5000&lt;&gt;"")*(COUNTIF($B$1:B498,ESITI_QUESTIONARI!$C$2:$C$5000)=0)),1)),"")</f>
        <v/>
      </c>
      <c r="C499" t="str">
        <f>IF(tbl_corsi[[#This Row],[TITOLO_INTERVENTO]]&lt;&gt;"",COUNTIF(ESITI_QUESTIONARI!C:C,tbl_corsi[[#This Row],[TITOLO_INTERVENTO]]),"")</f>
        <v/>
      </c>
      <c r="D499" t="str">
        <f>IF(tbl_corsi[[#This Row],[TITOLO_INTERVENTO]]&lt;&gt;"",tbl_corsi[[#This Row],[TITOLO_INTERVENTO]],"")</f>
        <v/>
      </c>
    </row>
    <row r="500" spans="1:4">
      <c r="A500" s="13"/>
      <c r="B500" s="13" t="str" cm="1">
        <f t="array" ref="B500">IFERROR(INDEX(ESITI_QUESTIONARI!$C$2:$C$5000,_xlfn.AGGREGATE(15,6,(ROW(ESITI_QUESTIONARI!$C$2:$C$5000)-ROW(ESITI_QUESTIONARI!$C$2)+1)/((ESITI_QUESTIONARI!$C$2:$C$5000&lt;&gt;"")*(COUNTIF($B$1:B499,ESITI_QUESTIONARI!$C$2:$C$5000)=0)),1)),"")</f>
        <v/>
      </c>
      <c r="C500" t="str">
        <f>IF(tbl_corsi[[#This Row],[TITOLO_INTERVENTO]]&lt;&gt;"",COUNTIF(ESITI_QUESTIONARI!C:C,tbl_corsi[[#This Row],[TITOLO_INTERVENTO]]),"")</f>
        <v/>
      </c>
      <c r="D500" t="str">
        <f>IF(tbl_corsi[[#This Row],[TITOLO_INTERVENTO]]&lt;&gt;"",tbl_corsi[[#This Row],[TITOLO_INTERVENTO]],"")</f>
        <v/>
      </c>
    </row>
    <row r="501" spans="1:4">
      <c r="A501" s="13"/>
      <c r="B501" s="13" t="str" cm="1">
        <f t="array" ref="B501">IFERROR(INDEX(ESITI_QUESTIONARI!$C$2:$C$5000,_xlfn.AGGREGATE(15,6,(ROW(ESITI_QUESTIONARI!$C$2:$C$5000)-ROW(ESITI_QUESTIONARI!$C$2)+1)/((ESITI_QUESTIONARI!$C$2:$C$5000&lt;&gt;"")*(COUNTIF($B$1:B500,ESITI_QUESTIONARI!$C$2:$C$5000)=0)),1)),"")</f>
        <v/>
      </c>
      <c r="C501" t="str">
        <f>IF(tbl_corsi[[#This Row],[TITOLO_INTERVENTO]]&lt;&gt;"",COUNTIF(ESITI_QUESTIONARI!C:C,tbl_corsi[[#This Row],[TITOLO_INTERVENTO]]),"")</f>
        <v/>
      </c>
      <c r="D501" t="str">
        <f>IF(tbl_corsi[[#This Row],[TITOLO_INTERVENTO]]&lt;&gt;"",tbl_corsi[[#This Row],[TITOLO_INTERVENTO]],"")</f>
        <v/>
      </c>
    </row>
  </sheetData>
  <sheetProtection algorithmName="SHA-512" hashValue="/t/ZU4zZEtjPj9bjdUqHzKeEHYtNG89vwj49GtrWcoJdy8G4YNV0zoXzhx8RJqPrw3bbO+HSABdLS2VWLwvW2w==" saltValue="2Z+W1QUrD/n4e+5J6Eq49Q==" spinCount="100000" sheet="1" objects="1" scenarios="1" autoFilter="0"/>
  <protectedRanges>
    <protectedRange sqref="A1:A1048576" name="Intervallo1"/>
  </protectedRanges>
  <pageMargins left="0.75" right="0.75" top="1" bottom="1" header="0.5" footer="0.5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001"/>
  <sheetViews>
    <sheetView workbookViewId="0">
      <pane ySplit="1" topLeftCell="A2" activePane="bottomLeft" state="frozen"/>
      <selection pane="bottomLeft" activeCell="C2" sqref="C2"/>
    </sheetView>
  </sheetViews>
  <sheetFormatPr defaultRowHeight="14.45"/>
  <cols>
    <col min="2" max="2" width="30" customWidth="1"/>
    <col min="3" max="3" width="47.140625" customWidth="1"/>
    <col min="4" max="4" width="13.42578125" customWidth="1"/>
    <col min="5" max="6" width="12" customWidth="1"/>
    <col min="7" max="7" width="9.5703125" bestFit="1" customWidth="1"/>
    <col min="8" max="8" width="18.7109375" style="8" customWidth="1"/>
    <col min="9" max="9" width="8.85546875" style="6"/>
  </cols>
  <sheetData>
    <row r="1" spans="1:8" ht="28.9">
      <c r="A1" s="10" t="s">
        <v>50</v>
      </c>
      <c r="B1" s="1" t="s">
        <v>49</v>
      </c>
      <c r="C1" s="1" t="s">
        <v>47</v>
      </c>
      <c r="D1" s="1" t="s">
        <v>51</v>
      </c>
      <c r="E1" s="1" t="s">
        <v>52</v>
      </c>
      <c r="F1" s="1" t="s">
        <v>53</v>
      </c>
      <c r="G1" s="1" t="s">
        <v>54</v>
      </c>
      <c r="H1" s="5" t="s">
        <v>55</v>
      </c>
    </row>
    <row r="2" spans="1:8">
      <c r="A2" t="str">
        <f>IF(ESITI_QUESTIONARI!A2="","",TRIM(ESITI_QUESTIONARI!A2))</f>
        <v/>
      </c>
      <c r="B2" t="str">
        <f t="shared" ref="B2" si="0">IF(C2="","",C2)</f>
        <v/>
      </c>
      <c r="C2" t="str">
        <f>IF(ESITI_QUESTIONARI!C2="","",TRIM(ESITI_QUESTIONARI!C2))</f>
        <v/>
      </c>
      <c r="D2" t="str">
        <f>IFERROR(UPPER(TRIM(ESITI_QUESTIONARI!U2)),"")</f>
        <v/>
      </c>
      <c r="E2" t="str">
        <f>IFERROR(UPPER(TRIM(ESITI_QUESTIONARI!Y2)),"")</f>
        <v/>
      </c>
      <c r="F2" t="str">
        <f>IFERROR(UPPER(TRIM(ESITI_QUESTIONARI!AE2)),"")</f>
        <v/>
      </c>
      <c r="G2" t="str">
        <f>IFERROR(UPPER(TRIM(ESITI_QUESTIONARI!AI2)),"")</f>
        <v/>
      </c>
      <c r="H2" s="8" t="str">
        <f>IF(C2="","",IF(ISERROR(AVERAGE(ESITI_QUESTIONARI!N2:T2,ESITI_QUESTIONARI!V2:X2,ESITI_QUESTIONARI!Z2:AD2,ESITI_QUESTIONARI!AF2:AH2,ESITI_QUESTIONARI!AJ2:AL2,ESITI_QUESTIONARI!AN2,ESITI_QUESTIONARI!AQ2)),"NON RISPONDE",AVERAGE(ESITI_QUESTIONARI!N2:T2,ESITI_QUESTIONARI!V2:X2,ESITI_QUESTIONARI!Z2:AD2,ESITI_QUESTIONARI!AF2:AH2,ESITI_QUESTIONARI!AJ2:AL2,ESITI_QUESTIONARI!AN2,ESITI_QUESTIONARI!AQ2)))</f>
        <v/>
      </c>
    </row>
    <row r="3" spans="1:8">
      <c r="A3" t="str">
        <f>IF(ESITI_QUESTIONARI!A3="","",TRIM(ESITI_QUESTIONARI!A3))</f>
        <v/>
      </c>
      <c r="B3" t="str">
        <f t="shared" ref="B3:B66" si="1">IF(C3="","",C3)</f>
        <v/>
      </c>
      <c r="C3" t="str">
        <f>IF(ESITI_QUESTIONARI!C3="","",TRIM(ESITI_QUESTIONARI!C3))</f>
        <v/>
      </c>
      <c r="D3" t="str">
        <f>IFERROR(UPPER(TRIM(ESITI_QUESTIONARI!U3)),"")</f>
        <v/>
      </c>
      <c r="E3" t="str">
        <f>IFERROR(UPPER(TRIM(ESITI_QUESTIONARI!Y3)),"")</f>
        <v/>
      </c>
      <c r="F3" t="str">
        <f>IFERROR(UPPER(TRIM(ESITI_QUESTIONARI!AE3)),"")</f>
        <v/>
      </c>
      <c r="G3" t="str">
        <f>IFERROR(UPPER(TRIM(ESITI_QUESTIONARI!AI3)),"")</f>
        <v/>
      </c>
      <c r="H3" s="8" t="str">
        <f>IF(C3="","",IF(ISERROR(AVERAGE(ESITI_QUESTIONARI!N3:T3,ESITI_QUESTIONARI!V3:X3,ESITI_QUESTIONARI!Z3:AD3,ESITI_QUESTIONARI!AF3:AH3,ESITI_QUESTIONARI!AJ3:AL3,ESITI_QUESTIONARI!AN3,ESITI_QUESTIONARI!AQ3)),"NON RISPONDE",AVERAGE(ESITI_QUESTIONARI!N3:T3,ESITI_QUESTIONARI!V3:X3,ESITI_QUESTIONARI!Z3:AD3,ESITI_QUESTIONARI!AF3:AH3,ESITI_QUESTIONARI!AJ3:AL3,ESITI_QUESTIONARI!AN3,ESITI_QUESTIONARI!AQ3)))</f>
        <v/>
      </c>
    </row>
    <row r="4" spans="1:8">
      <c r="A4" t="str">
        <f>IF(ESITI_QUESTIONARI!A4="","",TRIM(ESITI_QUESTIONARI!A4))</f>
        <v/>
      </c>
      <c r="B4" t="str">
        <f t="shared" si="1"/>
        <v/>
      </c>
      <c r="C4" t="str">
        <f>IF(ESITI_QUESTIONARI!C4="","",TRIM(ESITI_QUESTIONARI!C4))</f>
        <v/>
      </c>
      <c r="D4" t="str">
        <f>IFERROR(UPPER(TRIM(ESITI_QUESTIONARI!U4)),"")</f>
        <v/>
      </c>
      <c r="E4" t="str">
        <f>IFERROR(UPPER(TRIM(ESITI_QUESTIONARI!Y4)),"")</f>
        <v/>
      </c>
      <c r="F4" t="str">
        <f>IFERROR(UPPER(TRIM(ESITI_QUESTIONARI!AE4)),"")</f>
        <v/>
      </c>
      <c r="G4" t="str">
        <f>IFERROR(UPPER(TRIM(ESITI_QUESTIONARI!AI4)),"")</f>
        <v/>
      </c>
      <c r="H4" s="8" t="str">
        <f>IF(C4="","",IF(ISERROR(AVERAGE(ESITI_QUESTIONARI!N4:T4,ESITI_QUESTIONARI!V4:X4,ESITI_QUESTIONARI!Z4:AD4,ESITI_QUESTIONARI!AF4:AH4,ESITI_QUESTIONARI!AJ4:AL4,ESITI_QUESTIONARI!AN4,ESITI_QUESTIONARI!AQ4)),"NON RISPONDE",AVERAGE(ESITI_QUESTIONARI!N4:T4,ESITI_QUESTIONARI!V4:X4,ESITI_QUESTIONARI!Z4:AD4,ESITI_QUESTIONARI!AF4:AH4,ESITI_QUESTIONARI!AJ4:AL4,ESITI_QUESTIONARI!AN4,ESITI_QUESTIONARI!AQ4)))</f>
        <v/>
      </c>
    </row>
    <row r="5" spans="1:8">
      <c r="A5" t="str">
        <f>IF(ESITI_QUESTIONARI!A5="","",TRIM(ESITI_QUESTIONARI!A5))</f>
        <v/>
      </c>
      <c r="B5" t="str">
        <f t="shared" si="1"/>
        <v/>
      </c>
      <c r="C5" t="str">
        <f>IF(ESITI_QUESTIONARI!C5="","",TRIM(ESITI_QUESTIONARI!C5))</f>
        <v/>
      </c>
      <c r="D5" t="str">
        <f>IFERROR(UPPER(TRIM(ESITI_QUESTIONARI!U5)),"")</f>
        <v/>
      </c>
      <c r="E5" t="str">
        <f>IFERROR(UPPER(TRIM(ESITI_QUESTIONARI!Y5)),"")</f>
        <v/>
      </c>
      <c r="F5" t="str">
        <f>IFERROR(UPPER(TRIM(ESITI_QUESTIONARI!AE5)),"")</f>
        <v/>
      </c>
      <c r="G5" t="str">
        <f>IFERROR(UPPER(TRIM(ESITI_QUESTIONARI!AI5)),"")</f>
        <v/>
      </c>
      <c r="H5" s="8" t="str">
        <f>IF(C5="","",IF(ISERROR(AVERAGE(ESITI_QUESTIONARI!N5:T5,ESITI_QUESTIONARI!V5:X5,ESITI_QUESTIONARI!Z5:AD5,ESITI_QUESTIONARI!AF5:AH5,ESITI_QUESTIONARI!AJ5:AL5,ESITI_QUESTIONARI!AN5,ESITI_QUESTIONARI!AQ5)),"NON RISPONDE",AVERAGE(ESITI_QUESTIONARI!N5:T5,ESITI_QUESTIONARI!V5:X5,ESITI_QUESTIONARI!Z5:AD5,ESITI_QUESTIONARI!AF5:AH5,ESITI_QUESTIONARI!AJ5:AL5,ESITI_QUESTIONARI!AN5,ESITI_QUESTIONARI!AQ5)))</f>
        <v/>
      </c>
    </row>
    <row r="6" spans="1:8">
      <c r="A6" t="str">
        <f>IF(ESITI_QUESTIONARI!A6="","",TRIM(ESITI_QUESTIONARI!A6))</f>
        <v/>
      </c>
      <c r="B6" t="str">
        <f t="shared" si="1"/>
        <v/>
      </c>
      <c r="C6" t="str">
        <f>IF(ESITI_QUESTIONARI!C6="","",TRIM(ESITI_QUESTIONARI!C6))</f>
        <v/>
      </c>
      <c r="D6" t="str">
        <f>IFERROR(UPPER(TRIM(ESITI_QUESTIONARI!U6)),"")</f>
        <v/>
      </c>
      <c r="E6" t="str">
        <f>IFERROR(UPPER(TRIM(ESITI_QUESTIONARI!Y6)),"")</f>
        <v/>
      </c>
      <c r="F6" t="str">
        <f>IFERROR(UPPER(TRIM(ESITI_QUESTIONARI!AE6)),"")</f>
        <v/>
      </c>
      <c r="G6" t="str">
        <f>IFERROR(UPPER(TRIM(ESITI_QUESTIONARI!AI6)),"")</f>
        <v/>
      </c>
      <c r="H6" s="8" t="str">
        <f>IF(C6="","",IF(ISERROR(AVERAGE(ESITI_QUESTIONARI!N6:T6,ESITI_QUESTIONARI!V6:X6,ESITI_QUESTIONARI!Z6:AD6,ESITI_QUESTIONARI!AF6:AH6,ESITI_QUESTIONARI!AJ6:AL6,ESITI_QUESTIONARI!AN6,ESITI_QUESTIONARI!AQ6)),"NON RISPONDE",AVERAGE(ESITI_QUESTIONARI!N6:T6,ESITI_QUESTIONARI!V6:X6,ESITI_QUESTIONARI!Z6:AD6,ESITI_QUESTIONARI!AF6:AH6,ESITI_QUESTIONARI!AJ6:AL6,ESITI_QUESTIONARI!AN6,ESITI_QUESTIONARI!AQ6)))</f>
        <v/>
      </c>
    </row>
    <row r="7" spans="1:8">
      <c r="A7" t="str">
        <f>IF(ESITI_QUESTIONARI!A7="","",TRIM(ESITI_QUESTIONARI!A7))</f>
        <v/>
      </c>
      <c r="B7" t="str">
        <f t="shared" si="1"/>
        <v/>
      </c>
      <c r="C7" t="str">
        <f>IF(ESITI_QUESTIONARI!C7="","",TRIM(ESITI_QUESTIONARI!C7))</f>
        <v/>
      </c>
      <c r="D7" t="str">
        <f>IFERROR(UPPER(TRIM(ESITI_QUESTIONARI!U7)),"")</f>
        <v/>
      </c>
      <c r="E7" t="str">
        <f>IFERROR(UPPER(TRIM(ESITI_QUESTIONARI!Y7)),"")</f>
        <v/>
      </c>
      <c r="F7" t="str">
        <f>IFERROR(UPPER(TRIM(ESITI_QUESTIONARI!AE7)),"")</f>
        <v/>
      </c>
      <c r="G7" t="str">
        <f>IFERROR(UPPER(TRIM(ESITI_QUESTIONARI!AI7)),"")</f>
        <v/>
      </c>
      <c r="H7" s="8" t="str">
        <f>IF(C7="","",IF(ISERROR(AVERAGE(ESITI_QUESTIONARI!N7:T7,ESITI_QUESTIONARI!V7:X7,ESITI_QUESTIONARI!Z7:AD7,ESITI_QUESTIONARI!AF7:AH7,ESITI_QUESTIONARI!AJ7:AL7,ESITI_QUESTIONARI!AN7,ESITI_QUESTIONARI!AQ7)),"NON RISPONDE",AVERAGE(ESITI_QUESTIONARI!N7:T7,ESITI_QUESTIONARI!V7:X7,ESITI_QUESTIONARI!Z7:AD7,ESITI_QUESTIONARI!AF7:AH7,ESITI_QUESTIONARI!AJ7:AL7,ESITI_QUESTIONARI!AN7,ESITI_QUESTIONARI!AQ7)))</f>
        <v/>
      </c>
    </row>
    <row r="8" spans="1:8">
      <c r="A8" t="str">
        <f>IF(ESITI_QUESTIONARI!A8="","",TRIM(ESITI_QUESTIONARI!A8))</f>
        <v/>
      </c>
      <c r="B8" t="str">
        <f>IF(C8="","",C8)</f>
        <v/>
      </c>
      <c r="C8" t="str">
        <f>IF(ESITI_QUESTIONARI!C8="","",TRIM(ESITI_QUESTIONARI!C8))</f>
        <v/>
      </c>
      <c r="D8" t="str">
        <f>IFERROR(UPPER(TRIM(ESITI_QUESTIONARI!U8)),"")</f>
        <v/>
      </c>
      <c r="E8" t="str">
        <f>IFERROR(UPPER(TRIM(ESITI_QUESTIONARI!Y8)),"")</f>
        <v/>
      </c>
      <c r="F8" t="str">
        <f>IFERROR(UPPER(TRIM(ESITI_QUESTIONARI!AE8)),"")</f>
        <v/>
      </c>
      <c r="G8" t="str">
        <f>IFERROR(UPPER(TRIM(ESITI_QUESTIONARI!AI8)),"")</f>
        <v/>
      </c>
      <c r="H8" s="8" t="str">
        <f>IF(C8="","",IF(ISERROR(AVERAGE(ESITI_QUESTIONARI!N8:T8,ESITI_QUESTIONARI!V8:X8,ESITI_QUESTIONARI!Z8:AD8,ESITI_QUESTIONARI!AF8:AH8,ESITI_QUESTIONARI!AJ8:AL8,ESITI_QUESTIONARI!AN8,ESITI_QUESTIONARI!AQ8)),"NON RISPONDE",AVERAGE(ESITI_QUESTIONARI!N8:T8,ESITI_QUESTIONARI!V8:X8,ESITI_QUESTIONARI!Z8:AD8,ESITI_QUESTIONARI!AF8:AH8,ESITI_QUESTIONARI!AJ8:AL8,ESITI_QUESTIONARI!AN8,ESITI_QUESTIONARI!AQ8)))</f>
        <v/>
      </c>
    </row>
    <row r="9" spans="1:8">
      <c r="A9" t="str">
        <f>IF(ESITI_QUESTIONARI!A9="","",TRIM(ESITI_QUESTIONARI!A9))</f>
        <v/>
      </c>
      <c r="B9" t="str">
        <f t="shared" si="1"/>
        <v/>
      </c>
      <c r="C9" t="str">
        <f>IF(ESITI_QUESTIONARI!C9="","",TRIM(ESITI_QUESTIONARI!C9))</f>
        <v/>
      </c>
      <c r="D9" t="str">
        <f>IFERROR(UPPER(TRIM(ESITI_QUESTIONARI!U9)),"")</f>
        <v/>
      </c>
      <c r="E9" t="str">
        <f>IFERROR(UPPER(TRIM(ESITI_QUESTIONARI!Y9)),"")</f>
        <v/>
      </c>
      <c r="F9" t="str">
        <f>IFERROR(UPPER(TRIM(ESITI_QUESTIONARI!AE9)),"")</f>
        <v/>
      </c>
      <c r="G9" t="str">
        <f>IFERROR(UPPER(TRIM(ESITI_QUESTIONARI!AI9)),"")</f>
        <v/>
      </c>
      <c r="H9" s="8" t="str">
        <f>IF(C9="","",IF(ISERROR(AVERAGE(ESITI_QUESTIONARI!N9:T9,ESITI_QUESTIONARI!V9:X9,ESITI_QUESTIONARI!Z9:AD9,ESITI_QUESTIONARI!AF9:AH9,ESITI_QUESTIONARI!AJ9:AL9,ESITI_QUESTIONARI!AN9,ESITI_QUESTIONARI!AQ9)),"NON RISPONDE",AVERAGE(ESITI_QUESTIONARI!N9:T9,ESITI_QUESTIONARI!V9:X9,ESITI_QUESTIONARI!Z9:AD9,ESITI_QUESTIONARI!AF9:AH9,ESITI_QUESTIONARI!AJ9:AL9,ESITI_QUESTIONARI!AN9,ESITI_QUESTIONARI!AQ9)))</f>
        <v/>
      </c>
    </row>
    <row r="10" spans="1:8">
      <c r="A10" t="str">
        <f>IF(ESITI_QUESTIONARI!A10="","",TRIM(ESITI_QUESTIONARI!A10))</f>
        <v/>
      </c>
      <c r="B10" t="str">
        <f t="shared" si="1"/>
        <v/>
      </c>
      <c r="C10" t="str">
        <f>IF(ESITI_QUESTIONARI!C10="","",TRIM(ESITI_QUESTIONARI!C10))</f>
        <v/>
      </c>
      <c r="D10" t="str">
        <f>IFERROR(UPPER(TRIM(ESITI_QUESTIONARI!U10)),"")</f>
        <v/>
      </c>
      <c r="E10" t="str">
        <f>IFERROR(UPPER(TRIM(ESITI_QUESTIONARI!Y10)),"")</f>
        <v/>
      </c>
      <c r="F10" t="str">
        <f>IFERROR(UPPER(TRIM(ESITI_QUESTIONARI!AE10)),"")</f>
        <v/>
      </c>
      <c r="G10" t="str">
        <f>IFERROR(UPPER(TRIM(ESITI_QUESTIONARI!AI10)),"")</f>
        <v/>
      </c>
      <c r="H10" s="8" t="str">
        <f>IF(C10="","",IF(ISERROR(AVERAGE(ESITI_QUESTIONARI!N10:T10,ESITI_QUESTIONARI!V10:X10,ESITI_QUESTIONARI!Z10:AD10,ESITI_QUESTIONARI!AF10:AH10,ESITI_QUESTIONARI!AJ10:AL10,ESITI_QUESTIONARI!AN10,ESITI_QUESTIONARI!AQ10)),"NON RISPONDE",AVERAGE(ESITI_QUESTIONARI!N10:T10,ESITI_QUESTIONARI!V10:X10,ESITI_QUESTIONARI!Z10:AD10,ESITI_QUESTIONARI!AF10:AH10,ESITI_QUESTIONARI!AJ10:AL10,ESITI_QUESTIONARI!AN10,ESITI_QUESTIONARI!AQ10)))</f>
        <v/>
      </c>
    </row>
    <row r="11" spans="1:8">
      <c r="A11" t="str">
        <f>IF(ESITI_QUESTIONARI!A11="","",TRIM(ESITI_QUESTIONARI!A11))</f>
        <v/>
      </c>
      <c r="B11" t="str">
        <f t="shared" si="1"/>
        <v/>
      </c>
      <c r="C11" t="str">
        <f>IF(ESITI_QUESTIONARI!C11="","",TRIM(ESITI_QUESTIONARI!C11))</f>
        <v/>
      </c>
      <c r="D11" t="str">
        <f>IFERROR(UPPER(TRIM(ESITI_QUESTIONARI!U11)),"")</f>
        <v/>
      </c>
      <c r="E11" t="str">
        <f>IFERROR(UPPER(TRIM(ESITI_QUESTIONARI!Y11)),"")</f>
        <v/>
      </c>
      <c r="F11" t="str">
        <f>IFERROR(UPPER(TRIM(ESITI_QUESTIONARI!AE11)),"")</f>
        <v/>
      </c>
      <c r="G11" t="str">
        <f>IFERROR(UPPER(TRIM(ESITI_QUESTIONARI!AI11)),"")</f>
        <v/>
      </c>
      <c r="H11" s="8" t="str">
        <f>IF(C11="","",IF(ISERROR(AVERAGE(ESITI_QUESTIONARI!N11:T11,ESITI_QUESTIONARI!V11:X11,ESITI_QUESTIONARI!Z11:AD11,ESITI_QUESTIONARI!AF11:AH11,ESITI_QUESTIONARI!AJ11:AL11,ESITI_QUESTIONARI!AN11,ESITI_QUESTIONARI!AQ11)),"NON RISPONDE",AVERAGE(ESITI_QUESTIONARI!N11:T11,ESITI_QUESTIONARI!V11:X11,ESITI_QUESTIONARI!Z11:AD11,ESITI_QUESTIONARI!AF11:AH11,ESITI_QUESTIONARI!AJ11:AL11,ESITI_QUESTIONARI!AN11,ESITI_QUESTIONARI!AQ11)))</f>
        <v/>
      </c>
    </row>
    <row r="12" spans="1:8">
      <c r="A12" t="str">
        <f>IF(ESITI_QUESTIONARI!A12="","",TRIM(ESITI_QUESTIONARI!A12))</f>
        <v/>
      </c>
      <c r="B12" t="str">
        <f t="shared" si="1"/>
        <v/>
      </c>
      <c r="C12" t="str">
        <f>IF(ESITI_QUESTIONARI!C12="","",TRIM(ESITI_QUESTIONARI!C12))</f>
        <v/>
      </c>
      <c r="D12" t="str">
        <f>IFERROR(UPPER(TRIM(ESITI_QUESTIONARI!U12)),"")</f>
        <v/>
      </c>
      <c r="E12" t="str">
        <f>IFERROR(UPPER(TRIM(ESITI_QUESTIONARI!Y12)),"")</f>
        <v/>
      </c>
      <c r="F12" t="str">
        <f>IFERROR(UPPER(TRIM(ESITI_QUESTIONARI!AE12)),"")</f>
        <v/>
      </c>
      <c r="G12" t="str">
        <f>IFERROR(UPPER(TRIM(ESITI_QUESTIONARI!AI12)),"")</f>
        <v/>
      </c>
      <c r="H12" s="8" t="str">
        <f>IF(C12="","",IF(ISERROR(AVERAGE(ESITI_QUESTIONARI!N12:T12,ESITI_QUESTIONARI!V12:X12,ESITI_QUESTIONARI!Z12:AD12,ESITI_QUESTIONARI!AF12:AH12,ESITI_QUESTIONARI!AJ12:AL12,ESITI_QUESTIONARI!AN12,ESITI_QUESTIONARI!AQ12)),"NON RISPONDE",AVERAGE(ESITI_QUESTIONARI!N12:T12,ESITI_QUESTIONARI!V12:X12,ESITI_QUESTIONARI!Z12:AD12,ESITI_QUESTIONARI!AF12:AH12,ESITI_QUESTIONARI!AJ12:AL12,ESITI_QUESTIONARI!AN12,ESITI_QUESTIONARI!AQ12)))</f>
        <v/>
      </c>
    </row>
    <row r="13" spans="1:8">
      <c r="A13" t="str">
        <f>IF(ESITI_QUESTIONARI!A13="","",TRIM(ESITI_QUESTIONARI!A13))</f>
        <v/>
      </c>
      <c r="B13" t="str">
        <f t="shared" si="1"/>
        <v/>
      </c>
      <c r="C13" t="str">
        <f>IF(ESITI_QUESTIONARI!C13="","",TRIM(ESITI_QUESTIONARI!C13))</f>
        <v/>
      </c>
      <c r="D13" t="str">
        <f>IFERROR(UPPER(TRIM(ESITI_QUESTIONARI!U13)),"")</f>
        <v/>
      </c>
      <c r="E13" t="str">
        <f>IFERROR(UPPER(TRIM(ESITI_QUESTIONARI!Y13)),"")</f>
        <v/>
      </c>
      <c r="F13" t="str">
        <f>IFERROR(UPPER(TRIM(ESITI_QUESTIONARI!AE13)),"")</f>
        <v/>
      </c>
      <c r="G13" t="str">
        <f>IFERROR(UPPER(TRIM(ESITI_QUESTIONARI!AI13)),"")</f>
        <v/>
      </c>
      <c r="H13" s="8" t="str">
        <f>IF(C13="","",IF(ISERROR(AVERAGE(ESITI_QUESTIONARI!N13:T13,ESITI_QUESTIONARI!V13:X13,ESITI_QUESTIONARI!Z13:AD13,ESITI_QUESTIONARI!AF13:AH13,ESITI_QUESTIONARI!AJ13:AL13,ESITI_QUESTIONARI!AN13,ESITI_QUESTIONARI!AQ13)),"NON RISPONDE",AVERAGE(ESITI_QUESTIONARI!N13:T13,ESITI_QUESTIONARI!V13:X13,ESITI_QUESTIONARI!Z13:AD13,ESITI_QUESTIONARI!AF13:AH13,ESITI_QUESTIONARI!AJ13:AL13,ESITI_QUESTIONARI!AN13,ESITI_QUESTIONARI!AQ13)))</f>
        <v/>
      </c>
    </row>
    <row r="14" spans="1:8">
      <c r="A14" t="str">
        <f>IF(ESITI_QUESTIONARI!A14="","",TRIM(ESITI_QUESTIONARI!A14))</f>
        <v/>
      </c>
      <c r="B14" t="str">
        <f t="shared" si="1"/>
        <v/>
      </c>
      <c r="C14" t="str">
        <f>IF(ESITI_QUESTIONARI!C14="","",TRIM(ESITI_QUESTIONARI!C14))</f>
        <v/>
      </c>
      <c r="D14" t="str">
        <f>IFERROR(UPPER(TRIM(ESITI_QUESTIONARI!U14)),"")</f>
        <v/>
      </c>
      <c r="E14" t="str">
        <f>IFERROR(UPPER(TRIM(ESITI_QUESTIONARI!Y14)),"")</f>
        <v/>
      </c>
      <c r="F14" t="str">
        <f>IFERROR(UPPER(TRIM(ESITI_QUESTIONARI!AE14)),"")</f>
        <v/>
      </c>
      <c r="G14" t="str">
        <f>IFERROR(UPPER(TRIM(ESITI_QUESTIONARI!AI14)),"")</f>
        <v/>
      </c>
      <c r="H14" s="8" t="str">
        <f>IF(C14="","",IF(ISERROR(AVERAGE(ESITI_QUESTIONARI!N14:T14,ESITI_QUESTIONARI!V14:X14,ESITI_QUESTIONARI!Z14:AD14,ESITI_QUESTIONARI!AF14:AH14,ESITI_QUESTIONARI!AJ14:AL14,ESITI_QUESTIONARI!AN14,ESITI_QUESTIONARI!AQ14)),"NON RISPONDE",AVERAGE(ESITI_QUESTIONARI!N14:T14,ESITI_QUESTIONARI!V14:X14,ESITI_QUESTIONARI!Z14:AD14,ESITI_QUESTIONARI!AF14:AH14,ESITI_QUESTIONARI!AJ14:AL14,ESITI_QUESTIONARI!AN14,ESITI_QUESTIONARI!AQ14)))</f>
        <v/>
      </c>
    </row>
    <row r="15" spans="1:8">
      <c r="A15" t="str">
        <f>IF(ESITI_QUESTIONARI!A15="","",TRIM(ESITI_QUESTIONARI!A15))</f>
        <v/>
      </c>
      <c r="B15" t="str">
        <f t="shared" si="1"/>
        <v/>
      </c>
      <c r="C15" t="str">
        <f>IF(ESITI_QUESTIONARI!C15="","",TRIM(ESITI_QUESTIONARI!C15))</f>
        <v/>
      </c>
      <c r="D15" t="str">
        <f>IFERROR(UPPER(TRIM(ESITI_QUESTIONARI!U15)),"")</f>
        <v/>
      </c>
      <c r="E15" t="str">
        <f>IFERROR(UPPER(TRIM(ESITI_QUESTIONARI!Y15)),"")</f>
        <v/>
      </c>
      <c r="F15" t="str">
        <f>IFERROR(UPPER(TRIM(ESITI_QUESTIONARI!AE15)),"")</f>
        <v/>
      </c>
      <c r="G15" t="str">
        <f>IFERROR(UPPER(TRIM(ESITI_QUESTIONARI!AI15)),"")</f>
        <v/>
      </c>
      <c r="H15" s="8" t="str">
        <f>IF(C15="","",IF(ISERROR(AVERAGE(ESITI_QUESTIONARI!N15:T15,ESITI_QUESTIONARI!V15:X15,ESITI_QUESTIONARI!Z15:AD15,ESITI_QUESTIONARI!AF15:AH15,ESITI_QUESTIONARI!AJ15:AL15,ESITI_QUESTIONARI!AN15,ESITI_QUESTIONARI!AQ15)),"NON RISPONDE",AVERAGE(ESITI_QUESTIONARI!N15:T15,ESITI_QUESTIONARI!V15:X15,ESITI_QUESTIONARI!Z15:AD15,ESITI_QUESTIONARI!AF15:AH15,ESITI_QUESTIONARI!AJ15:AL15,ESITI_QUESTIONARI!AN15,ESITI_QUESTIONARI!AQ15)))</f>
        <v/>
      </c>
    </row>
    <row r="16" spans="1:8">
      <c r="A16" t="str">
        <f>IF(ESITI_QUESTIONARI!A16="","",TRIM(ESITI_QUESTIONARI!A16))</f>
        <v/>
      </c>
      <c r="B16" t="str">
        <f t="shared" si="1"/>
        <v/>
      </c>
      <c r="C16" t="str">
        <f>IF(ESITI_QUESTIONARI!C16="","",TRIM(ESITI_QUESTIONARI!C16))</f>
        <v/>
      </c>
      <c r="D16" t="str">
        <f>IFERROR(UPPER(TRIM(ESITI_QUESTIONARI!U16)),"")</f>
        <v/>
      </c>
      <c r="E16" t="str">
        <f>IFERROR(UPPER(TRIM(ESITI_QUESTIONARI!Y16)),"")</f>
        <v/>
      </c>
      <c r="F16" t="str">
        <f>IFERROR(UPPER(TRIM(ESITI_QUESTIONARI!AE16)),"")</f>
        <v/>
      </c>
      <c r="G16" t="str">
        <f>IFERROR(UPPER(TRIM(ESITI_QUESTIONARI!AI16)),"")</f>
        <v/>
      </c>
      <c r="H16" s="8" t="str">
        <f>IF(C16="","",IF(ISERROR(AVERAGE(ESITI_QUESTIONARI!N16:T16,ESITI_QUESTIONARI!V16:X16,ESITI_QUESTIONARI!Z16:AD16,ESITI_QUESTIONARI!AF16:AH16,ESITI_QUESTIONARI!AJ16:AL16,ESITI_QUESTIONARI!AN16,ESITI_QUESTIONARI!AQ16)),"NON RISPONDE",AVERAGE(ESITI_QUESTIONARI!N16:T16,ESITI_QUESTIONARI!V16:X16,ESITI_QUESTIONARI!Z16:AD16,ESITI_QUESTIONARI!AF16:AH16,ESITI_QUESTIONARI!AJ16:AL16,ESITI_QUESTIONARI!AN16,ESITI_QUESTIONARI!AQ16)))</f>
        <v/>
      </c>
    </row>
    <row r="17" spans="1:8">
      <c r="A17" t="str">
        <f>IF(ESITI_QUESTIONARI!A17="","",TRIM(ESITI_QUESTIONARI!A17))</f>
        <v/>
      </c>
      <c r="B17" t="str">
        <f t="shared" si="1"/>
        <v/>
      </c>
      <c r="C17" t="str">
        <f>IF(ESITI_QUESTIONARI!C17="","",TRIM(ESITI_QUESTIONARI!C17))</f>
        <v/>
      </c>
      <c r="D17" t="str">
        <f>IFERROR(UPPER(TRIM(ESITI_QUESTIONARI!U17)),"")</f>
        <v/>
      </c>
      <c r="E17" t="str">
        <f>IFERROR(UPPER(TRIM(ESITI_QUESTIONARI!Y17)),"")</f>
        <v/>
      </c>
      <c r="F17" t="str">
        <f>IFERROR(UPPER(TRIM(ESITI_QUESTIONARI!AE17)),"")</f>
        <v/>
      </c>
      <c r="G17" t="str">
        <f>IFERROR(UPPER(TRIM(ESITI_QUESTIONARI!AI17)),"")</f>
        <v/>
      </c>
      <c r="H17" s="8" t="str">
        <f>IF(C17="","",IF(ISERROR(AVERAGE(ESITI_QUESTIONARI!N17:T17,ESITI_QUESTIONARI!V17:X17,ESITI_QUESTIONARI!Z17:AD17,ESITI_QUESTIONARI!AF17:AH17,ESITI_QUESTIONARI!AJ17:AL17,ESITI_QUESTIONARI!AN17,ESITI_QUESTIONARI!AQ17)),"NON RISPONDE",AVERAGE(ESITI_QUESTIONARI!N17:T17,ESITI_QUESTIONARI!V17:X17,ESITI_QUESTIONARI!Z17:AD17,ESITI_QUESTIONARI!AF17:AH17,ESITI_QUESTIONARI!AJ17:AL17,ESITI_QUESTIONARI!AN17,ESITI_QUESTIONARI!AQ17)))</f>
        <v/>
      </c>
    </row>
    <row r="18" spans="1:8">
      <c r="A18" t="str">
        <f>IF(ESITI_QUESTIONARI!A18="","",TRIM(ESITI_QUESTIONARI!A18))</f>
        <v/>
      </c>
      <c r="B18" t="str">
        <f t="shared" si="1"/>
        <v/>
      </c>
      <c r="C18" t="str">
        <f>IF(ESITI_QUESTIONARI!C18="","",TRIM(ESITI_QUESTIONARI!C18))</f>
        <v/>
      </c>
      <c r="D18" t="str">
        <f>IFERROR(UPPER(TRIM(ESITI_QUESTIONARI!U18)),"")</f>
        <v/>
      </c>
      <c r="E18" t="str">
        <f>IFERROR(UPPER(TRIM(ESITI_QUESTIONARI!Y18)),"")</f>
        <v/>
      </c>
      <c r="F18" t="str">
        <f>IFERROR(UPPER(TRIM(ESITI_QUESTIONARI!AE18)),"")</f>
        <v/>
      </c>
      <c r="G18" t="str">
        <f>IFERROR(UPPER(TRIM(ESITI_QUESTIONARI!AI18)),"")</f>
        <v/>
      </c>
      <c r="H18" s="8" t="str">
        <f>IF(C18="","",IF(ISERROR(AVERAGE(ESITI_QUESTIONARI!N18:T18,ESITI_QUESTIONARI!V18:X18,ESITI_QUESTIONARI!Z18:AD18,ESITI_QUESTIONARI!AF18:AH18,ESITI_QUESTIONARI!AJ18:AL18,ESITI_QUESTIONARI!AN18,ESITI_QUESTIONARI!AQ18)),"NON RISPONDE",AVERAGE(ESITI_QUESTIONARI!N18:T18,ESITI_QUESTIONARI!V18:X18,ESITI_QUESTIONARI!Z18:AD18,ESITI_QUESTIONARI!AF18:AH18,ESITI_QUESTIONARI!AJ18:AL18,ESITI_QUESTIONARI!AN18,ESITI_QUESTIONARI!AQ18)))</f>
        <v/>
      </c>
    </row>
    <row r="19" spans="1:8">
      <c r="A19" t="str">
        <f>IF(ESITI_QUESTIONARI!A19="","",TRIM(ESITI_QUESTIONARI!A19))</f>
        <v/>
      </c>
      <c r="B19" t="str">
        <f t="shared" si="1"/>
        <v/>
      </c>
      <c r="C19" t="str">
        <f>IF(ESITI_QUESTIONARI!C19="","",TRIM(ESITI_QUESTIONARI!C19))</f>
        <v/>
      </c>
      <c r="D19" t="str">
        <f>IFERROR(UPPER(TRIM(ESITI_QUESTIONARI!U19)),"")</f>
        <v/>
      </c>
      <c r="E19" t="str">
        <f>IFERROR(UPPER(TRIM(ESITI_QUESTIONARI!Y19)),"")</f>
        <v/>
      </c>
      <c r="F19" t="str">
        <f>IFERROR(UPPER(TRIM(ESITI_QUESTIONARI!AE19)),"")</f>
        <v/>
      </c>
      <c r="G19" t="str">
        <f>IFERROR(UPPER(TRIM(ESITI_QUESTIONARI!AI19)),"")</f>
        <v/>
      </c>
      <c r="H19" s="8" t="str">
        <f>IF(C19="","",IF(ISERROR(AVERAGE(ESITI_QUESTIONARI!N19:T19,ESITI_QUESTIONARI!V19:X19,ESITI_QUESTIONARI!Z19:AD19,ESITI_QUESTIONARI!AF19:AH19,ESITI_QUESTIONARI!AJ19:AL19,ESITI_QUESTIONARI!AN19,ESITI_QUESTIONARI!AQ19)),"NON RISPONDE",AVERAGE(ESITI_QUESTIONARI!N19:T19,ESITI_QUESTIONARI!V19:X19,ESITI_QUESTIONARI!Z19:AD19,ESITI_QUESTIONARI!AF19:AH19,ESITI_QUESTIONARI!AJ19:AL19,ESITI_QUESTIONARI!AN19,ESITI_QUESTIONARI!AQ19)))</f>
        <v/>
      </c>
    </row>
    <row r="20" spans="1:8">
      <c r="A20" t="str">
        <f>IF(ESITI_QUESTIONARI!A20="","",TRIM(ESITI_QUESTIONARI!A20))</f>
        <v/>
      </c>
      <c r="B20" t="str">
        <f t="shared" si="1"/>
        <v/>
      </c>
      <c r="C20" t="str">
        <f>IF(ESITI_QUESTIONARI!C20="","",TRIM(ESITI_QUESTIONARI!C20))</f>
        <v/>
      </c>
      <c r="D20" t="str">
        <f>IFERROR(UPPER(TRIM(ESITI_QUESTIONARI!U20)),"")</f>
        <v/>
      </c>
      <c r="E20" t="str">
        <f>IFERROR(UPPER(TRIM(ESITI_QUESTIONARI!Y20)),"")</f>
        <v/>
      </c>
      <c r="F20" t="str">
        <f>IFERROR(UPPER(TRIM(ESITI_QUESTIONARI!AE20)),"")</f>
        <v/>
      </c>
      <c r="G20" t="str">
        <f>IFERROR(UPPER(TRIM(ESITI_QUESTIONARI!AI20)),"")</f>
        <v/>
      </c>
      <c r="H20" s="8" t="str">
        <f>IF(C20="","",IF(ISERROR(AVERAGE(ESITI_QUESTIONARI!N20:T20,ESITI_QUESTIONARI!V20:X20,ESITI_QUESTIONARI!Z20:AD20,ESITI_QUESTIONARI!AF20:AH20,ESITI_QUESTIONARI!AJ20:AL20,ESITI_QUESTIONARI!AN20,ESITI_QUESTIONARI!AQ20)),"NON RISPONDE",AVERAGE(ESITI_QUESTIONARI!N20:T20,ESITI_QUESTIONARI!V20:X20,ESITI_QUESTIONARI!Z20:AD20,ESITI_QUESTIONARI!AF20:AH20,ESITI_QUESTIONARI!AJ20:AL20,ESITI_QUESTIONARI!AN20,ESITI_QUESTIONARI!AQ20)))</f>
        <v/>
      </c>
    </row>
    <row r="21" spans="1:8">
      <c r="A21" t="str">
        <f>IF(ESITI_QUESTIONARI!A21="","",TRIM(ESITI_QUESTIONARI!A21))</f>
        <v/>
      </c>
      <c r="B21" t="str">
        <f t="shared" si="1"/>
        <v/>
      </c>
      <c r="C21" t="str">
        <f>IF(ESITI_QUESTIONARI!C21="","",TRIM(ESITI_QUESTIONARI!C21))</f>
        <v/>
      </c>
      <c r="D21" t="str">
        <f>IFERROR(UPPER(TRIM(ESITI_QUESTIONARI!U21)),"")</f>
        <v/>
      </c>
      <c r="E21" t="str">
        <f>IFERROR(UPPER(TRIM(ESITI_QUESTIONARI!Y21)),"")</f>
        <v/>
      </c>
      <c r="F21" t="str">
        <f>IFERROR(UPPER(TRIM(ESITI_QUESTIONARI!AE21)),"")</f>
        <v/>
      </c>
      <c r="G21" t="str">
        <f>IFERROR(UPPER(TRIM(ESITI_QUESTIONARI!AI21)),"")</f>
        <v/>
      </c>
      <c r="H21" s="8" t="str">
        <f>IF(C21="","",IF(ISERROR(AVERAGE(ESITI_QUESTIONARI!N21:T21,ESITI_QUESTIONARI!V21:X21,ESITI_QUESTIONARI!Z21:AD21,ESITI_QUESTIONARI!AF21:AH21,ESITI_QUESTIONARI!AJ21:AL21,ESITI_QUESTIONARI!AN21,ESITI_QUESTIONARI!AQ21)),"NON RISPONDE",AVERAGE(ESITI_QUESTIONARI!N21:T21,ESITI_QUESTIONARI!V21:X21,ESITI_QUESTIONARI!Z21:AD21,ESITI_QUESTIONARI!AF21:AH21,ESITI_QUESTIONARI!AJ21:AL21,ESITI_QUESTIONARI!AN21,ESITI_QUESTIONARI!AQ21)))</f>
        <v/>
      </c>
    </row>
    <row r="22" spans="1:8">
      <c r="A22" t="str">
        <f>IF(ESITI_QUESTIONARI!A22="","",TRIM(ESITI_QUESTIONARI!A22))</f>
        <v/>
      </c>
      <c r="B22" t="str">
        <f t="shared" si="1"/>
        <v/>
      </c>
      <c r="C22" t="str">
        <f>IF(ESITI_QUESTIONARI!C22="","",TRIM(ESITI_QUESTIONARI!C22))</f>
        <v/>
      </c>
      <c r="D22" t="str">
        <f>IFERROR(UPPER(TRIM(ESITI_QUESTIONARI!U22)),"")</f>
        <v/>
      </c>
      <c r="E22" t="str">
        <f>IFERROR(UPPER(TRIM(ESITI_QUESTIONARI!Y22)),"")</f>
        <v/>
      </c>
      <c r="F22" t="str">
        <f>IFERROR(UPPER(TRIM(ESITI_QUESTIONARI!AE22)),"")</f>
        <v/>
      </c>
      <c r="G22" t="str">
        <f>IFERROR(UPPER(TRIM(ESITI_QUESTIONARI!AI22)),"")</f>
        <v/>
      </c>
      <c r="H22" s="8" t="str">
        <f>IF(C22="","",IF(ISERROR(AVERAGE(ESITI_QUESTIONARI!N22:T22,ESITI_QUESTIONARI!V22:X22,ESITI_QUESTIONARI!Z22:AD22,ESITI_QUESTIONARI!AF22:AH22,ESITI_QUESTIONARI!AJ22:AL22,ESITI_QUESTIONARI!AN22,ESITI_QUESTIONARI!AQ22)),"NON RISPONDE",AVERAGE(ESITI_QUESTIONARI!N22:T22,ESITI_QUESTIONARI!V22:X22,ESITI_QUESTIONARI!Z22:AD22,ESITI_QUESTIONARI!AF22:AH22,ESITI_QUESTIONARI!AJ22:AL22,ESITI_QUESTIONARI!AN22,ESITI_QUESTIONARI!AQ22)))</f>
        <v/>
      </c>
    </row>
    <row r="23" spans="1:8">
      <c r="A23" t="str">
        <f>IF(ESITI_QUESTIONARI!A23="","",TRIM(ESITI_QUESTIONARI!A23))</f>
        <v/>
      </c>
      <c r="B23" t="str">
        <f t="shared" si="1"/>
        <v/>
      </c>
      <c r="C23" t="str">
        <f>IF(ESITI_QUESTIONARI!C23="","",TRIM(ESITI_QUESTIONARI!C23))</f>
        <v/>
      </c>
      <c r="D23" t="str">
        <f>IFERROR(UPPER(TRIM(ESITI_QUESTIONARI!U23)),"")</f>
        <v/>
      </c>
      <c r="E23" t="str">
        <f>IFERROR(UPPER(TRIM(ESITI_QUESTIONARI!Y23)),"")</f>
        <v/>
      </c>
      <c r="F23" t="str">
        <f>IFERROR(UPPER(TRIM(ESITI_QUESTIONARI!AE23)),"")</f>
        <v/>
      </c>
      <c r="G23" t="str">
        <f>IFERROR(UPPER(TRIM(ESITI_QUESTIONARI!AI23)),"")</f>
        <v/>
      </c>
      <c r="H23" s="8" t="str">
        <f>IF(C23="","",IF(ISERROR(AVERAGE(ESITI_QUESTIONARI!N23:T23,ESITI_QUESTIONARI!V23:X23,ESITI_QUESTIONARI!Z23:AD23,ESITI_QUESTIONARI!AF23:AH23,ESITI_QUESTIONARI!AJ23:AL23,ESITI_QUESTIONARI!AN23,ESITI_QUESTIONARI!AQ23)),"NON RISPONDE",AVERAGE(ESITI_QUESTIONARI!N23:T23,ESITI_QUESTIONARI!V23:X23,ESITI_QUESTIONARI!Z23:AD23,ESITI_QUESTIONARI!AF23:AH23,ESITI_QUESTIONARI!AJ23:AL23,ESITI_QUESTIONARI!AN23,ESITI_QUESTIONARI!AQ23)))</f>
        <v/>
      </c>
    </row>
    <row r="24" spans="1:8">
      <c r="A24" t="str">
        <f>IF(ESITI_QUESTIONARI!A24="","",TRIM(ESITI_QUESTIONARI!A24))</f>
        <v/>
      </c>
      <c r="B24" t="str">
        <f t="shared" si="1"/>
        <v/>
      </c>
      <c r="C24" t="str">
        <f>IF(ESITI_QUESTIONARI!C24="","",TRIM(ESITI_QUESTIONARI!C24))</f>
        <v/>
      </c>
      <c r="D24" t="str">
        <f>IFERROR(UPPER(TRIM(ESITI_QUESTIONARI!U24)),"")</f>
        <v/>
      </c>
      <c r="E24" t="str">
        <f>IFERROR(UPPER(TRIM(ESITI_QUESTIONARI!Y24)),"")</f>
        <v/>
      </c>
      <c r="F24" t="str">
        <f>IFERROR(UPPER(TRIM(ESITI_QUESTIONARI!AE24)),"")</f>
        <v/>
      </c>
      <c r="G24" t="str">
        <f>IFERROR(UPPER(TRIM(ESITI_QUESTIONARI!AI24)),"")</f>
        <v/>
      </c>
      <c r="H24" s="8" t="str">
        <f>IF(C24="","",IF(ISERROR(AVERAGE(ESITI_QUESTIONARI!N24:T24,ESITI_QUESTIONARI!V24:X24,ESITI_QUESTIONARI!Z24:AD24,ESITI_QUESTIONARI!AF24:AH24,ESITI_QUESTIONARI!AJ24:AL24,ESITI_QUESTIONARI!AN24,ESITI_QUESTIONARI!AQ24)),"NON RISPONDE",AVERAGE(ESITI_QUESTIONARI!N24:T24,ESITI_QUESTIONARI!V24:X24,ESITI_QUESTIONARI!Z24:AD24,ESITI_QUESTIONARI!AF24:AH24,ESITI_QUESTIONARI!AJ24:AL24,ESITI_QUESTIONARI!AN24,ESITI_QUESTIONARI!AQ24)))</f>
        <v/>
      </c>
    </row>
    <row r="25" spans="1:8">
      <c r="A25" t="str">
        <f>IF(ESITI_QUESTIONARI!A25="","",TRIM(ESITI_QUESTIONARI!A25))</f>
        <v/>
      </c>
      <c r="B25" t="str">
        <f t="shared" si="1"/>
        <v/>
      </c>
      <c r="C25" t="str">
        <f>IF(ESITI_QUESTIONARI!C25="","",TRIM(ESITI_QUESTIONARI!C25))</f>
        <v/>
      </c>
      <c r="D25" t="str">
        <f>IFERROR(UPPER(TRIM(ESITI_QUESTIONARI!U25)),"")</f>
        <v/>
      </c>
      <c r="E25" t="str">
        <f>IFERROR(UPPER(TRIM(ESITI_QUESTIONARI!Y25)),"")</f>
        <v/>
      </c>
      <c r="F25" t="str">
        <f>IFERROR(UPPER(TRIM(ESITI_QUESTIONARI!AE25)),"")</f>
        <v/>
      </c>
      <c r="G25" t="str">
        <f>IFERROR(UPPER(TRIM(ESITI_QUESTIONARI!AI25)),"")</f>
        <v/>
      </c>
      <c r="H25" s="8" t="str">
        <f>IF(C25="","",IF(ISERROR(AVERAGE(ESITI_QUESTIONARI!N25:T25,ESITI_QUESTIONARI!V25:X25,ESITI_QUESTIONARI!Z25:AD25,ESITI_QUESTIONARI!AF25:AH25,ESITI_QUESTIONARI!AJ25:AL25,ESITI_QUESTIONARI!AN25,ESITI_QUESTIONARI!AQ25)),"NON RISPONDE",AVERAGE(ESITI_QUESTIONARI!N25:T25,ESITI_QUESTIONARI!V25:X25,ESITI_QUESTIONARI!Z25:AD25,ESITI_QUESTIONARI!AF25:AH25,ESITI_QUESTIONARI!AJ25:AL25,ESITI_QUESTIONARI!AN25,ESITI_QUESTIONARI!AQ25)))</f>
        <v/>
      </c>
    </row>
    <row r="26" spans="1:8">
      <c r="A26" t="str">
        <f>IF(ESITI_QUESTIONARI!A26="","",TRIM(ESITI_QUESTIONARI!A26))</f>
        <v/>
      </c>
      <c r="B26" t="str">
        <f t="shared" si="1"/>
        <v/>
      </c>
      <c r="C26" t="str">
        <f>IF(ESITI_QUESTIONARI!C26="","",TRIM(ESITI_QUESTIONARI!C26))</f>
        <v/>
      </c>
      <c r="D26" t="str">
        <f>IFERROR(UPPER(TRIM(ESITI_QUESTIONARI!U26)),"")</f>
        <v/>
      </c>
      <c r="E26" t="str">
        <f>IFERROR(UPPER(TRIM(ESITI_QUESTIONARI!Y26)),"")</f>
        <v/>
      </c>
      <c r="F26" t="str">
        <f>IFERROR(UPPER(TRIM(ESITI_QUESTIONARI!AE26)),"")</f>
        <v/>
      </c>
      <c r="G26" t="str">
        <f>IFERROR(UPPER(TRIM(ESITI_QUESTIONARI!AI26)),"")</f>
        <v/>
      </c>
      <c r="H26" s="8" t="str">
        <f>IF(C26="","",IF(ISERROR(AVERAGE(ESITI_QUESTIONARI!N26:T26,ESITI_QUESTIONARI!V26:X26,ESITI_QUESTIONARI!Z26:AD26,ESITI_QUESTIONARI!AF26:AH26,ESITI_QUESTIONARI!AJ26:AL26,ESITI_QUESTIONARI!AN26,ESITI_QUESTIONARI!AQ26)),"NON RISPONDE",AVERAGE(ESITI_QUESTIONARI!N26:T26,ESITI_QUESTIONARI!V26:X26,ESITI_QUESTIONARI!Z26:AD26,ESITI_QUESTIONARI!AF26:AH26,ESITI_QUESTIONARI!AJ26:AL26,ESITI_QUESTIONARI!AN26,ESITI_QUESTIONARI!AQ26)))</f>
        <v/>
      </c>
    </row>
    <row r="27" spans="1:8">
      <c r="A27" t="str">
        <f>IF(ESITI_QUESTIONARI!A27="","",TRIM(ESITI_QUESTIONARI!A27))</f>
        <v/>
      </c>
      <c r="B27" t="str">
        <f t="shared" si="1"/>
        <v/>
      </c>
      <c r="C27" t="str">
        <f>IF(ESITI_QUESTIONARI!C27="","",TRIM(ESITI_QUESTIONARI!C27))</f>
        <v/>
      </c>
      <c r="D27" t="str">
        <f>IFERROR(UPPER(TRIM(ESITI_QUESTIONARI!U27)),"")</f>
        <v/>
      </c>
      <c r="E27" t="str">
        <f>IFERROR(UPPER(TRIM(ESITI_QUESTIONARI!Y27)),"")</f>
        <v/>
      </c>
      <c r="F27" t="str">
        <f>IFERROR(UPPER(TRIM(ESITI_QUESTIONARI!AE27)),"")</f>
        <v/>
      </c>
      <c r="G27" t="str">
        <f>IFERROR(UPPER(TRIM(ESITI_QUESTIONARI!AI27)),"")</f>
        <v/>
      </c>
      <c r="H27" s="8" t="str">
        <f>IF(C27="","",IF(ISERROR(AVERAGE(ESITI_QUESTIONARI!N27:T27,ESITI_QUESTIONARI!V27:X27,ESITI_QUESTIONARI!Z27:AD27,ESITI_QUESTIONARI!AF27:AH27,ESITI_QUESTIONARI!AJ27:AL27,ESITI_QUESTIONARI!AN27,ESITI_QUESTIONARI!AQ27)),"NON RISPONDE",AVERAGE(ESITI_QUESTIONARI!N27:T27,ESITI_QUESTIONARI!V27:X27,ESITI_QUESTIONARI!Z27:AD27,ESITI_QUESTIONARI!AF27:AH27,ESITI_QUESTIONARI!AJ27:AL27,ESITI_QUESTIONARI!AN27,ESITI_QUESTIONARI!AQ27)))</f>
        <v/>
      </c>
    </row>
    <row r="28" spans="1:8">
      <c r="A28" t="str">
        <f>IF(ESITI_QUESTIONARI!A28="","",TRIM(ESITI_QUESTIONARI!A28))</f>
        <v/>
      </c>
      <c r="B28" t="str">
        <f t="shared" si="1"/>
        <v/>
      </c>
      <c r="C28" t="str">
        <f>IF(ESITI_QUESTIONARI!C28="","",TRIM(ESITI_QUESTIONARI!C28))</f>
        <v/>
      </c>
      <c r="D28" t="str">
        <f>IFERROR(UPPER(TRIM(ESITI_QUESTIONARI!U28)),"")</f>
        <v/>
      </c>
      <c r="E28" t="str">
        <f>IFERROR(UPPER(TRIM(ESITI_QUESTIONARI!Y28)),"")</f>
        <v/>
      </c>
      <c r="F28" t="str">
        <f>IFERROR(UPPER(TRIM(ESITI_QUESTIONARI!AE28)),"")</f>
        <v/>
      </c>
      <c r="G28" t="str">
        <f>IFERROR(UPPER(TRIM(ESITI_QUESTIONARI!AI28)),"")</f>
        <v/>
      </c>
      <c r="H28" s="8" t="str">
        <f>IF(C28="","",IF(ISERROR(AVERAGE(ESITI_QUESTIONARI!N28:T28,ESITI_QUESTIONARI!V28:X28,ESITI_QUESTIONARI!Z28:AD28,ESITI_QUESTIONARI!AF28:AH28,ESITI_QUESTIONARI!AJ28:AL28,ESITI_QUESTIONARI!AN28,ESITI_QUESTIONARI!AQ28)),"NON RISPONDE",AVERAGE(ESITI_QUESTIONARI!N28:T28,ESITI_QUESTIONARI!V28:X28,ESITI_QUESTIONARI!Z28:AD28,ESITI_QUESTIONARI!AF28:AH28,ESITI_QUESTIONARI!AJ28:AL28,ESITI_QUESTIONARI!AN28,ESITI_QUESTIONARI!AQ28)))</f>
        <v/>
      </c>
    </row>
    <row r="29" spans="1:8">
      <c r="A29" t="str">
        <f>IF(ESITI_QUESTIONARI!A29="","",TRIM(ESITI_QUESTIONARI!A29))</f>
        <v/>
      </c>
      <c r="B29" t="str">
        <f t="shared" si="1"/>
        <v/>
      </c>
      <c r="C29" t="str">
        <f>IF(ESITI_QUESTIONARI!C29="","",TRIM(ESITI_QUESTIONARI!C29))</f>
        <v/>
      </c>
      <c r="D29" t="str">
        <f>IFERROR(UPPER(TRIM(ESITI_QUESTIONARI!U29)),"")</f>
        <v/>
      </c>
      <c r="E29" t="str">
        <f>IFERROR(UPPER(TRIM(ESITI_QUESTIONARI!Y29)),"")</f>
        <v/>
      </c>
      <c r="F29" t="str">
        <f>IFERROR(UPPER(TRIM(ESITI_QUESTIONARI!AE29)),"")</f>
        <v/>
      </c>
      <c r="G29" t="str">
        <f>IFERROR(UPPER(TRIM(ESITI_QUESTIONARI!AI29)),"")</f>
        <v/>
      </c>
      <c r="H29" s="8" t="str">
        <f>IF(C29="","",IF(ISERROR(AVERAGE(ESITI_QUESTIONARI!N29:T29,ESITI_QUESTIONARI!V29:X29,ESITI_QUESTIONARI!Z29:AD29,ESITI_QUESTIONARI!AF29:AH29,ESITI_QUESTIONARI!AJ29:AL29,ESITI_QUESTIONARI!AN29,ESITI_QUESTIONARI!AQ29)),"NON RISPONDE",AVERAGE(ESITI_QUESTIONARI!N29:T29,ESITI_QUESTIONARI!V29:X29,ESITI_QUESTIONARI!Z29:AD29,ESITI_QUESTIONARI!AF29:AH29,ESITI_QUESTIONARI!AJ29:AL29,ESITI_QUESTIONARI!AN29,ESITI_QUESTIONARI!AQ29)))</f>
        <v/>
      </c>
    </row>
    <row r="30" spans="1:8">
      <c r="A30" t="str">
        <f>IF(ESITI_QUESTIONARI!A30="","",TRIM(ESITI_QUESTIONARI!A30))</f>
        <v/>
      </c>
      <c r="B30" t="str">
        <f t="shared" si="1"/>
        <v/>
      </c>
      <c r="C30" t="str">
        <f>IF(ESITI_QUESTIONARI!C30="","",TRIM(ESITI_QUESTIONARI!C30))</f>
        <v/>
      </c>
      <c r="D30" t="str">
        <f>IFERROR(UPPER(TRIM(ESITI_QUESTIONARI!U30)),"")</f>
        <v/>
      </c>
      <c r="E30" t="str">
        <f>IFERROR(UPPER(TRIM(ESITI_QUESTIONARI!Y30)),"")</f>
        <v/>
      </c>
      <c r="F30" t="str">
        <f>IFERROR(UPPER(TRIM(ESITI_QUESTIONARI!AE30)),"")</f>
        <v/>
      </c>
      <c r="G30" t="str">
        <f>IFERROR(UPPER(TRIM(ESITI_QUESTIONARI!AI30)),"")</f>
        <v/>
      </c>
      <c r="H30" s="8" t="str">
        <f>IF(C30="","",IF(ISERROR(AVERAGE(ESITI_QUESTIONARI!N30:T30,ESITI_QUESTIONARI!V30:X30,ESITI_QUESTIONARI!Z30:AD30,ESITI_QUESTIONARI!AF30:AH30,ESITI_QUESTIONARI!AJ30:AL30,ESITI_QUESTIONARI!AN30,ESITI_QUESTIONARI!AQ30)),"NON RISPONDE",AVERAGE(ESITI_QUESTIONARI!N30:T30,ESITI_QUESTIONARI!V30:X30,ESITI_QUESTIONARI!Z30:AD30,ESITI_QUESTIONARI!AF30:AH30,ESITI_QUESTIONARI!AJ30:AL30,ESITI_QUESTIONARI!AN30,ESITI_QUESTIONARI!AQ30)))</f>
        <v/>
      </c>
    </row>
    <row r="31" spans="1:8">
      <c r="A31" t="str">
        <f>IF(ESITI_QUESTIONARI!A31="","",TRIM(ESITI_QUESTIONARI!A31))</f>
        <v/>
      </c>
      <c r="B31" t="str">
        <f t="shared" si="1"/>
        <v/>
      </c>
      <c r="C31" t="str">
        <f>IF(ESITI_QUESTIONARI!C31="","",TRIM(ESITI_QUESTIONARI!C31))</f>
        <v/>
      </c>
      <c r="D31" t="str">
        <f>IFERROR(UPPER(TRIM(ESITI_QUESTIONARI!U31)),"")</f>
        <v/>
      </c>
      <c r="E31" t="str">
        <f>IFERROR(UPPER(TRIM(ESITI_QUESTIONARI!Y31)),"")</f>
        <v/>
      </c>
      <c r="F31" t="str">
        <f>IFERROR(UPPER(TRIM(ESITI_QUESTIONARI!AE31)),"")</f>
        <v/>
      </c>
      <c r="G31" t="str">
        <f>IFERROR(UPPER(TRIM(ESITI_QUESTIONARI!AI31)),"")</f>
        <v/>
      </c>
      <c r="H31" s="8" t="str">
        <f>IF(C31="","",IF(ISERROR(AVERAGE(ESITI_QUESTIONARI!N31:T31,ESITI_QUESTIONARI!V31:X31,ESITI_QUESTIONARI!Z31:AD31,ESITI_QUESTIONARI!AF31:AH31,ESITI_QUESTIONARI!AJ31:AL31,ESITI_QUESTIONARI!AN31,ESITI_QUESTIONARI!AQ31)),"NON RISPONDE",AVERAGE(ESITI_QUESTIONARI!N31:T31,ESITI_QUESTIONARI!V31:X31,ESITI_QUESTIONARI!Z31:AD31,ESITI_QUESTIONARI!AF31:AH31,ESITI_QUESTIONARI!AJ31:AL31,ESITI_QUESTIONARI!AN31,ESITI_QUESTIONARI!AQ31)))</f>
        <v/>
      </c>
    </row>
    <row r="32" spans="1:8">
      <c r="A32" t="str">
        <f>IF(ESITI_QUESTIONARI!A32="","",TRIM(ESITI_QUESTIONARI!A32))</f>
        <v/>
      </c>
      <c r="B32" t="str">
        <f t="shared" si="1"/>
        <v/>
      </c>
      <c r="C32" t="str">
        <f>IF(ESITI_QUESTIONARI!C32="","",TRIM(ESITI_QUESTIONARI!C32))</f>
        <v/>
      </c>
      <c r="D32" t="str">
        <f>IFERROR(UPPER(TRIM(ESITI_QUESTIONARI!U32)),"")</f>
        <v/>
      </c>
      <c r="E32" t="str">
        <f>IFERROR(UPPER(TRIM(ESITI_QUESTIONARI!Y32)),"")</f>
        <v/>
      </c>
      <c r="F32" t="str">
        <f>IFERROR(UPPER(TRIM(ESITI_QUESTIONARI!AE32)),"")</f>
        <v/>
      </c>
      <c r="G32" t="str">
        <f>IFERROR(UPPER(TRIM(ESITI_QUESTIONARI!AI32)),"")</f>
        <v/>
      </c>
      <c r="H32" s="8" t="str">
        <f>IF(C32="","",IF(ISERROR(AVERAGE(ESITI_QUESTIONARI!N32:T32,ESITI_QUESTIONARI!V32:X32,ESITI_QUESTIONARI!Z32:AD32,ESITI_QUESTIONARI!AF32:AH32,ESITI_QUESTIONARI!AJ32:AL32,ESITI_QUESTIONARI!AN32,ESITI_QUESTIONARI!AQ32)),"NON RISPONDE",AVERAGE(ESITI_QUESTIONARI!N32:T32,ESITI_QUESTIONARI!V32:X32,ESITI_QUESTIONARI!Z32:AD32,ESITI_QUESTIONARI!AF32:AH32,ESITI_QUESTIONARI!AJ32:AL32,ESITI_QUESTIONARI!AN32,ESITI_QUESTIONARI!AQ32)))</f>
        <v/>
      </c>
    </row>
    <row r="33" spans="1:8">
      <c r="A33" t="str">
        <f>IF(ESITI_QUESTIONARI!A33="","",TRIM(ESITI_QUESTIONARI!A33))</f>
        <v/>
      </c>
      <c r="B33" t="str">
        <f t="shared" si="1"/>
        <v/>
      </c>
      <c r="C33" t="str">
        <f>IF(ESITI_QUESTIONARI!C33="","",TRIM(ESITI_QUESTIONARI!C33))</f>
        <v/>
      </c>
      <c r="D33" t="str">
        <f>IFERROR(UPPER(TRIM(ESITI_QUESTIONARI!U33)),"")</f>
        <v/>
      </c>
      <c r="E33" t="str">
        <f>IFERROR(UPPER(TRIM(ESITI_QUESTIONARI!Y33)),"")</f>
        <v/>
      </c>
      <c r="F33" t="str">
        <f>IFERROR(UPPER(TRIM(ESITI_QUESTIONARI!AE33)),"")</f>
        <v/>
      </c>
      <c r="G33" t="str">
        <f>IFERROR(UPPER(TRIM(ESITI_QUESTIONARI!AI33)),"")</f>
        <v/>
      </c>
      <c r="H33" s="8" t="str">
        <f>IF(C33="","",IF(ISERROR(AVERAGE(ESITI_QUESTIONARI!N33:T33,ESITI_QUESTIONARI!V33:X33,ESITI_QUESTIONARI!Z33:AD33,ESITI_QUESTIONARI!AF33:AH33,ESITI_QUESTIONARI!AJ33:AL33,ESITI_QUESTIONARI!AN33,ESITI_QUESTIONARI!AQ33)),"NON RISPONDE",AVERAGE(ESITI_QUESTIONARI!N33:T33,ESITI_QUESTIONARI!V33:X33,ESITI_QUESTIONARI!Z33:AD33,ESITI_QUESTIONARI!AF33:AH33,ESITI_QUESTIONARI!AJ33:AL33,ESITI_QUESTIONARI!AN33,ESITI_QUESTIONARI!AQ33)))</f>
        <v/>
      </c>
    </row>
    <row r="34" spans="1:8">
      <c r="A34" t="str">
        <f>IF(ESITI_QUESTIONARI!A34="","",TRIM(ESITI_QUESTIONARI!A34))</f>
        <v/>
      </c>
      <c r="B34" t="str">
        <f t="shared" si="1"/>
        <v/>
      </c>
      <c r="C34" t="str">
        <f>IF(ESITI_QUESTIONARI!C34="","",TRIM(ESITI_QUESTIONARI!C34))</f>
        <v/>
      </c>
      <c r="D34" t="str">
        <f>IFERROR(UPPER(TRIM(ESITI_QUESTIONARI!U34)),"")</f>
        <v/>
      </c>
      <c r="E34" t="str">
        <f>IFERROR(UPPER(TRIM(ESITI_QUESTIONARI!Y34)),"")</f>
        <v/>
      </c>
      <c r="F34" t="str">
        <f>IFERROR(UPPER(TRIM(ESITI_QUESTIONARI!AE34)),"")</f>
        <v/>
      </c>
      <c r="G34" t="str">
        <f>IFERROR(UPPER(TRIM(ESITI_QUESTIONARI!AI34)),"")</f>
        <v/>
      </c>
      <c r="H34" s="8" t="str">
        <f>IF(C34="","",IF(ISERROR(AVERAGE(ESITI_QUESTIONARI!N34:T34,ESITI_QUESTIONARI!V34:X34,ESITI_QUESTIONARI!Z34:AD34,ESITI_QUESTIONARI!AF34:AH34,ESITI_QUESTIONARI!AJ34:AL34,ESITI_QUESTIONARI!AN34,ESITI_QUESTIONARI!AQ34)),"NON RISPONDE",AVERAGE(ESITI_QUESTIONARI!N34:T34,ESITI_QUESTIONARI!V34:X34,ESITI_QUESTIONARI!Z34:AD34,ESITI_QUESTIONARI!AF34:AH34,ESITI_QUESTIONARI!AJ34:AL34,ESITI_QUESTIONARI!AN34,ESITI_QUESTIONARI!AQ34)))</f>
        <v/>
      </c>
    </row>
    <row r="35" spans="1:8">
      <c r="A35" t="str">
        <f>IF(ESITI_QUESTIONARI!A35="","",TRIM(ESITI_QUESTIONARI!A35))</f>
        <v/>
      </c>
      <c r="B35" t="str">
        <f t="shared" si="1"/>
        <v/>
      </c>
      <c r="C35" t="str">
        <f>IF(ESITI_QUESTIONARI!C35="","",TRIM(ESITI_QUESTIONARI!C35))</f>
        <v/>
      </c>
      <c r="D35" t="str">
        <f>IFERROR(UPPER(TRIM(ESITI_QUESTIONARI!U35)),"")</f>
        <v/>
      </c>
      <c r="E35" t="str">
        <f>IFERROR(UPPER(TRIM(ESITI_QUESTIONARI!Y35)),"")</f>
        <v/>
      </c>
      <c r="F35" t="str">
        <f>IFERROR(UPPER(TRIM(ESITI_QUESTIONARI!AE35)),"")</f>
        <v/>
      </c>
      <c r="G35" t="str">
        <f>IFERROR(UPPER(TRIM(ESITI_QUESTIONARI!AI35)),"")</f>
        <v/>
      </c>
      <c r="H35" s="8" t="str">
        <f>IF(C35="","",IF(ISERROR(AVERAGE(ESITI_QUESTIONARI!N35:T35,ESITI_QUESTIONARI!V35:X35,ESITI_QUESTIONARI!Z35:AD35,ESITI_QUESTIONARI!AF35:AH35,ESITI_QUESTIONARI!AJ35:AL35,ESITI_QUESTIONARI!AN35,ESITI_QUESTIONARI!AQ35)),"NON RISPONDE",AVERAGE(ESITI_QUESTIONARI!N35:T35,ESITI_QUESTIONARI!V35:X35,ESITI_QUESTIONARI!Z35:AD35,ESITI_QUESTIONARI!AF35:AH35,ESITI_QUESTIONARI!AJ35:AL35,ESITI_QUESTIONARI!AN35,ESITI_QUESTIONARI!AQ35)))</f>
        <v/>
      </c>
    </row>
    <row r="36" spans="1:8">
      <c r="A36" t="str">
        <f>IF(ESITI_QUESTIONARI!A36="","",TRIM(ESITI_QUESTIONARI!A36))</f>
        <v/>
      </c>
      <c r="B36" t="str">
        <f t="shared" si="1"/>
        <v/>
      </c>
      <c r="C36" t="str">
        <f>IF(ESITI_QUESTIONARI!C36="","",TRIM(ESITI_QUESTIONARI!C36))</f>
        <v/>
      </c>
      <c r="D36" t="str">
        <f>IFERROR(UPPER(TRIM(ESITI_QUESTIONARI!U36)),"")</f>
        <v/>
      </c>
      <c r="E36" t="str">
        <f>IFERROR(UPPER(TRIM(ESITI_QUESTIONARI!Y36)),"")</f>
        <v/>
      </c>
      <c r="F36" t="str">
        <f>IFERROR(UPPER(TRIM(ESITI_QUESTIONARI!AE36)),"")</f>
        <v/>
      </c>
      <c r="G36" t="str">
        <f>IFERROR(UPPER(TRIM(ESITI_QUESTIONARI!AI36)),"")</f>
        <v/>
      </c>
      <c r="H36" s="8" t="str">
        <f>IF(C36="","",IF(ISERROR(AVERAGE(ESITI_QUESTIONARI!N36:T36,ESITI_QUESTIONARI!V36:X36,ESITI_QUESTIONARI!Z36:AD36,ESITI_QUESTIONARI!AF36:AH36,ESITI_QUESTIONARI!AJ36:AL36,ESITI_QUESTIONARI!AN36,ESITI_QUESTIONARI!AQ36)),"NON RISPONDE",AVERAGE(ESITI_QUESTIONARI!N36:T36,ESITI_QUESTIONARI!V36:X36,ESITI_QUESTIONARI!Z36:AD36,ESITI_QUESTIONARI!AF36:AH36,ESITI_QUESTIONARI!AJ36:AL36,ESITI_QUESTIONARI!AN36,ESITI_QUESTIONARI!AQ36)))</f>
        <v/>
      </c>
    </row>
    <row r="37" spans="1:8">
      <c r="A37" t="str">
        <f>IF(ESITI_QUESTIONARI!A37="","",TRIM(ESITI_QUESTIONARI!A37))</f>
        <v/>
      </c>
      <c r="B37" t="str">
        <f t="shared" si="1"/>
        <v/>
      </c>
      <c r="C37" t="str">
        <f>IF(ESITI_QUESTIONARI!C37="","",TRIM(ESITI_QUESTIONARI!C37))</f>
        <v/>
      </c>
      <c r="D37" t="str">
        <f>IFERROR(UPPER(TRIM(ESITI_QUESTIONARI!U37)),"")</f>
        <v/>
      </c>
      <c r="E37" t="str">
        <f>IFERROR(UPPER(TRIM(ESITI_QUESTIONARI!Y37)),"")</f>
        <v/>
      </c>
      <c r="F37" t="str">
        <f>IFERROR(UPPER(TRIM(ESITI_QUESTIONARI!AE37)),"")</f>
        <v/>
      </c>
      <c r="G37" t="str">
        <f>IFERROR(UPPER(TRIM(ESITI_QUESTIONARI!AI37)),"")</f>
        <v/>
      </c>
      <c r="H37" s="8" t="str">
        <f>IF(C37="","",IF(ISERROR(AVERAGE(ESITI_QUESTIONARI!N37:T37,ESITI_QUESTIONARI!V37:X37,ESITI_QUESTIONARI!Z37:AD37,ESITI_QUESTIONARI!AF37:AH37,ESITI_QUESTIONARI!AJ37:AL37,ESITI_QUESTIONARI!AN37,ESITI_QUESTIONARI!AQ37)),"NON RISPONDE",AVERAGE(ESITI_QUESTIONARI!N37:T37,ESITI_QUESTIONARI!V37:X37,ESITI_QUESTIONARI!Z37:AD37,ESITI_QUESTIONARI!AF37:AH37,ESITI_QUESTIONARI!AJ37:AL37,ESITI_QUESTIONARI!AN37,ESITI_QUESTIONARI!AQ37)))</f>
        <v/>
      </c>
    </row>
    <row r="38" spans="1:8">
      <c r="A38" t="str">
        <f>IF(ESITI_QUESTIONARI!A38="","",TRIM(ESITI_QUESTIONARI!A38))</f>
        <v/>
      </c>
      <c r="B38" t="str">
        <f t="shared" si="1"/>
        <v/>
      </c>
      <c r="C38" t="str">
        <f>IF(ESITI_QUESTIONARI!C38="","",TRIM(ESITI_QUESTIONARI!C38))</f>
        <v/>
      </c>
      <c r="D38" t="str">
        <f>IFERROR(UPPER(TRIM(ESITI_QUESTIONARI!U38)),"")</f>
        <v/>
      </c>
      <c r="E38" t="str">
        <f>IFERROR(UPPER(TRIM(ESITI_QUESTIONARI!Y38)),"")</f>
        <v/>
      </c>
      <c r="F38" t="str">
        <f>IFERROR(UPPER(TRIM(ESITI_QUESTIONARI!AE38)),"")</f>
        <v/>
      </c>
      <c r="G38" t="str">
        <f>IFERROR(UPPER(TRIM(ESITI_QUESTIONARI!AI38)),"")</f>
        <v/>
      </c>
      <c r="H38" s="8" t="str">
        <f>IF(C38="","",IF(ISERROR(AVERAGE(ESITI_QUESTIONARI!N38:T38,ESITI_QUESTIONARI!V38:X38,ESITI_QUESTIONARI!Z38:AD38,ESITI_QUESTIONARI!AF38:AH38,ESITI_QUESTIONARI!AJ38:AL38,ESITI_QUESTIONARI!AN38,ESITI_QUESTIONARI!AQ38)),"NON RISPONDE",AVERAGE(ESITI_QUESTIONARI!N38:T38,ESITI_QUESTIONARI!V38:X38,ESITI_QUESTIONARI!Z38:AD38,ESITI_QUESTIONARI!AF38:AH38,ESITI_QUESTIONARI!AJ38:AL38,ESITI_QUESTIONARI!AN38,ESITI_QUESTIONARI!AQ38)))</f>
        <v/>
      </c>
    </row>
    <row r="39" spans="1:8">
      <c r="A39" t="str">
        <f>IF(ESITI_QUESTIONARI!A39="","",TRIM(ESITI_QUESTIONARI!A39))</f>
        <v/>
      </c>
      <c r="B39" t="str">
        <f t="shared" si="1"/>
        <v/>
      </c>
      <c r="C39" t="str">
        <f>IF(ESITI_QUESTIONARI!C39="","",TRIM(ESITI_QUESTIONARI!C39))</f>
        <v/>
      </c>
      <c r="D39" t="str">
        <f>IFERROR(UPPER(TRIM(ESITI_QUESTIONARI!U39)),"")</f>
        <v/>
      </c>
      <c r="E39" t="str">
        <f>IFERROR(UPPER(TRIM(ESITI_QUESTIONARI!Y39)),"")</f>
        <v/>
      </c>
      <c r="F39" t="str">
        <f>IFERROR(UPPER(TRIM(ESITI_QUESTIONARI!AE39)),"")</f>
        <v/>
      </c>
      <c r="G39" t="str">
        <f>IFERROR(UPPER(TRIM(ESITI_QUESTIONARI!AI39)),"")</f>
        <v/>
      </c>
      <c r="H39" s="8" t="str">
        <f>IF(C39="","",IF(ISERROR(AVERAGE(ESITI_QUESTIONARI!N39:T39,ESITI_QUESTIONARI!V39:X39,ESITI_QUESTIONARI!Z39:AD39,ESITI_QUESTIONARI!AF39:AH39,ESITI_QUESTIONARI!AJ39:AL39,ESITI_QUESTIONARI!AN39,ESITI_QUESTIONARI!AQ39)),"NON RISPONDE",AVERAGE(ESITI_QUESTIONARI!N39:T39,ESITI_QUESTIONARI!V39:X39,ESITI_QUESTIONARI!Z39:AD39,ESITI_QUESTIONARI!AF39:AH39,ESITI_QUESTIONARI!AJ39:AL39,ESITI_QUESTIONARI!AN39,ESITI_QUESTIONARI!AQ39)))</f>
        <v/>
      </c>
    </row>
    <row r="40" spans="1:8">
      <c r="A40" t="str">
        <f>IF(ESITI_QUESTIONARI!A40="","",TRIM(ESITI_QUESTIONARI!A40))</f>
        <v/>
      </c>
      <c r="B40" t="str">
        <f t="shared" si="1"/>
        <v/>
      </c>
      <c r="C40" t="str">
        <f>IF(ESITI_QUESTIONARI!C40="","",TRIM(ESITI_QUESTIONARI!C40))</f>
        <v/>
      </c>
      <c r="D40" t="str">
        <f>IFERROR(UPPER(TRIM(ESITI_QUESTIONARI!U40)),"")</f>
        <v/>
      </c>
      <c r="E40" t="str">
        <f>IFERROR(UPPER(TRIM(ESITI_QUESTIONARI!Y40)),"")</f>
        <v/>
      </c>
      <c r="F40" t="str">
        <f>IFERROR(UPPER(TRIM(ESITI_QUESTIONARI!AE40)),"")</f>
        <v/>
      </c>
      <c r="G40" t="str">
        <f>IFERROR(UPPER(TRIM(ESITI_QUESTIONARI!AI40)),"")</f>
        <v/>
      </c>
      <c r="H40" s="8" t="str">
        <f>IF(C40="","",IF(ISERROR(AVERAGE(ESITI_QUESTIONARI!N40:T40,ESITI_QUESTIONARI!V40:X40,ESITI_QUESTIONARI!Z40:AD40,ESITI_QUESTIONARI!AF40:AH40,ESITI_QUESTIONARI!AJ40:AL40,ESITI_QUESTIONARI!AN40,ESITI_QUESTIONARI!AQ40)),"NON RISPONDE",AVERAGE(ESITI_QUESTIONARI!N40:T40,ESITI_QUESTIONARI!V40:X40,ESITI_QUESTIONARI!Z40:AD40,ESITI_QUESTIONARI!AF40:AH40,ESITI_QUESTIONARI!AJ40:AL40,ESITI_QUESTIONARI!AN40,ESITI_QUESTIONARI!AQ40)))</f>
        <v/>
      </c>
    </row>
    <row r="41" spans="1:8">
      <c r="A41" t="str">
        <f>IF(ESITI_QUESTIONARI!A41="","",TRIM(ESITI_QUESTIONARI!A41))</f>
        <v/>
      </c>
      <c r="B41" t="str">
        <f t="shared" si="1"/>
        <v/>
      </c>
      <c r="C41" t="str">
        <f>IF(ESITI_QUESTIONARI!C41="","",TRIM(ESITI_QUESTIONARI!C41))</f>
        <v/>
      </c>
      <c r="D41" t="str">
        <f>IFERROR(UPPER(TRIM(ESITI_QUESTIONARI!U41)),"")</f>
        <v/>
      </c>
      <c r="E41" t="str">
        <f>IFERROR(UPPER(TRIM(ESITI_QUESTIONARI!Y41)),"")</f>
        <v/>
      </c>
      <c r="F41" t="str">
        <f>IFERROR(UPPER(TRIM(ESITI_QUESTIONARI!AE41)),"")</f>
        <v/>
      </c>
      <c r="G41" t="str">
        <f>IFERROR(UPPER(TRIM(ESITI_QUESTIONARI!AI41)),"")</f>
        <v/>
      </c>
      <c r="H41" s="8" t="str">
        <f>IF(C41="","",IF(ISERROR(AVERAGE(ESITI_QUESTIONARI!N41:T41,ESITI_QUESTIONARI!V41:X41,ESITI_QUESTIONARI!Z41:AD41,ESITI_QUESTIONARI!AF41:AH41,ESITI_QUESTIONARI!AJ41:AL41,ESITI_QUESTIONARI!AN41,ESITI_QUESTIONARI!AQ41)),"NON RISPONDE",AVERAGE(ESITI_QUESTIONARI!N41:T41,ESITI_QUESTIONARI!V41:X41,ESITI_QUESTIONARI!Z41:AD41,ESITI_QUESTIONARI!AF41:AH41,ESITI_QUESTIONARI!AJ41:AL41,ESITI_QUESTIONARI!AN41,ESITI_QUESTIONARI!AQ41)))</f>
        <v/>
      </c>
    </row>
    <row r="42" spans="1:8">
      <c r="A42" t="str">
        <f>IF(ESITI_QUESTIONARI!A42="","",TRIM(ESITI_QUESTIONARI!A42))</f>
        <v/>
      </c>
      <c r="B42" t="str">
        <f t="shared" si="1"/>
        <v/>
      </c>
      <c r="C42" t="str">
        <f>IF(ESITI_QUESTIONARI!C42="","",TRIM(ESITI_QUESTIONARI!C42))</f>
        <v/>
      </c>
      <c r="D42" t="str">
        <f>IFERROR(UPPER(TRIM(ESITI_QUESTIONARI!U42)),"")</f>
        <v/>
      </c>
      <c r="E42" t="str">
        <f>IFERROR(UPPER(TRIM(ESITI_QUESTIONARI!Y42)),"")</f>
        <v/>
      </c>
      <c r="F42" t="str">
        <f>IFERROR(UPPER(TRIM(ESITI_QUESTIONARI!AE42)),"")</f>
        <v/>
      </c>
      <c r="G42" t="str">
        <f>IFERROR(UPPER(TRIM(ESITI_QUESTIONARI!AI42)),"")</f>
        <v/>
      </c>
      <c r="H42" s="8" t="str">
        <f>IF(C42="","",IF(ISERROR(AVERAGE(ESITI_QUESTIONARI!N42:T42,ESITI_QUESTIONARI!V42:X42,ESITI_QUESTIONARI!Z42:AD42,ESITI_QUESTIONARI!AF42:AH42,ESITI_QUESTIONARI!AJ42:AL42,ESITI_QUESTIONARI!AN42,ESITI_QUESTIONARI!AQ42)),"NON RISPONDE",AVERAGE(ESITI_QUESTIONARI!N42:T42,ESITI_QUESTIONARI!V42:X42,ESITI_QUESTIONARI!Z42:AD42,ESITI_QUESTIONARI!AF42:AH42,ESITI_QUESTIONARI!AJ42:AL42,ESITI_QUESTIONARI!AN42,ESITI_QUESTIONARI!AQ42)))</f>
        <v/>
      </c>
    </row>
    <row r="43" spans="1:8">
      <c r="A43" t="str">
        <f>IF(ESITI_QUESTIONARI!A43="","",TRIM(ESITI_QUESTIONARI!A43))</f>
        <v/>
      </c>
      <c r="B43" t="str">
        <f t="shared" si="1"/>
        <v/>
      </c>
      <c r="C43" t="str">
        <f>IF(ESITI_QUESTIONARI!C43="","",TRIM(ESITI_QUESTIONARI!C43))</f>
        <v/>
      </c>
      <c r="D43" t="str">
        <f>IFERROR(UPPER(TRIM(ESITI_QUESTIONARI!U43)),"")</f>
        <v/>
      </c>
      <c r="E43" t="str">
        <f>IFERROR(UPPER(TRIM(ESITI_QUESTIONARI!Y43)),"")</f>
        <v/>
      </c>
      <c r="F43" t="str">
        <f>IFERROR(UPPER(TRIM(ESITI_QUESTIONARI!AE43)),"")</f>
        <v/>
      </c>
      <c r="G43" t="str">
        <f>IFERROR(UPPER(TRIM(ESITI_QUESTIONARI!AI43)),"")</f>
        <v/>
      </c>
      <c r="H43" s="8" t="str">
        <f>IF(C43="","",IF(ISERROR(AVERAGE(ESITI_QUESTIONARI!N43:T43,ESITI_QUESTIONARI!V43:X43,ESITI_QUESTIONARI!Z43:AD43,ESITI_QUESTIONARI!AF43:AH43,ESITI_QUESTIONARI!AJ43:AL43,ESITI_QUESTIONARI!AN43,ESITI_QUESTIONARI!AQ43)),"NON RISPONDE",AVERAGE(ESITI_QUESTIONARI!N43:T43,ESITI_QUESTIONARI!V43:X43,ESITI_QUESTIONARI!Z43:AD43,ESITI_QUESTIONARI!AF43:AH43,ESITI_QUESTIONARI!AJ43:AL43,ESITI_QUESTIONARI!AN43,ESITI_QUESTIONARI!AQ43)))</f>
        <v/>
      </c>
    </row>
    <row r="44" spans="1:8">
      <c r="A44" t="str">
        <f>IF(ESITI_QUESTIONARI!A44="","",TRIM(ESITI_QUESTIONARI!A44))</f>
        <v/>
      </c>
      <c r="B44" t="str">
        <f t="shared" si="1"/>
        <v/>
      </c>
      <c r="C44" t="str">
        <f>IF(ESITI_QUESTIONARI!C44="","",TRIM(ESITI_QUESTIONARI!C44))</f>
        <v/>
      </c>
      <c r="D44" t="str">
        <f>IFERROR(UPPER(TRIM(ESITI_QUESTIONARI!U44)),"")</f>
        <v/>
      </c>
      <c r="E44" t="str">
        <f>IFERROR(UPPER(TRIM(ESITI_QUESTIONARI!Y44)),"")</f>
        <v/>
      </c>
      <c r="F44" t="str">
        <f>IFERROR(UPPER(TRIM(ESITI_QUESTIONARI!AE44)),"")</f>
        <v/>
      </c>
      <c r="G44" t="str">
        <f>IFERROR(UPPER(TRIM(ESITI_QUESTIONARI!AI44)),"")</f>
        <v/>
      </c>
      <c r="H44" s="8" t="str">
        <f>IF(C44="","",IF(ISERROR(AVERAGE(ESITI_QUESTIONARI!N44:T44,ESITI_QUESTIONARI!V44:X44,ESITI_QUESTIONARI!Z44:AD44,ESITI_QUESTIONARI!AF44:AH44,ESITI_QUESTIONARI!AJ44:AL44,ESITI_QUESTIONARI!AN44,ESITI_QUESTIONARI!AQ44)),"NON RISPONDE",AVERAGE(ESITI_QUESTIONARI!N44:T44,ESITI_QUESTIONARI!V44:X44,ESITI_QUESTIONARI!Z44:AD44,ESITI_QUESTIONARI!AF44:AH44,ESITI_QUESTIONARI!AJ44:AL44,ESITI_QUESTIONARI!AN44,ESITI_QUESTIONARI!AQ44)))</f>
        <v/>
      </c>
    </row>
    <row r="45" spans="1:8">
      <c r="A45" t="str">
        <f>IF(ESITI_QUESTIONARI!A45="","",TRIM(ESITI_QUESTIONARI!A45))</f>
        <v/>
      </c>
      <c r="B45" t="str">
        <f t="shared" si="1"/>
        <v/>
      </c>
      <c r="C45" t="str">
        <f>IF(ESITI_QUESTIONARI!C45="","",TRIM(ESITI_QUESTIONARI!C45))</f>
        <v/>
      </c>
      <c r="D45" t="str">
        <f>IFERROR(UPPER(TRIM(ESITI_QUESTIONARI!U45)),"")</f>
        <v/>
      </c>
      <c r="E45" t="str">
        <f>IFERROR(UPPER(TRIM(ESITI_QUESTIONARI!Y45)),"")</f>
        <v/>
      </c>
      <c r="F45" t="str">
        <f>IFERROR(UPPER(TRIM(ESITI_QUESTIONARI!AE45)),"")</f>
        <v/>
      </c>
      <c r="G45" t="str">
        <f>IFERROR(UPPER(TRIM(ESITI_QUESTIONARI!AI45)),"")</f>
        <v/>
      </c>
      <c r="H45" s="8" t="str">
        <f>IF(C45="","",IF(ISERROR(AVERAGE(ESITI_QUESTIONARI!N45:T45,ESITI_QUESTIONARI!V45:X45,ESITI_QUESTIONARI!Z45:AD45,ESITI_QUESTIONARI!AF45:AH45,ESITI_QUESTIONARI!AJ45:AL45,ESITI_QUESTIONARI!AN45,ESITI_QUESTIONARI!AQ45)),"NON RISPONDE",AVERAGE(ESITI_QUESTIONARI!N45:T45,ESITI_QUESTIONARI!V45:X45,ESITI_QUESTIONARI!Z45:AD45,ESITI_QUESTIONARI!AF45:AH45,ESITI_QUESTIONARI!AJ45:AL45,ESITI_QUESTIONARI!AN45,ESITI_QUESTIONARI!AQ45)))</f>
        <v/>
      </c>
    </row>
    <row r="46" spans="1:8">
      <c r="A46" t="str">
        <f>IF(ESITI_QUESTIONARI!A46="","",TRIM(ESITI_QUESTIONARI!A46))</f>
        <v/>
      </c>
      <c r="B46" t="str">
        <f t="shared" si="1"/>
        <v/>
      </c>
      <c r="C46" t="str">
        <f>IF(ESITI_QUESTIONARI!C46="","",TRIM(ESITI_QUESTIONARI!C46))</f>
        <v/>
      </c>
      <c r="D46" t="str">
        <f>IFERROR(UPPER(TRIM(ESITI_QUESTIONARI!U46)),"")</f>
        <v/>
      </c>
      <c r="E46" t="str">
        <f>IFERROR(UPPER(TRIM(ESITI_QUESTIONARI!Y46)),"")</f>
        <v/>
      </c>
      <c r="F46" t="str">
        <f>IFERROR(UPPER(TRIM(ESITI_QUESTIONARI!AE46)),"")</f>
        <v/>
      </c>
      <c r="G46" t="str">
        <f>IFERROR(UPPER(TRIM(ESITI_QUESTIONARI!AI46)),"")</f>
        <v/>
      </c>
      <c r="H46" s="8" t="str">
        <f>IF(C46="","",IF(ISERROR(AVERAGE(ESITI_QUESTIONARI!N46:T46,ESITI_QUESTIONARI!V46:X46,ESITI_QUESTIONARI!Z46:AD46,ESITI_QUESTIONARI!AF46:AH46,ESITI_QUESTIONARI!AJ46:AL46,ESITI_QUESTIONARI!AN46,ESITI_QUESTIONARI!AQ46)),"NON RISPONDE",AVERAGE(ESITI_QUESTIONARI!N46:T46,ESITI_QUESTIONARI!V46:X46,ESITI_QUESTIONARI!Z46:AD46,ESITI_QUESTIONARI!AF46:AH46,ESITI_QUESTIONARI!AJ46:AL46,ESITI_QUESTIONARI!AN46,ESITI_QUESTIONARI!AQ46)))</f>
        <v/>
      </c>
    </row>
    <row r="47" spans="1:8">
      <c r="A47" t="str">
        <f>IF(ESITI_QUESTIONARI!A47="","",TRIM(ESITI_QUESTIONARI!A47))</f>
        <v/>
      </c>
      <c r="B47" t="str">
        <f t="shared" si="1"/>
        <v/>
      </c>
      <c r="C47" t="str">
        <f>IF(ESITI_QUESTIONARI!C47="","",TRIM(ESITI_QUESTIONARI!C47))</f>
        <v/>
      </c>
      <c r="D47" t="str">
        <f>IFERROR(UPPER(TRIM(ESITI_QUESTIONARI!U47)),"")</f>
        <v/>
      </c>
      <c r="E47" t="str">
        <f>IFERROR(UPPER(TRIM(ESITI_QUESTIONARI!Y47)),"")</f>
        <v/>
      </c>
      <c r="F47" t="str">
        <f>IFERROR(UPPER(TRIM(ESITI_QUESTIONARI!AE47)),"")</f>
        <v/>
      </c>
      <c r="G47" t="str">
        <f>IFERROR(UPPER(TRIM(ESITI_QUESTIONARI!AI47)),"")</f>
        <v/>
      </c>
      <c r="H47" s="8" t="str">
        <f>IF(C47="","",IF(ISERROR(AVERAGE(ESITI_QUESTIONARI!N47:T47,ESITI_QUESTIONARI!V47:X47,ESITI_QUESTIONARI!Z47:AD47,ESITI_QUESTIONARI!AF47:AH47,ESITI_QUESTIONARI!AJ47:AL47,ESITI_QUESTIONARI!AN47,ESITI_QUESTIONARI!AQ47)),"NON RISPONDE",AVERAGE(ESITI_QUESTIONARI!N47:T47,ESITI_QUESTIONARI!V47:X47,ESITI_QUESTIONARI!Z47:AD47,ESITI_QUESTIONARI!AF47:AH47,ESITI_QUESTIONARI!AJ47:AL47,ESITI_QUESTIONARI!AN47,ESITI_QUESTIONARI!AQ47)))</f>
        <v/>
      </c>
    </row>
    <row r="48" spans="1:8">
      <c r="A48" t="str">
        <f>IF(ESITI_QUESTIONARI!A48="","",TRIM(ESITI_QUESTIONARI!A48))</f>
        <v/>
      </c>
      <c r="B48" t="str">
        <f t="shared" si="1"/>
        <v/>
      </c>
      <c r="C48" t="str">
        <f>IF(ESITI_QUESTIONARI!C48="","",TRIM(ESITI_QUESTIONARI!C48))</f>
        <v/>
      </c>
      <c r="D48" t="str">
        <f>IFERROR(UPPER(TRIM(ESITI_QUESTIONARI!U48)),"")</f>
        <v/>
      </c>
      <c r="E48" t="str">
        <f>IFERROR(UPPER(TRIM(ESITI_QUESTIONARI!Y48)),"")</f>
        <v/>
      </c>
      <c r="F48" t="str">
        <f>IFERROR(UPPER(TRIM(ESITI_QUESTIONARI!AE48)),"")</f>
        <v/>
      </c>
      <c r="G48" t="str">
        <f>IFERROR(UPPER(TRIM(ESITI_QUESTIONARI!AI48)),"")</f>
        <v/>
      </c>
      <c r="H48" s="8" t="str">
        <f>IF(C48="","",IF(ISERROR(AVERAGE(ESITI_QUESTIONARI!N48:T48,ESITI_QUESTIONARI!V48:X48,ESITI_QUESTIONARI!Z48:AD48,ESITI_QUESTIONARI!AF48:AH48,ESITI_QUESTIONARI!AJ48:AL48,ESITI_QUESTIONARI!AN48,ESITI_QUESTIONARI!AQ48)),"NON RISPONDE",AVERAGE(ESITI_QUESTIONARI!N48:T48,ESITI_QUESTIONARI!V48:X48,ESITI_QUESTIONARI!Z48:AD48,ESITI_QUESTIONARI!AF48:AH48,ESITI_QUESTIONARI!AJ48:AL48,ESITI_QUESTIONARI!AN48,ESITI_QUESTIONARI!AQ48)))</f>
        <v/>
      </c>
    </row>
    <row r="49" spans="1:8">
      <c r="A49" t="str">
        <f>IF(ESITI_QUESTIONARI!A49="","",TRIM(ESITI_QUESTIONARI!A49))</f>
        <v/>
      </c>
      <c r="B49" t="str">
        <f t="shared" si="1"/>
        <v/>
      </c>
      <c r="C49" t="str">
        <f>IF(ESITI_QUESTIONARI!C49="","",TRIM(ESITI_QUESTIONARI!C49))</f>
        <v/>
      </c>
      <c r="D49" t="str">
        <f>IFERROR(UPPER(TRIM(ESITI_QUESTIONARI!U49)),"")</f>
        <v/>
      </c>
      <c r="E49" t="str">
        <f>IFERROR(UPPER(TRIM(ESITI_QUESTIONARI!Y49)),"")</f>
        <v/>
      </c>
      <c r="F49" t="str">
        <f>IFERROR(UPPER(TRIM(ESITI_QUESTIONARI!AE49)),"")</f>
        <v/>
      </c>
      <c r="G49" t="str">
        <f>IFERROR(UPPER(TRIM(ESITI_QUESTIONARI!AI49)),"")</f>
        <v/>
      </c>
      <c r="H49" s="8" t="str">
        <f>IF(C49="","",IF(ISERROR(AVERAGE(ESITI_QUESTIONARI!N49:T49,ESITI_QUESTIONARI!V49:X49,ESITI_QUESTIONARI!Z49:AD49,ESITI_QUESTIONARI!AF49:AH49,ESITI_QUESTIONARI!AJ49:AL49,ESITI_QUESTIONARI!AN49,ESITI_QUESTIONARI!AQ49)),"NON RISPONDE",AVERAGE(ESITI_QUESTIONARI!N49:T49,ESITI_QUESTIONARI!V49:X49,ESITI_QUESTIONARI!Z49:AD49,ESITI_QUESTIONARI!AF49:AH49,ESITI_QUESTIONARI!AJ49:AL49,ESITI_QUESTIONARI!AN49,ESITI_QUESTIONARI!AQ49)))</f>
        <v/>
      </c>
    </row>
    <row r="50" spans="1:8">
      <c r="A50" t="str">
        <f>IF(ESITI_QUESTIONARI!A50="","",TRIM(ESITI_QUESTIONARI!A50))</f>
        <v/>
      </c>
      <c r="B50" t="str">
        <f t="shared" si="1"/>
        <v/>
      </c>
      <c r="C50" t="str">
        <f>IF(ESITI_QUESTIONARI!C50="","",TRIM(ESITI_QUESTIONARI!C50))</f>
        <v/>
      </c>
      <c r="D50" t="str">
        <f>IFERROR(UPPER(TRIM(ESITI_QUESTIONARI!U50)),"")</f>
        <v/>
      </c>
      <c r="E50" t="str">
        <f>IFERROR(UPPER(TRIM(ESITI_QUESTIONARI!Y50)),"")</f>
        <v/>
      </c>
      <c r="F50" t="str">
        <f>IFERROR(UPPER(TRIM(ESITI_QUESTIONARI!AE50)),"")</f>
        <v/>
      </c>
      <c r="G50" t="str">
        <f>IFERROR(UPPER(TRIM(ESITI_QUESTIONARI!AI50)),"")</f>
        <v/>
      </c>
      <c r="H50" s="8" t="str">
        <f>IF(C50="","",IF(ISERROR(AVERAGE(ESITI_QUESTIONARI!N50:T50,ESITI_QUESTIONARI!V50:X50,ESITI_QUESTIONARI!Z50:AD50,ESITI_QUESTIONARI!AF50:AH50,ESITI_QUESTIONARI!AJ50:AL50,ESITI_QUESTIONARI!AN50,ESITI_QUESTIONARI!AQ50)),"NON RISPONDE",AVERAGE(ESITI_QUESTIONARI!N50:T50,ESITI_QUESTIONARI!V50:X50,ESITI_QUESTIONARI!Z50:AD50,ESITI_QUESTIONARI!AF50:AH50,ESITI_QUESTIONARI!AJ50:AL50,ESITI_QUESTIONARI!AN50,ESITI_QUESTIONARI!AQ50)))</f>
        <v/>
      </c>
    </row>
    <row r="51" spans="1:8">
      <c r="A51" t="str">
        <f>IF(ESITI_QUESTIONARI!A51="","",TRIM(ESITI_QUESTIONARI!A51))</f>
        <v/>
      </c>
      <c r="B51" t="str">
        <f t="shared" si="1"/>
        <v/>
      </c>
      <c r="C51" t="str">
        <f>IF(ESITI_QUESTIONARI!C51="","",TRIM(ESITI_QUESTIONARI!C51))</f>
        <v/>
      </c>
      <c r="D51" t="str">
        <f>IFERROR(UPPER(TRIM(ESITI_QUESTIONARI!U51)),"")</f>
        <v/>
      </c>
      <c r="E51" t="str">
        <f>IFERROR(UPPER(TRIM(ESITI_QUESTIONARI!Y51)),"")</f>
        <v/>
      </c>
      <c r="F51" t="str">
        <f>IFERROR(UPPER(TRIM(ESITI_QUESTIONARI!AE51)),"")</f>
        <v/>
      </c>
      <c r="G51" t="str">
        <f>IFERROR(UPPER(TRIM(ESITI_QUESTIONARI!AI51)),"")</f>
        <v/>
      </c>
      <c r="H51" s="8" t="str">
        <f>IF(C51="","",IF(ISERROR(AVERAGE(ESITI_QUESTIONARI!N51:T51,ESITI_QUESTIONARI!V51:X51,ESITI_QUESTIONARI!Z51:AD51,ESITI_QUESTIONARI!AF51:AH51,ESITI_QUESTIONARI!AJ51:AL51,ESITI_QUESTIONARI!AN51,ESITI_QUESTIONARI!AQ51)),"NON RISPONDE",AVERAGE(ESITI_QUESTIONARI!N51:T51,ESITI_QUESTIONARI!V51:X51,ESITI_QUESTIONARI!Z51:AD51,ESITI_QUESTIONARI!AF51:AH51,ESITI_QUESTIONARI!AJ51:AL51,ESITI_QUESTIONARI!AN51,ESITI_QUESTIONARI!AQ51)))</f>
        <v/>
      </c>
    </row>
    <row r="52" spans="1:8">
      <c r="A52" t="str">
        <f>IF(ESITI_QUESTIONARI!A52="","",TRIM(ESITI_QUESTIONARI!A52))</f>
        <v/>
      </c>
      <c r="B52" t="str">
        <f t="shared" si="1"/>
        <v/>
      </c>
      <c r="C52" t="str">
        <f>IF(ESITI_QUESTIONARI!C52="","",TRIM(ESITI_QUESTIONARI!C52))</f>
        <v/>
      </c>
      <c r="D52" t="str">
        <f>IFERROR(UPPER(TRIM(ESITI_QUESTIONARI!U52)),"")</f>
        <v/>
      </c>
      <c r="E52" t="str">
        <f>IFERROR(UPPER(TRIM(ESITI_QUESTIONARI!Y52)),"")</f>
        <v/>
      </c>
      <c r="F52" t="str">
        <f>IFERROR(UPPER(TRIM(ESITI_QUESTIONARI!AE52)),"")</f>
        <v/>
      </c>
      <c r="G52" t="str">
        <f>IFERROR(UPPER(TRIM(ESITI_QUESTIONARI!AI52)),"")</f>
        <v/>
      </c>
      <c r="H52" s="8" t="str">
        <f>IF(C52="","",IF(ISERROR(AVERAGE(ESITI_QUESTIONARI!N52:T52,ESITI_QUESTIONARI!V52:X52,ESITI_QUESTIONARI!Z52:AD52,ESITI_QUESTIONARI!AF52:AH52,ESITI_QUESTIONARI!AJ52:AL52,ESITI_QUESTIONARI!AN52,ESITI_QUESTIONARI!AQ52)),"NON RISPONDE",AVERAGE(ESITI_QUESTIONARI!N52:T52,ESITI_QUESTIONARI!V52:X52,ESITI_QUESTIONARI!Z52:AD52,ESITI_QUESTIONARI!AF52:AH52,ESITI_QUESTIONARI!AJ52:AL52,ESITI_QUESTIONARI!AN52,ESITI_QUESTIONARI!AQ52)))</f>
        <v/>
      </c>
    </row>
    <row r="53" spans="1:8">
      <c r="A53" t="str">
        <f>IF(ESITI_QUESTIONARI!A53="","",TRIM(ESITI_QUESTIONARI!A53))</f>
        <v/>
      </c>
      <c r="B53" t="str">
        <f t="shared" si="1"/>
        <v/>
      </c>
      <c r="C53" t="str">
        <f>IF(ESITI_QUESTIONARI!C53="","",TRIM(ESITI_QUESTIONARI!C53))</f>
        <v/>
      </c>
      <c r="D53" t="str">
        <f>IFERROR(UPPER(TRIM(ESITI_QUESTIONARI!U53)),"")</f>
        <v/>
      </c>
      <c r="E53" t="str">
        <f>IFERROR(UPPER(TRIM(ESITI_QUESTIONARI!Y53)),"")</f>
        <v/>
      </c>
      <c r="F53" t="str">
        <f>IFERROR(UPPER(TRIM(ESITI_QUESTIONARI!AE53)),"")</f>
        <v/>
      </c>
      <c r="G53" t="str">
        <f>IFERROR(UPPER(TRIM(ESITI_QUESTIONARI!AI53)),"")</f>
        <v/>
      </c>
      <c r="H53" s="8" t="str">
        <f>IF(C53="","",IF(ISERROR(AVERAGE(ESITI_QUESTIONARI!N53:T53,ESITI_QUESTIONARI!V53:X53,ESITI_QUESTIONARI!Z53:AD53,ESITI_QUESTIONARI!AF53:AH53,ESITI_QUESTIONARI!AJ53:AL53,ESITI_QUESTIONARI!AN53,ESITI_QUESTIONARI!AQ53)),"NON RISPONDE",AVERAGE(ESITI_QUESTIONARI!N53:T53,ESITI_QUESTIONARI!V53:X53,ESITI_QUESTIONARI!Z53:AD53,ESITI_QUESTIONARI!AF53:AH53,ESITI_QUESTIONARI!AJ53:AL53,ESITI_QUESTIONARI!AN53,ESITI_QUESTIONARI!AQ53)))</f>
        <v/>
      </c>
    </row>
    <row r="54" spans="1:8">
      <c r="A54" t="str">
        <f>IF(ESITI_QUESTIONARI!A54="","",TRIM(ESITI_QUESTIONARI!A54))</f>
        <v/>
      </c>
      <c r="B54" t="str">
        <f t="shared" si="1"/>
        <v/>
      </c>
      <c r="C54" t="str">
        <f>IF(ESITI_QUESTIONARI!C54="","",TRIM(ESITI_QUESTIONARI!C54))</f>
        <v/>
      </c>
      <c r="D54" t="str">
        <f>IFERROR(UPPER(TRIM(ESITI_QUESTIONARI!U54)),"")</f>
        <v/>
      </c>
      <c r="E54" t="str">
        <f>IFERROR(UPPER(TRIM(ESITI_QUESTIONARI!Y54)),"")</f>
        <v/>
      </c>
      <c r="F54" t="str">
        <f>IFERROR(UPPER(TRIM(ESITI_QUESTIONARI!AE54)),"")</f>
        <v/>
      </c>
      <c r="G54" t="str">
        <f>IFERROR(UPPER(TRIM(ESITI_QUESTIONARI!AI54)),"")</f>
        <v/>
      </c>
      <c r="H54" s="8" t="str">
        <f>IF(C54="","",IF(ISERROR(AVERAGE(ESITI_QUESTIONARI!N54:T54,ESITI_QUESTIONARI!V54:X54,ESITI_QUESTIONARI!Z54:AD54,ESITI_QUESTIONARI!AF54:AH54,ESITI_QUESTIONARI!AJ54:AL54,ESITI_QUESTIONARI!AN54,ESITI_QUESTIONARI!AQ54)),"NON RISPONDE",AVERAGE(ESITI_QUESTIONARI!N54:T54,ESITI_QUESTIONARI!V54:X54,ESITI_QUESTIONARI!Z54:AD54,ESITI_QUESTIONARI!AF54:AH54,ESITI_QUESTIONARI!AJ54:AL54,ESITI_QUESTIONARI!AN54,ESITI_QUESTIONARI!AQ54)))</f>
        <v/>
      </c>
    </row>
    <row r="55" spans="1:8">
      <c r="A55" t="str">
        <f>IF(ESITI_QUESTIONARI!A55="","",TRIM(ESITI_QUESTIONARI!A55))</f>
        <v/>
      </c>
      <c r="B55" t="str">
        <f t="shared" si="1"/>
        <v/>
      </c>
      <c r="C55" t="str">
        <f>IF(ESITI_QUESTIONARI!C55="","",TRIM(ESITI_QUESTIONARI!C55))</f>
        <v/>
      </c>
      <c r="D55" t="str">
        <f>IFERROR(UPPER(TRIM(ESITI_QUESTIONARI!U55)),"")</f>
        <v/>
      </c>
      <c r="E55" t="str">
        <f>IFERROR(UPPER(TRIM(ESITI_QUESTIONARI!Y55)),"")</f>
        <v/>
      </c>
      <c r="F55" t="str">
        <f>IFERROR(UPPER(TRIM(ESITI_QUESTIONARI!AE55)),"")</f>
        <v/>
      </c>
      <c r="G55" t="str">
        <f>IFERROR(UPPER(TRIM(ESITI_QUESTIONARI!AI55)),"")</f>
        <v/>
      </c>
      <c r="H55" s="8" t="str">
        <f>IF(C55="","",IF(ISERROR(AVERAGE(ESITI_QUESTIONARI!N55:T55,ESITI_QUESTIONARI!V55:X55,ESITI_QUESTIONARI!Z55:AD55,ESITI_QUESTIONARI!AF55:AH55,ESITI_QUESTIONARI!AJ55:AL55,ESITI_QUESTIONARI!AN55,ESITI_QUESTIONARI!AQ55)),"NON RISPONDE",AVERAGE(ESITI_QUESTIONARI!N55:T55,ESITI_QUESTIONARI!V55:X55,ESITI_QUESTIONARI!Z55:AD55,ESITI_QUESTIONARI!AF55:AH55,ESITI_QUESTIONARI!AJ55:AL55,ESITI_QUESTIONARI!AN55,ESITI_QUESTIONARI!AQ55)))</f>
        <v/>
      </c>
    </row>
    <row r="56" spans="1:8">
      <c r="A56" t="str">
        <f>IF(ESITI_QUESTIONARI!A56="","",TRIM(ESITI_QUESTIONARI!A56))</f>
        <v/>
      </c>
      <c r="B56" t="str">
        <f t="shared" si="1"/>
        <v/>
      </c>
      <c r="C56" t="str">
        <f>IF(ESITI_QUESTIONARI!C56="","",TRIM(ESITI_QUESTIONARI!C56))</f>
        <v/>
      </c>
      <c r="D56" t="str">
        <f>IFERROR(UPPER(TRIM(ESITI_QUESTIONARI!U56)),"")</f>
        <v/>
      </c>
      <c r="E56" t="str">
        <f>IFERROR(UPPER(TRIM(ESITI_QUESTIONARI!Y56)),"")</f>
        <v/>
      </c>
      <c r="F56" t="str">
        <f>IFERROR(UPPER(TRIM(ESITI_QUESTIONARI!AE56)),"")</f>
        <v/>
      </c>
      <c r="G56" t="str">
        <f>IFERROR(UPPER(TRIM(ESITI_QUESTIONARI!AI56)),"")</f>
        <v/>
      </c>
      <c r="H56" s="8" t="str">
        <f>IF(C56="","",IF(ISERROR(AVERAGE(ESITI_QUESTIONARI!N56:T56,ESITI_QUESTIONARI!V56:X56,ESITI_QUESTIONARI!Z56:AD56,ESITI_QUESTIONARI!AF56:AH56,ESITI_QUESTIONARI!AJ56:AL56,ESITI_QUESTIONARI!AN56,ESITI_QUESTIONARI!AQ56)),"NON RISPONDE",AVERAGE(ESITI_QUESTIONARI!N56:T56,ESITI_QUESTIONARI!V56:X56,ESITI_QUESTIONARI!Z56:AD56,ESITI_QUESTIONARI!AF56:AH56,ESITI_QUESTIONARI!AJ56:AL56,ESITI_QUESTIONARI!AN56,ESITI_QUESTIONARI!AQ56)))</f>
        <v/>
      </c>
    </row>
    <row r="57" spans="1:8">
      <c r="A57" t="str">
        <f>IF(ESITI_QUESTIONARI!A57="","",TRIM(ESITI_QUESTIONARI!A57))</f>
        <v/>
      </c>
      <c r="B57" t="str">
        <f t="shared" si="1"/>
        <v/>
      </c>
      <c r="C57" t="str">
        <f>IF(ESITI_QUESTIONARI!C57="","",TRIM(ESITI_QUESTIONARI!C57))</f>
        <v/>
      </c>
      <c r="D57" t="str">
        <f>IFERROR(UPPER(TRIM(ESITI_QUESTIONARI!U57)),"")</f>
        <v/>
      </c>
      <c r="E57" t="str">
        <f>IFERROR(UPPER(TRIM(ESITI_QUESTIONARI!Y57)),"")</f>
        <v/>
      </c>
      <c r="F57" t="str">
        <f>IFERROR(UPPER(TRIM(ESITI_QUESTIONARI!AE57)),"")</f>
        <v/>
      </c>
      <c r="G57" t="str">
        <f>IFERROR(UPPER(TRIM(ESITI_QUESTIONARI!AI57)),"")</f>
        <v/>
      </c>
      <c r="H57" s="8" t="str">
        <f>IF(C57="","",IF(ISERROR(AVERAGE(ESITI_QUESTIONARI!N57:T57,ESITI_QUESTIONARI!V57:X57,ESITI_QUESTIONARI!Z57:AD57,ESITI_QUESTIONARI!AF57:AH57,ESITI_QUESTIONARI!AJ57:AL57,ESITI_QUESTIONARI!AN57,ESITI_QUESTIONARI!AQ57)),"NON RISPONDE",AVERAGE(ESITI_QUESTIONARI!N57:T57,ESITI_QUESTIONARI!V57:X57,ESITI_QUESTIONARI!Z57:AD57,ESITI_QUESTIONARI!AF57:AH57,ESITI_QUESTIONARI!AJ57:AL57,ESITI_QUESTIONARI!AN57,ESITI_QUESTIONARI!AQ57)))</f>
        <v/>
      </c>
    </row>
    <row r="58" spans="1:8">
      <c r="A58" t="str">
        <f>IF(ESITI_QUESTIONARI!A58="","",TRIM(ESITI_QUESTIONARI!A58))</f>
        <v/>
      </c>
      <c r="B58" t="str">
        <f t="shared" si="1"/>
        <v/>
      </c>
      <c r="C58" t="str">
        <f>IF(ESITI_QUESTIONARI!C58="","",TRIM(ESITI_QUESTIONARI!C58))</f>
        <v/>
      </c>
      <c r="D58" t="str">
        <f>IFERROR(UPPER(TRIM(ESITI_QUESTIONARI!U58)),"")</f>
        <v/>
      </c>
      <c r="E58" t="str">
        <f>IFERROR(UPPER(TRIM(ESITI_QUESTIONARI!Y58)),"")</f>
        <v/>
      </c>
      <c r="F58" t="str">
        <f>IFERROR(UPPER(TRIM(ESITI_QUESTIONARI!AE58)),"")</f>
        <v/>
      </c>
      <c r="G58" t="str">
        <f>IFERROR(UPPER(TRIM(ESITI_QUESTIONARI!AI58)),"")</f>
        <v/>
      </c>
      <c r="H58" s="8" t="str">
        <f>IF(C58="","",IF(ISERROR(AVERAGE(ESITI_QUESTIONARI!N58:T58,ESITI_QUESTIONARI!V58:X58,ESITI_QUESTIONARI!Z58:AD58,ESITI_QUESTIONARI!AF58:AH58,ESITI_QUESTIONARI!AJ58:AL58,ESITI_QUESTIONARI!AN58,ESITI_QUESTIONARI!AQ58)),"NON RISPONDE",AVERAGE(ESITI_QUESTIONARI!N58:T58,ESITI_QUESTIONARI!V58:X58,ESITI_QUESTIONARI!Z58:AD58,ESITI_QUESTIONARI!AF58:AH58,ESITI_QUESTIONARI!AJ58:AL58,ESITI_QUESTIONARI!AN58,ESITI_QUESTIONARI!AQ58)))</f>
        <v/>
      </c>
    </row>
    <row r="59" spans="1:8">
      <c r="A59" t="str">
        <f>IF(ESITI_QUESTIONARI!A59="","",TRIM(ESITI_QUESTIONARI!A59))</f>
        <v/>
      </c>
      <c r="B59" t="str">
        <f t="shared" si="1"/>
        <v/>
      </c>
      <c r="C59" t="str">
        <f>IF(ESITI_QUESTIONARI!C59="","",TRIM(ESITI_QUESTIONARI!C59))</f>
        <v/>
      </c>
      <c r="D59" t="str">
        <f>IFERROR(UPPER(TRIM(ESITI_QUESTIONARI!U59)),"")</f>
        <v/>
      </c>
      <c r="E59" t="str">
        <f>IFERROR(UPPER(TRIM(ESITI_QUESTIONARI!Y59)),"")</f>
        <v/>
      </c>
      <c r="F59" t="str">
        <f>IFERROR(UPPER(TRIM(ESITI_QUESTIONARI!AE59)),"")</f>
        <v/>
      </c>
      <c r="G59" t="str">
        <f>IFERROR(UPPER(TRIM(ESITI_QUESTIONARI!AI59)),"")</f>
        <v/>
      </c>
      <c r="H59" s="8" t="str">
        <f>IF(C59="","",IF(ISERROR(AVERAGE(ESITI_QUESTIONARI!N59:T59,ESITI_QUESTIONARI!V59:X59,ESITI_QUESTIONARI!Z59:AD59,ESITI_QUESTIONARI!AF59:AH59,ESITI_QUESTIONARI!AJ59:AL59,ESITI_QUESTIONARI!AN59,ESITI_QUESTIONARI!AQ59)),"NON RISPONDE",AVERAGE(ESITI_QUESTIONARI!N59:T59,ESITI_QUESTIONARI!V59:X59,ESITI_QUESTIONARI!Z59:AD59,ESITI_QUESTIONARI!AF59:AH59,ESITI_QUESTIONARI!AJ59:AL59,ESITI_QUESTIONARI!AN59,ESITI_QUESTIONARI!AQ59)))</f>
        <v/>
      </c>
    </row>
    <row r="60" spans="1:8">
      <c r="A60" t="str">
        <f>IF(ESITI_QUESTIONARI!A60="","",TRIM(ESITI_QUESTIONARI!A60))</f>
        <v/>
      </c>
      <c r="B60" t="str">
        <f t="shared" si="1"/>
        <v/>
      </c>
      <c r="C60" t="str">
        <f>IF(ESITI_QUESTIONARI!C60="","",TRIM(ESITI_QUESTIONARI!C60))</f>
        <v/>
      </c>
      <c r="D60" t="str">
        <f>IFERROR(UPPER(TRIM(ESITI_QUESTIONARI!U60)),"")</f>
        <v/>
      </c>
      <c r="E60" t="str">
        <f>IFERROR(UPPER(TRIM(ESITI_QUESTIONARI!Y60)),"")</f>
        <v/>
      </c>
      <c r="F60" t="str">
        <f>IFERROR(UPPER(TRIM(ESITI_QUESTIONARI!AE60)),"")</f>
        <v/>
      </c>
      <c r="G60" t="str">
        <f>IFERROR(UPPER(TRIM(ESITI_QUESTIONARI!AI60)),"")</f>
        <v/>
      </c>
      <c r="H60" s="8" t="str">
        <f>IF(C60="","",IF(ISERROR(AVERAGE(ESITI_QUESTIONARI!N60:T60,ESITI_QUESTIONARI!V60:X60,ESITI_QUESTIONARI!Z60:AD60,ESITI_QUESTIONARI!AF60:AH60,ESITI_QUESTIONARI!AJ60:AL60,ESITI_QUESTIONARI!AN60,ESITI_QUESTIONARI!AQ60)),"NON RISPONDE",AVERAGE(ESITI_QUESTIONARI!N60:T60,ESITI_QUESTIONARI!V60:X60,ESITI_QUESTIONARI!Z60:AD60,ESITI_QUESTIONARI!AF60:AH60,ESITI_QUESTIONARI!AJ60:AL60,ESITI_QUESTIONARI!AN60,ESITI_QUESTIONARI!AQ60)))</f>
        <v/>
      </c>
    </row>
    <row r="61" spans="1:8">
      <c r="A61" t="str">
        <f>IF(ESITI_QUESTIONARI!A61="","",TRIM(ESITI_QUESTIONARI!A61))</f>
        <v/>
      </c>
      <c r="B61" t="str">
        <f t="shared" si="1"/>
        <v/>
      </c>
      <c r="C61" t="str">
        <f>IF(ESITI_QUESTIONARI!C61="","",TRIM(ESITI_QUESTIONARI!C61))</f>
        <v/>
      </c>
      <c r="D61" t="str">
        <f>IFERROR(UPPER(TRIM(ESITI_QUESTIONARI!U61)),"")</f>
        <v/>
      </c>
      <c r="E61" t="str">
        <f>IFERROR(UPPER(TRIM(ESITI_QUESTIONARI!Y61)),"")</f>
        <v/>
      </c>
      <c r="F61" t="str">
        <f>IFERROR(UPPER(TRIM(ESITI_QUESTIONARI!AE61)),"")</f>
        <v/>
      </c>
      <c r="G61" t="str">
        <f>IFERROR(UPPER(TRIM(ESITI_QUESTIONARI!AI61)),"")</f>
        <v/>
      </c>
      <c r="H61" s="8" t="str">
        <f>IF(C61="","",IF(ISERROR(AVERAGE(ESITI_QUESTIONARI!N61:T61,ESITI_QUESTIONARI!V61:X61,ESITI_QUESTIONARI!Z61:AD61,ESITI_QUESTIONARI!AF61:AH61,ESITI_QUESTIONARI!AJ61:AL61,ESITI_QUESTIONARI!AN61,ESITI_QUESTIONARI!AQ61)),"NON RISPONDE",AVERAGE(ESITI_QUESTIONARI!N61:T61,ESITI_QUESTIONARI!V61:X61,ESITI_QUESTIONARI!Z61:AD61,ESITI_QUESTIONARI!AF61:AH61,ESITI_QUESTIONARI!AJ61:AL61,ESITI_QUESTIONARI!AN61,ESITI_QUESTIONARI!AQ61)))</f>
        <v/>
      </c>
    </row>
    <row r="62" spans="1:8">
      <c r="A62" t="str">
        <f>IF(ESITI_QUESTIONARI!A62="","",TRIM(ESITI_QUESTIONARI!A62))</f>
        <v/>
      </c>
      <c r="B62" t="str">
        <f t="shared" si="1"/>
        <v/>
      </c>
      <c r="C62" t="str">
        <f>IF(ESITI_QUESTIONARI!C62="","",TRIM(ESITI_QUESTIONARI!C62))</f>
        <v/>
      </c>
      <c r="D62" t="str">
        <f>IFERROR(UPPER(TRIM(ESITI_QUESTIONARI!U62)),"")</f>
        <v/>
      </c>
      <c r="E62" t="str">
        <f>IFERROR(UPPER(TRIM(ESITI_QUESTIONARI!Y62)),"")</f>
        <v/>
      </c>
      <c r="F62" t="str">
        <f>IFERROR(UPPER(TRIM(ESITI_QUESTIONARI!AE62)),"")</f>
        <v/>
      </c>
      <c r="G62" t="str">
        <f>IFERROR(UPPER(TRIM(ESITI_QUESTIONARI!AI62)),"")</f>
        <v/>
      </c>
      <c r="H62" s="8" t="str">
        <f>IF(C62="","",IF(ISERROR(AVERAGE(ESITI_QUESTIONARI!N62:T62,ESITI_QUESTIONARI!V62:X62,ESITI_QUESTIONARI!Z62:AD62,ESITI_QUESTIONARI!AF62:AH62,ESITI_QUESTIONARI!AJ62:AL62,ESITI_QUESTIONARI!AN62,ESITI_QUESTIONARI!AQ62)),"NON RISPONDE",AVERAGE(ESITI_QUESTIONARI!N62:T62,ESITI_QUESTIONARI!V62:X62,ESITI_QUESTIONARI!Z62:AD62,ESITI_QUESTIONARI!AF62:AH62,ESITI_QUESTIONARI!AJ62:AL62,ESITI_QUESTIONARI!AN62,ESITI_QUESTIONARI!AQ62)))</f>
        <v/>
      </c>
    </row>
    <row r="63" spans="1:8">
      <c r="A63" t="str">
        <f>IF(ESITI_QUESTIONARI!A63="","",TRIM(ESITI_QUESTIONARI!A63))</f>
        <v/>
      </c>
      <c r="B63" t="str">
        <f t="shared" si="1"/>
        <v/>
      </c>
      <c r="C63" t="str">
        <f>IF(ESITI_QUESTIONARI!C63="","",TRIM(ESITI_QUESTIONARI!C63))</f>
        <v/>
      </c>
      <c r="D63" t="str">
        <f>IFERROR(UPPER(TRIM(ESITI_QUESTIONARI!U63)),"")</f>
        <v/>
      </c>
      <c r="E63" t="str">
        <f>IFERROR(UPPER(TRIM(ESITI_QUESTIONARI!Y63)),"")</f>
        <v/>
      </c>
      <c r="F63" t="str">
        <f>IFERROR(UPPER(TRIM(ESITI_QUESTIONARI!AE63)),"")</f>
        <v/>
      </c>
      <c r="G63" t="str">
        <f>IFERROR(UPPER(TRIM(ESITI_QUESTIONARI!AI63)),"")</f>
        <v/>
      </c>
      <c r="H63" s="8" t="str">
        <f>IF(C63="","",IF(ISERROR(AVERAGE(ESITI_QUESTIONARI!N63:T63,ESITI_QUESTIONARI!V63:X63,ESITI_QUESTIONARI!Z63:AD63,ESITI_QUESTIONARI!AF63:AH63,ESITI_QUESTIONARI!AJ63:AL63,ESITI_QUESTIONARI!AN63,ESITI_QUESTIONARI!AQ63)),"NON RISPONDE",AVERAGE(ESITI_QUESTIONARI!N63:T63,ESITI_QUESTIONARI!V63:X63,ESITI_QUESTIONARI!Z63:AD63,ESITI_QUESTIONARI!AF63:AH63,ESITI_QUESTIONARI!AJ63:AL63,ESITI_QUESTIONARI!AN63,ESITI_QUESTIONARI!AQ63)))</f>
        <v/>
      </c>
    </row>
    <row r="64" spans="1:8">
      <c r="A64" t="str">
        <f>IF(ESITI_QUESTIONARI!A64="","",TRIM(ESITI_QUESTIONARI!A64))</f>
        <v/>
      </c>
      <c r="B64" t="str">
        <f t="shared" si="1"/>
        <v/>
      </c>
      <c r="C64" t="str">
        <f>IF(ESITI_QUESTIONARI!C64="","",TRIM(ESITI_QUESTIONARI!C64))</f>
        <v/>
      </c>
      <c r="D64" t="str">
        <f>IFERROR(UPPER(TRIM(ESITI_QUESTIONARI!U64)),"")</f>
        <v/>
      </c>
      <c r="E64" t="str">
        <f>IFERROR(UPPER(TRIM(ESITI_QUESTIONARI!Y64)),"")</f>
        <v/>
      </c>
      <c r="F64" t="str">
        <f>IFERROR(UPPER(TRIM(ESITI_QUESTIONARI!AE64)),"")</f>
        <v/>
      </c>
      <c r="G64" t="str">
        <f>IFERROR(UPPER(TRIM(ESITI_QUESTIONARI!AI64)),"")</f>
        <v/>
      </c>
      <c r="H64" s="8" t="str">
        <f>IF(C64="","",IF(ISERROR(AVERAGE(ESITI_QUESTIONARI!N64:T64,ESITI_QUESTIONARI!V64:X64,ESITI_QUESTIONARI!Z64:AD64,ESITI_QUESTIONARI!AF64:AH64,ESITI_QUESTIONARI!AJ64:AL64,ESITI_QUESTIONARI!AN64,ESITI_QUESTIONARI!AQ64)),"NON RISPONDE",AVERAGE(ESITI_QUESTIONARI!N64:T64,ESITI_QUESTIONARI!V64:X64,ESITI_QUESTIONARI!Z64:AD64,ESITI_QUESTIONARI!AF64:AH64,ESITI_QUESTIONARI!AJ64:AL64,ESITI_QUESTIONARI!AN64,ESITI_QUESTIONARI!AQ64)))</f>
        <v/>
      </c>
    </row>
    <row r="65" spans="1:8">
      <c r="A65" t="str">
        <f>IF(ESITI_QUESTIONARI!A65="","",TRIM(ESITI_QUESTIONARI!A65))</f>
        <v/>
      </c>
      <c r="B65" t="str">
        <f t="shared" si="1"/>
        <v/>
      </c>
      <c r="C65" t="str">
        <f>IF(ESITI_QUESTIONARI!C65="","",TRIM(ESITI_QUESTIONARI!C65))</f>
        <v/>
      </c>
      <c r="D65" t="str">
        <f>IFERROR(UPPER(TRIM(ESITI_QUESTIONARI!U65)),"")</f>
        <v/>
      </c>
      <c r="E65" t="str">
        <f>IFERROR(UPPER(TRIM(ESITI_QUESTIONARI!Y65)),"")</f>
        <v/>
      </c>
      <c r="F65" t="str">
        <f>IFERROR(UPPER(TRIM(ESITI_QUESTIONARI!AE65)),"")</f>
        <v/>
      </c>
      <c r="G65" t="str">
        <f>IFERROR(UPPER(TRIM(ESITI_QUESTIONARI!AI65)),"")</f>
        <v/>
      </c>
      <c r="H65" s="8" t="str">
        <f>IF(C65="","",IF(ISERROR(AVERAGE(ESITI_QUESTIONARI!N65:T65,ESITI_QUESTIONARI!V65:X65,ESITI_QUESTIONARI!Z65:AD65,ESITI_QUESTIONARI!AF65:AH65,ESITI_QUESTIONARI!AJ65:AL65,ESITI_QUESTIONARI!AN65,ESITI_QUESTIONARI!AQ65)),"NON RISPONDE",AVERAGE(ESITI_QUESTIONARI!N65:T65,ESITI_QUESTIONARI!V65:X65,ESITI_QUESTIONARI!Z65:AD65,ESITI_QUESTIONARI!AF65:AH65,ESITI_QUESTIONARI!AJ65:AL65,ESITI_QUESTIONARI!AN65,ESITI_QUESTIONARI!AQ65)))</f>
        <v/>
      </c>
    </row>
    <row r="66" spans="1:8">
      <c r="A66" t="str">
        <f>IF(ESITI_QUESTIONARI!A66="","",TRIM(ESITI_QUESTIONARI!A66))</f>
        <v/>
      </c>
      <c r="B66" t="str">
        <f t="shared" si="1"/>
        <v/>
      </c>
      <c r="C66" t="str">
        <f>IF(ESITI_QUESTIONARI!C66="","",TRIM(ESITI_QUESTIONARI!C66))</f>
        <v/>
      </c>
      <c r="D66" t="str">
        <f>IFERROR(UPPER(TRIM(ESITI_QUESTIONARI!U66)),"")</f>
        <v/>
      </c>
      <c r="E66" t="str">
        <f>IFERROR(UPPER(TRIM(ESITI_QUESTIONARI!Y66)),"")</f>
        <v/>
      </c>
      <c r="F66" t="str">
        <f>IFERROR(UPPER(TRIM(ESITI_QUESTIONARI!AE66)),"")</f>
        <v/>
      </c>
      <c r="G66" t="str">
        <f>IFERROR(UPPER(TRIM(ESITI_QUESTIONARI!AI66)),"")</f>
        <v/>
      </c>
      <c r="H66" s="8" t="str">
        <f>IF(C66="","",IF(ISERROR(AVERAGE(ESITI_QUESTIONARI!N66:T66,ESITI_QUESTIONARI!V66:X66,ESITI_QUESTIONARI!Z66:AD66,ESITI_QUESTIONARI!AF66:AH66,ESITI_QUESTIONARI!AJ66:AL66,ESITI_QUESTIONARI!AN66,ESITI_QUESTIONARI!AQ66)),"NON RISPONDE",AVERAGE(ESITI_QUESTIONARI!N66:T66,ESITI_QUESTIONARI!V66:X66,ESITI_QUESTIONARI!Z66:AD66,ESITI_QUESTIONARI!AF66:AH66,ESITI_QUESTIONARI!AJ66:AL66,ESITI_QUESTIONARI!AN66,ESITI_QUESTIONARI!AQ66)))</f>
        <v/>
      </c>
    </row>
    <row r="67" spans="1:8">
      <c r="A67" t="str">
        <f>IF(ESITI_QUESTIONARI!A67="","",TRIM(ESITI_QUESTIONARI!A67))</f>
        <v/>
      </c>
      <c r="B67" t="str">
        <f t="shared" ref="B67:B130" si="2">IF(C67="","",C67)</f>
        <v/>
      </c>
      <c r="C67" t="str">
        <f>IF(ESITI_QUESTIONARI!C67="","",TRIM(ESITI_QUESTIONARI!C67))</f>
        <v/>
      </c>
      <c r="D67" t="str">
        <f>IFERROR(UPPER(TRIM(ESITI_QUESTIONARI!U67)),"")</f>
        <v/>
      </c>
      <c r="E67" t="str">
        <f>IFERROR(UPPER(TRIM(ESITI_QUESTIONARI!Y67)),"")</f>
        <v/>
      </c>
      <c r="F67" t="str">
        <f>IFERROR(UPPER(TRIM(ESITI_QUESTIONARI!AE67)),"")</f>
        <v/>
      </c>
      <c r="G67" t="str">
        <f>IFERROR(UPPER(TRIM(ESITI_QUESTIONARI!AI67)),"")</f>
        <v/>
      </c>
      <c r="H67" s="8" t="str">
        <f>IF(C67="","",IF(ISERROR(AVERAGE(ESITI_QUESTIONARI!N67:T67,ESITI_QUESTIONARI!V67:X67,ESITI_QUESTIONARI!Z67:AD67,ESITI_QUESTIONARI!AF67:AH67,ESITI_QUESTIONARI!AJ67:AL67,ESITI_QUESTIONARI!AN67,ESITI_QUESTIONARI!AQ67)),"NON RISPONDE",AVERAGE(ESITI_QUESTIONARI!N67:T67,ESITI_QUESTIONARI!V67:X67,ESITI_QUESTIONARI!Z67:AD67,ESITI_QUESTIONARI!AF67:AH67,ESITI_QUESTIONARI!AJ67:AL67,ESITI_QUESTIONARI!AN67,ESITI_QUESTIONARI!AQ67)))</f>
        <v/>
      </c>
    </row>
    <row r="68" spans="1:8">
      <c r="A68" t="str">
        <f>IF(ESITI_QUESTIONARI!A68="","",TRIM(ESITI_QUESTIONARI!A68))</f>
        <v/>
      </c>
      <c r="B68" t="str">
        <f t="shared" si="2"/>
        <v/>
      </c>
      <c r="C68" t="str">
        <f>IF(ESITI_QUESTIONARI!C68="","",TRIM(ESITI_QUESTIONARI!C68))</f>
        <v/>
      </c>
      <c r="D68" t="str">
        <f>IFERROR(UPPER(TRIM(ESITI_QUESTIONARI!U68)),"")</f>
        <v/>
      </c>
      <c r="E68" t="str">
        <f>IFERROR(UPPER(TRIM(ESITI_QUESTIONARI!Y68)),"")</f>
        <v/>
      </c>
      <c r="F68" t="str">
        <f>IFERROR(UPPER(TRIM(ESITI_QUESTIONARI!AE68)),"")</f>
        <v/>
      </c>
      <c r="G68" t="str">
        <f>IFERROR(UPPER(TRIM(ESITI_QUESTIONARI!AI68)),"")</f>
        <v/>
      </c>
      <c r="H68" s="8" t="str">
        <f>IF(C68="","",IF(ISERROR(AVERAGE(ESITI_QUESTIONARI!N68:T68,ESITI_QUESTIONARI!V68:X68,ESITI_QUESTIONARI!Z68:AD68,ESITI_QUESTIONARI!AF68:AH68,ESITI_QUESTIONARI!AJ68:AL68,ESITI_QUESTIONARI!AN68,ESITI_QUESTIONARI!AQ68)),"NON RISPONDE",AVERAGE(ESITI_QUESTIONARI!N68:T68,ESITI_QUESTIONARI!V68:X68,ESITI_QUESTIONARI!Z68:AD68,ESITI_QUESTIONARI!AF68:AH68,ESITI_QUESTIONARI!AJ68:AL68,ESITI_QUESTIONARI!AN68,ESITI_QUESTIONARI!AQ68)))</f>
        <v/>
      </c>
    </row>
    <row r="69" spans="1:8">
      <c r="A69" t="str">
        <f>IF(ESITI_QUESTIONARI!A69="","",TRIM(ESITI_QUESTIONARI!A69))</f>
        <v/>
      </c>
      <c r="B69" t="str">
        <f t="shared" si="2"/>
        <v/>
      </c>
      <c r="C69" t="str">
        <f>IF(ESITI_QUESTIONARI!C69="","",TRIM(ESITI_QUESTIONARI!C69))</f>
        <v/>
      </c>
      <c r="D69" t="str">
        <f>IFERROR(UPPER(TRIM(ESITI_QUESTIONARI!U69)),"")</f>
        <v/>
      </c>
      <c r="E69" t="str">
        <f>IFERROR(UPPER(TRIM(ESITI_QUESTIONARI!Y69)),"")</f>
        <v/>
      </c>
      <c r="F69" t="str">
        <f>IFERROR(UPPER(TRIM(ESITI_QUESTIONARI!AE69)),"")</f>
        <v/>
      </c>
      <c r="G69" t="str">
        <f>IFERROR(UPPER(TRIM(ESITI_QUESTIONARI!AI69)),"")</f>
        <v/>
      </c>
      <c r="H69" s="8" t="str">
        <f>IF(C69="","",IF(ISERROR(AVERAGE(ESITI_QUESTIONARI!N69:T69,ESITI_QUESTIONARI!V69:X69,ESITI_QUESTIONARI!Z69:AD69,ESITI_QUESTIONARI!AF69:AH69,ESITI_QUESTIONARI!AJ69:AL69,ESITI_QUESTIONARI!AN69,ESITI_QUESTIONARI!AQ69)),"NON RISPONDE",AVERAGE(ESITI_QUESTIONARI!N69:T69,ESITI_QUESTIONARI!V69:X69,ESITI_QUESTIONARI!Z69:AD69,ESITI_QUESTIONARI!AF69:AH69,ESITI_QUESTIONARI!AJ69:AL69,ESITI_QUESTIONARI!AN69,ESITI_QUESTIONARI!AQ69)))</f>
        <v/>
      </c>
    </row>
    <row r="70" spans="1:8">
      <c r="A70" t="str">
        <f>IF(ESITI_QUESTIONARI!A70="","",TRIM(ESITI_QUESTIONARI!A70))</f>
        <v/>
      </c>
      <c r="B70" t="str">
        <f t="shared" si="2"/>
        <v/>
      </c>
      <c r="C70" t="str">
        <f>IF(ESITI_QUESTIONARI!C70="","",TRIM(ESITI_QUESTIONARI!C70))</f>
        <v/>
      </c>
      <c r="D70" t="str">
        <f>IFERROR(UPPER(TRIM(ESITI_QUESTIONARI!U70)),"")</f>
        <v/>
      </c>
      <c r="E70" t="str">
        <f>IFERROR(UPPER(TRIM(ESITI_QUESTIONARI!Y70)),"")</f>
        <v/>
      </c>
      <c r="F70" t="str">
        <f>IFERROR(UPPER(TRIM(ESITI_QUESTIONARI!AE70)),"")</f>
        <v/>
      </c>
      <c r="G70" t="str">
        <f>IFERROR(UPPER(TRIM(ESITI_QUESTIONARI!AI70)),"")</f>
        <v/>
      </c>
      <c r="H70" s="8" t="str">
        <f>IF(C70="","",IF(ISERROR(AVERAGE(ESITI_QUESTIONARI!N70:T70,ESITI_QUESTIONARI!V70:X70,ESITI_QUESTIONARI!Z70:AD70,ESITI_QUESTIONARI!AF70:AH70,ESITI_QUESTIONARI!AJ70:AL70,ESITI_QUESTIONARI!AN70,ESITI_QUESTIONARI!AQ70)),"NON RISPONDE",AVERAGE(ESITI_QUESTIONARI!N70:T70,ESITI_QUESTIONARI!V70:X70,ESITI_QUESTIONARI!Z70:AD70,ESITI_QUESTIONARI!AF70:AH70,ESITI_QUESTIONARI!AJ70:AL70,ESITI_QUESTIONARI!AN70,ESITI_QUESTIONARI!AQ70)))</f>
        <v/>
      </c>
    </row>
    <row r="71" spans="1:8">
      <c r="A71" t="str">
        <f>IF(ESITI_QUESTIONARI!A71="","",TRIM(ESITI_QUESTIONARI!A71))</f>
        <v/>
      </c>
      <c r="B71" t="str">
        <f t="shared" si="2"/>
        <v/>
      </c>
      <c r="C71" t="str">
        <f>IF(ESITI_QUESTIONARI!C71="","",TRIM(ESITI_QUESTIONARI!C71))</f>
        <v/>
      </c>
      <c r="D71" t="str">
        <f>IFERROR(UPPER(TRIM(ESITI_QUESTIONARI!U71)),"")</f>
        <v/>
      </c>
      <c r="E71" t="str">
        <f>IFERROR(UPPER(TRIM(ESITI_QUESTIONARI!Y71)),"")</f>
        <v/>
      </c>
      <c r="F71" t="str">
        <f>IFERROR(UPPER(TRIM(ESITI_QUESTIONARI!AE71)),"")</f>
        <v/>
      </c>
      <c r="G71" t="str">
        <f>IFERROR(UPPER(TRIM(ESITI_QUESTIONARI!AI71)),"")</f>
        <v/>
      </c>
      <c r="H71" s="8" t="str">
        <f>IF(C71="","",IF(ISERROR(AVERAGE(ESITI_QUESTIONARI!N71:T71,ESITI_QUESTIONARI!V71:X71,ESITI_QUESTIONARI!Z71:AD71,ESITI_QUESTIONARI!AF71:AH71,ESITI_QUESTIONARI!AJ71:AL71,ESITI_QUESTIONARI!AN71,ESITI_QUESTIONARI!AQ71)),"NON RISPONDE",AVERAGE(ESITI_QUESTIONARI!N71:T71,ESITI_QUESTIONARI!V71:X71,ESITI_QUESTIONARI!Z71:AD71,ESITI_QUESTIONARI!AF71:AH71,ESITI_QUESTIONARI!AJ71:AL71,ESITI_QUESTIONARI!AN71,ESITI_QUESTIONARI!AQ71)))</f>
        <v/>
      </c>
    </row>
    <row r="72" spans="1:8">
      <c r="A72" t="str">
        <f>IF(ESITI_QUESTIONARI!A72="","",TRIM(ESITI_QUESTIONARI!A72))</f>
        <v/>
      </c>
      <c r="B72" t="str">
        <f t="shared" si="2"/>
        <v/>
      </c>
      <c r="C72" t="str">
        <f>IF(ESITI_QUESTIONARI!C72="","",TRIM(ESITI_QUESTIONARI!C72))</f>
        <v/>
      </c>
      <c r="D72" t="str">
        <f>IFERROR(UPPER(TRIM(ESITI_QUESTIONARI!U72)),"")</f>
        <v/>
      </c>
      <c r="E72" t="str">
        <f>IFERROR(UPPER(TRIM(ESITI_QUESTIONARI!Y72)),"")</f>
        <v/>
      </c>
      <c r="F72" t="str">
        <f>IFERROR(UPPER(TRIM(ESITI_QUESTIONARI!AE72)),"")</f>
        <v/>
      </c>
      <c r="G72" t="str">
        <f>IFERROR(UPPER(TRIM(ESITI_QUESTIONARI!AI72)),"")</f>
        <v/>
      </c>
      <c r="H72" s="8" t="str">
        <f>IF(C72="","",IF(ISERROR(AVERAGE(ESITI_QUESTIONARI!N72:T72,ESITI_QUESTIONARI!V72:X72,ESITI_QUESTIONARI!Z72:AD72,ESITI_QUESTIONARI!AF72:AH72,ESITI_QUESTIONARI!AJ72:AL72,ESITI_QUESTIONARI!AN72,ESITI_QUESTIONARI!AQ72)),"NON RISPONDE",AVERAGE(ESITI_QUESTIONARI!N72:T72,ESITI_QUESTIONARI!V72:X72,ESITI_QUESTIONARI!Z72:AD72,ESITI_QUESTIONARI!AF72:AH72,ESITI_QUESTIONARI!AJ72:AL72,ESITI_QUESTIONARI!AN72,ESITI_QUESTIONARI!AQ72)))</f>
        <v/>
      </c>
    </row>
    <row r="73" spans="1:8">
      <c r="A73" t="str">
        <f>IF(ESITI_QUESTIONARI!A73="","",TRIM(ESITI_QUESTIONARI!A73))</f>
        <v/>
      </c>
      <c r="B73" t="str">
        <f t="shared" si="2"/>
        <v/>
      </c>
      <c r="C73" t="str">
        <f>IF(ESITI_QUESTIONARI!C73="","",TRIM(ESITI_QUESTIONARI!C73))</f>
        <v/>
      </c>
      <c r="D73" t="str">
        <f>IFERROR(UPPER(TRIM(ESITI_QUESTIONARI!U73)),"")</f>
        <v/>
      </c>
      <c r="E73" t="str">
        <f>IFERROR(UPPER(TRIM(ESITI_QUESTIONARI!Y73)),"")</f>
        <v/>
      </c>
      <c r="F73" t="str">
        <f>IFERROR(UPPER(TRIM(ESITI_QUESTIONARI!AE73)),"")</f>
        <v/>
      </c>
      <c r="G73" t="str">
        <f>IFERROR(UPPER(TRIM(ESITI_QUESTIONARI!AI73)),"")</f>
        <v/>
      </c>
      <c r="H73" s="8" t="str">
        <f>IF(C73="","",IF(ISERROR(AVERAGE(ESITI_QUESTIONARI!N73:T73,ESITI_QUESTIONARI!V73:X73,ESITI_QUESTIONARI!Z73:AD73,ESITI_QUESTIONARI!AF73:AH73,ESITI_QUESTIONARI!AJ73:AL73,ESITI_QUESTIONARI!AN73,ESITI_QUESTIONARI!AQ73)),"NON RISPONDE",AVERAGE(ESITI_QUESTIONARI!N73:T73,ESITI_QUESTIONARI!V73:X73,ESITI_QUESTIONARI!Z73:AD73,ESITI_QUESTIONARI!AF73:AH73,ESITI_QUESTIONARI!AJ73:AL73,ESITI_QUESTIONARI!AN73,ESITI_QUESTIONARI!AQ73)))</f>
        <v/>
      </c>
    </row>
    <row r="74" spans="1:8">
      <c r="A74" t="str">
        <f>IF(ESITI_QUESTIONARI!A74="","",TRIM(ESITI_QUESTIONARI!A74))</f>
        <v/>
      </c>
      <c r="B74" t="str">
        <f t="shared" si="2"/>
        <v/>
      </c>
      <c r="C74" t="str">
        <f>IF(ESITI_QUESTIONARI!C74="","",TRIM(ESITI_QUESTIONARI!C74))</f>
        <v/>
      </c>
      <c r="D74" t="str">
        <f>IFERROR(UPPER(TRIM(ESITI_QUESTIONARI!U74)),"")</f>
        <v/>
      </c>
      <c r="E74" t="str">
        <f>IFERROR(UPPER(TRIM(ESITI_QUESTIONARI!Y74)),"")</f>
        <v/>
      </c>
      <c r="F74" t="str">
        <f>IFERROR(UPPER(TRIM(ESITI_QUESTIONARI!AE74)),"")</f>
        <v/>
      </c>
      <c r="G74" t="str">
        <f>IFERROR(UPPER(TRIM(ESITI_QUESTIONARI!AI74)),"")</f>
        <v/>
      </c>
      <c r="H74" s="8" t="str">
        <f>IF(C74="","",IF(ISERROR(AVERAGE(ESITI_QUESTIONARI!N74:T74,ESITI_QUESTIONARI!V74:X74,ESITI_QUESTIONARI!Z74:AD74,ESITI_QUESTIONARI!AF74:AH74,ESITI_QUESTIONARI!AJ74:AL74,ESITI_QUESTIONARI!AN74,ESITI_QUESTIONARI!AQ74)),"NON RISPONDE",AVERAGE(ESITI_QUESTIONARI!N74:T74,ESITI_QUESTIONARI!V74:X74,ESITI_QUESTIONARI!Z74:AD74,ESITI_QUESTIONARI!AF74:AH74,ESITI_QUESTIONARI!AJ74:AL74,ESITI_QUESTIONARI!AN74,ESITI_QUESTIONARI!AQ74)))</f>
        <v/>
      </c>
    </row>
    <row r="75" spans="1:8">
      <c r="A75" t="str">
        <f>IF(ESITI_QUESTIONARI!A75="","",TRIM(ESITI_QUESTIONARI!A75))</f>
        <v/>
      </c>
      <c r="B75" t="str">
        <f t="shared" si="2"/>
        <v/>
      </c>
      <c r="C75" t="str">
        <f>IF(ESITI_QUESTIONARI!C75="","",TRIM(ESITI_QUESTIONARI!C75))</f>
        <v/>
      </c>
      <c r="D75" t="str">
        <f>IFERROR(UPPER(TRIM(ESITI_QUESTIONARI!U75)),"")</f>
        <v/>
      </c>
      <c r="E75" t="str">
        <f>IFERROR(UPPER(TRIM(ESITI_QUESTIONARI!Y75)),"")</f>
        <v/>
      </c>
      <c r="F75" t="str">
        <f>IFERROR(UPPER(TRIM(ESITI_QUESTIONARI!AE75)),"")</f>
        <v/>
      </c>
      <c r="G75" t="str">
        <f>IFERROR(UPPER(TRIM(ESITI_QUESTIONARI!AI75)),"")</f>
        <v/>
      </c>
      <c r="H75" s="8" t="str">
        <f>IF(C75="","",IF(ISERROR(AVERAGE(ESITI_QUESTIONARI!N75:T75,ESITI_QUESTIONARI!V75:X75,ESITI_QUESTIONARI!Z75:AD75,ESITI_QUESTIONARI!AF75:AH75,ESITI_QUESTIONARI!AJ75:AL75,ESITI_QUESTIONARI!AN75,ESITI_QUESTIONARI!AQ75)),"NON RISPONDE",AVERAGE(ESITI_QUESTIONARI!N75:T75,ESITI_QUESTIONARI!V75:X75,ESITI_QUESTIONARI!Z75:AD75,ESITI_QUESTIONARI!AF75:AH75,ESITI_QUESTIONARI!AJ75:AL75,ESITI_QUESTIONARI!AN75,ESITI_QUESTIONARI!AQ75)))</f>
        <v/>
      </c>
    </row>
    <row r="76" spans="1:8">
      <c r="A76" t="str">
        <f>IF(ESITI_QUESTIONARI!A76="","",TRIM(ESITI_QUESTIONARI!A76))</f>
        <v/>
      </c>
      <c r="B76" t="str">
        <f t="shared" si="2"/>
        <v/>
      </c>
      <c r="C76" t="str">
        <f>IF(ESITI_QUESTIONARI!C76="","",TRIM(ESITI_QUESTIONARI!C76))</f>
        <v/>
      </c>
      <c r="D76" t="str">
        <f>IFERROR(UPPER(TRIM(ESITI_QUESTIONARI!U76)),"")</f>
        <v/>
      </c>
      <c r="E76" t="str">
        <f>IFERROR(UPPER(TRIM(ESITI_QUESTIONARI!Y76)),"")</f>
        <v/>
      </c>
      <c r="F76" t="str">
        <f>IFERROR(UPPER(TRIM(ESITI_QUESTIONARI!AE76)),"")</f>
        <v/>
      </c>
      <c r="G76" t="str">
        <f>IFERROR(UPPER(TRIM(ESITI_QUESTIONARI!AI76)),"")</f>
        <v/>
      </c>
      <c r="H76" s="8" t="str">
        <f>IF(C76="","",IF(ISERROR(AVERAGE(ESITI_QUESTIONARI!N76:T76,ESITI_QUESTIONARI!V76:X76,ESITI_QUESTIONARI!Z76:AD76,ESITI_QUESTIONARI!AF76:AH76,ESITI_QUESTIONARI!AJ76:AL76,ESITI_QUESTIONARI!AN76,ESITI_QUESTIONARI!AQ76)),"NON RISPONDE",AVERAGE(ESITI_QUESTIONARI!N76:T76,ESITI_QUESTIONARI!V76:X76,ESITI_QUESTIONARI!Z76:AD76,ESITI_QUESTIONARI!AF76:AH76,ESITI_QUESTIONARI!AJ76:AL76,ESITI_QUESTIONARI!AN76,ESITI_QUESTIONARI!AQ76)))</f>
        <v/>
      </c>
    </row>
    <row r="77" spans="1:8">
      <c r="A77" t="str">
        <f>IF(ESITI_QUESTIONARI!A77="","",TRIM(ESITI_QUESTIONARI!A77))</f>
        <v/>
      </c>
      <c r="B77" t="str">
        <f t="shared" si="2"/>
        <v/>
      </c>
      <c r="C77" t="str">
        <f>IF(ESITI_QUESTIONARI!C77="","",TRIM(ESITI_QUESTIONARI!C77))</f>
        <v/>
      </c>
      <c r="D77" t="str">
        <f>IFERROR(UPPER(TRIM(ESITI_QUESTIONARI!U77)),"")</f>
        <v/>
      </c>
      <c r="E77" t="str">
        <f>IFERROR(UPPER(TRIM(ESITI_QUESTIONARI!Y77)),"")</f>
        <v/>
      </c>
      <c r="F77" t="str">
        <f>IFERROR(UPPER(TRIM(ESITI_QUESTIONARI!AE77)),"")</f>
        <v/>
      </c>
      <c r="G77" t="str">
        <f>IFERROR(UPPER(TRIM(ESITI_QUESTIONARI!AI77)),"")</f>
        <v/>
      </c>
      <c r="H77" s="8" t="str">
        <f>IF(C77="","",IF(ISERROR(AVERAGE(ESITI_QUESTIONARI!N77:T77,ESITI_QUESTIONARI!V77:X77,ESITI_QUESTIONARI!Z77:AD77,ESITI_QUESTIONARI!AF77:AH77,ESITI_QUESTIONARI!AJ77:AL77,ESITI_QUESTIONARI!AN77,ESITI_QUESTIONARI!AQ77)),"NON RISPONDE",AVERAGE(ESITI_QUESTIONARI!N77:T77,ESITI_QUESTIONARI!V77:X77,ESITI_QUESTIONARI!Z77:AD77,ESITI_QUESTIONARI!AF77:AH77,ESITI_QUESTIONARI!AJ77:AL77,ESITI_QUESTIONARI!AN77,ESITI_QUESTIONARI!AQ77)))</f>
        <v/>
      </c>
    </row>
    <row r="78" spans="1:8">
      <c r="A78" t="str">
        <f>IF(ESITI_QUESTIONARI!A78="","",TRIM(ESITI_QUESTIONARI!A78))</f>
        <v/>
      </c>
      <c r="B78" t="str">
        <f t="shared" si="2"/>
        <v/>
      </c>
      <c r="C78" t="str">
        <f>IF(ESITI_QUESTIONARI!C78="","",TRIM(ESITI_QUESTIONARI!C78))</f>
        <v/>
      </c>
      <c r="D78" t="str">
        <f>IFERROR(UPPER(TRIM(ESITI_QUESTIONARI!U78)),"")</f>
        <v/>
      </c>
      <c r="E78" t="str">
        <f>IFERROR(UPPER(TRIM(ESITI_QUESTIONARI!Y78)),"")</f>
        <v/>
      </c>
      <c r="F78" t="str">
        <f>IFERROR(UPPER(TRIM(ESITI_QUESTIONARI!AE78)),"")</f>
        <v/>
      </c>
      <c r="G78" t="str">
        <f>IFERROR(UPPER(TRIM(ESITI_QUESTIONARI!AI78)),"")</f>
        <v/>
      </c>
      <c r="H78" s="8" t="str">
        <f>IF(C78="","",IF(ISERROR(AVERAGE(ESITI_QUESTIONARI!N78:T78,ESITI_QUESTIONARI!V78:X78,ESITI_QUESTIONARI!Z78:AD78,ESITI_QUESTIONARI!AF78:AH78,ESITI_QUESTIONARI!AJ78:AL78,ESITI_QUESTIONARI!AN78,ESITI_QUESTIONARI!AQ78)),"NON RISPONDE",AVERAGE(ESITI_QUESTIONARI!N78:T78,ESITI_QUESTIONARI!V78:X78,ESITI_QUESTIONARI!Z78:AD78,ESITI_QUESTIONARI!AF78:AH78,ESITI_QUESTIONARI!AJ78:AL78,ESITI_QUESTIONARI!AN78,ESITI_QUESTIONARI!AQ78)))</f>
        <v/>
      </c>
    </row>
    <row r="79" spans="1:8">
      <c r="A79" t="str">
        <f>IF(ESITI_QUESTIONARI!A79="","",TRIM(ESITI_QUESTIONARI!A79))</f>
        <v/>
      </c>
      <c r="B79" t="str">
        <f t="shared" si="2"/>
        <v/>
      </c>
      <c r="C79" t="str">
        <f>IF(ESITI_QUESTIONARI!C79="","",TRIM(ESITI_QUESTIONARI!C79))</f>
        <v/>
      </c>
      <c r="D79" t="str">
        <f>IFERROR(UPPER(TRIM(ESITI_QUESTIONARI!U79)),"")</f>
        <v/>
      </c>
      <c r="E79" t="str">
        <f>IFERROR(UPPER(TRIM(ESITI_QUESTIONARI!Y79)),"")</f>
        <v/>
      </c>
      <c r="F79" t="str">
        <f>IFERROR(UPPER(TRIM(ESITI_QUESTIONARI!AE79)),"")</f>
        <v/>
      </c>
      <c r="G79" t="str">
        <f>IFERROR(UPPER(TRIM(ESITI_QUESTIONARI!AI79)),"")</f>
        <v/>
      </c>
      <c r="H79" s="8" t="str">
        <f>IF(C79="","",IF(ISERROR(AVERAGE(ESITI_QUESTIONARI!N79:T79,ESITI_QUESTIONARI!V79:X79,ESITI_QUESTIONARI!Z79:AD79,ESITI_QUESTIONARI!AF79:AH79,ESITI_QUESTIONARI!AJ79:AL79,ESITI_QUESTIONARI!AN79,ESITI_QUESTIONARI!AQ79)),"NON RISPONDE",AVERAGE(ESITI_QUESTIONARI!N79:T79,ESITI_QUESTIONARI!V79:X79,ESITI_QUESTIONARI!Z79:AD79,ESITI_QUESTIONARI!AF79:AH79,ESITI_QUESTIONARI!AJ79:AL79,ESITI_QUESTIONARI!AN79,ESITI_QUESTIONARI!AQ79)))</f>
        <v/>
      </c>
    </row>
    <row r="80" spans="1:8">
      <c r="A80" t="str">
        <f>IF(ESITI_QUESTIONARI!A80="","",TRIM(ESITI_QUESTIONARI!A80))</f>
        <v/>
      </c>
      <c r="B80" t="str">
        <f t="shared" si="2"/>
        <v/>
      </c>
      <c r="C80" t="str">
        <f>IF(ESITI_QUESTIONARI!C80="","",TRIM(ESITI_QUESTIONARI!C80))</f>
        <v/>
      </c>
      <c r="D80" t="str">
        <f>IFERROR(UPPER(TRIM(ESITI_QUESTIONARI!U80)),"")</f>
        <v/>
      </c>
      <c r="E80" t="str">
        <f>IFERROR(UPPER(TRIM(ESITI_QUESTIONARI!Y80)),"")</f>
        <v/>
      </c>
      <c r="F80" t="str">
        <f>IFERROR(UPPER(TRIM(ESITI_QUESTIONARI!AE80)),"")</f>
        <v/>
      </c>
      <c r="G80" t="str">
        <f>IFERROR(UPPER(TRIM(ESITI_QUESTIONARI!AI80)),"")</f>
        <v/>
      </c>
      <c r="H80" s="8" t="str">
        <f>IF(C80="","",IF(ISERROR(AVERAGE(ESITI_QUESTIONARI!N80:T80,ESITI_QUESTIONARI!V80:X80,ESITI_QUESTIONARI!Z80:AD80,ESITI_QUESTIONARI!AF80:AH80,ESITI_QUESTIONARI!AJ80:AL80,ESITI_QUESTIONARI!AN80,ESITI_QUESTIONARI!AQ80)),"NON RISPONDE",AVERAGE(ESITI_QUESTIONARI!N80:T80,ESITI_QUESTIONARI!V80:X80,ESITI_QUESTIONARI!Z80:AD80,ESITI_QUESTIONARI!AF80:AH80,ESITI_QUESTIONARI!AJ80:AL80,ESITI_QUESTIONARI!AN80,ESITI_QUESTIONARI!AQ80)))</f>
        <v/>
      </c>
    </row>
    <row r="81" spans="1:8">
      <c r="A81" t="str">
        <f>IF(ESITI_QUESTIONARI!A81="","",TRIM(ESITI_QUESTIONARI!A81))</f>
        <v/>
      </c>
      <c r="B81" t="str">
        <f t="shared" si="2"/>
        <v/>
      </c>
      <c r="C81" t="str">
        <f>IF(ESITI_QUESTIONARI!C81="","",TRIM(ESITI_QUESTIONARI!C81))</f>
        <v/>
      </c>
      <c r="D81" t="str">
        <f>IFERROR(UPPER(TRIM(ESITI_QUESTIONARI!U81)),"")</f>
        <v/>
      </c>
      <c r="E81" t="str">
        <f>IFERROR(UPPER(TRIM(ESITI_QUESTIONARI!Y81)),"")</f>
        <v/>
      </c>
      <c r="F81" t="str">
        <f>IFERROR(UPPER(TRIM(ESITI_QUESTIONARI!AE81)),"")</f>
        <v/>
      </c>
      <c r="G81" t="str">
        <f>IFERROR(UPPER(TRIM(ESITI_QUESTIONARI!AI81)),"")</f>
        <v/>
      </c>
      <c r="H81" s="8" t="str">
        <f>IF(C81="","",IF(ISERROR(AVERAGE(ESITI_QUESTIONARI!N81:T81,ESITI_QUESTIONARI!V81:X81,ESITI_QUESTIONARI!Z81:AD81,ESITI_QUESTIONARI!AF81:AH81,ESITI_QUESTIONARI!AJ81:AL81,ESITI_QUESTIONARI!AN81,ESITI_QUESTIONARI!AQ81)),"NON RISPONDE",AVERAGE(ESITI_QUESTIONARI!N81:T81,ESITI_QUESTIONARI!V81:X81,ESITI_QUESTIONARI!Z81:AD81,ESITI_QUESTIONARI!AF81:AH81,ESITI_QUESTIONARI!AJ81:AL81,ESITI_QUESTIONARI!AN81,ESITI_QUESTIONARI!AQ81)))</f>
        <v/>
      </c>
    </row>
    <row r="82" spans="1:8">
      <c r="A82" t="str">
        <f>IF(ESITI_QUESTIONARI!A82="","",TRIM(ESITI_QUESTIONARI!A82))</f>
        <v/>
      </c>
      <c r="B82" t="str">
        <f t="shared" si="2"/>
        <v/>
      </c>
      <c r="C82" t="str">
        <f>IF(ESITI_QUESTIONARI!C82="","",TRIM(ESITI_QUESTIONARI!C82))</f>
        <v/>
      </c>
      <c r="D82" t="str">
        <f>IFERROR(UPPER(TRIM(ESITI_QUESTIONARI!U82)),"")</f>
        <v/>
      </c>
      <c r="E82" t="str">
        <f>IFERROR(UPPER(TRIM(ESITI_QUESTIONARI!Y82)),"")</f>
        <v/>
      </c>
      <c r="F82" t="str">
        <f>IFERROR(UPPER(TRIM(ESITI_QUESTIONARI!AE82)),"")</f>
        <v/>
      </c>
      <c r="G82" t="str">
        <f>IFERROR(UPPER(TRIM(ESITI_QUESTIONARI!AI82)),"")</f>
        <v/>
      </c>
      <c r="H82" s="8" t="str">
        <f>IF(C82="","",IF(ISERROR(AVERAGE(ESITI_QUESTIONARI!N82:T82,ESITI_QUESTIONARI!V82:X82,ESITI_QUESTIONARI!Z82:AD82,ESITI_QUESTIONARI!AF82:AH82,ESITI_QUESTIONARI!AJ82:AL82,ESITI_QUESTIONARI!AN82,ESITI_QUESTIONARI!AQ82)),"NON RISPONDE",AVERAGE(ESITI_QUESTIONARI!N82:T82,ESITI_QUESTIONARI!V82:X82,ESITI_QUESTIONARI!Z82:AD82,ESITI_QUESTIONARI!AF82:AH82,ESITI_QUESTIONARI!AJ82:AL82,ESITI_QUESTIONARI!AN82,ESITI_QUESTIONARI!AQ82)))</f>
        <v/>
      </c>
    </row>
    <row r="83" spans="1:8">
      <c r="A83" t="str">
        <f>IF(ESITI_QUESTIONARI!A83="","",TRIM(ESITI_QUESTIONARI!A83))</f>
        <v/>
      </c>
      <c r="B83" t="str">
        <f t="shared" si="2"/>
        <v/>
      </c>
      <c r="C83" t="str">
        <f>IF(ESITI_QUESTIONARI!C83="","",TRIM(ESITI_QUESTIONARI!C83))</f>
        <v/>
      </c>
      <c r="D83" t="str">
        <f>IFERROR(UPPER(TRIM(ESITI_QUESTIONARI!U83)),"")</f>
        <v/>
      </c>
      <c r="E83" t="str">
        <f>IFERROR(UPPER(TRIM(ESITI_QUESTIONARI!Y83)),"")</f>
        <v/>
      </c>
      <c r="F83" t="str">
        <f>IFERROR(UPPER(TRIM(ESITI_QUESTIONARI!AE83)),"")</f>
        <v/>
      </c>
      <c r="G83" t="str">
        <f>IFERROR(UPPER(TRIM(ESITI_QUESTIONARI!AI83)),"")</f>
        <v/>
      </c>
      <c r="H83" s="8" t="str">
        <f>IF(C83="","",IF(ISERROR(AVERAGE(ESITI_QUESTIONARI!N83:T83,ESITI_QUESTIONARI!V83:X83,ESITI_QUESTIONARI!Z83:AD83,ESITI_QUESTIONARI!AF83:AH83,ESITI_QUESTIONARI!AJ83:AL83,ESITI_QUESTIONARI!AN83,ESITI_QUESTIONARI!AQ83)),"NON RISPONDE",AVERAGE(ESITI_QUESTIONARI!N83:T83,ESITI_QUESTIONARI!V83:X83,ESITI_QUESTIONARI!Z83:AD83,ESITI_QUESTIONARI!AF83:AH83,ESITI_QUESTIONARI!AJ83:AL83,ESITI_QUESTIONARI!AN83,ESITI_QUESTIONARI!AQ83)))</f>
        <v/>
      </c>
    </row>
    <row r="84" spans="1:8">
      <c r="A84" t="str">
        <f>IF(ESITI_QUESTIONARI!A84="","",TRIM(ESITI_QUESTIONARI!A84))</f>
        <v/>
      </c>
      <c r="B84" t="str">
        <f t="shared" si="2"/>
        <v/>
      </c>
      <c r="C84" t="str">
        <f>IF(ESITI_QUESTIONARI!C84="","",TRIM(ESITI_QUESTIONARI!C84))</f>
        <v/>
      </c>
      <c r="D84" t="str">
        <f>IFERROR(UPPER(TRIM(ESITI_QUESTIONARI!U84)),"")</f>
        <v/>
      </c>
      <c r="E84" t="str">
        <f>IFERROR(UPPER(TRIM(ESITI_QUESTIONARI!Y84)),"")</f>
        <v/>
      </c>
      <c r="F84" t="str">
        <f>IFERROR(UPPER(TRIM(ESITI_QUESTIONARI!AE84)),"")</f>
        <v/>
      </c>
      <c r="G84" t="str">
        <f>IFERROR(UPPER(TRIM(ESITI_QUESTIONARI!AI84)),"")</f>
        <v/>
      </c>
      <c r="H84" s="8" t="str">
        <f>IF(C84="","",IF(ISERROR(AVERAGE(ESITI_QUESTIONARI!N84:T84,ESITI_QUESTIONARI!V84:X84,ESITI_QUESTIONARI!Z84:AD84,ESITI_QUESTIONARI!AF84:AH84,ESITI_QUESTIONARI!AJ84:AL84,ESITI_QUESTIONARI!AN84,ESITI_QUESTIONARI!AQ84)),"NON RISPONDE",AVERAGE(ESITI_QUESTIONARI!N84:T84,ESITI_QUESTIONARI!V84:X84,ESITI_QUESTIONARI!Z84:AD84,ESITI_QUESTIONARI!AF84:AH84,ESITI_QUESTIONARI!AJ84:AL84,ESITI_QUESTIONARI!AN84,ESITI_QUESTIONARI!AQ84)))</f>
        <v/>
      </c>
    </row>
    <row r="85" spans="1:8">
      <c r="A85" t="str">
        <f>IF(ESITI_QUESTIONARI!A85="","",TRIM(ESITI_QUESTIONARI!A85))</f>
        <v/>
      </c>
      <c r="B85" t="str">
        <f t="shared" si="2"/>
        <v/>
      </c>
      <c r="C85" t="str">
        <f>IF(ESITI_QUESTIONARI!C85="","",TRIM(ESITI_QUESTIONARI!C85))</f>
        <v/>
      </c>
      <c r="D85" t="str">
        <f>IFERROR(UPPER(TRIM(ESITI_QUESTIONARI!U85)),"")</f>
        <v/>
      </c>
      <c r="E85" t="str">
        <f>IFERROR(UPPER(TRIM(ESITI_QUESTIONARI!Y85)),"")</f>
        <v/>
      </c>
      <c r="F85" t="str">
        <f>IFERROR(UPPER(TRIM(ESITI_QUESTIONARI!AE85)),"")</f>
        <v/>
      </c>
      <c r="G85" t="str">
        <f>IFERROR(UPPER(TRIM(ESITI_QUESTIONARI!AI85)),"")</f>
        <v/>
      </c>
      <c r="H85" s="8" t="str">
        <f>IF(C85="","",IF(ISERROR(AVERAGE(ESITI_QUESTIONARI!N85:T85,ESITI_QUESTIONARI!V85:X85,ESITI_QUESTIONARI!Z85:AD85,ESITI_QUESTIONARI!AF85:AH85,ESITI_QUESTIONARI!AJ85:AL85,ESITI_QUESTIONARI!AN85,ESITI_QUESTIONARI!AQ85)),"NON RISPONDE",AVERAGE(ESITI_QUESTIONARI!N85:T85,ESITI_QUESTIONARI!V85:X85,ESITI_QUESTIONARI!Z85:AD85,ESITI_QUESTIONARI!AF85:AH85,ESITI_QUESTIONARI!AJ85:AL85,ESITI_QUESTIONARI!AN85,ESITI_QUESTIONARI!AQ85)))</f>
        <v/>
      </c>
    </row>
    <row r="86" spans="1:8">
      <c r="A86" t="str">
        <f>IF(ESITI_QUESTIONARI!A86="","",TRIM(ESITI_QUESTIONARI!A86))</f>
        <v/>
      </c>
      <c r="B86" t="str">
        <f t="shared" si="2"/>
        <v/>
      </c>
      <c r="C86" t="str">
        <f>IF(ESITI_QUESTIONARI!C86="","",TRIM(ESITI_QUESTIONARI!C86))</f>
        <v/>
      </c>
      <c r="D86" t="str">
        <f>IFERROR(UPPER(TRIM(ESITI_QUESTIONARI!U86)),"")</f>
        <v/>
      </c>
      <c r="E86" t="str">
        <f>IFERROR(UPPER(TRIM(ESITI_QUESTIONARI!Y86)),"")</f>
        <v/>
      </c>
      <c r="F86" t="str">
        <f>IFERROR(UPPER(TRIM(ESITI_QUESTIONARI!AE86)),"")</f>
        <v/>
      </c>
      <c r="G86" t="str">
        <f>IFERROR(UPPER(TRIM(ESITI_QUESTIONARI!AI86)),"")</f>
        <v/>
      </c>
      <c r="H86" s="8" t="str">
        <f>IF(C86="","",IF(ISERROR(AVERAGE(ESITI_QUESTIONARI!N86:T86,ESITI_QUESTIONARI!V86:X86,ESITI_QUESTIONARI!Z86:AD86,ESITI_QUESTIONARI!AF86:AH86,ESITI_QUESTIONARI!AJ86:AL86,ESITI_QUESTIONARI!AN86,ESITI_QUESTIONARI!AQ86)),"NON RISPONDE",AVERAGE(ESITI_QUESTIONARI!N86:T86,ESITI_QUESTIONARI!V86:X86,ESITI_QUESTIONARI!Z86:AD86,ESITI_QUESTIONARI!AF86:AH86,ESITI_QUESTIONARI!AJ86:AL86,ESITI_QUESTIONARI!AN86,ESITI_QUESTIONARI!AQ86)))</f>
        <v/>
      </c>
    </row>
    <row r="87" spans="1:8">
      <c r="A87" t="str">
        <f>IF(ESITI_QUESTIONARI!A87="","",TRIM(ESITI_QUESTIONARI!A87))</f>
        <v/>
      </c>
      <c r="B87" t="str">
        <f t="shared" si="2"/>
        <v/>
      </c>
      <c r="C87" t="str">
        <f>IF(ESITI_QUESTIONARI!C87="","",TRIM(ESITI_QUESTIONARI!C87))</f>
        <v/>
      </c>
      <c r="D87" t="str">
        <f>IFERROR(UPPER(TRIM(ESITI_QUESTIONARI!U87)),"")</f>
        <v/>
      </c>
      <c r="E87" t="str">
        <f>IFERROR(UPPER(TRIM(ESITI_QUESTIONARI!Y87)),"")</f>
        <v/>
      </c>
      <c r="F87" t="str">
        <f>IFERROR(UPPER(TRIM(ESITI_QUESTIONARI!AE87)),"")</f>
        <v/>
      </c>
      <c r="G87" t="str">
        <f>IFERROR(UPPER(TRIM(ESITI_QUESTIONARI!AI87)),"")</f>
        <v/>
      </c>
      <c r="H87" s="8" t="str">
        <f>IF(C87="","",IF(ISERROR(AVERAGE(ESITI_QUESTIONARI!N87:T87,ESITI_QUESTIONARI!V87:X87,ESITI_QUESTIONARI!Z87:AD87,ESITI_QUESTIONARI!AF87:AH87,ESITI_QUESTIONARI!AJ87:AL87,ESITI_QUESTIONARI!AN87,ESITI_QUESTIONARI!AQ87)),"NON RISPONDE",AVERAGE(ESITI_QUESTIONARI!N87:T87,ESITI_QUESTIONARI!V87:X87,ESITI_QUESTIONARI!Z87:AD87,ESITI_QUESTIONARI!AF87:AH87,ESITI_QUESTIONARI!AJ87:AL87,ESITI_QUESTIONARI!AN87,ESITI_QUESTIONARI!AQ87)))</f>
        <v/>
      </c>
    </row>
    <row r="88" spans="1:8">
      <c r="A88" t="str">
        <f>IF(ESITI_QUESTIONARI!A88="","",TRIM(ESITI_QUESTIONARI!A88))</f>
        <v/>
      </c>
      <c r="B88" t="str">
        <f t="shared" si="2"/>
        <v/>
      </c>
      <c r="C88" t="str">
        <f>IF(ESITI_QUESTIONARI!C88="","",TRIM(ESITI_QUESTIONARI!C88))</f>
        <v/>
      </c>
      <c r="D88" t="str">
        <f>IFERROR(UPPER(TRIM(ESITI_QUESTIONARI!U88)),"")</f>
        <v/>
      </c>
      <c r="E88" t="str">
        <f>IFERROR(UPPER(TRIM(ESITI_QUESTIONARI!Y88)),"")</f>
        <v/>
      </c>
      <c r="F88" t="str">
        <f>IFERROR(UPPER(TRIM(ESITI_QUESTIONARI!AE88)),"")</f>
        <v/>
      </c>
      <c r="G88" t="str">
        <f>IFERROR(UPPER(TRIM(ESITI_QUESTIONARI!AI88)),"")</f>
        <v/>
      </c>
      <c r="H88" s="8" t="str">
        <f>IF(C88="","",IF(ISERROR(AVERAGE(ESITI_QUESTIONARI!N88:T88,ESITI_QUESTIONARI!V88:X88,ESITI_QUESTIONARI!Z88:AD88,ESITI_QUESTIONARI!AF88:AH88,ESITI_QUESTIONARI!AJ88:AL88,ESITI_QUESTIONARI!AN88,ESITI_QUESTIONARI!AQ88)),"NON RISPONDE",AVERAGE(ESITI_QUESTIONARI!N88:T88,ESITI_QUESTIONARI!V88:X88,ESITI_QUESTIONARI!Z88:AD88,ESITI_QUESTIONARI!AF88:AH88,ESITI_QUESTIONARI!AJ88:AL88,ESITI_QUESTIONARI!AN88,ESITI_QUESTIONARI!AQ88)))</f>
        <v/>
      </c>
    </row>
    <row r="89" spans="1:8">
      <c r="A89" t="str">
        <f>IF(ESITI_QUESTIONARI!A89="","",TRIM(ESITI_QUESTIONARI!A89))</f>
        <v/>
      </c>
      <c r="B89" t="str">
        <f t="shared" si="2"/>
        <v/>
      </c>
      <c r="C89" t="str">
        <f>IF(ESITI_QUESTIONARI!C89="","",TRIM(ESITI_QUESTIONARI!C89))</f>
        <v/>
      </c>
      <c r="D89" t="str">
        <f>IFERROR(UPPER(TRIM(ESITI_QUESTIONARI!U89)),"")</f>
        <v/>
      </c>
      <c r="E89" t="str">
        <f>IFERROR(UPPER(TRIM(ESITI_QUESTIONARI!Y89)),"")</f>
        <v/>
      </c>
      <c r="F89" t="str">
        <f>IFERROR(UPPER(TRIM(ESITI_QUESTIONARI!AE89)),"")</f>
        <v/>
      </c>
      <c r="G89" t="str">
        <f>IFERROR(UPPER(TRIM(ESITI_QUESTIONARI!AI89)),"")</f>
        <v/>
      </c>
      <c r="H89" s="8" t="str">
        <f>IF(C89="","",IF(ISERROR(AVERAGE(ESITI_QUESTIONARI!N89:T89,ESITI_QUESTIONARI!V89:X89,ESITI_QUESTIONARI!Z89:AD89,ESITI_QUESTIONARI!AF89:AH89,ESITI_QUESTIONARI!AJ89:AL89,ESITI_QUESTIONARI!AN89,ESITI_QUESTIONARI!AQ89)),"NON RISPONDE",AVERAGE(ESITI_QUESTIONARI!N89:T89,ESITI_QUESTIONARI!V89:X89,ESITI_QUESTIONARI!Z89:AD89,ESITI_QUESTIONARI!AF89:AH89,ESITI_QUESTIONARI!AJ89:AL89,ESITI_QUESTIONARI!AN89,ESITI_QUESTIONARI!AQ89)))</f>
        <v/>
      </c>
    </row>
    <row r="90" spans="1:8">
      <c r="A90" t="str">
        <f>IF(ESITI_QUESTIONARI!A90="","",TRIM(ESITI_QUESTIONARI!A90))</f>
        <v/>
      </c>
      <c r="B90" t="str">
        <f t="shared" si="2"/>
        <v/>
      </c>
      <c r="C90" t="str">
        <f>IF(ESITI_QUESTIONARI!C90="","",TRIM(ESITI_QUESTIONARI!C90))</f>
        <v/>
      </c>
      <c r="D90" t="str">
        <f>IFERROR(UPPER(TRIM(ESITI_QUESTIONARI!U90)),"")</f>
        <v/>
      </c>
      <c r="E90" t="str">
        <f>IFERROR(UPPER(TRIM(ESITI_QUESTIONARI!Y90)),"")</f>
        <v/>
      </c>
      <c r="F90" t="str">
        <f>IFERROR(UPPER(TRIM(ESITI_QUESTIONARI!AE90)),"")</f>
        <v/>
      </c>
      <c r="G90" t="str">
        <f>IFERROR(UPPER(TRIM(ESITI_QUESTIONARI!AI90)),"")</f>
        <v/>
      </c>
      <c r="H90" s="8" t="str">
        <f>IF(C90="","",IF(ISERROR(AVERAGE(ESITI_QUESTIONARI!N90:T90,ESITI_QUESTIONARI!V90:X90,ESITI_QUESTIONARI!Z90:AD90,ESITI_QUESTIONARI!AF90:AH90,ESITI_QUESTIONARI!AJ90:AL90,ESITI_QUESTIONARI!AN90,ESITI_QUESTIONARI!AQ90)),"NON RISPONDE",AVERAGE(ESITI_QUESTIONARI!N90:T90,ESITI_QUESTIONARI!V90:X90,ESITI_QUESTIONARI!Z90:AD90,ESITI_QUESTIONARI!AF90:AH90,ESITI_QUESTIONARI!AJ90:AL90,ESITI_QUESTIONARI!AN90,ESITI_QUESTIONARI!AQ90)))</f>
        <v/>
      </c>
    </row>
    <row r="91" spans="1:8">
      <c r="A91" t="str">
        <f>IF(ESITI_QUESTIONARI!A91="","",TRIM(ESITI_QUESTIONARI!A91))</f>
        <v/>
      </c>
      <c r="B91" t="str">
        <f t="shared" si="2"/>
        <v/>
      </c>
      <c r="C91" t="str">
        <f>IF(ESITI_QUESTIONARI!C91="","",TRIM(ESITI_QUESTIONARI!C91))</f>
        <v/>
      </c>
      <c r="D91" t="str">
        <f>IFERROR(UPPER(TRIM(ESITI_QUESTIONARI!U91)),"")</f>
        <v/>
      </c>
      <c r="E91" t="str">
        <f>IFERROR(UPPER(TRIM(ESITI_QUESTIONARI!Y91)),"")</f>
        <v/>
      </c>
      <c r="F91" t="str">
        <f>IFERROR(UPPER(TRIM(ESITI_QUESTIONARI!AE91)),"")</f>
        <v/>
      </c>
      <c r="G91" t="str">
        <f>IFERROR(UPPER(TRIM(ESITI_QUESTIONARI!AI91)),"")</f>
        <v/>
      </c>
      <c r="H91" s="8" t="str">
        <f>IF(C91="","",IF(ISERROR(AVERAGE(ESITI_QUESTIONARI!N91:T91,ESITI_QUESTIONARI!V91:X91,ESITI_QUESTIONARI!Z91:AD91,ESITI_QUESTIONARI!AF91:AH91,ESITI_QUESTIONARI!AJ91:AL91,ESITI_QUESTIONARI!AN91,ESITI_QUESTIONARI!AQ91)),"NON RISPONDE",AVERAGE(ESITI_QUESTIONARI!N91:T91,ESITI_QUESTIONARI!V91:X91,ESITI_QUESTIONARI!Z91:AD91,ESITI_QUESTIONARI!AF91:AH91,ESITI_QUESTIONARI!AJ91:AL91,ESITI_QUESTIONARI!AN91,ESITI_QUESTIONARI!AQ91)))</f>
        <v/>
      </c>
    </row>
    <row r="92" spans="1:8">
      <c r="A92" t="str">
        <f>IF(ESITI_QUESTIONARI!A92="","",TRIM(ESITI_QUESTIONARI!A92))</f>
        <v/>
      </c>
      <c r="B92" t="str">
        <f t="shared" si="2"/>
        <v/>
      </c>
      <c r="C92" t="str">
        <f>IF(ESITI_QUESTIONARI!C92="","",TRIM(ESITI_QUESTIONARI!C92))</f>
        <v/>
      </c>
      <c r="D92" t="str">
        <f>IFERROR(UPPER(TRIM(ESITI_QUESTIONARI!U92)),"")</f>
        <v/>
      </c>
      <c r="E92" t="str">
        <f>IFERROR(UPPER(TRIM(ESITI_QUESTIONARI!Y92)),"")</f>
        <v/>
      </c>
      <c r="F92" t="str">
        <f>IFERROR(UPPER(TRIM(ESITI_QUESTIONARI!AE92)),"")</f>
        <v/>
      </c>
      <c r="G92" t="str">
        <f>IFERROR(UPPER(TRIM(ESITI_QUESTIONARI!AI92)),"")</f>
        <v/>
      </c>
      <c r="H92" s="8" t="str">
        <f>IF(C92="","",IF(ISERROR(AVERAGE(ESITI_QUESTIONARI!N92:T92,ESITI_QUESTIONARI!V92:X92,ESITI_QUESTIONARI!Z92:AD92,ESITI_QUESTIONARI!AF92:AH92,ESITI_QUESTIONARI!AJ92:AL92,ESITI_QUESTIONARI!AN92,ESITI_QUESTIONARI!AQ92)),"NON RISPONDE",AVERAGE(ESITI_QUESTIONARI!N92:T92,ESITI_QUESTIONARI!V92:X92,ESITI_QUESTIONARI!Z92:AD92,ESITI_QUESTIONARI!AF92:AH92,ESITI_QUESTIONARI!AJ92:AL92,ESITI_QUESTIONARI!AN92,ESITI_QUESTIONARI!AQ92)))</f>
        <v/>
      </c>
    </row>
    <row r="93" spans="1:8">
      <c r="A93" t="str">
        <f>IF(ESITI_QUESTIONARI!A93="","",TRIM(ESITI_QUESTIONARI!A93))</f>
        <v/>
      </c>
      <c r="B93" t="str">
        <f t="shared" si="2"/>
        <v/>
      </c>
      <c r="C93" t="str">
        <f>IF(ESITI_QUESTIONARI!C93="","",TRIM(ESITI_QUESTIONARI!C93))</f>
        <v/>
      </c>
      <c r="D93" t="str">
        <f>IFERROR(UPPER(TRIM(ESITI_QUESTIONARI!U93)),"")</f>
        <v/>
      </c>
      <c r="E93" t="str">
        <f>IFERROR(UPPER(TRIM(ESITI_QUESTIONARI!Y93)),"")</f>
        <v/>
      </c>
      <c r="F93" t="str">
        <f>IFERROR(UPPER(TRIM(ESITI_QUESTIONARI!AE93)),"")</f>
        <v/>
      </c>
      <c r="G93" t="str">
        <f>IFERROR(UPPER(TRIM(ESITI_QUESTIONARI!AI93)),"")</f>
        <v/>
      </c>
      <c r="H93" s="8" t="str">
        <f>IF(C93="","",IF(ISERROR(AVERAGE(ESITI_QUESTIONARI!N93:T93,ESITI_QUESTIONARI!V93:X93,ESITI_QUESTIONARI!Z93:AD93,ESITI_QUESTIONARI!AF93:AH93,ESITI_QUESTIONARI!AJ93:AL93,ESITI_QUESTIONARI!AN93,ESITI_QUESTIONARI!AQ93)),"NON RISPONDE",AVERAGE(ESITI_QUESTIONARI!N93:T93,ESITI_QUESTIONARI!V93:X93,ESITI_QUESTIONARI!Z93:AD93,ESITI_QUESTIONARI!AF93:AH93,ESITI_QUESTIONARI!AJ93:AL93,ESITI_QUESTIONARI!AN93,ESITI_QUESTIONARI!AQ93)))</f>
        <v/>
      </c>
    </row>
    <row r="94" spans="1:8">
      <c r="A94" t="str">
        <f>IF(ESITI_QUESTIONARI!A94="","",TRIM(ESITI_QUESTIONARI!A94))</f>
        <v/>
      </c>
      <c r="B94" t="str">
        <f t="shared" si="2"/>
        <v/>
      </c>
      <c r="C94" t="str">
        <f>IF(ESITI_QUESTIONARI!C94="","",TRIM(ESITI_QUESTIONARI!C94))</f>
        <v/>
      </c>
      <c r="D94" t="str">
        <f>IFERROR(UPPER(TRIM(ESITI_QUESTIONARI!U94)),"")</f>
        <v/>
      </c>
      <c r="E94" t="str">
        <f>IFERROR(UPPER(TRIM(ESITI_QUESTIONARI!Y94)),"")</f>
        <v/>
      </c>
      <c r="F94" t="str">
        <f>IFERROR(UPPER(TRIM(ESITI_QUESTIONARI!AE94)),"")</f>
        <v/>
      </c>
      <c r="G94" t="str">
        <f>IFERROR(UPPER(TRIM(ESITI_QUESTIONARI!AI94)),"")</f>
        <v/>
      </c>
      <c r="H94" s="8" t="str">
        <f>IF(C94="","",IF(ISERROR(AVERAGE(ESITI_QUESTIONARI!N94:T94,ESITI_QUESTIONARI!V94:X94,ESITI_QUESTIONARI!Z94:AD94,ESITI_QUESTIONARI!AF94:AH94,ESITI_QUESTIONARI!AJ94:AL94,ESITI_QUESTIONARI!AN94,ESITI_QUESTIONARI!AQ94)),"NON RISPONDE",AVERAGE(ESITI_QUESTIONARI!N94:T94,ESITI_QUESTIONARI!V94:X94,ESITI_QUESTIONARI!Z94:AD94,ESITI_QUESTIONARI!AF94:AH94,ESITI_QUESTIONARI!AJ94:AL94,ESITI_QUESTIONARI!AN94,ESITI_QUESTIONARI!AQ94)))</f>
        <v/>
      </c>
    </row>
    <row r="95" spans="1:8">
      <c r="A95" t="str">
        <f>IF(ESITI_QUESTIONARI!A95="","",TRIM(ESITI_QUESTIONARI!A95))</f>
        <v/>
      </c>
      <c r="B95" t="str">
        <f t="shared" si="2"/>
        <v/>
      </c>
      <c r="C95" t="str">
        <f>IF(ESITI_QUESTIONARI!C95="","",TRIM(ESITI_QUESTIONARI!C95))</f>
        <v/>
      </c>
      <c r="D95" t="str">
        <f>IFERROR(UPPER(TRIM(ESITI_QUESTIONARI!U95)),"")</f>
        <v/>
      </c>
      <c r="E95" t="str">
        <f>IFERROR(UPPER(TRIM(ESITI_QUESTIONARI!Y95)),"")</f>
        <v/>
      </c>
      <c r="F95" t="str">
        <f>IFERROR(UPPER(TRIM(ESITI_QUESTIONARI!AE95)),"")</f>
        <v/>
      </c>
      <c r="G95" t="str">
        <f>IFERROR(UPPER(TRIM(ESITI_QUESTIONARI!AI95)),"")</f>
        <v/>
      </c>
      <c r="H95" s="8" t="str">
        <f>IF(C95="","",IF(ISERROR(AVERAGE(ESITI_QUESTIONARI!N95:T95,ESITI_QUESTIONARI!V95:X95,ESITI_QUESTIONARI!Z95:AD95,ESITI_QUESTIONARI!AF95:AH95,ESITI_QUESTIONARI!AJ95:AL95,ESITI_QUESTIONARI!AN95,ESITI_QUESTIONARI!AQ95)),"NON RISPONDE",AVERAGE(ESITI_QUESTIONARI!N95:T95,ESITI_QUESTIONARI!V95:X95,ESITI_QUESTIONARI!Z95:AD95,ESITI_QUESTIONARI!AF95:AH95,ESITI_QUESTIONARI!AJ95:AL95,ESITI_QUESTIONARI!AN95,ESITI_QUESTIONARI!AQ95)))</f>
        <v/>
      </c>
    </row>
    <row r="96" spans="1:8">
      <c r="A96" t="str">
        <f>IF(ESITI_QUESTIONARI!A96="","",TRIM(ESITI_QUESTIONARI!A96))</f>
        <v/>
      </c>
      <c r="B96" t="str">
        <f t="shared" si="2"/>
        <v/>
      </c>
      <c r="C96" t="str">
        <f>IF(ESITI_QUESTIONARI!C96="","",TRIM(ESITI_QUESTIONARI!C96))</f>
        <v/>
      </c>
      <c r="D96" t="str">
        <f>IFERROR(UPPER(TRIM(ESITI_QUESTIONARI!U96)),"")</f>
        <v/>
      </c>
      <c r="E96" t="str">
        <f>IFERROR(UPPER(TRIM(ESITI_QUESTIONARI!Y96)),"")</f>
        <v/>
      </c>
      <c r="F96" t="str">
        <f>IFERROR(UPPER(TRIM(ESITI_QUESTIONARI!AE96)),"")</f>
        <v/>
      </c>
      <c r="G96" t="str">
        <f>IFERROR(UPPER(TRIM(ESITI_QUESTIONARI!AI96)),"")</f>
        <v/>
      </c>
      <c r="H96" s="8" t="str">
        <f>IF(C96="","",IF(ISERROR(AVERAGE(ESITI_QUESTIONARI!N96:T96,ESITI_QUESTIONARI!V96:X96,ESITI_QUESTIONARI!Z96:AD96,ESITI_QUESTIONARI!AF96:AH96,ESITI_QUESTIONARI!AJ96:AL96,ESITI_QUESTIONARI!AN96,ESITI_QUESTIONARI!AQ96)),"NON RISPONDE",AVERAGE(ESITI_QUESTIONARI!N96:T96,ESITI_QUESTIONARI!V96:X96,ESITI_QUESTIONARI!Z96:AD96,ESITI_QUESTIONARI!AF96:AH96,ESITI_QUESTIONARI!AJ96:AL96,ESITI_QUESTIONARI!AN96,ESITI_QUESTIONARI!AQ96)))</f>
        <v/>
      </c>
    </row>
    <row r="97" spans="1:8">
      <c r="A97" t="str">
        <f>IF(ESITI_QUESTIONARI!A97="","",TRIM(ESITI_QUESTIONARI!A97))</f>
        <v/>
      </c>
      <c r="B97" t="str">
        <f t="shared" si="2"/>
        <v/>
      </c>
      <c r="C97" t="str">
        <f>IF(ESITI_QUESTIONARI!C97="","",TRIM(ESITI_QUESTIONARI!C97))</f>
        <v/>
      </c>
      <c r="D97" t="str">
        <f>IFERROR(UPPER(TRIM(ESITI_QUESTIONARI!U97)),"")</f>
        <v/>
      </c>
      <c r="E97" t="str">
        <f>IFERROR(UPPER(TRIM(ESITI_QUESTIONARI!Y97)),"")</f>
        <v/>
      </c>
      <c r="F97" t="str">
        <f>IFERROR(UPPER(TRIM(ESITI_QUESTIONARI!AE97)),"")</f>
        <v/>
      </c>
      <c r="G97" t="str">
        <f>IFERROR(UPPER(TRIM(ESITI_QUESTIONARI!AI97)),"")</f>
        <v/>
      </c>
      <c r="H97" s="8" t="str">
        <f>IF(C97="","",IF(ISERROR(AVERAGE(ESITI_QUESTIONARI!N97:T97,ESITI_QUESTIONARI!V97:X97,ESITI_QUESTIONARI!Z97:AD97,ESITI_QUESTIONARI!AF97:AH97,ESITI_QUESTIONARI!AJ97:AL97,ESITI_QUESTIONARI!AN97,ESITI_QUESTIONARI!AQ97)),"NON RISPONDE",AVERAGE(ESITI_QUESTIONARI!N97:T97,ESITI_QUESTIONARI!V97:X97,ESITI_QUESTIONARI!Z97:AD97,ESITI_QUESTIONARI!AF97:AH97,ESITI_QUESTIONARI!AJ97:AL97,ESITI_QUESTIONARI!AN97,ESITI_QUESTIONARI!AQ97)))</f>
        <v/>
      </c>
    </row>
    <row r="98" spans="1:8">
      <c r="A98" t="str">
        <f>IF(ESITI_QUESTIONARI!A98="","",TRIM(ESITI_QUESTIONARI!A98))</f>
        <v/>
      </c>
      <c r="B98" t="str">
        <f t="shared" si="2"/>
        <v/>
      </c>
      <c r="C98" t="str">
        <f>IF(ESITI_QUESTIONARI!C98="","",TRIM(ESITI_QUESTIONARI!C98))</f>
        <v/>
      </c>
      <c r="D98" t="str">
        <f>IFERROR(UPPER(TRIM(ESITI_QUESTIONARI!U98)),"")</f>
        <v/>
      </c>
      <c r="E98" t="str">
        <f>IFERROR(UPPER(TRIM(ESITI_QUESTIONARI!Y98)),"")</f>
        <v/>
      </c>
      <c r="F98" t="str">
        <f>IFERROR(UPPER(TRIM(ESITI_QUESTIONARI!AE98)),"")</f>
        <v/>
      </c>
      <c r="G98" t="str">
        <f>IFERROR(UPPER(TRIM(ESITI_QUESTIONARI!AI98)),"")</f>
        <v/>
      </c>
      <c r="H98" s="8" t="str">
        <f>IF(C98="","",IF(ISERROR(AVERAGE(ESITI_QUESTIONARI!N98:T98,ESITI_QUESTIONARI!V98:X98,ESITI_QUESTIONARI!Z98:AD98,ESITI_QUESTIONARI!AF98:AH98,ESITI_QUESTIONARI!AJ98:AL98,ESITI_QUESTIONARI!AN98,ESITI_QUESTIONARI!AQ98)),"NON RISPONDE",AVERAGE(ESITI_QUESTIONARI!N98:T98,ESITI_QUESTIONARI!V98:X98,ESITI_QUESTIONARI!Z98:AD98,ESITI_QUESTIONARI!AF98:AH98,ESITI_QUESTIONARI!AJ98:AL98,ESITI_QUESTIONARI!AN98,ESITI_QUESTIONARI!AQ98)))</f>
        <v/>
      </c>
    </row>
    <row r="99" spans="1:8">
      <c r="A99" t="str">
        <f>IF(ESITI_QUESTIONARI!A99="","",TRIM(ESITI_QUESTIONARI!A99))</f>
        <v/>
      </c>
      <c r="B99" t="str">
        <f t="shared" si="2"/>
        <v/>
      </c>
      <c r="C99" t="str">
        <f>IF(ESITI_QUESTIONARI!C99="","",TRIM(ESITI_QUESTIONARI!C99))</f>
        <v/>
      </c>
      <c r="D99" t="str">
        <f>IFERROR(UPPER(TRIM(ESITI_QUESTIONARI!U99)),"")</f>
        <v/>
      </c>
      <c r="E99" t="str">
        <f>IFERROR(UPPER(TRIM(ESITI_QUESTIONARI!Y99)),"")</f>
        <v/>
      </c>
      <c r="F99" t="str">
        <f>IFERROR(UPPER(TRIM(ESITI_QUESTIONARI!AE99)),"")</f>
        <v/>
      </c>
      <c r="G99" t="str">
        <f>IFERROR(UPPER(TRIM(ESITI_QUESTIONARI!AI99)),"")</f>
        <v/>
      </c>
      <c r="H99" s="8" t="str">
        <f>IF(C99="","",IF(ISERROR(AVERAGE(ESITI_QUESTIONARI!N99:T99,ESITI_QUESTIONARI!V99:X99,ESITI_QUESTIONARI!Z99:AD99,ESITI_QUESTIONARI!AF99:AH99,ESITI_QUESTIONARI!AJ99:AL99,ESITI_QUESTIONARI!AN99,ESITI_QUESTIONARI!AQ99)),"NON RISPONDE",AVERAGE(ESITI_QUESTIONARI!N99:T99,ESITI_QUESTIONARI!V99:X99,ESITI_QUESTIONARI!Z99:AD99,ESITI_QUESTIONARI!AF99:AH99,ESITI_QUESTIONARI!AJ99:AL99,ESITI_QUESTIONARI!AN99,ESITI_QUESTIONARI!AQ99)))</f>
        <v/>
      </c>
    </row>
    <row r="100" spans="1:8">
      <c r="A100" t="str">
        <f>IF(ESITI_QUESTIONARI!A100="","",TRIM(ESITI_QUESTIONARI!A100))</f>
        <v/>
      </c>
      <c r="B100" t="str">
        <f t="shared" si="2"/>
        <v/>
      </c>
      <c r="C100" t="str">
        <f>IF(ESITI_QUESTIONARI!C100="","",TRIM(ESITI_QUESTIONARI!C100))</f>
        <v/>
      </c>
      <c r="D100" t="str">
        <f>IFERROR(UPPER(TRIM(ESITI_QUESTIONARI!U100)),"")</f>
        <v/>
      </c>
      <c r="E100" t="str">
        <f>IFERROR(UPPER(TRIM(ESITI_QUESTIONARI!Y100)),"")</f>
        <v/>
      </c>
      <c r="F100" t="str">
        <f>IFERROR(UPPER(TRIM(ESITI_QUESTIONARI!AE100)),"")</f>
        <v/>
      </c>
      <c r="G100" t="str">
        <f>IFERROR(UPPER(TRIM(ESITI_QUESTIONARI!AI100)),"")</f>
        <v/>
      </c>
      <c r="H100" s="8" t="str">
        <f>IF(C100="","",IF(ISERROR(AVERAGE(ESITI_QUESTIONARI!N100:T100,ESITI_QUESTIONARI!V100:X100,ESITI_QUESTIONARI!Z100:AD100,ESITI_QUESTIONARI!AF100:AH100,ESITI_QUESTIONARI!AJ100:AL100,ESITI_QUESTIONARI!AN100,ESITI_QUESTIONARI!AQ100)),"NON RISPONDE",AVERAGE(ESITI_QUESTIONARI!N100:T100,ESITI_QUESTIONARI!V100:X100,ESITI_QUESTIONARI!Z100:AD100,ESITI_QUESTIONARI!AF100:AH100,ESITI_QUESTIONARI!AJ100:AL100,ESITI_QUESTIONARI!AN100,ESITI_QUESTIONARI!AQ100)))</f>
        <v/>
      </c>
    </row>
    <row r="101" spans="1:8">
      <c r="A101" t="str">
        <f>IF(ESITI_QUESTIONARI!A101="","",TRIM(ESITI_QUESTIONARI!A101))</f>
        <v/>
      </c>
      <c r="B101" t="str">
        <f t="shared" si="2"/>
        <v/>
      </c>
      <c r="C101" t="str">
        <f>IF(ESITI_QUESTIONARI!C101="","",TRIM(ESITI_QUESTIONARI!C101))</f>
        <v/>
      </c>
      <c r="D101" t="str">
        <f>IFERROR(UPPER(TRIM(ESITI_QUESTIONARI!U101)),"")</f>
        <v/>
      </c>
      <c r="E101" t="str">
        <f>IFERROR(UPPER(TRIM(ESITI_QUESTIONARI!Y101)),"")</f>
        <v/>
      </c>
      <c r="F101" t="str">
        <f>IFERROR(UPPER(TRIM(ESITI_QUESTIONARI!AE101)),"")</f>
        <v/>
      </c>
      <c r="G101" t="str">
        <f>IFERROR(UPPER(TRIM(ESITI_QUESTIONARI!AI101)),"")</f>
        <v/>
      </c>
      <c r="H101" s="8" t="str">
        <f>IF(C101="","",IF(ISERROR(AVERAGE(ESITI_QUESTIONARI!N101:T101,ESITI_QUESTIONARI!V101:X101,ESITI_QUESTIONARI!Z101:AD101,ESITI_QUESTIONARI!AF101:AH101,ESITI_QUESTIONARI!AJ101:AL101,ESITI_QUESTIONARI!AN101,ESITI_QUESTIONARI!AQ101)),"NON RISPONDE",AVERAGE(ESITI_QUESTIONARI!N101:T101,ESITI_QUESTIONARI!V101:X101,ESITI_QUESTIONARI!Z101:AD101,ESITI_QUESTIONARI!AF101:AH101,ESITI_QUESTIONARI!AJ101:AL101,ESITI_QUESTIONARI!AN101,ESITI_QUESTIONARI!AQ101)))</f>
        <v/>
      </c>
    </row>
    <row r="102" spans="1:8">
      <c r="A102" t="str">
        <f>IF(ESITI_QUESTIONARI!A102="","",TRIM(ESITI_QUESTIONARI!A102))</f>
        <v/>
      </c>
      <c r="B102" t="str">
        <f t="shared" si="2"/>
        <v/>
      </c>
      <c r="C102" t="str">
        <f>IF(ESITI_QUESTIONARI!C102="","",TRIM(ESITI_QUESTIONARI!C102))</f>
        <v/>
      </c>
      <c r="D102" t="str">
        <f>IFERROR(UPPER(TRIM(ESITI_QUESTIONARI!U102)),"")</f>
        <v/>
      </c>
      <c r="E102" t="str">
        <f>IFERROR(UPPER(TRIM(ESITI_QUESTIONARI!Y102)),"")</f>
        <v/>
      </c>
      <c r="F102" t="str">
        <f>IFERROR(UPPER(TRIM(ESITI_QUESTIONARI!AE102)),"")</f>
        <v/>
      </c>
      <c r="G102" t="str">
        <f>IFERROR(UPPER(TRIM(ESITI_QUESTIONARI!AI102)),"")</f>
        <v/>
      </c>
      <c r="H102" s="8" t="str">
        <f>IF(C102="","",IF(ISERROR(AVERAGE(ESITI_QUESTIONARI!N102:T102,ESITI_QUESTIONARI!V102:X102,ESITI_QUESTIONARI!Z102:AD102,ESITI_QUESTIONARI!AF102:AH102,ESITI_QUESTIONARI!AJ102:AL102,ESITI_QUESTIONARI!AN102,ESITI_QUESTIONARI!AQ102)),"NON RISPONDE",AVERAGE(ESITI_QUESTIONARI!N102:T102,ESITI_QUESTIONARI!V102:X102,ESITI_QUESTIONARI!Z102:AD102,ESITI_QUESTIONARI!AF102:AH102,ESITI_QUESTIONARI!AJ102:AL102,ESITI_QUESTIONARI!AN102,ESITI_QUESTIONARI!AQ102)))</f>
        <v/>
      </c>
    </row>
    <row r="103" spans="1:8">
      <c r="A103" t="str">
        <f>IF(ESITI_QUESTIONARI!A103="","",TRIM(ESITI_QUESTIONARI!A103))</f>
        <v/>
      </c>
      <c r="B103" t="str">
        <f t="shared" si="2"/>
        <v/>
      </c>
      <c r="C103" t="str">
        <f>IF(ESITI_QUESTIONARI!C103="","",TRIM(ESITI_QUESTIONARI!C103))</f>
        <v/>
      </c>
      <c r="D103" t="str">
        <f>IFERROR(UPPER(TRIM(ESITI_QUESTIONARI!U103)),"")</f>
        <v/>
      </c>
      <c r="E103" t="str">
        <f>IFERROR(UPPER(TRIM(ESITI_QUESTIONARI!Y103)),"")</f>
        <v/>
      </c>
      <c r="F103" t="str">
        <f>IFERROR(UPPER(TRIM(ESITI_QUESTIONARI!AE103)),"")</f>
        <v/>
      </c>
      <c r="G103" t="str">
        <f>IFERROR(UPPER(TRIM(ESITI_QUESTIONARI!AI103)),"")</f>
        <v/>
      </c>
      <c r="H103" s="8" t="str">
        <f>IF(C103="","",IF(ISERROR(AVERAGE(ESITI_QUESTIONARI!N103:T103,ESITI_QUESTIONARI!V103:X103,ESITI_QUESTIONARI!Z103:AD103,ESITI_QUESTIONARI!AF103:AH103,ESITI_QUESTIONARI!AJ103:AL103,ESITI_QUESTIONARI!AN103,ESITI_QUESTIONARI!AQ103)),"NON RISPONDE",AVERAGE(ESITI_QUESTIONARI!N103:T103,ESITI_QUESTIONARI!V103:X103,ESITI_QUESTIONARI!Z103:AD103,ESITI_QUESTIONARI!AF103:AH103,ESITI_QUESTIONARI!AJ103:AL103,ESITI_QUESTIONARI!AN103,ESITI_QUESTIONARI!AQ103)))</f>
        <v/>
      </c>
    </row>
    <row r="104" spans="1:8">
      <c r="A104" t="str">
        <f>IF(ESITI_QUESTIONARI!A104="","",TRIM(ESITI_QUESTIONARI!A104))</f>
        <v/>
      </c>
      <c r="B104" t="str">
        <f t="shared" si="2"/>
        <v/>
      </c>
      <c r="C104" t="str">
        <f>IF(ESITI_QUESTIONARI!C104="","",TRIM(ESITI_QUESTIONARI!C104))</f>
        <v/>
      </c>
      <c r="D104" t="str">
        <f>IFERROR(UPPER(TRIM(ESITI_QUESTIONARI!U104)),"")</f>
        <v/>
      </c>
      <c r="E104" t="str">
        <f>IFERROR(UPPER(TRIM(ESITI_QUESTIONARI!Y104)),"")</f>
        <v/>
      </c>
      <c r="F104" t="str">
        <f>IFERROR(UPPER(TRIM(ESITI_QUESTIONARI!AE104)),"")</f>
        <v/>
      </c>
      <c r="G104" t="str">
        <f>IFERROR(UPPER(TRIM(ESITI_QUESTIONARI!AI104)),"")</f>
        <v/>
      </c>
      <c r="H104" s="8" t="str">
        <f>IF(C104="","",IF(ISERROR(AVERAGE(ESITI_QUESTIONARI!N104:T104,ESITI_QUESTIONARI!V104:X104,ESITI_QUESTIONARI!Z104:AD104,ESITI_QUESTIONARI!AF104:AH104,ESITI_QUESTIONARI!AJ104:AL104,ESITI_QUESTIONARI!AN104,ESITI_QUESTIONARI!AQ104)),"NON RISPONDE",AVERAGE(ESITI_QUESTIONARI!N104:T104,ESITI_QUESTIONARI!V104:X104,ESITI_QUESTIONARI!Z104:AD104,ESITI_QUESTIONARI!AF104:AH104,ESITI_QUESTIONARI!AJ104:AL104,ESITI_QUESTIONARI!AN104,ESITI_QUESTIONARI!AQ104)))</f>
        <v/>
      </c>
    </row>
    <row r="105" spans="1:8">
      <c r="A105" t="str">
        <f>IF(ESITI_QUESTIONARI!A105="","",TRIM(ESITI_QUESTIONARI!A105))</f>
        <v/>
      </c>
      <c r="B105" t="str">
        <f t="shared" si="2"/>
        <v/>
      </c>
      <c r="C105" t="str">
        <f>IF(ESITI_QUESTIONARI!C105="","",TRIM(ESITI_QUESTIONARI!C105))</f>
        <v/>
      </c>
      <c r="D105" t="str">
        <f>IFERROR(UPPER(TRIM(ESITI_QUESTIONARI!U105)),"")</f>
        <v/>
      </c>
      <c r="E105" t="str">
        <f>IFERROR(UPPER(TRIM(ESITI_QUESTIONARI!Y105)),"")</f>
        <v/>
      </c>
      <c r="F105" t="str">
        <f>IFERROR(UPPER(TRIM(ESITI_QUESTIONARI!AE105)),"")</f>
        <v/>
      </c>
      <c r="G105" t="str">
        <f>IFERROR(UPPER(TRIM(ESITI_QUESTIONARI!AI105)),"")</f>
        <v/>
      </c>
      <c r="H105" s="8" t="str">
        <f>IF(C105="","",IF(ISERROR(AVERAGE(ESITI_QUESTIONARI!N105:T105,ESITI_QUESTIONARI!V105:X105,ESITI_QUESTIONARI!Z105:AD105,ESITI_QUESTIONARI!AF105:AH105,ESITI_QUESTIONARI!AJ105:AL105,ESITI_QUESTIONARI!AN105,ESITI_QUESTIONARI!AQ105)),"NON RISPONDE",AVERAGE(ESITI_QUESTIONARI!N105:T105,ESITI_QUESTIONARI!V105:X105,ESITI_QUESTIONARI!Z105:AD105,ESITI_QUESTIONARI!AF105:AH105,ESITI_QUESTIONARI!AJ105:AL105,ESITI_QUESTIONARI!AN105,ESITI_QUESTIONARI!AQ105)))</f>
        <v/>
      </c>
    </row>
    <row r="106" spans="1:8">
      <c r="A106" t="str">
        <f>IF(ESITI_QUESTIONARI!A106="","",TRIM(ESITI_QUESTIONARI!A106))</f>
        <v/>
      </c>
      <c r="B106" t="str">
        <f t="shared" si="2"/>
        <v/>
      </c>
      <c r="C106" t="str">
        <f>IF(ESITI_QUESTIONARI!C106="","",TRIM(ESITI_QUESTIONARI!C106))</f>
        <v/>
      </c>
      <c r="D106" t="str">
        <f>IFERROR(UPPER(TRIM(ESITI_QUESTIONARI!U106)),"")</f>
        <v/>
      </c>
      <c r="E106" t="str">
        <f>IFERROR(UPPER(TRIM(ESITI_QUESTIONARI!Y106)),"")</f>
        <v/>
      </c>
      <c r="F106" t="str">
        <f>IFERROR(UPPER(TRIM(ESITI_QUESTIONARI!AE106)),"")</f>
        <v/>
      </c>
      <c r="G106" t="str">
        <f>IFERROR(UPPER(TRIM(ESITI_QUESTIONARI!AI106)),"")</f>
        <v/>
      </c>
      <c r="H106" s="8" t="str">
        <f>IF(C106="","",IF(ISERROR(AVERAGE(ESITI_QUESTIONARI!N106:T106,ESITI_QUESTIONARI!V106:X106,ESITI_QUESTIONARI!Z106:AD106,ESITI_QUESTIONARI!AF106:AH106,ESITI_QUESTIONARI!AJ106:AL106,ESITI_QUESTIONARI!AN106,ESITI_QUESTIONARI!AQ106)),"NON RISPONDE",AVERAGE(ESITI_QUESTIONARI!N106:T106,ESITI_QUESTIONARI!V106:X106,ESITI_QUESTIONARI!Z106:AD106,ESITI_QUESTIONARI!AF106:AH106,ESITI_QUESTIONARI!AJ106:AL106,ESITI_QUESTIONARI!AN106,ESITI_QUESTIONARI!AQ106)))</f>
        <v/>
      </c>
    </row>
    <row r="107" spans="1:8">
      <c r="A107" t="str">
        <f>IF(ESITI_QUESTIONARI!A107="","",TRIM(ESITI_QUESTIONARI!A107))</f>
        <v/>
      </c>
      <c r="B107" t="str">
        <f t="shared" si="2"/>
        <v/>
      </c>
      <c r="C107" t="str">
        <f>IF(ESITI_QUESTIONARI!C107="","",TRIM(ESITI_QUESTIONARI!C107))</f>
        <v/>
      </c>
      <c r="D107" t="str">
        <f>IFERROR(UPPER(TRIM(ESITI_QUESTIONARI!U107)),"")</f>
        <v/>
      </c>
      <c r="E107" t="str">
        <f>IFERROR(UPPER(TRIM(ESITI_QUESTIONARI!Y107)),"")</f>
        <v/>
      </c>
      <c r="F107" t="str">
        <f>IFERROR(UPPER(TRIM(ESITI_QUESTIONARI!AE107)),"")</f>
        <v/>
      </c>
      <c r="G107" t="str">
        <f>IFERROR(UPPER(TRIM(ESITI_QUESTIONARI!AI107)),"")</f>
        <v/>
      </c>
      <c r="H107" s="8" t="str">
        <f>IF(C107="","",IF(ISERROR(AVERAGE(ESITI_QUESTIONARI!N107:T107,ESITI_QUESTIONARI!V107:X107,ESITI_QUESTIONARI!Z107:AD107,ESITI_QUESTIONARI!AF107:AH107,ESITI_QUESTIONARI!AJ107:AL107,ESITI_QUESTIONARI!AN107,ESITI_QUESTIONARI!AQ107)),"NON RISPONDE",AVERAGE(ESITI_QUESTIONARI!N107:T107,ESITI_QUESTIONARI!V107:X107,ESITI_QUESTIONARI!Z107:AD107,ESITI_QUESTIONARI!AF107:AH107,ESITI_QUESTIONARI!AJ107:AL107,ESITI_QUESTIONARI!AN107,ESITI_QUESTIONARI!AQ107)))</f>
        <v/>
      </c>
    </row>
    <row r="108" spans="1:8">
      <c r="A108" t="str">
        <f>IF(ESITI_QUESTIONARI!A108="","",TRIM(ESITI_QUESTIONARI!A108))</f>
        <v/>
      </c>
      <c r="B108" t="str">
        <f t="shared" si="2"/>
        <v/>
      </c>
      <c r="C108" t="str">
        <f>IF(ESITI_QUESTIONARI!C108="","",TRIM(ESITI_QUESTIONARI!C108))</f>
        <v/>
      </c>
      <c r="D108" t="str">
        <f>IFERROR(UPPER(TRIM(ESITI_QUESTIONARI!U108)),"")</f>
        <v/>
      </c>
      <c r="E108" t="str">
        <f>IFERROR(UPPER(TRIM(ESITI_QUESTIONARI!Y108)),"")</f>
        <v/>
      </c>
      <c r="F108" t="str">
        <f>IFERROR(UPPER(TRIM(ESITI_QUESTIONARI!AE108)),"")</f>
        <v/>
      </c>
      <c r="G108" t="str">
        <f>IFERROR(UPPER(TRIM(ESITI_QUESTIONARI!AI108)),"")</f>
        <v/>
      </c>
      <c r="H108" s="8" t="str">
        <f>IF(C108="","",IF(ISERROR(AVERAGE(ESITI_QUESTIONARI!N108:T108,ESITI_QUESTIONARI!V108:X108,ESITI_QUESTIONARI!Z108:AD108,ESITI_QUESTIONARI!AF108:AH108,ESITI_QUESTIONARI!AJ108:AL108,ESITI_QUESTIONARI!AN108,ESITI_QUESTIONARI!AQ108)),"NON RISPONDE",AVERAGE(ESITI_QUESTIONARI!N108:T108,ESITI_QUESTIONARI!V108:X108,ESITI_QUESTIONARI!Z108:AD108,ESITI_QUESTIONARI!AF108:AH108,ESITI_QUESTIONARI!AJ108:AL108,ESITI_QUESTIONARI!AN108,ESITI_QUESTIONARI!AQ108)))</f>
        <v/>
      </c>
    </row>
    <row r="109" spans="1:8">
      <c r="A109" t="str">
        <f>IF(ESITI_QUESTIONARI!A109="","",TRIM(ESITI_QUESTIONARI!A109))</f>
        <v/>
      </c>
      <c r="B109" t="str">
        <f t="shared" si="2"/>
        <v/>
      </c>
      <c r="C109" t="str">
        <f>IF(ESITI_QUESTIONARI!C109="","",TRIM(ESITI_QUESTIONARI!C109))</f>
        <v/>
      </c>
      <c r="D109" t="str">
        <f>IFERROR(UPPER(TRIM(ESITI_QUESTIONARI!U109)),"")</f>
        <v/>
      </c>
      <c r="E109" t="str">
        <f>IFERROR(UPPER(TRIM(ESITI_QUESTIONARI!Y109)),"")</f>
        <v/>
      </c>
      <c r="F109" t="str">
        <f>IFERROR(UPPER(TRIM(ESITI_QUESTIONARI!AE109)),"")</f>
        <v/>
      </c>
      <c r="G109" t="str">
        <f>IFERROR(UPPER(TRIM(ESITI_QUESTIONARI!AI109)),"")</f>
        <v/>
      </c>
      <c r="H109" s="8" t="str">
        <f>IF(C109="","",IF(ISERROR(AVERAGE(ESITI_QUESTIONARI!N109:T109,ESITI_QUESTIONARI!V109:X109,ESITI_QUESTIONARI!Z109:AD109,ESITI_QUESTIONARI!AF109:AH109,ESITI_QUESTIONARI!AJ109:AL109,ESITI_QUESTIONARI!AN109,ESITI_QUESTIONARI!AQ109)),"NON RISPONDE",AVERAGE(ESITI_QUESTIONARI!N109:T109,ESITI_QUESTIONARI!V109:X109,ESITI_QUESTIONARI!Z109:AD109,ESITI_QUESTIONARI!AF109:AH109,ESITI_QUESTIONARI!AJ109:AL109,ESITI_QUESTIONARI!AN109,ESITI_QUESTIONARI!AQ109)))</f>
        <v/>
      </c>
    </row>
    <row r="110" spans="1:8">
      <c r="A110" t="str">
        <f>IF(ESITI_QUESTIONARI!A110="","",TRIM(ESITI_QUESTIONARI!A110))</f>
        <v/>
      </c>
      <c r="B110" t="str">
        <f t="shared" si="2"/>
        <v/>
      </c>
      <c r="C110" t="str">
        <f>IF(ESITI_QUESTIONARI!C110="","",TRIM(ESITI_QUESTIONARI!C110))</f>
        <v/>
      </c>
      <c r="D110" t="str">
        <f>IFERROR(UPPER(TRIM(ESITI_QUESTIONARI!U110)),"")</f>
        <v/>
      </c>
      <c r="E110" t="str">
        <f>IFERROR(UPPER(TRIM(ESITI_QUESTIONARI!Y110)),"")</f>
        <v/>
      </c>
      <c r="F110" t="str">
        <f>IFERROR(UPPER(TRIM(ESITI_QUESTIONARI!AE110)),"")</f>
        <v/>
      </c>
      <c r="G110" t="str">
        <f>IFERROR(UPPER(TRIM(ESITI_QUESTIONARI!AI110)),"")</f>
        <v/>
      </c>
      <c r="H110" s="8" t="str">
        <f>IF(C110="","",IF(ISERROR(AVERAGE(ESITI_QUESTIONARI!N110:T110,ESITI_QUESTIONARI!V110:X110,ESITI_QUESTIONARI!Z110:AD110,ESITI_QUESTIONARI!AF110:AH110,ESITI_QUESTIONARI!AJ110:AL110,ESITI_QUESTIONARI!AN110,ESITI_QUESTIONARI!AQ110)),"NON RISPONDE",AVERAGE(ESITI_QUESTIONARI!N110:T110,ESITI_QUESTIONARI!V110:X110,ESITI_QUESTIONARI!Z110:AD110,ESITI_QUESTIONARI!AF110:AH110,ESITI_QUESTIONARI!AJ110:AL110,ESITI_QUESTIONARI!AN110,ESITI_QUESTIONARI!AQ110)))</f>
        <v/>
      </c>
    </row>
    <row r="111" spans="1:8">
      <c r="A111" t="str">
        <f>IF(ESITI_QUESTIONARI!A111="","",TRIM(ESITI_QUESTIONARI!A111))</f>
        <v/>
      </c>
      <c r="B111" t="str">
        <f t="shared" si="2"/>
        <v/>
      </c>
      <c r="C111" t="str">
        <f>IF(ESITI_QUESTIONARI!C111="","",TRIM(ESITI_QUESTIONARI!C111))</f>
        <v/>
      </c>
      <c r="D111" t="str">
        <f>IFERROR(UPPER(TRIM(ESITI_QUESTIONARI!U111)),"")</f>
        <v/>
      </c>
      <c r="E111" t="str">
        <f>IFERROR(UPPER(TRIM(ESITI_QUESTIONARI!Y111)),"")</f>
        <v/>
      </c>
      <c r="F111" t="str">
        <f>IFERROR(UPPER(TRIM(ESITI_QUESTIONARI!AE111)),"")</f>
        <v/>
      </c>
      <c r="G111" t="str">
        <f>IFERROR(UPPER(TRIM(ESITI_QUESTIONARI!AI111)),"")</f>
        <v/>
      </c>
      <c r="H111" s="8" t="str">
        <f>IF(C111="","",IF(ISERROR(AVERAGE(ESITI_QUESTIONARI!N111:T111,ESITI_QUESTIONARI!V111:X111,ESITI_QUESTIONARI!Z111:AD111,ESITI_QUESTIONARI!AF111:AH111,ESITI_QUESTIONARI!AJ111:AL111,ESITI_QUESTIONARI!AN111,ESITI_QUESTIONARI!AQ111)),"NON RISPONDE",AVERAGE(ESITI_QUESTIONARI!N111:T111,ESITI_QUESTIONARI!V111:X111,ESITI_QUESTIONARI!Z111:AD111,ESITI_QUESTIONARI!AF111:AH111,ESITI_QUESTIONARI!AJ111:AL111,ESITI_QUESTIONARI!AN111,ESITI_QUESTIONARI!AQ111)))</f>
        <v/>
      </c>
    </row>
    <row r="112" spans="1:8">
      <c r="A112" t="str">
        <f>IF(ESITI_QUESTIONARI!A112="","",TRIM(ESITI_QUESTIONARI!A112))</f>
        <v/>
      </c>
      <c r="B112" t="str">
        <f t="shared" si="2"/>
        <v/>
      </c>
      <c r="C112" t="str">
        <f>IF(ESITI_QUESTIONARI!C112="","",TRIM(ESITI_QUESTIONARI!C112))</f>
        <v/>
      </c>
      <c r="D112" t="str">
        <f>IFERROR(UPPER(TRIM(ESITI_QUESTIONARI!U112)),"")</f>
        <v/>
      </c>
      <c r="E112" t="str">
        <f>IFERROR(UPPER(TRIM(ESITI_QUESTIONARI!Y112)),"")</f>
        <v/>
      </c>
      <c r="F112" t="str">
        <f>IFERROR(UPPER(TRIM(ESITI_QUESTIONARI!AE112)),"")</f>
        <v/>
      </c>
      <c r="G112" t="str">
        <f>IFERROR(UPPER(TRIM(ESITI_QUESTIONARI!AI112)),"")</f>
        <v/>
      </c>
      <c r="H112" s="8" t="str">
        <f>IF(C112="","",IF(ISERROR(AVERAGE(ESITI_QUESTIONARI!N112:T112,ESITI_QUESTIONARI!V112:X112,ESITI_QUESTIONARI!Z112:AD112,ESITI_QUESTIONARI!AF112:AH112,ESITI_QUESTIONARI!AJ112:AL112,ESITI_QUESTIONARI!AN112,ESITI_QUESTIONARI!AQ112)),"NON RISPONDE",AVERAGE(ESITI_QUESTIONARI!N112:T112,ESITI_QUESTIONARI!V112:X112,ESITI_QUESTIONARI!Z112:AD112,ESITI_QUESTIONARI!AF112:AH112,ESITI_QUESTIONARI!AJ112:AL112,ESITI_QUESTIONARI!AN112,ESITI_QUESTIONARI!AQ112)))</f>
        <v/>
      </c>
    </row>
    <row r="113" spans="1:8">
      <c r="A113" t="str">
        <f>IF(ESITI_QUESTIONARI!A113="","",TRIM(ESITI_QUESTIONARI!A113))</f>
        <v/>
      </c>
      <c r="B113" t="str">
        <f t="shared" si="2"/>
        <v/>
      </c>
      <c r="C113" t="str">
        <f>IF(ESITI_QUESTIONARI!C113="","",TRIM(ESITI_QUESTIONARI!C113))</f>
        <v/>
      </c>
      <c r="D113" t="str">
        <f>IFERROR(UPPER(TRIM(ESITI_QUESTIONARI!U113)),"")</f>
        <v/>
      </c>
      <c r="E113" t="str">
        <f>IFERROR(UPPER(TRIM(ESITI_QUESTIONARI!Y113)),"")</f>
        <v/>
      </c>
      <c r="F113" t="str">
        <f>IFERROR(UPPER(TRIM(ESITI_QUESTIONARI!AE113)),"")</f>
        <v/>
      </c>
      <c r="G113" t="str">
        <f>IFERROR(UPPER(TRIM(ESITI_QUESTIONARI!AI113)),"")</f>
        <v/>
      </c>
      <c r="H113" s="8" t="str">
        <f>IF(C113="","",IF(ISERROR(AVERAGE(ESITI_QUESTIONARI!N113:T113,ESITI_QUESTIONARI!V113:X113,ESITI_QUESTIONARI!Z113:AD113,ESITI_QUESTIONARI!AF113:AH113,ESITI_QUESTIONARI!AJ113:AL113,ESITI_QUESTIONARI!AN113,ESITI_QUESTIONARI!AQ113)),"NON RISPONDE",AVERAGE(ESITI_QUESTIONARI!N113:T113,ESITI_QUESTIONARI!V113:X113,ESITI_QUESTIONARI!Z113:AD113,ESITI_QUESTIONARI!AF113:AH113,ESITI_QUESTIONARI!AJ113:AL113,ESITI_QUESTIONARI!AN113,ESITI_QUESTIONARI!AQ113)))</f>
        <v/>
      </c>
    </row>
    <row r="114" spans="1:8">
      <c r="A114" t="str">
        <f>IF(ESITI_QUESTIONARI!A114="","",TRIM(ESITI_QUESTIONARI!A114))</f>
        <v/>
      </c>
      <c r="B114" t="str">
        <f t="shared" si="2"/>
        <v/>
      </c>
      <c r="C114" t="str">
        <f>IF(ESITI_QUESTIONARI!C114="","",TRIM(ESITI_QUESTIONARI!C114))</f>
        <v/>
      </c>
      <c r="D114" t="str">
        <f>IFERROR(UPPER(TRIM(ESITI_QUESTIONARI!U114)),"")</f>
        <v/>
      </c>
      <c r="E114" t="str">
        <f>IFERROR(UPPER(TRIM(ESITI_QUESTIONARI!Y114)),"")</f>
        <v/>
      </c>
      <c r="F114" t="str">
        <f>IFERROR(UPPER(TRIM(ESITI_QUESTIONARI!AE114)),"")</f>
        <v/>
      </c>
      <c r="G114" t="str">
        <f>IFERROR(UPPER(TRIM(ESITI_QUESTIONARI!AI114)),"")</f>
        <v/>
      </c>
      <c r="H114" s="8" t="str">
        <f>IF(C114="","",IF(ISERROR(AVERAGE(ESITI_QUESTIONARI!N114:T114,ESITI_QUESTIONARI!V114:X114,ESITI_QUESTIONARI!Z114:AD114,ESITI_QUESTIONARI!AF114:AH114,ESITI_QUESTIONARI!AJ114:AL114,ESITI_QUESTIONARI!AN114,ESITI_QUESTIONARI!AQ114)),"NON RISPONDE",AVERAGE(ESITI_QUESTIONARI!N114:T114,ESITI_QUESTIONARI!V114:X114,ESITI_QUESTIONARI!Z114:AD114,ESITI_QUESTIONARI!AF114:AH114,ESITI_QUESTIONARI!AJ114:AL114,ESITI_QUESTIONARI!AN114,ESITI_QUESTIONARI!AQ114)))</f>
        <v/>
      </c>
    </row>
    <row r="115" spans="1:8">
      <c r="A115" t="str">
        <f>IF(ESITI_QUESTIONARI!A115="","",TRIM(ESITI_QUESTIONARI!A115))</f>
        <v/>
      </c>
      <c r="B115" t="str">
        <f t="shared" si="2"/>
        <v/>
      </c>
      <c r="C115" t="str">
        <f>IF(ESITI_QUESTIONARI!C115="","",TRIM(ESITI_QUESTIONARI!C115))</f>
        <v/>
      </c>
      <c r="D115" t="str">
        <f>IFERROR(UPPER(TRIM(ESITI_QUESTIONARI!U115)),"")</f>
        <v/>
      </c>
      <c r="E115" t="str">
        <f>IFERROR(UPPER(TRIM(ESITI_QUESTIONARI!Y115)),"")</f>
        <v/>
      </c>
      <c r="F115" t="str">
        <f>IFERROR(UPPER(TRIM(ESITI_QUESTIONARI!AE115)),"")</f>
        <v/>
      </c>
      <c r="G115" t="str">
        <f>IFERROR(UPPER(TRIM(ESITI_QUESTIONARI!AI115)),"")</f>
        <v/>
      </c>
      <c r="H115" s="8" t="str">
        <f>IF(C115="","",IF(ISERROR(AVERAGE(ESITI_QUESTIONARI!N115:T115,ESITI_QUESTIONARI!V115:X115,ESITI_QUESTIONARI!Z115:AD115,ESITI_QUESTIONARI!AF115:AH115,ESITI_QUESTIONARI!AJ115:AL115,ESITI_QUESTIONARI!AN115,ESITI_QUESTIONARI!AQ115)),"NON RISPONDE",AVERAGE(ESITI_QUESTIONARI!N115:T115,ESITI_QUESTIONARI!V115:X115,ESITI_QUESTIONARI!Z115:AD115,ESITI_QUESTIONARI!AF115:AH115,ESITI_QUESTIONARI!AJ115:AL115,ESITI_QUESTIONARI!AN115,ESITI_QUESTIONARI!AQ115)))</f>
        <v/>
      </c>
    </row>
    <row r="116" spans="1:8">
      <c r="A116" t="str">
        <f>IF(ESITI_QUESTIONARI!A116="","",TRIM(ESITI_QUESTIONARI!A116))</f>
        <v/>
      </c>
      <c r="B116" t="str">
        <f t="shared" si="2"/>
        <v/>
      </c>
      <c r="C116" t="str">
        <f>IF(ESITI_QUESTIONARI!C116="","",TRIM(ESITI_QUESTIONARI!C116))</f>
        <v/>
      </c>
      <c r="D116" t="str">
        <f>IFERROR(UPPER(TRIM(ESITI_QUESTIONARI!U116)),"")</f>
        <v/>
      </c>
      <c r="E116" t="str">
        <f>IFERROR(UPPER(TRIM(ESITI_QUESTIONARI!Y116)),"")</f>
        <v/>
      </c>
      <c r="F116" t="str">
        <f>IFERROR(UPPER(TRIM(ESITI_QUESTIONARI!AE116)),"")</f>
        <v/>
      </c>
      <c r="G116" t="str">
        <f>IFERROR(UPPER(TRIM(ESITI_QUESTIONARI!AI116)),"")</f>
        <v/>
      </c>
      <c r="H116" s="8" t="str">
        <f>IF(C116="","",IF(ISERROR(AVERAGE(ESITI_QUESTIONARI!N116:T116,ESITI_QUESTIONARI!V116:X116,ESITI_QUESTIONARI!Z116:AD116,ESITI_QUESTIONARI!AF116:AH116,ESITI_QUESTIONARI!AJ116:AL116,ESITI_QUESTIONARI!AN116,ESITI_QUESTIONARI!AQ116)),"NON RISPONDE",AVERAGE(ESITI_QUESTIONARI!N116:T116,ESITI_QUESTIONARI!V116:X116,ESITI_QUESTIONARI!Z116:AD116,ESITI_QUESTIONARI!AF116:AH116,ESITI_QUESTIONARI!AJ116:AL116,ESITI_QUESTIONARI!AN116,ESITI_QUESTIONARI!AQ116)))</f>
        <v/>
      </c>
    </row>
    <row r="117" spans="1:8">
      <c r="A117" t="str">
        <f>IF(ESITI_QUESTIONARI!A117="","",TRIM(ESITI_QUESTIONARI!A117))</f>
        <v/>
      </c>
      <c r="B117" t="str">
        <f t="shared" si="2"/>
        <v/>
      </c>
      <c r="C117" t="str">
        <f>IF(ESITI_QUESTIONARI!C117="","",TRIM(ESITI_QUESTIONARI!C117))</f>
        <v/>
      </c>
      <c r="D117" t="str">
        <f>IFERROR(UPPER(TRIM(ESITI_QUESTIONARI!U117)),"")</f>
        <v/>
      </c>
      <c r="E117" t="str">
        <f>IFERROR(UPPER(TRIM(ESITI_QUESTIONARI!Y117)),"")</f>
        <v/>
      </c>
      <c r="F117" t="str">
        <f>IFERROR(UPPER(TRIM(ESITI_QUESTIONARI!AE117)),"")</f>
        <v/>
      </c>
      <c r="G117" t="str">
        <f>IFERROR(UPPER(TRIM(ESITI_QUESTIONARI!AI117)),"")</f>
        <v/>
      </c>
      <c r="H117" s="8" t="str">
        <f>IF(C117="","",IF(ISERROR(AVERAGE(ESITI_QUESTIONARI!N117:T117,ESITI_QUESTIONARI!V117:X117,ESITI_QUESTIONARI!Z117:AD117,ESITI_QUESTIONARI!AF117:AH117,ESITI_QUESTIONARI!AJ117:AL117,ESITI_QUESTIONARI!AN117,ESITI_QUESTIONARI!AQ117)),"NON RISPONDE",AVERAGE(ESITI_QUESTIONARI!N117:T117,ESITI_QUESTIONARI!V117:X117,ESITI_QUESTIONARI!Z117:AD117,ESITI_QUESTIONARI!AF117:AH117,ESITI_QUESTIONARI!AJ117:AL117,ESITI_QUESTIONARI!AN117,ESITI_QUESTIONARI!AQ117)))</f>
        <v/>
      </c>
    </row>
    <row r="118" spans="1:8">
      <c r="A118" t="str">
        <f>IF(ESITI_QUESTIONARI!A118="","",TRIM(ESITI_QUESTIONARI!A118))</f>
        <v/>
      </c>
      <c r="B118" t="str">
        <f t="shared" si="2"/>
        <v/>
      </c>
      <c r="C118" t="str">
        <f>IF(ESITI_QUESTIONARI!C118="","",TRIM(ESITI_QUESTIONARI!C118))</f>
        <v/>
      </c>
      <c r="D118" t="str">
        <f>IFERROR(UPPER(TRIM(ESITI_QUESTIONARI!U118)),"")</f>
        <v/>
      </c>
      <c r="E118" t="str">
        <f>IFERROR(UPPER(TRIM(ESITI_QUESTIONARI!Y118)),"")</f>
        <v/>
      </c>
      <c r="F118" t="str">
        <f>IFERROR(UPPER(TRIM(ESITI_QUESTIONARI!AE118)),"")</f>
        <v/>
      </c>
      <c r="G118" t="str">
        <f>IFERROR(UPPER(TRIM(ESITI_QUESTIONARI!AI118)),"")</f>
        <v/>
      </c>
      <c r="H118" s="8" t="str">
        <f>IF(C118="","",IF(ISERROR(AVERAGE(ESITI_QUESTIONARI!N118:T118,ESITI_QUESTIONARI!V118:X118,ESITI_QUESTIONARI!Z118:AD118,ESITI_QUESTIONARI!AF118:AH118,ESITI_QUESTIONARI!AJ118:AL118,ESITI_QUESTIONARI!AN118,ESITI_QUESTIONARI!AQ118)),"NON RISPONDE",AVERAGE(ESITI_QUESTIONARI!N118:T118,ESITI_QUESTIONARI!V118:X118,ESITI_QUESTIONARI!Z118:AD118,ESITI_QUESTIONARI!AF118:AH118,ESITI_QUESTIONARI!AJ118:AL118,ESITI_QUESTIONARI!AN118,ESITI_QUESTIONARI!AQ118)))</f>
        <v/>
      </c>
    </row>
    <row r="119" spans="1:8">
      <c r="A119" t="str">
        <f>IF(ESITI_QUESTIONARI!A119="","",TRIM(ESITI_QUESTIONARI!A119))</f>
        <v/>
      </c>
      <c r="B119" t="str">
        <f t="shared" si="2"/>
        <v/>
      </c>
      <c r="C119" t="str">
        <f>IF(ESITI_QUESTIONARI!C119="","",TRIM(ESITI_QUESTIONARI!C119))</f>
        <v/>
      </c>
      <c r="D119" t="str">
        <f>IFERROR(UPPER(TRIM(ESITI_QUESTIONARI!U119)),"")</f>
        <v/>
      </c>
      <c r="E119" t="str">
        <f>IFERROR(UPPER(TRIM(ESITI_QUESTIONARI!Y119)),"")</f>
        <v/>
      </c>
      <c r="F119" t="str">
        <f>IFERROR(UPPER(TRIM(ESITI_QUESTIONARI!AE119)),"")</f>
        <v/>
      </c>
      <c r="G119" t="str">
        <f>IFERROR(UPPER(TRIM(ESITI_QUESTIONARI!AI119)),"")</f>
        <v/>
      </c>
      <c r="H119" s="8" t="str">
        <f>IF(C119="","",IF(ISERROR(AVERAGE(ESITI_QUESTIONARI!N119:T119,ESITI_QUESTIONARI!V119:X119,ESITI_QUESTIONARI!Z119:AD119,ESITI_QUESTIONARI!AF119:AH119,ESITI_QUESTIONARI!AJ119:AL119,ESITI_QUESTIONARI!AN119,ESITI_QUESTIONARI!AQ119)),"NON RISPONDE",AVERAGE(ESITI_QUESTIONARI!N119:T119,ESITI_QUESTIONARI!V119:X119,ESITI_QUESTIONARI!Z119:AD119,ESITI_QUESTIONARI!AF119:AH119,ESITI_QUESTIONARI!AJ119:AL119,ESITI_QUESTIONARI!AN119,ESITI_QUESTIONARI!AQ119)))</f>
        <v/>
      </c>
    </row>
    <row r="120" spans="1:8">
      <c r="A120" t="str">
        <f>IF(ESITI_QUESTIONARI!A120="","",TRIM(ESITI_QUESTIONARI!A120))</f>
        <v/>
      </c>
      <c r="B120" t="str">
        <f t="shared" si="2"/>
        <v/>
      </c>
      <c r="C120" t="str">
        <f>IF(ESITI_QUESTIONARI!C120="","",TRIM(ESITI_QUESTIONARI!C120))</f>
        <v/>
      </c>
      <c r="D120" t="str">
        <f>IFERROR(UPPER(TRIM(ESITI_QUESTIONARI!U120)),"")</f>
        <v/>
      </c>
      <c r="E120" t="str">
        <f>IFERROR(UPPER(TRIM(ESITI_QUESTIONARI!Y120)),"")</f>
        <v/>
      </c>
      <c r="F120" t="str">
        <f>IFERROR(UPPER(TRIM(ESITI_QUESTIONARI!AE120)),"")</f>
        <v/>
      </c>
      <c r="G120" t="str">
        <f>IFERROR(UPPER(TRIM(ESITI_QUESTIONARI!AI120)),"")</f>
        <v/>
      </c>
      <c r="H120" s="8" t="str">
        <f>IF(C120="","",IF(ISERROR(AVERAGE(ESITI_QUESTIONARI!N120:T120,ESITI_QUESTIONARI!V120:X120,ESITI_QUESTIONARI!Z120:AD120,ESITI_QUESTIONARI!AF120:AH120,ESITI_QUESTIONARI!AJ120:AL120,ESITI_QUESTIONARI!AN120,ESITI_QUESTIONARI!AQ120)),"NON RISPONDE",AVERAGE(ESITI_QUESTIONARI!N120:T120,ESITI_QUESTIONARI!V120:X120,ESITI_QUESTIONARI!Z120:AD120,ESITI_QUESTIONARI!AF120:AH120,ESITI_QUESTIONARI!AJ120:AL120,ESITI_QUESTIONARI!AN120,ESITI_QUESTIONARI!AQ120)))</f>
        <v/>
      </c>
    </row>
    <row r="121" spans="1:8">
      <c r="A121" t="str">
        <f>IF(ESITI_QUESTIONARI!A121="","",TRIM(ESITI_QUESTIONARI!A121))</f>
        <v/>
      </c>
      <c r="B121" t="str">
        <f t="shared" si="2"/>
        <v/>
      </c>
      <c r="C121" t="str">
        <f>IF(ESITI_QUESTIONARI!C121="","",TRIM(ESITI_QUESTIONARI!C121))</f>
        <v/>
      </c>
      <c r="D121" t="str">
        <f>IFERROR(UPPER(TRIM(ESITI_QUESTIONARI!U121)),"")</f>
        <v/>
      </c>
      <c r="E121" t="str">
        <f>IFERROR(UPPER(TRIM(ESITI_QUESTIONARI!Y121)),"")</f>
        <v/>
      </c>
      <c r="F121" t="str">
        <f>IFERROR(UPPER(TRIM(ESITI_QUESTIONARI!AE121)),"")</f>
        <v/>
      </c>
      <c r="G121" t="str">
        <f>IFERROR(UPPER(TRIM(ESITI_QUESTIONARI!AI121)),"")</f>
        <v/>
      </c>
      <c r="H121" s="8" t="str">
        <f>IF(C121="","",IF(ISERROR(AVERAGE(ESITI_QUESTIONARI!N121:T121,ESITI_QUESTIONARI!V121:X121,ESITI_QUESTIONARI!Z121:AD121,ESITI_QUESTIONARI!AF121:AH121,ESITI_QUESTIONARI!AJ121:AL121,ESITI_QUESTIONARI!AN121,ESITI_QUESTIONARI!AQ121)),"NON RISPONDE",AVERAGE(ESITI_QUESTIONARI!N121:T121,ESITI_QUESTIONARI!V121:X121,ESITI_QUESTIONARI!Z121:AD121,ESITI_QUESTIONARI!AF121:AH121,ESITI_QUESTIONARI!AJ121:AL121,ESITI_QUESTIONARI!AN121,ESITI_QUESTIONARI!AQ121)))</f>
        <v/>
      </c>
    </row>
    <row r="122" spans="1:8">
      <c r="A122" t="str">
        <f>IF(ESITI_QUESTIONARI!A122="","",TRIM(ESITI_QUESTIONARI!A122))</f>
        <v/>
      </c>
      <c r="B122" t="str">
        <f t="shared" si="2"/>
        <v/>
      </c>
      <c r="C122" t="str">
        <f>IF(ESITI_QUESTIONARI!C122="","",TRIM(ESITI_QUESTIONARI!C122))</f>
        <v/>
      </c>
      <c r="D122" t="str">
        <f>IFERROR(UPPER(TRIM(ESITI_QUESTIONARI!U122)),"")</f>
        <v/>
      </c>
      <c r="E122" t="str">
        <f>IFERROR(UPPER(TRIM(ESITI_QUESTIONARI!Y122)),"")</f>
        <v/>
      </c>
      <c r="F122" t="str">
        <f>IFERROR(UPPER(TRIM(ESITI_QUESTIONARI!AE122)),"")</f>
        <v/>
      </c>
      <c r="G122" t="str">
        <f>IFERROR(UPPER(TRIM(ESITI_QUESTIONARI!AI122)),"")</f>
        <v/>
      </c>
      <c r="H122" s="8" t="str">
        <f>IF(C122="","",IF(ISERROR(AVERAGE(ESITI_QUESTIONARI!N122:T122,ESITI_QUESTIONARI!V122:X122,ESITI_QUESTIONARI!Z122:AD122,ESITI_QUESTIONARI!AF122:AH122,ESITI_QUESTIONARI!AJ122:AL122,ESITI_QUESTIONARI!AN122,ESITI_QUESTIONARI!AQ122)),"NON RISPONDE",AVERAGE(ESITI_QUESTIONARI!N122:T122,ESITI_QUESTIONARI!V122:X122,ESITI_QUESTIONARI!Z122:AD122,ESITI_QUESTIONARI!AF122:AH122,ESITI_QUESTIONARI!AJ122:AL122,ESITI_QUESTIONARI!AN122,ESITI_QUESTIONARI!AQ122)))</f>
        <v/>
      </c>
    </row>
    <row r="123" spans="1:8">
      <c r="A123" t="str">
        <f>IF(ESITI_QUESTIONARI!A123="","",TRIM(ESITI_QUESTIONARI!A123))</f>
        <v/>
      </c>
      <c r="B123" t="str">
        <f t="shared" si="2"/>
        <v/>
      </c>
      <c r="C123" t="str">
        <f>IF(ESITI_QUESTIONARI!C123="","",TRIM(ESITI_QUESTIONARI!C123))</f>
        <v/>
      </c>
      <c r="D123" t="str">
        <f>IFERROR(UPPER(TRIM(ESITI_QUESTIONARI!U123)),"")</f>
        <v/>
      </c>
      <c r="E123" t="str">
        <f>IFERROR(UPPER(TRIM(ESITI_QUESTIONARI!Y123)),"")</f>
        <v/>
      </c>
      <c r="F123" t="str">
        <f>IFERROR(UPPER(TRIM(ESITI_QUESTIONARI!AE123)),"")</f>
        <v/>
      </c>
      <c r="G123" t="str">
        <f>IFERROR(UPPER(TRIM(ESITI_QUESTIONARI!AI123)),"")</f>
        <v/>
      </c>
      <c r="H123" s="8" t="str">
        <f>IF(C123="","",IF(ISERROR(AVERAGE(ESITI_QUESTIONARI!N123:T123,ESITI_QUESTIONARI!V123:X123,ESITI_QUESTIONARI!Z123:AD123,ESITI_QUESTIONARI!AF123:AH123,ESITI_QUESTIONARI!AJ123:AL123,ESITI_QUESTIONARI!AN123,ESITI_QUESTIONARI!AQ123)),"NON RISPONDE",AVERAGE(ESITI_QUESTIONARI!N123:T123,ESITI_QUESTIONARI!V123:X123,ESITI_QUESTIONARI!Z123:AD123,ESITI_QUESTIONARI!AF123:AH123,ESITI_QUESTIONARI!AJ123:AL123,ESITI_QUESTIONARI!AN123,ESITI_QUESTIONARI!AQ123)))</f>
        <v/>
      </c>
    </row>
    <row r="124" spans="1:8">
      <c r="A124" t="str">
        <f>IF(ESITI_QUESTIONARI!A124="","",TRIM(ESITI_QUESTIONARI!A124))</f>
        <v/>
      </c>
      <c r="B124" t="str">
        <f t="shared" si="2"/>
        <v/>
      </c>
      <c r="C124" t="str">
        <f>IF(ESITI_QUESTIONARI!C124="","",TRIM(ESITI_QUESTIONARI!C124))</f>
        <v/>
      </c>
      <c r="D124" t="str">
        <f>IFERROR(UPPER(TRIM(ESITI_QUESTIONARI!U124)),"")</f>
        <v/>
      </c>
      <c r="E124" t="str">
        <f>IFERROR(UPPER(TRIM(ESITI_QUESTIONARI!Y124)),"")</f>
        <v/>
      </c>
      <c r="F124" t="str">
        <f>IFERROR(UPPER(TRIM(ESITI_QUESTIONARI!AE124)),"")</f>
        <v/>
      </c>
      <c r="G124" t="str">
        <f>IFERROR(UPPER(TRIM(ESITI_QUESTIONARI!AI124)),"")</f>
        <v/>
      </c>
      <c r="H124" s="8" t="str">
        <f>IF(C124="","",IF(ISERROR(AVERAGE(ESITI_QUESTIONARI!N124:T124,ESITI_QUESTIONARI!V124:X124,ESITI_QUESTIONARI!Z124:AD124,ESITI_QUESTIONARI!AF124:AH124,ESITI_QUESTIONARI!AJ124:AL124,ESITI_QUESTIONARI!AN124,ESITI_QUESTIONARI!AQ124)),"NON RISPONDE",AVERAGE(ESITI_QUESTIONARI!N124:T124,ESITI_QUESTIONARI!V124:X124,ESITI_QUESTIONARI!Z124:AD124,ESITI_QUESTIONARI!AF124:AH124,ESITI_QUESTIONARI!AJ124:AL124,ESITI_QUESTIONARI!AN124,ESITI_QUESTIONARI!AQ124)))</f>
        <v/>
      </c>
    </row>
    <row r="125" spans="1:8">
      <c r="A125" t="str">
        <f>IF(ESITI_QUESTIONARI!A125="","",TRIM(ESITI_QUESTIONARI!A125))</f>
        <v/>
      </c>
      <c r="B125" t="str">
        <f t="shared" si="2"/>
        <v/>
      </c>
      <c r="C125" t="str">
        <f>IF(ESITI_QUESTIONARI!C125="","",TRIM(ESITI_QUESTIONARI!C125))</f>
        <v/>
      </c>
      <c r="D125" t="str">
        <f>IFERROR(UPPER(TRIM(ESITI_QUESTIONARI!U125)),"")</f>
        <v/>
      </c>
      <c r="E125" t="str">
        <f>IFERROR(UPPER(TRIM(ESITI_QUESTIONARI!Y125)),"")</f>
        <v/>
      </c>
      <c r="F125" t="str">
        <f>IFERROR(UPPER(TRIM(ESITI_QUESTIONARI!AE125)),"")</f>
        <v/>
      </c>
      <c r="G125" t="str">
        <f>IFERROR(UPPER(TRIM(ESITI_QUESTIONARI!AI125)),"")</f>
        <v/>
      </c>
      <c r="H125" s="8" t="str">
        <f>IF(C125="","",IF(ISERROR(AVERAGE(ESITI_QUESTIONARI!N125:T125,ESITI_QUESTIONARI!V125:X125,ESITI_QUESTIONARI!Z125:AD125,ESITI_QUESTIONARI!AF125:AH125,ESITI_QUESTIONARI!AJ125:AL125,ESITI_QUESTIONARI!AN125,ESITI_QUESTIONARI!AQ125)),"NON RISPONDE",AVERAGE(ESITI_QUESTIONARI!N125:T125,ESITI_QUESTIONARI!V125:X125,ESITI_QUESTIONARI!Z125:AD125,ESITI_QUESTIONARI!AF125:AH125,ESITI_QUESTIONARI!AJ125:AL125,ESITI_QUESTIONARI!AN125,ESITI_QUESTIONARI!AQ125)))</f>
        <v/>
      </c>
    </row>
    <row r="126" spans="1:8">
      <c r="A126" t="str">
        <f>IF(ESITI_QUESTIONARI!A126="","",TRIM(ESITI_QUESTIONARI!A126))</f>
        <v/>
      </c>
      <c r="B126" t="str">
        <f t="shared" si="2"/>
        <v/>
      </c>
      <c r="C126" t="str">
        <f>IF(ESITI_QUESTIONARI!C126="","",TRIM(ESITI_QUESTIONARI!C126))</f>
        <v/>
      </c>
      <c r="D126" t="str">
        <f>IFERROR(UPPER(TRIM(ESITI_QUESTIONARI!U126)),"")</f>
        <v/>
      </c>
      <c r="E126" t="str">
        <f>IFERROR(UPPER(TRIM(ESITI_QUESTIONARI!Y126)),"")</f>
        <v/>
      </c>
      <c r="F126" t="str">
        <f>IFERROR(UPPER(TRIM(ESITI_QUESTIONARI!AE126)),"")</f>
        <v/>
      </c>
      <c r="G126" t="str">
        <f>IFERROR(UPPER(TRIM(ESITI_QUESTIONARI!AI126)),"")</f>
        <v/>
      </c>
      <c r="H126" s="8" t="str">
        <f>IF(C126="","",IF(ISERROR(AVERAGE(ESITI_QUESTIONARI!N126:T126,ESITI_QUESTIONARI!V126:X126,ESITI_QUESTIONARI!Z126:AD126,ESITI_QUESTIONARI!AF126:AH126,ESITI_QUESTIONARI!AJ126:AL126,ESITI_QUESTIONARI!AN126,ESITI_QUESTIONARI!AQ126)),"NON RISPONDE",AVERAGE(ESITI_QUESTIONARI!N126:T126,ESITI_QUESTIONARI!V126:X126,ESITI_QUESTIONARI!Z126:AD126,ESITI_QUESTIONARI!AF126:AH126,ESITI_QUESTIONARI!AJ126:AL126,ESITI_QUESTIONARI!AN126,ESITI_QUESTIONARI!AQ126)))</f>
        <v/>
      </c>
    </row>
    <row r="127" spans="1:8">
      <c r="A127" t="str">
        <f>IF(ESITI_QUESTIONARI!A127="","",TRIM(ESITI_QUESTIONARI!A127))</f>
        <v/>
      </c>
      <c r="B127" t="str">
        <f t="shared" si="2"/>
        <v/>
      </c>
      <c r="C127" t="str">
        <f>IF(ESITI_QUESTIONARI!C127="","",TRIM(ESITI_QUESTIONARI!C127))</f>
        <v/>
      </c>
      <c r="D127" t="str">
        <f>IFERROR(UPPER(TRIM(ESITI_QUESTIONARI!U127)),"")</f>
        <v/>
      </c>
      <c r="E127" t="str">
        <f>IFERROR(UPPER(TRIM(ESITI_QUESTIONARI!Y127)),"")</f>
        <v/>
      </c>
      <c r="F127" t="str">
        <f>IFERROR(UPPER(TRIM(ESITI_QUESTIONARI!AE127)),"")</f>
        <v/>
      </c>
      <c r="G127" t="str">
        <f>IFERROR(UPPER(TRIM(ESITI_QUESTIONARI!AI127)),"")</f>
        <v/>
      </c>
      <c r="H127" s="8" t="str">
        <f>IF(C127="","",IF(ISERROR(AVERAGE(ESITI_QUESTIONARI!N127:T127,ESITI_QUESTIONARI!V127:X127,ESITI_QUESTIONARI!Z127:AD127,ESITI_QUESTIONARI!AF127:AH127,ESITI_QUESTIONARI!AJ127:AL127,ESITI_QUESTIONARI!AN127,ESITI_QUESTIONARI!AQ127)),"NON RISPONDE",AVERAGE(ESITI_QUESTIONARI!N127:T127,ESITI_QUESTIONARI!V127:X127,ESITI_QUESTIONARI!Z127:AD127,ESITI_QUESTIONARI!AF127:AH127,ESITI_QUESTIONARI!AJ127:AL127,ESITI_QUESTIONARI!AN127,ESITI_QUESTIONARI!AQ127)))</f>
        <v/>
      </c>
    </row>
    <row r="128" spans="1:8">
      <c r="A128" t="str">
        <f>IF(ESITI_QUESTIONARI!A128="","",TRIM(ESITI_QUESTIONARI!A128))</f>
        <v/>
      </c>
      <c r="B128" t="str">
        <f t="shared" si="2"/>
        <v/>
      </c>
      <c r="C128" t="str">
        <f>IF(ESITI_QUESTIONARI!C128="","",TRIM(ESITI_QUESTIONARI!C128))</f>
        <v/>
      </c>
      <c r="D128" t="str">
        <f>IFERROR(UPPER(TRIM(ESITI_QUESTIONARI!U128)),"")</f>
        <v/>
      </c>
      <c r="E128" t="str">
        <f>IFERROR(UPPER(TRIM(ESITI_QUESTIONARI!Y128)),"")</f>
        <v/>
      </c>
      <c r="F128" t="str">
        <f>IFERROR(UPPER(TRIM(ESITI_QUESTIONARI!AE128)),"")</f>
        <v/>
      </c>
      <c r="G128" t="str">
        <f>IFERROR(UPPER(TRIM(ESITI_QUESTIONARI!AI128)),"")</f>
        <v/>
      </c>
      <c r="H128" s="8" t="str">
        <f>IF(C128="","",IF(ISERROR(AVERAGE(ESITI_QUESTIONARI!N128:T128,ESITI_QUESTIONARI!V128:X128,ESITI_QUESTIONARI!Z128:AD128,ESITI_QUESTIONARI!AF128:AH128,ESITI_QUESTIONARI!AJ128:AL128,ESITI_QUESTIONARI!AN128,ESITI_QUESTIONARI!AQ128)),"NON RISPONDE",AVERAGE(ESITI_QUESTIONARI!N128:T128,ESITI_QUESTIONARI!V128:X128,ESITI_QUESTIONARI!Z128:AD128,ESITI_QUESTIONARI!AF128:AH128,ESITI_QUESTIONARI!AJ128:AL128,ESITI_QUESTIONARI!AN128,ESITI_QUESTIONARI!AQ128)))</f>
        <v/>
      </c>
    </row>
    <row r="129" spans="1:8">
      <c r="A129" t="str">
        <f>IF(ESITI_QUESTIONARI!A129="","",TRIM(ESITI_QUESTIONARI!A129))</f>
        <v/>
      </c>
      <c r="B129" t="str">
        <f t="shared" si="2"/>
        <v/>
      </c>
      <c r="C129" t="str">
        <f>IF(ESITI_QUESTIONARI!C129="","",TRIM(ESITI_QUESTIONARI!C129))</f>
        <v/>
      </c>
      <c r="D129" t="str">
        <f>IFERROR(UPPER(TRIM(ESITI_QUESTIONARI!U129)),"")</f>
        <v/>
      </c>
      <c r="E129" t="str">
        <f>IFERROR(UPPER(TRIM(ESITI_QUESTIONARI!Y129)),"")</f>
        <v/>
      </c>
      <c r="F129" t="str">
        <f>IFERROR(UPPER(TRIM(ESITI_QUESTIONARI!AE129)),"")</f>
        <v/>
      </c>
      <c r="G129" t="str">
        <f>IFERROR(UPPER(TRIM(ESITI_QUESTIONARI!AI129)),"")</f>
        <v/>
      </c>
      <c r="H129" s="8" t="str">
        <f>IF(C129="","",IF(ISERROR(AVERAGE(ESITI_QUESTIONARI!N129:T129,ESITI_QUESTIONARI!V129:X129,ESITI_QUESTIONARI!Z129:AD129,ESITI_QUESTIONARI!AF129:AH129,ESITI_QUESTIONARI!AJ129:AL129,ESITI_QUESTIONARI!AN129,ESITI_QUESTIONARI!AQ129)),"NON RISPONDE",AVERAGE(ESITI_QUESTIONARI!N129:T129,ESITI_QUESTIONARI!V129:X129,ESITI_QUESTIONARI!Z129:AD129,ESITI_QUESTIONARI!AF129:AH129,ESITI_QUESTIONARI!AJ129:AL129,ESITI_QUESTIONARI!AN129,ESITI_QUESTIONARI!AQ129)))</f>
        <v/>
      </c>
    </row>
    <row r="130" spans="1:8">
      <c r="A130" t="str">
        <f>IF(ESITI_QUESTIONARI!A130="","",TRIM(ESITI_QUESTIONARI!A130))</f>
        <v/>
      </c>
      <c r="B130" t="str">
        <f t="shared" si="2"/>
        <v/>
      </c>
      <c r="C130" t="str">
        <f>IF(ESITI_QUESTIONARI!C130="","",TRIM(ESITI_QUESTIONARI!C130))</f>
        <v/>
      </c>
      <c r="D130" t="str">
        <f>IFERROR(UPPER(TRIM(ESITI_QUESTIONARI!U130)),"")</f>
        <v/>
      </c>
      <c r="E130" t="str">
        <f>IFERROR(UPPER(TRIM(ESITI_QUESTIONARI!Y130)),"")</f>
        <v/>
      </c>
      <c r="F130" t="str">
        <f>IFERROR(UPPER(TRIM(ESITI_QUESTIONARI!AE130)),"")</f>
        <v/>
      </c>
      <c r="G130" t="str">
        <f>IFERROR(UPPER(TRIM(ESITI_QUESTIONARI!AI130)),"")</f>
        <v/>
      </c>
      <c r="H130" s="8" t="str">
        <f>IF(C130="","",IF(ISERROR(AVERAGE(ESITI_QUESTIONARI!N130:T130,ESITI_QUESTIONARI!V130:X130,ESITI_QUESTIONARI!Z130:AD130,ESITI_QUESTIONARI!AF130:AH130,ESITI_QUESTIONARI!AJ130:AL130,ESITI_QUESTIONARI!AN130,ESITI_QUESTIONARI!AQ130)),"NON RISPONDE",AVERAGE(ESITI_QUESTIONARI!N130:T130,ESITI_QUESTIONARI!V130:X130,ESITI_QUESTIONARI!Z130:AD130,ESITI_QUESTIONARI!AF130:AH130,ESITI_QUESTIONARI!AJ130:AL130,ESITI_QUESTIONARI!AN130,ESITI_QUESTIONARI!AQ130)))</f>
        <v/>
      </c>
    </row>
    <row r="131" spans="1:8">
      <c r="A131" t="str">
        <f>IF(ESITI_QUESTIONARI!A131="","",TRIM(ESITI_QUESTIONARI!A131))</f>
        <v/>
      </c>
      <c r="B131" t="str">
        <f t="shared" ref="B131:B194" si="3">IF(C131="","",C131)</f>
        <v/>
      </c>
      <c r="C131" t="str">
        <f>IF(ESITI_QUESTIONARI!C131="","",TRIM(ESITI_QUESTIONARI!C131))</f>
        <v/>
      </c>
      <c r="D131" t="str">
        <f>IFERROR(UPPER(TRIM(ESITI_QUESTIONARI!U131)),"")</f>
        <v/>
      </c>
      <c r="E131" t="str">
        <f>IFERROR(UPPER(TRIM(ESITI_QUESTIONARI!Y131)),"")</f>
        <v/>
      </c>
      <c r="F131" t="str">
        <f>IFERROR(UPPER(TRIM(ESITI_QUESTIONARI!AE131)),"")</f>
        <v/>
      </c>
      <c r="G131" t="str">
        <f>IFERROR(UPPER(TRIM(ESITI_QUESTIONARI!AI131)),"")</f>
        <v/>
      </c>
      <c r="H131" s="8" t="str">
        <f>IF(C131="","",IF(ISERROR(AVERAGE(ESITI_QUESTIONARI!N131:T131,ESITI_QUESTIONARI!V131:X131,ESITI_QUESTIONARI!Z131:AD131,ESITI_QUESTIONARI!AF131:AH131,ESITI_QUESTIONARI!AJ131:AL131,ESITI_QUESTIONARI!AN131,ESITI_QUESTIONARI!AQ131)),"NON RISPONDE",AVERAGE(ESITI_QUESTIONARI!N131:T131,ESITI_QUESTIONARI!V131:X131,ESITI_QUESTIONARI!Z131:AD131,ESITI_QUESTIONARI!AF131:AH131,ESITI_QUESTIONARI!AJ131:AL131,ESITI_QUESTIONARI!AN131,ESITI_QUESTIONARI!AQ131)))</f>
        <v/>
      </c>
    </row>
    <row r="132" spans="1:8">
      <c r="A132" t="str">
        <f>IF(ESITI_QUESTIONARI!A132="","",TRIM(ESITI_QUESTIONARI!A132))</f>
        <v/>
      </c>
      <c r="B132" t="str">
        <f t="shared" si="3"/>
        <v/>
      </c>
      <c r="C132" t="str">
        <f>IF(ESITI_QUESTIONARI!C132="","",TRIM(ESITI_QUESTIONARI!C132))</f>
        <v/>
      </c>
      <c r="D132" t="str">
        <f>IFERROR(UPPER(TRIM(ESITI_QUESTIONARI!U132)),"")</f>
        <v/>
      </c>
      <c r="E132" t="str">
        <f>IFERROR(UPPER(TRIM(ESITI_QUESTIONARI!Y132)),"")</f>
        <v/>
      </c>
      <c r="F132" t="str">
        <f>IFERROR(UPPER(TRIM(ESITI_QUESTIONARI!AE132)),"")</f>
        <v/>
      </c>
      <c r="G132" t="str">
        <f>IFERROR(UPPER(TRIM(ESITI_QUESTIONARI!AI132)),"")</f>
        <v/>
      </c>
      <c r="H132" s="8" t="str">
        <f>IF(C132="","",IF(ISERROR(AVERAGE(ESITI_QUESTIONARI!N132:T132,ESITI_QUESTIONARI!V132:X132,ESITI_QUESTIONARI!Z132:AD132,ESITI_QUESTIONARI!AF132:AH132,ESITI_QUESTIONARI!AJ132:AL132,ESITI_QUESTIONARI!AN132,ESITI_QUESTIONARI!AQ132)),"NON RISPONDE",AVERAGE(ESITI_QUESTIONARI!N132:T132,ESITI_QUESTIONARI!V132:X132,ESITI_QUESTIONARI!Z132:AD132,ESITI_QUESTIONARI!AF132:AH132,ESITI_QUESTIONARI!AJ132:AL132,ESITI_QUESTIONARI!AN132,ESITI_QUESTIONARI!AQ132)))</f>
        <v/>
      </c>
    </row>
    <row r="133" spans="1:8">
      <c r="A133" t="str">
        <f>IF(ESITI_QUESTIONARI!A133="","",TRIM(ESITI_QUESTIONARI!A133))</f>
        <v/>
      </c>
      <c r="B133" t="str">
        <f t="shared" si="3"/>
        <v/>
      </c>
      <c r="C133" t="str">
        <f>IF(ESITI_QUESTIONARI!C133="","",TRIM(ESITI_QUESTIONARI!C133))</f>
        <v/>
      </c>
      <c r="D133" t="str">
        <f>IFERROR(UPPER(TRIM(ESITI_QUESTIONARI!U133)),"")</f>
        <v/>
      </c>
      <c r="E133" t="str">
        <f>IFERROR(UPPER(TRIM(ESITI_QUESTIONARI!Y133)),"")</f>
        <v/>
      </c>
      <c r="F133" t="str">
        <f>IFERROR(UPPER(TRIM(ESITI_QUESTIONARI!AE133)),"")</f>
        <v/>
      </c>
      <c r="G133" t="str">
        <f>IFERROR(UPPER(TRIM(ESITI_QUESTIONARI!AI133)),"")</f>
        <v/>
      </c>
      <c r="H133" s="8" t="str">
        <f>IF(C133="","",IF(ISERROR(AVERAGE(ESITI_QUESTIONARI!N133:T133,ESITI_QUESTIONARI!V133:X133,ESITI_QUESTIONARI!Z133:AD133,ESITI_QUESTIONARI!AF133:AH133,ESITI_QUESTIONARI!AJ133:AL133,ESITI_QUESTIONARI!AN133,ESITI_QUESTIONARI!AQ133)),"NON RISPONDE",AVERAGE(ESITI_QUESTIONARI!N133:T133,ESITI_QUESTIONARI!V133:X133,ESITI_QUESTIONARI!Z133:AD133,ESITI_QUESTIONARI!AF133:AH133,ESITI_QUESTIONARI!AJ133:AL133,ESITI_QUESTIONARI!AN133,ESITI_QUESTIONARI!AQ133)))</f>
        <v/>
      </c>
    </row>
    <row r="134" spans="1:8">
      <c r="A134" t="str">
        <f>IF(ESITI_QUESTIONARI!A134="","",TRIM(ESITI_QUESTIONARI!A134))</f>
        <v/>
      </c>
      <c r="B134" t="str">
        <f t="shared" si="3"/>
        <v/>
      </c>
      <c r="C134" t="str">
        <f>IF(ESITI_QUESTIONARI!C134="","",TRIM(ESITI_QUESTIONARI!C134))</f>
        <v/>
      </c>
      <c r="D134" t="str">
        <f>IFERROR(UPPER(TRIM(ESITI_QUESTIONARI!U134)),"")</f>
        <v/>
      </c>
      <c r="E134" t="str">
        <f>IFERROR(UPPER(TRIM(ESITI_QUESTIONARI!Y134)),"")</f>
        <v/>
      </c>
      <c r="F134" t="str">
        <f>IFERROR(UPPER(TRIM(ESITI_QUESTIONARI!AE134)),"")</f>
        <v/>
      </c>
      <c r="G134" t="str">
        <f>IFERROR(UPPER(TRIM(ESITI_QUESTIONARI!AI134)),"")</f>
        <v/>
      </c>
      <c r="H134" s="8" t="str">
        <f>IF(C134="","",IF(ISERROR(AVERAGE(ESITI_QUESTIONARI!N134:T134,ESITI_QUESTIONARI!V134:X134,ESITI_QUESTIONARI!Z134:AD134,ESITI_QUESTIONARI!AF134:AH134,ESITI_QUESTIONARI!AJ134:AL134,ESITI_QUESTIONARI!AN134,ESITI_QUESTIONARI!AQ134)),"NON RISPONDE",AVERAGE(ESITI_QUESTIONARI!N134:T134,ESITI_QUESTIONARI!V134:X134,ESITI_QUESTIONARI!Z134:AD134,ESITI_QUESTIONARI!AF134:AH134,ESITI_QUESTIONARI!AJ134:AL134,ESITI_QUESTIONARI!AN134,ESITI_QUESTIONARI!AQ134)))</f>
        <v/>
      </c>
    </row>
    <row r="135" spans="1:8">
      <c r="A135" t="str">
        <f>IF(ESITI_QUESTIONARI!A135="","",TRIM(ESITI_QUESTIONARI!A135))</f>
        <v/>
      </c>
      <c r="B135" t="str">
        <f t="shared" si="3"/>
        <v/>
      </c>
      <c r="C135" t="str">
        <f>IF(ESITI_QUESTIONARI!C135="","",TRIM(ESITI_QUESTIONARI!C135))</f>
        <v/>
      </c>
      <c r="D135" t="str">
        <f>IFERROR(UPPER(TRIM(ESITI_QUESTIONARI!U135)),"")</f>
        <v/>
      </c>
      <c r="E135" t="str">
        <f>IFERROR(UPPER(TRIM(ESITI_QUESTIONARI!Y135)),"")</f>
        <v/>
      </c>
      <c r="F135" t="str">
        <f>IFERROR(UPPER(TRIM(ESITI_QUESTIONARI!AE135)),"")</f>
        <v/>
      </c>
      <c r="G135" t="str">
        <f>IFERROR(UPPER(TRIM(ESITI_QUESTIONARI!AI135)),"")</f>
        <v/>
      </c>
      <c r="H135" s="8" t="str">
        <f>IF(C135="","",IF(ISERROR(AVERAGE(ESITI_QUESTIONARI!N135:T135,ESITI_QUESTIONARI!V135:X135,ESITI_QUESTIONARI!Z135:AD135,ESITI_QUESTIONARI!AF135:AH135,ESITI_QUESTIONARI!AJ135:AL135,ESITI_QUESTIONARI!AN135,ESITI_QUESTIONARI!AQ135)),"NON RISPONDE",AVERAGE(ESITI_QUESTIONARI!N135:T135,ESITI_QUESTIONARI!V135:X135,ESITI_QUESTIONARI!Z135:AD135,ESITI_QUESTIONARI!AF135:AH135,ESITI_QUESTIONARI!AJ135:AL135,ESITI_QUESTIONARI!AN135,ESITI_QUESTIONARI!AQ135)))</f>
        <v/>
      </c>
    </row>
    <row r="136" spans="1:8">
      <c r="A136" t="str">
        <f>IF(ESITI_QUESTIONARI!A136="","",TRIM(ESITI_QUESTIONARI!A136))</f>
        <v/>
      </c>
      <c r="B136" t="str">
        <f t="shared" si="3"/>
        <v/>
      </c>
      <c r="C136" t="str">
        <f>IF(ESITI_QUESTIONARI!C136="","",TRIM(ESITI_QUESTIONARI!C136))</f>
        <v/>
      </c>
      <c r="D136" t="str">
        <f>IFERROR(UPPER(TRIM(ESITI_QUESTIONARI!U136)),"")</f>
        <v/>
      </c>
      <c r="E136" t="str">
        <f>IFERROR(UPPER(TRIM(ESITI_QUESTIONARI!Y136)),"")</f>
        <v/>
      </c>
      <c r="F136" t="str">
        <f>IFERROR(UPPER(TRIM(ESITI_QUESTIONARI!AE136)),"")</f>
        <v/>
      </c>
      <c r="G136" t="str">
        <f>IFERROR(UPPER(TRIM(ESITI_QUESTIONARI!AI136)),"")</f>
        <v/>
      </c>
      <c r="H136" s="8" t="str">
        <f>IF(C136="","",IF(ISERROR(AVERAGE(ESITI_QUESTIONARI!N136:T136,ESITI_QUESTIONARI!V136:X136,ESITI_QUESTIONARI!Z136:AD136,ESITI_QUESTIONARI!AF136:AH136,ESITI_QUESTIONARI!AJ136:AL136,ESITI_QUESTIONARI!AN136,ESITI_QUESTIONARI!AQ136)),"NON RISPONDE",AVERAGE(ESITI_QUESTIONARI!N136:T136,ESITI_QUESTIONARI!V136:X136,ESITI_QUESTIONARI!Z136:AD136,ESITI_QUESTIONARI!AF136:AH136,ESITI_QUESTIONARI!AJ136:AL136,ESITI_QUESTIONARI!AN136,ESITI_QUESTIONARI!AQ136)))</f>
        <v/>
      </c>
    </row>
    <row r="137" spans="1:8">
      <c r="A137" t="str">
        <f>IF(ESITI_QUESTIONARI!A137="","",TRIM(ESITI_QUESTIONARI!A137))</f>
        <v/>
      </c>
      <c r="B137" t="str">
        <f t="shared" si="3"/>
        <v/>
      </c>
      <c r="C137" t="str">
        <f>IF(ESITI_QUESTIONARI!C137="","",TRIM(ESITI_QUESTIONARI!C137))</f>
        <v/>
      </c>
      <c r="D137" t="str">
        <f>IFERROR(UPPER(TRIM(ESITI_QUESTIONARI!U137)),"")</f>
        <v/>
      </c>
      <c r="E137" t="str">
        <f>IFERROR(UPPER(TRIM(ESITI_QUESTIONARI!Y137)),"")</f>
        <v/>
      </c>
      <c r="F137" t="str">
        <f>IFERROR(UPPER(TRIM(ESITI_QUESTIONARI!AE137)),"")</f>
        <v/>
      </c>
      <c r="G137" t="str">
        <f>IFERROR(UPPER(TRIM(ESITI_QUESTIONARI!AI137)),"")</f>
        <v/>
      </c>
      <c r="H137" s="8" t="str">
        <f>IF(C137="","",IF(ISERROR(AVERAGE(ESITI_QUESTIONARI!N137:T137,ESITI_QUESTIONARI!V137:X137,ESITI_QUESTIONARI!Z137:AD137,ESITI_QUESTIONARI!AF137:AH137,ESITI_QUESTIONARI!AJ137:AL137,ESITI_QUESTIONARI!AN137,ESITI_QUESTIONARI!AQ137)),"NON RISPONDE",AVERAGE(ESITI_QUESTIONARI!N137:T137,ESITI_QUESTIONARI!V137:X137,ESITI_QUESTIONARI!Z137:AD137,ESITI_QUESTIONARI!AF137:AH137,ESITI_QUESTIONARI!AJ137:AL137,ESITI_QUESTIONARI!AN137,ESITI_QUESTIONARI!AQ137)))</f>
        <v/>
      </c>
    </row>
    <row r="138" spans="1:8">
      <c r="A138" t="str">
        <f>IF(ESITI_QUESTIONARI!A138="","",TRIM(ESITI_QUESTIONARI!A138))</f>
        <v/>
      </c>
      <c r="B138" t="str">
        <f t="shared" si="3"/>
        <v/>
      </c>
      <c r="C138" t="str">
        <f>IF(ESITI_QUESTIONARI!C138="","",TRIM(ESITI_QUESTIONARI!C138))</f>
        <v/>
      </c>
      <c r="D138" t="str">
        <f>IFERROR(UPPER(TRIM(ESITI_QUESTIONARI!U138)),"")</f>
        <v/>
      </c>
      <c r="E138" t="str">
        <f>IFERROR(UPPER(TRIM(ESITI_QUESTIONARI!Y138)),"")</f>
        <v/>
      </c>
      <c r="F138" t="str">
        <f>IFERROR(UPPER(TRIM(ESITI_QUESTIONARI!AE138)),"")</f>
        <v/>
      </c>
      <c r="G138" t="str">
        <f>IFERROR(UPPER(TRIM(ESITI_QUESTIONARI!AI138)),"")</f>
        <v/>
      </c>
      <c r="H138" s="8" t="str">
        <f>IF(C138="","",IF(ISERROR(AVERAGE(ESITI_QUESTIONARI!N138:T138,ESITI_QUESTIONARI!V138:X138,ESITI_QUESTIONARI!Z138:AD138,ESITI_QUESTIONARI!AF138:AH138,ESITI_QUESTIONARI!AJ138:AL138,ESITI_QUESTIONARI!AN138,ESITI_QUESTIONARI!AQ138)),"NON RISPONDE",AVERAGE(ESITI_QUESTIONARI!N138:T138,ESITI_QUESTIONARI!V138:X138,ESITI_QUESTIONARI!Z138:AD138,ESITI_QUESTIONARI!AF138:AH138,ESITI_QUESTIONARI!AJ138:AL138,ESITI_QUESTIONARI!AN138,ESITI_QUESTIONARI!AQ138)))</f>
        <v/>
      </c>
    </row>
    <row r="139" spans="1:8">
      <c r="A139" t="str">
        <f>IF(ESITI_QUESTIONARI!A139="","",TRIM(ESITI_QUESTIONARI!A139))</f>
        <v/>
      </c>
      <c r="B139" t="str">
        <f t="shared" si="3"/>
        <v/>
      </c>
      <c r="C139" t="str">
        <f>IF(ESITI_QUESTIONARI!C139="","",TRIM(ESITI_QUESTIONARI!C139))</f>
        <v/>
      </c>
      <c r="D139" t="str">
        <f>IFERROR(UPPER(TRIM(ESITI_QUESTIONARI!U139)),"")</f>
        <v/>
      </c>
      <c r="E139" t="str">
        <f>IFERROR(UPPER(TRIM(ESITI_QUESTIONARI!Y139)),"")</f>
        <v/>
      </c>
      <c r="F139" t="str">
        <f>IFERROR(UPPER(TRIM(ESITI_QUESTIONARI!AE139)),"")</f>
        <v/>
      </c>
      <c r="G139" t="str">
        <f>IFERROR(UPPER(TRIM(ESITI_QUESTIONARI!AI139)),"")</f>
        <v/>
      </c>
      <c r="H139" s="8" t="str">
        <f>IF(C139="","",IF(ISERROR(AVERAGE(ESITI_QUESTIONARI!N139:T139,ESITI_QUESTIONARI!V139:X139,ESITI_QUESTIONARI!Z139:AD139,ESITI_QUESTIONARI!AF139:AH139,ESITI_QUESTIONARI!AJ139:AL139,ESITI_QUESTIONARI!AN139,ESITI_QUESTIONARI!AQ139)),"NON RISPONDE",AVERAGE(ESITI_QUESTIONARI!N139:T139,ESITI_QUESTIONARI!V139:X139,ESITI_QUESTIONARI!Z139:AD139,ESITI_QUESTIONARI!AF139:AH139,ESITI_QUESTIONARI!AJ139:AL139,ESITI_QUESTIONARI!AN139,ESITI_QUESTIONARI!AQ139)))</f>
        <v/>
      </c>
    </row>
    <row r="140" spans="1:8">
      <c r="A140" t="str">
        <f>IF(ESITI_QUESTIONARI!A140="","",TRIM(ESITI_QUESTIONARI!A140))</f>
        <v/>
      </c>
      <c r="B140" t="str">
        <f t="shared" si="3"/>
        <v/>
      </c>
      <c r="C140" t="str">
        <f>IF(ESITI_QUESTIONARI!C140="","",TRIM(ESITI_QUESTIONARI!C140))</f>
        <v/>
      </c>
      <c r="D140" t="str">
        <f>IFERROR(UPPER(TRIM(ESITI_QUESTIONARI!U140)),"")</f>
        <v/>
      </c>
      <c r="E140" t="str">
        <f>IFERROR(UPPER(TRIM(ESITI_QUESTIONARI!Y140)),"")</f>
        <v/>
      </c>
      <c r="F140" t="str">
        <f>IFERROR(UPPER(TRIM(ESITI_QUESTIONARI!AE140)),"")</f>
        <v/>
      </c>
      <c r="G140" t="str">
        <f>IFERROR(UPPER(TRIM(ESITI_QUESTIONARI!AI140)),"")</f>
        <v/>
      </c>
      <c r="H140" s="8" t="str">
        <f>IF(C140="","",IF(ISERROR(AVERAGE(ESITI_QUESTIONARI!N140:T140,ESITI_QUESTIONARI!V140:X140,ESITI_QUESTIONARI!Z140:AD140,ESITI_QUESTIONARI!AF140:AH140,ESITI_QUESTIONARI!AJ140:AL140,ESITI_QUESTIONARI!AN140,ESITI_QUESTIONARI!AQ140)),"NON RISPONDE",AVERAGE(ESITI_QUESTIONARI!N140:T140,ESITI_QUESTIONARI!V140:X140,ESITI_QUESTIONARI!Z140:AD140,ESITI_QUESTIONARI!AF140:AH140,ESITI_QUESTIONARI!AJ140:AL140,ESITI_QUESTIONARI!AN140,ESITI_QUESTIONARI!AQ140)))</f>
        <v/>
      </c>
    </row>
    <row r="141" spans="1:8">
      <c r="A141" t="str">
        <f>IF(ESITI_QUESTIONARI!A141="","",TRIM(ESITI_QUESTIONARI!A141))</f>
        <v/>
      </c>
      <c r="B141" t="str">
        <f t="shared" si="3"/>
        <v/>
      </c>
      <c r="C141" t="str">
        <f>IF(ESITI_QUESTIONARI!C141="","",TRIM(ESITI_QUESTIONARI!C141))</f>
        <v/>
      </c>
      <c r="D141" t="str">
        <f>IFERROR(UPPER(TRIM(ESITI_QUESTIONARI!U141)),"")</f>
        <v/>
      </c>
      <c r="E141" t="str">
        <f>IFERROR(UPPER(TRIM(ESITI_QUESTIONARI!Y141)),"")</f>
        <v/>
      </c>
      <c r="F141" t="str">
        <f>IFERROR(UPPER(TRIM(ESITI_QUESTIONARI!AE141)),"")</f>
        <v/>
      </c>
      <c r="G141" t="str">
        <f>IFERROR(UPPER(TRIM(ESITI_QUESTIONARI!AI141)),"")</f>
        <v/>
      </c>
      <c r="H141" s="8" t="str">
        <f>IF(C141="","",IF(ISERROR(AVERAGE(ESITI_QUESTIONARI!N141:T141,ESITI_QUESTIONARI!V141:X141,ESITI_QUESTIONARI!Z141:AD141,ESITI_QUESTIONARI!AF141:AH141,ESITI_QUESTIONARI!AJ141:AL141,ESITI_QUESTIONARI!AN141,ESITI_QUESTIONARI!AQ141)),"NON RISPONDE",AVERAGE(ESITI_QUESTIONARI!N141:T141,ESITI_QUESTIONARI!V141:X141,ESITI_QUESTIONARI!Z141:AD141,ESITI_QUESTIONARI!AF141:AH141,ESITI_QUESTIONARI!AJ141:AL141,ESITI_QUESTIONARI!AN141,ESITI_QUESTIONARI!AQ141)))</f>
        <v/>
      </c>
    </row>
    <row r="142" spans="1:8">
      <c r="A142" t="str">
        <f>IF(ESITI_QUESTIONARI!A142="","",TRIM(ESITI_QUESTIONARI!A142))</f>
        <v/>
      </c>
      <c r="B142" t="str">
        <f t="shared" si="3"/>
        <v/>
      </c>
      <c r="C142" t="str">
        <f>IF(ESITI_QUESTIONARI!C142="","",TRIM(ESITI_QUESTIONARI!C142))</f>
        <v/>
      </c>
      <c r="D142" t="str">
        <f>IFERROR(UPPER(TRIM(ESITI_QUESTIONARI!U142)),"")</f>
        <v/>
      </c>
      <c r="E142" t="str">
        <f>IFERROR(UPPER(TRIM(ESITI_QUESTIONARI!Y142)),"")</f>
        <v/>
      </c>
      <c r="F142" t="str">
        <f>IFERROR(UPPER(TRIM(ESITI_QUESTIONARI!AE142)),"")</f>
        <v/>
      </c>
      <c r="G142" t="str">
        <f>IFERROR(UPPER(TRIM(ESITI_QUESTIONARI!AI142)),"")</f>
        <v/>
      </c>
      <c r="H142" s="8" t="str">
        <f>IF(C142="","",IF(ISERROR(AVERAGE(ESITI_QUESTIONARI!N142:T142,ESITI_QUESTIONARI!V142:X142,ESITI_QUESTIONARI!Z142:AD142,ESITI_QUESTIONARI!AF142:AH142,ESITI_QUESTIONARI!AJ142:AL142,ESITI_QUESTIONARI!AN142,ESITI_QUESTIONARI!AQ142)),"NON RISPONDE",AVERAGE(ESITI_QUESTIONARI!N142:T142,ESITI_QUESTIONARI!V142:X142,ESITI_QUESTIONARI!Z142:AD142,ESITI_QUESTIONARI!AF142:AH142,ESITI_QUESTIONARI!AJ142:AL142,ESITI_QUESTIONARI!AN142,ESITI_QUESTIONARI!AQ142)))</f>
        <v/>
      </c>
    </row>
    <row r="143" spans="1:8">
      <c r="A143" t="str">
        <f>IF(ESITI_QUESTIONARI!A143="","",TRIM(ESITI_QUESTIONARI!A143))</f>
        <v/>
      </c>
      <c r="B143" t="str">
        <f t="shared" si="3"/>
        <v/>
      </c>
      <c r="C143" t="str">
        <f>IF(ESITI_QUESTIONARI!C143="","",TRIM(ESITI_QUESTIONARI!C143))</f>
        <v/>
      </c>
      <c r="D143" t="str">
        <f>IFERROR(UPPER(TRIM(ESITI_QUESTIONARI!U143)),"")</f>
        <v/>
      </c>
      <c r="E143" t="str">
        <f>IFERROR(UPPER(TRIM(ESITI_QUESTIONARI!Y143)),"")</f>
        <v/>
      </c>
      <c r="F143" t="str">
        <f>IFERROR(UPPER(TRIM(ESITI_QUESTIONARI!AE143)),"")</f>
        <v/>
      </c>
      <c r="G143" t="str">
        <f>IFERROR(UPPER(TRIM(ESITI_QUESTIONARI!AI143)),"")</f>
        <v/>
      </c>
      <c r="H143" s="8" t="str">
        <f>IF(C143="","",IF(ISERROR(AVERAGE(ESITI_QUESTIONARI!N143:T143,ESITI_QUESTIONARI!V143:X143,ESITI_QUESTIONARI!Z143:AD143,ESITI_QUESTIONARI!AF143:AH143,ESITI_QUESTIONARI!AJ143:AL143,ESITI_QUESTIONARI!AN143,ESITI_QUESTIONARI!AQ143)),"NON RISPONDE",AVERAGE(ESITI_QUESTIONARI!N143:T143,ESITI_QUESTIONARI!V143:X143,ESITI_QUESTIONARI!Z143:AD143,ESITI_QUESTIONARI!AF143:AH143,ESITI_QUESTIONARI!AJ143:AL143,ESITI_QUESTIONARI!AN143,ESITI_QUESTIONARI!AQ143)))</f>
        <v/>
      </c>
    </row>
    <row r="144" spans="1:8">
      <c r="A144" t="str">
        <f>IF(ESITI_QUESTIONARI!A144="","",TRIM(ESITI_QUESTIONARI!A144))</f>
        <v/>
      </c>
      <c r="B144" t="str">
        <f t="shared" si="3"/>
        <v/>
      </c>
      <c r="C144" t="str">
        <f>IF(ESITI_QUESTIONARI!C144="","",TRIM(ESITI_QUESTIONARI!C144))</f>
        <v/>
      </c>
      <c r="D144" t="str">
        <f>IFERROR(UPPER(TRIM(ESITI_QUESTIONARI!U144)),"")</f>
        <v/>
      </c>
      <c r="E144" t="str">
        <f>IFERROR(UPPER(TRIM(ESITI_QUESTIONARI!Y144)),"")</f>
        <v/>
      </c>
      <c r="F144" t="str">
        <f>IFERROR(UPPER(TRIM(ESITI_QUESTIONARI!AE144)),"")</f>
        <v/>
      </c>
      <c r="G144" t="str">
        <f>IFERROR(UPPER(TRIM(ESITI_QUESTIONARI!AI144)),"")</f>
        <v/>
      </c>
      <c r="H144" s="8" t="str">
        <f>IF(C144="","",IF(ISERROR(AVERAGE(ESITI_QUESTIONARI!N144:T144,ESITI_QUESTIONARI!V144:X144,ESITI_QUESTIONARI!Z144:AD144,ESITI_QUESTIONARI!AF144:AH144,ESITI_QUESTIONARI!AJ144:AL144,ESITI_QUESTIONARI!AN144,ESITI_QUESTIONARI!AQ144)),"NON RISPONDE",AVERAGE(ESITI_QUESTIONARI!N144:T144,ESITI_QUESTIONARI!V144:X144,ESITI_QUESTIONARI!Z144:AD144,ESITI_QUESTIONARI!AF144:AH144,ESITI_QUESTIONARI!AJ144:AL144,ESITI_QUESTIONARI!AN144,ESITI_QUESTIONARI!AQ144)))</f>
        <v/>
      </c>
    </row>
    <row r="145" spans="1:8">
      <c r="A145" t="str">
        <f>IF(ESITI_QUESTIONARI!A145="","",TRIM(ESITI_QUESTIONARI!A145))</f>
        <v/>
      </c>
      <c r="B145" t="str">
        <f t="shared" si="3"/>
        <v/>
      </c>
      <c r="C145" t="str">
        <f>IF(ESITI_QUESTIONARI!C145="","",TRIM(ESITI_QUESTIONARI!C145))</f>
        <v/>
      </c>
      <c r="D145" t="str">
        <f>IFERROR(UPPER(TRIM(ESITI_QUESTIONARI!U145)),"")</f>
        <v/>
      </c>
      <c r="E145" t="str">
        <f>IFERROR(UPPER(TRIM(ESITI_QUESTIONARI!Y145)),"")</f>
        <v/>
      </c>
      <c r="F145" t="str">
        <f>IFERROR(UPPER(TRIM(ESITI_QUESTIONARI!AE145)),"")</f>
        <v/>
      </c>
      <c r="G145" t="str">
        <f>IFERROR(UPPER(TRIM(ESITI_QUESTIONARI!AI145)),"")</f>
        <v/>
      </c>
      <c r="H145" s="8" t="str">
        <f>IF(C145="","",IF(ISERROR(AVERAGE(ESITI_QUESTIONARI!N145:T145,ESITI_QUESTIONARI!V145:X145,ESITI_QUESTIONARI!Z145:AD145,ESITI_QUESTIONARI!AF145:AH145,ESITI_QUESTIONARI!AJ145:AL145,ESITI_QUESTIONARI!AN145,ESITI_QUESTIONARI!AQ145)),"NON RISPONDE",AVERAGE(ESITI_QUESTIONARI!N145:T145,ESITI_QUESTIONARI!V145:X145,ESITI_QUESTIONARI!Z145:AD145,ESITI_QUESTIONARI!AF145:AH145,ESITI_QUESTIONARI!AJ145:AL145,ESITI_QUESTIONARI!AN145,ESITI_QUESTIONARI!AQ145)))</f>
        <v/>
      </c>
    </row>
    <row r="146" spans="1:8">
      <c r="A146" t="str">
        <f>IF(ESITI_QUESTIONARI!A146="","",TRIM(ESITI_QUESTIONARI!A146))</f>
        <v/>
      </c>
      <c r="B146" t="str">
        <f t="shared" si="3"/>
        <v/>
      </c>
      <c r="C146" t="str">
        <f>IF(ESITI_QUESTIONARI!C146="","",TRIM(ESITI_QUESTIONARI!C146))</f>
        <v/>
      </c>
      <c r="D146" t="str">
        <f>IFERROR(UPPER(TRIM(ESITI_QUESTIONARI!U146)),"")</f>
        <v/>
      </c>
      <c r="E146" t="str">
        <f>IFERROR(UPPER(TRIM(ESITI_QUESTIONARI!Y146)),"")</f>
        <v/>
      </c>
      <c r="F146" t="str">
        <f>IFERROR(UPPER(TRIM(ESITI_QUESTIONARI!AE146)),"")</f>
        <v/>
      </c>
      <c r="G146" t="str">
        <f>IFERROR(UPPER(TRIM(ESITI_QUESTIONARI!AI146)),"")</f>
        <v/>
      </c>
      <c r="H146" s="8" t="str">
        <f>IF(C146="","",IF(ISERROR(AVERAGE(ESITI_QUESTIONARI!N146:T146,ESITI_QUESTIONARI!V146:X146,ESITI_QUESTIONARI!Z146:AD146,ESITI_QUESTIONARI!AF146:AH146,ESITI_QUESTIONARI!AJ146:AL146,ESITI_QUESTIONARI!AN146,ESITI_QUESTIONARI!AQ146)),"NON RISPONDE",AVERAGE(ESITI_QUESTIONARI!N146:T146,ESITI_QUESTIONARI!V146:X146,ESITI_QUESTIONARI!Z146:AD146,ESITI_QUESTIONARI!AF146:AH146,ESITI_QUESTIONARI!AJ146:AL146,ESITI_QUESTIONARI!AN146,ESITI_QUESTIONARI!AQ146)))</f>
        <v/>
      </c>
    </row>
    <row r="147" spans="1:8">
      <c r="A147" t="str">
        <f>IF(ESITI_QUESTIONARI!A147="","",TRIM(ESITI_QUESTIONARI!A147))</f>
        <v/>
      </c>
      <c r="B147" t="str">
        <f t="shared" si="3"/>
        <v/>
      </c>
      <c r="C147" t="str">
        <f>IF(ESITI_QUESTIONARI!C147="","",TRIM(ESITI_QUESTIONARI!C147))</f>
        <v/>
      </c>
      <c r="D147" t="str">
        <f>IFERROR(UPPER(TRIM(ESITI_QUESTIONARI!U147)),"")</f>
        <v/>
      </c>
      <c r="E147" t="str">
        <f>IFERROR(UPPER(TRIM(ESITI_QUESTIONARI!Y147)),"")</f>
        <v/>
      </c>
      <c r="F147" t="str">
        <f>IFERROR(UPPER(TRIM(ESITI_QUESTIONARI!AE147)),"")</f>
        <v/>
      </c>
      <c r="G147" t="str">
        <f>IFERROR(UPPER(TRIM(ESITI_QUESTIONARI!AI147)),"")</f>
        <v/>
      </c>
      <c r="H147" s="8" t="str">
        <f>IF(C147="","",IF(ISERROR(AVERAGE(ESITI_QUESTIONARI!N147:T147,ESITI_QUESTIONARI!V147:X147,ESITI_QUESTIONARI!Z147:AD147,ESITI_QUESTIONARI!AF147:AH147,ESITI_QUESTIONARI!AJ147:AL147,ESITI_QUESTIONARI!AN147,ESITI_QUESTIONARI!AQ147)),"NON RISPONDE",AVERAGE(ESITI_QUESTIONARI!N147:T147,ESITI_QUESTIONARI!V147:X147,ESITI_QUESTIONARI!Z147:AD147,ESITI_QUESTIONARI!AF147:AH147,ESITI_QUESTIONARI!AJ147:AL147,ESITI_QUESTIONARI!AN147,ESITI_QUESTIONARI!AQ147)))</f>
        <v/>
      </c>
    </row>
    <row r="148" spans="1:8">
      <c r="A148" t="str">
        <f>IF(ESITI_QUESTIONARI!A148="","",TRIM(ESITI_QUESTIONARI!A148))</f>
        <v/>
      </c>
      <c r="B148" t="str">
        <f t="shared" si="3"/>
        <v/>
      </c>
      <c r="C148" t="str">
        <f>IF(ESITI_QUESTIONARI!C148="","",TRIM(ESITI_QUESTIONARI!C148))</f>
        <v/>
      </c>
      <c r="D148" t="str">
        <f>IFERROR(UPPER(TRIM(ESITI_QUESTIONARI!U148)),"")</f>
        <v/>
      </c>
      <c r="E148" t="str">
        <f>IFERROR(UPPER(TRIM(ESITI_QUESTIONARI!Y148)),"")</f>
        <v/>
      </c>
      <c r="F148" t="str">
        <f>IFERROR(UPPER(TRIM(ESITI_QUESTIONARI!AE148)),"")</f>
        <v/>
      </c>
      <c r="G148" t="str">
        <f>IFERROR(UPPER(TRIM(ESITI_QUESTIONARI!AI148)),"")</f>
        <v/>
      </c>
      <c r="H148" s="8" t="str">
        <f>IF(C148="","",IF(ISERROR(AVERAGE(ESITI_QUESTIONARI!N148:T148,ESITI_QUESTIONARI!V148:X148,ESITI_QUESTIONARI!Z148:AD148,ESITI_QUESTIONARI!AF148:AH148,ESITI_QUESTIONARI!AJ148:AL148,ESITI_QUESTIONARI!AN148,ESITI_QUESTIONARI!AQ148)),"NON RISPONDE",AVERAGE(ESITI_QUESTIONARI!N148:T148,ESITI_QUESTIONARI!V148:X148,ESITI_QUESTIONARI!Z148:AD148,ESITI_QUESTIONARI!AF148:AH148,ESITI_QUESTIONARI!AJ148:AL148,ESITI_QUESTIONARI!AN148,ESITI_QUESTIONARI!AQ148)))</f>
        <v/>
      </c>
    </row>
    <row r="149" spans="1:8">
      <c r="A149" t="str">
        <f>IF(ESITI_QUESTIONARI!A149="","",TRIM(ESITI_QUESTIONARI!A149))</f>
        <v/>
      </c>
      <c r="B149" t="str">
        <f t="shared" si="3"/>
        <v/>
      </c>
      <c r="C149" t="str">
        <f>IF(ESITI_QUESTIONARI!C149="","",TRIM(ESITI_QUESTIONARI!C149))</f>
        <v/>
      </c>
      <c r="D149" t="str">
        <f>IFERROR(UPPER(TRIM(ESITI_QUESTIONARI!U149)),"")</f>
        <v/>
      </c>
      <c r="E149" t="str">
        <f>IFERROR(UPPER(TRIM(ESITI_QUESTIONARI!Y149)),"")</f>
        <v/>
      </c>
      <c r="F149" t="str">
        <f>IFERROR(UPPER(TRIM(ESITI_QUESTIONARI!AE149)),"")</f>
        <v/>
      </c>
      <c r="G149" t="str">
        <f>IFERROR(UPPER(TRIM(ESITI_QUESTIONARI!AI149)),"")</f>
        <v/>
      </c>
      <c r="H149" s="8" t="str">
        <f>IF(C149="","",IF(ISERROR(AVERAGE(ESITI_QUESTIONARI!N149:T149,ESITI_QUESTIONARI!V149:X149,ESITI_QUESTIONARI!Z149:AD149,ESITI_QUESTIONARI!AF149:AH149,ESITI_QUESTIONARI!AJ149:AL149,ESITI_QUESTIONARI!AN149,ESITI_QUESTIONARI!AQ149)),"NON RISPONDE",AVERAGE(ESITI_QUESTIONARI!N149:T149,ESITI_QUESTIONARI!V149:X149,ESITI_QUESTIONARI!Z149:AD149,ESITI_QUESTIONARI!AF149:AH149,ESITI_QUESTIONARI!AJ149:AL149,ESITI_QUESTIONARI!AN149,ESITI_QUESTIONARI!AQ149)))</f>
        <v/>
      </c>
    </row>
    <row r="150" spans="1:8">
      <c r="A150" t="str">
        <f>IF(ESITI_QUESTIONARI!A150="","",TRIM(ESITI_QUESTIONARI!A150))</f>
        <v/>
      </c>
      <c r="B150" t="str">
        <f t="shared" si="3"/>
        <v/>
      </c>
      <c r="C150" t="str">
        <f>IF(ESITI_QUESTIONARI!C150="","",TRIM(ESITI_QUESTIONARI!C150))</f>
        <v/>
      </c>
      <c r="D150" t="str">
        <f>IFERROR(UPPER(TRIM(ESITI_QUESTIONARI!U150)),"")</f>
        <v/>
      </c>
      <c r="E150" t="str">
        <f>IFERROR(UPPER(TRIM(ESITI_QUESTIONARI!Y150)),"")</f>
        <v/>
      </c>
      <c r="F150" t="str">
        <f>IFERROR(UPPER(TRIM(ESITI_QUESTIONARI!AE150)),"")</f>
        <v/>
      </c>
      <c r="G150" t="str">
        <f>IFERROR(UPPER(TRIM(ESITI_QUESTIONARI!AI150)),"")</f>
        <v/>
      </c>
      <c r="H150" s="8" t="str">
        <f>IF(C150="","",IF(ISERROR(AVERAGE(ESITI_QUESTIONARI!N150:T150,ESITI_QUESTIONARI!V150:X150,ESITI_QUESTIONARI!Z150:AD150,ESITI_QUESTIONARI!AF150:AH150,ESITI_QUESTIONARI!AJ150:AL150,ESITI_QUESTIONARI!AN150,ESITI_QUESTIONARI!AQ150)),"NON RISPONDE",AVERAGE(ESITI_QUESTIONARI!N150:T150,ESITI_QUESTIONARI!V150:X150,ESITI_QUESTIONARI!Z150:AD150,ESITI_QUESTIONARI!AF150:AH150,ESITI_QUESTIONARI!AJ150:AL150,ESITI_QUESTIONARI!AN150,ESITI_QUESTIONARI!AQ150)))</f>
        <v/>
      </c>
    </row>
    <row r="151" spans="1:8">
      <c r="A151" t="str">
        <f>IF(ESITI_QUESTIONARI!A151="","",TRIM(ESITI_QUESTIONARI!A151))</f>
        <v/>
      </c>
      <c r="B151" t="str">
        <f t="shared" si="3"/>
        <v/>
      </c>
      <c r="C151" t="str">
        <f>IF(ESITI_QUESTIONARI!C151="","",TRIM(ESITI_QUESTIONARI!C151))</f>
        <v/>
      </c>
      <c r="D151" t="str">
        <f>IFERROR(UPPER(TRIM(ESITI_QUESTIONARI!U151)),"")</f>
        <v/>
      </c>
      <c r="E151" t="str">
        <f>IFERROR(UPPER(TRIM(ESITI_QUESTIONARI!Y151)),"")</f>
        <v/>
      </c>
      <c r="F151" t="str">
        <f>IFERROR(UPPER(TRIM(ESITI_QUESTIONARI!AE151)),"")</f>
        <v/>
      </c>
      <c r="G151" t="str">
        <f>IFERROR(UPPER(TRIM(ESITI_QUESTIONARI!AI151)),"")</f>
        <v/>
      </c>
      <c r="H151" s="8" t="str">
        <f>IF(C151="","",IF(ISERROR(AVERAGE(ESITI_QUESTIONARI!N151:T151,ESITI_QUESTIONARI!V151:X151,ESITI_QUESTIONARI!Z151:AD151,ESITI_QUESTIONARI!AF151:AH151,ESITI_QUESTIONARI!AJ151:AL151,ESITI_QUESTIONARI!AN151,ESITI_QUESTIONARI!AQ151)),"NON RISPONDE",AVERAGE(ESITI_QUESTIONARI!N151:T151,ESITI_QUESTIONARI!V151:X151,ESITI_QUESTIONARI!Z151:AD151,ESITI_QUESTIONARI!AF151:AH151,ESITI_QUESTIONARI!AJ151:AL151,ESITI_QUESTIONARI!AN151,ESITI_QUESTIONARI!AQ151)))</f>
        <v/>
      </c>
    </row>
    <row r="152" spans="1:8">
      <c r="A152" t="str">
        <f>IF(ESITI_QUESTIONARI!A152="","",TRIM(ESITI_QUESTIONARI!A152))</f>
        <v/>
      </c>
      <c r="B152" t="str">
        <f t="shared" si="3"/>
        <v/>
      </c>
      <c r="C152" t="str">
        <f>IF(ESITI_QUESTIONARI!C152="","",TRIM(ESITI_QUESTIONARI!C152))</f>
        <v/>
      </c>
      <c r="D152" t="str">
        <f>IFERROR(UPPER(TRIM(ESITI_QUESTIONARI!U152)),"")</f>
        <v/>
      </c>
      <c r="E152" t="str">
        <f>IFERROR(UPPER(TRIM(ESITI_QUESTIONARI!Y152)),"")</f>
        <v/>
      </c>
      <c r="F152" t="str">
        <f>IFERROR(UPPER(TRIM(ESITI_QUESTIONARI!AE152)),"")</f>
        <v/>
      </c>
      <c r="G152" t="str">
        <f>IFERROR(UPPER(TRIM(ESITI_QUESTIONARI!AI152)),"")</f>
        <v/>
      </c>
      <c r="H152" s="8" t="str">
        <f>IF(C152="","",IF(ISERROR(AVERAGE(ESITI_QUESTIONARI!N152:T152,ESITI_QUESTIONARI!V152:X152,ESITI_QUESTIONARI!Z152:AD152,ESITI_QUESTIONARI!AF152:AH152,ESITI_QUESTIONARI!AJ152:AL152,ESITI_QUESTIONARI!AN152,ESITI_QUESTIONARI!AQ152)),"NON RISPONDE",AVERAGE(ESITI_QUESTIONARI!N152:T152,ESITI_QUESTIONARI!V152:X152,ESITI_QUESTIONARI!Z152:AD152,ESITI_QUESTIONARI!AF152:AH152,ESITI_QUESTIONARI!AJ152:AL152,ESITI_QUESTIONARI!AN152,ESITI_QUESTIONARI!AQ152)))</f>
        <v/>
      </c>
    </row>
    <row r="153" spans="1:8">
      <c r="A153" t="str">
        <f>IF(ESITI_QUESTIONARI!A153="","",TRIM(ESITI_QUESTIONARI!A153))</f>
        <v/>
      </c>
      <c r="B153" t="str">
        <f t="shared" si="3"/>
        <v/>
      </c>
      <c r="C153" t="str">
        <f>IF(ESITI_QUESTIONARI!C153="","",TRIM(ESITI_QUESTIONARI!C153))</f>
        <v/>
      </c>
      <c r="D153" t="str">
        <f>IFERROR(UPPER(TRIM(ESITI_QUESTIONARI!U153)),"")</f>
        <v/>
      </c>
      <c r="E153" t="str">
        <f>IFERROR(UPPER(TRIM(ESITI_QUESTIONARI!Y153)),"")</f>
        <v/>
      </c>
      <c r="F153" t="str">
        <f>IFERROR(UPPER(TRIM(ESITI_QUESTIONARI!AE153)),"")</f>
        <v/>
      </c>
      <c r="G153" t="str">
        <f>IFERROR(UPPER(TRIM(ESITI_QUESTIONARI!AI153)),"")</f>
        <v/>
      </c>
      <c r="H153" s="8" t="str">
        <f>IF(C153="","",IF(ISERROR(AVERAGE(ESITI_QUESTIONARI!N153:T153,ESITI_QUESTIONARI!V153:X153,ESITI_QUESTIONARI!Z153:AD153,ESITI_QUESTIONARI!AF153:AH153,ESITI_QUESTIONARI!AJ153:AL153,ESITI_QUESTIONARI!AN153,ESITI_QUESTIONARI!AQ153)),"NON RISPONDE",AVERAGE(ESITI_QUESTIONARI!N153:T153,ESITI_QUESTIONARI!V153:X153,ESITI_QUESTIONARI!Z153:AD153,ESITI_QUESTIONARI!AF153:AH153,ESITI_QUESTIONARI!AJ153:AL153,ESITI_QUESTIONARI!AN153,ESITI_QUESTIONARI!AQ153)))</f>
        <v/>
      </c>
    </row>
    <row r="154" spans="1:8">
      <c r="A154" t="str">
        <f>IF(ESITI_QUESTIONARI!A154="","",TRIM(ESITI_QUESTIONARI!A154))</f>
        <v/>
      </c>
      <c r="B154" t="str">
        <f t="shared" si="3"/>
        <v/>
      </c>
      <c r="C154" t="str">
        <f>IF(ESITI_QUESTIONARI!C154="","",TRIM(ESITI_QUESTIONARI!C154))</f>
        <v/>
      </c>
      <c r="D154" t="str">
        <f>IFERROR(UPPER(TRIM(ESITI_QUESTIONARI!U154)),"")</f>
        <v/>
      </c>
      <c r="E154" t="str">
        <f>IFERROR(UPPER(TRIM(ESITI_QUESTIONARI!Y154)),"")</f>
        <v/>
      </c>
      <c r="F154" t="str">
        <f>IFERROR(UPPER(TRIM(ESITI_QUESTIONARI!AE154)),"")</f>
        <v/>
      </c>
      <c r="G154" t="str">
        <f>IFERROR(UPPER(TRIM(ESITI_QUESTIONARI!AI154)),"")</f>
        <v/>
      </c>
      <c r="H154" s="8" t="str">
        <f>IF(C154="","",IF(ISERROR(AVERAGE(ESITI_QUESTIONARI!N154:T154,ESITI_QUESTIONARI!V154:X154,ESITI_QUESTIONARI!Z154:AD154,ESITI_QUESTIONARI!AF154:AH154,ESITI_QUESTIONARI!AJ154:AL154,ESITI_QUESTIONARI!AN154,ESITI_QUESTIONARI!AQ154)),"NON RISPONDE",AVERAGE(ESITI_QUESTIONARI!N154:T154,ESITI_QUESTIONARI!V154:X154,ESITI_QUESTIONARI!Z154:AD154,ESITI_QUESTIONARI!AF154:AH154,ESITI_QUESTIONARI!AJ154:AL154,ESITI_QUESTIONARI!AN154,ESITI_QUESTIONARI!AQ154)))</f>
        <v/>
      </c>
    </row>
    <row r="155" spans="1:8">
      <c r="A155" t="str">
        <f>IF(ESITI_QUESTIONARI!A155="","",TRIM(ESITI_QUESTIONARI!A155))</f>
        <v/>
      </c>
      <c r="B155" t="str">
        <f t="shared" si="3"/>
        <v/>
      </c>
      <c r="C155" t="str">
        <f>IF(ESITI_QUESTIONARI!C155="","",TRIM(ESITI_QUESTIONARI!C155))</f>
        <v/>
      </c>
      <c r="D155" t="str">
        <f>IFERROR(UPPER(TRIM(ESITI_QUESTIONARI!U155)),"")</f>
        <v/>
      </c>
      <c r="E155" t="str">
        <f>IFERROR(UPPER(TRIM(ESITI_QUESTIONARI!Y155)),"")</f>
        <v/>
      </c>
      <c r="F155" t="str">
        <f>IFERROR(UPPER(TRIM(ESITI_QUESTIONARI!AE155)),"")</f>
        <v/>
      </c>
      <c r="G155" t="str">
        <f>IFERROR(UPPER(TRIM(ESITI_QUESTIONARI!AI155)),"")</f>
        <v/>
      </c>
      <c r="H155" s="8" t="str">
        <f>IF(C155="","",IF(ISERROR(AVERAGE(ESITI_QUESTIONARI!N155:T155,ESITI_QUESTIONARI!V155:X155,ESITI_QUESTIONARI!Z155:AD155,ESITI_QUESTIONARI!AF155:AH155,ESITI_QUESTIONARI!AJ155:AL155,ESITI_QUESTIONARI!AN155,ESITI_QUESTIONARI!AQ155)),"NON RISPONDE",AVERAGE(ESITI_QUESTIONARI!N155:T155,ESITI_QUESTIONARI!V155:X155,ESITI_QUESTIONARI!Z155:AD155,ESITI_QUESTIONARI!AF155:AH155,ESITI_QUESTIONARI!AJ155:AL155,ESITI_QUESTIONARI!AN155,ESITI_QUESTIONARI!AQ155)))</f>
        <v/>
      </c>
    </row>
    <row r="156" spans="1:8">
      <c r="A156" t="str">
        <f>IF(ESITI_QUESTIONARI!A156="","",TRIM(ESITI_QUESTIONARI!A156))</f>
        <v/>
      </c>
      <c r="B156" t="str">
        <f t="shared" si="3"/>
        <v/>
      </c>
      <c r="C156" t="str">
        <f>IF(ESITI_QUESTIONARI!C156="","",TRIM(ESITI_QUESTIONARI!C156))</f>
        <v/>
      </c>
      <c r="D156" t="str">
        <f>IFERROR(UPPER(TRIM(ESITI_QUESTIONARI!U156)),"")</f>
        <v/>
      </c>
      <c r="E156" t="str">
        <f>IFERROR(UPPER(TRIM(ESITI_QUESTIONARI!Y156)),"")</f>
        <v/>
      </c>
      <c r="F156" t="str">
        <f>IFERROR(UPPER(TRIM(ESITI_QUESTIONARI!AE156)),"")</f>
        <v/>
      </c>
      <c r="G156" t="str">
        <f>IFERROR(UPPER(TRIM(ESITI_QUESTIONARI!AI156)),"")</f>
        <v/>
      </c>
      <c r="H156" s="8" t="str">
        <f>IF(C156="","",IF(ISERROR(AVERAGE(ESITI_QUESTIONARI!N156:T156,ESITI_QUESTIONARI!V156:X156,ESITI_QUESTIONARI!Z156:AD156,ESITI_QUESTIONARI!AF156:AH156,ESITI_QUESTIONARI!AJ156:AL156,ESITI_QUESTIONARI!AN156,ESITI_QUESTIONARI!AQ156)),"NON RISPONDE",AVERAGE(ESITI_QUESTIONARI!N156:T156,ESITI_QUESTIONARI!V156:X156,ESITI_QUESTIONARI!Z156:AD156,ESITI_QUESTIONARI!AF156:AH156,ESITI_QUESTIONARI!AJ156:AL156,ESITI_QUESTIONARI!AN156,ESITI_QUESTIONARI!AQ156)))</f>
        <v/>
      </c>
    </row>
    <row r="157" spans="1:8">
      <c r="A157" t="str">
        <f>IF(ESITI_QUESTIONARI!A157="","",TRIM(ESITI_QUESTIONARI!A157))</f>
        <v/>
      </c>
      <c r="B157" t="str">
        <f t="shared" si="3"/>
        <v/>
      </c>
      <c r="C157" t="str">
        <f>IF(ESITI_QUESTIONARI!C157="","",TRIM(ESITI_QUESTIONARI!C157))</f>
        <v/>
      </c>
      <c r="D157" t="str">
        <f>IFERROR(UPPER(TRIM(ESITI_QUESTIONARI!U157)),"")</f>
        <v/>
      </c>
      <c r="E157" t="str">
        <f>IFERROR(UPPER(TRIM(ESITI_QUESTIONARI!Y157)),"")</f>
        <v/>
      </c>
      <c r="F157" t="str">
        <f>IFERROR(UPPER(TRIM(ESITI_QUESTIONARI!AE157)),"")</f>
        <v/>
      </c>
      <c r="G157" t="str">
        <f>IFERROR(UPPER(TRIM(ESITI_QUESTIONARI!AI157)),"")</f>
        <v/>
      </c>
      <c r="H157" s="8" t="str">
        <f>IF(C157="","",IF(ISERROR(AVERAGE(ESITI_QUESTIONARI!N157:T157,ESITI_QUESTIONARI!V157:X157,ESITI_QUESTIONARI!Z157:AD157,ESITI_QUESTIONARI!AF157:AH157,ESITI_QUESTIONARI!AJ157:AL157,ESITI_QUESTIONARI!AN157,ESITI_QUESTIONARI!AQ157)),"NON RISPONDE",AVERAGE(ESITI_QUESTIONARI!N157:T157,ESITI_QUESTIONARI!V157:X157,ESITI_QUESTIONARI!Z157:AD157,ESITI_QUESTIONARI!AF157:AH157,ESITI_QUESTIONARI!AJ157:AL157,ESITI_QUESTIONARI!AN157,ESITI_QUESTIONARI!AQ157)))</f>
        <v/>
      </c>
    </row>
    <row r="158" spans="1:8">
      <c r="A158" t="str">
        <f>IF(ESITI_QUESTIONARI!A158="","",TRIM(ESITI_QUESTIONARI!A158))</f>
        <v/>
      </c>
      <c r="B158" t="str">
        <f t="shared" si="3"/>
        <v/>
      </c>
      <c r="C158" t="str">
        <f>IF(ESITI_QUESTIONARI!C158="","",TRIM(ESITI_QUESTIONARI!C158))</f>
        <v/>
      </c>
      <c r="D158" t="str">
        <f>IFERROR(UPPER(TRIM(ESITI_QUESTIONARI!U158)),"")</f>
        <v/>
      </c>
      <c r="E158" t="str">
        <f>IFERROR(UPPER(TRIM(ESITI_QUESTIONARI!Y158)),"")</f>
        <v/>
      </c>
      <c r="F158" t="str">
        <f>IFERROR(UPPER(TRIM(ESITI_QUESTIONARI!AE158)),"")</f>
        <v/>
      </c>
      <c r="G158" t="str">
        <f>IFERROR(UPPER(TRIM(ESITI_QUESTIONARI!AI158)),"")</f>
        <v/>
      </c>
      <c r="H158" s="8" t="str">
        <f>IF(C158="","",IF(ISERROR(AVERAGE(ESITI_QUESTIONARI!N158:T158,ESITI_QUESTIONARI!V158:X158,ESITI_QUESTIONARI!Z158:AD158,ESITI_QUESTIONARI!AF158:AH158,ESITI_QUESTIONARI!AJ158:AL158,ESITI_QUESTIONARI!AN158,ESITI_QUESTIONARI!AQ158)),"NON RISPONDE",AVERAGE(ESITI_QUESTIONARI!N158:T158,ESITI_QUESTIONARI!V158:X158,ESITI_QUESTIONARI!Z158:AD158,ESITI_QUESTIONARI!AF158:AH158,ESITI_QUESTIONARI!AJ158:AL158,ESITI_QUESTIONARI!AN158,ESITI_QUESTIONARI!AQ158)))</f>
        <v/>
      </c>
    </row>
    <row r="159" spans="1:8">
      <c r="A159" t="str">
        <f>IF(ESITI_QUESTIONARI!A159="","",TRIM(ESITI_QUESTIONARI!A159))</f>
        <v/>
      </c>
      <c r="B159" t="str">
        <f t="shared" si="3"/>
        <v/>
      </c>
      <c r="C159" t="str">
        <f>IF(ESITI_QUESTIONARI!C159="","",TRIM(ESITI_QUESTIONARI!C159))</f>
        <v/>
      </c>
      <c r="D159" t="str">
        <f>IFERROR(UPPER(TRIM(ESITI_QUESTIONARI!U159)),"")</f>
        <v/>
      </c>
      <c r="E159" t="str">
        <f>IFERROR(UPPER(TRIM(ESITI_QUESTIONARI!Y159)),"")</f>
        <v/>
      </c>
      <c r="F159" t="str">
        <f>IFERROR(UPPER(TRIM(ESITI_QUESTIONARI!AE159)),"")</f>
        <v/>
      </c>
      <c r="G159" t="str">
        <f>IFERROR(UPPER(TRIM(ESITI_QUESTIONARI!AI159)),"")</f>
        <v/>
      </c>
      <c r="H159" s="8" t="str">
        <f>IF(C159="","",IF(ISERROR(AVERAGE(ESITI_QUESTIONARI!N159:T159,ESITI_QUESTIONARI!V159:X159,ESITI_QUESTIONARI!Z159:AD159,ESITI_QUESTIONARI!AF159:AH159,ESITI_QUESTIONARI!AJ159:AL159,ESITI_QUESTIONARI!AN159,ESITI_QUESTIONARI!AQ159)),"NON RISPONDE",AVERAGE(ESITI_QUESTIONARI!N159:T159,ESITI_QUESTIONARI!V159:X159,ESITI_QUESTIONARI!Z159:AD159,ESITI_QUESTIONARI!AF159:AH159,ESITI_QUESTIONARI!AJ159:AL159,ESITI_QUESTIONARI!AN159,ESITI_QUESTIONARI!AQ159)))</f>
        <v/>
      </c>
    </row>
    <row r="160" spans="1:8">
      <c r="A160" t="str">
        <f>IF(ESITI_QUESTIONARI!A160="","",TRIM(ESITI_QUESTIONARI!A160))</f>
        <v/>
      </c>
      <c r="B160" t="str">
        <f t="shared" si="3"/>
        <v/>
      </c>
      <c r="C160" t="str">
        <f>IF(ESITI_QUESTIONARI!C160="","",TRIM(ESITI_QUESTIONARI!C160))</f>
        <v/>
      </c>
      <c r="D160" t="str">
        <f>IFERROR(UPPER(TRIM(ESITI_QUESTIONARI!U160)),"")</f>
        <v/>
      </c>
      <c r="E160" t="str">
        <f>IFERROR(UPPER(TRIM(ESITI_QUESTIONARI!Y160)),"")</f>
        <v/>
      </c>
      <c r="F160" t="str">
        <f>IFERROR(UPPER(TRIM(ESITI_QUESTIONARI!AE160)),"")</f>
        <v/>
      </c>
      <c r="G160" t="str">
        <f>IFERROR(UPPER(TRIM(ESITI_QUESTIONARI!AI160)),"")</f>
        <v/>
      </c>
      <c r="H160" s="8" t="str">
        <f>IF(C160="","",IF(ISERROR(AVERAGE(ESITI_QUESTIONARI!N160:T160,ESITI_QUESTIONARI!V160:X160,ESITI_QUESTIONARI!Z160:AD160,ESITI_QUESTIONARI!AF160:AH160,ESITI_QUESTIONARI!AJ160:AL160,ESITI_QUESTIONARI!AN160,ESITI_QUESTIONARI!AQ160)),"NON RISPONDE",AVERAGE(ESITI_QUESTIONARI!N160:T160,ESITI_QUESTIONARI!V160:X160,ESITI_QUESTIONARI!Z160:AD160,ESITI_QUESTIONARI!AF160:AH160,ESITI_QUESTIONARI!AJ160:AL160,ESITI_QUESTIONARI!AN160,ESITI_QUESTIONARI!AQ160)))</f>
        <v/>
      </c>
    </row>
    <row r="161" spans="1:8">
      <c r="A161" t="str">
        <f>IF(ESITI_QUESTIONARI!A161="","",TRIM(ESITI_QUESTIONARI!A161))</f>
        <v/>
      </c>
      <c r="B161" t="str">
        <f t="shared" si="3"/>
        <v/>
      </c>
      <c r="C161" t="str">
        <f>IF(ESITI_QUESTIONARI!C161="","",TRIM(ESITI_QUESTIONARI!C161))</f>
        <v/>
      </c>
      <c r="D161" t="str">
        <f>IFERROR(UPPER(TRIM(ESITI_QUESTIONARI!U161)),"")</f>
        <v/>
      </c>
      <c r="E161" t="str">
        <f>IFERROR(UPPER(TRIM(ESITI_QUESTIONARI!Y161)),"")</f>
        <v/>
      </c>
      <c r="F161" t="str">
        <f>IFERROR(UPPER(TRIM(ESITI_QUESTIONARI!AE161)),"")</f>
        <v/>
      </c>
      <c r="G161" t="str">
        <f>IFERROR(UPPER(TRIM(ESITI_QUESTIONARI!AI161)),"")</f>
        <v/>
      </c>
      <c r="H161" s="8" t="str">
        <f>IF(C161="","",IF(ISERROR(AVERAGE(ESITI_QUESTIONARI!N161:T161,ESITI_QUESTIONARI!V161:X161,ESITI_QUESTIONARI!Z161:AD161,ESITI_QUESTIONARI!AF161:AH161,ESITI_QUESTIONARI!AJ161:AL161,ESITI_QUESTIONARI!AN161,ESITI_QUESTIONARI!AQ161)),"NON RISPONDE",AVERAGE(ESITI_QUESTIONARI!N161:T161,ESITI_QUESTIONARI!V161:X161,ESITI_QUESTIONARI!Z161:AD161,ESITI_QUESTIONARI!AF161:AH161,ESITI_QUESTIONARI!AJ161:AL161,ESITI_QUESTIONARI!AN161,ESITI_QUESTIONARI!AQ161)))</f>
        <v/>
      </c>
    </row>
    <row r="162" spans="1:8">
      <c r="A162" t="str">
        <f>IF(ESITI_QUESTIONARI!A162="","",TRIM(ESITI_QUESTIONARI!A162))</f>
        <v/>
      </c>
      <c r="B162" t="str">
        <f t="shared" si="3"/>
        <v/>
      </c>
      <c r="C162" t="str">
        <f>IF(ESITI_QUESTIONARI!C162="","",TRIM(ESITI_QUESTIONARI!C162))</f>
        <v/>
      </c>
      <c r="D162" t="str">
        <f>IFERROR(UPPER(TRIM(ESITI_QUESTIONARI!U162)),"")</f>
        <v/>
      </c>
      <c r="E162" t="str">
        <f>IFERROR(UPPER(TRIM(ESITI_QUESTIONARI!Y162)),"")</f>
        <v/>
      </c>
      <c r="F162" t="str">
        <f>IFERROR(UPPER(TRIM(ESITI_QUESTIONARI!AE162)),"")</f>
        <v/>
      </c>
      <c r="G162" t="str">
        <f>IFERROR(UPPER(TRIM(ESITI_QUESTIONARI!AI162)),"")</f>
        <v/>
      </c>
      <c r="H162" s="8" t="str">
        <f>IF(C162="","",IF(ISERROR(AVERAGE(ESITI_QUESTIONARI!N162:T162,ESITI_QUESTIONARI!V162:X162,ESITI_QUESTIONARI!Z162:AD162,ESITI_QUESTIONARI!AF162:AH162,ESITI_QUESTIONARI!AJ162:AL162,ESITI_QUESTIONARI!AN162,ESITI_QUESTIONARI!AQ162)),"NON RISPONDE",AVERAGE(ESITI_QUESTIONARI!N162:T162,ESITI_QUESTIONARI!V162:X162,ESITI_QUESTIONARI!Z162:AD162,ESITI_QUESTIONARI!AF162:AH162,ESITI_QUESTIONARI!AJ162:AL162,ESITI_QUESTIONARI!AN162,ESITI_QUESTIONARI!AQ162)))</f>
        <v/>
      </c>
    </row>
    <row r="163" spans="1:8">
      <c r="A163" t="str">
        <f>IF(ESITI_QUESTIONARI!A163="","",TRIM(ESITI_QUESTIONARI!A163))</f>
        <v/>
      </c>
      <c r="B163" t="str">
        <f t="shared" si="3"/>
        <v/>
      </c>
      <c r="C163" t="str">
        <f>IF(ESITI_QUESTIONARI!C163="","",TRIM(ESITI_QUESTIONARI!C163))</f>
        <v/>
      </c>
      <c r="D163" t="str">
        <f>IFERROR(UPPER(TRIM(ESITI_QUESTIONARI!U163)),"")</f>
        <v/>
      </c>
      <c r="E163" t="str">
        <f>IFERROR(UPPER(TRIM(ESITI_QUESTIONARI!Y163)),"")</f>
        <v/>
      </c>
      <c r="F163" t="str">
        <f>IFERROR(UPPER(TRIM(ESITI_QUESTIONARI!AE163)),"")</f>
        <v/>
      </c>
      <c r="G163" t="str">
        <f>IFERROR(UPPER(TRIM(ESITI_QUESTIONARI!AI163)),"")</f>
        <v/>
      </c>
      <c r="H163" s="8" t="str">
        <f>IF(C163="","",IF(ISERROR(AVERAGE(ESITI_QUESTIONARI!N163:T163,ESITI_QUESTIONARI!V163:X163,ESITI_QUESTIONARI!Z163:AD163,ESITI_QUESTIONARI!AF163:AH163,ESITI_QUESTIONARI!AJ163:AL163,ESITI_QUESTIONARI!AN163,ESITI_QUESTIONARI!AQ163)),"NON RISPONDE",AVERAGE(ESITI_QUESTIONARI!N163:T163,ESITI_QUESTIONARI!V163:X163,ESITI_QUESTIONARI!Z163:AD163,ESITI_QUESTIONARI!AF163:AH163,ESITI_QUESTIONARI!AJ163:AL163,ESITI_QUESTIONARI!AN163,ESITI_QUESTIONARI!AQ163)))</f>
        <v/>
      </c>
    </row>
    <row r="164" spans="1:8">
      <c r="A164" t="str">
        <f>IF(ESITI_QUESTIONARI!A164="","",TRIM(ESITI_QUESTIONARI!A164))</f>
        <v/>
      </c>
      <c r="B164" t="str">
        <f t="shared" si="3"/>
        <v/>
      </c>
      <c r="C164" t="str">
        <f>IF(ESITI_QUESTIONARI!C164="","",TRIM(ESITI_QUESTIONARI!C164))</f>
        <v/>
      </c>
      <c r="D164" t="str">
        <f>IFERROR(UPPER(TRIM(ESITI_QUESTIONARI!U164)),"")</f>
        <v/>
      </c>
      <c r="E164" t="str">
        <f>IFERROR(UPPER(TRIM(ESITI_QUESTIONARI!Y164)),"")</f>
        <v/>
      </c>
      <c r="F164" t="str">
        <f>IFERROR(UPPER(TRIM(ESITI_QUESTIONARI!AE164)),"")</f>
        <v/>
      </c>
      <c r="G164" t="str">
        <f>IFERROR(UPPER(TRIM(ESITI_QUESTIONARI!AI164)),"")</f>
        <v/>
      </c>
      <c r="H164" s="8" t="str">
        <f>IF(C164="","",IF(ISERROR(AVERAGE(ESITI_QUESTIONARI!N164:T164,ESITI_QUESTIONARI!V164:X164,ESITI_QUESTIONARI!Z164:AD164,ESITI_QUESTIONARI!AF164:AH164,ESITI_QUESTIONARI!AJ164:AL164,ESITI_QUESTIONARI!AN164,ESITI_QUESTIONARI!AQ164)),"NON RISPONDE",AVERAGE(ESITI_QUESTIONARI!N164:T164,ESITI_QUESTIONARI!V164:X164,ESITI_QUESTIONARI!Z164:AD164,ESITI_QUESTIONARI!AF164:AH164,ESITI_QUESTIONARI!AJ164:AL164,ESITI_QUESTIONARI!AN164,ESITI_QUESTIONARI!AQ164)))</f>
        <v/>
      </c>
    </row>
    <row r="165" spans="1:8">
      <c r="A165" t="str">
        <f>IF(ESITI_QUESTIONARI!A165="","",TRIM(ESITI_QUESTIONARI!A165))</f>
        <v/>
      </c>
      <c r="B165" t="str">
        <f t="shared" si="3"/>
        <v/>
      </c>
      <c r="C165" t="str">
        <f>IF(ESITI_QUESTIONARI!C165="","",TRIM(ESITI_QUESTIONARI!C165))</f>
        <v/>
      </c>
      <c r="D165" t="str">
        <f>IFERROR(UPPER(TRIM(ESITI_QUESTIONARI!U165)),"")</f>
        <v/>
      </c>
      <c r="E165" t="str">
        <f>IFERROR(UPPER(TRIM(ESITI_QUESTIONARI!Y165)),"")</f>
        <v/>
      </c>
      <c r="F165" t="str">
        <f>IFERROR(UPPER(TRIM(ESITI_QUESTIONARI!AE165)),"")</f>
        <v/>
      </c>
      <c r="G165" t="str">
        <f>IFERROR(UPPER(TRIM(ESITI_QUESTIONARI!AI165)),"")</f>
        <v/>
      </c>
      <c r="H165" s="8" t="str">
        <f>IF(C165="","",IF(ISERROR(AVERAGE(ESITI_QUESTIONARI!N165:T165,ESITI_QUESTIONARI!V165:X165,ESITI_QUESTIONARI!Z165:AD165,ESITI_QUESTIONARI!AF165:AH165,ESITI_QUESTIONARI!AJ165:AL165,ESITI_QUESTIONARI!AN165,ESITI_QUESTIONARI!AQ165)),"NON RISPONDE",AVERAGE(ESITI_QUESTIONARI!N165:T165,ESITI_QUESTIONARI!V165:X165,ESITI_QUESTIONARI!Z165:AD165,ESITI_QUESTIONARI!AF165:AH165,ESITI_QUESTIONARI!AJ165:AL165,ESITI_QUESTIONARI!AN165,ESITI_QUESTIONARI!AQ165)))</f>
        <v/>
      </c>
    </row>
    <row r="166" spans="1:8">
      <c r="A166" t="str">
        <f>IF(ESITI_QUESTIONARI!A166="","",TRIM(ESITI_QUESTIONARI!A166))</f>
        <v/>
      </c>
      <c r="B166" t="str">
        <f t="shared" si="3"/>
        <v/>
      </c>
      <c r="C166" t="str">
        <f>IF(ESITI_QUESTIONARI!C166="","",TRIM(ESITI_QUESTIONARI!C166))</f>
        <v/>
      </c>
      <c r="D166" t="str">
        <f>IFERROR(UPPER(TRIM(ESITI_QUESTIONARI!U166)),"")</f>
        <v/>
      </c>
      <c r="E166" t="str">
        <f>IFERROR(UPPER(TRIM(ESITI_QUESTIONARI!Y166)),"")</f>
        <v/>
      </c>
      <c r="F166" t="str">
        <f>IFERROR(UPPER(TRIM(ESITI_QUESTIONARI!AE166)),"")</f>
        <v/>
      </c>
      <c r="G166" t="str">
        <f>IFERROR(UPPER(TRIM(ESITI_QUESTIONARI!AI166)),"")</f>
        <v/>
      </c>
      <c r="H166" s="8" t="str">
        <f>IF(C166="","",IF(ISERROR(AVERAGE(ESITI_QUESTIONARI!N166:T166,ESITI_QUESTIONARI!V166:X166,ESITI_QUESTIONARI!Z166:AD166,ESITI_QUESTIONARI!AF166:AH166,ESITI_QUESTIONARI!AJ166:AL166,ESITI_QUESTIONARI!AN166,ESITI_QUESTIONARI!AQ166)),"NON RISPONDE",AVERAGE(ESITI_QUESTIONARI!N166:T166,ESITI_QUESTIONARI!V166:X166,ESITI_QUESTIONARI!Z166:AD166,ESITI_QUESTIONARI!AF166:AH166,ESITI_QUESTIONARI!AJ166:AL166,ESITI_QUESTIONARI!AN166,ESITI_QUESTIONARI!AQ166)))</f>
        <v/>
      </c>
    </row>
    <row r="167" spans="1:8">
      <c r="A167" t="str">
        <f>IF(ESITI_QUESTIONARI!A167="","",TRIM(ESITI_QUESTIONARI!A167))</f>
        <v/>
      </c>
      <c r="B167" t="str">
        <f t="shared" si="3"/>
        <v/>
      </c>
      <c r="C167" t="str">
        <f>IF(ESITI_QUESTIONARI!C167="","",TRIM(ESITI_QUESTIONARI!C167))</f>
        <v/>
      </c>
      <c r="D167" t="str">
        <f>IFERROR(UPPER(TRIM(ESITI_QUESTIONARI!U167)),"")</f>
        <v/>
      </c>
      <c r="E167" t="str">
        <f>IFERROR(UPPER(TRIM(ESITI_QUESTIONARI!Y167)),"")</f>
        <v/>
      </c>
      <c r="F167" t="str">
        <f>IFERROR(UPPER(TRIM(ESITI_QUESTIONARI!AE167)),"")</f>
        <v/>
      </c>
      <c r="G167" t="str">
        <f>IFERROR(UPPER(TRIM(ESITI_QUESTIONARI!AI167)),"")</f>
        <v/>
      </c>
      <c r="H167" s="8" t="str">
        <f>IF(C167="","",IF(ISERROR(AVERAGE(ESITI_QUESTIONARI!N167:T167,ESITI_QUESTIONARI!V167:X167,ESITI_QUESTIONARI!Z167:AD167,ESITI_QUESTIONARI!AF167:AH167,ESITI_QUESTIONARI!AJ167:AL167,ESITI_QUESTIONARI!AN167,ESITI_QUESTIONARI!AQ167)),"NON RISPONDE",AVERAGE(ESITI_QUESTIONARI!N167:T167,ESITI_QUESTIONARI!V167:X167,ESITI_QUESTIONARI!Z167:AD167,ESITI_QUESTIONARI!AF167:AH167,ESITI_QUESTIONARI!AJ167:AL167,ESITI_QUESTIONARI!AN167,ESITI_QUESTIONARI!AQ167)))</f>
        <v/>
      </c>
    </row>
    <row r="168" spans="1:8">
      <c r="A168" t="str">
        <f>IF(ESITI_QUESTIONARI!A168="","",TRIM(ESITI_QUESTIONARI!A168))</f>
        <v/>
      </c>
      <c r="B168" t="str">
        <f t="shared" si="3"/>
        <v/>
      </c>
      <c r="C168" t="str">
        <f>IF(ESITI_QUESTIONARI!C168="","",TRIM(ESITI_QUESTIONARI!C168))</f>
        <v/>
      </c>
      <c r="D168" t="str">
        <f>IFERROR(UPPER(TRIM(ESITI_QUESTIONARI!U168)),"")</f>
        <v/>
      </c>
      <c r="E168" t="str">
        <f>IFERROR(UPPER(TRIM(ESITI_QUESTIONARI!Y168)),"")</f>
        <v/>
      </c>
      <c r="F168" t="str">
        <f>IFERROR(UPPER(TRIM(ESITI_QUESTIONARI!AE168)),"")</f>
        <v/>
      </c>
      <c r="G168" t="str">
        <f>IFERROR(UPPER(TRIM(ESITI_QUESTIONARI!AI168)),"")</f>
        <v/>
      </c>
      <c r="H168" s="8" t="str">
        <f>IF(C168="","",IF(ISERROR(AVERAGE(ESITI_QUESTIONARI!N168:T168,ESITI_QUESTIONARI!V168:X168,ESITI_QUESTIONARI!Z168:AD168,ESITI_QUESTIONARI!AF168:AH168,ESITI_QUESTIONARI!AJ168:AL168,ESITI_QUESTIONARI!AN168,ESITI_QUESTIONARI!AQ168)),"NON RISPONDE",AVERAGE(ESITI_QUESTIONARI!N168:T168,ESITI_QUESTIONARI!V168:X168,ESITI_QUESTIONARI!Z168:AD168,ESITI_QUESTIONARI!AF168:AH168,ESITI_QUESTIONARI!AJ168:AL168,ESITI_QUESTIONARI!AN168,ESITI_QUESTIONARI!AQ168)))</f>
        <v/>
      </c>
    </row>
    <row r="169" spans="1:8">
      <c r="A169" t="str">
        <f>IF(ESITI_QUESTIONARI!A169="","",TRIM(ESITI_QUESTIONARI!A169))</f>
        <v/>
      </c>
      <c r="B169" t="str">
        <f t="shared" si="3"/>
        <v/>
      </c>
      <c r="C169" t="str">
        <f>IF(ESITI_QUESTIONARI!C169="","",TRIM(ESITI_QUESTIONARI!C169))</f>
        <v/>
      </c>
      <c r="D169" t="str">
        <f>IFERROR(UPPER(TRIM(ESITI_QUESTIONARI!U169)),"")</f>
        <v/>
      </c>
      <c r="E169" t="str">
        <f>IFERROR(UPPER(TRIM(ESITI_QUESTIONARI!Y169)),"")</f>
        <v/>
      </c>
      <c r="F169" t="str">
        <f>IFERROR(UPPER(TRIM(ESITI_QUESTIONARI!AE169)),"")</f>
        <v/>
      </c>
      <c r="G169" t="str">
        <f>IFERROR(UPPER(TRIM(ESITI_QUESTIONARI!AI169)),"")</f>
        <v/>
      </c>
      <c r="H169" s="8" t="str">
        <f>IF(C169="","",IF(ISERROR(AVERAGE(ESITI_QUESTIONARI!N169:T169,ESITI_QUESTIONARI!V169:X169,ESITI_QUESTIONARI!Z169:AD169,ESITI_QUESTIONARI!AF169:AH169,ESITI_QUESTIONARI!AJ169:AL169,ESITI_QUESTIONARI!AN169,ESITI_QUESTIONARI!AQ169)),"NON RISPONDE",AVERAGE(ESITI_QUESTIONARI!N169:T169,ESITI_QUESTIONARI!V169:X169,ESITI_QUESTIONARI!Z169:AD169,ESITI_QUESTIONARI!AF169:AH169,ESITI_QUESTIONARI!AJ169:AL169,ESITI_QUESTIONARI!AN169,ESITI_QUESTIONARI!AQ169)))</f>
        <v/>
      </c>
    </row>
    <row r="170" spans="1:8">
      <c r="A170" t="str">
        <f>IF(ESITI_QUESTIONARI!A170="","",TRIM(ESITI_QUESTIONARI!A170))</f>
        <v/>
      </c>
      <c r="B170" t="str">
        <f t="shared" si="3"/>
        <v/>
      </c>
      <c r="C170" t="str">
        <f>IF(ESITI_QUESTIONARI!C170="","",TRIM(ESITI_QUESTIONARI!C170))</f>
        <v/>
      </c>
      <c r="D170" t="str">
        <f>IFERROR(UPPER(TRIM(ESITI_QUESTIONARI!U170)),"")</f>
        <v/>
      </c>
      <c r="E170" t="str">
        <f>IFERROR(UPPER(TRIM(ESITI_QUESTIONARI!Y170)),"")</f>
        <v/>
      </c>
      <c r="F170" t="str">
        <f>IFERROR(UPPER(TRIM(ESITI_QUESTIONARI!AE170)),"")</f>
        <v/>
      </c>
      <c r="G170" t="str">
        <f>IFERROR(UPPER(TRIM(ESITI_QUESTIONARI!AI170)),"")</f>
        <v/>
      </c>
      <c r="H170" s="8" t="str">
        <f>IF(C170="","",IF(ISERROR(AVERAGE(ESITI_QUESTIONARI!N170:T170,ESITI_QUESTIONARI!V170:X170,ESITI_QUESTIONARI!Z170:AD170,ESITI_QUESTIONARI!AF170:AH170,ESITI_QUESTIONARI!AJ170:AL170,ESITI_QUESTIONARI!AN170,ESITI_QUESTIONARI!AQ170)),"NON RISPONDE",AVERAGE(ESITI_QUESTIONARI!N170:T170,ESITI_QUESTIONARI!V170:X170,ESITI_QUESTIONARI!Z170:AD170,ESITI_QUESTIONARI!AF170:AH170,ESITI_QUESTIONARI!AJ170:AL170,ESITI_QUESTIONARI!AN170,ESITI_QUESTIONARI!AQ170)))</f>
        <v/>
      </c>
    </row>
    <row r="171" spans="1:8">
      <c r="A171" t="str">
        <f>IF(ESITI_QUESTIONARI!A171="","",TRIM(ESITI_QUESTIONARI!A171))</f>
        <v/>
      </c>
      <c r="B171" t="str">
        <f t="shared" si="3"/>
        <v/>
      </c>
      <c r="C171" t="str">
        <f>IF(ESITI_QUESTIONARI!C171="","",TRIM(ESITI_QUESTIONARI!C171))</f>
        <v/>
      </c>
      <c r="D171" t="str">
        <f>IFERROR(UPPER(TRIM(ESITI_QUESTIONARI!U171)),"")</f>
        <v/>
      </c>
      <c r="E171" t="str">
        <f>IFERROR(UPPER(TRIM(ESITI_QUESTIONARI!Y171)),"")</f>
        <v/>
      </c>
      <c r="F171" t="str">
        <f>IFERROR(UPPER(TRIM(ESITI_QUESTIONARI!AE171)),"")</f>
        <v/>
      </c>
      <c r="G171" t="str">
        <f>IFERROR(UPPER(TRIM(ESITI_QUESTIONARI!AI171)),"")</f>
        <v/>
      </c>
      <c r="H171" s="8" t="str">
        <f>IF(C171="","",IF(ISERROR(AVERAGE(ESITI_QUESTIONARI!N171:T171,ESITI_QUESTIONARI!V171:X171,ESITI_QUESTIONARI!Z171:AD171,ESITI_QUESTIONARI!AF171:AH171,ESITI_QUESTIONARI!AJ171:AL171,ESITI_QUESTIONARI!AN171,ESITI_QUESTIONARI!AQ171)),"NON RISPONDE",AVERAGE(ESITI_QUESTIONARI!N171:T171,ESITI_QUESTIONARI!V171:X171,ESITI_QUESTIONARI!Z171:AD171,ESITI_QUESTIONARI!AF171:AH171,ESITI_QUESTIONARI!AJ171:AL171,ESITI_QUESTIONARI!AN171,ESITI_QUESTIONARI!AQ171)))</f>
        <v/>
      </c>
    </row>
    <row r="172" spans="1:8">
      <c r="A172" t="str">
        <f>IF(ESITI_QUESTIONARI!A172="","",TRIM(ESITI_QUESTIONARI!A172))</f>
        <v/>
      </c>
      <c r="B172" t="str">
        <f t="shared" si="3"/>
        <v/>
      </c>
      <c r="C172" t="str">
        <f>IF(ESITI_QUESTIONARI!C172="","",TRIM(ESITI_QUESTIONARI!C172))</f>
        <v/>
      </c>
      <c r="D172" t="str">
        <f>IFERROR(UPPER(TRIM(ESITI_QUESTIONARI!U172)),"")</f>
        <v/>
      </c>
      <c r="E172" t="str">
        <f>IFERROR(UPPER(TRIM(ESITI_QUESTIONARI!Y172)),"")</f>
        <v/>
      </c>
      <c r="F172" t="str">
        <f>IFERROR(UPPER(TRIM(ESITI_QUESTIONARI!AE172)),"")</f>
        <v/>
      </c>
      <c r="G172" t="str">
        <f>IFERROR(UPPER(TRIM(ESITI_QUESTIONARI!AI172)),"")</f>
        <v/>
      </c>
      <c r="H172" s="8" t="str">
        <f>IF(C172="","",IF(ISERROR(AVERAGE(ESITI_QUESTIONARI!N172:T172,ESITI_QUESTIONARI!V172:X172,ESITI_QUESTIONARI!Z172:AD172,ESITI_QUESTIONARI!AF172:AH172,ESITI_QUESTIONARI!AJ172:AL172,ESITI_QUESTIONARI!AN172,ESITI_QUESTIONARI!AQ172)),"NON RISPONDE",AVERAGE(ESITI_QUESTIONARI!N172:T172,ESITI_QUESTIONARI!V172:X172,ESITI_QUESTIONARI!Z172:AD172,ESITI_QUESTIONARI!AF172:AH172,ESITI_QUESTIONARI!AJ172:AL172,ESITI_QUESTIONARI!AN172,ESITI_QUESTIONARI!AQ172)))</f>
        <v/>
      </c>
    </row>
    <row r="173" spans="1:8">
      <c r="A173" t="str">
        <f>IF(ESITI_QUESTIONARI!A173="","",TRIM(ESITI_QUESTIONARI!A173))</f>
        <v/>
      </c>
      <c r="B173" t="str">
        <f t="shared" si="3"/>
        <v/>
      </c>
      <c r="C173" t="str">
        <f>IF(ESITI_QUESTIONARI!C173="","",TRIM(ESITI_QUESTIONARI!C173))</f>
        <v/>
      </c>
      <c r="D173" t="str">
        <f>IFERROR(UPPER(TRIM(ESITI_QUESTIONARI!U173)),"")</f>
        <v/>
      </c>
      <c r="E173" t="str">
        <f>IFERROR(UPPER(TRIM(ESITI_QUESTIONARI!Y173)),"")</f>
        <v/>
      </c>
      <c r="F173" t="str">
        <f>IFERROR(UPPER(TRIM(ESITI_QUESTIONARI!AE173)),"")</f>
        <v/>
      </c>
      <c r="G173" t="str">
        <f>IFERROR(UPPER(TRIM(ESITI_QUESTIONARI!AI173)),"")</f>
        <v/>
      </c>
      <c r="H173" s="8" t="str">
        <f>IF(C173="","",IF(ISERROR(AVERAGE(ESITI_QUESTIONARI!N173:T173,ESITI_QUESTIONARI!V173:X173,ESITI_QUESTIONARI!Z173:AD173,ESITI_QUESTIONARI!AF173:AH173,ESITI_QUESTIONARI!AJ173:AL173,ESITI_QUESTIONARI!AN173,ESITI_QUESTIONARI!AQ173)),"NON RISPONDE",AVERAGE(ESITI_QUESTIONARI!N173:T173,ESITI_QUESTIONARI!V173:X173,ESITI_QUESTIONARI!Z173:AD173,ESITI_QUESTIONARI!AF173:AH173,ESITI_QUESTIONARI!AJ173:AL173,ESITI_QUESTIONARI!AN173,ESITI_QUESTIONARI!AQ173)))</f>
        <v/>
      </c>
    </row>
    <row r="174" spans="1:8">
      <c r="A174" t="str">
        <f>IF(ESITI_QUESTIONARI!A174="","",TRIM(ESITI_QUESTIONARI!A174))</f>
        <v/>
      </c>
      <c r="B174" t="str">
        <f t="shared" si="3"/>
        <v/>
      </c>
      <c r="C174" t="str">
        <f>IF(ESITI_QUESTIONARI!C174="","",TRIM(ESITI_QUESTIONARI!C174))</f>
        <v/>
      </c>
      <c r="D174" t="str">
        <f>IFERROR(UPPER(TRIM(ESITI_QUESTIONARI!U174)),"")</f>
        <v/>
      </c>
      <c r="E174" t="str">
        <f>IFERROR(UPPER(TRIM(ESITI_QUESTIONARI!Y174)),"")</f>
        <v/>
      </c>
      <c r="F174" t="str">
        <f>IFERROR(UPPER(TRIM(ESITI_QUESTIONARI!AE174)),"")</f>
        <v/>
      </c>
      <c r="G174" t="str">
        <f>IFERROR(UPPER(TRIM(ESITI_QUESTIONARI!AI174)),"")</f>
        <v/>
      </c>
      <c r="H174" s="8" t="str">
        <f>IF(C174="","",IF(ISERROR(AVERAGE(ESITI_QUESTIONARI!N174:T174,ESITI_QUESTIONARI!V174:X174,ESITI_QUESTIONARI!Z174:AD174,ESITI_QUESTIONARI!AF174:AH174,ESITI_QUESTIONARI!AJ174:AL174,ESITI_QUESTIONARI!AN174,ESITI_QUESTIONARI!AQ174)),"NON RISPONDE",AVERAGE(ESITI_QUESTIONARI!N174:T174,ESITI_QUESTIONARI!V174:X174,ESITI_QUESTIONARI!Z174:AD174,ESITI_QUESTIONARI!AF174:AH174,ESITI_QUESTIONARI!AJ174:AL174,ESITI_QUESTIONARI!AN174,ESITI_QUESTIONARI!AQ174)))</f>
        <v/>
      </c>
    </row>
    <row r="175" spans="1:8">
      <c r="A175" t="str">
        <f>IF(ESITI_QUESTIONARI!A175="","",TRIM(ESITI_QUESTIONARI!A175))</f>
        <v/>
      </c>
      <c r="B175" t="str">
        <f t="shared" si="3"/>
        <v/>
      </c>
      <c r="C175" t="str">
        <f>IF(ESITI_QUESTIONARI!C175="","",TRIM(ESITI_QUESTIONARI!C175))</f>
        <v/>
      </c>
      <c r="D175" t="str">
        <f>IFERROR(UPPER(TRIM(ESITI_QUESTIONARI!U175)),"")</f>
        <v/>
      </c>
      <c r="E175" t="str">
        <f>IFERROR(UPPER(TRIM(ESITI_QUESTIONARI!Y175)),"")</f>
        <v/>
      </c>
      <c r="F175" t="str">
        <f>IFERROR(UPPER(TRIM(ESITI_QUESTIONARI!AE175)),"")</f>
        <v/>
      </c>
      <c r="G175" t="str">
        <f>IFERROR(UPPER(TRIM(ESITI_QUESTIONARI!AI175)),"")</f>
        <v/>
      </c>
      <c r="H175" s="8" t="str">
        <f>IF(C175="","",IF(ISERROR(AVERAGE(ESITI_QUESTIONARI!N175:T175,ESITI_QUESTIONARI!V175:X175,ESITI_QUESTIONARI!Z175:AD175,ESITI_QUESTIONARI!AF175:AH175,ESITI_QUESTIONARI!AJ175:AL175,ESITI_QUESTIONARI!AN175,ESITI_QUESTIONARI!AQ175)),"NON RISPONDE",AVERAGE(ESITI_QUESTIONARI!N175:T175,ESITI_QUESTIONARI!V175:X175,ESITI_QUESTIONARI!Z175:AD175,ESITI_QUESTIONARI!AF175:AH175,ESITI_QUESTIONARI!AJ175:AL175,ESITI_QUESTIONARI!AN175,ESITI_QUESTIONARI!AQ175)))</f>
        <v/>
      </c>
    </row>
    <row r="176" spans="1:8">
      <c r="A176" t="str">
        <f>IF(ESITI_QUESTIONARI!A176="","",TRIM(ESITI_QUESTIONARI!A176))</f>
        <v/>
      </c>
      <c r="B176" t="str">
        <f t="shared" si="3"/>
        <v/>
      </c>
      <c r="C176" t="str">
        <f>IF(ESITI_QUESTIONARI!C176="","",TRIM(ESITI_QUESTIONARI!C176))</f>
        <v/>
      </c>
      <c r="D176" t="str">
        <f>IFERROR(UPPER(TRIM(ESITI_QUESTIONARI!U176)),"")</f>
        <v/>
      </c>
      <c r="E176" t="str">
        <f>IFERROR(UPPER(TRIM(ESITI_QUESTIONARI!Y176)),"")</f>
        <v/>
      </c>
      <c r="F176" t="str">
        <f>IFERROR(UPPER(TRIM(ESITI_QUESTIONARI!AE176)),"")</f>
        <v/>
      </c>
      <c r="G176" t="str">
        <f>IFERROR(UPPER(TRIM(ESITI_QUESTIONARI!AI176)),"")</f>
        <v/>
      </c>
      <c r="H176" s="8" t="str">
        <f>IF(C176="","",IF(ISERROR(AVERAGE(ESITI_QUESTIONARI!N176:T176,ESITI_QUESTIONARI!V176:X176,ESITI_QUESTIONARI!Z176:AD176,ESITI_QUESTIONARI!AF176:AH176,ESITI_QUESTIONARI!AJ176:AL176,ESITI_QUESTIONARI!AN176,ESITI_QUESTIONARI!AQ176)),"NON RISPONDE",AVERAGE(ESITI_QUESTIONARI!N176:T176,ESITI_QUESTIONARI!V176:X176,ESITI_QUESTIONARI!Z176:AD176,ESITI_QUESTIONARI!AF176:AH176,ESITI_QUESTIONARI!AJ176:AL176,ESITI_QUESTIONARI!AN176,ESITI_QUESTIONARI!AQ176)))</f>
        <v/>
      </c>
    </row>
    <row r="177" spans="1:8">
      <c r="A177" t="str">
        <f>IF(ESITI_QUESTIONARI!A177="","",TRIM(ESITI_QUESTIONARI!A177))</f>
        <v/>
      </c>
      <c r="B177" t="str">
        <f t="shared" si="3"/>
        <v/>
      </c>
      <c r="C177" t="str">
        <f>IF(ESITI_QUESTIONARI!C177="","",TRIM(ESITI_QUESTIONARI!C177))</f>
        <v/>
      </c>
      <c r="D177" t="str">
        <f>IFERROR(UPPER(TRIM(ESITI_QUESTIONARI!U177)),"")</f>
        <v/>
      </c>
      <c r="E177" t="str">
        <f>IFERROR(UPPER(TRIM(ESITI_QUESTIONARI!Y177)),"")</f>
        <v/>
      </c>
      <c r="F177" t="str">
        <f>IFERROR(UPPER(TRIM(ESITI_QUESTIONARI!AE177)),"")</f>
        <v/>
      </c>
      <c r="G177" t="str">
        <f>IFERROR(UPPER(TRIM(ESITI_QUESTIONARI!AI177)),"")</f>
        <v/>
      </c>
      <c r="H177" s="8" t="str">
        <f>IF(C177="","",IF(ISERROR(AVERAGE(ESITI_QUESTIONARI!N177:T177,ESITI_QUESTIONARI!V177:X177,ESITI_QUESTIONARI!Z177:AD177,ESITI_QUESTIONARI!AF177:AH177,ESITI_QUESTIONARI!AJ177:AL177,ESITI_QUESTIONARI!AN177,ESITI_QUESTIONARI!AQ177)),"NON RISPONDE",AVERAGE(ESITI_QUESTIONARI!N177:T177,ESITI_QUESTIONARI!V177:X177,ESITI_QUESTIONARI!Z177:AD177,ESITI_QUESTIONARI!AF177:AH177,ESITI_QUESTIONARI!AJ177:AL177,ESITI_QUESTIONARI!AN177,ESITI_QUESTIONARI!AQ177)))</f>
        <v/>
      </c>
    </row>
    <row r="178" spans="1:8">
      <c r="A178" t="str">
        <f>IF(ESITI_QUESTIONARI!A178="","",TRIM(ESITI_QUESTIONARI!A178))</f>
        <v/>
      </c>
      <c r="B178" t="str">
        <f t="shared" si="3"/>
        <v/>
      </c>
      <c r="C178" t="str">
        <f>IF(ESITI_QUESTIONARI!C178="","",TRIM(ESITI_QUESTIONARI!C178))</f>
        <v/>
      </c>
      <c r="D178" t="str">
        <f>IFERROR(UPPER(TRIM(ESITI_QUESTIONARI!U178)),"")</f>
        <v/>
      </c>
      <c r="E178" t="str">
        <f>IFERROR(UPPER(TRIM(ESITI_QUESTIONARI!Y178)),"")</f>
        <v/>
      </c>
      <c r="F178" t="str">
        <f>IFERROR(UPPER(TRIM(ESITI_QUESTIONARI!AE178)),"")</f>
        <v/>
      </c>
      <c r="G178" t="str">
        <f>IFERROR(UPPER(TRIM(ESITI_QUESTIONARI!AI178)),"")</f>
        <v/>
      </c>
      <c r="H178" s="8" t="str">
        <f>IF(C178="","",IF(ISERROR(AVERAGE(ESITI_QUESTIONARI!N178:T178,ESITI_QUESTIONARI!V178:X178,ESITI_QUESTIONARI!Z178:AD178,ESITI_QUESTIONARI!AF178:AH178,ESITI_QUESTIONARI!AJ178:AL178,ESITI_QUESTIONARI!AN178,ESITI_QUESTIONARI!AQ178)),"NON RISPONDE",AVERAGE(ESITI_QUESTIONARI!N178:T178,ESITI_QUESTIONARI!V178:X178,ESITI_QUESTIONARI!Z178:AD178,ESITI_QUESTIONARI!AF178:AH178,ESITI_QUESTIONARI!AJ178:AL178,ESITI_QUESTIONARI!AN178,ESITI_QUESTIONARI!AQ178)))</f>
        <v/>
      </c>
    </row>
    <row r="179" spans="1:8">
      <c r="A179" t="str">
        <f>IF(ESITI_QUESTIONARI!A179="","",TRIM(ESITI_QUESTIONARI!A179))</f>
        <v/>
      </c>
      <c r="B179" t="str">
        <f t="shared" si="3"/>
        <v/>
      </c>
      <c r="C179" t="str">
        <f>IF(ESITI_QUESTIONARI!C179="","",TRIM(ESITI_QUESTIONARI!C179))</f>
        <v/>
      </c>
      <c r="D179" t="str">
        <f>IFERROR(UPPER(TRIM(ESITI_QUESTIONARI!U179)),"")</f>
        <v/>
      </c>
      <c r="E179" t="str">
        <f>IFERROR(UPPER(TRIM(ESITI_QUESTIONARI!Y179)),"")</f>
        <v/>
      </c>
      <c r="F179" t="str">
        <f>IFERROR(UPPER(TRIM(ESITI_QUESTIONARI!AE179)),"")</f>
        <v/>
      </c>
      <c r="G179" t="str">
        <f>IFERROR(UPPER(TRIM(ESITI_QUESTIONARI!AI179)),"")</f>
        <v/>
      </c>
      <c r="H179" s="8" t="str">
        <f>IF(C179="","",IF(ISERROR(AVERAGE(ESITI_QUESTIONARI!N179:T179,ESITI_QUESTIONARI!V179:X179,ESITI_QUESTIONARI!Z179:AD179,ESITI_QUESTIONARI!AF179:AH179,ESITI_QUESTIONARI!AJ179:AL179,ESITI_QUESTIONARI!AN179,ESITI_QUESTIONARI!AQ179)),"NON RISPONDE",AVERAGE(ESITI_QUESTIONARI!N179:T179,ESITI_QUESTIONARI!V179:X179,ESITI_QUESTIONARI!Z179:AD179,ESITI_QUESTIONARI!AF179:AH179,ESITI_QUESTIONARI!AJ179:AL179,ESITI_QUESTIONARI!AN179,ESITI_QUESTIONARI!AQ179)))</f>
        <v/>
      </c>
    </row>
    <row r="180" spans="1:8">
      <c r="A180" t="str">
        <f>IF(ESITI_QUESTIONARI!A180="","",TRIM(ESITI_QUESTIONARI!A180))</f>
        <v/>
      </c>
      <c r="B180" t="str">
        <f t="shared" si="3"/>
        <v/>
      </c>
      <c r="C180" t="str">
        <f>IF(ESITI_QUESTIONARI!C180="","",TRIM(ESITI_QUESTIONARI!C180))</f>
        <v/>
      </c>
      <c r="D180" t="str">
        <f>IFERROR(UPPER(TRIM(ESITI_QUESTIONARI!U180)),"")</f>
        <v/>
      </c>
      <c r="E180" t="str">
        <f>IFERROR(UPPER(TRIM(ESITI_QUESTIONARI!Y180)),"")</f>
        <v/>
      </c>
      <c r="F180" t="str">
        <f>IFERROR(UPPER(TRIM(ESITI_QUESTIONARI!AE180)),"")</f>
        <v/>
      </c>
      <c r="G180" t="str">
        <f>IFERROR(UPPER(TRIM(ESITI_QUESTIONARI!AI180)),"")</f>
        <v/>
      </c>
      <c r="H180" s="8" t="str">
        <f>IF(C180="","",IF(ISERROR(AVERAGE(ESITI_QUESTIONARI!N180:T180,ESITI_QUESTIONARI!V180:X180,ESITI_QUESTIONARI!Z180:AD180,ESITI_QUESTIONARI!AF180:AH180,ESITI_QUESTIONARI!AJ180:AL180,ESITI_QUESTIONARI!AN180,ESITI_QUESTIONARI!AQ180)),"NON RISPONDE",AVERAGE(ESITI_QUESTIONARI!N180:T180,ESITI_QUESTIONARI!V180:X180,ESITI_QUESTIONARI!Z180:AD180,ESITI_QUESTIONARI!AF180:AH180,ESITI_QUESTIONARI!AJ180:AL180,ESITI_QUESTIONARI!AN180,ESITI_QUESTIONARI!AQ180)))</f>
        <v/>
      </c>
    </row>
    <row r="181" spans="1:8">
      <c r="A181" t="str">
        <f>IF(ESITI_QUESTIONARI!A181="","",TRIM(ESITI_QUESTIONARI!A181))</f>
        <v/>
      </c>
      <c r="B181" t="str">
        <f t="shared" si="3"/>
        <v/>
      </c>
      <c r="C181" t="str">
        <f>IF(ESITI_QUESTIONARI!C181="","",TRIM(ESITI_QUESTIONARI!C181))</f>
        <v/>
      </c>
      <c r="D181" t="str">
        <f>IFERROR(UPPER(TRIM(ESITI_QUESTIONARI!U181)),"")</f>
        <v/>
      </c>
      <c r="E181" t="str">
        <f>IFERROR(UPPER(TRIM(ESITI_QUESTIONARI!Y181)),"")</f>
        <v/>
      </c>
      <c r="F181" t="str">
        <f>IFERROR(UPPER(TRIM(ESITI_QUESTIONARI!AE181)),"")</f>
        <v/>
      </c>
      <c r="G181" t="str">
        <f>IFERROR(UPPER(TRIM(ESITI_QUESTIONARI!AI181)),"")</f>
        <v/>
      </c>
      <c r="H181" s="8" t="str">
        <f>IF(C181="","",IF(ISERROR(AVERAGE(ESITI_QUESTIONARI!N181:T181,ESITI_QUESTIONARI!V181:X181,ESITI_QUESTIONARI!Z181:AD181,ESITI_QUESTIONARI!AF181:AH181,ESITI_QUESTIONARI!AJ181:AL181,ESITI_QUESTIONARI!AN181,ESITI_QUESTIONARI!AQ181)),"NON RISPONDE",AVERAGE(ESITI_QUESTIONARI!N181:T181,ESITI_QUESTIONARI!V181:X181,ESITI_QUESTIONARI!Z181:AD181,ESITI_QUESTIONARI!AF181:AH181,ESITI_QUESTIONARI!AJ181:AL181,ESITI_QUESTIONARI!AN181,ESITI_QUESTIONARI!AQ181)))</f>
        <v/>
      </c>
    </row>
    <row r="182" spans="1:8">
      <c r="A182" t="str">
        <f>IF(ESITI_QUESTIONARI!A182="","",TRIM(ESITI_QUESTIONARI!A182))</f>
        <v/>
      </c>
      <c r="B182" t="str">
        <f t="shared" si="3"/>
        <v/>
      </c>
      <c r="C182" t="str">
        <f>IF(ESITI_QUESTIONARI!C182="","",TRIM(ESITI_QUESTIONARI!C182))</f>
        <v/>
      </c>
      <c r="D182" t="str">
        <f>IFERROR(UPPER(TRIM(ESITI_QUESTIONARI!U182)),"")</f>
        <v/>
      </c>
      <c r="E182" t="str">
        <f>IFERROR(UPPER(TRIM(ESITI_QUESTIONARI!Y182)),"")</f>
        <v/>
      </c>
      <c r="F182" t="str">
        <f>IFERROR(UPPER(TRIM(ESITI_QUESTIONARI!AE182)),"")</f>
        <v/>
      </c>
      <c r="G182" t="str">
        <f>IFERROR(UPPER(TRIM(ESITI_QUESTIONARI!AI182)),"")</f>
        <v/>
      </c>
      <c r="H182" s="8" t="str">
        <f>IF(C182="","",IF(ISERROR(AVERAGE(ESITI_QUESTIONARI!N182:T182,ESITI_QUESTIONARI!V182:X182,ESITI_QUESTIONARI!Z182:AD182,ESITI_QUESTIONARI!AF182:AH182,ESITI_QUESTIONARI!AJ182:AL182,ESITI_QUESTIONARI!AN182,ESITI_QUESTIONARI!AQ182)),"NON RISPONDE",AVERAGE(ESITI_QUESTIONARI!N182:T182,ESITI_QUESTIONARI!V182:X182,ESITI_QUESTIONARI!Z182:AD182,ESITI_QUESTIONARI!AF182:AH182,ESITI_QUESTIONARI!AJ182:AL182,ESITI_QUESTIONARI!AN182,ESITI_QUESTIONARI!AQ182)))</f>
        <v/>
      </c>
    </row>
    <row r="183" spans="1:8">
      <c r="A183" t="str">
        <f>IF(ESITI_QUESTIONARI!A183="","",TRIM(ESITI_QUESTIONARI!A183))</f>
        <v/>
      </c>
      <c r="B183" t="str">
        <f t="shared" si="3"/>
        <v/>
      </c>
      <c r="C183" t="str">
        <f>IF(ESITI_QUESTIONARI!C183="","",TRIM(ESITI_QUESTIONARI!C183))</f>
        <v/>
      </c>
      <c r="D183" t="str">
        <f>IFERROR(UPPER(TRIM(ESITI_QUESTIONARI!U183)),"")</f>
        <v/>
      </c>
      <c r="E183" t="str">
        <f>IFERROR(UPPER(TRIM(ESITI_QUESTIONARI!Y183)),"")</f>
        <v/>
      </c>
      <c r="F183" t="str">
        <f>IFERROR(UPPER(TRIM(ESITI_QUESTIONARI!AE183)),"")</f>
        <v/>
      </c>
      <c r="G183" t="str">
        <f>IFERROR(UPPER(TRIM(ESITI_QUESTIONARI!AI183)),"")</f>
        <v/>
      </c>
      <c r="H183" s="8" t="str">
        <f>IF(C183="","",IF(ISERROR(AVERAGE(ESITI_QUESTIONARI!N183:T183,ESITI_QUESTIONARI!V183:X183,ESITI_QUESTIONARI!Z183:AD183,ESITI_QUESTIONARI!AF183:AH183,ESITI_QUESTIONARI!AJ183:AL183,ESITI_QUESTIONARI!AN183,ESITI_QUESTIONARI!AQ183)),"NON RISPONDE",AVERAGE(ESITI_QUESTIONARI!N183:T183,ESITI_QUESTIONARI!V183:X183,ESITI_QUESTIONARI!Z183:AD183,ESITI_QUESTIONARI!AF183:AH183,ESITI_QUESTIONARI!AJ183:AL183,ESITI_QUESTIONARI!AN183,ESITI_QUESTIONARI!AQ183)))</f>
        <v/>
      </c>
    </row>
    <row r="184" spans="1:8">
      <c r="A184" t="str">
        <f>IF(ESITI_QUESTIONARI!A184="","",TRIM(ESITI_QUESTIONARI!A184))</f>
        <v/>
      </c>
      <c r="B184" t="str">
        <f t="shared" si="3"/>
        <v/>
      </c>
      <c r="C184" t="str">
        <f>IF(ESITI_QUESTIONARI!C184="","",TRIM(ESITI_QUESTIONARI!C184))</f>
        <v/>
      </c>
      <c r="D184" t="str">
        <f>IFERROR(UPPER(TRIM(ESITI_QUESTIONARI!U184)),"")</f>
        <v/>
      </c>
      <c r="E184" t="str">
        <f>IFERROR(UPPER(TRIM(ESITI_QUESTIONARI!Y184)),"")</f>
        <v/>
      </c>
      <c r="F184" t="str">
        <f>IFERROR(UPPER(TRIM(ESITI_QUESTIONARI!AE184)),"")</f>
        <v/>
      </c>
      <c r="G184" t="str">
        <f>IFERROR(UPPER(TRIM(ESITI_QUESTIONARI!AI184)),"")</f>
        <v/>
      </c>
      <c r="H184" s="8" t="str">
        <f>IF(C184="","",IF(ISERROR(AVERAGE(ESITI_QUESTIONARI!N184:T184,ESITI_QUESTIONARI!V184:X184,ESITI_QUESTIONARI!Z184:AD184,ESITI_QUESTIONARI!AF184:AH184,ESITI_QUESTIONARI!AJ184:AL184,ESITI_QUESTIONARI!AN184,ESITI_QUESTIONARI!AQ184)),"NON RISPONDE",AVERAGE(ESITI_QUESTIONARI!N184:T184,ESITI_QUESTIONARI!V184:X184,ESITI_QUESTIONARI!Z184:AD184,ESITI_QUESTIONARI!AF184:AH184,ESITI_QUESTIONARI!AJ184:AL184,ESITI_QUESTIONARI!AN184,ESITI_QUESTIONARI!AQ184)))</f>
        <v/>
      </c>
    </row>
    <row r="185" spans="1:8">
      <c r="A185" t="str">
        <f>IF(ESITI_QUESTIONARI!A185="","",TRIM(ESITI_QUESTIONARI!A185))</f>
        <v/>
      </c>
      <c r="B185" t="str">
        <f t="shared" si="3"/>
        <v/>
      </c>
      <c r="C185" t="str">
        <f>IF(ESITI_QUESTIONARI!C185="","",TRIM(ESITI_QUESTIONARI!C185))</f>
        <v/>
      </c>
      <c r="D185" t="str">
        <f>IFERROR(UPPER(TRIM(ESITI_QUESTIONARI!U185)),"")</f>
        <v/>
      </c>
      <c r="E185" t="str">
        <f>IFERROR(UPPER(TRIM(ESITI_QUESTIONARI!Y185)),"")</f>
        <v/>
      </c>
      <c r="F185" t="str">
        <f>IFERROR(UPPER(TRIM(ESITI_QUESTIONARI!AE185)),"")</f>
        <v/>
      </c>
      <c r="G185" t="str">
        <f>IFERROR(UPPER(TRIM(ESITI_QUESTIONARI!AI185)),"")</f>
        <v/>
      </c>
      <c r="H185" s="8" t="str">
        <f>IF(C185="","",IF(ISERROR(AVERAGE(ESITI_QUESTIONARI!N185:T185,ESITI_QUESTIONARI!V185:X185,ESITI_QUESTIONARI!Z185:AD185,ESITI_QUESTIONARI!AF185:AH185,ESITI_QUESTIONARI!AJ185:AL185,ESITI_QUESTIONARI!AN185,ESITI_QUESTIONARI!AQ185)),"NON RISPONDE",AVERAGE(ESITI_QUESTIONARI!N185:T185,ESITI_QUESTIONARI!V185:X185,ESITI_QUESTIONARI!Z185:AD185,ESITI_QUESTIONARI!AF185:AH185,ESITI_QUESTIONARI!AJ185:AL185,ESITI_QUESTIONARI!AN185,ESITI_QUESTIONARI!AQ185)))</f>
        <v/>
      </c>
    </row>
    <row r="186" spans="1:8">
      <c r="A186" t="str">
        <f>IF(ESITI_QUESTIONARI!A186="","",TRIM(ESITI_QUESTIONARI!A186))</f>
        <v/>
      </c>
      <c r="B186" t="str">
        <f t="shared" si="3"/>
        <v/>
      </c>
      <c r="C186" t="str">
        <f>IF(ESITI_QUESTIONARI!C186="","",TRIM(ESITI_QUESTIONARI!C186))</f>
        <v/>
      </c>
      <c r="D186" t="str">
        <f>IFERROR(UPPER(TRIM(ESITI_QUESTIONARI!U186)),"")</f>
        <v/>
      </c>
      <c r="E186" t="str">
        <f>IFERROR(UPPER(TRIM(ESITI_QUESTIONARI!Y186)),"")</f>
        <v/>
      </c>
      <c r="F186" t="str">
        <f>IFERROR(UPPER(TRIM(ESITI_QUESTIONARI!AE186)),"")</f>
        <v/>
      </c>
      <c r="G186" t="str">
        <f>IFERROR(UPPER(TRIM(ESITI_QUESTIONARI!AI186)),"")</f>
        <v/>
      </c>
      <c r="H186" s="8" t="str">
        <f>IF(C186="","",IF(ISERROR(AVERAGE(ESITI_QUESTIONARI!N186:T186,ESITI_QUESTIONARI!V186:X186,ESITI_QUESTIONARI!Z186:AD186,ESITI_QUESTIONARI!AF186:AH186,ESITI_QUESTIONARI!AJ186:AL186,ESITI_QUESTIONARI!AN186,ESITI_QUESTIONARI!AQ186)),"NON RISPONDE",AVERAGE(ESITI_QUESTIONARI!N186:T186,ESITI_QUESTIONARI!V186:X186,ESITI_QUESTIONARI!Z186:AD186,ESITI_QUESTIONARI!AF186:AH186,ESITI_QUESTIONARI!AJ186:AL186,ESITI_QUESTIONARI!AN186,ESITI_QUESTIONARI!AQ186)))</f>
        <v/>
      </c>
    </row>
    <row r="187" spans="1:8">
      <c r="A187" t="str">
        <f>IF(ESITI_QUESTIONARI!A187="","",TRIM(ESITI_QUESTIONARI!A187))</f>
        <v/>
      </c>
      <c r="B187" t="str">
        <f t="shared" si="3"/>
        <v/>
      </c>
      <c r="C187" t="str">
        <f>IF(ESITI_QUESTIONARI!C187="","",TRIM(ESITI_QUESTIONARI!C187))</f>
        <v/>
      </c>
      <c r="D187" t="str">
        <f>IFERROR(UPPER(TRIM(ESITI_QUESTIONARI!U187)),"")</f>
        <v/>
      </c>
      <c r="E187" t="str">
        <f>IFERROR(UPPER(TRIM(ESITI_QUESTIONARI!Y187)),"")</f>
        <v/>
      </c>
      <c r="F187" t="str">
        <f>IFERROR(UPPER(TRIM(ESITI_QUESTIONARI!AE187)),"")</f>
        <v/>
      </c>
      <c r="G187" t="str">
        <f>IFERROR(UPPER(TRIM(ESITI_QUESTIONARI!AI187)),"")</f>
        <v/>
      </c>
      <c r="H187" s="8" t="str">
        <f>IF(C187="","",IF(ISERROR(AVERAGE(ESITI_QUESTIONARI!N187:T187,ESITI_QUESTIONARI!V187:X187,ESITI_QUESTIONARI!Z187:AD187,ESITI_QUESTIONARI!AF187:AH187,ESITI_QUESTIONARI!AJ187:AL187,ESITI_QUESTIONARI!AN187,ESITI_QUESTIONARI!AQ187)),"NON RISPONDE",AVERAGE(ESITI_QUESTIONARI!N187:T187,ESITI_QUESTIONARI!V187:X187,ESITI_QUESTIONARI!Z187:AD187,ESITI_QUESTIONARI!AF187:AH187,ESITI_QUESTIONARI!AJ187:AL187,ESITI_QUESTIONARI!AN187,ESITI_QUESTIONARI!AQ187)))</f>
        <v/>
      </c>
    </row>
    <row r="188" spans="1:8">
      <c r="A188" t="str">
        <f>IF(ESITI_QUESTIONARI!A188="","",TRIM(ESITI_QUESTIONARI!A188))</f>
        <v/>
      </c>
      <c r="B188" t="str">
        <f t="shared" si="3"/>
        <v/>
      </c>
      <c r="C188" t="str">
        <f>IF(ESITI_QUESTIONARI!C188="","",TRIM(ESITI_QUESTIONARI!C188))</f>
        <v/>
      </c>
      <c r="D188" t="str">
        <f>IFERROR(UPPER(TRIM(ESITI_QUESTIONARI!U188)),"")</f>
        <v/>
      </c>
      <c r="E188" t="str">
        <f>IFERROR(UPPER(TRIM(ESITI_QUESTIONARI!Y188)),"")</f>
        <v/>
      </c>
      <c r="F188" t="str">
        <f>IFERROR(UPPER(TRIM(ESITI_QUESTIONARI!AE188)),"")</f>
        <v/>
      </c>
      <c r="G188" t="str">
        <f>IFERROR(UPPER(TRIM(ESITI_QUESTIONARI!AI188)),"")</f>
        <v/>
      </c>
      <c r="H188" s="8" t="str">
        <f>IF(C188="","",IF(ISERROR(AVERAGE(ESITI_QUESTIONARI!N188:T188,ESITI_QUESTIONARI!V188:X188,ESITI_QUESTIONARI!Z188:AD188,ESITI_QUESTIONARI!AF188:AH188,ESITI_QUESTIONARI!AJ188:AL188,ESITI_QUESTIONARI!AN188,ESITI_QUESTIONARI!AQ188)),"NON RISPONDE",AVERAGE(ESITI_QUESTIONARI!N188:T188,ESITI_QUESTIONARI!V188:X188,ESITI_QUESTIONARI!Z188:AD188,ESITI_QUESTIONARI!AF188:AH188,ESITI_QUESTIONARI!AJ188:AL188,ESITI_QUESTIONARI!AN188,ESITI_QUESTIONARI!AQ188)))</f>
        <v/>
      </c>
    </row>
    <row r="189" spans="1:8">
      <c r="A189" t="str">
        <f>IF(ESITI_QUESTIONARI!A189="","",TRIM(ESITI_QUESTIONARI!A189))</f>
        <v/>
      </c>
      <c r="B189" t="str">
        <f t="shared" si="3"/>
        <v/>
      </c>
      <c r="C189" t="str">
        <f>IF(ESITI_QUESTIONARI!C189="","",TRIM(ESITI_QUESTIONARI!C189))</f>
        <v/>
      </c>
      <c r="D189" t="str">
        <f>IFERROR(UPPER(TRIM(ESITI_QUESTIONARI!U189)),"")</f>
        <v/>
      </c>
      <c r="E189" t="str">
        <f>IFERROR(UPPER(TRIM(ESITI_QUESTIONARI!Y189)),"")</f>
        <v/>
      </c>
      <c r="F189" t="str">
        <f>IFERROR(UPPER(TRIM(ESITI_QUESTIONARI!AE189)),"")</f>
        <v/>
      </c>
      <c r="G189" t="str">
        <f>IFERROR(UPPER(TRIM(ESITI_QUESTIONARI!AI189)),"")</f>
        <v/>
      </c>
      <c r="H189" s="8" t="str">
        <f>IF(C189="","",IF(ISERROR(AVERAGE(ESITI_QUESTIONARI!N189:T189,ESITI_QUESTIONARI!V189:X189,ESITI_QUESTIONARI!Z189:AD189,ESITI_QUESTIONARI!AF189:AH189,ESITI_QUESTIONARI!AJ189:AL189,ESITI_QUESTIONARI!AN189,ESITI_QUESTIONARI!AQ189)),"NON RISPONDE",AVERAGE(ESITI_QUESTIONARI!N189:T189,ESITI_QUESTIONARI!V189:X189,ESITI_QUESTIONARI!Z189:AD189,ESITI_QUESTIONARI!AF189:AH189,ESITI_QUESTIONARI!AJ189:AL189,ESITI_QUESTIONARI!AN189,ESITI_QUESTIONARI!AQ189)))</f>
        <v/>
      </c>
    </row>
    <row r="190" spans="1:8">
      <c r="A190" t="str">
        <f>IF(ESITI_QUESTIONARI!A190="","",TRIM(ESITI_QUESTIONARI!A190))</f>
        <v/>
      </c>
      <c r="B190" t="str">
        <f t="shared" si="3"/>
        <v/>
      </c>
      <c r="C190" t="str">
        <f>IF(ESITI_QUESTIONARI!C190="","",TRIM(ESITI_QUESTIONARI!C190))</f>
        <v/>
      </c>
      <c r="D190" t="str">
        <f>IFERROR(UPPER(TRIM(ESITI_QUESTIONARI!U190)),"")</f>
        <v/>
      </c>
      <c r="E190" t="str">
        <f>IFERROR(UPPER(TRIM(ESITI_QUESTIONARI!Y190)),"")</f>
        <v/>
      </c>
      <c r="F190" t="str">
        <f>IFERROR(UPPER(TRIM(ESITI_QUESTIONARI!AE190)),"")</f>
        <v/>
      </c>
      <c r="G190" t="str">
        <f>IFERROR(UPPER(TRIM(ESITI_QUESTIONARI!AI190)),"")</f>
        <v/>
      </c>
      <c r="H190" s="8" t="str">
        <f>IF(C190="","",IF(ISERROR(AVERAGE(ESITI_QUESTIONARI!N190:T190,ESITI_QUESTIONARI!V190:X190,ESITI_QUESTIONARI!Z190:AD190,ESITI_QUESTIONARI!AF190:AH190,ESITI_QUESTIONARI!AJ190:AL190,ESITI_QUESTIONARI!AN190,ESITI_QUESTIONARI!AQ190)),"NON RISPONDE",AVERAGE(ESITI_QUESTIONARI!N190:T190,ESITI_QUESTIONARI!V190:X190,ESITI_QUESTIONARI!Z190:AD190,ESITI_QUESTIONARI!AF190:AH190,ESITI_QUESTIONARI!AJ190:AL190,ESITI_QUESTIONARI!AN190,ESITI_QUESTIONARI!AQ190)))</f>
        <v/>
      </c>
    </row>
    <row r="191" spans="1:8">
      <c r="A191" t="str">
        <f>IF(ESITI_QUESTIONARI!A191="","",TRIM(ESITI_QUESTIONARI!A191))</f>
        <v/>
      </c>
      <c r="B191" t="str">
        <f t="shared" si="3"/>
        <v/>
      </c>
      <c r="C191" t="str">
        <f>IF(ESITI_QUESTIONARI!C191="","",TRIM(ESITI_QUESTIONARI!C191))</f>
        <v/>
      </c>
      <c r="D191" t="str">
        <f>IFERROR(UPPER(TRIM(ESITI_QUESTIONARI!U191)),"")</f>
        <v/>
      </c>
      <c r="E191" t="str">
        <f>IFERROR(UPPER(TRIM(ESITI_QUESTIONARI!Y191)),"")</f>
        <v/>
      </c>
      <c r="F191" t="str">
        <f>IFERROR(UPPER(TRIM(ESITI_QUESTIONARI!AE191)),"")</f>
        <v/>
      </c>
      <c r="G191" t="str">
        <f>IFERROR(UPPER(TRIM(ESITI_QUESTIONARI!AI191)),"")</f>
        <v/>
      </c>
      <c r="H191" s="8" t="str">
        <f>IF(C191="","",IF(ISERROR(AVERAGE(ESITI_QUESTIONARI!N191:T191,ESITI_QUESTIONARI!V191:X191,ESITI_QUESTIONARI!Z191:AD191,ESITI_QUESTIONARI!AF191:AH191,ESITI_QUESTIONARI!AJ191:AL191,ESITI_QUESTIONARI!AN191,ESITI_QUESTIONARI!AQ191)),"NON RISPONDE",AVERAGE(ESITI_QUESTIONARI!N191:T191,ESITI_QUESTIONARI!V191:X191,ESITI_QUESTIONARI!Z191:AD191,ESITI_QUESTIONARI!AF191:AH191,ESITI_QUESTIONARI!AJ191:AL191,ESITI_QUESTIONARI!AN191,ESITI_QUESTIONARI!AQ191)))</f>
        <v/>
      </c>
    </row>
    <row r="192" spans="1:8">
      <c r="A192" t="str">
        <f>IF(ESITI_QUESTIONARI!A192="","",TRIM(ESITI_QUESTIONARI!A192))</f>
        <v/>
      </c>
      <c r="B192" t="str">
        <f t="shared" si="3"/>
        <v/>
      </c>
      <c r="C192" t="str">
        <f>IF(ESITI_QUESTIONARI!C192="","",TRIM(ESITI_QUESTIONARI!C192))</f>
        <v/>
      </c>
      <c r="D192" t="str">
        <f>IFERROR(UPPER(TRIM(ESITI_QUESTIONARI!U192)),"")</f>
        <v/>
      </c>
      <c r="E192" t="str">
        <f>IFERROR(UPPER(TRIM(ESITI_QUESTIONARI!Y192)),"")</f>
        <v/>
      </c>
      <c r="F192" t="str">
        <f>IFERROR(UPPER(TRIM(ESITI_QUESTIONARI!AE192)),"")</f>
        <v/>
      </c>
      <c r="G192" t="str">
        <f>IFERROR(UPPER(TRIM(ESITI_QUESTIONARI!AI192)),"")</f>
        <v/>
      </c>
      <c r="H192" s="8" t="str">
        <f>IF(C192="","",IF(ISERROR(AVERAGE(ESITI_QUESTIONARI!N192:T192,ESITI_QUESTIONARI!V192:X192,ESITI_QUESTIONARI!Z192:AD192,ESITI_QUESTIONARI!AF192:AH192,ESITI_QUESTIONARI!AJ192:AL192,ESITI_QUESTIONARI!AN192,ESITI_QUESTIONARI!AQ192)),"NON RISPONDE",AVERAGE(ESITI_QUESTIONARI!N192:T192,ESITI_QUESTIONARI!V192:X192,ESITI_QUESTIONARI!Z192:AD192,ESITI_QUESTIONARI!AF192:AH192,ESITI_QUESTIONARI!AJ192:AL192,ESITI_QUESTIONARI!AN192,ESITI_QUESTIONARI!AQ192)))</f>
        <v/>
      </c>
    </row>
    <row r="193" spans="1:8">
      <c r="A193" t="str">
        <f>IF(ESITI_QUESTIONARI!A193="","",TRIM(ESITI_QUESTIONARI!A193))</f>
        <v/>
      </c>
      <c r="B193" t="str">
        <f t="shared" si="3"/>
        <v/>
      </c>
      <c r="C193" t="str">
        <f>IF(ESITI_QUESTIONARI!C193="","",TRIM(ESITI_QUESTIONARI!C193))</f>
        <v/>
      </c>
      <c r="D193" t="str">
        <f>IFERROR(UPPER(TRIM(ESITI_QUESTIONARI!U193)),"")</f>
        <v/>
      </c>
      <c r="E193" t="str">
        <f>IFERROR(UPPER(TRIM(ESITI_QUESTIONARI!Y193)),"")</f>
        <v/>
      </c>
      <c r="F193" t="str">
        <f>IFERROR(UPPER(TRIM(ESITI_QUESTIONARI!AE193)),"")</f>
        <v/>
      </c>
      <c r="G193" t="str">
        <f>IFERROR(UPPER(TRIM(ESITI_QUESTIONARI!AI193)),"")</f>
        <v/>
      </c>
      <c r="H193" s="8" t="str">
        <f>IF(C193="","",IF(ISERROR(AVERAGE(ESITI_QUESTIONARI!N193:T193,ESITI_QUESTIONARI!V193:X193,ESITI_QUESTIONARI!Z193:AD193,ESITI_QUESTIONARI!AF193:AH193,ESITI_QUESTIONARI!AJ193:AL193,ESITI_QUESTIONARI!AN193,ESITI_QUESTIONARI!AQ193)),"NON RISPONDE",AVERAGE(ESITI_QUESTIONARI!N193:T193,ESITI_QUESTIONARI!V193:X193,ESITI_QUESTIONARI!Z193:AD193,ESITI_QUESTIONARI!AF193:AH193,ESITI_QUESTIONARI!AJ193:AL193,ESITI_QUESTIONARI!AN193,ESITI_QUESTIONARI!AQ193)))</f>
        <v/>
      </c>
    </row>
    <row r="194" spans="1:8">
      <c r="A194" t="str">
        <f>IF(ESITI_QUESTIONARI!A194="","",TRIM(ESITI_QUESTIONARI!A194))</f>
        <v/>
      </c>
      <c r="B194" t="str">
        <f t="shared" si="3"/>
        <v/>
      </c>
      <c r="C194" t="str">
        <f>IF(ESITI_QUESTIONARI!C194="","",TRIM(ESITI_QUESTIONARI!C194))</f>
        <v/>
      </c>
      <c r="D194" t="str">
        <f>IFERROR(UPPER(TRIM(ESITI_QUESTIONARI!U194)),"")</f>
        <v/>
      </c>
      <c r="E194" t="str">
        <f>IFERROR(UPPER(TRIM(ESITI_QUESTIONARI!Y194)),"")</f>
        <v/>
      </c>
      <c r="F194" t="str">
        <f>IFERROR(UPPER(TRIM(ESITI_QUESTIONARI!AE194)),"")</f>
        <v/>
      </c>
      <c r="G194" t="str">
        <f>IFERROR(UPPER(TRIM(ESITI_QUESTIONARI!AI194)),"")</f>
        <v/>
      </c>
      <c r="H194" s="8" t="str">
        <f>IF(C194="","",IF(ISERROR(AVERAGE(ESITI_QUESTIONARI!N194:T194,ESITI_QUESTIONARI!V194:X194,ESITI_QUESTIONARI!Z194:AD194,ESITI_QUESTIONARI!AF194:AH194,ESITI_QUESTIONARI!AJ194:AL194,ESITI_QUESTIONARI!AN194,ESITI_QUESTIONARI!AQ194)),"NON RISPONDE",AVERAGE(ESITI_QUESTIONARI!N194:T194,ESITI_QUESTIONARI!V194:X194,ESITI_QUESTIONARI!Z194:AD194,ESITI_QUESTIONARI!AF194:AH194,ESITI_QUESTIONARI!AJ194:AL194,ESITI_QUESTIONARI!AN194,ESITI_QUESTIONARI!AQ194)))</f>
        <v/>
      </c>
    </row>
    <row r="195" spans="1:8">
      <c r="A195" t="str">
        <f>IF(ESITI_QUESTIONARI!A195="","",TRIM(ESITI_QUESTIONARI!A195))</f>
        <v/>
      </c>
      <c r="B195" t="str">
        <f t="shared" ref="B195:B258" si="4">IF(C195="","",C195)</f>
        <v/>
      </c>
      <c r="C195" t="str">
        <f>IF(ESITI_QUESTIONARI!C195="","",TRIM(ESITI_QUESTIONARI!C195))</f>
        <v/>
      </c>
      <c r="D195" t="str">
        <f>IFERROR(UPPER(TRIM(ESITI_QUESTIONARI!U195)),"")</f>
        <v/>
      </c>
      <c r="E195" t="str">
        <f>IFERROR(UPPER(TRIM(ESITI_QUESTIONARI!Y195)),"")</f>
        <v/>
      </c>
      <c r="F195" t="str">
        <f>IFERROR(UPPER(TRIM(ESITI_QUESTIONARI!AE195)),"")</f>
        <v/>
      </c>
      <c r="G195" t="str">
        <f>IFERROR(UPPER(TRIM(ESITI_QUESTIONARI!AI195)),"")</f>
        <v/>
      </c>
      <c r="H195" s="8" t="str">
        <f>IF(C195="","",IF(ISERROR(AVERAGE(ESITI_QUESTIONARI!N195:T195,ESITI_QUESTIONARI!V195:X195,ESITI_QUESTIONARI!Z195:AD195,ESITI_QUESTIONARI!AF195:AH195,ESITI_QUESTIONARI!AJ195:AL195,ESITI_QUESTIONARI!AN195,ESITI_QUESTIONARI!AQ195)),"NON RISPONDE",AVERAGE(ESITI_QUESTIONARI!N195:T195,ESITI_QUESTIONARI!V195:X195,ESITI_QUESTIONARI!Z195:AD195,ESITI_QUESTIONARI!AF195:AH195,ESITI_QUESTIONARI!AJ195:AL195,ESITI_QUESTIONARI!AN195,ESITI_QUESTIONARI!AQ195)))</f>
        <v/>
      </c>
    </row>
    <row r="196" spans="1:8">
      <c r="A196" t="str">
        <f>IF(ESITI_QUESTIONARI!A196="","",TRIM(ESITI_QUESTIONARI!A196))</f>
        <v/>
      </c>
      <c r="B196" t="str">
        <f t="shared" si="4"/>
        <v/>
      </c>
      <c r="C196" t="str">
        <f>IF(ESITI_QUESTIONARI!C196="","",TRIM(ESITI_QUESTIONARI!C196))</f>
        <v/>
      </c>
      <c r="D196" t="str">
        <f>IFERROR(UPPER(TRIM(ESITI_QUESTIONARI!U196)),"")</f>
        <v/>
      </c>
      <c r="E196" t="str">
        <f>IFERROR(UPPER(TRIM(ESITI_QUESTIONARI!Y196)),"")</f>
        <v/>
      </c>
      <c r="F196" t="str">
        <f>IFERROR(UPPER(TRIM(ESITI_QUESTIONARI!AE196)),"")</f>
        <v/>
      </c>
      <c r="G196" t="str">
        <f>IFERROR(UPPER(TRIM(ESITI_QUESTIONARI!AI196)),"")</f>
        <v/>
      </c>
      <c r="H196" s="8" t="str">
        <f>IF(C196="","",IF(ISERROR(AVERAGE(ESITI_QUESTIONARI!N196:T196,ESITI_QUESTIONARI!V196:X196,ESITI_QUESTIONARI!Z196:AD196,ESITI_QUESTIONARI!AF196:AH196,ESITI_QUESTIONARI!AJ196:AL196,ESITI_QUESTIONARI!AN196,ESITI_QUESTIONARI!AQ196)),"NON RISPONDE",AVERAGE(ESITI_QUESTIONARI!N196:T196,ESITI_QUESTIONARI!V196:X196,ESITI_QUESTIONARI!Z196:AD196,ESITI_QUESTIONARI!AF196:AH196,ESITI_QUESTIONARI!AJ196:AL196,ESITI_QUESTIONARI!AN196,ESITI_QUESTIONARI!AQ196)))</f>
        <v/>
      </c>
    </row>
    <row r="197" spans="1:8">
      <c r="A197" t="str">
        <f>IF(ESITI_QUESTIONARI!A197="","",TRIM(ESITI_QUESTIONARI!A197))</f>
        <v/>
      </c>
      <c r="B197" t="str">
        <f t="shared" si="4"/>
        <v/>
      </c>
      <c r="C197" t="str">
        <f>IF(ESITI_QUESTIONARI!C197="","",TRIM(ESITI_QUESTIONARI!C197))</f>
        <v/>
      </c>
      <c r="D197" t="str">
        <f>IFERROR(UPPER(TRIM(ESITI_QUESTIONARI!U197)),"")</f>
        <v/>
      </c>
      <c r="E197" t="str">
        <f>IFERROR(UPPER(TRIM(ESITI_QUESTIONARI!Y197)),"")</f>
        <v/>
      </c>
      <c r="F197" t="str">
        <f>IFERROR(UPPER(TRIM(ESITI_QUESTIONARI!AE197)),"")</f>
        <v/>
      </c>
      <c r="G197" t="str">
        <f>IFERROR(UPPER(TRIM(ESITI_QUESTIONARI!AI197)),"")</f>
        <v/>
      </c>
      <c r="H197" s="8" t="str">
        <f>IF(C197="","",IF(ISERROR(AVERAGE(ESITI_QUESTIONARI!N197:T197,ESITI_QUESTIONARI!V197:X197,ESITI_QUESTIONARI!Z197:AD197,ESITI_QUESTIONARI!AF197:AH197,ESITI_QUESTIONARI!AJ197:AL197,ESITI_QUESTIONARI!AN197,ESITI_QUESTIONARI!AQ197)),"NON RISPONDE",AVERAGE(ESITI_QUESTIONARI!N197:T197,ESITI_QUESTIONARI!V197:X197,ESITI_QUESTIONARI!Z197:AD197,ESITI_QUESTIONARI!AF197:AH197,ESITI_QUESTIONARI!AJ197:AL197,ESITI_QUESTIONARI!AN197,ESITI_QUESTIONARI!AQ197)))</f>
        <v/>
      </c>
    </row>
    <row r="198" spans="1:8">
      <c r="A198" t="str">
        <f>IF(ESITI_QUESTIONARI!A198="","",TRIM(ESITI_QUESTIONARI!A198))</f>
        <v/>
      </c>
      <c r="B198" t="str">
        <f t="shared" si="4"/>
        <v/>
      </c>
      <c r="C198" t="str">
        <f>IF(ESITI_QUESTIONARI!C198="","",TRIM(ESITI_QUESTIONARI!C198))</f>
        <v/>
      </c>
      <c r="D198" t="str">
        <f>IFERROR(UPPER(TRIM(ESITI_QUESTIONARI!U198)),"")</f>
        <v/>
      </c>
      <c r="E198" t="str">
        <f>IFERROR(UPPER(TRIM(ESITI_QUESTIONARI!Y198)),"")</f>
        <v/>
      </c>
      <c r="F198" t="str">
        <f>IFERROR(UPPER(TRIM(ESITI_QUESTIONARI!AE198)),"")</f>
        <v/>
      </c>
      <c r="G198" t="str">
        <f>IFERROR(UPPER(TRIM(ESITI_QUESTIONARI!AI198)),"")</f>
        <v/>
      </c>
      <c r="H198" s="8" t="str">
        <f>IF(C198="","",IF(ISERROR(AVERAGE(ESITI_QUESTIONARI!N198:T198,ESITI_QUESTIONARI!V198:X198,ESITI_QUESTIONARI!Z198:AD198,ESITI_QUESTIONARI!AF198:AH198,ESITI_QUESTIONARI!AJ198:AL198,ESITI_QUESTIONARI!AN198,ESITI_QUESTIONARI!AQ198)),"NON RISPONDE",AVERAGE(ESITI_QUESTIONARI!N198:T198,ESITI_QUESTIONARI!V198:X198,ESITI_QUESTIONARI!Z198:AD198,ESITI_QUESTIONARI!AF198:AH198,ESITI_QUESTIONARI!AJ198:AL198,ESITI_QUESTIONARI!AN198,ESITI_QUESTIONARI!AQ198)))</f>
        <v/>
      </c>
    </row>
    <row r="199" spans="1:8">
      <c r="A199" t="str">
        <f>IF(ESITI_QUESTIONARI!A199="","",TRIM(ESITI_QUESTIONARI!A199))</f>
        <v/>
      </c>
      <c r="B199" t="str">
        <f t="shared" si="4"/>
        <v/>
      </c>
      <c r="C199" t="str">
        <f>IF(ESITI_QUESTIONARI!C199="","",TRIM(ESITI_QUESTIONARI!C199))</f>
        <v/>
      </c>
      <c r="D199" t="str">
        <f>IFERROR(UPPER(TRIM(ESITI_QUESTIONARI!U199)),"")</f>
        <v/>
      </c>
      <c r="E199" t="str">
        <f>IFERROR(UPPER(TRIM(ESITI_QUESTIONARI!Y199)),"")</f>
        <v/>
      </c>
      <c r="F199" t="str">
        <f>IFERROR(UPPER(TRIM(ESITI_QUESTIONARI!AE199)),"")</f>
        <v/>
      </c>
      <c r="G199" t="str">
        <f>IFERROR(UPPER(TRIM(ESITI_QUESTIONARI!AI199)),"")</f>
        <v/>
      </c>
      <c r="H199" s="8" t="str">
        <f>IF(C199="","",IF(ISERROR(AVERAGE(ESITI_QUESTIONARI!N199:T199,ESITI_QUESTIONARI!V199:X199,ESITI_QUESTIONARI!Z199:AD199,ESITI_QUESTIONARI!AF199:AH199,ESITI_QUESTIONARI!AJ199:AL199,ESITI_QUESTIONARI!AN199,ESITI_QUESTIONARI!AQ199)),"NON RISPONDE",AVERAGE(ESITI_QUESTIONARI!N199:T199,ESITI_QUESTIONARI!V199:X199,ESITI_QUESTIONARI!Z199:AD199,ESITI_QUESTIONARI!AF199:AH199,ESITI_QUESTIONARI!AJ199:AL199,ESITI_QUESTIONARI!AN199,ESITI_QUESTIONARI!AQ199)))</f>
        <v/>
      </c>
    </row>
    <row r="200" spans="1:8">
      <c r="A200" t="str">
        <f>IF(ESITI_QUESTIONARI!A200="","",TRIM(ESITI_QUESTIONARI!A200))</f>
        <v/>
      </c>
      <c r="B200" t="str">
        <f t="shared" si="4"/>
        <v/>
      </c>
      <c r="C200" t="str">
        <f>IF(ESITI_QUESTIONARI!C200="","",TRIM(ESITI_QUESTIONARI!C200))</f>
        <v/>
      </c>
      <c r="D200" t="str">
        <f>IFERROR(UPPER(TRIM(ESITI_QUESTIONARI!U200)),"")</f>
        <v/>
      </c>
      <c r="E200" t="str">
        <f>IFERROR(UPPER(TRIM(ESITI_QUESTIONARI!Y200)),"")</f>
        <v/>
      </c>
      <c r="F200" t="str">
        <f>IFERROR(UPPER(TRIM(ESITI_QUESTIONARI!AE200)),"")</f>
        <v/>
      </c>
      <c r="G200" t="str">
        <f>IFERROR(UPPER(TRIM(ESITI_QUESTIONARI!AI200)),"")</f>
        <v/>
      </c>
      <c r="H200" s="8" t="str">
        <f>IF(C200="","",IF(ISERROR(AVERAGE(ESITI_QUESTIONARI!N200:T200,ESITI_QUESTIONARI!V200:X200,ESITI_QUESTIONARI!Z200:AD200,ESITI_QUESTIONARI!AF200:AH200,ESITI_QUESTIONARI!AJ200:AL200,ESITI_QUESTIONARI!AN200,ESITI_QUESTIONARI!AQ200)),"NON RISPONDE",AVERAGE(ESITI_QUESTIONARI!N200:T200,ESITI_QUESTIONARI!V200:X200,ESITI_QUESTIONARI!Z200:AD200,ESITI_QUESTIONARI!AF200:AH200,ESITI_QUESTIONARI!AJ200:AL200,ESITI_QUESTIONARI!AN200,ESITI_QUESTIONARI!AQ200)))</f>
        <v/>
      </c>
    </row>
    <row r="201" spans="1:8">
      <c r="A201" t="str">
        <f>IF(ESITI_QUESTIONARI!A201="","",TRIM(ESITI_QUESTIONARI!A201))</f>
        <v/>
      </c>
      <c r="B201" t="str">
        <f t="shared" si="4"/>
        <v/>
      </c>
      <c r="C201" t="str">
        <f>IF(ESITI_QUESTIONARI!C201="","",TRIM(ESITI_QUESTIONARI!C201))</f>
        <v/>
      </c>
      <c r="D201" t="str">
        <f>IFERROR(UPPER(TRIM(ESITI_QUESTIONARI!U201)),"")</f>
        <v/>
      </c>
      <c r="E201" t="str">
        <f>IFERROR(UPPER(TRIM(ESITI_QUESTIONARI!Y201)),"")</f>
        <v/>
      </c>
      <c r="F201" t="str">
        <f>IFERROR(UPPER(TRIM(ESITI_QUESTIONARI!AE201)),"")</f>
        <v/>
      </c>
      <c r="G201" t="str">
        <f>IFERROR(UPPER(TRIM(ESITI_QUESTIONARI!AI201)),"")</f>
        <v/>
      </c>
      <c r="H201" s="8" t="str">
        <f>IF(C201="","",IF(ISERROR(AVERAGE(ESITI_QUESTIONARI!N201:T201,ESITI_QUESTIONARI!V201:X201,ESITI_QUESTIONARI!Z201:AD201,ESITI_QUESTIONARI!AF201:AH201,ESITI_QUESTIONARI!AJ201:AL201,ESITI_QUESTIONARI!AN201,ESITI_QUESTIONARI!AQ201)),"NON RISPONDE",AVERAGE(ESITI_QUESTIONARI!N201:T201,ESITI_QUESTIONARI!V201:X201,ESITI_QUESTIONARI!Z201:AD201,ESITI_QUESTIONARI!AF201:AH201,ESITI_QUESTIONARI!AJ201:AL201,ESITI_QUESTIONARI!AN201,ESITI_QUESTIONARI!AQ201)))</f>
        <v/>
      </c>
    </row>
    <row r="202" spans="1:8">
      <c r="A202" t="str">
        <f>IF(ESITI_QUESTIONARI!A202="","",TRIM(ESITI_QUESTIONARI!A202))</f>
        <v/>
      </c>
      <c r="B202" t="str">
        <f t="shared" si="4"/>
        <v/>
      </c>
      <c r="C202" t="str">
        <f>IF(ESITI_QUESTIONARI!C202="","",TRIM(ESITI_QUESTIONARI!C202))</f>
        <v/>
      </c>
      <c r="D202" t="str">
        <f>IFERROR(UPPER(TRIM(ESITI_QUESTIONARI!U202)),"")</f>
        <v/>
      </c>
      <c r="E202" t="str">
        <f>IFERROR(UPPER(TRIM(ESITI_QUESTIONARI!Y202)),"")</f>
        <v/>
      </c>
      <c r="F202" t="str">
        <f>IFERROR(UPPER(TRIM(ESITI_QUESTIONARI!AE202)),"")</f>
        <v/>
      </c>
      <c r="G202" t="str">
        <f>IFERROR(UPPER(TRIM(ESITI_QUESTIONARI!AI202)),"")</f>
        <v/>
      </c>
      <c r="H202" s="8" t="str">
        <f>IF(C202="","",IF(ISERROR(AVERAGE(ESITI_QUESTIONARI!N202:T202,ESITI_QUESTIONARI!V202:X202,ESITI_QUESTIONARI!Z202:AD202,ESITI_QUESTIONARI!AF202:AH202,ESITI_QUESTIONARI!AJ202:AL202,ESITI_QUESTIONARI!AN202,ESITI_QUESTIONARI!AQ202)),"NON RISPONDE",AVERAGE(ESITI_QUESTIONARI!N202:T202,ESITI_QUESTIONARI!V202:X202,ESITI_QUESTIONARI!Z202:AD202,ESITI_QUESTIONARI!AF202:AH202,ESITI_QUESTIONARI!AJ202:AL202,ESITI_QUESTIONARI!AN202,ESITI_QUESTIONARI!AQ202)))</f>
        <v/>
      </c>
    </row>
    <row r="203" spans="1:8">
      <c r="A203" t="str">
        <f>IF(ESITI_QUESTIONARI!A203="","",TRIM(ESITI_QUESTIONARI!A203))</f>
        <v/>
      </c>
      <c r="B203" t="str">
        <f t="shared" si="4"/>
        <v/>
      </c>
      <c r="C203" t="str">
        <f>IF(ESITI_QUESTIONARI!C203="","",TRIM(ESITI_QUESTIONARI!C203))</f>
        <v/>
      </c>
      <c r="D203" t="str">
        <f>IFERROR(UPPER(TRIM(ESITI_QUESTIONARI!U203)),"")</f>
        <v/>
      </c>
      <c r="E203" t="str">
        <f>IFERROR(UPPER(TRIM(ESITI_QUESTIONARI!Y203)),"")</f>
        <v/>
      </c>
      <c r="F203" t="str">
        <f>IFERROR(UPPER(TRIM(ESITI_QUESTIONARI!AE203)),"")</f>
        <v/>
      </c>
      <c r="G203" t="str">
        <f>IFERROR(UPPER(TRIM(ESITI_QUESTIONARI!AI203)),"")</f>
        <v/>
      </c>
      <c r="H203" s="8" t="str">
        <f>IF(C203="","",IF(ISERROR(AVERAGE(ESITI_QUESTIONARI!N203:T203,ESITI_QUESTIONARI!V203:X203,ESITI_QUESTIONARI!Z203:AD203,ESITI_QUESTIONARI!AF203:AH203,ESITI_QUESTIONARI!AJ203:AL203,ESITI_QUESTIONARI!AN203,ESITI_QUESTIONARI!AQ203)),"NON RISPONDE",AVERAGE(ESITI_QUESTIONARI!N203:T203,ESITI_QUESTIONARI!V203:X203,ESITI_QUESTIONARI!Z203:AD203,ESITI_QUESTIONARI!AF203:AH203,ESITI_QUESTIONARI!AJ203:AL203,ESITI_QUESTIONARI!AN203,ESITI_QUESTIONARI!AQ203)))</f>
        <v/>
      </c>
    </row>
    <row r="204" spans="1:8">
      <c r="A204" t="str">
        <f>IF(ESITI_QUESTIONARI!A204="","",TRIM(ESITI_QUESTIONARI!A204))</f>
        <v/>
      </c>
      <c r="B204" t="str">
        <f t="shared" si="4"/>
        <v/>
      </c>
      <c r="C204" t="str">
        <f>IF(ESITI_QUESTIONARI!C204="","",TRIM(ESITI_QUESTIONARI!C204))</f>
        <v/>
      </c>
      <c r="D204" t="str">
        <f>IFERROR(UPPER(TRIM(ESITI_QUESTIONARI!U204)),"")</f>
        <v/>
      </c>
      <c r="E204" t="str">
        <f>IFERROR(UPPER(TRIM(ESITI_QUESTIONARI!Y204)),"")</f>
        <v/>
      </c>
      <c r="F204" t="str">
        <f>IFERROR(UPPER(TRIM(ESITI_QUESTIONARI!AE204)),"")</f>
        <v/>
      </c>
      <c r="G204" t="str">
        <f>IFERROR(UPPER(TRIM(ESITI_QUESTIONARI!AI204)),"")</f>
        <v/>
      </c>
      <c r="H204" s="8" t="str">
        <f>IF(C204="","",IF(ISERROR(AVERAGE(ESITI_QUESTIONARI!N204:T204,ESITI_QUESTIONARI!V204:X204,ESITI_QUESTIONARI!Z204:AD204,ESITI_QUESTIONARI!AF204:AH204,ESITI_QUESTIONARI!AJ204:AL204,ESITI_QUESTIONARI!AN204,ESITI_QUESTIONARI!AQ204)),"NON RISPONDE",AVERAGE(ESITI_QUESTIONARI!N204:T204,ESITI_QUESTIONARI!V204:X204,ESITI_QUESTIONARI!Z204:AD204,ESITI_QUESTIONARI!AF204:AH204,ESITI_QUESTIONARI!AJ204:AL204,ESITI_QUESTIONARI!AN204,ESITI_QUESTIONARI!AQ204)))</f>
        <v/>
      </c>
    </row>
    <row r="205" spans="1:8">
      <c r="A205" t="str">
        <f>IF(ESITI_QUESTIONARI!A205="","",TRIM(ESITI_QUESTIONARI!A205))</f>
        <v/>
      </c>
      <c r="B205" t="str">
        <f t="shared" si="4"/>
        <v/>
      </c>
      <c r="C205" t="str">
        <f>IF(ESITI_QUESTIONARI!C205="","",TRIM(ESITI_QUESTIONARI!C205))</f>
        <v/>
      </c>
      <c r="D205" t="str">
        <f>IFERROR(UPPER(TRIM(ESITI_QUESTIONARI!U205)),"")</f>
        <v/>
      </c>
      <c r="E205" t="str">
        <f>IFERROR(UPPER(TRIM(ESITI_QUESTIONARI!Y205)),"")</f>
        <v/>
      </c>
      <c r="F205" t="str">
        <f>IFERROR(UPPER(TRIM(ESITI_QUESTIONARI!AE205)),"")</f>
        <v/>
      </c>
      <c r="G205" t="str">
        <f>IFERROR(UPPER(TRIM(ESITI_QUESTIONARI!AI205)),"")</f>
        <v/>
      </c>
      <c r="H205" s="8" t="str">
        <f>IF(C205="","",IF(ISERROR(AVERAGE(ESITI_QUESTIONARI!N205:T205,ESITI_QUESTIONARI!V205:X205,ESITI_QUESTIONARI!Z205:AD205,ESITI_QUESTIONARI!AF205:AH205,ESITI_QUESTIONARI!AJ205:AL205,ESITI_QUESTIONARI!AN205,ESITI_QUESTIONARI!AQ205)),"NON RISPONDE",AVERAGE(ESITI_QUESTIONARI!N205:T205,ESITI_QUESTIONARI!V205:X205,ESITI_QUESTIONARI!Z205:AD205,ESITI_QUESTIONARI!AF205:AH205,ESITI_QUESTIONARI!AJ205:AL205,ESITI_QUESTIONARI!AN205,ESITI_QUESTIONARI!AQ205)))</f>
        <v/>
      </c>
    </row>
    <row r="206" spans="1:8">
      <c r="A206" t="str">
        <f>IF(ESITI_QUESTIONARI!A206="","",TRIM(ESITI_QUESTIONARI!A206))</f>
        <v/>
      </c>
      <c r="B206" t="str">
        <f t="shared" si="4"/>
        <v/>
      </c>
      <c r="C206" t="str">
        <f>IF(ESITI_QUESTIONARI!C206="","",TRIM(ESITI_QUESTIONARI!C206))</f>
        <v/>
      </c>
      <c r="D206" t="str">
        <f>IFERROR(UPPER(TRIM(ESITI_QUESTIONARI!U206)),"")</f>
        <v/>
      </c>
      <c r="E206" t="str">
        <f>IFERROR(UPPER(TRIM(ESITI_QUESTIONARI!Y206)),"")</f>
        <v/>
      </c>
      <c r="F206" t="str">
        <f>IFERROR(UPPER(TRIM(ESITI_QUESTIONARI!AE206)),"")</f>
        <v/>
      </c>
      <c r="G206" t="str">
        <f>IFERROR(UPPER(TRIM(ESITI_QUESTIONARI!AI206)),"")</f>
        <v/>
      </c>
      <c r="H206" s="8" t="str">
        <f>IF(C206="","",IF(ISERROR(AVERAGE(ESITI_QUESTIONARI!N206:T206,ESITI_QUESTIONARI!V206:X206,ESITI_QUESTIONARI!Z206:AD206,ESITI_QUESTIONARI!AF206:AH206,ESITI_QUESTIONARI!AJ206:AL206,ESITI_QUESTIONARI!AN206,ESITI_QUESTIONARI!AQ206)),"NON RISPONDE",AVERAGE(ESITI_QUESTIONARI!N206:T206,ESITI_QUESTIONARI!V206:X206,ESITI_QUESTIONARI!Z206:AD206,ESITI_QUESTIONARI!AF206:AH206,ESITI_QUESTIONARI!AJ206:AL206,ESITI_QUESTIONARI!AN206,ESITI_QUESTIONARI!AQ206)))</f>
        <v/>
      </c>
    </row>
    <row r="207" spans="1:8">
      <c r="A207" t="str">
        <f>IF(ESITI_QUESTIONARI!A207="","",TRIM(ESITI_QUESTIONARI!A207))</f>
        <v/>
      </c>
      <c r="B207" t="str">
        <f t="shared" si="4"/>
        <v/>
      </c>
      <c r="C207" t="str">
        <f>IF(ESITI_QUESTIONARI!C207="","",TRIM(ESITI_QUESTIONARI!C207))</f>
        <v/>
      </c>
      <c r="D207" t="str">
        <f>IFERROR(UPPER(TRIM(ESITI_QUESTIONARI!U207)),"")</f>
        <v/>
      </c>
      <c r="E207" t="str">
        <f>IFERROR(UPPER(TRIM(ESITI_QUESTIONARI!Y207)),"")</f>
        <v/>
      </c>
      <c r="F207" t="str">
        <f>IFERROR(UPPER(TRIM(ESITI_QUESTIONARI!AE207)),"")</f>
        <v/>
      </c>
      <c r="G207" t="str">
        <f>IFERROR(UPPER(TRIM(ESITI_QUESTIONARI!AI207)),"")</f>
        <v/>
      </c>
      <c r="H207" s="8" t="str">
        <f>IF(C207="","",IF(ISERROR(AVERAGE(ESITI_QUESTIONARI!N207:T207,ESITI_QUESTIONARI!V207:X207,ESITI_QUESTIONARI!Z207:AD207,ESITI_QUESTIONARI!AF207:AH207,ESITI_QUESTIONARI!AJ207:AL207,ESITI_QUESTIONARI!AN207,ESITI_QUESTIONARI!AQ207)),"NON RISPONDE",AVERAGE(ESITI_QUESTIONARI!N207:T207,ESITI_QUESTIONARI!V207:X207,ESITI_QUESTIONARI!Z207:AD207,ESITI_QUESTIONARI!AF207:AH207,ESITI_QUESTIONARI!AJ207:AL207,ESITI_QUESTIONARI!AN207,ESITI_QUESTIONARI!AQ207)))</f>
        <v/>
      </c>
    </row>
    <row r="208" spans="1:8">
      <c r="A208" t="str">
        <f>IF(ESITI_QUESTIONARI!A208="","",TRIM(ESITI_QUESTIONARI!A208))</f>
        <v/>
      </c>
      <c r="B208" t="str">
        <f t="shared" si="4"/>
        <v/>
      </c>
      <c r="C208" t="str">
        <f>IF(ESITI_QUESTIONARI!C208="","",TRIM(ESITI_QUESTIONARI!C208))</f>
        <v/>
      </c>
      <c r="D208" t="str">
        <f>IFERROR(UPPER(TRIM(ESITI_QUESTIONARI!U208)),"")</f>
        <v/>
      </c>
      <c r="E208" t="str">
        <f>IFERROR(UPPER(TRIM(ESITI_QUESTIONARI!Y208)),"")</f>
        <v/>
      </c>
      <c r="F208" t="str">
        <f>IFERROR(UPPER(TRIM(ESITI_QUESTIONARI!AE208)),"")</f>
        <v/>
      </c>
      <c r="G208" t="str">
        <f>IFERROR(UPPER(TRIM(ESITI_QUESTIONARI!AI208)),"")</f>
        <v/>
      </c>
      <c r="H208" s="8" t="str">
        <f>IF(C208="","",IF(ISERROR(AVERAGE(ESITI_QUESTIONARI!N208:T208,ESITI_QUESTIONARI!V208:X208,ESITI_QUESTIONARI!Z208:AD208,ESITI_QUESTIONARI!AF208:AH208,ESITI_QUESTIONARI!AJ208:AL208,ESITI_QUESTIONARI!AN208,ESITI_QUESTIONARI!AQ208)),"NON RISPONDE",AVERAGE(ESITI_QUESTIONARI!N208:T208,ESITI_QUESTIONARI!V208:X208,ESITI_QUESTIONARI!Z208:AD208,ESITI_QUESTIONARI!AF208:AH208,ESITI_QUESTIONARI!AJ208:AL208,ESITI_QUESTIONARI!AN208,ESITI_QUESTIONARI!AQ208)))</f>
        <v/>
      </c>
    </row>
    <row r="209" spans="1:8">
      <c r="A209" t="str">
        <f>IF(ESITI_QUESTIONARI!A209="","",TRIM(ESITI_QUESTIONARI!A209))</f>
        <v/>
      </c>
      <c r="B209" t="str">
        <f t="shared" si="4"/>
        <v/>
      </c>
      <c r="C209" t="str">
        <f>IF(ESITI_QUESTIONARI!C209="","",TRIM(ESITI_QUESTIONARI!C209))</f>
        <v/>
      </c>
      <c r="D209" t="str">
        <f>IFERROR(UPPER(TRIM(ESITI_QUESTIONARI!U209)),"")</f>
        <v/>
      </c>
      <c r="E209" t="str">
        <f>IFERROR(UPPER(TRIM(ESITI_QUESTIONARI!Y209)),"")</f>
        <v/>
      </c>
      <c r="F209" t="str">
        <f>IFERROR(UPPER(TRIM(ESITI_QUESTIONARI!AE209)),"")</f>
        <v/>
      </c>
      <c r="G209" t="str">
        <f>IFERROR(UPPER(TRIM(ESITI_QUESTIONARI!AI209)),"")</f>
        <v/>
      </c>
      <c r="H209" s="8" t="str">
        <f>IF(C209="","",IF(ISERROR(AVERAGE(ESITI_QUESTIONARI!N209:T209,ESITI_QUESTIONARI!V209:X209,ESITI_QUESTIONARI!Z209:AD209,ESITI_QUESTIONARI!AF209:AH209,ESITI_QUESTIONARI!AJ209:AL209,ESITI_QUESTIONARI!AN209,ESITI_QUESTIONARI!AQ209)),"NON RISPONDE",AVERAGE(ESITI_QUESTIONARI!N209:T209,ESITI_QUESTIONARI!V209:X209,ESITI_QUESTIONARI!Z209:AD209,ESITI_QUESTIONARI!AF209:AH209,ESITI_QUESTIONARI!AJ209:AL209,ESITI_QUESTIONARI!AN209,ESITI_QUESTIONARI!AQ209)))</f>
        <v/>
      </c>
    </row>
    <row r="210" spans="1:8">
      <c r="A210" t="str">
        <f>IF(ESITI_QUESTIONARI!A210="","",TRIM(ESITI_QUESTIONARI!A210))</f>
        <v/>
      </c>
      <c r="B210" t="str">
        <f t="shared" si="4"/>
        <v/>
      </c>
      <c r="C210" t="str">
        <f>IF(ESITI_QUESTIONARI!C210="","",TRIM(ESITI_QUESTIONARI!C210))</f>
        <v/>
      </c>
      <c r="D210" t="str">
        <f>IFERROR(UPPER(TRIM(ESITI_QUESTIONARI!U210)),"")</f>
        <v/>
      </c>
      <c r="E210" t="str">
        <f>IFERROR(UPPER(TRIM(ESITI_QUESTIONARI!Y210)),"")</f>
        <v/>
      </c>
      <c r="F210" t="str">
        <f>IFERROR(UPPER(TRIM(ESITI_QUESTIONARI!AE210)),"")</f>
        <v/>
      </c>
      <c r="G210" t="str">
        <f>IFERROR(UPPER(TRIM(ESITI_QUESTIONARI!AI210)),"")</f>
        <v/>
      </c>
      <c r="H210" s="8" t="str">
        <f>IF(C210="","",IF(ISERROR(AVERAGE(ESITI_QUESTIONARI!N210:T210,ESITI_QUESTIONARI!V210:X210,ESITI_QUESTIONARI!Z210:AD210,ESITI_QUESTIONARI!AF210:AH210,ESITI_QUESTIONARI!AJ210:AL210,ESITI_QUESTIONARI!AN210,ESITI_QUESTIONARI!AQ210)),"NON RISPONDE",AVERAGE(ESITI_QUESTIONARI!N210:T210,ESITI_QUESTIONARI!V210:X210,ESITI_QUESTIONARI!Z210:AD210,ESITI_QUESTIONARI!AF210:AH210,ESITI_QUESTIONARI!AJ210:AL210,ESITI_QUESTIONARI!AN210,ESITI_QUESTIONARI!AQ210)))</f>
        <v/>
      </c>
    </row>
    <row r="211" spans="1:8">
      <c r="A211" t="str">
        <f>IF(ESITI_QUESTIONARI!A211="","",TRIM(ESITI_QUESTIONARI!A211))</f>
        <v/>
      </c>
      <c r="B211" t="str">
        <f t="shared" si="4"/>
        <v/>
      </c>
      <c r="C211" t="str">
        <f>IF(ESITI_QUESTIONARI!C211="","",TRIM(ESITI_QUESTIONARI!C211))</f>
        <v/>
      </c>
      <c r="D211" t="str">
        <f>IFERROR(UPPER(TRIM(ESITI_QUESTIONARI!U211)),"")</f>
        <v/>
      </c>
      <c r="E211" t="str">
        <f>IFERROR(UPPER(TRIM(ESITI_QUESTIONARI!Y211)),"")</f>
        <v/>
      </c>
      <c r="F211" t="str">
        <f>IFERROR(UPPER(TRIM(ESITI_QUESTIONARI!AE211)),"")</f>
        <v/>
      </c>
      <c r="G211" t="str">
        <f>IFERROR(UPPER(TRIM(ESITI_QUESTIONARI!AI211)),"")</f>
        <v/>
      </c>
      <c r="H211" s="8" t="str">
        <f>IF(C211="","",IF(ISERROR(AVERAGE(ESITI_QUESTIONARI!N211:T211,ESITI_QUESTIONARI!V211:X211,ESITI_QUESTIONARI!Z211:AD211,ESITI_QUESTIONARI!AF211:AH211,ESITI_QUESTIONARI!AJ211:AL211,ESITI_QUESTIONARI!AN211,ESITI_QUESTIONARI!AQ211)),"NON RISPONDE",AVERAGE(ESITI_QUESTIONARI!N211:T211,ESITI_QUESTIONARI!V211:X211,ESITI_QUESTIONARI!Z211:AD211,ESITI_QUESTIONARI!AF211:AH211,ESITI_QUESTIONARI!AJ211:AL211,ESITI_QUESTIONARI!AN211,ESITI_QUESTIONARI!AQ211)))</f>
        <v/>
      </c>
    </row>
    <row r="212" spans="1:8">
      <c r="A212" t="str">
        <f>IF(ESITI_QUESTIONARI!A212="","",TRIM(ESITI_QUESTIONARI!A212))</f>
        <v/>
      </c>
      <c r="B212" t="str">
        <f t="shared" si="4"/>
        <v/>
      </c>
      <c r="C212" t="str">
        <f>IF(ESITI_QUESTIONARI!C212="","",TRIM(ESITI_QUESTIONARI!C212))</f>
        <v/>
      </c>
      <c r="D212" t="str">
        <f>IFERROR(UPPER(TRIM(ESITI_QUESTIONARI!U212)),"")</f>
        <v/>
      </c>
      <c r="E212" t="str">
        <f>IFERROR(UPPER(TRIM(ESITI_QUESTIONARI!Y212)),"")</f>
        <v/>
      </c>
      <c r="F212" t="str">
        <f>IFERROR(UPPER(TRIM(ESITI_QUESTIONARI!AE212)),"")</f>
        <v/>
      </c>
      <c r="G212" t="str">
        <f>IFERROR(UPPER(TRIM(ESITI_QUESTIONARI!AI212)),"")</f>
        <v/>
      </c>
      <c r="H212" s="8" t="str">
        <f>IF(C212="","",IF(ISERROR(AVERAGE(ESITI_QUESTIONARI!N212:T212,ESITI_QUESTIONARI!V212:X212,ESITI_QUESTIONARI!Z212:AD212,ESITI_QUESTIONARI!AF212:AH212,ESITI_QUESTIONARI!AJ212:AL212,ESITI_QUESTIONARI!AN212,ESITI_QUESTIONARI!AQ212)),"NON RISPONDE",AVERAGE(ESITI_QUESTIONARI!N212:T212,ESITI_QUESTIONARI!V212:X212,ESITI_QUESTIONARI!Z212:AD212,ESITI_QUESTIONARI!AF212:AH212,ESITI_QUESTIONARI!AJ212:AL212,ESITI_QUESTIONARI!AN212,ESITI_QUESTIONARI!AQ212)))</f>
        <v/>
      </c>
    </row>
    <row r="213" spans="1:8">
      <c r="A213" t="str">
        <f>IF(ESITI_QUESTIONARI!A213="","",TRIM(ESITI_QUESTIONARI!A213))</f>
        <v/>
      </c>
      <c r="B213" t="str">
        <f t="shared" si="4"/>
        <v/>
      </c>
      <c r="C213" t="str">
        <f>IF(ESITI_QUESTIONARI!C213="","",TRIM(ESITI_QUESTIONARI!C213))</f>
        <v/>
      </c>
      <c r="D213" t="str">
        <f>IFERROR(UPPER(TRIM(ESITI_QUESTIONARI!U213)),"")</f>
        <v/>
      </c>
      <c r="E213" t="str">
        <f>IFERROR(UPPER(TRIM(ESITI_QUESTIONARI!Y213)),"")</f>
        <v/>
      </c>
      <c r="F213" t="str">
        <f>IFERROR(UPPER(TRIM(ESITI_QUESTIONARI!AE213)),"")</f>
        <v/>
      </c>
      <c r="G213" t="str">
        <f>IFERROR(UPPER(TRIM(ESITI_QUESTIONARI!AI213)),"")</f>
        <v/>
      </c>
      <c r="H213" s="8" t="str">
        <f>IF(C213="","",IF(ISERROR(AVERAGE(ESITI_QUESTIONARI!N213:T213,ESITI_QUESTIONARI!V213:X213,ESITI_QUESTIONARI!Z213:AD213,ESITI_QUESTIONARI!AF213:AH213,ESITI_QUESTIONARI!AJ213:AL213,ESITI_QUESTIONARI!AN213,ESITI_QUESTIONARI!AQ213)),"NON RISPONDE",AVERAGE(ESITI_QUESTIONARI!N213:T213,ESITI_QUESTIONARI!V213:X213,ESITI_QUESTIONARI!Z213:AD213,ESITI_QUESTIONARI!AF213:AH213,ESITI_QUESTIONARI!AJ213:AL213,ESITI_QUESTIONARI!AN213,ESITI_QUESTIONARI!AQ213)))</f>
        <v/>
      </c>
    </row>
    <row r="214" spans="1:8">
      <c r="A214" t="str">
        <f>IF(ESITI_QUESTIONARI!A214="","",TRIM(ESITI_QUESTIONARI!A214))</f>
        <v/>
      </c>
      <c r="B214" t="str">
        <f t="shared" si="4"/>
        <v/>
      </c>
      <c r="C214" t="str">
        <f>IF(ESITI_QUESTIONARI!C214="","",TRIM(ESITI_QUESTIONARI!C214))</f>
        <v/>
      </c>
      <c r="D214" t="str">
        <f>IFERROR(UPPER(TRIM(ESITI_QUESTIONARI!U214)),"")</f>
        <v/>
      </c>
      <c r="E214" t="str">
        <f>IFERROR(UPPER(TRIM(ESITI_QUESTIONARI!Y214)),"")</f>
        <v/>
      </c>
      <c r="F214" t="str">
        <f>IFERROR(UPPER(TRIM(ESITI_QUESTIONARI!AE214)),"")</f>
        <v/>
      </c>
      <c r="G214" t="str">
        <f>IFERROR(UPPER(TRIM(ESITI_QUESTIONARI!AI214)),"")</f>
        <v/>
      </c>
      <c r="H214" s="8" t="str">
        <f>IF(C214="","",IF(ISERROR(AVERAGE(ESITI_QUESTIONARI!N214:T214,ESITI_QUESTIONARI!V214:X214,ESITI_QUESTIONARI!Z214:AD214,ESITI_QUESTIONARI!AF214:AH214,ESITI_QUESTIONARI!AJ214:AL214,ESITI_QUESTIONARI!AN214,ESITI_QUESTIONARI!AQ214)),"NON RISPONDE",AVERAGE(ESITI_QUESTIONARI!N214:T214,ESITI_QUESTIONARI!V214:X214,ESITI_QUESTIONARI!Z214:AD214,ESITI_QUESTIONARI!AF214:AH214,ESITI_QUESTIONARI!AJ214:AL214,ESITI_QUESTIONARI!AN214,ESITI_QUESTIONARI!AQ214)))</f>
        <v/>
      </c>
    </row>
    <row r="215" spans="1:8">
      <c r="A215" t="str">
        <f>IF(ESITI_QUESTIONARI!A215="","",TRIM(ESITI_QUESTIONARI!A215))</f>
        <v/>
      </c>
      <c r="B215" t="str">
        <f t="shared" si="4"/>
        <v/>
      </c>
      <c r="C215" t="str">
        <f>IF(ESITI_QUESTIONARI!C215="","",TRIM(ESITI_QUESTIONARI!C215))</f>
        <v/>
      </c>
      <c r="D215" t="str">
        <f>IFERROR(UPPER(TRIM(ESITI_QUESTIONARI!U215)),"")</f>
        <v/>
      </c>
      <c r="E215" t="str">
        <f>IFERROR(UPPER(TRIM(ESITI_QUESTIONARI!Y215)),"")</f>
        <v/>
      </c>
      <c r="F215" t="str">
        <f>IFERROR(UPPER(TRIM(ESITI_QUESTIONARI!AE215)),"")</f>
        <v/>
      </c>
      <c r="G215" t="str">
        <f>IFERROR(UPPER(TRIM(ESITI_QUESTIONARI!AI215)),"")</f>
        <v/>
      </c>
      <c r="H215" s="8" t="str">
        <f>IF(C215="","",IF(ISERROR(AVERAGE(ESITI_QUESTIONARI!N215:T215,ESITI_QUESTIONARI!V215:X215,ESITI_QUESTIONARI!Z215:AD215,ESITI_QUESTIONARI!AF215:AH215,ESITI_QUESTIONARI!AJ215:AL215,ESITI_QUESTIONARI!AN215,ESITI_QUESTIONARI!AQ215)),"NON RISPONDE",AVERAGE(ESITI_QUESTIONARI!N215:T215,ESITI_QUESTIONARI!V215:X215,ESITI_QUESTIONARI!Z215:AD215,ESITI_QUESTIONARI!AF215:AH215,ESITI_QUESTIONARI!AJ215:AL215,ESITI_QUESTIONARI!AN215,ESITI_QUESTIONARI!AQ215)))</f>
        <v/>
      </c>
    </row>
    <row r="216" spans="1:8">
      <c r="A216" t="str">
        <f>IF(ESITI_QUESTIONARI!A216="","",TRIM(ESITI_QUESTIONARI!A216))</f>
        <v/>
      </c>
      <c r="B216" t="str">
        <f t="shared" si="4"/>
        <v/>
      </c>
      <c r="C216" t="str">
        <f>IF(ESITI_QUESTIONARI!C216="","",TRIM(ESITI_QUESTIONARI!C216))</f>
        <v/>
      </c>
      <c r="D216" t="str">
        <f>IFERROR(UPPER(TRIM(ESITI_QUESTIONARI!U216)),"")</f>
        <v/>
      </c>
      <c r="E216" t="str">
        <f>IFERROR(UPPER(TRIM(ESITI_QUESTIONARI!Y216)),"")</f>
        <v/>
      </c>
      <c r="F216" t="str">
        <f>IFERROR(UPPER(TRIM(ESITI_QUESTIONARI!AE216)),"")</f>
        <v/>
      </c>
      <c r="G216" t="str">
        <f>IFERROR(UPPER(TRIM(ESITI_QUESTIONARI!AI216)),"")</f>
        <v/>
      </c>
      <c r="H216" s="8" t="str">
        <f>IF(C216="","",IF(ISERROR(AVERAGE(ESITI_QUESTIONARI!N216:T216,ESITI_QUESTIONARI!V216:X216,ESITI_QUESTIONARI!Z216:AD216,ESITI_QUESTIONARI!AF216:AH216,ESITI_QUESTIONARI!AJ216:AL216,ESITI_QUESTIONARI!AN216,ESITI_QUESTIONARI!AQ216)),"NON RISPONDE",AVERAGE(ESITI_QUESTIONARI!N216:T216,ESITI_QUESTIONARI!V216:X216,ESITI_QUESTIONARI!Z216:AD216,ESITI_QUESTIONARI!AF216:AH216,ESITI_QUESTIONARI!AJ216:AL216,ESITI_QUESTIONARI!AN216,ESITI_QUESTIONARI!AQ216)))</f>
        <v/>
      </c>
    </row>
    <row r="217" spans="1:8">
      <c r="A217" t="str">
        <f>IF(ESITI_QUESTIONARI!A217="","",TRIM(ESITI_QUESTIONARI!A217))</f>
        <v/>
      </c>
      <c r="B217" t="str">
        <f t="shared" si="4"/>
        <v/>
      </c>
      <c r="C217" t="str">
        <f>IF(ESITI_QUESTIONARI!C217="","",TRIM(ESITI_QUESTIONARI!C217))</f>
        <v/>
      </c>
      <c r="D217" t="str">
        <f>IFERROR(UPPER(TRIM(ESITI_QUESTIONARI!U217)),"")</f>
        <v/>
      </c>
      <c r="E217" t="str">
        <f>IFERROR(UPPER(TRIM(ESITI_QUESTIONARI!Y217)),"")</f>
        <v/>
      </c>
      <c r="F217" t="str">
        <f>IFERROR(UPPER(TRIM(ESITI_QUESTIONARI!AE217)),"")</f>
        <v/>
      </c>
      <c r="G217" t="str">
        <f>IFERROR(UPPER(TRIM(ESITI_QUESTIONARI!AI217)),"")</f>
        <v/>
      </c>
      <c r="H217" s="8" t="str">
        <f>IF(C217="","",IF(ISERROR(AVERAGE(ESITI_QUESTIONARI!N217:T217,ESITI_QUESTIONARI!V217:X217,ESITI_QUESTIONARI!Z217:AD217,ESITI_QUESTIONARI!AF217:AH217,ESITI_QUESTIONARI!AJ217:AL217,ESITI_QUESTIONARI!AN217,ESITI_QUESTIONARI!AQ217)),"NON RISPONDE",AVERAGE(ESITI_QUESTIONARI!N217:T217,ESITI_QUESTIONARI!V217:X217,ESITI_QUESTIONARI!Z217:AD217,ESITI_QUESTIONARI!AF217:AH217,ESITI_QUESTIONARI!AJ217:AL217,ESITI_QUESTIONARI!AN217,ESITI_QUESTIONARI!AQ217)))</f>
        <v/>
      </c>
    </row>
    <row r="218" spans="1:8">
      <c r="A218" t="str">
        <f>IF(ESITI_QUESTIONARI!A218="","",TRIM(ESITI_QUESTIONARI!A218))</f>
        <v/>
      </c>
      <c r="B218" t="str">
        <f t="shared" si="4"/>
        <v/>
      </c>
      <c r="C218" t="str">
        <f>IF(ESITI_QUESTIONARI!C218="","",TRIM(ESITI_QUESTIONARI!C218))</f>
        <v/>
      </c>
      <c r="D218" t="str">
        <f>IFERROR(UPPER(TRIM(ESITI_QUESTIONARI!U218)),"")</f>
        <v/>
      </c>
      <c r="E218" t="str">
        <f>IFERROR(UPPER(TRIM(ESITI_QUESTIONARI!Y218)),"")</f>
        <v/>
      </c>
      <c r="F218" t="str">
        <f>IFERROR(UPPER(TRIM(ESITI_QUESTIONARI!AE218)),"")</f>
        <v/>
      </c>
      <c r="G218" t="str">
        <f>IFERROR(UPPER(TRIM(ESITI_QUESTIONARI!AI218)),"")</f>
        <v/>
      </c>
      <c r="H218" s="8" t="str">
        <f>IF(C218="","",IF(ISERROR(AVERAGE(ESITI_QUESTIONARI!N218:T218,ESITI_QUESTIONARI!V218:X218,ESITI_QUESTIONARI!Z218:AD218,ESITI_QUESTIONARI!AF218:AH218,ESITI_QUESTIONARI!AJ218:AL218,ESITI_QUESTIONARI!AN218,ESITI_QUESTIONARI!AQ218)),"NON RISPONDE",AVERAGE(ESITI_QUESTIONARI!N218:T218,ESITI_QUESTIONARI!V218:X218,ESITI_QUESTIONARI!Z218:AD218,ESITI_QUESTIONARI!AF218:AH218,ESITI_QUESTIONARI!AJ218:AL218,ESITI_QUESTIONARI!AN218,ESITI_QUESTIONARI!AQ218)))</f>
        <v/>
      </c>
    </row>
    <row r="219" spans="1:8">
      <c r="A219" t="str">
        <f>IF(ESITI_QUESTIONARI!A219="","",TRIM(ESITI_QUESTIONARI!A219))</f>
        <v/>
      </c>
      <c r="B219" t="str">
        <f t="shared" si="4"/>
        <v/>
      </c>
      <c r="C219" t="str">
        <f>IF(ESITI_QUESTIONARI!C219="","",TRIM(ESITI_QUESTIONARI!C219))</f>
        <v/>
      </c>
      <c r="D219" t="str">
        <f>IFERROR(UPPER(TRIM(ESITI_QUESTIONARI!U219)),"")</f>
        <v/>
      </c>
      <c r="E219" t="str">
        <f>IFERROR(UPPER(TRIM(ESITI_QUESTIONARI!Y219)),"")</f>
        <v/>
      </c>
      <c r="F219" t="str">
        <f>IFERROR(UPPER(TRIM(ESITI_QUESTIONARI!AE219)),"")</f>
        <v/>
      </c>
      <c r="G219" t="str">
        <f>IFERROR(UPPER(TRIM(ESITI_QUESTIONARI!AI219)),"")</f>
        <v/>
      </c>
      <c r="H219" s="8" t="str">
        <f>IF(C219="","",IF(ISERROR(AVERAGE(ESITI_QUESTIONARI!N219:T219,ESITI_QUESTIONARI!V219:X219,ESITI_QUESTIONARI!Z219:AD219,ESITI_QUESTIONARI!AF219:AH219,ESITI_QUESTIONARI!AJ219:AL219,ESITI_QUESTIONARI!AN219,ESITI_QUESTIONARI!AQ219)),"NON RISPONDE",AVERAGE(ESITI_QUESTIONARI!N219:T219,ESITI_QUESTIONARI!V219:X219,ESITI_QUESTIONARI!Z219:AD219,ESITI_QUESTIONARI!AF219:AH219,ESITI_QUESTIONARI!AJ219:AL219,ESITI_QUESTIONARI!AN219,ESITI_QUESTIONARI!AQ219)))</f>
        <v/>
      </c>
    </row>
    <row r="220" spans="1:8">
      <c r="A220" t="str">
        <f>IF(ESITI_QUESTIONARI!A220="","",TRIM(ESITI_QUESTIONARI!A220))</f>
        <v/>
      </c>
      <c r="B220" t="str">
        <f t="shared" si="4"/>
        <v/>
      </c>
      <c r="C220" t="str">
        <f>IF(ESITI_QUESTIONARI!C220="","",TRIM(ESITI_QUESTIONARI!C220))</f>
        <v/>
      </c>
      <c r="D220" t="str">
        <f>IFERROR(UPPER(TRIM(ESITI_QUESTIONARI!U220)),"")</f>
        <v/>
      </c>
      <c r="E220" t="str">
        <f>IFERROR(UPPER(TRIM(ESITI_QUESTIONARI!Y220)),"")</f>
        <v/>
      </c>
      <c r="F220" t="str">
        <f>IFERROR(UPPER(TRIM(ESITI_QUESTIONARI!AE220)),"")</f>
        <v/>
      </c>
      <c r="G220" t="str">
        <f>IFERROR(UPPER(TRIM(ESITI_QUESTIONARI!AI220)),"")</f>
        <v/>
      </c>
      <c r="H220" s="8" t="str">
        <f>IF(C220="","",IF(ISERROR(AVERAGE(ESITI_QUESTIONARI!N220:T220,ESITI_QUESTIONARI!V220:X220,ESITI_QUESTIONARI!Z220:AD220,ESITI_QUESTIONARI!AF220:AH220,ESITI_QUESTIONARI!AJ220:AL220,ESITI_QUESTIONARI!AN220,ESITI_QUESTIONARI!AQ220)),"NON RISPONDE",AVERAGE(ESITI_QUESTIONARI!N220:T220,ESITI_QUESTIONARI!V220:X220,ESITI_QUESTIONARI!Z220:AD220,ESITI_QUESTIONARI!AF220:AH220,ESITI_QUESTIONARI!AJ220:AL220,ESITI_QUESTIONARI!AN220,ESITI_QUESTIONARI!AQ220)))</f>
        <v/>
      </c>
    </row>
    <row r="221" spans="1:8">
      <c r="A221" t="str">
        <f>IF(ESITI_QUESTIONARI!A221="","",TRIM(ESITI_QUESTIONARI!A221))</f>
        <v/>
      </c>
      <c r="B221" t="str">
        <f t="shared" si="4"/>
        <v/>
      </c>
      <c r="C221" t="str">
        <f>IF(ESITI_QUESTIONARI!C221="","",TRIM(ESITI_QUESTIONARI!C221))</f>
        <v/>
      </c>
      <c r="D221" t="str">
        <f>IFERROR(UPPER(TRIM(ESITI_QUESTIONARI!U221)),"")</f>
        <v/>
      </c>
      <c r="E221" t="str">
        <f>IFERROR(UPPER(TRIM(ESITI_QUESTIONARI!Y221)),"")</f>
        <v/>
      </c>
      <c r="F221" t="str">
        <f>IFERROR(UPPER(TRIM(ESITI_QUESTIONARI!AE221)),"")</f>
        <v/>
      </c>
      <c r="G221" t="str">
        <f>IFERROR(UPPER(TRIM(ESITI_QUESTIONARI!AI221)),"")</f>
        <v/>
      </c>
      <c r="H221" s="8" t="str">
        <f>IF(C221="","",IF(ISERROR(AVERAGE(ESITI_QUESTIONARI!N221:T221,ESITI_QUESTIONARI!V221:X221,ESITI_QUESTIONARI!Z221:AD221,ESITI_QUESTIONARI!AF221:AH221,ESITI_QUESTIONARI!AJ221:AL221,ESITI_QUESTIONARI!AN221,ESITI_QUESTIONARI!AQ221)),"NON RISPONDE",AVERAGE(ESITI_QUESTIONARI!N221:T221,ESITI_QUESTIONARI!V221:X221,ESITI_QUESTIONARI!Z221:AD221,ESITI_QUESTIONARI!AF221:AH221,ESITI_QUESTIONARI!AJ221:AL221,ESITI_QUESTIONARI!AN221,ESITI_QUESTIONARI!AQ221)))</f>
        <v/>
      </c>
    </row>
    <row r="222" spans="1:8">
      <c r="A222" t="str">
        <f>IF(ESITI_QUESTIONARI!A222="","",TRIM(ESITI_QUESTIONARI!A222))</f>
        <v/>
      </c>
      <c r="B222" t="str">
        <f t="shared" si="4"/>
        <v/>
      </c>
      <c r="C222" t="str">
        <f>IF(ESITI_QUESTIONARI!C222="","",TRIM(ESITI_QUESTIONARI!C222))</f>
        <v/>
      </c>
      <c r="D222" t="str">
        <f>IFERROR(UPPER(TRIM(ESITI_QUESTIONARI!U222)),"")</f>
        <v/>
      </c>
      <c r="E222" t="str">
        <f>IFERROR(UPPER(TRIM(ESITI_QUESTIONARI!Y222)),"")</f>
        <v/>
      </c>
      <c r="F222" t="str">
        <f>IFERROR(UPPER(TRIM(ESITI_QUESTIONARI!AE222)),"")</f>
        <v/>
      </c>
      <c r="G222" t="str">
        <f>IFERROR(UPPER(TRIM(ESITI_QUESTIONARI!AI222)),"")</f>
        <v/>
      </c>
      <c r="H222" s="8" t="str">
        <f>IF(C222="","",IF(ISERROR(AVERAGE(ESITI_QUESTIONARI!N222:T222,ESITI_QUESTIONARI!V222:X222,ESITI_QUESTIONARI!Z222:AD222,ESITI_QUESTIONARI!AF222:AH222,ESITI_QUESTIONARI!AJ222:AL222,ESITI_QUESTIONARI!AN222,ESITI_QUESTIONARI!AQ222)),"NON RISPONDE",AVERAGE(ESITI_QUESTIONARI!N222:T222,ESITI_QUESTIONARI!V222:X222,ESITI_QUESTIONARI!Z222:AD222,ESITI_QUESTIONARI!AF222:AH222,ESITI_QUESTIONARI!AJ222:AL222,ESITI_QUESTIONARI!AN222,ESITI_QUESTIONARI!AQ222)))</f>
        <v/>
      </c>
    </row>
    <row r="223" spans="1:8">
      <c r="A223" t="str">
        <f>IF(ESITI_QUESTIONARI!A223="","",TRIM(ESITI_QUESTIONARI!A223))</f>
        <v/>
      </c>
      <c r="B223" t="str">
        <f t="shared" si="4"/>
        <v/>
      </c>
      <c r="C223" t="str">
        <f>IF(ESITI_QUESTIONARI!C223="","",TRIM(ESITI_QUESTIONARI!C223))</f>
        <v/>
      </c>
      <c r="D223" t="str">
        <f>IFERROR(UPPER(TRIM(ESITI_QUESTIONARI!U223)),"")</f>
        <v/>
      </c>
      <c r="E223" t="str">
        <f>IFERROR(UPPER(TRIM(ESITI_QUESTIONARI!Y223)),"")</f>
        <v/>
      </c>
      <c r="F223" t="str">
        <f>IFERROR(UPPER(TRIM(ESITI_QUESTIONARI!AE223)),"")</f>
        <v/>
      </c>
      <c r="G223" t="str">
        <f>IFERROR(UPPER(TRIM(ESITI_QUESTIONARI!AI223)),"")</f>
        <v/>
      </c>
      <c r="H223" s="8" t="str">
        <f>IF(C223="","",IF(ISERROR(AVERAGE(ESITI_QUESTIONARI!N223:T223,ESITI_QUESTIONARI!V223:X223,ESITI_QUESTIONARI!Z223:AD223,ESITI_QUESTIONARI!AF223:AH223,ESITI_QUESTIONARI!AJ223:AL223,ESITI_QUESTIONARI!AN223,ESITI_QUESTIONARI!AQ223)),"NON RISPONDE",AVERAGE(ESITI_QUESTIONARI!N223:T223,ESITI_QUESTIONARI!V223:X223,ESITI_QUESTIONARI!Z223:AD223,ESITI_QUESTIONARI!AF223:AH223,ESITI_QUESTIONARI!AJ223:AL223,ESITI_QUESTIONARI!AN223,ESITI_QUESTIONARI!AQ223)))</f>
        <v/>
      </c>
    </row>
    <row r="224" spans="1:8">
      <c r="A224" t="str">
        <f>IF(ESITI_QUESTIONARI!A224="","",TRIM(ESITI_QUESTIONARI!A224))</f>
        <v/>
      </c>
      <c r="B224" t="str">
        <f t="shared" si="4"/>
        <v/>
      </c>
      <c r="C224" t="str">
        <f>IF(ESITI_QUESTIONARI!C224="","",TRIM(ESITI_QUESTIONARI!C224))</f>
        <v/>
      </c>
      <c r="D224" t="str">
        <f>IFERROR(UPPER(TRIM(ESITI_QUESTIONARI!U224)),"")</f>
        <v/>
      </c>
      <c r="E224" t="str">
        <f>IFERROR(UPPER(TRIM(ESITI_QUESTIONARI!Y224)),"")</f>
        <v/>
      </c>
      <c r="F224" t="str">
        <f>IFERROR(UPPER(TRIM(ESITI_QUESTIONARI!AE224)),"")</f>
        <v/>
      </c>
      <c r="G224" t="str">
        <f>IFERROR(UPPER(TRIM(ESITI_QUESTIONARI!AI224)),"")</f>
        <v/>
      </c>
      <c r="H224" s="8" t="str">
        <f>IF(C224="","",IF(ISERROR(AVERAGE(ESITI_QUESTIONARI!N224:T224,ESITI_QUESTIONARI!V224:X224,ESITI_QUESTIONARI!Z224:AD224,ESITI_QUESTIONARI!AF224:AH224,ESITI_QUESTIONARI!AJ224:AL224,ESITI_QUESTIONARI!AN224,ESITI_QUESTIONARI!AQ224)),"NON RISPONDE",AVERAGE(ESITI_QUESTIONARI!N224:T224,ESITI_QUESTIONARI!V224:X224,ESITI_QUESTIONARI!Z224:AD224,ESITI_QUESTIONARI!AF224:AH224,ESITI_QUESTIONARI!AJ224:AL224,ESITI_QUESTIONARI!AN224,ESITI_QUESTIONARI!AQ224)))</f>
        <v/>
      </c>
    </row>
    <row r="225" spans="1:8">
      <c r="A225" t="str">
        <f>IF(ESITI_QUESTIONARI!A225="","",TRIM(ESITI_QUESTIONARI!A225))</f>
        <v/>
      </c>
      <c r="B225" t="str">
        <f t="shared" si="4"/>
        <v/>
      </c>
      <c r="C225" t="str">
        <f>IF(ESITI_QUESTIONARI!C225="","",TRIM(ESITI_QUESTIONARI!C225))</f>
        <v/>
      </c>
      <c r="D225" t="str">
        <f>IFERROR(UPPER(TRIM(ESITI_QUESTIONARI!U225)),"")</f>
        <v/>
      </c>
      <c r="E225" t="str">
        <f>IFERROR(UPPER(TRIM(ESITI_QUESTIONARI!Y225)),"")</f>
        <v/>
      </c>
      <c r="F225" t="str">
        <f>IFERROR(UPPER(TRIM(ESITI_QUESTIONARI!AE225)),"")</f>
        <v/>
      </c>
      <c r="G225" t="str">
        <f>IFERROR(UPPER(TRIM(ESITI_QUESTIONARI!AI225)),"")</f>
        <v/>
      </c>
      <c r="H225" s="8" t="str">
        <f>IF(C225="","",IF(ISERROR(AVERAGE(ESITI_QUESTIONARI!N225:T225,ESITI_QUESTIONARI!V225:X225,ESITI_QUESTIONARI!Z225:AD225,ESITI_QUESTIONARI!AF225:AH225,ESITI_QUESTIONARI!AJ225:AL225,ESITI_QUESTIONARI!AN225,ESITI_QUESTIONARI!AQ225)),"NON RISPONDE",AVERAGE(ESITI_QUESTIONARI!N225:T225,ESITI_QUESTIONARI!V225:X225,ESITI_QUESTIONARI!Z225:AD225,ESITI_QUESTIONARI!AF225:AH225,ESITI_QUESTIONARI!AJ225:AL225,ESITI_QUESTIONARI!AN225,ESITI_QUESTIONARI!AQ225)))</f>
        <v/>
      </c>
    </row>
    <row r="226" spans="1:8">
      <c r="A226" t="str">
        <f>IF(ESITI_QUESTIONARI!A226="","",TRIM(ESITI_QUESTIONARI!A226))</f>
        <v/>
      </c>
      <c r="B226" t="str">
        <f t="shared" si="4"/>
        <v/>
      </c>
      <c r="C226" t="str">
        <f>IF(ESITI_QUESTIONARI!C226="","",TRIM(ESITI_QUESTIONARI!C226))</f>
        <v/>
      </c>
      <c r="D226" t="str">
        <f>IFERROR(UPPER(TRIM(ESITI_QUESTIONARI!U226)),"")</f>
        <v/>
      </c>
      <c r="E226" t="str">
        <f>IFERROR(UPPER(TRIM(ESITI_QUESTIONARI!Y226)),"")</f>
        <v/>
      </c>
      <c r="F226" t="str">
        <f>IFERROR(UPPER(TRIM(ESITI_QUESTIONARI!AE226)),"")</f>
        <v/>
      </c>
      <c r="G226" t="str">
        <f>IFERROR(UPPER(TRIM(ESITI_QUESTIONARI!AI226)),"")</f>
        <v/>
      </c>
      <c r="H226" s="8" t="str">
        <f>IF(C226="","",IF(ISERROR(AVERAGE(ESITI_QUESTIONARI!N226:T226,ESITI_QUESTIONARI!V226:X226,ESITI_QUESTIONARI!Z226:AD226,ESITI_QUESTIONARI!AF226:AH226,ESITI_QUESTIONARI!AJ226:AL226,ESITI_QUESTIONARI!AN226,ESITI_QUESTIONARI!AQ226)),"NON RISPONDE",AVERAGE(ESITI_QUESTIONARI!N226:T226,ESITI_QUESTIONARI!V226:X226,ESITI_QUESTIONARI!Z226:AD226,ESITI_QUESTIONARI!AF226:AH226,ESITI_QUESTIONARI!AJ226:AL226,ESITI_QUESTIONARI!AN226,ESITI_QUESTIONARI!AQ226)))</f>
        <v/>
      </c>
    </row>
    <row r="227" spans="1:8">
      <c r="A227" t="str">
        <f>IF(ESITI_QUESTIONARI!A227="","",TRIM(ESITI_QUESTIONARI!A227))</f>
        <v/>
      </c>
      <c r="B227" t="str">
        <f t="shared" si="4"/>
        <v/>
      </c>
      <c r="C227" t="str">
        <f>IF(ESITI_QUESTIONARI!C227="","",TRIM(ESITI_QUESTIONARI!C227))</f>
        <v/>
      </c>
      <c r="D227" t="str">
        <f>IFERROR(UPPER(TRIM(ESITI_QUESTIONARI!U227)),"")</f>
        <v/>
      </c>
      <c r="E227" t="str">
        <f>IFERROR(UPPER(TRIM(ESITI_QUESTIONARI!Y227)),"")</f>
        <v/>
      </c>
      <c r="F227" t="str">
        <f>IFERROR(UPPER(TRIM(ESITI_QUESTIONARI!AE227)),"")</f>
        <v/>
      </c>
      <c r="G227" t="str">
        <f>IFERROR(UPPER(TRIM(ESITI_QUESTIONARI!AI227)),"")</f>
        <v/>
      </c>
      <c r="H227" s="8" t="str">
        <f>IF(C227="","",IF(ISERROR(AVERAGE(ESITI_QUESTIONARI!N227:T227,ESITI_QUESTIONARI!V227:X227,ESITI_QUESTIONARI!Z227:AD227,ESITI_QUESTIONARI!AF227:AH227,ESITI_QUESTIONARI!AJ227:AL227,ESITI_QUESTIONARI!AN227,ESITI_QUESTIONARI!AQ227)),"NON RISPONDE",AVERAGE(ESITI_QUESTIONARI!N227:T227,ESITI_QUESTIONARI!V227:X227,ESITI_QUESTIONARI!Z227:AD227,ESITI_QUESTIONARI!AF227:AH227,ESITI_QUESTIONARI!AJ227:AL227,ESITI_QUESTIONARI!AN227,ESITI_QUESTIONARI!AQ227)))</f>
        <v/>
      </c>
    </row>
    <row r="228" spans="1:8">
      <c r="A228" t="str">
        <f>IF(ESITI_QUESTIONARI!A228="","",TRIM(ESITI_QUESTIONARI!A228))</f>
        <v/>
      </c>
      <c r="B228" t="str">
        <f t="shared" si="4"/>
        <v/>
      </c>
      <c r="C228" t="str">
        <f>IF(ESITI_QUESTIONARI!C228="","",TRIM(ESITI_QUESTIONARI!C228))</f>
        <v/>
      </c>
      <c r="D228" t="str">
        <f>IFERROR(UPPER(TRIM(ESITI_QUESTIONARI!U228)),"")</f>
        <v/>
      </c>
      <c r="E228" t="str">
        <f>IFERROR(UPPER(TRIM(ESITI_QUESTIONARI!Y228)),"")</f>
        <v/>
      </c>
      <c r="F228" t="str">
        <f>IFERROR(UPPER(TRIM(ESITI_QUESTIONARI!AE228)),"")</f>
        <v/>
      </c>
      <c r="G228" t="str">
        <f>IFERROR(UPPER(TRIM(ESITI_QUESTIONARI!AI228)),"")</f>
        <v/>
      </c>
      <c r="H228" s="8" t="str">
        <f>IF(C228="","",IF(ISERROR(AVERAGE(ESITI_QUESTIONARI!N228:T228,ESITI_QUESTIONARI!V228:X228,ESITI_QUESTIONARI!Z228:AD228,ESITI_QUESTIONARI!AF228:AH228,ESITI_QUESTIONARI!AJ228:AL228,ESITI_QUESTIONARI!AN228,ESITI_QUESTIONARI!AQ228)),"NON RISPONDE",AVERAGE(ESITI_QUESTIONARI!N228:T228,ESITI_QUESTIONARI!V228:X228,ESITI_QUESTIONARI!Z228:AD228,ESITI_QUESTIONARI!AF228:AH228,ESITI_QUESTIONARI!AJ228:AL228,ESITI_QUESTIONARI!AN228,ESITI_QUESTIONARI!AQ228)))</f>
        <v/>
      </c>
    </row>
    <row r="229" spans="1:8">
      <c r="A229" t="str">
        <f>IF(ESITI_QUESTIONARI!A229="","",TRIM(ESITI_QUESTIONARI!A229))</f>
        <v/>
      </c>
      <c r="B229" t="str">
        <f t="shared" si="4"/>
        <v/>
      </c>
      <c r="C229" t="str">
        <f>IF(ESITI_QUESTIONARI!C229="","",TRIM(ESITI_QUESTIONARI!C229))</f>
        <v/>
      </c>
      <c r="D229" t="str">
        <f>IFERROR(UPPER(TRIM(ESITI_QUESTIONARI!U229)),"")</f>
        <v/>
      </c>
      <c r="E229" t="str">
        <f>IFERROR(UPPER(TRIM(ESITI_QUESTIONARI!Y229)),"")</f>
        <v/>
      </c>
      <c r="F229" t="str">
        <f>IFERROR(UPPER(TRIM(ESITI_QUESTIONARI!AE229)),"")</f>
        <v/>
      </c>
      <c r="G229" t="str">
        <f>IFERROR(UPPER(TRIM(ESITI_QUESTIONARI!AI229)),"")</f>
        <v/>
      </c>
      <c r="H229" s="8" t="str">
        <f>IF(C229="","",IF(ISERROR(AVERAGE(ESITI_QUESTIONARI!N229:T229,ESITI_QUESTIONARI!V229:X229,ESITI_QUESTIONARI!Z229:AD229,ESITI_QUESTIONARI!AF229:AH229,ESITI_QUESTIONARI!AJ229:AL229,ESITI_QUESTIONARI!AN229,ESITI_QUESTIONARI!AQ229)),"NON RISPONDE",AVERAGE(ESITI_QUESTIONARI!N229:T229,ESITI_QUESTIONARI!V229:X229,ESITI_QUESTIONARI!Z229:AD229,ESITI_QUESTIONARI!AF229:AH229,ESITI_QUESTIONARI!AJ229:AL229,ESITI_QUESTIONARI!AN229,ESITI_QUESTIONARI!AQ229)))</f>
        <v/>
      </c>
    </row>
    <row r="230" spans="1:8">
      <c r="A230" t="str">
        <f>IF(ESITI_QUESTIONARI!A230="","",TRIM(ESITI_QUESTIONARI!A230))</f>
        <v/>
      </c>
      <c r="B230" t="str">
        <f t="shared" si="4"/>
        <v/>
      </c>
      <c r="C230" t="str">
        <f>IF(ESITI_QUESTIONARI!C230="","",TRIM(ESITI_QUESTIONARI!C230))</f>
        <v/>
      </c>
      <c r="D230" t="str">
        <f>IFERROR(UPPER(TRIM(ESITI_QUESTIONARI!U230)),"")</f>
        <v/>
      </c>
      <c r="E230" t="str">
        <f>IFERROR(UPPER(TRIM(ESITI_QUESTIONARI!Y230)),"")</f>
        <v/>
      </c>
      <c r="F230" t="str">
        <f>IFERROR(UPPER(TRIM(ESITI_QUESTIONARI!AE230)),"")</f>
        <v/>
      </c>
      <c r="G230" t="str">
        <f>IFERROR(UPPER(TRIM(ESITI_QUESTIONARI!AI230)),"")</f>
        <v/>
      </c>
      <c r="H230" s="8" t="str">
        <f>IF(C230="","",IF(ISERROR(AVERAGE(ESITI_QUESTIONARI!N230:T230,ESITI_QUESTIONARI!V230:X230,ESITI_QUESTIONARI!Z230:AD230,ESITI_QUESTIONARI!AF230:AH230,ESITI_QUESTIONARI!AJ230:AL230,ESITI_QUESTIONARI!AN230,ESITI_QUESTIONARI!AQ230)),"NON RISPONDE",AVERAGE(ESITI_QUESTIONARI!N230:T230,ESITI_QUESTIONARI!V230:X230,ESITI_QUESTIONARI!Z230:AD230,ESITI_QUESTIONARI!AF230:AH230,ESITI_QUESTIONARI!AJ230:AL230,ESITI_QUESTIONARI!AN230,ESITI_QUESTIONARI!AQ230)))</f>
        <v/>
      </c>
    </row>
    <row r="231" spans="1:8">
      <c r="A231" t="str">
        <f>IF(ESITI_QUESTIONARI!A231="","",TRIM(ESITI_QUESTIONARI!A231))</f>
        <v/>
      </c>
      <c r="B231" t="str">
        <f t="shared" si="4"/>
        <v/>
      </c>
      <c r="C231" t="str">
        <f>IF(ESITI_QUESTIONARI!C231="","",TRIM(ESITI_QUESTIONARI!C231))</f>
        <v/>
      </c>
      <c r="D231" t="str">
        <f>IFERROR(UPPER(TRIM(ESITI_QUESTIONARI!U231)),"")</f>
        <v/>
      </c>
      <c r="E231" t="str">
        <f>IFERROR(UPPER(TRIM(ESITI_QUESTIONARI!Y231)),"")</f>
        <v/>
      </c>
      <c r="F231" t="str">
        <f>IFERROR(UPPER(TRIM(ESITI_QUESTIONARI!AE231)),"")</f>
        <v/>
      </c>
      <c r="G231" t="str">
        <f>IFERROR(UPPER(TRIM(ESITI_QUESTIONARI!AI231)),"")</f>
        <v/>
      </c>
      <c r="H231" s="8" t="str">
        <f>IF(C231="","",IF(ISERROR(AVERAGE(ESITI_QUESTIONARI!N231:T231,ESITI_QUESTIONARI!V231:X231,ESITI_QUESTIONARI!Z231:AD231,ESITI_QUESTIONARI!AF231:AH231,ESITI_QUESTIONARI!AJ231:AL231,ESITI_QUESTIONARI!AN231,ESITI_QUESTIONARI!AQ231)),"NON RISPONDE",AVERAGE(ESITI_QUESTIONARI!N231:T231,ESITI_QUESTIONARI!V231:X231,ESITI_QUESTIONARI!Z231:AD231,ESITI_QUESTIONARI!AF231:AH231,ESITI_QUESTIONARI!AJ231:AL231,ESITI_QUESTIONARI!AN231,ESITI_QUESTIONARI!AQ231)))</f>
        <v/>
      </c>
    </row>
    <row r="232" spans="1:8">
      <c r="A232" t="str">
        <f>IF(ESITI_QUESTIONARI!A232="","",TRIM(ESITI_QUESTIONARI!A232))</f>
        <v/>
      </c>
      <c r="B232" t="str">
        <f t="shared" si="4"/>
        <v/>
      </c>
      <c r="C232" t="str">
        <f>IF(ESITI_QUESTIONARI!C232="","",TRIM(ESITI_QUESTIONARI!C232))</f>
        <v/>
      </c>
      <c r="D232" t="str">
        <f>IFERROR(UPPER(TRIM(ESITI_QUESTIONARI!U232)),"")</f>
        <v/>
      </c>
      <c r="E232" t="str">
        <f>IFERROR(UPPER(TRIM(ESITI_QUESTIONARI!Y232)),"")</f>
        <v/>
      </c>
      <c r="F232" t="str">
        <f>IFERROR(UPPER(TRIM(ESITI_QUESTIONARI!AE232)),"")</f>
        <v/>
      </c>
      <c r="G232" t="str">
        <f>IFERROR(UPPER(TRIM(ESITI_QUESTIONARI!AI232)),"")</f>
        <v/>
      </c>
      <c r="H232" s="8" t="str">
        <f>IF(C232="","",IF(ISERROR(AVERAGE(ESITI_QUESTIONARI!N232:T232,ESITI_QUESTIONARI!V232:X232,ESITI_QUESTIONARI!Z232:AD232,ESITI_QUESTIONARI!AF232:AH232,ESITI_QUESTIONARI!AJ232:AL232,ESITI_QUESTIONARI!AN232,ESITI_QUESTIONARI!AQ232)),"NON RISPONDE",AVERAGE(ESITI_QUESTIONARI!N232:T232,ESITI_QUESTIONARI!V232:X232,ESITI_QUESTIONARI!Z232:AD232,ESITI_QUESTIONARI!AF232:AH232,ESITI_QUESTIONARI!AJ232:AL232,ESITI_QUESTIONARI!AN232,ESITI_QUESTIONARI!AQ232)))</f>
        <v/>
      </c>
    </row>
    <row r="233" spans="1:8">
      <c r="A233" t="str">
        <f>IF(ESITI_QUESTIONARI!A233="","",TRIM(ESITI_QUESTIONARI!A233))</f>
        <v/>
      </c>
      <c r="B233" t="str">
        <f t="shared" si="4"/>
        <v/>
      </c>
      <c r="C233" t="str">
        <f>IF(ESITI_QUESTIONARI!C233="","",TRIM(ESITI_QUESTIONARI!C233))</f>
        <v/>
      </c>
      <c r="D233" t="str">
        <f>IFERROR(UPPER(TRIM(ESITI_QUESTIONARI!U233)),"")</f>
        <v/>
      </c>
      <c r="E233" t="str">
        <f>IFERROR(UPPER(TRIM(ESITI_QUESTIONARI!Y233)),"")</f>
        <v/>
      </c>
      <c r="F233" t="str">
        <f>IFERROR(UPPER(TRIM(ESITI_QUESTIONARI!AE233)),"")</f>
        <v/>
      </c>
      <c r="G233" t="str">
        <f>IFERROR(UPPER(TRIM(ESITI_QUESTIONARI!AI233)),"")</f>
        <v/>
      </c>
      <c r="H233" s="8" t="str">
        <f>IF(C233="","",IF(ISERROR(AVERAGE(ESITI_QUESTIONARI!N233:T233,ESITI_QUESTIONARI!V233:X233,ESITI_QUESTIONARI!Z233:AD233,ESITI_QUESTIONARI!AF233:AH233,ESITI_QUESTIONARI!AJ233:AL233,ESITI_QUESTIONARI!AN233,ESITI_QUESTIONARI!AQ233)),"NON RISPONDE",AVERAGE(ESITI_QUESTIONARI!N233:T233,ESITI_QUESTIONARI!V233:X233,ESITI_QUESTIONARI!Z233:AD233,ESITI_QUESTIONARI!AF233:AH233,ESITI_QUESTIONARI!AJ233:AL233,ESITI_QUESTIONARI!AN233,ESITI_QUESTIONARI!AQ233)))</f>
        <v/>
      </c>
    </row>
    <row r="234" spans="1:8">
      <c r="A234" t="str">
        <f>IF(ESITI_QUESTIONARI!A234="","",TRIM(ESITI_QUESTIONARI!A234))</f>
        <v/>
      </c>
      <c r="B234" t="str">
        <f t="shared" si="4"/>
        <v/>
      </c>
      <c r="C234" t="str">
        <f>IF(ESITI_QUESTIONARI!C234="","",TRIM(ESITI_QUESTIONARI!C234))</f>
        <v/>
      </c>
      <c r="D234" t="str">
        <f>IFERROR(UPPER(TRIM(ESITI_QUESTIONARI!U234)),"")</f>
        <v/>
      </c>
      <c r="E234" t="str">
        <f>IFERROR(UPPER(TRIM(ESITI_QUESTIONARI!Y234)),"")</f>
        <v/>
      </c>
      <c r="F234" t="str">
        <f>IFERROR(UPPER(TRIM(ESITI_QUESTIONARI!AE234)),"")</f>
        <v/>
      </c>
      <c r="G234" t="str">
        <f>IFERROR(UPPER(TRIM(ESITI_QUESTIONARI!AI234)),"")</f>
        <v/>
      </c>
      <c r="H234" s="8" t="str">
        <f>IF(C234="","",IF(ISERROR(AVERAGE(ESITI_QUESTIONARI!N234:T234,ESITI_QUESTIONARI!V234:X234,ESITI_QUESTIONARI!Z234:AD234,ESITI_QUESTIONARI!AF234:AH234,ESITI_QUESTIONARI!AJ234:AL234,ESITI_QUESTIONARI!AN234,ESITI_QUESTIONARI!AQ234)),"NON RISPONDE",AVERAGE(ESITI_QUESTIONARI!N234:T234,ESITI_QUESTIONARI!V234:X234,ESITI_QUESTIONARI!Z234:AD234,ESITI_QUESTIONARI!AF234:AH234,ESITI_QUESTIONARI!AJ234:AL234,ESITI_QUESTIONARI!AN234,ESITI_QUESTIONARI!AQ234)))</f>
        <v/>
      </c>
    </row>
    <row r="235" spans="1:8">
      <c r="A235" t="str">
        <f>IF(ESITI_QUESTIONARI!A235="","",TRIM(ESITI_QUESTIONARI!A235))</f>
        <v/>
      </c>
      <c r="B235" t="str">
        <f t="shared" si="4"/>
        <v/>
      </c>
      <c r="C235" t="str">
        <f>IF(ESITI_QUESTIONARI!C235="","",TRIM(ESITI_QUESTIONARI!C235))</f>
        <v/>
      </c>
      <c r="D235" t="str">
        <f>IFERROR(UPPER(TRIM(ESITI_QUESTIONARI!U235)),"")</f>
        <v/>
      </c>
      <c r="E235" t="str">
        <f>IFERROR(UPPER(TRIM(ESITI_QUESTIONARI!Y235)),"")</f>
        <v/>
      </c>
      <c r="F235" t="str">
        <f>IFERROR(UPPER(TRIM(ESITI_QUESTIONARI!AE235)),"")</f>
        <v/>
      </c>
      <c r="G235" t="str">
        <f>IFERROR(UPPER(TRIM(ESITI_QUESTIONARI!AI235)),"")</f>
        <v/>
      </c>
      <c r="H235" s="8" t="str">
        <f>IF(C235="","",IF(ISERROR(AVERAGE(ESITI_QUESTIONARI!N235:T235,ESITI_QUESTIONARI!V235:X235,ESITI_QUESTIONARI!Z235:AD235,ESITI_QUESTIONARI!AF235:AH235,ESITI_QUESTIONARI!AJ235:AL235,ESITI_QUESTIONARI!AN235,ESITI_QUESTIONARI!AQ235)),"NON RISPONDE",AVERAGE(ESITI_QUESTIONARI!N235:T235,ESITI_QUESTIONARI!V235:X235,ESITI_QUESTIONARI!Z235:AD235,ESITI_QUESTIONARI!AF235:AH235,ESITI_QUESTIONARI!AJ235:AL235,ESITI_QUESTIONARI!AN235,ESITI_QUESTIONARI!AQ235)))</f>
        <v/>
      </c>
    </row>
    <row r="236" spans="1:8">
      <c r="A236" t="str">
        <f>IF(ESITI_QUESTIONARI!A236="","",TRIM(ESITI_QUESTIONARI!A236))</f>
        <v/>
      </c>
      <c r="B236" t="str">
        <f t="shared" si="4"/>
        <v/>
      </c>
      <c r="C236" t="str">
        <f>IF(ESITI_QUESTIONARI!C236="","",TRIM(ESITI_QUESTIONARI!C236))</f>
        <v/>
      </c>
      <c r="D236" t="str">
        <f>IFERROR(UPPER(TRIM(ESITI_QUESTIONARI!U236)),"")</f>
        <v/>
      </c>
      <c r="E236" t="str">
        <f>IFERROR(UPPER(TRIM(ESITI_QUESTIONARI!Y236)),"")</f>
        <v/>
      </c>
      <c r="F236" t="str">
        <f>IFERROR(UPPER(TRIM(ESITI_QUESTIONARI!AE236)),"")</f>
        <v/>
      </c>
      <c r="G236" t="str">
        <f>IFERROR(UPPER(TRIM(ESITI_QUESTIONARI!AI236)),"")</f>
        <v/>
      </c>
      <c r="H236" s="8" t="str">
        <f>IF(C236="","",IF(ISERROR(AVERAGE(ESITI_QUESTIONARI!N236:T236,ESITI_QUESTIONARI!V236:X236,ESITI_QUESTIONARI!Z236:AD236,ESITI_QUESTIONARI!AF236:AH236,ESITI_QUESTIONARI!AJ236:AL236,ESITI_QUESTIONARI!AN236,ESITI_QUESTIONARI!AQ236)),"NON RISPONDE",AVERAGE(ESITI_QUESTIONARI!N236:T236,ESITI_QUESTIONARI!V236:X236,ESITI_QUESTIONARI!Z236:AD236,ESITI_QUESTIONARI!AF236:AH236,ESITI_QUESTIONARI!AJ236:AL236,ESITI_QUESTIONARI!AN236,ESITI_QUESTIONARI!AQ236)))</f>
        <v/>
      </c>
    </row>
    <row r="237" spans="1:8">
      <c r="A237" t="str">
        <f>IF(ESITI_QUESTIONARI!A237="","",TRIM(ESITI_QUESTIONARI!A237))</f>
        <v/>
      </c>
      <c r="B237" t="str">
        <f t="shared" si="4"/>
        <v/>
      </c>
      <c r="C237" t="str">
        <f>IF(ESITI_QUESTIONARI!C237="","",TRIM(ESITI_QUESTIONARI!C237))</f>
        <v/>
      </c>
      <c r="D237" t="str">
        <f>IFERROR(UPPER(TRIM(ESITI_QUESTIONARI!U237)),"")</f>
        <v/>
      </c>
      <c r="E237" t="str">
        <f>IFERROR(UPPER(TRIM(ESITI_QUESTIONARI!Y237)),"")</f>
        <v/>
      </c>
      <c r="F237" t="str">
        <f>IFERROR(UPPER(TRIM(ESITI_QUESTIONARI!AE237)),"")</f>
        <v/>
      </c>
      <c r="G237" t="str">
        <f>IFERROR(UPPER(TRIM(ESITI_QUESTIONARI!AI237)),"")</f>
        <v/>
      </c>
      <c r="H237" s="8" t="str">
        <f>IF(C237="","",IF(ISERROR(AVERAGE(ESITI_QUESTIONARI!N237:T237,ESITI_QUESTIONARI!V237:X237,ESITI_QUESTIONARI!Z237:AD237,ESITI_QUESTIONARI!AF237:AH237,ESITI_QUESTIONARI!AJ237:AL237,ESITI_QUESTIONARI!AN237,ESITI_QUESTIONARI!AQ237)),"NON RISPONDE",AVERAGE(ESITI_QUESTIONARI!N237:T237,ESITI_QUESTIONARI!V237:X237,ESITI_QUESTIONARI!Z237:AD237,ESITI_QUESTIONARI!AF237:AH237,ESITI_QUESTIONARI!AJ237:AL237,ESITI_QUESTIONARI!AN237,ESITI_QUESTIONARI!AQ237)))</f>
        <v/>
      </c>
    </row>
    <row r="238" spans="1:8">
      <c r="A238" t="str">
        <f>IF(ESITI_QUESTIONARI!A238="","",TRIM(ESITI_QUESTIONARI!A238))</f>
        <v/>
      </c>
      <c r="B238" t="str">
        <f t="shared" si="4"/>
        <v/>
      </c>
      <c r="C238" t="str">
        <f>IF(ESITI_QUESTIONARI!C238="","",TRIM(ESITI_QUESTIONARI!C238))</f>
        <v/>
      </c>
      <c r="D238" t="str">
        <f>IFERROR(UPPER(TRIM(ESITI_QUESTIONARI!U238)),"")</f>
        <v/>
      </c>
      <c r="E238" t="str">
        <f>IFERROR(UPPER(TRIM(ESITI_QUESTIONARI!Y238)),"")</f>
        <v/>
      </c>
      <c r="F238" t="str">
        <f>IFERROR(UPPER(TRIM(ESITI_QUESTIONARI!AE238)),"")</f>
        <v/>
      </c>
      <c r="G238" t="str">
        <f>IFERROR(UPPER(TRIM(ESITI_QUESTIONARI!AI238)),"")</f>
        <v/>
      </c>
      <c r="H238" s="8" t="str">
        <f>IF(C238="","",IF(ISERROR(AVERAGE(ESITI_QUESTIONARI!N238:T238,ESITI_QUESTIONARI!V238:X238,ESITI_QUESTIONARI!Z238:AD238,ESITI_QUESTIONARI!AF238:AH238,ESITI_QUESTIONARI!AJ238:AL238,ESITI_QUESTIONARI!AN238,ESITI_QUESTIONARI!AQ238)),"NON RISPONDE",AVERAGE(ESITI_QUESTIONARI!N238:T238,ESITI_QUESTIONARI!V238:X238,ESITI_QUESTIONARI!Z238:AD238,ESITI_QUESTIONARI!AF238:AH238,ESITI_QUESTIONARI!AJ238:AL238,ESITI_QUESTIONARI!AN238,ESITI_QUESTIONARI!AQ238)))</f>
        <v/>
      </c>
    </row>
    <row r="239" spans="1:8">
      <c r="A239" t="str">
        <f>IF(ESITI_QUESTIONARI!A239="","",TRIM(ESITI_QUESTIONARI!A239))</f>
        <v/>
      </c>
      <c r="B239" t="str">
        <f t="shared" si="4"/>
        <v/>
      </c>
      <c r="C239" t="str">
        <f>IF(ESITI_QUESTIONARI!C239="","",TRIM(ESITI_QUESTIONARI!C239))</f>
        <v/>
      </c>
      <c r="D239" t="str">
        <f>IFERROR(UPPER(TRIM(ESITI_QUESTIONARI!U239)),"")</f>
        <v/>
      </c>
      <c r="E239" t="str">
        <f>IFERROR(UPPER(TRIM(ESITI_QUESTIONARI!Y239)),"")</f>
        <v/>
      </c>
      <c r="F239" t="str">
        <f>IFERROR(UPPER(TRIM(ESITI_QUESTIONARI!AE239)),"")</f>
        <v/>
      </c>
      <c r="G239" t="str">
        <f>IFERROR(UPPER(TRIM(ESITI_QUESTIONARI!AI239)),"")</f>
        <v/>
      </c>
      <c r="H239" s="8" t="str">
        <f>IF(C239="","",IF(ISERROR(AVERAGE(ESITI_QUESTIONARI!N239:T239,ESITI_QUESTIONARI!V239:X239,ESITI_QUESTIONARI!Z239:AD239,ESITI_QUESTIONARI!AF239:AH239,ESITI_QUESTIONARI!AJ239:AL239,ESITI_QUESTIONARI!AN239,ESITI_QUESTIONARI!AQ239)),"NON RISPONDE",AVERAGE(ESITI_QUESTIONARI!N239:T239,ESITI_QUESTIONARI!V239:X239,ESITI_QUESTIONARI!Z239:AD239,ESITI_QUESTIONARI!AF239:AH239,ESITI_QUESTIONARI!AJ239:AL239,ESITI_QUESTIONARI!AN239,ESITI_QUESTIONARI!AQ239)))</f>
        <v/>
      </c>
    </row>
    <row r="240" spans="1:8">
      <c r="A240" t="str">
        <f>IF(ESITI_QUESTIONARI!A240="","",TRIM(ESITI_QUESTIONARI!A240))</f>
        <v/>
      </c>
      <c r="B240" t="str">
        <f t="shared" si="4"/>
        <v/>
      </c>
      <c r="C240" t="str">
        <f>IF(ESITI_QUESTIONARI!C240="","",TRIM(ESITI_QUESTIONARI!C240))</f>
        <v/>
      </c>
      <c r="D240" t="str">
        <f>IFERROR(UPPER(TRIM(ESITI_QUESTIONARI!U240)),"")</f>
        <v/>
      </c>
      <c r="E240" t="str">
        <f>IFERROR(UPPER(TRIM(ESITI_QUESTIONARI!Y240)),"")</f>
        <v/>
      </c>
      <c r="F240" t="str">
        <f>IFERROR(UPPER(TRIM(ESITI_QUESTIONARI!AE240)),"")</f>
        <v/>
      </c>
      <c r="G240" t="str">
        <f>IFERROR(UPPER(TRIM(ESITI_QUESTIONARI!AI240)),"")</f>
        <v/>
      </c>
      <c r="H240" s="8" t="str">
        <f>IF(C240="","",IF(ISERROR(AVERAGE(ESITI_QUESTIONARI!N240:T240,ESITI_QUESTIONARI!V240:X240,ESITI_QUESTIONARI!Z240:AD240,ESITI_QUESTIONARI!AF240:AH240,ESITI_QUESTIONARI!AJ240:AL240,ESITI_QUESTIONARI!AN240,ESITI_QUESTIONARI!AQ240)),"NON RISPONDE",AVERAGE(ESITI_QUESTIONARI!N240:T240,ESITI_QUESTIONARI!V240:X240,ESITI_QUESTIONARI!Z240:AD240,ESITI_QUESTIONARI!AF240:AH240,ESITI_QUESTIONARI!AJ240:AL240,ESITI_QUESTIONARI!AN240,ESITI_QUESTIONARI!AQ240)))</f>
        <v/>
      </c>
    </row>
    <row r="241" spans="1:8">
      <c r="A241" t="str">
        <f>IF(ESITI_QUESTIONARI!A241="","",TRIM(ESITI_QUESTIONARI!A241))</f>
        <v/>
      </c>
      <c r="B241" t="str">
        <f t="shared" si="4"/>
        <v/>
      </c>
      <c r="C241" t="str">
        <f>IF(ESITI_QUESTIONARI!C241="","",TRIM(ESITI_QUESTIONARI!C241))</f>
        <v/>
      </c>
      <c r="D241" t="str">
        <f>IFERROR(UPPER(TRIM(ESITI_QUESTIONARI!U241)),"")</f>
        <v/>
      </c>
      <c r="E241" t="str">
        <f>IFERROR(UPPER(TRIM(ESITI_QUESTIONARI!Y241)),"")</f>
        <v/>
      </c>
      <c r="F241" t="str">
        <f>IFERROR(UPPER(TRIM(ESITI_QUESTIONARI!AE241)),"")</f>
        <v/>
      </c>
      <c r="G241" t="str">
        <f>IFERROR(UPPER(TRIM(ESITI_QUESTIONARI!AI241)),"")</f>
        <v/>
      </c>
      <c r="H241" s="8" t="str">
        <f>IF(C241="","",IF(ISERROR(AVERAGE(ESITI_QUESTIONARI!N241:T241,ESITI_QUESTIONARI!V241:X241,ESITI_QUESTIONARI!Z241:AD241,ESITI_QUESTIONARI!AF241:AH241,ESITI_QUESTIONARI!AJ241:AL241,ESITI_QUESTIONARI!AN241,ESITI_QUESTIONARI!AQ241)),"NON RISPONDE",AVERAGE(ESITI_QUESTIONARI!N241:T241,ESITI_QUESTIONARI!V241:X241,ESITI_QUESTIONARI!Z241:AD241,ESITI_QUESTIONARI!AF241:AH241,ESITI_QUESTIONARI!AJ241:AL241,ESITI_QUESTIONARI!AN241,ESITI_QUESTIONARI!AQ241)))</f>
        <v/>
      </c>
    </row>
    <row r="242" spans="1:8">
      <c r="A242" t="str">
        <f>IF(ESITI_QUESTIONARI!A242="","",TRIM(ESITI_QUESTIONARI!A242))</f>
        <v/>
      </c>
      <c r="B242" t="str">
        <f t="shared" si="4"/>
        <v/>
      </c>
      <c r="C242" t="str">
        <f>IF(ESITI_QUESTIONARI!C242="","",TRIM(ESITI_QUESTIONARI!C242))</f>
        <v/>
      </c>
      <c r="D242" t="str">
        <f>IFERROR(UPPER(TRIM(ESITI_QUESTIONARI!U242)),"")</f>
        <v/>
      </c>
      <c r="E242" t="str">
        <f>IFERROR(UPPER(TRIM(ESITI_QUESTIONARI!Y242)),"")</f>
        <v/>
      </c>
      <c r="F242" t="str">
        <f>IFERROR(UPPER(TRIM(ESITI_QUESTIONARI!AE242)),"")</f>
        <v/>
      </c>
      <c r="G242" t="str">
        <f>IFERROR(UPPER(TRIM(ESITI_QUESTIONARI!AI242)),"")</f>
        <v/>
      </c>
      <c r="H242" s="8" t="str">
        <f>IF(C242="","",IF(ISERROR(AVERAGE(ESITI_QUESTIONARI!N242:T242,ESITI_QUESTIONARI!V242:X242,ESITI_QUESTIONARI!Z242:AD242,ESITI_QUESTIONARI!AF242:AH242,ESITI_QUESTIONARI!AJ242:AL242,ESITI_QUESTIONARI!AN242,ESITI_QUESTIONARI!AQ242)),"NON RISPONDE",AVERAGE(ESITI_QUESTIONARI!N242:T242,ESITI_QUESTIONARI!V242:X242,ESITI_QUESTIONARI!Z242:AD242,ESITI_QUESTIONARI!AF242:AH242,ESITI_QUESTIONARI!AJ242:AL242,ESITI_QUESTIONARI!AN242,ESITI_QUESTIONARI!AQ242)))</f>
        <v/>
      </c>
    </row>
    <row r="243" spans="1:8">
      <c r="A243" t="str">
        <f>IF(ESITI_QUESTIONARI!A243="","",TRIM(ESITI_QUESTIONARI!A243))</f>
        <v/>
      </c>
      <c r="B243" t="str">
        <f t="shared" si="4"/>
        <v/>
      </c>
      <c r="C243" t="str">
        <f>IF(ESITI_QUESTIONARI!C243="","",TRIM(ESITI_QUESTIONARI!C243))</f>
        <v/>
      </c>
      <c r="D243" t="str">
        <f>IFERROR(UPPER(TRIM(ESITI_QUESTIONARI!U243)),"")</f>
        <v/>
      </c>
      <c r="E243" t="str">
        <f>IFERROR(UPPER(TRIM(ESITI_QUESTIONARI!Y243)),"")</f>
        <v/>
      </c>
      <c r="F243" t="str">
        <f>IFERROR(UPPER(TRIM(ESITI_QUESTIONARI!AE243)),"")</f>
        <v/>
      </c>
      <c r="G243" t="str">
        <f>IFERROR(UPPER(TRIM(ESITI_QUESTIONARI!AI243)),"")</f>
        <v/>
      </c>
      <c r="H243" s="8" t="str">
        <f>IF(C243="","",IF(ISERROR(AVERAGE(ESITI_QUESTIONARI!N243:T243,ESITI_QUESTIONARI!V243:X243,ESITI_QUESTIONARI!Z243:AD243,ESITI_QUESTIONARI!AF243:AH243,ESITI_QUESTIONARI!AJ243:AL243,ESITI_QUESTIONARI!AN243,ESITI_QUESTIONARI!AQ243)),"NON RISPONDE",AVERAGE(ESITI_QUESTIONARI!N243:T243,ESITI_QUESTIONARI!V243:X243,ESITI_QUESTIONARI!Z243:AD243,ESITI_QUESTIONARI!AF243:AH243,ESITI_QUESTIONARI!AJ243:AL243,ESITI_QUESTIONARI!AN243,ESITI_QUESTIONARI!AQ243)))</f>
        <v/>
      </c>
    </row>
    <row r="244" spans="1:8">
      <c r="A244" t="str">
        <f>IF(ESITI_QUESTIONARI!A244="","",TRIM(ESITI_QUESTIONARI!A244))</f>
        <v/>
      </c>
      <c r="B244" t="str">
        <f t="shared" si="4"/>
        <v/>
      </c>
      <c r="C244" t="str">
        <f>IF(ESITI_QUESTIONARI!C244="","",TRIM(ESITI_QUESTIONARI!C244))</f>
        <v/>
      </c>
      <c r="D244" t="str">
        <f>IFERROR(UPPER(TRIM(ESITI_QUESTIONARI!U244)),"")</f>
        <v/>
      </c>
      <c r="E244" t="str">
        <f>IFERROR(UPPER(TRIM(ESITI_QUESTIONARI!Y244)),"")</f>
        <v/>
      </c>
      <c r="F244" t="str">
        <f>IFERROR(UPPER(TRIM(ESITI_QUESTIONARI!AE244)),"")</f>
        <v/>
      </c>
      <c r="G244" t="str">
        <f>IFERROR(UPPER(TRIM(ESITI_QUESTIONARI!AI244)),"")</f>
        <v/>
      </c>
      <c r="H244" s="8" t="str">
        <f>IF(C244="","",IF(ISERROR(AVERAGE(ESITI_QUESTIONARI!N244:T244,ESITI_QUESTIONARI!V244:X244,ESITI_QUESTIONARI!Z244:AD244,ESITI_QUESTIONARI!AF244:AH244,ESITI_QUESTIONARI!AJ244:AL244,ESITI_QUESTIONARI!AN244,ESITI_QUESTIONARI!AQ244)),"NON RISPONDE",AVERAGE(ESITI_QUESTIONARI!N244:T244,ESITI_QUESTIONARI!V244:X244,ESITI_QUESTIONARI!Z244:AD244,ESITI_QUESTIONARI!AF244:AH244,ESITI_QUESTIONARI!AJ244:AL244,ESITI_QUESTIONARI!AN244,ESITI_QUESTIONARI!AQ244)))</f>
        <v/>
      </c>
    </row>
    <row r="245" spans="1:8">
      <c r="A245" t="str">
        <f>IF(ESITI_QUESTIONARI!A245="","",TRIM(ESITI_QUESTIONARI!A245))</f>
        <v/>
      </c>
      <c r="B245" t="str">
        <f t="shared" si="4"/>
        <v/>
      </c>
      <c r="C245" t="str">
        <f>IF(ESITI_QUESTIONARI!C245="","",TRIM(ESITI_QUESTIONARI!C245))</f>
        <v/>
      </c>
      <c r="D245" t="str">
        <f>IFERROR(UPPER(TRIM(ESITI_QUESTIONARI!U245)),"")</f>
        <v/>
      </c>
      <c r="E245" t="str">
        <f>IFERROR(UPPER(TRIM(ESITI_QUESTIONARI!Y245)),"")</f>
        <v/>
      </c>
      <c r="F245" t="str">
        <f>IFERROR(UPPER(TRIM(ESITI_QUESTIONARI!AE245)),"")</f>
        <v/>
      </c>
      <c r="G245" t="str">
        <f>IFERROR(UPPER(TRIM(ESITI_QUESTIONARI!AI245)),"")</f>
        <v/>
      </c>
      <c r="H245" s="8" t="str">
        <f>IF(C245="","",IF(ISERROR(AVERAGE(ESITI_QUESTIONARI!N245:T245,ESITI_QUESTIONARI!V245:X245,ESITI_QUESTIONARI!Z245:AD245,ESITI_QUESTIONARI!AF245:AH245,ESITI_QUESTIONARI!AJ245:AL245,ESITI_QUESTIONARI!AN245,ESITI_QUESTIONARI!AQ245)),"NON RISPONDE",AVERAGE(ESITI_QUESTIONARI!N245:T245,ESITI_QUESTIONARI!V245:X245,ESITI_QUESTIONARI!Z245:AD245,ESITI_QUESTIONARI!AF245:AH245,ESITI_QUESTIONARI!AJ245:AL245,ESITI_QUESTIONARI!AN245,ESITI_QUESTIONARI!AQ245)))</f>
        <v/>
      </c>
    </row>
    <row r="246" spans="1:8">
      <c r="A246" t="str">
        <f>IF(ESITI_QUESTIONARI!A246="","",TRIM(ESITI_QUESTIONARI!A246))</f>
        <v/>
      </c>
      <c r="B246" t="str">
        <f t="shared" si="4"/>
        <v/>
      </c>
      <c r="C246" t="str">
        <f>IF(ESITI_QUESTIONARI!C246="","",TRIM(ESITI_QUESTIONARI!C246))</f>
        <v/>
      </c>
      <c r="D246" t="str">
        <f>IFERROR(UPPER(TRIM(ESITI_QUESTIONARI!U246)),"")</f>
        <v/>
      </c>
      <c r="E246" t="str">
        <f>IFERROR(UPPER(TRIM(ESITI_QUESTIONARI!Y246)),"")</f>
        <v/>
      </c>
      <c r="F246" t="str">
        <f>IFERROR(UPPER(TRIM(ESITI_QUESTIONARI!AE246)),"")</f>
        <v/>
      </c>
      <c r="G246" t="str">
        <f>IFERROR(UPPER(TRIM(ESITI_QUESTIONARI!AI246)),"")</f>
        <v/>
      </c>
      <c r="H246" s="8" t="str">
        <f>IF(C246="","",IF(ISERROR(AVERAGE(ESITI_QUESTIONARI!N246:T246,ESITI_QUESTIONARI!V246:X246,ESITI_QUESTIONARI!Z246:AD246,ESITI_QUESTIONARI!AF246:AH246,ESITI_QUESTIONARI!AJ246:AL246,ESITI_QUESTIONARI!AN246,ESITI_QUESTIONARI!AQ246)),"NON RISPONDE",AVERAGE(ESITI_QUESTIONARI!N246:T246,ESITI_QUESTIONARI!V246:X246,ESITI_QUESTIONARI!Z246:AD246,ESITI_QUESTIONARI!AF246:AH246,ESITI_QUESTIONARI!AJ246:AL246,ESITI_QUESTIONARI!AN246,ESITI_QUESTIONARI!AQ246)))</f>
        <v/>
      </c>
    </row>
    <row r="247" spans="1:8">
      <c r="A247" t="str">
        <f>IF(ESITI_QUESTIONARI!A247="","",TRIM(ESITI_QUESTIONARI!A247))</f>
        <v/>
      </c>
      <c r="B247" t="str">
        <f t="shared" si="4"/>
        <v/>
      </c>
      <c r="C247" t="str">
        <f>IF(ESITI_QUESTIONARI!C247="","",TRIM(ESITI_QUESTIONARI!C247))</f>
        <v/>
      </c>
      <c r="D247" t="str">
        <f>IFERROR(UPPER(TRIM(ESITI_QUESTIONARI!U247)),"")</f>
        <v/>
      </c>
      <c r="E247" t="str">
        <f>IFERROR(UPPER(TRIM(ESITI_QUESTIONARI!Y247)),"")</f>
        <v/>
      </c>
      <c r="F247" t="str">
        <f>IFERROR(UPPER(TRIM(ESITI_QUESTIONARI!AE247)),"")</f>
        <v/>
      </c>
      <c r="G247" t="str">
        <f>IFERROR(UPPER(TRIM(ESITI_QUESTIONARI!AI247)),"")</f>
        <v/>
      </c>
      <c r="H247" s="8" t="str">
        <f>IF(C247="","",IF(ISERROR(AVERAGE(ESITI_QUESTIONARI!N247:T247,ESITI_QUESTIONARI!V247:X247,ESITI_QUESTIONARI!Z247:AD247,ESITI_QUESTIONARI!AF247:AH247,ESITI_QUESTIONARI!AJ247:AL247,ESITI_QUESTIONARI!AN247,ESITI_QUESTIONARI!AQ247)),"NON RISPONDE",AVERAGE(ESITI_QUESTIONARI!N247:T247,ESITI_QUESTIONARI!V247:X247,ESITI_QUESTIONARI!Z247:AD247,ESITI_QUESTIONARI!AF247:AH247,ESITI_QUESTIONARI!AJ247:AL247,ESITI_QUESTIONARI!AN247,ESITI_QUESTIONARI!AQ247)))</f>
        <v/>
      </c>
    </row>
    <row r="248" spans="1:8">
      <c r="A248" t="str">
        <f>IF(ESITI_QUESTIONARI!A248="","",TRIM(ESITI_QUESTIONARI!A248))</f>
        <v/>
      </c>
      <c r="B248" t="str">
        <f t="shared" si="4"/>
        <v/>
      </c>
      <c r="C248" t="str">
        <f>IF(ESITI_QUESTIONARI!C248="","",TRIM(ESITI_QUESTIONARI!C248))</f>
        <v/>
      </c>
      <c r="D248" t="str">
        <f>IFERROR(UPPER(TRIM(ESITI_QUESTIONARI!U248)),"")</f>
        <v/>
      </c>
      <c r="E248" t="str">
        <f>IFERROR(UPPER(TRIM(ESITI_QUESTIONARI!Y248)),"")</f>
        <v/>
      </c>
      <c r="F248" t="str">
        <f>IFERROR(UPPER(TRIM(ESITI_QUESTIONARI!AE248)),"")</f>
        <v/>
      </c>
      <c r="G248" t="str">
        <f>IFERROR(UPPER(TRIM(ESITI_QUESTIONARI!AI248)),"")</f>
        <v/>
      </c>
      <c r="H248" s="8" t="str">
        <f>IF(C248="","",IF(ISERROR(AVERAGE(ESITI_QUESTIONARI!N248:T248,ESITI_QUESTIONARI!V248:X248,ESITI_QUESTIONARI!Z248:AD248,ESITI_QUESTIONARI!AF248:AH248,ESITI_QUESTIONARI!AJ248:AL248,ESITI_QUESTIONARI!AN248,ESITI_QUESTIONARI!AQ248)),"NON RISPONDE",AVERAGE(ESITI_QUESTIONARI!N248:T248,ESITI_QUESTIONARI!V248:X248,ESITI_QUESTIONARI!Z248:AD248,ESITI_QUESTIONARI!AF248:AH248,ESITI_QUESTIONARI!AJ248:AL248,ESITI_QUESTIONARI!AN248,ESITI_QUESTIONARI!AQ248)))</f>
        <v/>
      </c>
    </row>
    <row r="249" spans="1:8">
      <c r="A249" t="str">
        <f>IF(ESITI_QUESTIONARI!A249="","",TRIM(ESITI_QUESTIONARI!A249))</f>
        <v/>
      </c>
      <c r="B249" t="str">
        <f t="shared" si="4"/>
        <v/>
      </c>
      <c r="C249" t="str">
        <f>IF(ESITI_QUESTIONARI!C249="","",TRIM(ESITI_QUESTIONARI!C249))</f>
        <v/>
      </c>
      <c r="D249" t="str">
        <f>IFERROR(UPPER(TRIM(ESITI_QUESTIONARI!U249)),"")</f>
        <v/>
      </c>
      <c r="E249" t="str">
        <f>IFERROR(UPPER(TRIM(ESITI_QUESTIONARI!Y249)),"")</f>
        <v/>
      </c>
      <c r="F249" t="str">
        <f>IFERROR(UPPER(TRIM(ESITI_QUESTIONARI!AE249)),"")</f>
        <v/>
      </c>
      <c r="G249" t="str">
        <f>IFERROR(UPPER(TRIM(ESITI_QUESTIONARI!AI249)),"")</f>
        <v/>
      </c>
      <c r="H249" s="8" t="str">
        <f>IF(C249="","",IF(ISERROR(AVERAGE(ESITI_QUESTIONARI!N249:T249,ESITI_QUESTIONARI!V249:X249,ESITI_QUESTIONARI!Z249:AD249,ESITI_QUESTIONARI!AF249:AH249,ESITI_QUESTIONARI!AJ249:AL249,ESITI_QUESTIONARI!AN249,ESITI_QUESTIONARI!AQ249)),"NON RISPONDE",AVERAGE(ESITI_QUESTIONARI!N249:T249,ESITI_QUESTIONARI!V249:X249,ESITI_QUESTIONARI!Z249:AD249,ESITI_QUESTIONARI!AF249:AH249,ESITI_QUESTIONARI!AJ249:AL249,ESITI_QUESTIONARI!AN249,ESITI_QUESTIONARI!AQ249)))</f>
        <v/>
      </c>
    </row>
    <row r="250" spans="1:8">
      <c r="A250" t="str">
        <f>IF(ESITI_QUESTIONARI!A250="","",TRIM(ESITI_QUESTIONARI!A250))</f>
        <v/>
      </c>
      <c r="B250" t="str">
        <f t="shared" si="4"/>
        <v/>
      </c>
      <c r="C250" t="str">
        <f>IF(ESITI_QUESTIONARI!C250="","",TRIM(ESITI_QUESTIONARI!C250))</f>
        <v/>
      </c>
      <c r="D250" t="str">
        <f>IFERROR(UPPER(TRIM(ESITI_QUESTIONARI!U250)),"")</f>
        <v/>
      </c>
      <c r="E250" t="str">
        <f>IFERROR(UPPER(TRIM(ESITI_QUESTIONARI!Y250)),"")</f>
        <v/>
      </c>
      <c r="F250" t="str">
        <f>IFERROR(UPPER(TRIM(ESITI_QUESTIONARI!AE250)),"")</f>
        <v/>
      </c>
      <c r="G250" t="str">
        <f>IFERROR(UPPER(TRIM(ESITI_QUESTIONARI!AI250)),"")</f>
        <v/>
      </c>
      <c r="H250" s="8" t="str">
        <f>IF(C250="","",IF(ISERROR(AVERAGE(ESITI_QUESTIONARI!N250:T250,ESITI_QUESTIONARI!V250:X250,ESITI_QUESTIONARI!Z250:AD250,ESITI_QUESTIONARI!AF250:AH250,ESITI_QUESTIONARI!AJ250:AL250,ESITI_QUESTIONARI!AN250,ESITI_QUESTIONARI!AQ250)),"NON RISPONDE",AVERAGE(ESITI_QUESTIONARI!N250:T250,ESITI_QUESTIONARI!V250:X250,ESITI_QUESTIONARI!Z250:AD250,ESITI_QUESTIONARI!AF250:AH250,ESITI_QUESTIONARI!AJ250:AL250,ESITI_QUESTIONARI!AN250,ESITI_QUESTIONARI!AQ250)))</f>
        <v/>
      </c>
    </row>
    <row r="251" spans="1:8">
      <c r="A251" t="str">
        <f>IF(ESITI_QUESTIONARI!A251="","",TRIM(ESITI_QUESTIONARI!A251))</f>
        <v/>
      </c>
      <c r="B251" t="str">
        <f t="shared" si="4"/>
        <v/>
      </c>
      <c r="C251" t="str">
        <f>IF(ESITI_QUESTIONARI!C251="","",TRIM(ESITI_QUESTIONARI!C251))</f>
        <v/>
      </c>
      <c r="D251" t="str">
        <f>IFERROR(UPPER(TRIM(ESITI_QUESTIONARI!U251)),"")</f>
        <v/>
      </c>
      <c r="E251" t="str">
        <f>IFERROR(UPPER(TRIM(ESITI_QUESTIONARI!Y251)),"")</f>
        <v/>
      </c>
      <c r="F251" t="str">
        <f>IFERROR(UPPER(TRIM(ESITI_QUESTIONARI!AE251)),"")</f>
        <v/>
      </c>
      <c r="G251" t="str">
        <f>IFERROR(UPPER(TRIM(ESITI_QUESTIONARI!AI251)),"")</f>
        <v/>
      </c>
      <c r="H251" s="8" t="str">
        <f>IF(C251="","",IF(ISERROR(AVERAGE(ESITI_QUESTIONARI!N251:T251,ESITI_QUESTIONARI!V251:X251,ESITI_QUESTIONARI!Z251:AD251,ESITI_QUESTIONARI!AF251:AH251,ESITI_QUESTIONARI!AJ251:AL251,ESITI_QUESTIONARI!AN251,ESITI_QUESTIONARI!AQ251)),"NON RISPONDE",AVERAGE(ESITI_QUESTIONARI!N251:T251,ESITI_QUESTIONARI!V251:X251,ESITI_QUESTIONARI!Z251:AD251,ESITI_QUESTIONARI!AF251:AH251,ESITI_QUESTIONARI!AJ251:AL251,ESITI_QUESTIONARI!AN251,ESITI_QUESTIONARI!AQ251)))</f>
        <v/>
      </c>
    </row>
    <row r="252" spans="1:8">
      <c r="A252" t="str">
        <f>IF(ESITI_QUESTIONARI!A252="","",TRIM(ESITI_QUESTIONARI!A252))</f>
        <v/>
      </c>
      <c r="B252" t="str">
        <f t="shared" si="4"/>
        <v/>
      </c>
      <c r="C252" t="str">
        <f>IF(ESITI_QUESTIONARI!C252="","",TRIM(ESITI_QUESTIONARI!C252))</f>
        <v/>
      </c>
      <c r="D252" t="str">
        <f>IFERROR(UPPER(TRIM(ESITI_QUESTIONARI!U252)),"")</f>
        <v/>
      </c>
      <c r="E252" t="str">
        <f>IFERROR(UPPER(TRIM(ESITI_QUESTIONARI!Y252)),"")</f>
        <v/>
      </c>
      <c r="F252" t="str">
        <f>IFERROR(UPPER(TRIM(ESITI_QUESTIONARI!AE252)),"")</f>
        <v/>
      </c>
      <c r="G252" t="str">
        <f>IFERROR(UPPER(TRIM(ESITI_QUESTIONARI!AI252)),"")</f>
        <v/>
      </c>
      <c r="H252" s="8" t="str">
        <f>IF(C252="","",IF(ISERROR(AVERAGE(ESITI_QUESTIONARI!N252:T252,ESITI_QUESTIONARI!V252:X252,ESITI_QUESTIONARI!Z252:AD252,ESITI_QUESTIONARI!AF252:AH252,ESITI_QUESTIONARI!AJ252:AL252,ESITI_QUESTIONARI!AN252,ESITI_QUESTIONARI!AQ252)),"NON RISPONDE",AVERAGE(ESITI_QUESTIONARI!N252:T252,ESITI_QUESTIONARI!V252:X252,ESITI_QUESTIONARI!Z252:AD252,ESITI_QUESTIONARI!AF252:AH252,ESITI_QUESTIONARI!AJ252:AL252,ESITI_QUESTIONARI!AN252,ESITI_QUESTIONARI!AQ252)))</f>
        <v/>
      </c>
    </row>
    <row r="253" spans="1:8">
      <c r="A253" t="str">
        <f>IF(ESITI_QUESTIONARI!A253="","",TRIM(ESITI_QUESTIONARI!A253))</f>
        <v/>
      </c>
      <c r="B253" t="str">
        <f t="shared" si="4"/>
        <v/>
      </c>
      <c r="C253" t="str">
        <f>IF(ESITI_QUESTIONARI!C253="","",TRIM(ESITI_QUESTIONARI!C253))</f>
        <v/>
      </c>
      <c r="D253" t="str">
        <f>IFERROR(UPPER(TRIM(ESITI_QUESTIONARI!U253)),"")</f>
        <v/>
      </c>
      <c r="E253" t="str">
        <f>IFERROR(UPPER(TRIM(ESITI_QUESTIONARI!Y253)),"")</f>
        <v/>
      </c>
      <c r="F253" t="str">
        <f>IFERROR(UPPER(TRIM(ESITI_QUESTIONARI!AE253)),"")</f>
        <v/>
      </c>
      <c r="G253" t="str">
        <f>IFERROR(UPPER(TRIM(ESITI_QUESTIONARI!AI253)),"")</f>
        <v/>
      </c>
      <c r="H253" s="8" t="str">
        <f>IF(C253="","",IF(ISERROR(AVERAGE(ESITI_QUESTIONARI!N253:T253,ESITI_QUESTIONARI!V253:X253,ESITI_QUESTIONARI!Z253:AD253,ESITI_QUESTIONARI!AF253:AH253,ESITI_QUESTIONARI!AJ253:AL253,ESITI_QUESTIONARI!AN253,ESITI_QUESTIONARI!AQ253)),"NON RISPONDE",AVERAGE(ESITI_QUESTIONARI!N253:T253,ESITI_QUESTIONARI!V253:X253,ESITI_QUESTIONARI!Z253:AD253,ESITI_QUESTIONARI!AF253:AH253,ESITI_QUESTIONARI!AJ253:AL253,ESITI_QUESTIONARI!AN253,ESITI_QUESTIONARI!AQ253)))</f>
        <v/>
      </c>
    </row>
    <row r="254" spans="1:8">
      <c r="A254" t="str">
        <f>IF(ESITI_QUESTIONARI!A254="","",TRIM(ESITI_QUESTIONARI!A254))</f>
        <v/>
      </c>
      <c r="B254" t="str">
        <f t="shared" si="4"/>
        <v/>
      </c>
      <c r="C254" t="str">
        <f>IF(ESITI_QUESTIONARI!C254="","",TRIM(ESITI_QUESTIONARI!C254))</f>
        <v/>
      </c>
      <c r="D254" t="str">
        <f>IFERROR(UPPER(TRIM(ESITI_QUESTIONARI!U254)),"")</f>
        <v/>
      </c>
      <c r="E254" t="str">
        <f>IFERROR(UPPER(TRIM(ESITI_QUESTIONARI!Y254)),"")</f>
        <v/>
      </c>
      <c r="F254" t="str">
        <f>IFERROR(UPPER(TRIM(ESITI_QUESTIONARI!AE254)),"")</f>
        <v/>
      </c>
      <c r="G254" t="str">
        <f>IFERROR(UPPER(TRIM(ESITI_QUESTIONARI!AI254)),"")</f>
        <v/>
      </c>
      <c r="H254" s="8" t="str">
        <f>IF(C254="","",IF(ISERROR(AVERAGE(ESITI_QUESTIONARI!N254:T254,ESITI_QUESTIONARI!V254:X254,ESITI_QUESTIONARI!Z254:AD254,ESITI_QUESTIONARI!AF254:AH254,ESITI_QUESTIONARI!AJ254:AL254,ESITI_QUESTIONARI!AN254,ESITI_QUESTIONARI!AQ254)),"NON RISPONDE",AVERAGE(ESITI_QUESTIONARI!N254:T254,ESITI_QUESTIONARI!V254:X254,ESITI_QUESTIONARI!Z254:AD254,ESITI_QUESTIONARI!AF254:AH254,ESITI_QUESTIONARI!AJ254:AL254,ESITI_QUESTIONARI!AN254,ESITI_QUESTIONARI!AQ254)))</f>
        <v/>
      </c>
    </row>
    <row r="255" spans="1:8">
      <c r="A255" t="str">
        <f>IF(ESITI_QUESTIONARI!A255="","",TRIM(ESITI_QUESTIONARI!A255))</f>
        <v/>
      </c>
      <c r="B255" t="str">
        <f t="shared" si="4"/>
        <v/>
      </c>
      <c r="C255" t="str">
        <f>IF(ESITI_QUESTIONARI!C255="","",TRIM(ESITI_QUESTIONARI!C255))</f>
        <v/>
      </c>
      <c r="D255" t="str">
        <f>IFERROR(UPPER(TRIM(ESITI_QUESTIONARI!U255)),"")</f>
        <v/>
      </c>
      <c r="E255" t="str">
        <f>IFERROR(UPPER(TRIM(ESITI_QUESTIONARI!Y255)),"")</f>
        <v/>
      </c>
      <c r="F255" t="str">
        <f>IFERROR(UPPER(TRIM(ESITI_QUESTIONARI!AE255)),"")</f>
        <v/>
      </c>
      <c r="G255" t="str">
        <f>IFERROR(UPPER(TRIM(ESITI_QUESTIONARI!AI255)),"")</f>
        <v/>
      </c>
      <c r="H255" s="8" t="str">
        <f>IF(C255="","",IF(ISERROR(AVERAGE(ESITI_QUESTIONARI!N255:T255,ESITI_QUESTIONARI!V255:X255,ESITI_QUESTIONARI!Z255:AD255,ESITI_QUESTIONARI!AF255:AH255,ESITI_QUESTIONARI!AJ255:AL255,ESITI_QUESTIONARI!AN255,ESITI_QUESTIONARI!AQ255)),"NON RISPONDE",AVERAGE(ESITI_QUESTIONARI!N255:T255,ESITI_QUESTIONARI!V255:X255,ESITI_QUESTIONARI!Z255:AD255,ESITI_QUESTIONARI!AF255:AH255,ESITI_QUESTIONARI!AJ255:AL255,ESITI_QUESTIONARI!AN255,ESITI_QUESTIONARI!AQ255)))</f>
        <v/>
      </c>
    </row>
    <row r="256" spans="1:8">
      <c r="A256" t="str">
        <f>IF(ESITI_QUESTIONARI!A256="","",TRIM(ESITI_QUESTIONARI!A256))</f>
        <v/>
      </c>
      <c r="B256" t="str">
        <f t="shared" si="4"/>
        <v/>
      </c>
      <c r="C256" t="str">
        <f>IF(ESITI_QUESTIONARI!C256="","",TRIM(ESITI_QUESTIONARI!C256))</f>
        <v/>
      </c>
      <c r="D256" t="str">
        <f>IFERROR(UPPER(TRIM(ESITI_QUESTIONARI!U256)),"")</f>
        <v/>
      </c>
      <c r="E256" t="str">
        <f>IFERROR(UPPER(TRIM(ESITI_QUESTIONARI!Y256)),"")</f>
        <v/>
      </c>
      <c r="F256" t="str">
        <f>IFERROR(UPPER(TRIM(ESITI_QUESTIONARI!AE256)),"")</f>
        <v/>
      </c>
      <c r="G256" t="str">
        <f>IFERROR(UPPER(TRIM(ESITI_QUESTIONARI!AI256)),"")</f>
        <v/>
      </c>
      <c r="H256" s="8" t="str">
        <f>IF(C256="","",IF(ISERROR(AVERAGE(ESITI_QUESTIONARI!N256:T256,ESITI_QUESTIONARI!V256:X256,ESITI_QUESTIONARI!Z256:AD256,ESITI_QUESTIONARI!AF256:AH256,ESITI_QUESTIONARI!AJ256:AL256,ESITI_QUESTIONARI!AN256,ESITI_QUESTIONARI!AQ256)),"NON RISPONDE",AVERAGE(ESITI_QUESTIONARI!N256:T256,ESITI_QUESTIONARI!V256:X256,ESITI_QUESTIONARI!Z256:AD256,ESITI_QUESTIONARI!AF256:AH256,ESITI_QUESTIONARI!AJ256:AL256,ESITI_QUESTIONARI!AN256,ESITI_QUESTIONARI!AQ256)))</f>
        <v/>
      </c>
    </row>
    <row r="257" spans="1:8">
      <c r="A257" t="str">
        <f>IF(ESITI_QUESTIONARI!A257="","",TRIM(ESITI_QUESTIONARI!A257))</f>
        <v/>
      </c>
      <c r="B257" t="str">
        <f t="shared" si="4"/>
        <v/>
      </c>
      <c r="C257" t="str">
        <f>IF(ESITI_QUESTIONARI!C257="","",TRIM(ESITI_QUESTIONARI!C257))</f>
        <v/>
      </c>
      <c r="D257" t="str">
        <f>IFERROR(UPPER(TRIM(ESITI_QUESTIONARI!U257)),"")</f>
        <v/>
      </c>
      <c r="E257" t="str">
        <f>IFERROR(UPPER(TRIM(ESITI_QUESTIONARI!Y257)),"")</f>
        <v/>
      </c>
      <c r="F257" t="str">
        <f>IFERROR(UPPER(TRIM(ESITI_QUESTIONARI!AE257)),"")</f>
        <v/>
      </c>
      <c r="G257" t="str">
        <f>IFERROR(UPPER(TRIM(ESITI_QUESTIONARI!AI257)),"")</f>
        <v/>
      </c>
      <c r="H257" s="8" t="str">
        <f>IF(C257="","",IF(ISERROR(AVERAGE(ESITI_QUESTIONARI!N257:T257,ESITI_QUESTIONARI!V257:X257,ESITI_QUESTIONARI!Z257:AD257,ESITI_QUESTIONARI!AF257:AH257,ESITI_QUESTIONARI!AJ257:AL257,ESITI_QUESTIONARI!AN257,ESITI_QUESTIONARI!AQ257)),"NON RISPONDE",AVERAGE(ESITI_QUESTIONARI!N257:T257,ESITI_QUESTIONARI!V257:X257,ESITI_QUESTIONARI!Z257:AD257,ESITI_QUESTIONARI!AF257:AH257,ESITI_QUESTIONARI!AJ257:AL257,ESITI_QUESTIONARI!AN257,ESITI_QUESTIONARI!AQ257)))</f>
        <v/>
      </c>
    </row>
    <row r="258" spans="1:8">
      <c r="A258" t="str">
        <f>IF(ESITI_QUESTIONARI!A258="","",TRIM(ESITI_QUESTIONARI!A258))</f>
        <v/>
      </c>
      <c r="B258" t="str">
        <f t="shared" si="4"/>
        <v/>
      </c>
      <c r="C258" t="str">
        <f>IF(ESITI_QUESTIONARI!C258="","",TRIM(ESITI_QUESTIONARI!C258))</f>
        <v/>
      </c>
      <c r="D258" t="str">
        <f>IFERROR(UPPER(TRIM(ESITI_QUESTIONARI!U258)),"")</f>
        <v/>
      </c>
      <c r="E258" t="str">
        <f>IFERROR(UPPER(TRIM(ESITI_QUESTIONARI!Y258)),"")</f>
        <v/>
      </c>
      <c r="F258" t="str">
        <f>IFERROR(UPPER(TRIM(ESITI_QUESTIONARI!AE258)),"")</f>
        <v/>
      </c>
      <c r="G258" t="str">
        <f>IFERROR(UPPER(TRIM(ESITI_QUESTIONARI!AI258)),"")</f>
        <v/>
      </c>
      <c r="H258" s="8" t="str">
        <f>IF(C258="","",IF(ISERROR(AVERAGE(ESITI_QUESTIONARI!N258:T258,ESITI_QUESTIONARI!V258:X258,ESITI_QUESTIONARI!Z258:AD258,ESITI_QUESTIONARI!AF258:AH258,ESITI_QUESTIONARI!AJ258:AL258,ESITI_QUESTIONARI!AN258,ESITI_QUESTIONARI!AQ258)),"NON RISPONDE",AVERAGE(ESITI_QUESTIONARI!N258:T258,ESITI_QUESTIONARI!V258:X258,ESITI_QUESTIONARI!Z258:AD258,ESITI_QUESTIONARI!AF258:AH258,ESITI_QUESTIONARI!AJ258:AL258,ESITI_QUESTIONARI!AN258,ESITI_QUESTIONARI!AQ258)))</f>
        <v/>
      </c>
    </row>
    <row r="259" spans="1:8">
      <c r="A259" t="str">
        <f>IF(ESITI_QUESTIONARI!A259="","",TRIM(ESITI_QUESTIONARI!A259))</f>
        <v/>
      </c>
      <c r="B259" t="str">
        <f t="shared" ref="B259:B322" si="5">IF(C259="","",C259)</f>
        <v/>
      </c>
      <c r="C259" t="str">
        <f>IF(ESITI_QUESTIONARI!C259="","",TRIM(ESITI_QUESTIONARI!C259))</f>
        <v/>
      </c>
      <c r="D259" t="str">
        <f>IFERROR(UPPER(TRIM(ESITI_QUESTIONARI!U259)),"")</f>
        <v/>
      </c>
      <c r="E259" t="str">
        <f>IFERROR(UPPER(TRIM(ESITI_QUESTIONARI!Y259)),"")</f>
        <v/>
      </c>
      <c r="F259" t="str">
        <f>IFERROR(UPPER(TRIM(ESITI_QUESTIONARI!AE259)),"")</f>
        <v/>
      </c>
      <c r="G259" t="str">
        <f>IFERROR(UPPER(TRIM(ESITI_QUESTIONARI!AI259)),"")</f>
        <v/>
      </c>
      <c r="H259" s="8" t="str">
        <f>IF(C259="","",IF(ISERROR(AVERAGE(ESITI_QUESTIONARI!N259:T259,ESITI_QUESTIONARI!V259:X259,ESITI_QUESTIONARI!Z259:AD259,ESITI_QUESTIONARI!AF259:AH259,ESITI_QUESTIONARI!AJ259:AL259,ESITI_QUESTIONARI!AN259,ESITI_QUESTIONARI!AQ259)),"NON RISPONDE",AVERAGE(ESITI_QUESTIONARI!N259:T259,ESITI_QUESTIONARI!V259:X259,ESITI_QUESTIONARI!Z259:AD259,ESITI_QUESTIONARI!AF259:AH259,ESITI_QUESTIONARI!AJ259:AL259,ESITI_QUESTIONARI!AN259,ESITI_QUESTIONARI!AQ259)))</f>
        <v/>
      </c>
    </row>
    <row r="260" spans="1:8">
      <c r="A260" t="str">
        <f>IF(ESITI_QUESTIONARI!A260="","",TRIM(ESITI_QUESTIONARI!A260))</f>
        <v/>
      </c>
      <c r="B260" t="str">
        <f t="shared" si="5"/>
        <v/>
      </c>
      <c r="C260" t="str">
        <f>IF(ESITI_QUESTIONARI!C260="","",TRIM(ESITI_QUESTIONARI!C260))</f>
        <v/>
      </c>
      <c r="D260" t="str">
        <f>IFERROR(UPPER(TRIM(ESITI_QUESTIONARI!U260)),"")</f>
        <v/>
      </c>
      <c r="E260" t="str">
        <f>IFERROR(UPPER(TRIM(ESITI_QUESTIONARI!Y260)),"")</f>
        <v/>
      </c>
      <c r="F260" t="str">
        <f>IFERROR(UPPER(TRIM(ESITI_QUESTIONARI!AE260)),"")</f>
        <v/>
      </c>
      <c r="G260" t="str">
        <f>IFERROR(UPPER(TRIM(ESITI_QUESTIONARI!AI260)),"")</f>
        <v/>
      </c>
      <c r="H260" s="8" t="str">
        <f>IF(C260="","",IF(ISERROR(AVERAGE(ESITI_QUESTIONARI!N260:T260,ESITI_QUESTIONARI!V260:X260,ESITI_QUESTIONARI!Z260:AD260,ESITI_QUESTIONARI!AF260:AH260,ESITI_QUESTIONARI!AJ260:AL260,ESITI_QUESTIONARI!AN260,ESITI_QUESTIONARI!AQ260)),"NON RISPONDE",AVERAGE(ESITI_QUESTIONARI!N260:T260,ESITI_QUESTIONARI!V260:X260,ESITI_QUESTIONARI!Z260:AD260,ESITI_QUESTIONARI!AF260:AH260,ESITI_QUESTIONARI!AJ260:AL260,ESITI_QUESTIONARI!AN260,ESITI_QUESTIONARI!AQ260)))</f>
        <v/>
      </c>
    </row>
    <row r="261" spans="1:8">
      <c r="A261" t="str">
        <f>IF(ESITI_QUESTIONARI!A261="","",TRIM(ESITI_QUESTIONARI!A261))</f>
        <v/>
      </c>
      <c r="B261" t="str">
        <f t="shared" si="5"/>
        <v/>
      </c>
      <c r="C261" t="str">
        <f>IF(ESITI_QUESTIONARI!C261="","",TRIM(ESITI_QUESTIONARI!C261))</f>
        <v/>
      </c>
      <c r="D261" t="str">
        <f>IFERROR(UPPER(TRIM(ESITI_QUESTIONARI!U261)),"")</f>
        <v/>
      </c>
      <c r="E261" t="str">
        <f>IFERROR(UPPER(TRIM(ESITI_QUESTIONARI!Y261)),"")</f>
        <v/>
      </c>
      <c r="F261" t="str">
        <f>IFERROR(UPPER(TRIM(ESITI_QUESTIONARI!AE261)),"")</f>
        <v/>
      </c>
      <c r="G261" t="str">
        <f>IFERROR(UPPER(TRIM(ESITI_QUESTIONARI!AI261)),"")</f>
        <v/>
      </c>
      <c r="H261" s="8" t="str">
        <f>IF(C261="","",IF(ISERROR(AVERAGE(ESITI_QUESTIONARI!N261:T261,ESITI_QUESTIONARI!V261:X261,ESITI_QUESTIONARI!Z261:AD261,ESITI_QUESTIONARI!AF261:AH261,ESITI_QUESTIONARI!AJ261:AL261,ESITI_QUESTIONARI!AN261,ESITI_QUESTIONARI!AQ261)),"NON RISPONDE",AVERAGE(ESITI_QUESTIONARI!N261:T261,ESITI_QUESTIONARI!V261:X261,ESITI_QUESTIONARI!Z261:AD261,ESITI_QUESTIONARI!AF261:AH261,ESITI_QUESTIONARI!AJ261:AL261,ESITI_QUESTIONARI!AN261,ESITI_QUESTIONARI!AQ261)))</f>
        <v/>
      </c>
    </row>
    <row r="262" spans="1:8">
      <c r="A262" t="str">
        <f>IF(ESITI_QUESTIONARI!A262="","",TRIM(ESITI_QUESTIONARI!A262))</f>
        <v/>
      </c>
      <c r="B262" t="str">
        <f t="shared" si="5"/>
        <v/>
      </c>
      <c r="C262" t="str">
        <f>IF(ESITI_QUESTIONARI!C262="","",TRIM(ESITI_QUESTIONARI!C262))</f>
        <v/>
      </c>
      <c r="D262" t="str">
        <f>IFERROR(UPPER(TRIM(ESITI_QUESTIONARI!U262)),"")</f>
        <v/>
      </c>
      <c r="E262" t="str">
        <f>IFERROR(UPPER(TRIM(ESITI_QUESTIONARI!Y262)),"")</f>
        <v/>
      </c>
      <c r="F262" t="str">
        <f>IFERROR(UPPER(TRIM(ESITI_QUESTIONARI!AE262)),"")</f>
        <v/>
      </c>
      <c r="G262" t="str">
        <f>IFERROR(UPPER(TRIM(ESITI_QUESTIONARI!AI262)),"")</f>
        <v/>
      </c>
      <c r="H262" s="8" t="str">
        <f>IF(C262="","",IF(ISERROR(AVERAGE(ESITI_QUESTIONARI!N262:T262,ESITI_QUESTIONARI!V262:X262,ESITI_QUESTIONARI!Z262:AD262,ESITI_QUESTIONARI!AF262:AH262,ESITI_QUESTIONARI!AJ262:AL262,ESITI_QUESTIONARI!AN262,ESITI_QUESTIONARI!AQ262)),"NON RISPONDE",AVERAGE(ESITI_QUESTIONARI!N262:T262,ESITI_QUESTIONARI!V262:X262,ESITI_QUESTIONARI!Z262:AD262,ESITI_QUESTIONARI!AF262:AH262,ESITI_QUESTIONARI!AJ262:AL262,ESITI_QUESTIONARI!AN262,ESITI_QUESTIONARI!AQ262)))</f>
        <v/>
      </c>
    </row>
    <row r="263" spans="1:8">
      <c r="A263" t="str">
        <f>IF(ESITI_QUESTIONARI!A263="","",TRIM(ESITI_QUESTIONARI!A263))</f>
        <v/>
      </c>
      <c r="B263" t="str">
        <f t="shared" si="5"/>
        <v/>
      </c>
      <c r="C263" t="str">
        <f>IF(ESITI_QUESTIONARI!C263="","",TRIM(ESITI_QUESTIONARI!C263))</f>
        <v/>
      </c>
      <c r="D263" t="str">
        <f>IFERROR(UPPER(TRIM(ESITI_QUESTIONARI!U263)),"")</f>
        <v/>
      </c>
      <c r="E263" t="str">
        <f>IFERROR(UPPER(TRIM(ESITI_QUESTIONARI!Y263)),"")</f>
        <v/>
      </c>
      <c r="F263" t="str">
        <f>IFERROR(UPPER(TRIM(ESITI_QUESTIONARI!AE263)),"")</f>
        <v/>
      </c>
      <c r="G263" t="str">
        <f>IFERROR(UPPER(TRIM(ESITI_QUESTIONARI!AI263)),"")</f>
        <v/>
      </c>
      <c r="H263" s="8" t="str">
        <f>IF(C263="","",IF(ISERROR(AVERAGE(ESITI_QUESTIONARI!N263:T263,ESITI_QUESTIONARI!V263:X263,ESITI_QUESTIONARI!Z263:AD263,ESITI_QUESTIONARI!AF263:AH263,ESITI_QUESTIONARI!AJ263:AL263,ESITI_QUESTIONARI!AN263,ESITI_QUESTIONARI!AQ263)),"NON RISPONDE",AVERAGE(ESITI_QUESTIONARI!N263:T263,ESITI_QUESTIONARI!V263:X263,ESITI_QUESTIONARI!Z263:AD263,ESITI_QUESTIONARI!AF263:AH263,ESITI_QUESTIONARI!AJ263:AL263,ESITI_QUESTIONARI!AN263,ESITI_QUESTIONARI!AQ263)))</f>
        <v/>
      </c>
    </row>
    <row r="264" spans="1:8">
      <c r="A264" t="str">
        <f>IF(ESITI_QUESTIONARI!A264="","",TRIM(ESITI_QUESTIONARI!A264))</f>
        <v/>
      </c>
      <c r="B264" t="str">
        <f t="shared" si="5"/>
        <v/>
      </c>
      <c r="C264" t="str">
        <f>IF(ESITI_QUESTIONARI!C264="","",TRIM(ESITI_QUESTIONARI!C264))</f>
        <v/>
      </c>
      <c r="D264" t="str">
        <f>IFERROR(UPPER(TRIM(ESITI_QUESTIONARI!U264)),"")</f>
        <v/>
      </c>
      <c r="E264" t="str">
        <f>IFERROR(UPPER(TRIM(ESITI_QUESTIONARI!Y264)),"")</f>
        <v/>
      </c>
      <c r="F264" t="str">
        <f>IFERROR(UPPER(TRIM(ESITI_QUESTIONARI!AE264)),"")</f>
        <v/>
      </c>
      <c r="G264" t="str">
        <f>IFERROR(UPPER(TRIM(ESITI_QUESTIONARI!AI264)),"")</f>
        <v/>
      </c>
      <c r="H264" s="8" t="str">
        <f>IF(C264="","",IF(ISERROR(AVERAGE(ESITI_QUESTIONARI!N264:T264,ESITI_QUESTIONARI!V264:X264,ESITI_QUESTIONARI!Z264:AD264,ESITI_QUESTIONARI!AF264:AH264,ESITI_QUESTIONARI!AJ264:AL264,ESITI_QUESTIONARI!AN264,ESITI_QUESTIONARI!AQ264)),"NON RISPONDE",AVERAGE(ESITI_QUESTIONARI!N264:T264,ESITI_QUESTIONARI!V264:X264,ESITI_QUESTIONARI!Z264:AD264,ESITI_QUESTIONARI!AF264:AH264,ESITI_QUESTIONARI!AJ264:AL264,ESITI_QUESTIONARI!AN264,ESITI_QUESTIONARI!AQ264)))</f>
        <v/>
      </c>
    </row>
    <row r="265" spans="1:8">
      <c r="A265" t="str">
        <f>IF(ESITI_QUESTIONARI!A265="","",TRIM(ESITI_QUESTIONARI!A265))</f>
        <v/>
      </c>
      <c r="B265" t="str">
        <f t="shared" si="5"/>
        <v/>
      </c>
      <c r="C265" t="str">
        <f>IF(ESITI_QUESTIONARI!C265="","",TRIM(ESITI_QUESTIONARI!C265))</f>
        <v/>
      </c>
      <c r="D265" t="str">
        <f>IFERROR(UPPER(TRIM(ESITI_QUESTIONARI!U265)),"")</f>
        <v/>
      </c>
      <c r="E265" t="str">
        <f>IFERROR(UPPER(TRIM(ESITI_QUESTIONARI!Y265)),"")</f>
        <v/>
      </c>
      <c r="F265" t="str">
        <f>IFERROR(UPPER(TRIM(ESITI_QUESTIONARI!AE265)),"")</f>
        <v/>
      </c>
      <c r="G265" t="str">
        <f>IFERROR(UPPER(TRIM(ESITI_QUESTIONARI!AI265)),"")</f>
        <v/>
      </c>
      <c r="H265" s="8" t="str">
        <f>IF(C265="","",IF(ISERROR(AVERAGE(ESITI_QUESTIONARI!N265:T265,ESITI_QUESTIONARI!V265:X265,ESITI_QUESTIONARI!Z265:AD265,ESITI_QUESTIONARI!AF265:AH265,ESITI_QUESTIONARI!AJ265:AL265,ESITI_QUESTIONARI!AN265,ESITI_QUESTIONARI!AQ265)),"NON RISPONDE",AVERAGE(ESITI_QUESTIONARI!N265:T265,ESITI_QUESTIONARI!V265:X265,ESITI_QUESTIONARI!Z265:AD265,ESITI_QUESTIONARI!AF265:AH265,ESITI_QUESTIONARI!AJ265:AL265,ESITI_QUESTIONARI!AN265,ESITI_QUESTIONARI!AQ265)))</f>
        <v/>
      </c>
    </row>
    <row r="266" spans="1:8">
      <c r="A266" t="str">
        <f>IF(ESITI_QUESTIONARI!A266="","",TRIM(ESITI_QUESTIONARI!A266))</f>
        <v/>
      </c>
      <c r="B266" t="str">
        <f t="shared" si="5"/>
        <v/>
      </c>
      <c r="C266" t="str">
        <f>IF(ESITI_QUESTIONARI!C266="","",TRIM(ESITI_QUESTIONARI!C266))</f>
        <v/>
      </c>
      <c r="D266" t="str">
        <f>IFERROR(UPPER(TRIM(ESITI_QUESTIONARI!U266)),"")</f>
        <v/>
      </c>
      <c r="E266" t="str">
        <f>IFERROR(UPPER(TRIM(ESITI_QUESTIONARI!Y266)),"")</f>
        <v/>
      </c>
      <c r="F266" t="str">
        <f>IFERROR(UPPER(TRIM(ESITI_QUESTIONARI!AE266)),"")</f>
        <v/>
      </c>
      <c r="G266" t="str">
        <f>IFERROR(UPPER(TRIM(ESITI_QUESTIONARI!AI266)),"")</f>
        <v/>
      </c>
      <c r="H266" s="8" t="str">
        <f>IF(C266="","",IF(ISERROR(AVERAGE(ESITI_QUESTIONARI!N266:T266,ESITI_QUESTIONARI!V266:X266,ESITI_QUESTIONARI!Z266:AD266,ESITI_QUESTIONARI!AF266:AH266,ESITI_QUESTIONARI!AJ266:AL266,ESITI_QUESTIONARI!AN266,ESITI_QUESTIONARI!AQ266)),"NON RISPONDE",AVERAGE(ESITI_QUESTIONARI!N266:T266,ESITI_QUESTIONARI!V266:X266,ESITI_QUESTIONARI!Z266:AD266,ESITI_QUESTIONARI!AF266:AH266,ESITI_QUESTIONARI!AJ266:AL266,ESITI_QUESTIONARI!AN266,ESITI_QUESTIONARI!AQ266)))</f>
        <v/>
      </c>
    </row>
    <row r="267" spans="1:8">
      <c r="A267" t="str">
        <f>IF(ESITI_QUESTIONARI!A267="","",TRIM(ESITI_QUESTIONARI!A267))</f>
        <v/>
      </c>
      <c r="B267" t="str">
        <f t="shared" si="5"/>
        <v/>
      </c>
      <c r="C267" t="str">
        <f>IF(ESITI_QUESTIONARI!C267="","",TRIM(ESITI_QUESTIONARI!C267))</f>
        <v/>
      </c>
      <c r="D267" t="str">
        <f>IFERROR(UPPER(TRIM(ESITI_QUESTIONARI!U267)),"")</f>
        <v/>
      </c>
      <c r="E267" t="str">
        <f>IFERROR(UPPER(TRIM(ESITI_QUESTIONARI!Y267)),"")</f>
        <v/>
      </c>
      <c r="F267" t="str">
        <f>IFERROR(UPPER(TRIM(ESITI_QUESTIONARI!AE267)),"")</f>
        <v/>
      </c>
      <c r="G267" t="str">
        <f>IFERROR(UPPER(TRIM(ESITI_QUESTIONARI!AI267)),"")</f>
        <v/>
      </c>
      <c r="H267" s="8" t="str">
        <f>IF(C267="","",IF(ISERROR(AVERAGE(ESITI_QUESTIONARI!N267:T267,ESITI_QUESTIONARI!V267:X267,ESITI_QUESTIONARI!Z267:AD267,ESITI_QUESTIONARI!AF267:AH267,ESITI_QUESTIONARI!AJ267:AL267,ESITI_QUESTIONARI!AN267,ESITI_QUESTIONARI!AQ267)),"NON RISPONDE",AVERAGE(ESITI_QUESTIONARI!N267:T267,ESITI_QUESTIONARI!V267:X267,ESITI_QUESTIONARI!Z267:AD267,ESITI_QUESTIONARI!AF267:AH267,ESITI_QUESTIONARI!AJ267:AL267,ESITI_QUESTIONARI!AN267,ESITI_QUESTIONARI!AQ267)))</f>
        <v/>
      </c>
    </row>
    <row r="268" spans="1:8">
      <c r="A268" t="str">
        <f>IF(ESITI_QUESTIONARI!A268="","",TRIM(ESITI_QUESTIONARI!A268))</f>
        <v/>
      </c>
      <c r="B268" t="str">
        <f t="shared" si="5"/>
        <v/>
      </c>
      <c r="C268" t="str">
        <f>IF(ESITI_QUESTIONARI!C268="","",TRIM(ESITI_QUESTIONARI!C268))</f>
        <v/>
      </c>
      <c r="D268" t="str">
        <f>IFERROR(UPPER(TRIM(ESITI_QUESTIONARI!U268)),"")</f>
        <v/>
      </c>
      <c r="E268" t="str">
        <f>IFERROR(UPPER(TRIM(ESITI_QUESTIONARI!Y268)),"")</f>
        <v/>
      </c>
      <c r="F268" t="str">
        <f>IFERROR(UPPER(TRIM(ESITI_QUESTIONARI!AE268)),"")</f>
        <v/>
      </c>
      <c r="G268" t="str">
        <f>IFERROR(UPPER(TRIM(ESITI_QUESTIONARI!AI268)),"")</f>
        <v/>
      </c>
      <c r="H268" s="8" t="str">
        <f>IF(C268="","",IF(ISERROR(AVERAGE(ESITI_QUESTIONARI!N268:T268,ESITI_QUESTIONARI!V268:X268,ESITI_QUESTIONARI!Z268:AD268,ESITI_QUESTIONARI!AF268:AH268,ESITI_QUESTIONARI!AJ268:AL268,ESITI_QUESTIONARI!AN268,ESITI_QUESTIONARI!AQ268)),"NON RISPONDE",AVERAGE(ESITI_QUESTIONARI!N268:T268,ESITI_QUESTIONARI!V268:X268,ESITI_QUESTIONARI!Z268:AD268,ESITI_QUESTIONARI!AF268:AH268,ESITI_QUESTIONARI!AJ268:AL268,ESITI_QUESTIONARI!AN268,ESITI_QUESTIONARI!AQ268)))</f>
        <v/>
      </c>
    </row>
    <row r="269" spans="1:8">
      <c r="A269" t="str">
        <f>IF(ESITI_QUESTIONARI!A269="","",TRIM(ESITI_QUESTIONARI!A269))</f>
        <v/>
      </c>
      <c r="B269" t="str">
        <f t="shared" si="5"/>
        <v/>
      </c>
      <c r="C269" t="str">
        <f>IF(ESITI_QUESTIONARI!C269="","",TRIM(ESITI_QUESTIONARI!C269))</f>
        <v/>
      </c>
      <c r="D269" t="str">
        <f>IFERROR(UPPER(TRIM(ESITI_QUESTIONARI!U269)),"")</f>
        <v/>
      </c>
      <c r="E269" t="str">
        <f>IFERROR(UPPER(TRIM(ESITI_QUESTIONARI!Y269)),"")</f>
        <v/>
      </c>
      <c r="F269" t="str">
        <f>IFERROR(UPPER(TRIM(ESITI_QUESTIONARI!AE269)),"")</f>
        <v/>
      </c>
      <c r="G269" t="str">
        <f>IFERROR(UPPER(TRIM(ESITI_QUESTIONARI!AI269)),"")</f>
        <v/>
      </c>
      <c r="H269" s="8" t="str">
        <f>IF(C269="","",IF(ISERROR(AVERAGE(ESITI_QUESTIONARI!N269:T269,ESITI_QUESTIONARI!V269:X269,ESITI_QUESTIONARI!Z269:AD269,ESITI_QUESTIONARI!AF269:AH269,ESITI_QUESTIONARI!AJ269:AL269,ESITI_QUESTIONARI!AN269,ESITI_QUESTIONARI!AQ269)),"NON RISPONDE",AVERAGE(ESITI_QUESTIONARI!N269:T269,ESITI_QUESTIONARI!V269:X269,ESITI_QUESTIONARI!Z269:AD269,ESITI_QUESTIONARI!AF269:AH269,ESITI_QUESTIONARI!AJ269:AL269,ESITI_QUESTIONARI!AN269,ESITI_QUESTIONARI!AQ269)))</f>
        <v/>
      </c>
    </row>
    <row r="270" spans="1:8">
      <c r="A270" t="str">
        <f>IF(ESITI_QUESTIONARI!A270="","",TRIM(ESITI_QUESTIONARI!A270))</f>
        <v/>
      </c>
      <c r="B270" t="str">
        <f t="shared" si="5"/>
        <v/>
      </c>
      <c r="C270" t="str">
        <f>IF(ESITI_QUESTIONARI!C270="","",TRIM(ESITI_QUESTIONARI!C270))</f>
        <v/>
      </c>
      <c r="D270" t="str">
        <f>IFERROR(UPPER(TRIM(ESITI_QUESTIONARI!U270)),"")</f>
        <v/>
      </c>
      <c r="E270" t="str">
        <f>IFERROR(UPPER(TRIM(ESITI_QUESTIONARI!Y270)),"")</f>
        <v/>
      </c>
      <c r="F270" t="str">
        <f>IFERROR(UPPER(TRIM(ESITI_QUESTIONARI!AE270)),"")</f>
        <v/>
      </c>
      <c r="G270" t="str">
        <f>IFERROR(UPPER(TRIM(ESITI_QUESTIONARI!AI270)),"")</f>
        <v/>
      </c>
      <c r="H270" s="8" t="str">
        <f>IF(C270="","",IF(ISERROR(AVERAGE(ESITI_QUESTIONARI!N270:T270,ESITI_QUESTIONARI!V270:X270,ESITI_QUESTIONARI!Z270:AD270,ESITI_QUESTIONARI!AF270:AH270,ESITI_QUESTIONARI!AJ270:AL270,ESITI_QUESTIONARI!AN270,ESITI_QUESTIONARI!AQ270)),"NON RISPONDE",AVERAGE(ESITI_QUESTIONARI!N270:T270,ESITI_QUESTIONARI!V270:X270,ESITI_QUESTIONARI!Z270:AD270,ESITI_QUESTIONARI!AF270:AH270,ESITI_QUESTIONARI!AJ270:AL270,ESITI_QUESTIONARI!AN270,ESITI_QUESTIONARI!AQ270)))</f>
        <v/>
      </c>
    </row>
    <row r="271" spans="1:8">
      <c r="A271" t="str">
        <f>IF(ESITI_QUESTIONARI!A271="","",TRIM(ESITI_QUESTIONARI!A271))</f>
        <v/>
      </c>
      <c r="B271" t="str">
        <f t="shared" si="5"/>
        <v/>
      </c>
      <c r="C271" t="str">
        <f>IF(ESITI_QUESTIONARI!C271="","",TRIM(ESITI_QUESTIONARI!C271))</f>
        <v/>
      </c>
      <c r="D271" t="str">
        <f>IFERROR(UPPER(TRIM(ESITI_QUESTIONARI!U271)),"")</f>
        <v/>
      </c>
      <c r="E271" t="str">
        <f>IFERROR(UPPER(TRIM(ESITI_QUESTIONARI!Y271)),"")</f>
        <v/>
      </c>
      <c r="F271" t="str">
        <f>IFERROR(UPPER(TRIM(ESITI_QUESTIONARI!AE271)),"")</f>
        <v/>
      </c>
      <c r="G271" t="str">
        <f>IFERROR(UPPER(TRIM(ESITI_QUESTIONARI!AI271)),"")</f>
        <v/>
      </c>
      <c r="H271" s="8" t="str">
        <f>IF(C271="","",IF(ISERROR(AVERAGE(ESITI_QUESTIONARI!N271:T271,ESITI_QUESTIONARI!V271:X271,ESITI_QUESTIONARI!Z271:AD271,ESITI_QUESTIONARI!AF271:AH271,ESITI_QUESTIONARI!AJ271:AL271,ESITI_QUESTIONARI!AN271,ESITI_QUESTIONARI!AQ271)),"NON RISPONDE",AVERAGE(ESITI_QUESTIONARI!N271:T271,ESITI_QUESTIONARI!V271:X271,ESITI_QUESTIONARI!Z271:AD271,ESITI_QUESTIONARI!AF271:AH271,ESITI_QUESTIONARI!AJ271:AL271,ESITI_QUESTIONARI!AN271,ESITI_QUESTIONARI!AQ271)))</f>
        <v/>
      </c>
    </row>
    <row r="272" spans="1:8">
      <c r="A272" t="str">
        <f>IF(ESITI_QUESTIONARI!A272="","",TRIM(ESITI_QUESTIONARI!A272))</f>
        <v/>
      </c>
      <c r="B272" t="str">
        <f t="shared" si="5"/>
        <v/>
      </c>
      <c r="C272" t="str">
        <f>IF(ESITI_QUESTIONARI!C272="","",TRIM(ESITI_QUESTIONARI!C272))</f>
        <v/>
      </c>
      <c r="D272" t="str">
        <f>IFERROR(UPPER(TRIM(ESITI_QUESTIONARI!U272)),"")</f>
        <v/>
      </c>
      <c r="E272" t="str">
        <f>IFERROR(UPPER(TRIM(ESITI_QUESTIONARI!Y272)),"")</f>
        <v/>
      </c>
      <c r="F272" t="str">
        <f>IFERROR(UPPER(TRIM(ESITI_QUESTIONARI!AE272)),"")</f>
        <v/>
      </c>
      <c r="G272" t="str">
        <f>IFERROR(UPPER(TRIM(ESITI_QUESTIONARI!AI272)),"")</f>
        <v/>
      </c>
      <c r="H272" s="8" t="str">
        <f>IF(C272="","",IF(ISERROR(AVERAGE(ESITI_QUESTIONARI!N272:T272,ESITI_QUESTIONARI!V272:X272,ESITI_QUESTIONARI!Z272:AD272,ESITI_QUESTIONARI!AF272:AH272,ESITI_QUESTIONARI!AJ272:AL272,ESITI_QUESTIONARI!AN272,ESITI_QUESTIONARI!AQ272)),"NON RISPONDE",AVERAGE(ESITI_QUESTIONARI!N272:T272,ESITI_QUESTIONARI!V272:X272,ESITI_QUESTIONARI!Z272:AD272,ESITI_QUESTIONARI!AF272:AH272,ESITI_QUESTIONARI!AJ272:AL272,ESITI_QUESTIONARI!AN272,ESITI_QUESTIONARI!AQ272)))</f>
        <v/>
      </c>
    </row>
    <row r="273" spans="1:8">
      <c r="A273" t="str">
        <f>IF(ESITI_QUESTIONARI!A273="","",TRIM(ESITI_QUESTIONARI!A273))</f>
        <v/>
      </c>
      <c r="B273" t="str">
        <f t="shared" si="5"/>
        <v/>
      </c>
      <c r="C273" t="str">
        <f>IF(ESITI_QUESTIONARI!C273="","",TRIM(ESITI_QUESTIONARI!C273))</f>
        <v/>
      </c>
      <c r="D273" t="str">
        <f>IFERROR(UPPER(TRIM(ESITI_QUESTIONARI!U273)),"")</f>
        <v/>
      </c>
      <c r="E273" t="str">
        <f>IFERROR(UPPER(TRIM(ESITI_QUESTIONARI!Y273)),"")</f>
        <v/>
      </c>
      <c r="F273" t="str">
        <f>IFERROR(UPPER(TRIM(ESITI_QUESTIONARI!AE273)),"")</f>
        <v/>
      </c>
      <c r="G273" t="str">
        <f>IFERROR(UPPER(TRIM(ESITI_QUESTIONARI!AI273)),"")</f>
        <v/>
      </c>
      <c r="H273" s="8" t="str">
        <f>IF(C273="","",IF(ISERROR(AVERAGE(ESITI_QUESTIONARI!N273:T273,ESITI_QUESTIONARI!V273:X273,ESITI_QUESTIONARI!Z273:AD273,ESITI_QUESTIONARI!AF273:AH273,ESITI_QUESTIONARI!AJ273:AL273,ESITI_QUESTIONARI!AN273,ESITI_QUESTIONARI!AQ273)),"NON RISPONDE",AVERAGE(ESITI_QUESTIONARI!N273:T273,ESITI_QUESTIONARI!V273:X273,ESITI_QUESTIONARI!Z273:AD273,ESITI_QUESTIONARI!AF273:AH273,ESITI_QUESTIONARI!AJ273:AL273,ESITI_QUESTIONARI!AN273,ESITI_QUESTIONARI!AQ273)))</f>
        <v/>
      </c>
    </row>
    <row r="274" spans="1:8">
      <c r="A274" t="str">
        <f>IF(ESITI_QUESTIONARI!A274="","",TRIM(ESITI_QUESTIONARI!A274))</f>
        <v/>
      </c>
      <c r="B274" t="str">
        <f t="shared" si="5"/>
        <v/>
      </c>
      <c r="C274" t="str">
        <f>IF(ESITI_QUESTIONARI!C274="","",TRIM(ESITI_QUESTIONARI!C274))</f>
        <v/>
      </c>
      <c r="D274" t="str">
        <f>IFERROR(UPPER(TRIM(ESITI_QUESTIONARI!U274)),"")</f>
        <v/>
      </c>
      <c r="E274" t="str">
        <f>IFERROR(UPPER(TRIM(ESITI_QUESTIONARI!Y274)),"")</f>
        <v/>
      </c>
      <c r="F274" t="str">
        <f>IFERROR(UPPER(TRIM(ESITI_QUESTIONARI!AE274)),"")</f>
        <v/>
      </c>
      <c r="G274" t="str">
        <f>IFERROR(UPPER(TRIM(ESITI_QUESTIONARI!AI274)),"")</f>
        <v/>
      </c>
      <c r="H274" s="8" t="str">
        <f>IF(C274="","",IF(ISERROR(AVERAGE(ESITI_QUESTIONARI!N274:T274,ESITI_QUESTIONARI!V274:X274,ESITI_QUESTIONARI!Z274:AD274,ESITI_QUESTIONARI!AF274:AH274,ESITI_QUESTIONARI!AJ274:AL274,ESITI_QUESTIONARI!AN274,ESITI_QUESTIONARI!AQ274)),"NON RISPONDE",AVERAGE(ESITI_QUESTIONARI!N274:T274,ESITI_QUESTIONARI!V274:X274,ESITI_QUESTIONARI!Z274:AD274,ESITI_QUESTIONARI!AF274:AH274,ESITI_QUESTIONARI!AJ274:AL274,ESITI_QUESTIONARI!AN274,ESITI_QUESTIONARI!AQ274)))</f>
        <v/>
      </c>
    </row>
    <row r="275" spans="1:8">
      <c r="A275" t="str">
        <f>IF(ESITI_QUESTIONARI!A275="","",TRIM(ESITI_QUESTIONARI!A275))</f>
        <v/>
      </c>
      <c r="B275" t="str">
        <f t="shared" si="5"/>
        <v/>
      </c>
      <c r="C275" t="str">
        <f>IF(ESITI_QUESTIONARI!C275="","",TRIM(ESITI_QUESTIONARI!C275))</f>
        <v/>
      </c>
      <c r="D275" t="str">
        <f>IFERROR(UPPER(TRIM(ESITI_QUESTIONARI!U275)),"")</f>
        <v/>
      </c>
      <c r="E275" t="str">
        <f>IFERROR(UPPER(TRIM(ESITI_QUESTIONARI!Y275)),"")</f>
        <v/>
      </c>
      <c r="F275" t="str">
        <f>IFERROR(UPPER(TRIM(ESITI_QUESTIONARI!AE275)),"")</f>
        <v/>
      </c>
      <c r="G275" t="str">
        <f>IFERROR(UPPER(TRIM(ESITI_QUESTIONARI!AI275)),"")</f>
        <v/>
      </c>
      <c r="H275" s="8" t="str">
        <f>IF(C275="","",IF(ISERROR(AVERAGE(ESITI_QUESTIONARI!N275:T275,ESITI_QUESTIONARI!V275:X275,ESITI_QUESTIONARI!Z275:AD275,ESITI_QUESTIONARI!AF275:AH275,ESITI_QUESTIONARI!AJ275:AL275,ESITI_QUESTIONARI!AN275,ESITI_QUESTIONARI!AQ275)),"NON RISPONDE",AVERAGE(ESITI_QUESTIONARI!N275:T275,ESITI_QUESTIONARI!V275:X275,ESITI_QUESTIONARI!Z275:AD275,ESITI_QUESTIONARI!AF275:AH275,ESITI_QUESTIONARI!AJ275:AL275,ESITI_QUESTIONARI!AN275,ESITI_QUESTIONARI!AQ275)))</f>
        <v/>
      </c>
    </row>
    <row r="276" spans="1:8">
      <c r="A276" t="str">
        <f>IF(ESITI_QUESTIONARI!A276="","",TRIM(ESITI_QUESTIONARI!A276))</f>
        <v/>
      </c>
      <c r="B276" t="str">
        <f t="shared" si="5"/>
        <v/>
      </c>
      <c r="C276" t="str">
        <f>IF(ESITI_QUESTIONARI!C276="","",TRIM(ESITI_QUESTIONARI!C276))</f>
        <v/>
      </c>
      <c r="D276" t="str">
        <f>IFERROR(UPPER(TRIM(ESITI_QUESTIONARI!U276)),"")</f>
        <v/>
      </c>
      <c r="E276" t="str">
        <f>IFERROR(UPPER(TRIM(ESITI_QUESTIONARI!Y276)),"")</f>
        <v/>
      </c>
      <c r="F276" t="str">
        <f>IFERROR(UPPER(TRIM(ESITI_QUESTIONARI!AE276)),"")</f>
        <v/>
      </c>
      <c r="G276" t="str">
        <f>IFERROR(UPPER(TRIM(ESITI_QUESTIONARI!AI276)),"")</f>
        <v/>
      </c>
      <c r="H276" s="8" t="str">
        <f>IF(C276="","",IF(ISERROR(AVERAGE(ESITI_QUESTIONARI!N276:T276,ESITI_QUESTIONARI!V276:X276,ESITI_QUESTIONARI!Z276:AD276,ESITI_QUESTIONARI!AF276:AH276,ESITI_QUESTIONARI!AJ276:AL276,ESITI_QUESTIONARI!AN276,ESITI_QUESTIONARI!AQ276)),"NON RISPONDE",AVERAGE(ESITI_QUESTIONARI!N276:T276,ESITI_QUESTIONARI!V276:X276,ESITI_QUESTIONARI!Z276:AD276,ESITI_QUESTIONARI!AF276:AH276,ESITI_QUESTIONARI!AJ276:AL276,ESITI_QUESTIONARI!AN276,ESITI_QUESTIONARI!AQ276)))</f>
        <v/>
      </c>
    </row>
    <row r="277" spans="1:8">
      <c r="A277" t="str">
        <f>IF(ESITI_QUESTIONARI!A277="","",TRIM(ESITI_QUESTIONARI!A277))</f>
        <v/>
      </c>
      <c r="B277" t="str">
        <f t="shared" si="5"/>
        <v/>
      </c>
      <c r="C277" t="str">
        <f>IF(ESITI_QUESTIONARI!C277="","",TRIM(ESITI_QUESTIONARI!C277))</f>
        <v/>
      </c>
      <c r="D277" t="str">
        <f>IFERROR(UPPER(TRIM(ESITI_QUESTIONARI!U277)),"")</f>
        <v/>
      </c>
      <c r="E277" t="str">
        <f>IFERROR(UPPER(TRIM(ESITI_QUESTIONARI!Y277)),"")</f>
        <v/>
      </c>
      <c r="F277" t="str">
        <f>IFERROR(UPPER(TRIM(ESITI_QUESTIONARI!AE277)),"")</f>
        <v/>
      </c>
      <c r="G277" t="str">
        <f>IFERROR(UPPER(TRIM(ESITI_QUESTIONARI!AI277)),"")</f>
        <v/>
      </c>
      <c r="H277" s="8" t="str">
        <f>IF(C277="","",IF(ISERROR(AVERAGE(ESITI_QUESTIONARI!N277:T277,ESITI_QUESTIONARI!V277:X277,ESITI_QUESTIONARI!Z277:AD277,ESITI_QUESTIONARI!AF277:AH277,ESITI_QUESTIONARI!AJ277:AL277,ESITI_QUESTIONARI!AN277,ESITI_QUESTIONARI!AQ277)),"NON RISPONDE",AVERAGE(ESITI_QUESTIONARI!N277:T277,ESITI_QUESTIONARI!V277:X277,ESITI_QUESTIONARI!Z277:AD277,ESITI_QUESTIONARI!AF277:AH277,ESITI_QUESTIONARI!AJ277:AL277,ESITI_QUESTIONARI!AN277,ESITI_QUESTIONARI!AQ277)))</f>
        <v/>
      </c>
    </row>
    <row r="278" spans="1:8">
      <c r="A278" t="str">
        <f>IF(ESITI_QUESTIONARI!A278="","",TRIM(ESITI_QUESTIONARI!A278))</f>
        <v/>
      </c>
      <c r="B278" t="str">
        <f t="shared" si="5"/>
        <v/>
      </c>
      <c r="C278" t="str">
        <f>IF(ESITI_QUESTIONARI!C278="","",TRIM(ESITI_QUESTIONARI!C278))</f>
        <v/>
      </c>
      <c r="D278" t="str">
        <f>IFERROR(UPPER(TRIM(ESITI_QUESTIONARI!U278)),"")</f>
        <v/>
      </c>
      <c r="E278" t="str">
        <f>IFERROR(UPPER(TRIM(ESITI_QUESTIONARI!Y278)),"")</f>
        <v/>
      </c>
      <c r="F278" t="str">
        <f>IFERROR(UPPER(TRIM(ESITI_QUESTIONARI!AE278)),"")</f>
        <v/>
      </c>
      <c r="G278" t="str">
        <f>IFERROR(UPPER(TRIM(ESITI_QUESTIONARI!AI278)),"")</f>
        <v/>
      </c>
      <c r="H278" s="8" t="str">
        <f>IF(C278="","",IF(ISERROR(AVERAGE(ESITI_QUESTIONARI!N278:T278,ESITI_QUESTIONARI!V278:X278,ESITI_QUESTIONARI!Z278:AD278,ESITI_QUESTIONARI!AF278:AH278,ESITI_QUESTIONARI!AJ278:AL278,ESITI_QUESTIONARI!AN278,ESITI_QUESTIONARI!AQ278)),"NON RISPONDE",AVERAGE(ESITI_QUESTIONARI!N278:T278,ESITI_QUESTIONARI!V278:X278,ESITI_QUESTIONARI!Z278:AD278,ESITI_QUESTIONARI!AF278:AH278,ESITI_QUESTIONARI!AJ278:AL278,ESITI_QUESTIONARI!AN278,ESITI_QUESTIONARI!AQ278)))</f>
        <v/>
      </c>
    </row>
    <row r="279" spans="1:8">
      <c r="A279" t="str">
        <f>IF(ESITI_QUESTIONARI!A279="","",TRIM(ESITI_QUESTIONARI!A279))</f>
        <v/>
      </c>
      <c r="B279" t="str">
        <f t="shared" si="5"/>
        <v/>
      </c>
      <c r="C279" t="str">
        <f>IF(ESITI_QUESTIONARI!C279="","",TRIM(ESITI_QUESTIONARI!C279))</f>
        <v/>
      </c>
      <c r="D279" t="str">
        <f>IFERROR(UPPER(TRIM(ESITI_QUESTIONARI!U279)),"")</f>
        <v/>
      </c>
      <c r="E279" t="str">
        <f>IFERROR(UPPER(TRIM(ESITI_QUESTIONARI!Y279)),"")</f>
        <v/>
      </c>
      <c r="F279" t="str">
        <f>IFERROR(UPPER(TRIM(ESITI_QUESTIONARI!AE279)),"")</f>
        <v/>
      </c>
      <c r="G279" t="str">
        <f>IFERROR(UPPER(TRIM(ESITI_QUESTIONARI!AI279)),"")</f>
        <v/>
      </c>
      <c r="H279" s="8" t="str">
        <f>IF(C279="","",IF(ISERROR(AVERAGE(ESITI_QUESTIONARI!N279:T279,ESITI_QUESTIONARI!V279:X279,ESITI_QUESTIONARI!Z279:AD279,ESITI_QUESTIONARI!AF279:AH279,ESITI_QUESTIONARI!AJ279:AL279,ESITI_QUESTIONARI!AN279,ESITI_QUESTIONARI!AQ279)),"NON RISPONDE",AVERAGE(ESITI_QUESTIONARI!N279:T279,ESITI_QUESTIONARI!V279:X279,ESITI_QUESTIONARI!Z279:AD279,ESITI_QUESTIONARI!AF279:AH279,ESITI_QUESTIONARI!AJ279:AL279,ESITI_QUESTIONARI!AN279,ESITI_QUESTIONARI!AQ279)))</f>
        <v/>
      </c>
    </row>
    <row r="280" spans="1:8">
      <c r="A280" t="str">
        <f>IF(ESITI_QUESTIONARI!A280="","",TRIM(ESITI_QUESTIONARI!A280))</f>
        <v/>
      </c>
      <c r="B280" t="str">
        <f t="shared" si="5"/>
        <v/>
      </c>
      <c r="C280" t="str">
        <f>IF(ESITI_QUESTIONARI!C280="","",TRIM(ESITI_QUESTIONARI!C280))</f>
        <v/>
      </c>
      <c r="D280" t="str">
        <f>IFERROR(UPPER(TRIM(ESITI_QUESTIONARI!U280)),"")</f>
        <v/>
      </c>
      <c r="E280" t="str">
        <f>IFERROR(UPPER(TRIM(ESITI_QUESTIONARI!Y280)),"")</f>
        <v/>
      </c>
      <c r="F280" t="str">
        <f>IFERROR(UPPER(TRIM(ESITI_QUESTIONARI!AE280)),"")</f>
        <v/>
      </c>
      <c r="G280" t="str">
        <f>IFERROR(UPPER(TRIM(ESITI_QUESTIONARI!AI280)),"")</f>
        <v/>
      </c>
      <c r="H280" s="8" t="str">
        <f>IF(C280="","",IF(ISERROR(AVERAGE(ESITI_QUESTIONARI!N280:T280,ESITI_QUESTIONARI!V280:X280,ESITI_QUESTIONARI!Z280:AD280,ESITI_QUESTIONARI!AF280:AH280,ESITI_QUESTIONARI!AJ280:AL280,ESITI_QUESTIONARI!AN280,ESITI_QUESTIONARI!AQ280)),"NON RISPONDE",AVERAGE(ESITI_QUESTIONARI!N280:T280,ESITI_QUESTIONARI!V280:X280,ESITI_QUESTIONARI!Z280:AD280,ESITI_QUESTIONARI!AF280:AH280,ESITI_QUESTIONARI!AJ280:AL280,ESITI_QUESTIONARI!AN280,ESITI_QUESTIONARI!AQ280)))</f>
        <v/>
      </c>
    </row>
    <row r="281" spans="1:8">
      <c r="A281" t="str">
        <f>IF(ESITI_QUESTIONARI!A281="","",TRIM(ESITI_QUESTIONARI!A281))</f>
        <v/>
      </c>
      <c r="B281" t="str">
        <f t="shared" si="5"/>
        <v/>
      </c>
      <c r="C281" t="str">
        <f>IF(ESITI_QUESTIONARI!C281="","",TRIM(ESITI_QUESTIONARI!C281))</f>
        <v/>
      </c>
      <c r="D281" t="str">
        <f>IFERROR(UPPER(TRIM(ESITI_QUESTIONARI!U281)),"")</f>
        <v/>
      </c>
      <c r="E281" t="str">
        <f>IFERROR(UPPER(TRIM(ESITI_QUESTIONARI!Y281)),"")</f>
        <v/>
      </c>
      <c r="F281" t="str">
        <f>IFERROR(UPPER(TRIM(ESITI_QUESTIONARI!AE281)),"")</f>
        <v/>
      </c>
      <c r="G281" t="str">
        <f>IFERROR(UPPER(TRIM(ESITI_QUESTIONARI!AI281)),"")</f>
        <v/>
      </c>
      <c r="H281" s="8" t="str">
        <f>IF(C281="","",IF(ISERROR(AVERAGE(ESITI_QUESTIONARI!N281:T281,ESITI_QUESTIONARI!V281:X281,ESITI_QUESTIONARI!Z281:AD281,ESITI_QUESTIONARI!AF281:AH281,ESITI_QUESTIONARI!AJ281:AL281,ESITI_QUESTIONARI!AN281,ESITI_QUESTIONARI!AQ281)),"NON RISPONDE",AVERAGE(ESITI_QUESTIONARI!N281:T281,ESITI_QUESTIONARI!V281:X281,ESITI_QUESTIONARI!Z281:AD281,ESITI_QUESTIONARI!AF281:AH281,ESITI_QUESTIONARI!AJ281:AL281,ESITI_QUESTIONARI!AN281,ESITI_QUESTIONARI!AQ281)))</f>
        <v/>
      </c>
    </row>
    <row r="282" spans="1:8">
      <c r="A282" t="str">
        <f>IF(ESITI_QUESTIONARI!A282="","",TRIM(ESITI_QUESTIONARI!A282))</f>
        <v/>
      </c>
      <c r="B282" t="str">
        <f t="shared" si="5"/>
        <v/>
      </c>
      <c r="C282" t="str">
        <f>IF(ESITI_QUESTIONARI!C282="","",TRIM(ESITI_QUESTIONARI!C282))</f>
        <v/>
      </c>
      <c r="D282" t="str">
        <f>IFERROR(UPPER(TRIM(ESITI_QUESTIONARI!U282)),"")</f>
        <v/>
      </c>
      <c r="E282" t="str">
        <f>IFERROR(UPPER(TRIM(ESITI_QUESTIONARI!Y282)),"")</f>
        <v/>
      </c>
      <c r="F282" t="str">
        <f>IFERROR(UPPER(TRIM(ESITI_QUESTIONARI!AE282)),"")</f>
        <v/>
      </c>
      <c r="G282" t="str">
        <f>IFERROR(UPPER(TRIM(ESITI_QUESTIONARI!AI282)),"")</f>
        <v/>
      </c>
      <c r="H282" s="8" t="str">
        <f>IF(C282="","",IF(ISERROR(AVERAGE(ESITI_QUESTIONARI!N282:T282,ESITI_QUESTIONARI!V282:X282,ESITI_QUESTIONARI!Z282:AD282,ESITI_QUESTIONARI!AF282:AH282,ESITI_QUESTIONARI!AJ282:AL282,ESITI_QUESTIONARI!AN282,ESITI_QUESTIONARI!AQ282)),"NON RISPONDE",AVERAGE(ESITI_QUESTIONARI!N282:T282,ESITI_QUESTIONARI!V282:X282,ESITI_QUESTIONARI!Z282:AD282,ESITI_QUESTIONARI!AF282:AH282,ESITI_QUESTIONARI!AJ282:AL282,ESITI_QUESTIONARI!AN282,ESITI_QUESTIONARI!AQ282)))</f>
        <v/>
      </c>
    </row>
    <row r="283" spans="1:8">
      <c r="A283" t="str">
        <f>IF(ESITI_QUESTIONARI!A283="","",TRIM(ESITI_QUESTIONARI!A283))</f>
        <v/>
      </c>
      <c r="B283" t="str">
        <f t="shared" si="5"/>
        <v/>
      </c>
      <c r="C283" t="str">
        <f>IF(ESITI_QUESTIONARI!C283="","",TRIM(ESITI_QUESTIONARI!C283))</f>
        <v/>
      </c>
      <c r="D283" t="str">
        <f>IFERROR(UPPER(TRIM(ESITI_QUESTIONARI!U283)),"")</f>
        <v/>
      </c>
      <c r="E283" t="str">
        <f>IFERROR(UPPER(TRIM(ESITI_QUESTIONARI!Y283)),"")</f>
        <v/>
      </c>
      <c r="F283" t="str">
        <f>IFERROR(UPPER(TRIM(ESITI_QUESTIONARI!AE283)),"")</f>
        <v/>
      </c>
      <c r="G283" t="str">
        <f>IFERROR(UPPER(TRIM(ESITI_QUESTIONARI!AI283)),"")</f>
        <v/>
      </c>
      <c r="H283" s="8" t="str">
        <f>IF(C283="","",IF(ISERROR(AVERAGE(ESITI_QUESTIONARI!N283:T283,ESITI_QUESTIONARI!V283:X283,ESITI_QUESTIONARI!Z283:AD283,ESITI_QUESTIONARI!AF283:AH283,ESITI_QUESTIONARI!AJ283:AL283,ESITI_QUESTIONARI!AN283,ESITI_QUESTIONARI!AQ283)),"NON RISPONDE",AVERAGE(ESITI_QUESTIONARI!N283:T283,ESITI_QUESTIONARI!V283:X283,ESITI_QUESTIONARI!Z283:AD283,ESITI_QUESTIONARI!AF283:AH283,ESITI_QUESTIONARI!AJ283:AL283,ESITI_QUESTIONARI!AN283,ESITI_QUESTIONARI!AQ283)))</f>
        <v/>
      </c>
    </row>
    <row r="284" spans="1:8">
      <c r="A284" t="str">
        <f>IF(ESITI_QUESTIONARI!A284="","",TRIM(ESITI_QUESTIONARI!A284))</f>
        <v/>
      </c>
      <c r="B284" t="str">
        <f t="shared" si="5"/>
        <v/>
      </c>
      <c r="C284" t="str">
        <f>IF(ESITI_QUESTIONARI!C284="","",TRIM(ESITI_QUESTIONARI!C284))</f>
        <v/>
      </c>
      <c r="D284" t="str">
        <f>IFERROR(UPPER(TRIM(ESITI_QUESTIONARI!U284)),"")</f>
        <v/>
      </c>
      <c r="E284" t="str">
        <f>IFERROR(UPPER(TRIM(ESITI_QUESTIONARI!Y284)),"")</f>
        <v/>
      </c>
      <c r="F284" t="str">
        <f>IFERROR(UPPER(TRIM(ESITI_QUESTIONARI!AE284)),"")</f>
        <v/>
      </c>
      <c r="G284" t="str">
        <f>IFERROR(UPPER(TRIM(ESITI_QUESTIONARI!AI284)),"")</f>
        <v/>
      </c>
      <c r="H284" s="8" t="str">
        <f>IF(C284="","",IF(ISERROR(AVERAGE(ESITI_QUESTIONARI!N284:T284,ESITI_QUESTIONARI!V284:X284,ESITI_QUESTIONARI!Z284:AD284,ESITI_QUESTIONARI!AF284:AH284,ESITI_QUESTIONARI!AJ284:AL284,ESITI_QUESTIONARI!AN284,ESITI_QUESTIONARI!AQ284)),"NON RISPONDE",AVERAGE(ESITI_QUESTIONARI!N284:T284,ESITI_QUESTIONARI!V284:X284,ESITI_QUESTIONARI!Z284:AD284,ESITI_QUESTIONARI!AF284:AH284,ESITI_QUESTIONARI!AJ284:AL284,ESITI_QUESTIONARI!AN284,ESITI_QUESTIONARI!AQ284)))</f>
        <v/>
      </c>
    </row>
    <row r="285" spans="1:8">
      <c r="A285" t="str">
        <f>IF(ESITI_QUESTIONARI!A285="","",TRIM(ESITI_QUESTIONARI!A285))</f>
        <v/>
      </c>
      <c r="B285" t="str">
        <f t="shared" si="5"/>
        <v/>
      </c>
      <c r="C285" t="str">
        <f>IF(ESITI_QUESTIONARI!C285="","",TRIM(ESITI_QUESTIONARI!C285))</f>
        <v/>
      </c>
      <c r="D285" t="str">
        <f>IFERROR(UPPER(TRIM(ESITI_QUESTIONARI!U285)),"")</f>
        <v/>
      </c>
      <c r="E285" t="str">
        <f>IFERROR(UPPER(TRIM(ESITI_QUESTIONARI!Y285)),"")</f>
        <v/>
      </c>
      <c r="F285" t="str">
        <f>IFERROR(UPPER(TRIM(ESITI_QUESTIONARI!AE285)),"")</f>
        <v/>
      </c>
      <c r="G285" t="str">
        <f>IFERROR(UPPER(TRIM(ESITI_QUESTIONARI!AI285)),"")</f>
        <v/>
      </c>
      <c r="H285" s="8" t="str">
        <f>IF(C285="","",IF(ISERROR(AVERAGE(ESITI_QUESTIONARI!N285:T285,ESITI_QUESTIONARI!V285:X285,ESITI_QUESTIONARI!Z285:AD285,ESITI_QUESTIONARI!AF285:AH285,ESITI_QUESTIONARI!AJ285:AL285,ESITI_QUESTIONARI!AN285,ESITI_QUESTIONARI!AQ285)),"NON RISPONDE",AVERAGE(ESITI_QUESTIONARI!N285:T285,ESITI_QUESTIONARI!V285:X285,ESITI_QUESTIONARI!Z285:AD285,ESITI_QUESTIONARI!AF285:AH285,ESITI_QUESTIONARI!AJ285:AL285,ESITI_QUESTIONARI!AN285,ESITI_QUESTIONARI!AQ285)))</f>
        <v/>
      </c>
    </row>
    <row r="286" spans="1:8">
      <c r="A286" t="str">
        <f>IF(ESITI_QUESTIONARI!A286="","",TRIM(ESITI_QUESTIONARI!A286))</f>
        <v/>
      </c>
      <c r="B286" t="str">
        <f t="shared" si="5"/>
        <v/>
      </c>
      <c r="C286" t="str">
        <f>IF(ESITI_QUESTIONARI!C286="","",TRIM(ESITI_QUESTIONARI!C286))</f>
        <v/>
      </c>
      <c r="D286" t="str">
        <f>IFERROR(UPPER(TRIM(ESITI_QUESTIONARI!U286)),"")</f>
        <v/>
      </c>
      <c r="E286" t="str">
        <f>IFERROR(UPPER(TRIM(ESITI_QUESTIONARI!Y286)),"")</f>
        <v/>
      </c>
      <c r="F286" t="str">
        <f>IFERROR(UPPER(TRIM(ESITI_QUESTIONARI!AE286)),"")</f>
        <v/>
      </c>
      <c r="G286" t="str">
        <f>IFERROR(UPPER(TRIM(ESITI_QUESTIONARI!AI286)),"")</f>
        <v/>
      </c>
      <c r="H286" s="8" t="str">
        <f>IF(C286="","",IF(ISERROR(AVERAGE(ESITI_QUESTIONARI!N286:T286,ESITI_QUESTIONARI!V286:X286,ESITI_QUESTIONARI!Z286:AD286,ESITI_QUESTIONARI!AF286:AH286,ESITI_QUESTIONARI!AJ286:AL286,ESITI_QUESTIONARI!AN286,ESITI_QUESTIONARI!AQ286)),"NON RISPONDE",AVERAGE(ESITI_QUESTIONARI!N286:T286,ESITI_QUESTIONARI!V286:X286,ESITI_QUESTIONARI!Z286:AD286,ESITI_QUESTIONARI!AF286:AH286,ESITI_QUESTIONARI!AJ286:AL286,ESITI_QUESTIONARI!AN286,ESITI_QUESTIONARI!AQ286)))</f>
        <v/>
      </c>
    </row>
    <row r="287" spans="1:8">
      <c r="A287" t="str">
        <f>IF(ESITI_QUESTIONARI!A287="","",TRIM(ESITI_QUESTIONARI!A287))</f>
        <v/>
      </c>
      <c r="B287" t="str">
        <f t="shared" si="5"/>
        <v/>
      </c>
      <c r="C287" t="str">
        <f>IF(ESITI_QUESTIONARI!C287="","",TRIM(ESITI_QUESTIONARI!C287))</f>
        <v/>
      </c>
      <c r="D287" t="str">
        <f>IFERROR(UPPER(TRIM(ESITI_QUESTIONARI!U287)),"")</f>
        <v/>
      </c>
      <c r="E287" t="str">
        <f>IFERROR(UPPER(TRIM(ESITI_QUESTIONARI!Y287)),"")</f>
        <v/>
      </c>
      <c r="F287" t="str">
        <f>IFERROR(UPPER(TRIM(ESITI_QUESTIONARI!AE287)),"")</f>
        <v/>
      </c>
      <c r="G287" t="str">
        <f>IFERROR(UPPER(TRIM(ESITI_QUESTIONARI!AI287)),"")</f>
        <v/>
      </c>
      <c r="H287" s="8" t="str">
        <f>IF(C287="","",IF(ISERROR(AVERAGE(ESITI_QUESTIONARI!N287:T287,ESITI_QUESTIONARI!V287:X287,ESITI_QUESTIONARI!Z287:AD287,ESITI_QUESTIONARI!AF287:AH287,ESITI_QUESTIONARI!AJ287:AL287,ESITI_QUESTIONARI!AN287,ESITI_QUESTIONARI!AQ287)),"NON RISPONDE",AVERAGE(ESITI_QUESTIONARI!N287:T287,ESITI_QUESTIONARI!V287:X287,ESITI_QUESTIONARI!Z287:AD287,ESITI_QUESTIONARI!AF287:AH287,ESITI_QUESTIONARI!AJ287:AL287,ESITI_QUESTIONARI!AN287,ESITI_QUESTIONARI!AQ287)))</f>
        <v/>
      </c>
    </row>
    <row r="288" spans="1:8">
      <c r="A288" t="str">
        <f>IF(ESITI_QUESTIONARI!A288="","",TRIM(ESITI_QUESTIONARI!A288))</f>
        <v/>
      </c>
      <c r="B288" t="str">
        <f t="shared" si="5"/>
        <v/>
      </c>
      <c r="C288" t="str">
        <f>IF(ESITI_QUESTIONARI!C288="","",TRIM(ESITI_QUESTIONARI!C288))</f>
        <v/>
      </c>
      <c r="D288" t="str">
        <f>IFERROR(UPPER(TRIM(ESITI_QUESTIONARI!U288)),"")</f>
        <v/>
      </c>
      <c r="E288" t="str">
        <f>IFERROR(UPPER(TRIM(ESITI_QUESTIONARI!Y288)),"")</f>
        <v/>
      </c>
      <c r="F288" t="str">
        <f>IFERROR(UPPER(TRIM(ESITI_QUESTIONARI!AE288)),"")</f>
        <v/>
      </c>
      <c r="G288" t="str">
        <f>IFERROR(UPPER(TRIM(ESITI_QUESTIONARI!AI288)),"")</f>
        <v/>
      </c>
      <c r="H288" s="8" t="str">
        <f>IF(C288="","",IF(ISERROR(AVERAGE(ESITI_QUESTIONARI!N288:T288,ESITI_QUESTIONARI!V288:X288,ESITI_QUESTIONARI!Z288:AD288,ESITI_QUESTIONARI!AF288:AH288,ESITI_QUESTIONARI!AJ288:AL288,ESITI_QUESTIONARI!AN288,ESITI_QUESTIONARI!AQ288)),"NON RISPONDE",AVERAGE(ESITI_QUESTIONARI!N288:T288,ESITI_QUESTIONARI!V288:X288,ESITI_QUESTIONARI!Z288:AD288,ESITI_QUESTIONARI!AF288:AH288,ESITI_QUESTIONARI!AJ288:AL288,ESITI_QUESTIONARI!AN288,ESITI_QUESTIONARI!AQ288)))</f>
        <v/>
      </c>
    </row>
    <row r="289" spans="1:8">
      <c r="A289" t="str">
        <f>IF(ESITI_QUESTIONARI!A289="","",TRIM(ESITI_QUESTIONARI!A289))</f>
        <v/>
      </c>
      <c r="B289" t="str">
        <f t="shared" si="5"/>
        <v/>
      </c>
      <c r="C289" t="str">
        <f>IF(ESITI_QUESTIONARI!C289="","",TRIM(ESITI_QUESTIONARI!C289))</f>
        <v/>
      </c>
      <c r="D289" t="str">
        <f>IFERROR(UPPER(TRIM(ESITI_QUESTIONARI!U289)),"")</f>
        <v/>
      </c>
      <c r="E289" t="str">
        <f>IFERROR(UPPER(TRIM(ESITI_QUESTIONARI!Y289)),"")</f>
        <v/>
      </c>
      <c r="F289" t="str">
        <f>IFERROR(UPPER(TRIM(ESITI_QUESTIONARI!AE289)),"")</f>
        <v/>
      </c>
      <c r="G289" t="str">
        <f>IFERROR(UPPER(TRIM(ESITI_QUESTIONARI!AI289)),"")</f>
        <v/>
      </c>
      <c r="H289" s="8" t="str">
        <f>IF(C289="","",IF(ISERROR(AVERAGE(ESITI_QUESTIONARI!N289:T289,ESITI_QUESTIONARI!V289:X289,ESITI_QUESTIONARI!Z289:AD289,ESITI_QUESTIONARI!AF289:AH289,ESITI_QUESTIONARI!AJ289:AL289,ESITI_QUESTIONARI!AN289,ESITI_QUESTIONARI!AQ289)),"NON RISPONDE",AVERAGE(ESITI_QUESTIONARI!N289:T289,ESITI_QUESTIONARI!V289:X289,ESITI_QUESTIONARI!Z289:AD289,ESITI_QUESTIONARI!AF289:AH289,ESITI_QUESTIONARI!AJ289:AL289,ESITI_QUESTIONARI!AN289,ESITI_QUESTIONARI!AQ289)))</f>
        <v/>
      </c>
    </row>
    <row r="290" spans="1:8">
      <c r="A290" t="str">
        <f>IF(ESITI_QUESTIONARI!A290="","",TRIM(ESITI_QUESTIONARI!A290))</f>
        <v/>
      </c>
      <c r="B290" t="str">
        <f t="shared" si="5"/>
        <v/>
      </c>
      <c r="C290" t="str">
        <f>IF(ESITI_QUESTIONARI!C290="","",TRIM(ESITI_QUESTIONARI!C290))</f>
        <v/>
      </c>
      <c r="D290" t="str">
        <f>IFERROR(UPPER(TRIM(ESITI_QUESTIONARI!U290)),"")</f>
        <v/>
      </c>
      <c r="E290" t="str">
        <f>IFERROR(UPPER(TRIM(ESITI_QUESTIONARI!Y290)),"")</f>
        <v/>
      </c>
      <c r="F290" t="str">
        <f>IFERROR(UPPER(TRIM(ESITI_QUESTIONARI!AE290)),"")</f>
        <v/>
      </c>
      <c r="G290" t="str">
        <f>IFERROR(UPPER(TRIM(ESITI_QUESTIONARI!AI290)),"")</f>
        <v/>
      </c>
      <c r="H290" s="8" t="str">
        <f>IF(C290="","",IF(ISERROR(AVERAGE(ESITI_QUESTIONARI!N290:T290,ESITI_QUESTIONARI!V290:X290,ESITI_QUESTIONARI!Z290:AD290,ESITI_QUESTIONARI!AF290:AH290,ESITI_QUESTIONARI!AJ290:AL290,ESITI_QUESTIONARI!AN290,ESITI_QUESTIONARI!AQ290)),"NON RISPONDE",AVERAGE(ESITI_QUESTIONARI!N290:T290,ESITI_QUESTIONARI!V290:X290,ESITI_QUESTIONARI!Z290:AD290,ESITI_QUESTIONARI!AF290:AH290,ESITI_QUESTIONARI!AJ290:AL290,ESITI_QUESTIONARI!AN290,ESITI_QUESTIONARI!AQ290)))</f>
        <v/>
      </c>
    </row>
    <row r="291" spans="1:8">
      <c r="A291" t="str">
        <f>IF(ESITI_QUESTIONARI!A291="","",TRIM(ESITI_QUESTIONARI!A291))</f>
        <v/>
      </c>
      <c r="B291" t="str">
        <f t="shared" si="5"/>
        <v/>
      </c>
      <c r="C291" t="str">
        <f>IF(ESITI_QUESTIONARI!C291="","",TRIM(ESITI_QUESTIONARI!C291))</f>
        <v/>
      </c>
      <c r="D291" t="str">
        <f>IFERROR(UPPER(TRIM(ESITI_QUESTIONARI!U291)),"")</f>
        <v/>
      </c>
      <c r="E291" t="str">
        <f>IFERROR(UPPER(TRIM(ESITI_QUESTIONARI!Y291)),"")</f>
        <v/>
      </c>
      <c r="F291" t="str">
        <f>IFERROR(UPPER(TRIM(ESITI_QUESTIONARI!AE291)),"")</f>
        <v/>
      </c>
      <c r="G291" t="str">
        <f>IFERROR(UPPER(TRIM(ESITI_QUESTIONARI!AI291)),"")</f>
        <v/>
      </c>
      <c r="H291" s="8" t="str">
        <f>IF(C291="","",IF(ISERROR(AVERAGE(ESITI_QUESTIONARI!N291:T291,ESITI_QUESTIONARI!V291:X291,ESITI_QUESTIONARI!Z291:AD291,ESITI_QUESTIONARI!AF291:AH291,ESITI_QUESTIONARI!AJ291:AL291,ESITI_QUESTIONARI!AN291,ESITI_QUESTIONARI!AQ291)),"NON RISPONDE",AVERAGE(ESITI_QUESTIONARI!N291:T291,ESITI_QUESTIONARI!V291:X291,ESITI_QUESTIONARI!Z291:AD291,ESITI_QUESTIONARI!AF291:AH291,ESITI_QUESTIONARI!AJ291:AL291,ESITI_QUESTIONARI!AN291,ESITI_QUESTIONARI!AQ291)))</f>
        <v/>
      </c>
    </row>
    <row r="292" spans="1:8">
      <c r="A292" t="str">
        <f>IF(ESITI_QUESTIONARI!A292="","",TRIM(ESITI_QUESTIONARI!A292))</f>
        <v/>
      </c>
      <c r="B292" t="str">
        <f t="shared" si="5"/>
        <v/>
      </c>
      <c r="C292" t="str">
        <f>IF(ESITI_QUESTIONARI!C292="","",TRIM(ESITI_QUESTIONARI!C292))</f>
        <v/>
      </c>
      <c r="D292" t="str">
        <f>IFERROR(UPPER(TRIM(ESITI_QUESTIONARI!U292)),"")</f>
        <v/>
      </c>
      <c r="E292" t="str">
        <f>IFERROR(UPPER(TRIM(ESITI_QUESTIONARI!Y292)),"")</f>
        <v/>
      </c>
      <c r="F292" t="str">
        <f>IFERROR(UPPER(TRIM(ESITI_QUESTIONARI!AE292)),"")</f>
        <v/>
      </c>
      <c r="G292" t="str">
        <f>IFERROR(UPPER(TRIM(ESITI_QUESTIONARI!AI292)),"")</f>
        <v/>
      </c>
      <c r="H292" s="8" t="str">
        <f>IF(C292="","",IF(ISERROR(AVERAGE(ESITI_QUESTIONARI!N292:T292,ESITI_QUESTIONARI!V292:X292,ESITI_QUESTIONARI!Z292:AD292,ESITI_QUESTIONARI!AF292:AH292,ESITI_QUESTIONARI!AJ292:AL292,ESITI_QUESTIONARI!AN292,ESITI_QUESTIONARI!AQ292)),"NON RISPONDE",AVERAGE(ESITI_QUESTIONARI!N292:T292,ESITI_QUESTIONARI!V292:X292,ESITI_QUESTIONARI!Z292:AD292,ESITI_QUESTIONARI!AF292:AH292,ESITI_QUESTIONARI!AJ292:AL292,ESITI_QUESTIONARI!AN292,ESITI_QUESTIONARI!AQ292)))</f>
        <v/>
      </c>
    </row>
    <row r="293" spans="1:8">
      <c r="A293" t="str">
        <f>IF(ESITI_QUESTIONARI!A293="","",TRIM(ESITI_QUESTIONARI!A293))</f>
        <v/>
      </c>
      <c r="B293" t="str">
        <f t="shared" si="5"/>
        <v/>
      </c>
      <c r="C293" t="str">
        <f>IF(ESITI_QUESTIONARI!C293="","",TRIM(ESITI_QUESTIONARI!C293))</f>
        <v/>
      </c>
      <c r="D293" t="str">
        <f>IFERROR(UPPER(TRIM(ESITI_QUESTIONARI!U293)),"")</f>
        <v/>
      </c>
      <c r="E293" t="str">
        <f>IFERROR(UPPER(TRIM(ESITI_QUESTIONARI!Y293)),"")</f>
        <v/>
      </c>
      <c r="F293" t="str">
        <f>IFERROR(UPPER(TRIM(ESITI_QUESTIONARI!AE293)),"")</f>
        <v/>
      </c>
      <c r="G293" t="str">
        <f>IFERROR(UPPER(TRIM(ESITI_QUESTIONARI!AI293)),"")</f>
        <v/>
      </c>
      <c r="H293" s="8" t="str">
        <f>IF(C293="","",IF(ISERROR(AVERAGE(ESITI_QUESTIONARI!N293:T293,ESITI_QUESTIONARI!V293:X293,ESITI_QUESTIONARI!Z293:AD293,ESITI_QUESTIONARI!AF293:AH293,ESITI_QUESTIONARI!AJ293:AL293,ESITI_QUESTIONARI!AN293,ESITI_QUESTIONARI!AQ293)),"NON RISPONDE",AVERAGE(ESITI_QUESTIONARI!N293:T293,ESITI_QUESTIONARI!V293:X293,ESITI_QUESTIONARI!Z293:AD293,ESITI_QUESTIONARI!AF293:AH293,ESITI_QUESTIONARI!AJ293:AL293,ESITI_QUESTIONARI!AN293,ESITI_QUESTIONARI!AQ293)))</f>
        <v/>
      </c>
    </row>
    <row r="294" spans="1:8">
      <c r="A294" t="str">
        <f>IF(ESITI_QUESTIONARI!A294="","",TRIM(ESITI_QUESTIONARI!A294))</f>
        <v/>
      </c>
      <c r="B294" t="str">
        <f t="shared" si="5"/>
        <v/>
      </c>
      <c r="C294" t="str">
        <f>IF(ESITI_QUESTIONARI!C294="","",TRIM(ESITI_QUESTIONARI!C294))</f>
        <v/>
      </c>
      <c r="D294" t="str">
        <f>IFERROR(UPPER(TRIM(ESITI_QUESTIONARI!U294)),"")</f>
        <v/>
      </c>
      <c r="E294" t="str">
        <f>IFERROR(UPPER(TRIM(ESITI_QUESTIONARI!Y294)),"")</f>
        <v/>
      </c>
      <c r="F294" t="str">
        <f>IFERROR(UPPER(TRIM(ESITI_QUESTIONARI!AE294)),"")</f>
        <v/>
      </c>
      <c r="G294" t="str">
        <f>IFERROR(UPPER(TRIM(ESITI_QUESTIONARI!AI294)),"")</f>
        <v/>
      </c>
      <c r="H294" s="8" t="str">
        <f>IF(C294="","",IF(ISERROR(AVERAGE(ESITI_QUESTIONARI!N294:T294,ESITI_QUESTIONARI!V294:X294,ESITI_QUESTIONARI!Z294:AD294,ESITI_QUESTIONARI!AF294:AH294,ESITI_QUESTIONARI!AJ294:AL294,ESITI_QUESTIONARI!AN294,ESITI_QUESTIONARI!AQ294)),"NON RISPONDE",AVERAGE(ESITI_QUESTIONARI!N294:T294,ESITI_QUESTIONARI!V294:X294,ESITI_QUESTIONARI!Z294:AD294,ESITI_QUESTIONARI!AF294:AH294,ESITI_QUESTIONARI!AJ294:AL294,ESITI_QUESTIONARI!AN294,ESITI_QUESTIONARI!AQ294)))</f>
        <v/>
      </c>
    </row>
    <row r="295" spans="1:8">
      <c r="A295" t="str">
        <f>IF(ESITI_QUESTIONARI!A295="","",TRIM(ESITI_QUESTIONARI!A295))</f>
        <v/>
      </c>
      <c r="B295" t="str">
        <f t="shared" si="5"/>
        <v/>
      </c>
      <c r="C295" t="str">
        <f>IF(ESITI_QUESTIONARI!C295="","",TRIM(ESITI_QUESTIONARI!C295))</f>
        <v/>
      </c>
      <c r="D295" t="str">
        <f>IFERROR(UPPER(TRIM(ESITI_QUESTIONARI!U295)),"")</f>
        <v/>
      </c>
      <c r="E295" t="str">
        <f>IFERROR(UPPER(TRIM(ESITI_QUESTIONARI!Y295)),"")</f>
        <v/>
      </c>
      <c r="F295" t="str">
        <f>IFERROR(UPPER(TRIM(ESITI_QUESTIONARI!AE295)),"")</f>
        <v/>
      </c>
      <c r="G295" t="str">
        <f>IFERROR(UPPER(TRIM(ESITI_QUESTIONARI!AI295)),"")</f>
        <v/>
      </c>
      <c r="H295" s="8" t="str">
        <f>IF(C295="","",IF(ISERROR(AVERAGE(ESITI_QUESTIONARI!N295:T295,ESITI_QUESTIONARI!V295:X295,ESITI_QUESTIONARI!Z295:AD295,ESITI_QUESTIONARI!AF295:AH295,ESITI_QUESTIONARI!AJ295:AL295,ESITI_QUESTIONARI!AN295,ESITI_QUESTIONARI!AQ295)),"NON RISPONDE",AVERAGE(ESITI_QUESTIONARI!N295:T295,ESITI_QUESTIONARI!V295:X295,ESITI_QUESTIONARI!Z295:AD295,ESITI_QUESTIONARI!AF295:AH295,ESITI_QUESTIONARI!AJ295:AL295,ESITI_QUESTIONARI!AN295,ESITI_QUESTIONARI!AQ295)))</f>
        <v/>
      </c>
    </row>
    <row r="296" spans="1:8">
      <c r="A296" t="str">
        <f>IF(ESITI_QUESTIONARI!A296="","",TRIM(ESITI_QUESTIONARI!A296))</f>
        <v/>
      </c>
      <c r="B296" t="str">
        <f t="shared" si="5"/>
        <v/>
      </c>
      <c r="C296" t="str">
        <f>IF(ESITI_QUESTIONARI!C296="","",TRIM(ESITI_QUESTIONARI!C296))</f>
        <v/>
      </c>
      <c r="D296" t="str">
        <f>IFERROR(UPPER(TRIM(ESITI_QUESTIONARI!U296)),"")</f>
        <v/>
      </c>
      <c r="E296" t="str">
        <f>IFERROR(UPPER(TRIM(ESITI_QUESTIONARI!Y296)),"")</f>
        <v/>
      </c>
      <c r="F296" t="str">
        <f>IFERROR(UPPER(TRIM(ESITI_QUESTIONARI!AE296)),"")</f>
        <v/>
      </c>
      <c r="G296" t="str">
        <f>IFERROR(UPPER(TRIM(ESITI_QUESTIONARI!AI296)),"")</f>
        <v/>
      </c>
      <c r="H296" s="8" t="str">
        <f>IF(C296="","",IF(ISERROR(AVERAGE(ESITI_QUESTIONARI!N296:T296,ESITI_QUESTIONARI!V296:X296,ESITI_QUESTIONARI!Z296:AD296,ESITI_QUESTIONARI!AF296:AH296,ESITI_QUESTIONARI!AJ296:AL296,ESITI_QUESTIONARI!AN296,ESITI_QUESTIONARI!AQ296)),"NON RISPONDE",AVERAGE(ESITI_QUESTIONARI!N296:T296,ESITI_QUESTIONARI!V296:X296,ESITI_QUESTIONARI!Z296:AD296,ESITI_QUESTIONARI!AF296:AH296,ESITI_QUESTIONARI!AJ296:AL296,ESITI_QUESTIONARI!AN296,ESITI_QUESTIONARI!AQ296)))</f>
        <v/>
      </c>
    </row>
    <row r="297" spans="1:8">
      <c r="A297" t="str">
        <f>IF(ESITI_QUESTIONARI!A297="","",TRIM(ESITI_QUESTIONARI!A297))</f>
        <v/>
      </c>
      <c r="B297" t="str">
        <f t="shared" si="5"/>
        <v/>
      </c>
      <c r="C297" t="str">
        <f>IF(ESITI_QUESTIONARI!C297="","",TRIM(ESITI_QUESTIONARI!C297))</f>
        <v/>
      </c>
      <c r="D297" t="str">
        <f>IFERROR(UPPER(TRIM(ESITI_QUESTIONARI!U297)),"")</f>
        <v/>
      </c>
      <c r="E297" t="str">
        <f>IFERROR(UPPER(TRIM(ESITI_QUESTIONARI!Y297)),"")</f>
        <v/>
      </c>
      <c r="F297" t="str">
        <f>IFERROR(UPPER(TRIM(ESITI_QUESTIONARI!AE297)),"")</f>
        <v/>
      </c>
      <c r="G297" t="str">
        <f>IFERROR(UPPER(TRIM(ESITI_QUESTIONARI!AI297)),"")</f>
        <v/>
      </c>
      <c r="H297" s="8" t="str">
        <f>IF(C297="","",IF(ISERROR(AVERAGE(ESITI_QUESTIONARI!N297:T297,ESITI_QUESTIONARI!V297:X297,ESITI_QUESTIONARI!Z297:AD297,ESITI_QUESTIONARI!AF297:AH297,ESITI_QUESTIONARI!AJ297:AL297,ESITI_QUESTIONARI!AN297,ESITI_QUESTIONARI!AQ297)),"NON RISPONDE",AVERAGE(ESITI_QUESTIONARI!N297:T297,ESITI_QUESTIONARI!V297:X297,ESITI_QUESTIONARI!Z297:AD297,ESITI_QUESTIONARI!AF297:AH297,ESITI_QUESTIONARI!AJ297:AL297,ESITI_QUESTIONARI!AN297,ESITI_QUESTIONARI!AQ297)))</f>
        <v/>
      </c>
    </row>
    <row r="298" spans="1:8">
      <c r="A298" t="str">
        <f>IF(ESITI_QUESTIONARI!A298="","",TRIM(ESITI_QUESTIONARI!A298))</f>
        <v/>
      </c>
      <c r="B298" t="str">
        <f t="shared" si="5"/>
        <v/>
      </c>
      <c r="C298" t="str">
        <f>IF(ESITI_QUESTIONARI!C298="","",TRIM(ESITI_QUESTIONARI!C298))</f>
        <v/>
      </c>
      <c r="D298" t="str">
        <f>IFERROR(UPPER(TRIM(ESITI_QUESTIONARI!U298)),"")</f>
        <v/>
      </c>
      <c r="E298" t="str">
        <f>IFERROR(UPPER(TRIM(ESITI_QUESTIONARI!Y298)),"")</f>
        <v/>
      </c>
      <c r="F298" t="str">
        <f>IFERROR(UPPER(TRIM(ESITI_QUESTIONARI!AE298)),"")</f>
        <v/>
      </c>
      <c r="G298" t="str">
        <f>IFERROR(UPPER(TRIM(ESITI_QUESTIONARI!AI298)),"")</f>
        <v/>
      </c>
      <c r="H298" s="8" t="str">
        <f>IF(C298="","",IF(ISERROR(AVERAGE(ESITI_QUESTIONARI!N298:T298,ESITI_QUESTIONARI!V298:X298,ESITI_QUESTIONARI!Z298:AD298,ESITI_QUESTIONARI!AF298:AH298,ESITI_QUESTIONARI!AJ298:AL298,ESITI_QUESTIONARI!AN298,ESITI_QUESTIONARI!AQ298)),"NON RISPONDE",AVERAGE(ESITI_QUESTIONARI!N298:T298,ESITI_QUESTIONARI!V298:X298,ESITI_QUESTIONARI!Z298:AD298,ESITI_QUESTIONARI!AF298:AH298,ESITI_QUESTIONARI!AJ298:AL298,ESITI_QUESTIONARI!AN298,ESITI_QUESTIONARI!AQ298)))</f>
        <v/>
      </c>
    </row>
    <row r="299" spans="1:8">
      <c r="A299" t="str">
        <f>IF(ESITI_QUESTIONARI!A299="","",TRIM(ESITI_QUESTIONARI!A299))</f>
        <v/>
      </c>
      <c r="B299" t="str">
        <f t="shared" si="5"/>
        <v/>
      </c>
      <c r="C299" t="str">
        <f>IF(ESITI_QUESTIONARI!C299="","",TRIM(ESITI_QUESTIONARI!C299))</f>
        <v/>
      </c>
      <c r="D299" t="str">
        <f>IFERROR(UPPER(TRIM(ESITI_QUESTIONARI!U299)),"")</f>
        <v/>
      </c>
      <c r="E299" t="str">
        <f>IFERROR(UPPER(TRIM(ESITI_QUESTIONARI!Y299)),"")</f>
        <v/>
      </c>
      <c r="F299" t="str">
        <f>IFERROR(UPPER(TRIM(ESITI_QUESTIONARI!AE299)),"")</f>
        <v/>
      </c>
      <c r="G299" t="str">
        <f>IFERROR(UPPER(TRIM(ESITI_QUESTIONARI!AI299)),"")</f>
        <v/>
      </c>
      <c r="H299" s="8" t="str">
        <f>IF(C299="","",IF(ISERROR(AVERAGE(ESITI_QUESTIONARI!N299:T299,ESITI_QUESTIONARI!V299:X299,ESITI_QUESTIONARI!Z299:AD299,ESITI_QUESTIONARI!AF299:AH299,ESITI_QUESTIONARI!AJ299:AL299,ESITI_QUESTIONARI!AN299,ESITI_QUESTIONARI!AQ299)),"NON RISPONDE",AVERAGE(ESITI_QUESTIONARI!N299:T299,ESITI_QUESTIONARI!V299:X299,ESITI_QUESTIONARI!Z299:AD299,ESITI_QUESTIONARI!AF299:AH299,ESITI_QUESTIONARI!AJ299:AL299,ESITI_QUESTIONARI!AN299,ESITI_QUESTIONARI!AQ299)))</f>
        <v/>
      </c>
    </row>
    <row r="300" spans="1:8">
      <c r="A300" t="str">
        <f>IF(ESITI_QUESTIONARI!A300="","",TRIM(ESITI_QUESTIONARI!A300))</f>
        <v/>
      </c>
      <c r="B300" t="str">
        <f t="shared" si="5"/>
        <v/>
      </c>
      <c r="C300" t="str">
        <f>IF(ESITI_QUESTIONARI!C300="","",TRIM(ESITI_QUESTIONARI!C300))</f>
        <v/>
      </c>
      <c r="D300" t="str">
        <f>IFERROR(UPPER(TRIM(ESITI_QUESTIONARI!U300)),"")</f>
        <v/>
      </c>
      <c r="E300" t="str">
        <f>IFERROR(UPPER(TRIM(ESITI_QUESTIONARI!Y300)),"")</f>
        <v/>
      </c>
      <c r="F300" t="str">
        <f>IFERROR(UPPER(TRIM(ESITI_QUESTIONARI!AE300)),"")</f>
        <v/>
      </c>
      <c r="G300" t="str">
        <f>IFERROR(UPPER(TRIM(ESITI_QUESTIONARI!AI300)),"")</f>
        <v/>
      </c>
      <c r="H300" s="8" t="str">
        <f>IF(C300="","",IF(ISERROR(AVERAGE(ESITI_QUESTIONARI!N300:T300,ESITI_QUESTIONARI!V300:X300,ESITI_QUESTIONARI!Z300:AD300,ESITI_QUESTIONARI!AF300:AH300,ESITI_QUESTIONARI!AJ300:AL300,ESITI_QUESTIONARI!AN300,ESITI_QUESTIONARI!AQ300)),"NON RISPONDE",AVERAGE(ESITI_QUESTIONARI!N300:T300,ESITI_QUESTIONARI!V300:X300,ESITI_QUESTIONARI!Z300:AD300,ESITI_QUESTIONARI!AF300:AH300,ESITI_QUESTIONARI!AJ300:AL300,ESITI_QUESTIONARI!AN300,ESITI_QUESTIONARI!AQ300)))</f>
        <v/>
      </c>
    </row>
    <row r="301" spans="1:8">
      <c r="A301" t="str">
        <f>IF(ESITI_QUESTIONARI!A301="","",TRIM(ESITI_QUESTIONARI!A301))</f>
        <v/>
      </c>
      <c r="B301" t="str">
        <f t="shared" si="5"/>
        <v/>
      </c>
      <c r="C301" t="str">
        <f>IF(ESITI_QUESTIONARI!C301="","",TRIM(ESITI_QUESTIONARI!C301))</f>
        <v/>
      </c>
      <c r="D301" t="str">
        <f>IFERROR(UPPER(TRIM(ESITI_QUESTIONARI!U301)),"")</f>
        <v/>
      </c>
      <c r="E301" t="str">
        <f>IFERROR(UPPER(TRIM(ESITI_QUESTIONARI!Y301)),"")</f>
        <v/>
      </c>
      <c r="F301" t="str">
        <f>IFERROR(UPPER(TRIM(ESITI_QUESTIONARI!AE301)),"")</f>
        <v/>
      </c>
      <c r="G301" t="str">
        <f>IFERROR(UPPER(TRIM(ESITI_QUESTIONARI!AI301)),"")</f>
        <v/>
      </c>
      <c r="H301" s="8" t="str">
        <f>IF(C301="","",IF(ISERROR(AVERAGE(ESITI_QUESTIONARI!N301:T301,ESITI_QUESTIONARI!V301:X301,ESITI_QUESTIONARI!Z301:AD301,ESITI_QUESTIONARI!AF301:AH301,ESITI_QUESTIONARI!AJ301:AL301,ESITI_QUESTIONARI!AN301,ESITI_QUESTIONARI!AQ301)),"NON RISPONDE",AVERAGE(ESITI_QUESTIONARI!N301:T301,ESITI_QUESTIONARI!V301:X301,ESITI_QUESTIONARI!Z301:AD301,ESITI_QUESTIONARI!AF301:AH301,ESITI_QUESTIONARI!AJ301:AL301,ESITI_QUESTIONARI!AN301,ESITI_QUESTIONARI!AQ301)))</f>
        <v/>
      </c>
    </row>
    <row r="302" spans="1:8">
      <c r="A302" t="str">
        <f>IF(ESITI_QUESTIONARI!A302="","",TRIM(ESITI_QUESTIONARI!A302))</f>
        <v/>
      </c>
      <c r="B302" t="str">
        <f t="shared" si="5"/>
        <v/>
      </c>
      <c r="C302" t="str">
        <f>IF(ESITI_QUESTIONARI!C302="","",TRIM(ESITI_QUESTIONARI!C302))</f>
        <v/>
      </c>
      <c r="D302" t="str">
        <f>IFERROR(UPPER(TRIM(ESITI_QUESTIONARI!U302)),"")</f>
        <v/>
      </c>
      <c r="E302" t="str">
        <f>IFERROR(UPPER(TRIM(ESITI_QUESTIONARI!Y302)),"")</f>
        <v/>
      </c>
      <c r="F302" t="str">
        <f>IFERROR(UPPER(TRIM(ESITI_QUESTIONARI!AE302)),"")</f>
        <v/>
      </c>
      <c r="G302" t="str">
        <f>IFERROR(UPPER(TRIM(ESITI_QUESTIONARI!AI302)),"")</f>
        <v/>
      </c>
      <c r="H302" s="8" t="str">
        <f>IF(C302="","",IF(ISERROR(AVERAGE(ESITI_QUESTIONARI!N302:T302,ESITI_QUESTIONARI!V302:X302,ESITI_QUESTIONARI!Z302:AD302,ESITI_QUESTIONARI!AF302:AH302,ESITI_QUESTIONARI!AJ302:AL302,ESITI_QUESTIONARI!AN302,ESITI_QUESTIONARI!AQ302)),"NON RISPONDE",AVERAGE(ESITI_QUESTIONARI!N302:T302,ESITI_QUESTIONARI!V302:X302,ESITI_QUESTIONARI!Z302:AD302,ESITI_QUESTIONARI!AF302:AH302,ESITI_QUESTIONARI!AJ302:AL302,ESITI_QUESTIONARI!AN302,ESITI_QUESTIONARI!AQ302)))</f>
        <v/>
      </c>
    </row>
    <row r="303" spans="1:8">
      <c r="A303" t="str">
        <f>IF(ESITI_QUESTIONARI!A303="","",TRIM(ESITI_QUESTIONARI!A303))</f>
        <v/>
      </c>
      <c r="B303" t="str">
        <f t="shared" si="5"/>
        <v/>
      </c>
      <c r="C303" t="str">
        <f>IF(ESITI_QUESTIONARI!C303="","",TRIM(ESITI_QUESTIONARI!C303))</f>
        <v/>
      </c>
      <c r="D303" t="str">
        <f>IFERROR(UPPER(TRIM(ESITI_QUESTIONARI!U303)),"")</f>
        <v/>
      </c>
      <c r="E303" t="str">
        <f>IFERROR(UPPER(TRIM(ESITI_QUESTIONARI!Y303)),"")</f>
        <v/>
      </c>
      <c r="F303" t="str">
        <f>IFERROR(UPPER(TRIM(ESITI_QUESTIONARI!AE303)),"")</f>
        <v/>
      </c>
      <c r="G303" t="str">
        <f>IFERROR(UPPER(TRIM(ESITI_QUESTIONARI!AI303)),"")</f>
        <v/>
      </c>
      <c r="H303" s="8" t="str">
        <f>IF(C303="","",IF(ISERROR(AVERAGE(ESITI_QUESTIONARI!N303:T303,ESITI_QUESTIONARI!V303:X303,ESITI_QUESTIONARI!Z303:AD303,ESITI_QUESTIONARI!AF303:AH303,ESITI_QUESTIONARI!AJ303:AL303,ESITI_QUESTIONARI!AN303,ESITI_QUESTIONARI!AQ303)),"NON RISPONDE",AVERAGE(ESITI_QUESTIONARI!N303:T303,ESITI_QUESTIONARI!V303:X303,ESITI_QUESTIONARI!Z303:AD303,ESITI_QUESTIONARI!AF303:AH303,ESITI_QUESTIONARI!AJ303:AL303,ESITI_QUESTIONARI!AN303,ESITI_QUESTIONARI!AQ303)))</f>
        <v/>
      </c>
    </row>
    <row r="304" spans="1:8">
      <c r="A304" t="str">
        <f>IF(ESITI_QUESTIONARI!A304="","",TRIM(ESITI_QUESTIONARI!A304))</f>
        <v/>
      </c>
      <c r="B304" t="str">
        <f t="shared" si="5"/>
        <v/>
      </c>
      <c r="C304" t="str">
        <f>IF(ESITI_QUESTIONARI!C304="","",TRIM(ESITI_QUESTIONARI!C304))</f>
        <v/>
      </c>
      <c r="D304" t="str">
        <f>IFERROR(UPPER(TRIM(ESITI_QUESTIONARI!U304)),"")</f>
        <v/>
      </c>
      <c r="E304" t="str">
        <f>IFERROR(UPPER(TRIM(ESITI_QUESTIONARI!Y304)),"")</f>
        <v/>
      </c>
      <c r="F304" t="str">
        <f>IFERROR(UPPER(TRIM(ESITI_QUESTIONARI!AE304)),"")</f>
        <v/>
      </c>
      <c r="G304" t="str">
        <f>IFERROR(UPPER(TRIM(ESITI_QUESTIONARI!AI304)),"")</f>
        <v/>
      </c>
      <c r="H304" s="8" t="str">
        <f>IF(C304="","",IF(ISERROR(AVERAGE(ESITI_QUESTIONARI!N304:T304,ESITI_QUESTIONARI!V304:X304,ESITI_QUESTIONARI!Z304:AD304,ESITI_QUESTIONARI!AF304:AH304,ESITI_QUESTIONARI!AJ304:AL304,ESITI_QUESTIONARI!AN304,ESITI_QUESTIONARI!AQ304)),"NON RISPONDE",AVERAGE(ESITI_QUESTIONARI!N304:T304,ESITI_QUESTIONARI!V304:X304,ESITI_QUESTIONARI!Z304:AD304,ESITI_QUESTIONARI!AF304:AH304,ESITI_QUESTIONARI!AJ304:AL304,ESITI_QUESTIONARI!AN304,ESITI_QUESTIONARI!AQ304)))</f>
        <v/>
      </c>
    </row>
    <row r="305" spans="1:8">
      <c r="A305" t="str">
        <f>IF(ESITI_QUESTIONARI!A305="","",TRIM(ESITI_QUESTIONARI!A305))</f>
        <v/>
      </c>
      <c r="B305" t="str">
        <f t="shared" si="5"/>
        <v/>
      </c>
      <c r="C305" t="str">
        <f>IF(ESITI_QUESTIONARI!C305="","",TRIM(ESITI_QUESTIONARI!C305))</f>
        <v/>
      </c>
      <c r="D305" t="str">
        <f>IFERROR(UPPER(TRIM(ESITI_QUESTIONARI!U305)),"")</f>
        <v/>
      </c>
      <c r="E305" t="str">
        <f>IFERROR(UPPER(TRIM(ESITI_QUESTIONARI!Y305)),"")</f>
        <v/>
      </c>
      <c r="F305" t="str">
        <f>IFERROR(UPPER(TRIM(ESITI_QUESTIONARI!AE305)),"")</f>
        <v/>
      </c>
      <c r="G305" t="str">
        <f>IFERROR(UPPER(TRIM(ESITI_QUESTIONARI!AI305)),"")</f>
        <v/>
      </c>
      <c r="H305" s="8" t="str">
        <f>IF(C305="","",IF(ISERROR(AVERAGE(ESITI_QUESTIONARI!N305:T305,ESITI_QUESTIONARI!V305:X305,ESITI_QUESTIONARI!Z305:AD305,ESITI_QUESTIONARI!AF305:AH305,ESITI_QUESTIONARI!AJ305:AL305,ESITI_QUESTIONARI!AN305,ESITI_QUESTIONARI!AQ305)),"NON RISPONDE",AVERAGE(ESITI_QUESTIONARI!N305:T305,ESITI_QUESTIONARI!V305:X305,ESITI_QUESTIONARI!Z305:AD305,ESITI_QUESTIONARI!AF305:AH305,ESITI_QUESTIONARI!AJ305:AL305,ESITI_QUESTIONARI!AN305,ESITI_QUESTIONARI!AQ305)))</f>
        <v/>
      </c>
    </row>
    <row r="306" spans="1:8">
      <c r="A306" t="str">
        <f>IF(ESITI_QUESTIONARI!A306="","",TRIM(ESITI_QUESTIONARI!A306))</f>
        <v/>
      </c>
      <c r="B306" t="str">
        <f t="shared" si="5"/>
        <v/>
      </c>
      <c r="C306" t="str">
        <f>IF(ESITI_QUESTIONARI!C306="","",TRIM(ESITI_QUESTIONARI!C306))</f>
        <v/>
      </c>
      <c r="D306" t="str">
        <f>IFERROR(UPPER(TRIM(ESITI_QUESTIONARI!U306)),"")</f>
        <v/>
      </c>
      <c r="E306" t="str">
        <f>IFERROR(UPPER(TRIM(ESITI_QUESTIONARI!Y306)),"")</f>
        <v/>
      </c>
      <c r="F306" t="str">
        <f>IFERROR(UPPER(TRIM(ESITI_QUESTIONARI!AE306)),"")</f>
        <v/>
      </c>
      <c r="G306" t="str">
        <f>IFERROR(UPPER(TRIM(ESITI_QUESTIONARI!AI306)),"")</f>
        <v/>
      </c>
      <c r="H306" s="8" t="str">
        <f>IF(C306="","",IF(ISERROR(AVERAGE(ESITI_QUESTIONARI!N306:T306,ESITI_QUESTIONARI!V306:X306,ESITI_QUESTIONARI!Z306:AD306,ESITI_QUESTIONARI!AF306:AH306,ESITI_QUESTIONARI!AJ306:AL306,ESITI_QUESTIONARI!AN306,ESITI_QUESTIONARI!AQ306)),"NON RISPONDE",AVERAGE(ESITI_QUESTIONARI!N306:T306,ESITI_QUESTIONARI!V306:X306,ESITI_QUESTIONARI!Z306:AD306,ESITI_QUESTIONARI!AF306:AH306,ESITI_QUESTIONARI!AJ306:AL306,ESITI_QUESTIONARI!AN306,ESITI_QUESTIONARI!AQ306)))</f>
        <v/>
      </c>
    </row>
    <row r="307" spans="1:8">
      <c r="A307" t="str">
        <f>IF(ESITI_QUESTIONARI!A307="","",TRIM(ESITI_QUESTIONARI!A307))</f>
        <v/>
      </c>
      <c r="B307" t="str">
        <f t="shared" si="5"/>
        <v/>
      </c>
      <c r="C307" t="str">
        <f>IF(ESITI_QUESTIONARI!C307="","",TRIM(ESITI_QUESTIONARI!C307))</f>
        <v/>
      </c>
      <c r="D307" t="str">
        <f>IFERROR(UPPER(TRIM(ESITI_QUESTIONARI!U307)),"")</f>
        <v/>
      </c>
      <c r="E307" t="str">
        <f>IFERROR(UPPER(TRIM(ESITI_QUESTIONARI!Y307)),"")</f>
        <v/>
      </c>
      <c r="F307" t="str">
        <f>IFERROR(UPPER(TRIM(ESITI_QUESTIONARI!AE307)),"")</f>
        <v/>
      </c>
      <c r="G307" t="str">
        <f>IFERROR(UPPER(TRIM(ESITI_QUESTIONARI!AI307)),"")</f>
        <v/>
      </c>
      <c r="H307" s="8" t="str">
        <f>IF(C307="","",IF(ISERROR(AVERAGE(ESITI_QUESTIONARI!N307:T307,ESITI_QUESTIONARI!V307:X307,ESITI_QUESTIONARI!Z307:AD307,ESITI_QUESTIONARI!AF307:AH307,ESITI_QUESTIONARI!AJ307:AL307,ESITI_QUESTIONARI!AN307,ESITI_QUESTIONARI!AQ307)),"NON RISPONDE",AVERAGE(ESITI_QUESTIONARI!N307:T307,ESITI_QUESTIONARI!V307:X307,ESITI_QUESTIONARI!Z307:AD307,ESITI_QUESTIONARI!AF307:AH307,ESITI_QUESTIONARI!AJ307:AL307,ESITI_QUESTIONARI!AN307,ESITI_QUESTIONARI!AQ307)))</f>
        <v/>
      </c>
    </row>
    <row r="308" spans="1:8">
      <c r="A308" t="str">
        <f>IF(ESITI_QUESTIONARI!A308="","",TRIM(ESITI_QUESTIONARI!A308))</f>
        <v/>
      </c>
      <c r="B308" t="str">
        <f t="shared" si="5"/>
        <v/>
      </c>
      <c r="C308" t="str">
        <f>IF(ESITI_QUESTIONARI!C308="","",TRIM(ESITI_QUESTIONARI!C308))</f>
        <v/>
      </c>
      <c r="D308" t="str">
        <f>IFERROR(UPPER(TRIM(ESITI_QUESTIONARI!U308)),"")</f>
        <v/>
      </c>
      <c r="E308" t="str">
        <f>IFERROR(UPPER(TRIM(ESITI_QUESTIONARI!Y308)),"")</f>
        <v/>
      </c>
      <c r="F308" t="str">
        <f>IFERROR(UPPER(TRIM(ESITI_QUESTIONARI!AE308)),"")</f>
        <v/>
      </c>
      <c r="G308" t="str">
        <f>IFERROR(UPPER(TRIM(ESITI_QUESTIONARI!AI308)),"")</f>
        <v/>
      </c>
      <c r="H308" s="8" t="str">
        <f>IF(C308="","",IF(ISERROR(AVERAGE(ESITI_QUESTIONARI!N308:T308,ESITI_QUESTIONARI!V308:X308,ESITI_QUESTIONARI!Z308:AD308,ESITI_QUESTIONARI!AF308:AH308,ESITI_QUESTIONARI!AJ308:AL308,ESITI_QUESTIONARI!AN308,ESITI_QUESTIONARI!AQ308)),"NON RISPONDE",AVERAGE(ESITI_QUESTIONARI!N308:T308,ESITI_QUESTIONARI!V308:X308,ESITI_QUESTIONARI!Z308:AD308,ESITI_QUESTIONARI!AF308:AH308,ESITI_QUESTIONARI!AJ308:AL308,ESITI_QUESTIONARI!AN308,ESITI_QUESTIONARI!AQ308)))</f>
        <v/>
      </c>
    </row>
    <row r="309" spans="1:8">
      <c r="A309" t="str">
        <f>IF(ESITI_QUESTIONARI!A309="","",TRIM(ESITI_QUESTIONARI!A309))</f>
        <v/>
      </c>
      <c r="B309" t="str">
        <f t="shared" si="5"/>
        <v/>
      </c>
      <c r="C309" t="str">
        <f>IF(ESITI_QUESTIONARI!C309="","",TRIM(ESITI_QUESTIONARI!C309))</f>
        <v/>
      </c>
      <c r="D309" t="str">
        <f>IFERROR(UPPER(TRIM(ESITI_QUESTIONARI!U309)),"")</f>
        <v/>
      </c>
      <c r="E309" t="str">
        <f>IFERROR(UPPER(TRIM(ESITI_QUESTIONARI!Y309)),"")</f>
        <v/>
      </c>
      <c r="F309" t="str">
        <f>IFERROR(UPPER(TRIM(ESITI_QUESTIONARI!AE309)),"")</f>
        <v/>
      </c>
      <c r="G309" t="str">
        <f>IFERROR(UPPER(TRIM(ESITI_QUESTIONARI!AI309)),"")</f>
        <v/>
      </c>
      <c r="H309" s="8" t="str">
        <f>IF(C309="","",IF(ISERROR(AVERAGE(ESITI_QUESTIONARI!N309:T309,ESITI_QUESTIONARI!V309:X309,ESITI_QUESTIONARI!Z309:AD309,ESITI_QUESTIONARI!AF309:AH309,ESITI_QUESTIONARI!AJ309:AL309,ESITI_QUESTIONARI!AN309,ESITI_QUESTIONARI!AQ309)),"NON RISPONDE",AVERAGE(ESITI_QUESTIONARI!N309:T309,ESITI_QUESTIONARI!V309:X309,ESITI_QUESTIONARI!Z309:AD309,ESITI_QUESTIONARI!AF309:AH309,ESITI_QUESTIONARI!AJ309:AL309,ESITI_QUESTIONARI!AN309,ESITI_QUESTIONARI!AQ309)))</f>
        <v/>
      </c>
    </row>
    <row r="310" spans="1:8">
      <c r="A310" t="str">
        <f>IF(ESITI_QUESTIONARI!A310="","",TRIM(ESITI_QUESTIONARI!A310))</f>
        <v/>
      </c>
      <c r="B310" t="str">
        <f t="shared" si="5"/>
        <v/>
      </c>
      <c r="C310" t="str">
        <f>IF(ESITI_QUESTIONARI!C310="","",TRIM(ESITI_QUESTIONARI!C310))</f>
        <v/>
      </c>
      <c r="D310" t="str">
        <f>IFERROR(UPPER(TRIM(ESITI_QUESTIONARI!U310)),"")</f>
        <v/>
      </c>
      <c r="E310" t="str">
        <f>IFERROR(UPPER(TRIM(ESITI_QUESTIONARI!Y310)),"")</f>
        <v/>
      </c>
      <c r="F310" t="str">
        <f>IFERROR(UPPER(TRIM(ESITI_QUESTIONARI!AE310)),"")</f>
        <v/>
      </c>
      <c r="G310" t="str">
        <f>IFERROR(UPPER(TRIM(ESITI_QUESTIONARI!AI310)),"")</f>
        <v/>
      </c>
      <c r="H310" s="8" t="str">
        <f>IF(C310="","",IF(ISERROR(AVERAGE(ESITI_QUESTIONARI!N310:T310,ESITI_QUESTIONARI!V310:X310,ESITI_QUESTIONARI!Z310:AD310,ESITI_QUESTIONARI!AF310:AH310,ESITI_QUESTIONARI!AJ310:AL310,ESITI_QUESTIONARI!AN310,ESITI_QUESTIONARI!AQ310)),"NON RISPONDE",AVERAGE(ESITI_QUESTIONARI!N310:T310,ESITI_QUESTIONARI!V310:X310,ESITI_QUESTIONARI!Z310:AD310,ESITI_QUESTIONARI!AF310:AH310,ESITI_QUESTIONARI!AJ310:AL310,ESITI_QUESTIONARI!AN310,ESITI_QUESTIONARI!AQ310)))</f>
        <v/>
      </c>
    </row>
    <row r="311" spans="1:8">
      <c r="A311" t="str">
        <f>IF(ESITI_QUESTIONARI!A311="","",TRIM(ESITI_QUESTIONARI!A311))</f>
        <v/>
      </c>
      <c r="B311" t="str">
        <f t="shared" si="5"/>
        <v/>
      </c>
      <c r="C311" t="str">
        <f>IF(ESITI_QUESTIONARI!C311="","",TRIM(ESITI_QUESTIONARI!C311))</f>
        <v/>
      </c>
      <c r="D311" t="str">
        <f>IFERROR(UPPER(TRIM(ESITI_QUESTIONARI!U311)),"")</f>
        <v/>
      </c>
      <c r="E311" t="str">
        <f>IFERROR(UPPER(TRIM(ESITI_QUESTIONARI!Y311)),"")</f>
        <v/>
      </c>
      <c r="F311" t="str">
        <f>IFERROR(UPPER(TRIM(ESITI_QUESTIONARI!AE311)),"")</f>
        <v/>
      </c>
      <c r="G311" t="str">
        <f>IFERROR(UPPER(TRIM(ESITI_QUESTIONARI!AI311)),"")</f>
        <v/>
      </c>
      <c r="H311" s="8" t="str">
        <f>IF(C311="","",IF(ISERROR(AVERAGE(ESITI_QUESTIONARI!N311:T311,ESITI_QUESTIONARI!V311:X311,ESITI_QUESTIONARI!Z311:AD311,ESITI_QUESTIONARI!AF311:AH311,ESITI_QUESTIONARI!AJ311:AL311,ESITI_QUESTIONARI!AN311,ESITI_QUESTIONARI!AQ311)),"NON RISPONDE",AVERAGE(ESITI_QUESTIONARI!N311:T311,ESITI_QUESTIONARI!V311:X311,ESITI_QUESTIONARI!Z311:AD311,ESITI_QUESTIONARI!AF311:AH311,ESITI_QUESTIONARI!AJ311:AL311,ESITI_QUESTIONARI!AN311,ESITI_QUESTIONARI!AQ311)))</f>
        <v/>
      </c>
    </row>
    <row r="312" spans="1:8">
      <c r="A312" t="str">
        <f>IF(ESITI_QUESTIONARI!A312="","",TRIM(ESITI_QUESTIONARI!A312))</f>
        <v/>
      </c>
      <c r="B312" t="str">
        <f t="shared" si="5"/>
        <v/>
      </c>
      <c r="C312" t="str">
        <f>IF(ESITI_QUESTIONARI!C312="","",TRIM(ESITI_QUESTIONARI!C312))</f>
        <v/>
      </c>
      <c r="D312" t="str">
        <f>IFERROR(UPPER(TRIM(ESITI_QUESTIONARI!U312)),"")</f>
        <v/>
      </c>
      <c r="E312" t="str">
        <f>IFERROR(UPPER(TRIM(ESITI_QUESTIONARI!Y312)),"")</f>
        <v/>
      </c>
      <c r="F312" t="str">
        <f>IFERROR(UPPER(TRIM(ESITI_QUESTIONARI!AE312)),"")</f>
        <v/>
      </c>
      <c r="G312" t="str">
        <f>IFERROR(UPPER(TRIM(ESITI_QUESTIONARI!AI312)),"")</f>
        <v/>
      </c>
      <c r="H312" s="8" t="str">
        <f>IF(C312="","",IF(ISERROR(AVERAGE(ESITI_QUESTIONARI!N312:T312,ESITI_QUESTIONARI!V312:X312,ESITI_QUESTIONARI!Z312:AD312,ESITI_QUESTIONARI!AF312:AH312,ESITI_QUESTIONARI!AJ312:AL312,ESITI_QUESTIONARI!AN312,ESITI_QUESTIONARI!AQ312)),"NON RISPONDE",AVERAGE(ESITI_QUESTIONARI!N312:T312,ESITI_QUESTIONARI!V312:X312,ESITI_QUESTIONARI!Z312:AD312,ESITI_QUESTIONARI!AF312:AH312,ESITI_QUESTIONARI!AJ312:AL312,ESITI_QUESTIONARI!AN312,ESITI_QUESTIONARI!AQ312)))</f>
        <v/>
      </c>
    </row>
    <row r="313" spans="1:8">
      <c r="A313" t="str">
        <f>IF(ESITI_QUESTIONARI!A313="","",TRIM(ESITI_QUESTIONARI!A313))</f>
        <v/>
      </c>
      <c r="B313" t="str">
        <f t="shared" si="5"/>
        <v/>
      </c>
      <c r="C313" t="str">
        <f>IF(ESITI_QUESTIONARI!C313="","",TRIM(ESITI_QUESTIONARI!C313))</f>
        <v/>
      </c>
      <c r="D313" t="str">
        <f>IFERROR(UPPER(TRIM(ESITI_QUESTIONARI!U313)),"")</f>
        <v/>
      </c>
      <c r="E313" t="str">
        <f>IFERROR(UPPER(TRIM(ESITI_QUESTIONARI!Y313)),"")</f>
        <v/>
      </c>
      <c r="F313" t="str">
        <f>IFERROR(UPPER(TRIM(ESITI_QUESTIONARI!AE313)),"")</f>
        <v/>
      </c>
      <c r="G313" t="str">
        <f>IFERROR(UPPER(TRIM(ESITI_QUESTIONARI!AI313)),"")</f>
        <v/>
      </c>
      <c r="H313" s="8" t="str">
        <f>IF(C313="","",IF(ISERROR(AVERAGE(ESITI_QUESTIONARI!N313:T313,ESITI_QUESTIONARI!V313:X313,ESITI_QUESTIONARI!Z313:AD313,ESITI_QUESTIONARI!AF313:AH313,ESITI_QUESTIONARI!AJ313:AL313,ESITI_QUESTIONARI!AN313,ESITI_QUESTIONARI!AQ313)),"NON RISPONDE",AVERAGE(ESITI_QUESTIONARI!N313:T313,ESITI_QUESTIONARI!V313:X313,ESITI_QUESTIONARI!Z313:AD313,ESITI_QUESTIONARI!AF313:AH313,ESITI_QUESTIONARI!AJ313:AL313,ESITI_QUESTIONARI!AN313,ESITI_QUESTIONARI!AQ313)))</f>
        <v/>
      </c>
    </row>
    <row r="314" spans="1:8">
      <c r="A314" t="str">
        <f>IF(ESITI_QUESTIONARI!A314="","",TRIM(ESITI_QUESTIONARI!A314))</f>
        <v/>
      </c>
      <c r="B314" t="str">
        <f t="shared" si="5"/>
        <v/>
      </c>
      <c r="C314" t="str">
        <f>IF(ESITI_QUESTIONARI!C314="","",TRIM(ESITI_QUESTIONARI!C314))</f>
        <v/>
      </c>
      <c r="D314" t="str">
        <f>IFERROR(UPPER(TRIM(ESITI_QUESTIONARI!U314)),"")</f>
        <v/>
      </c>
      <c r="E314" t="str">
        <f>IFERROR(UPPER(TRIM(ESITI_QUESTIONARI!Y314)),"")</f>
        <v/>
      </c>
      <c r="F314" t="str">
        <f>IFERROR(UPPER(TRIM(ESITI_QUESTIONARI!AE314)),"")</f>
        <v/>
      </c>
      <c r="G314" t="str">
        <f>IFERROR(UPPER(TRIM(ESITI_QUESTIONARI!AI314)),"")</f>
        <v/>
      </c>
      <c r="H314" s="8" t="str">
        <f>IF(C314="","",IF(ISERROR(AVERAGE(ESITI_QUESTIONARI!N314:T314,ESITI_QUESTIONARI!V314:X314,ESITI_QUESTIONARI!Z314:AD314,ESITI_QUESTIONARI!AF314:AH314,ESITI_QUESTIONARI!AJ314:AL314,ESITI_QUESTIONARI!AN314,ESITI_QUESTIONARI!AQ314)),"NON RISPONDE",AVERAGE(ESITI_QUESTIONARI!N314:T314,ESITI_QUESTIONARI!V314:X314,ESITI_QUESTIONARI!Z314:AD314,ESITI_QUESTIONARI!AF314:AH314,ESITI_QUESTIONARI!AJ314:AL314,ESITI_QUESTIONARI!AN314,ESITI_QUESTIONARI!AQ314)))</f>
        <v/>
      </c>
    </row>
    <row r="315" spans="1:8">
      <c r="A315" t="str">
        <f>IF(ESITI_QUESTIONARI!A315="","",TRIM(ESITI_QUESTIONARI!A315))</f>
        <v/>
      </c>
      <c r="B315" t="str">
        <f t="shared" si="5"/>
        <v/>
      </c>
      <c r="C315" t="str">
        <f>IF(ESITI_QUESTIONARI!C315="","",TRIM(ESITI_QUESTIONARI!C315))</f>
        <v/>
      </c>
      <c r="D315" t="str">
        <f>IFERROR(UPPER(TRIM(ESITI_QUESTIONARI!U315)),"")</f>
        <v/>
      </c>
      <c r="E315" t="str">
        <f>IFERROR(UPPER(TRIM(ESITI_QUESTIONARI!Y315)),"")</f>
        <v/>
      </c>
      <c r="F315" t="str">
        <f>IFERROR(UPPER(TRIM(ESITI_QUESTIONARI!AE315)),"")</f>
        <v/>
      </c>
      <c r="G315" t="str">
        <f>IFERROR(UPPER(TRIM(ESITI_QUESTIONARI!AI315)),"")</f>
        <v/>
      </c>
      <c r="H315" s="8" t="str">
        <f>IF(C315="","",IF(ISERROR(AVERAGE(ESITI_QUESTIONARI!N315:T315,ESITI_QUESTIONARI!V315:X315,ESITI_QUESTIONARI!Z315:AD315,ESITI_QUESTIONARI!AF315:AH315,ESITI_QUESTIONARI!AJ315:AL315,ESITI_QUESTIONARI!AN315,ESITI_QUESTIONARI!AQ315)),"NON RISPONDE",AVERAGE(ESITI_QUESTIONARI!N315:T315,ESITI_QUESTIONARI!V315:X315,ESITI_QUESTIONARI!Z315:AD315,ESITI_QUESTIONARI!AF315:AH315,ESITI_QUESTIONARI!AJ315:AL315,ESITI_QUESTIONARI!AN315,ESITI_QUESTIONARI!AQ315)))</f>
        <v/>
      </c>
    </row>
    <row r="316" spans="1:8">
      <c r="A316" t="str">
        <f>IF(ESITI_QUESTIONARI!A316="","",TRIM(ESITI_QUESTIONARI!A316))</f>
        <v/>
      </c>
      <c r="B316" t="str">
        <f t="shared" si="5"/>
        <v/>
      </c>
      <c r="C316" t="str">
        <f>IF(ESITI_QUESTIONARI!C316="","",TRIM(ESITI_QUESTIONARI!C316))</f>
        <v/>
      </c>
      <c r="D316" t="str">
        <f>IFERROR(UPPER(TRIM(ESITI_QUESTIONARI!U316)),"")</f>
        <v/>
      </c>
      <c r="E316" t="str">
        <f>IFERROR(UPPER(TRIM(ESITI_QUESTIONARI!Y316)),"")</f>
        <v/>
      </c>
      <c r="F316" t="str">
        <f>IFERROR(UPPER(TRIM(ESITI_QUESTIONARI!AE316)),"")</f>
        <v/>
      </c>
      <c r="G316" t="str">
        <f>IFERROR(UPPER(TRIM(ESITI_QUESTIONARI!AI316)),"")</f>
        <v/>
      </c>
      <c r="H316" s="8" t="str">
        <f>IF(C316="","",IF(ISERROR(AVERAGE(ESITI_QUESTIONARI!N316:T316,ESITI_QUESTIONARI!V316:X316,ESITI_QUESTIONARI!Z316:AD316,ESITI_QUESTIONARI!AF316:AH316,ESITI_QUESTIONARI!AJ316:AL316,ESITI_QUESTIONARI!AN316,ESITI_QUESTIONARI!AQ316)),"NON RISPONDE",AVERAGE(ESITI_QUESTIONARI!N316:T316,ESITI_QUESTIONARI!V316:X316,ESITI_QUESTIONARI!Z316:AD316,ESITI_QUESTIONARI!AF316:AH316,ESITI_QUESTIONARI!AJ316:AL316,ESITI_QUESTIONARI!AN316,ESITI_QUESTIONARI!AQ316)))</f>
        <v/>
      </c>
    </row>
    <row r="317" spans="1:8">
      <c r="A317" t="str">
        <f>IF(ESITI_QUESTIONARI!A317="","",TRIM(ESITI_QUESTIONARI!A317))</f>
        <v/>
      </c>
      <c r="B317" t="str">
        <f t="shared" si="5"/>
        <v/>
      </c>
      <c r="C317" t="str">
        <f>IF(ESITI_QUESTIONARI!C317="","",TRIM(ESITI_QUESTIONARI!C317))</f>
        <v/>
      </c>
      <c r="D317" t="str">
        <f>IFERROR(UPPER(TRIM(ESITI_QUESTIONARI!U317)),"")</f>
        <v/>
      </c>
      <c r="E317" t="str">
        <f>IFERROR(UPPER(TRIM(ESITI_QUESTIONARI!Y317)),"")</f>
        <v/>
      </c>
      <c r="F317" t="str">
        <f>IFERROR(UPPER(TRIM(ESITI_QUESTIONARI!AE317)),"")</f>
        <v/>
      </c>
      <c r="G317" t="str">
        <f>IFERROR(UPPER(TRIM(ESITI_QUESTIONARI!AI317)),"")</f>
        <v/>
      </c>
      <c r="H317" s="8" t="str">
        <f>IF(C317="","",IF(ISERROR(AVERAGE(ESITI_QUESTIONARI!N317:T317,ESITI_QUESTIONARI!V317:X317,ESITI_QUESTIONARI!Z317:AD317,ESITI_QUESTIONARI!AF317:AH317,ESITI_QUESTIONARI!AJ317:AL317,ESITI_QUESTIONARI!AN317,ESITI_QUESTIONARI!AQ317)),"NON RISPONDE",AVERAGE(ESITI_QUESTIONARI!N317:T317,ESITI_QUESTIONARI!V317:X317,ESITI_QUESTIONARI!Z317:AD317,ESITI_QUESTIONARI!AF317:AH317,ESITI_QUESTIONARI!AJ317:AL317,ESITI_QUESTIONARI!AN317,ESITI_QUESTIONARI!AQ317)))</f>
        <v/>
      </c>
    </row>
    <row r="318" spans="1:8">
      <c r="A318" t="str">
        <f>IF(ESITI_QUESTIONARI!A318="","",TRIM(ESITI_QUESTIONARI!A318))</f>
        <v/>
      </c>
      <c r="B318" t="str">
        <f t="shared" si="5"/>
        <v/>
      </c>
      <c r="C318" t="str">
        <f>IF(ESITI_QUESTIONARI!C318="","",TRIM(ESITI_QUESTIONARI!C318))</f>
        <v/>
      </c>
      <c r="D318" t="str">
        <f>IFERROR(UPPER(TRIM(ESITI_QUESTIONARI!U318)),"")</f>
        <v/>
      </c>
      <c r="E318" t="str">
        <f>IFERROR(UPPER(TRIM(ESITI_QUESTIONARI!Y318)),"")</f>
        <v/>
      </c>
      <c r="F318" t="str">
        <f>IFERROR(UPPER(TRIM(ESITI_QUESTIONARI!AE318)),"")</f>
        <v/>
      </c>
      <c r="G318" t="str">
        <f>IFERROR(UPPER(TRIM(ESITI_QUESTIONARI!AI318)),"")</f>
        <v/>
      </c>
      <c r="H318" s="8" t="str">
        <f>IF(C318="","",IF(ISERROR(AVERAGE(ESITI_QUESTIONARI!N318:T318,ESITI_QUESTIONARI!V318:X318,ESITI_QUESTIONARI!Z318:AD318,ESITI_QUESTIONARI!AF318:AH318,ESITI_QUESTIONARI!AJ318:AL318,ESITI_QUESTIONARI!AN318,ESITI_QUESTIONARI!AQ318)),"NON RISPONDE",AVERAGE(ESITI_QUESTIONARI!N318:T318,ESITI_QUESTIONARI!V318:X318,ESITI_QUESTIONARI!Z318:AD318,ESITI_QUESTIONARI!AF318:AH318,ESITI_QUESTIONARI!AJ318:AL318,ESITI_QUESTIONARI!AN318,ESITI_QUESTIONARI!AQ318)))</f>
        <v/>
      </c>
    </row>
    <row r="319" spans="1:8">
      <c r="A319" t="str">
        <f>IF(ESITI_QUESTIONARI!A319="","",TRIM(ESITI_QUESTIONARI!A319))</f>
        <v/>
      </c>
      <c r="B319" t="str">
        <f t="shared" si="5"/>
        <v/>
      </c>
      <c r="C319" t="str">
        <f>IF(ESITI_QUESTIONARI!C319="","",TRIM(ESITI_QUESTIONARI!C319))</f>
        <v/>
      </c>
      <c r="D319" t="str">
        <f>IFERROR(UPPER(TRIM(ESITI_QUESTIONARI!U319)),"")</f>
        <v/>
      </c>
      <c r="E319" t="str">
        <f>IFERROR(UPPER(TRIM(ESITI_QUESTIONARI!Y319)),"")</f>
        <v/>
      </c>
      <c r="F319" t="str">
        <f>IFERROR(UPPER(TRIM(ESITI_QUESTIONARI!AE319)),"")</f>
        <v/>
      </c>
      <c r="G319" t="str">
        <f>IFERROR(UPPER(TRIM(ESITI_QUESTIONARI!AI319)),"")</f>
        <v/>
      </c>
      <c r="H319" s="8" t="str">
        <f>IF(C319="","",IF(ISERROR(AVERAGE(ESITI_QUESTIONARI!N319:T319,ESITI_QUESTIONARI!V319:X319,ESITI_QUESTIONARI!Z319:AD319,ESITI_QUESTIONARI!AF319:AH319,ESITI_QUESTIONARI!AJ319:AL319,ESITI_QUESTIONARI!AN319,ESITI_QUESTIONARI!AQ319)),"NON RISPONDE",AVERAGE(ESITI_QUESTIONARI!N319:T319,ESITI_QUESTIONARI!V319:X319,ESITI_QUESTIONARI!Z319:AD319,ESITI_QUESTIONARI!AF319:AH319,ESITI_QUESTIONARI!AJ319:AL319,ESITI_QUESTIONARI!AN319,ESITI_QUESTIONARI!AQ319)))</f>
        <v/>
      </c>
    </row>
    <row r="320" spans="1:8">
      <c r="A320" t="str">
        <f>IF(ESITI_QUESTIONARI!A320="","",TRIM(ESITI_QUESTIONARI!A320))</f>
        <v/>
      </c>
      <c r="B320" t="str">
        <f t="shared" si="5"/>
        <v/>
      </c>
      <c r="C320" t="str">
        <f>IF(ESITI_QUESTIONARI!C320="","",TRIM(ESITI_QUESTIONARI!C320))</f>
        <v/>
      </c>
      <c r="D320" t="str">
        <f>IFERROR(UPPER(TRIM(ESITI_QUESTIONARI!U320)),"")</f>
        <v/>
      </c>
      <c r="E320" t="str">
        <f>IFERROR(UPPER(TRIM(ESITI_QUESTIONARI!Y320)),"")</f>
        <v/>
      </c>
      <c r="F320" t="str">
        <f>IFERROR(UPPER(TRIM(ESITI_QUESTIONARI!AE320)),"")</f>
        <v/>
      </c>
      <c r="G320" t="str">
        <f>IFERROR(UPPER(TRIM(ESITI_QUESTIONARI!AI320)),"")</f>
        <v/>
      </c>
      <c r="H320" s="8" t="str">
        <f>IF(C320="","",IF(ISERROR(AVERAGE(ESITI_QUESTIONARI!N320:T320,ESITI_QUESTIONARI!V320:X320,ESITI_QUESTIONARI!Z320:AD320,ESITI_QUESTIONARI!AF320:AH320,ESITI_QUESTIONARI!AJ320:AL320,ESITI_QUESTIONARI!AN320,ESITI_QUESTIONARI!AQ320)),"NON RISPONDE",AVERAGE(ESITI_QUESTIONARI!N320:T320,ESITI_QUESTIONARI!V320:X320,ESITI_QUESTIONARI!Z320:AD320,ESITI_QUESTIONARI!AF320:AH320,ESITI_QUESTIONARI!AJ320:AL320,ESITI_QUESTIONARI!AN320,ESITI_QUESTIONARI!AQ320)))</f>
        <v/>
      </c>
    </row>
    <row r="321" spans="1:8">
      <c r="A321" t="str">
        <f>IF(ESITI_QUESTIONARI!A321="","",TRIM(ESITI_QUESTIONARI!A321))</f>
        <v/>
      </c>
      <c r="B321" t="str">
        <f t="shared" si="5"/>
        <v/>
      </c>
      <c r="C321" t="str">
        <f>IF(ESITI_QUESTIONARI!C321="","",TRIM(ESITI_QUESTIONARI!C321))</f>
        <v/>
      </c>
      <c r="D321" t="str">
        <f>IFERROR(UPPER(TRIM(ESITI_QUESTIONARI!U321)),"")</f>
        <v/>
      </c>
      <c r="E321" t="str">
        <f>IFERROR(UPPER(TRIM(ESITI_QUESTIONARI!Y321)),"")</f>
        <v/>
      </c>
      <c r="F321" t="str">
        <f>IFERROR(UPPER(TRIM(ESITI_QUESTIONARI!AE321)),"")</f>
        <v/>
      </c>
      <c r="G321" t="str">
        <f>IFERROR(UPPER(TRIM(ESITI_QUESTIONARI!AI321)),"")</f>
        <v/>
      </c>
      <c r="H321" s="8" t="str">
        <f>IF(C321="","",IF(ISERROR(AVERAGE(ESITI_QUESTIONARI!N321:T321,ESITI_QUESTIONARI!V321:X321,ESITI_QUESTIONARI!Z321:AD321,ESITI_QUESTIONARI!AF321:AH321,ESITI_QUESTIONARI!AJ321:AL321,ESITI_QUESTIONARI!AN321,ESITI_QUESTIONARI!AQ321)),"NON RISPONDE",AVERAGE(ESITI_QUESTIONARI!N321:T321,ESITI_QUESTIONARI!V321:X321,ESITI_QUESTIONARI!Z321:AD321,ESITI_QUESTIONARI!AF321:AH321,ESITI_QUESTIONARI!AJ321:AL321,ESITI_QUESTIONARI!AN321,ESITI_QUESTIONARI!AQ321)))</f>
        <v/>
      </c>
    </row>
    <row r="322" spans="1:8">
      <c r="A322" t="str">
        <f>IF(ESITI_QUESTIONARI!A322="","",TRIM(ESITI_QUESTIONARI!A322))</f>
        <v/>
      </c>
      <c r="B322" t="str">
        <f t="shared" si="5"/>
        <v/>
      </c>
      <c r="C322" t="str">
        <f>IF(ESITI_QUESTIONARI!C322="","",TRIM(ESITI_QUESTIONARI!C322))</f>
        <v/>
      </c>
      <c r="D322" t="str">
        <f>IFERROR(UPPER(TRIM(ESITI_QUESTIONARI!U322)),"")</f>
        <v/>
      </c>
      <c r="E322" t="str">
        <f>IFERROR(UPPER(TRIM(ESITI_QUESTIONARI!Y322)),"")</f>
        <v/>
      </c>
      <c r="F322" t="str">
        <f>IFERROR(UPPER(TRIM(ESITI_QUESTIONARI!AE322)),"")</f>
        <v/>
      </c>
      <c r="G322" t="str">
        <f>IFERROR(UPPER(TRIM(ESITI_QUESTIONARI!AI322)),"")</f>
        <v/>
      </c>
      <c r="H322" s="8" t="str">
        <f>IF(C322="","",IF(ISERROR(AVERAGE(ESITI_QUESTIONARI!N322:T322,ESITI_QUESTIONARI!V322:X322,ESITI_QUESTIONARI!Z322:AD322,ESITI_QUESTIONARI!AF322:AH322,ESITI_QUESTIONARI!AJ322:AL322,ESITI_QUESTIONARI!AN322,ESITI_QUESTIONARI!AQ322)),"NON RISPONDE",AVERAGE(ESITI_QUESTIONARI!N322:T322,ESITI_QUESTIONARI!V322:X322,ESITI_QUESTIONARI!Z322:AD322,ESITI_QUESTIONARI!AF322:AH322,ESITI_QUESTIONARI!AJ322:AL322,ESITI_QUESTIONARI!AN322,ESITI_QUESTIONARI!AQ322)))</f>
        <v/>
      </c>
    </row>
    <row r="323" spans="1:8">
      <c r="A323" t="str">
        <f>IF(ESITI_QUESTIONARI!A323="","",TRIM(ESITI_QUESTIONARI!A323))</f>
        <v/>
      </c>
      <c r="B323" t="str">
        <f t="shared" ref="B323:B386" si="6">IF(C323="","",C323)</f>
        <v/>
      </c>
      <c r="C323" t="str">
        <f>IF(ESITI_QUESTIONARI!C323="","",TRIM(ESITI_QUESTIONARI!C323))</f>
        <v/>
      </c>
      <c r="D323" t="str">
        <f>IFERROR(UPPER(TRIM(ESITI_QUESTIONARI!U323)),"")</f>
        <v/>
      </c>
      <c r="E323" t="str">
        <f>IFERROR(UPPER(TRIM(ESITI_QUESTIONARI!Y323)),"")</f>
        <v/>
      </c>
      <c r="F323" t="str">
        <f>IFERROR(UPPER(TRIM(ESITI_QUESTIONARI!AE323)),"")</f>
        <v/>
      </c>
      <c r="G323" t="str">
        <f>IFERROR(UPPER(TRIM(ESITI_QUESTIONARI!AI323)),"")</f>
        <v/>
      </c>
      <c r="H323" s="8" t="str">
        <f>IF(C323="","",IF(ISERROR(AVERAGE(ESITI_QUESTIONARI!N323:T323,ESITI_QUESTIONARI!V323:X323,ESITI_QUESTIONARI!Z323:AD323,ESITI_QUESTIONARI!AF323:AH323,ESITI_QUESTIONARI!AJ323:AL323,ESITI_QUESTIONARI!AN323,ESITI_QUESTIONARI!AQ323)),"NON RISPONDE",AVERAGE(ESITI_QUESTIONARI!N323:T323,ESITI_QUESTIONARI!V323:X323,ESITI_QUESTIONARI!Z323:AD323,ESITI_QUESTIONARI!AF323:AH323,ESITI_QUESTIONARI!AJ323:AL323,ESITI_QUESTIONARI!AN323,ESITI_QUESTIONARI!AQ323)))</f>
        <v/>
      </c>
    </row>
    <row r="324" spans="1:8">
      <c r="A324" t="str">
        <f>IF(ESITI_QUESTIONARI!A324="","",TRIM(ESITI_QUESTIONARI!A324))</f>
        <v/>
      </c>
      <c r="B324" t="str">
        <f t="shared" si="6"/>
        <v/>
      </c>
      <c r="C324" t="str">
        <f>IF(ESITI_QUESTIONARI!C324="","",TRIM(ESITI_QUESTIONARI!C324))</f>
        <v/>
      </c>
      <c r="D324" t="str">
        <f>IFERROR(UPPER(TRIM(ESITI_QUESTIONARI!U324)),"")</f>
        <v/>
      </c>
      <c r="E324" t="str">
        <f>IFERROR(UPPER(TRIM(ESITI_QUESTIONARI!Y324)),"")</f>
        <v/>
      </c>
      <c r="F324" t="str">
        <f>IFERROR(UPPER(TRIM(ESITI_QUESTIONARI!AE324)),"")</f>
        <v/>
      </c>
      <c r="G324" t="str">
        <f>IFERROR(UPPER(TRIM(ESITI_QUESTIONARI!AI324)),"")</f>
        <v/>
      </c>
      <c r="H324" s="8" t="str">
        <f>IF(C324="","",IF(ISERROR(AVERAGE(ESITI_QUESTIONARI!N324:T324,ESITI_QUESTIONARI!V324:X324,ESITI_QUESTIONARI!Z324:AD324,ESITI_QUESTIONARI!AF324:AH324,ESITI_QUESTIONARI!AJ324:AL324,ESITI_QUESTIONARI!AN324,ESITI_QUESTIONARI!AQ324)),"NON RISPONDE",AVERAGE(ESITI_QUESTIONARI!N324:T324,ESITI_QUESTIONARI!V324:X324,ESITI_QUESTIONARI!Z324:AD324,ESITI_QUESTIONARI!AF324:AH324,ESITI_QUESTIONARI!AJ324:AL324,ESITI_QUESTIONARI!AN324,ESITI_QUESTIONARI!AQ324)))</f>
        <v/>
      </c>
    </row>
    <row r="325" spans="1:8">
      <c r="A325" t="str">
        <f>IF(ESITI_QUESTIONARI!A325="","",TRIM(ESITI_QUESTIONARI!A325))</f>
        <v/>
      </c>
      <c r="B325" t="str">
        <f t="shared" si="6"/>
        <v/>
      </c>
      <c r="C325" t="str">
        <f>IF(ESITI_QUESTIONARI!C325="","",TRIM(ESITI_QUESTIONARI!C325))</f>
        <v/>
      </c>
      <c r="D325" t="str">
        <f>IFERROR(UPPER(TRIM(ESITI_QUESTIONARI!U325)),"")</f>
        <v/>
      </c>
      <c r="E325" t="str">
        <f>IFERROR(UPPER(TRIM(ESITI_QUESTIONARI!Y325)),"")</f>
        <v/>
      </c>
      <c r="F325" t="str">
        <f>IFERROR(UPPER(TRIM(ESITI_QUESTIONARI!AE325)),"")</f>
        <v/>
      </c>
      <c r="G325" t="str">
        <f>IFERROR(UPPER(TRIM(ESITI_QUESTIONARI!AI325)),"")</f>
        <v/>
      </c>
      <c r="H325" s="8" t="str">
        <f>IF(C325="","",IF(ISERROR(AVERAGE(ESITI_QUESTIONARI!N325:T325,ESITI_QUESTIONARI!V325:X325,ESITI_QUESTIONARI!Z325:AD325,ESITI_QUESTIONARI!AF325:AH325,ESITI_QUESTIONARI!AJ325:AL325,ESITI_QUESTIONARI!AN325,ESITI_QUESTIONARI!AQ325)),"NON RISPONDE",AVERAGE(ESITI_QUESTIONARI!N325:T325,ESITI_QUESTIONARI!V325:X325,ESITI_QUESTIONARI!Z325:AD325,ESITI_QUESTIONARI!AF325:AH325,ESITI_QUESTIONARI!AJ325:AL325,ESITI_QUESTIONARI!AN325,ESITI_QUESTIONARI!AQ325)))</f>
        <v/>
      </c>
    </row>
    <row r="326" spans="1:8">
      <c r="A326" t="str">
        <f>IF(ESITI_QUESTIONARI!A326="","",TRIM(ESITI_QUESTIONARI!A326))</f>
        <v/>
      </c>
      <c r="B326" t="str">
        <f t="shared" si="6"/>
        <v/>
      </c>
      <c r="C326" t="str">
        <f>IF(ESITI_QUESTIONARI!C326="","",TRIM(ESITI_QUESTIONARI!C326))</f>
        <v/>
      </c>
      <c r="D326" t="str">
        <f>IFERROR(UPPER(TRIM(ESITI_QUESTIONARI!U326)),"")</f>
        <v/>
      </c>
      <c r="E326" t="str">
        <f>IFERROR(UPPER(TRIM(ESITI_QUESTIONARI!Y326)),"")</f>
        <v/>
      </c>
      <c r="F326" t="str">
        <f>IFERROR(UPPER(TRIM(ESITI_QUESTIONARI!AE326)),"")</f>
        <v/>
      </c>
      <c r="G326" t="str">
        <f>IFERROR(UPPER(TRIM(ESITI_QUESTIONARI!AI326)),"")</f>
        <v/>
      </c>
      <c r="H326" s="8" t="str">
        <f>IF(C326="","",IF(ISERROR(AVERAGE(ESITI_QUESTIONARI!N326:T326,ESITI_QUESTIONARI!V326:X326,ESITI_QUESTIONARI!Z326:AD326,ESITI_QUESTIONARI!AF326:AH326,ESITI_QUESTIONARI!AJ326:AL326,ESITI_QUESTIONARI!AN326,ESITI_QUESTIONARI!AQ326)),"NON RISPONDE",AVERAGE(ESITI_QUESTIONARI!N326:T326,ESITI_QUESTIONARI!V326:X326,ESITI_QUESTIONARI!Z326:AD326,ESITI_QUESTIONARI!AF326:AH326,ESITI_QUESTIONARI!AJ326:AL326,ESITI_QUESTIONARI!AN326,ESITI_QUESTIONARI!AQ326)))</f>
        <v/>
      </c>
    </row>
    <row r="327" spans="1:8">
      <c r="A327" t="str">
        <f>IF(ESITI_QUESTIONARI!A327="","",TRIM(ESITI_QUESTIONARI!A327))</f>
        <v/>
      </c>
      <c r="B327" t="str">
        <f t="shared" si="6"/>
        <v/>
      </c>
      <c r="C327" t="str">
        <f>IF(ESITI_QUESTIONARI!C327="","",TRIM(ESITI_QUESTIONARI!C327))</f>
        <v/>
      </c>
      <c r="D327" t="str">
        <f>IFERROR(UPPER(TRIM(ESITI_QUESTIONARI!U327)),"")</f>
        <v/>
      </c>
      <c r="E327" t="str">
        <f>IFERROR(UPPER(TRIM(ESITI_QUESTIONARI!Y327)),"")</f>
        <v/>
      </c>
      <c r="F327" t="str">
        <f>IFERROR(UPPER(TRIM(ESITI_QUESTIONARI!AE327)),"")</f>
        <v/>
      </c>
      <c r="G327" t="str">
        <f>IFERROR(UPPER(TRIM(ESITI_QUESTIONARI!AI327)),"")</f>
        <v/>
      </c>
      <c r="H327" s="8" t="str">
        <f>IF(C327="","",IF(ISERROR(AVERAGE(ESITI_QUESTIONARI!N327:T327,ESITI_QUESTIONARI!V327:X327,ESITI_QUESTIONARI!Z327:AD327,ESITI_QUESTIONARI!AF327:AH327,ESITI_QUESTIONARI!AJ327:AL327,ESITI_QUESTIONARI!AN327,ESITI_QUESTIONARI!AQ327)),"NON RISPONDE",AVERAGE(ESITI_QUESTIONARI!N327:T327,ESITI_QUESTIONARI!V327:X327,ESITI_QUESTIONARI!Z327:AD327,ESITI_QUESTIONARI!AF327:AH327,ESITI_QUESTIONARI!AJ327:AL327,ESITI_QUESTIONARI!AN327,ESITI_QUESTIONARI!AQ327)))</f>
        <v/>
      </c>
    </row>
    <row r="328" spans="1:8">
      <c r="A328" t="str">
        <f>IF(ESITI_QUESTIONARI!A328="","",TRIM(ESITI_QUESTIONARI!A328))</f>
        <v/>
      </c>
      <c r="B328" t="str">
        <f t="shared" si="6"/>
        <v/>
      </c>
      <c r="C328" t="str">
        <f>IF(ESITI_QUESTIONARI!C328="","",TRIM(ESITI_QUESTIONARI!C328))</f>
        <v/>
      </c>
      <c r="D328" t="str">
        <f>IFERROR(UPPER(TRIM(ESITI_QUESTIONARI!U328)),"")</f>
        <v/>
      </c>
      <c r="E328" t="str">
        <f>IFERROR(UPPER(TRIM(ESITI_QUESTIONARI!Y328)),"")</f>
        <v/>
      </c>
      <c r="F328" t="str">
        <f>IFERROR(UPPER(TRIM(ESITI_QUESTIONARI!AE328)),"")</f>
        <v/>
      </c>
      <c r="G328" t="str">
        <f>IFERROR(UPPER(TRIM(ESITI_QUESTIONARI!AI328)),"")</f>
        <v/>
      </c>
      <c r="H328" s="8" t="str">
        <f>IF(C328="","",IF(ISERROR(AVERAGE(ESITI_QUESTIONARI!N328:T328,ESITI_QUESTIONARI!V328:X328,ESITI_QUESTIONARI!Z328:AD328,ESITI_QUESTIONARI!AF328:AH328,ESITI_QUESTIONARI!AJ328:AL328,ESITI_QUESTIONARI!AN328,ESITI_QUESTIONARI!AQ328)),"NON RISPONDE",AVERAGE(ESITI_QUESTIONARI!N328:T328,ESITI_QUESTIONARI!V328:X328,ESITI_QUESTIONARI!Z328:AD328,ESITI_QUESTIONARI!AF328:AH328,ESITI_QUESTIONARI!AJ328:AL328,ESITI_QUESTIONARI!AN328,ESITI_QUESTIONARI!AQ328)))</f>
        <v/>
      </c>
    </row>
    <row r="329" spans="1:8">
      <c r="A329" t="str">
        <f>IF(ESITI_QUESTIONARI!A329="","",TRIM(ESITI_QUESTIONARI!A329))</f>
        <v/>
      </c>
      <c r="B329" t="str">
        <f t="shared" si="6"/>
        <v/>
      </c>
      <c r="C329" t="str">
        <f>IF(ESITI_QUESTIONARI!C329="","",TRIM(ESITI_QUESTIONARI!C329))</f>
        <v/>
      </c>
      <c r="D329" t="str">
        <f>IFERROR(UPPER(TRIM(ESITI_QUESTIONARI!U329)),"")</f>
        <v/>
      </c>
      <c r="E329" t="str">
        <f>IFERROR(UPPER(TRIM(ESITI_QUESTIONARI!Y329)),"")</f>
        <v/>
      </c>
      <c r="F329" t="str">
        <f>IFERROR(UPPER(TRIM(ESITI_QUESTIONARI!AE329)),"")</f>
        <v/>
      </c>
      <c r="G329" t="str">
        <f>IFERROR(UPPER(TRIM(ESITI_QUESTIONARI!AI329)),"")</f>
        <v/>
      </c>
      <c r="H329" s="8" t="str">
        <f>IF(C329="","",IF(ISERROR(AVERAGE(ESITI_QUESTIONARI!N329:T329,ESITI_QUESTIONARI!V329:X329,ESITI_QUESTIONARI!Z329:AD329,ESITI_QUESTIONARI!AF329:AH329,ESITI_QUESTIONARI!AJ329:AL329,ESITI_QUESTIONARI!AN329,ESITI_QUESTIONARI!AQ329)),"NON RISPONDE",AVERAGE(ESITI_QUESTIONARI!N329:T329,ESITI_QUESTIONARI!V329:X329,ESITI_QUESTIONARI!Z329:AD329,ESITI_QUESTIONARI!AF329:AH329,ESITI_QUESTIONARI!AJ329:AL329,ESITI_QUESTIONARI!AN329,ESITI_QUESTIONARI!AQ329)))</f>
        <v/>
      </c>
    </row>
    <row r="330" spans="1:8">
      <c r="A330" t="str">
        <f>IF(ESITI_QUESTIONARI!A330="","",TRIM(ESITI_QUESTIONARI!A330))</f>
        <v/>
      </c>
      <c r="B330" t="str">
        <f t="shared" si="6"/>
        <v/>
      </c>
      <c r="C330" t="str">
        <f>IF(ESITI_QUESTIONARI!C330="","",TRIM(ESITI_QUESTIONARI!C330))</f>
        <v/>
      </c>
      <c r="D330" t="str">
        <f>IFERROR(UPPER(TRIM(ESITI_QUESTIONARI!U330)),"")</f>
        <v/>
      </c>
      <c r="E330" t="str">
        <f>IFERROR(UPPER(TRIM(ESITI_QUESTIONARI!Y330)),"")</f>
        <v/>
      </c>
      <c r="F330" t="str">
        <f>IFERROR(UPPER(TRIM(ESITI_QUESTIONARI!AE330)),"")</f>
        <v/>
      </c>
      <c r="G330" t="str">
        <f>IFERROR(UPPER(TRIM(ESITI_QUESTIONARI!AI330)),"")</f>
        <v/>
      </c>
      <c r="H330" s="8" t="str">
        <f>IF(C330="","",IF(ISERROR(AVERAGE(ESITI_QUESTIONARI!N330:T330,ESITI_QUESTIONARI!V330:X330,ESITI_QUESTIONARI!Z330:AD330,ESITI_QUESTIONARI!AF330:AH330,ESITI_QUESTIONARI!AJ330:AL330,ESITI_QUESTIONARI!AN330,ESITI_QUESTIONARI!AQ330)),"NON RISPONDE",AVERAGE(ESITI_QUESTIONARI!N330:T330,ESITI_QUESTIONARI!V330:X330,ESITI_QUESTIONARI!Z330:AD330,ESITI_QUESTIONARI!AF330:AH330,ESITI_QUESTIONARI!AJ330:AL330,ESITI_QUESTIONARI!AN330,ESITI_QUESTIONARI!AQ330)))</f>
        <v/>
      </c>
    </row>
    <row r="331" spans="1:8">
      <c r="A331" t="str">
        <f>IF(ESITI_QUESTIONARI!A331="","",TRIM(ESITI_QUESTIONARI!A331))</f>
        <v/>
      </c>
      <c r="B331" t="str">
        <f t="shared" si="6"/>
        <v/>
      </c>
      <c r="C331" t="str">
        <f>IF(ESITI_QUESTIONARI!C331="","",TRIM(ESITI_QUESTIONARI!C331))</f>
        <v/>
      </c>
      <c r="D331" t="str">
        <f>IFERROR(UPPER(TRIM(ESITI_QUESTIONARI!U331)),"")</f>
        <v/>
      </c>
      <c r="E331" t="str">
        <f>IFERROR(UPPER(TRIM(ESITI_QUESTIONARI!Y331)),"")</f>
        <v/>
      </c>
      <c r="F331" t="str">
        <f>IFERROR(UPPER(TRIM(ESITI_QUESTIONARI!AE331)),"")</f>
        <v/>
      </c>
      <c r="G331" t="str">
        <f>IFERROR(UPPER(TRIM(ESITI_QUESTIONARI!AI331)),"")</f>
        <v/>
      </c>
      <c r="H331" s="8" t="str">
        <f>IF(C331="","",IF(ISERROR(AVERAGE(ESITI_QUESTIONARI!N331:T331,ESITI_QUESTIONARI!V331:X331,ESITI_QUESTIONARI!Z331:AD331,ESITI_QUESTIONARI!AF331:AH331,ESITI_QUESTIONARI!AJ331:AL331,ESITI_QUESTIONARI!AN331,ESITI_QUESTIONARI!AQ331)),"NON RISPONDE",AVERAGE(ESITI_QUESTIONARI!N331:T331,ESITI_QUESTIONARI!V331:X331,ESITI_QUESTIONARI!Z331:AD331,ESITI_QUESTIONARI!AF331:AH331,ESITI_QUESTIONARI!AJ331:AL331,ESITI_QUESTIONARI!AN331,ESITI_QUESTIONARI!AQ331)))</f>
        <v/>
      </c>
    </row>
    <row r="332" spans="1:8">
      <c r="A332" t="str">
        <f>IF(ESITI_QUESTIONARI!A332="","",TRIM(ESITI_QUESTIONARI!A332))</f>
        <v/>
      </c>
      <c r="B332" t="str">
        <f t="shared" si="6"/>
        <v/>
      </c>
      <c r="C332" t="str">
        <f>IF(ESITI_QUESTIONARI!C332="","",TRIM(ESITI_QUESTIONARI!C332))</f>
        <v/>
      </c>
      <c r="D332" t="str">
        <f>IFERROR(UPPER(TRIM(ESITI_QUESTIONARI!U332)),"")</f>
        <v/>
      </c>
      <c r="E332" t="str">
        <f>IFERROR(UPPER(TRIM(ESITI_QUESTIONARI!Y332)),"")</f>
        <v/>
      </c>
      <c r="F332" t="str">
        <f>IFERROR(UPPER(TRIM(ESITI_QUESTIONARI!AE332)),"")</f>
        <v/>
      </c>
      <c r="G332" t="str">
        <f>IFERROR(UPPER(TRIM(ESITI_QUESTIONARI!AI332)),"")</f>
        <v/>
      </c>
      <c r="H332" s="8" t="str">
        <f>IF(C332="","",IF(ISERROR(AVERAGE(ESITI_QUESTIONARI!N332:T332,ESITI_QUESTIONARI!V332:X332,ESITI_QUESTIONARI!Z332:AD332,ESITI_QUESTIONARI!AF332:AH332,ESITI_QUESTIONARI!AJ332:AL332,ESITI_QUESTIONARI!AN332,ESITI_QUESTIONARI!AQ332)),"NON RISPONDE",AVERAGE(ESITI_QUESTIONARI!N332:T332,ESITI_QUESTIONARI!V332:X332,ESITI_QUESTIONARI!Z332:AD332,ESITI_QUESTIONARI!AF332:AH332,ESITI_QUESTIONARI!AJ332:AL332,ESITI_QUESTIONARI!AN332,ESITI_QUESTIONARI!AQ332)))</f>
        <v/>
      </c>
    </row>
    <row r="333" spans="1:8">
      <c r="A333" t="str">
        <f>IF(ESITI_QUESTIONARI!A333="","",TRIM(ESITI_QUESTIONARI!A333))</f>
        <v/>
      </c>
      <c r="B333" t="str">
        <f t="shared" si="6"/>
        <v/>
      </c>
      <c r="C333" t="str">
        <f>IF(ESITI_QUESTIONARI!C333="","",TRIM(ESITI_QUESTIONARI!C333))</f>
        <v/>
      </c>
      <c r="D333" t="str">
        <f>IFERROR(UPPER(TRIM(ESITI_QUESTIONARI!U333)),"")</f>
        <v/>
      </c>
      <c r="E333" t="str">
        <f>IFERROR(UPPER(TRIM(ESITI_QUESTIONARI!Y333)),"")</f>
        <v/>
      </c>
      <c r="F333" t="str">
        <f>IFERROR(UPPER(TRIM(ESITI_QUESTIONARI!AE333)),"")</f>
        <v/>
      </c>
      <c r="G333" t="str">
        <f>IFERROR(UPPER(TRIM(ESITI_QUESTIONARI!AI333)),"")</f>
        <v/>
      </c>
      <c r="H333" s="8" t="str">
        <f>IF(C333="","",IF(ISERROR(AVERAGE(ESITI_QUESTIONARI!N333:T333,ESITI_QUESTIONARI!V333:X333,ESITI_QUESTIONARI!Z333:AD333,ESITI_QUESTIONARI!AF333:AH333,ESITI_QUESTIONARI!AJ333:AL333,ESITI_QUESTIONARI!AN333,ESITI_QUESTIONARI!AQ333)),"NON RISPONDE",AVERAGE(ESITI_QUESTIONARI!N333:T333,ESITI_QUESTIONARI!V333:X333,ESITI_QUESTIONARI!Z333:AD333,ESITI_QUESTIONARI!AF333:AH333,ESITI_QUESTIONARI!AJ333:AL333,ESITI_QUESTIONARI!AN333,ESITI_QUESTIONARI!AQ333)))</f>
        <v/>
      </c>
    </row>
    <row r="334" spans="1:8">
      <c r="A334" t="str">
        <f>IF(ESITI_QUESTIONARI!A334="","",TRIM(ESITI_QUESTIONARI!A334))</f>
        <v/>
      </c>
      <c r="B334" t="str">
        <f t="shared" si="6"/>
        <v/>
      </c>
      <c r="C334" t="str">
        <f>IF(ESITI_QUESTIONARI!C334="","",TRIM(ESITI_QUESTIONARI!C334))</f>
        <v/>
      </c>
      <c r="D334" t="str">
        <f>IFERROR(UPPER(TRIM(ESITI_QUESTIONARI!U334)),"")</f>
        <v/>
      </c>
      <c r="E334" t="str">
        <f>IFERROR(UPPER(TRIM(ESITI_QUESTIONARI!Y334)),"")</f>
        <v/>
      </c>
      <c r="F334" t="str">
        <f>IFERROR(UPPER(TRIM(ESITI_QUESTIONARI!AE334)),"")</f>
        <v/>
      </c>
      <c r="G334" t="str">
        <f>IFERROR(UPPER(TRIM(ESITI_QUESTIONARI!AI334)),"")</f>
        <v/>
      </c>
      <c r="H334" s="8" t="str">
        <f>IF(C334="","",IF(ISERROR(AVERAGE(ESITI_QUESTIONARI!N334:T334,ESITI_QUESTIONARI!V334:X334,ESITI_QUESTIONARI!Z334:AD334,ESITI_QUESTIONARI!AF334:AH334,ESITI_QUESTIONARI!AJ334:AL334,ESITI_QUESTIONARI!AN334,ESITI_QUESTIONARI!AQ334)),"NON RISPONDE",AVERAGE(ESITI_QUESTIONARI!N334:T334,ESITI_QUESTIONARI!V334:X334,ESITI_QUESTIONARI!Z334:AD334,ESITI_QUESTIONARI!AF334:AH334,ESITI_QUESTIONARI!AJ334:AL334,ESITI_QUESTIONARI!AN334,ESITI_QUESTIONARI!AQ334)))</f>
        <v/>
      </c>
    </row>
    <row r="335" spans="1:8">
      <c r="A335" t="str">
        <f>IF(ESITI_QUESTIONARI!A335="","",TRIM(ESITI_QUESTIONARI!A335))</f>
        <v/>
      </c>
      <c r="B335" t="str">
        <f t="shared" si="6"/>
        <v/>
      </c>
      <c r="C335" t="str">
        <f>IF(ESITI_QUESTIONARI!C335="","",TRIM(ESITI_QUESTIONARI!C335))</f>
        <v/>
      </c>
      <c r="D335" t="str">
        <f>IFERROR(UPPER(TRIM(ESITI_QUESTIONARI!U335)),"")</f>
        <v/>
      </c>
      <c r="E335" t="str">
        <f>IFERROR(UPPER(TRIM(ESITI_QUESTIONARI!Y335)),"")</f>
        <v/>
      </c>
      <c r="F335" t="str">
        <f>IFERROR(UPPER(TRIM(ESITI_QUESTIONARI!AE335)),"")</f>
        <v/>
      </c>
      <c r="G335" t="str">
        <f>IFERROR(UPPER(TRIM(ESITI_QUESTIONARI!AI335)),"")</f>
        <v/>
      </c>
      <c r="H335" s="8" t="str">
        <f>IF(C335="","",IF(ISERROR(AVERAGE(ESITI_QUESTIONARI!N335:T335,ESITI_QUESTIONARI!V335:X335,ESITI_QUESTIONARI!Z335:AD335,ESITI_QUESTIONARI!AF335:AH335,ESITI_QUESTIONARI!AJ335:AL335,ESITI_QUESTIONARI!AN335,ESITI_QUESTIONARI!AQ335)),"NON RISPONDE",AVERAGE(ESITI_QUESTIONARI!N335:T335,ESITI_QUESTIONARI!V335:X335,ESITI_QUESTIONARI!Z335:AD335,ESITI_QUESTIONARI!AF335:AH335,ESITI_QUESTIONARI!AJ335:AL335,ESITI_QUESTIONARI!AN335,ESITI_QUESTIONARI!AQ335)))</f>
        <v/>
      </c>
    </row>
    <row r="336" spans="1:8">
      <c r="A336" t="str">
        <f>IF(ESITI_QUESTIONARI!A336="","",TRIM(ESITI_QUESTIONARI!A336))</f>
        <v/>
      </c>
      <c r="B336" t="str">
        <f t="shared" si="6"/>
        <v/>
      </c>
      <c r="C336" t="str">
        <f>IF(ESITI_QUESTIONARI!C336="","",TRIM(ESITI_QUESTIONARI!C336))</f>
        <v/>
      </c>
      <c r="D336" t="str">
        <f>IFERROR(UPPER(TRIM(ESITI_QUESTIONARI!U336)),"")</f>
        <v/>
      </c>
      <c r="E336" t="str">
        <f>IFERROR(UPPER(TRIM(ESITI_QUESTIONARI!Y336)),"")</f>
        <v/>
      </c>
      <c r="F336" t="str">
        <f>IFERROR(UPPER(TRIM(ESITI_QUESTIONARI!AE336)),"")</f>
        <v/>
      </c>
      <c r="G336" t="str">
        <f>IFERROR(UPPER(TRIM(ESITI_QUESTIONARI!AI336)),"")</f>
        <v/>
      </c>
      <c r="H336" s="8" t="str">
        <f>IF(C336="","",IF(ISERROR(AVERAGE(ESITI_QUESTIONARI!N336:T336,ESITI_QUESTIONARI!V336:X336,ESITI_QUESTIONARI!Z336:AD336,ESITI_QUESTIONARI!AF336:AH336,ESITI_QUESTIONARI!AJ336:AL336,ESITI_QUESTIONARI!AN336,ESITI_QUESTIONARI!AQ336)),"NON RISPONDE",AVERAGE(ESITI_QUESTIONARI!N336:T336,ESITI_QUESTIONARI!V336:X336,ESITI_QUESTIONARI!Z336:AD336,ESITI_QUESTIONARI!AF336:AH336,ESITI_QUESTIONARI!AJ336:AL336,ESITI_QUESTIONARI!AN336,ESITI_QUESTIONARI!AQ336)))</f>
        <v/>
      </c>
    </row>
    <row r="337" spans="1:8">
      <c r="A337" t="str">
        <f>IF(ESITI_QUESTIONARI!A337="","",TRIM(ESITI_QUESTIONARI!A337))</f>
        <v/>
      </c>
      <c r="B337" t="str">
        <f t="shared" si="6"/>
        <v/>
      </c>
      <c r="C337" t="str">
        <f>IF(ESITI_QUESTIONARI!C337="","",TRIM(ESITI_QUESTIONARI!C337))</f>
        <v/>
      </c>
      <c r="D337" t="str">
        <f>IFERROR(UPPER(TRIM(ESITI_QUESTIONARI!U337)),"")</f>
        <v/>
      </c>
      <c r="E337" t="str">
        <f>IFERROR(UPPER(TRIM(ESITI_QUESTIONARI!Y337)),"")</f>
        <v/>
      </c>
      <c r="F337" t="str">
        <f>IFERROR(UPPER(TRIM(ESITI_QUESTIONARI!AE337)),"")</f>
        <v/>
      </c>
      <c r="G337" t="str">
        <f>IFERROR(UPPER(TRIM(ESITI_QUESTIONARI!AI337)),"")</f>
        <v/>
      </c>
      <c r="H337" s="8" t="str">
        <f>IF(C337="","",IF(ISERROR(AVERAGE(ESITI_QUESTIONARI!N337:T337,ESITI_QUESTIONARI!V337:X337,ESITI_QUESTIONARI!Z337:AD337,ESITI_QUESTIONARI!AF337:AH337,ESITI_QUESTIONARI!AJ337:AL337,ESITI_QUESTIONARI!AN337,ESITI_QUESTIONARI!AQ337)),"NON RISPONDE",AVERAGE(ESITI_QUESTIONARI!N337:T337,ESITI_QUESTIONARI!V337:X337,ESITI_QUESTIONARI!Z337:AD337,ESITI_QUESTIONARI!AF337:AH337,ESITI_QUESTIONARI!AJ337:AL337,ESITI_QUESTIONARI!AN337,ESITI_QUESTIONARI!AQ337)))</f>
        <v/>
      </c>
    </row>
    <row r="338" spans="1:8">
      <c r="A338" t="str">
        <f>IF(ESITI_QUESTIONARI!A338="","",TRIM(ESITI_QUESTIONARI!A338))</f>
        <v/>
      </c>
      <c r="B338" t="str">
        <f t="shared" si="6"/>
        <v/>
      </c>
      <c r="C338" t="str">
        <f>IF(ESITI_QUESTIONARI!C338="","",TRIM(ESITI_QUESTIONARI!C338))</f>
        <v/>
      </c>
      <c r="D338" t="str">
        <f>IFERROR(UPPER(TRIM(ESITI_QUESTIONARI!U338)),"")</f>
        <v/>
      </c>
      <c r="E338" t="str">
        <f>IFERROR(UPPER(TRIM(ESITI_QUESTIONARI!Y338)),"")</f>
        <v/>
      </c>
      <c r="F338" t="str">
        <f>IFERROR(UPPER(TRIM(ESITI_QUESTIONARI!AE338)),"")</f>
        <v/>
      </c>
      <c r="G338" t="str">
        <f>IFERROR(UPPER(TRIM(ESITI_QUESTIONARI!AI338)),"")</f>
        <v/>
      </c>
      <c r="H338" s="8" t="str">
        <f>IF(C338="","",IF(ISERROR(AVERAGE(ESITI_QUESTIONARI!N338:T338,ESITI_QUESTIONARI!V338:X338,ESITI_QUESTIONARI!Z338:AD338,ESITI_QUESTIONARI!AF338:AH338,ESITI_QUESTIONARI!AJ338:AL338,ESITI_QUESTIONARI!AN338,ESITI_QUESTIONARI!AQ338)),"NON RISPONDE",AVERAGE(ESITI_QUESTIONARI!N338:T338,ESITI_QUESTIONARI!V338:X338,ESITI_QUESTIONARI!Z338:AD338,ESITI_QUESTIONARI!AF338:AH338,ESITI_QUESTIONARI!AJ338:AL338,ESITI_QUESTIONARI!AN338,ESITI_QUESTIONARI!AQ338)))</f>
        <v/>
      </c>
    </row>
    <row r="339" spans="1:8">
      <c r="A339" t="str">
        <f>IF(ESITI_QUESTIONARI!A339="","",TRIM(ESITI_QUESTIONARI!A339))</f>
        <v/>
      </c>
      <c r="B339" t="str">
        <f t="shared" si="6"/>
        <v/>
      </c>
      <c r="C339" t="str">
        <f>IF(ESITI_QUESTIONARI!C339="","",TRIM(ESITI_QUESTIONARI!C339))</f>
        <v/>
      </c>
      <c r="D339" t="str">
        <f>IFERROR(UPPER(TRIM(ESITI_QUESTIONARI!U339)),"")</f>
        <v/>
      </c>
      <c r="E339" t="str">
        <f>IFERROR(UPPER(TRIM(ESITI_QUESTIONARI!Y339)),"")</f>
        <v/>
      </c>
      <c r="F339" t="str">
        <f>IFERROR(UPPER(TRIM(ESITI_QUESTIONARI!AE339)),"")</f>
        <v/>
      </c>
      <c r="G339" t="str">
        <f>IFERROR(UPPER(TRIM(ESITI_QUESTIONARI!AI339)),"")</f>
        <v/>
      </c>
      <c r="H339" s="8" t="str">
        <f>IF(C339="","",IF(ISERROR(AVERAGE(ESITI_QUESTIONARI!N339:T339,ESITI_QUESTIONARI!V339:X339,ESITI_QUESTIONARI!Z339:AD339,ESITI_QUESTIONARI!AF339:AH339,ESITI_QUESTIONARI!AJ339:AL339,ESITI_QUESTIONARI!AN339,ESITI_QUESTIONARI!AQ339)),"NON RISPONDE",AVERAGE(ESITI_QUESTIONARI!N339:T339,ESITI_QUESTIONARI!V339:X339,ESITI_QUESTIONARI!Z339:AD339,ESITI_QUESTIONARI!AF339:AH339,ESITI_QUESTIONARI!AJ339:AL339,ESITI_QUESTIONARI!AN339,ESITI_QUESTIONARI!AQ339)))</f>
        <v/>
      </c>
    </row>
    <row r="340" spans="1:8">
      <c r="A340" t="str">
        <f>IF(ESITI_QUESTIONARI!A340="","",TRIM(ESITI_QUESTIONARI!A340))</f>
        <v/>
      </c>
      <c r="B340" t="str">
        <f t="shared" si="6"/>
        <v/>
      </c>
      <c r="C340" t="str">
        <f>IF(ESITI_QUESTIONARI!C340="","",TRIM(ESITI_QUESTIONARI!C340))</f>
        <v/>
      </c>
      <c r="D340" t="str">
        <f>IFERROR(UPPER(TRIM(ESITI_QUESTIONARI!U340)),"")</f>
        <v/>
      </c>
      <c r="E340" t="str">
        <f>IFERROR(UPPER(TRIM(ESITI_QUESTIONARI!Y340)),"")</f>
        <v/>
      </c>
      <c r="F340" t="str">
        <f>IFERROR(UPPER(TRIM(ESITI_QUESTIONARI!AE340)),"")</f>
        <v/>
      </c>
      <c r="G340" t="str">
        <f>IFERROR(UPPER(TRIM(ESITI_QUESTIONARI!AI340)),"")</f>
        <v/>
      </c>
      <c r="H340" s="8" t="str">
        <f>IF(C340="","",IF(ISERROR(AVERAGE(ESITI_QUESTIONARI!N340:T340,ESITI_QUESTIONARI!V340:X340,ESITI_QUESTIONARI!Z340:AD340,ESITI_QUESTIONARI!AF340:AH340,ESITI_QUESTIONARI!AJ340:AL340,ESITI_QUESTIONARI!AN340,ESITI_QUESTIONARI!AQ340)),"NON RISPONDE",AVERAGE(ESITI_QUESTIONARI!N340:T340,ESITI_QUESTIONARI!V340:X340,ESITI_QUESTIONARI!Z340:AD340,ESITI_QUESTIONARI!AF340:AH340,ESITI_QUESTIONARI!AJ340:AL340,ESITI_QUESTIONARI!AN340,ESITI_QUESTIONARI!AQ340)))</f>
        <v/>
      </c>
    </row>
    <row r="341" spans="1:8">
      <c r="A341" t="str">
        <f>IF(ESITI_QUESTIONARI!A341="","",TRIM(ESITI_QUESTIONARI!A341))</f>
        <v/>
      </c>
      <c r="B341" t="str">
        <f t="shared" si="6"/>
        <v/>
      </c>
      <c r="C341" t="str">
        <f>IF(ESITI_QUESTIONARI!C341="","",TRIM(ESITI_QUESTIONARI!C341))</f>
        <v/>
      </c>
      <c r="D341" t="str">
        <f>IFERROR(UPPER(TRIM(ESITI_QUESTIONARI!U341)),"")</f>
        <v/>
      </c>
      <c r="E341" t="str">
        <f>IFERROR(UPPER(TRIM(ESITI_QUESTIONARI!Y341)),"")</f>
        <v/>
      </c>
      <c r="F341" t="str">
        <f>IFERROR(UPPER(TRIM(ESITI_QUESTIONARI!AE341)),"")</f>
        <v/>
      </c>
      <c r="G341" t="str">
        <f>IFERROR(UPPER(TRIM(ESITI_QUESTIONARI!AI341)),"")</f>
        <v/>
      </c>
      <c r="H341" s="8" t="str">
        <f>IF(C341="","",IF(ISERROR(AVERAGE(ESITI_QUESTIONARI!N341:T341,ESITI_QUESTIONARI!V341:X341,ESITI_QUESTIONARI!Z341:AD341,ESITI_QUESTIONARI!AF341:AH341,ESITI_QUESTIONARI!AJ341:AL341,ESITI_QUESTIONARI!AN341,ESITI_QUESTIONARI!AQ341)),"NON RISPONDE",AVERAGE(ESITI_QUESTIONARI!N341:T341,ESITI_QUESTIONARI!V341:X341,ESITI_QUESTIONARI!Z341:AD341,ESITI_QUESTIONARI!AF341:AH341,ESITI_QUESTIONARI!AJ341:AL341,ESITI_QUESTIONARI!AN341,ESITI_QUESTIONARI!AQ341)))</f>
        <v/>
      </c>
    </row>
    <row r="342" spans="1:8">
      <c r="A342" t="str">
        <f>IF(ESITI_QUESTIONARI!A342="","",TRIM(ESITI_QUESTIONARI!A342))</f>
        <v/>
      </c>
      <c r="B342" t="str">
        <f t="shared" si="6"/>
        <v/>
      </c>
      <c r="C342" t="str">
        <f>IF(ESITI_QUESTIONARI!C342="","",TRIM(ESITI_QUESTIONARI!C342))</f>
        <v/>
      </c>
      <c r="D342" t="str">
        <f>IFERROR(UPPER(TRIM(ESITI_QUESTIONARI!U342)),"")</f>
        <v/>
      </c>
      <c r="E342" t="str">
        <f>IFERROR(UPPER(TRIM(ESITI_QUESTIONARI!Y342)),"")</f>
        <v/>
      </c>
      <c r="F342" t="str">
        <f>IFERROR(UPPER(TRIM(ESITI_QUESTIONARI!AE342)),"")</f>
        <v/>
      </c>
      <c r="G342" t="str">
        <f>IFERROR(UPPER(TRIM(ESITI_QUESTIONARI!AI342)),"")</f>
        <v/>
      </c>
      <c r="H342" s="8" t="str">
        <f>IF(C342="","",IF(ISERROR(AVERAGE(ESITI_QUESTIONARI!N342:T342,ESITI_QUESTIONARI!V342:X342,ESITI_QUESTIONARI!Z342:AD342,ESITI_QUESTIONARI!AF342:AH342,ESITI_QUESTIONARI!AJ342:AL342,ESITI_QUESTIONARI!AN342,ESITI_QUESTIONARI!AQ342)),"NON RISPONDE",AVERAGE(ESITI_QUESTIONARI!N342:T342,ESITI_QUESTIONARI!V342:X342,ESITI_QUESTIONARI!Z342:AD342,ESITI_QUESTIONARI!AF342:AH342,ESITI_QUESTIONARI!AJ342:AL342,ESITI_QUESTIONARI!AN342,ESITI_QUESTIONARI!AQ342)))</f>
        <v/>
      </c>
    </row>
    <row r="343" spans="1:8">
      <c r="A343" t="str">
        <f>IF(ESITI_QUESTIONARI!A343="","",TRIM(ESITI_QUESTIONARI!A343))</f>
        <v/>
      </c>
      <c r="B343" t="str">
        <f t="shared" si="6"/>
        <v/>
      </c>
      <c r="C343" t="str">
        <f>IF(ESITI_QUESTIONARI!C343="","",TRIM(ESITI_QUESTIONARI!C343))</f>
        <v/>
      </c>
      <c r="D343" t="str">
        <f>IFERROR(UPPER(TRIM(ESITI_QUESTIONARI!U343)),"")</f>
        <v/>
      </c>
      <c r="E343" t="str">
        <f>IFERROR(UPPER(TRIM(ESITI_QUESTIONARI!Y343)),"")</f>
        <v/>
      </c>
      <c r="F343" t="str">
        <f>IFERROR(UPPER(TRIM(ESITI_QUESTIONARI!AE343)),"")</f>
        <v/>
      </c>
      <c r="G343" t="str">
        <f>IFERROR(UPPER(TRIM(ESITI_QUESTIONARI!AI343)),"")</f>
        <v/>
      </c>
      <c r="H343" s="8" t="str">
        <f>IF(C343="","",IF(ISERROR(AVERAGE(ESITI_QUESTIONARI!N343:T343,ESITI_QUESTIONARI!V343:X343,ESITI_QUESTIONARI!Z343:AD343,ESITI_QUESTIONARI!AF343:AH343,ESITI_QUESTIONARI!AJ343:AL343,ESITI_QUESTIONARI!AN343,ESITI_QUESTIONARI!AQ343)),"NON RISPONDE",AVERAGE(ESITI_QUESTIONARI!N343:T343,ESITI_QUESTIONARI!V343:X343,ESITI_QUESTIONARI!Z343:AD343,ESITI_QUESTIONARI!AF343:AH343,ESITI_QUESTIONARI!AJ343:AL343,ESITI_QUESTIONARI!AN343,ESITI_QUESTIONARI!AQ343)))</f>
        <v/>
      </c>
    </row>
    <row r="344" spans="1:8">
      <c r="A344" t="str">
        <f>IF(ESITI_QUESTIONARI!A344="","",TRIM(ESITI_QUESTIONARI!A344))</f>
        <v/>
      </c>
      <c r="B344" t="str">
        <f t="shared" si="6"/>
        <v/>
      </c>
      <c r="C344" t="str">
        <f>IF(ESITI_QUESTIONARI!C344="","",TRIM(ESITI_QUESTIONARI!C344))</f>
        <v/>
      </c>
      <c r="D344" t="str">
        <f>IFERROR(UPPER(TRIM(ESITI_QUESTIONARI!U344)),"")</f>
        <v/>
      </c>
      <c r="E344" t="str">
        <f>IFERROR(UPPER(TRIM(ESITI_QUESTIONARI!Y344)),"")</f>
        <v/>
      </c>
      <c r="F344" t="str">
        <f>IFERROR(UPPER(TRIM(ESITI_QUESTIONARI!AE344)),"")</f>
        <v/>
      </c>
      <c r="G344" t="str">
        <f>IFERROR(UPPER(TRIM(ESITI_QUESTIONARI!AI344)),"")</f>
        <v/>
      </c>
      <c r="H344" s="8" t="str">
        <f>IF(C344="","",IF(ISERROR(AVERAGE(ESITI_QUESTIONARI!N344:T344,ESITI_QUESTIONARI!V344:X344,ESITI_QUESTIONARI!Z344:AD344,ESITI_QUESTIONARI!AF344:AH344,ESITI_QUESTIONARI!AJ344:AL344,ESITI_QUESTIONARI!AN344,ESITI_QUESTIONARI!AQ344)),"NON RISPONDE",AVERAGE(ESITI_QUESTIONARI!N344:T344,ESITI_QUESTIONARI!V344:X344,ESITI_QUESTIONARI!Z344:AD344,ESITI_QUESTIONARI!AF344:AH344,ESITI_QUESTIONARI!AJ344:AL344,ESITI_QUESTIONARI!AN344,ESITI_QUESTIONARI!AQ344)))</f>
        <v/>
      </c>
    </row>
    <row r="345" spans="1:8">
      <c r="A345" t="str">
        <f>IF(ESITI_QUESTIONARI!A345="","",TRIM(ESITI_QUESTIONARI!A345))</f>
        <v/>
      </c>
      <c r="B345" t="str">
        <f t="shared" si="6"/>
        <v/>
      </c>
      <c r="C345" t="str">
        <f>IF(ESITI_QUESTIONARI!C345="","",TRIM(ESITI_QUESTIONARI!C345))</f>
        <v/>
      </c>
      <c r="D345" t="str">
        <f>IFERROR(UPPER(TRIM(ESITI_QUESTIONARI!U345)),"")</f>
        <v/>
      </c>
      <c r="E345" t="str">
        <f>IFERROR(UPPER(TRIM(ESITI_QUESTIONARI!Y345)),"")</f>
        <v/>
      </c>
      <c r="F345" t="str">
        <f>IFERROR(UPPER(TRIM(ESITI_QUESTIONARI!AE345)),"")</f>
        <v/>
      </c>
      <c r="G345" t="str">
        <f>IFERROR(UPPER(TRIM(ESITI_QUESTIONARI!AI345)),"")</f>
        <v/>
      </c>
      <c r="H345" s="8" t="str">
        <f>IF(C345="","",IF(ISERROR(AVERAGE(ESITI_QUESTIONARI!N345:T345,ESITI_QUESTIONARI!V345:X345,ESITI_QUESTIONARI!Z345:AD345,ESITI_QUESTIONARI!AF345:AH345,ESITI_QUESTIONARI!AJ345:AL345,ESITI_QUESTIONARI!AN345,ESITI_QUESTIONARI!AQ345)),"NON RISPONDE",AVERAGE(ESITI_QUESTIONARI!N345:T345,ESITI_QUESTIONARI!V345:X345,ESITI_QUESTIONARI!Z345:AD345,ESITI_QUESTIONARI!AF345:AH345,ESITI_QUESTIONARI!AJ345:AL345,ESITI_QUESTIONARI!AN345,ESITI_QUESTIONARI!AQ345)))</f>
        <v/>
      </c>
    </row>
    <row r="346" spans="1:8">
      <c r="A346" t="str">
        <f>IF(ESITI_QUESTIONARI!A346="","",TRIM(ESITI_QUESTIONARI!A346))</f>
        <v/>
      </c>
      <c r="B346" t="str">
        <f t="shared" si="6"/>
        <v/>
      </c>
      <c r="C346" t="str">
        <f>IF(ESITI_QUESTIONARI!C346="","",TRIM(ESITI_QUESTIONARI!C346))</f>
        <v/>
      </c>
      <c r="D346" t="str">
        <f>IFERROR(UPPER(TRIM(ESITI_QUESTIONARI!U346)),"")</f>
        <v/>
      </c>
      <c r="E346" t="str">
        <f>IFERROR(UPPER(TRIM(ESITI_QUESTIONARI!Y346)),"")</f>
        <v/>
      </c>
      <c r="F346" t="str">
        <f>IFERROR(UPPER(TRIM(ESITI_QUESTIONARI!AE346)),"")</f>
        <v/>
      </c>
      <c r="G346" t="str">
        <f>IFERROR(UPPER(TRIM(ESITI_QUESTIONARI!AI346)),"")</f>
        <v/>
      </c>
      <c r="H346" s="8" t="str">
        <f>IF(C346="","",IF(ISERROR(AVERAGE(ESITI_QUESTIONARI!N346:T346,ESITI_QUESTIONARI!V346:X346,ESITI_QUESTIONARI!Z346:AD346,ESITI_QUESTIONARI!AF346:AH346,ESITI_QUESTIONARI!AJ346:AL346,ESITI_QUESTIONARI!AN346,ESITI_QUESTIONARI!AQ346)),"NON RISPONDE",AVERAGE(ESITI_QUESTIONARI!N346:T346,ESITI_QUESTIONARI!V346:X346,ESITI_QUESTIONARI!Z346:AD346,ESITI_QUESTIONARI!AF346:AH346,ESITI_QUESTIONARI!AJ346:AL346,ESITI_QUESTIONARI!AN346,ESITI_QUESTIONARI!AQ346)))</f>
        <v/>
      </c>
    </row>
    <row r="347" spans="1:8">
      <c r="A347" t="str">
        <f>IF(ESITI_QUESTIONARI!A347="","",TRIM(ESITI_QUESTIONARI!A347))</f>
        <v/>
      </c>
      <c r="B347" t="str">
        <f t="shared" si="6"/>
        <v/>
      </c>
      <c r="C347" t="str">
        <f>IF(ESITI_QUESTIONARI!C347="","",TRIM(ESITI_QUESTIONARI!C347))</f>
        <v/>
      </c>
      <c r="D347" t="str">
        <f>IFERROR(UPPER(TRIM(ESITI_QUESTIONARI!U347)),"")</f>
        <v/>
      </c>
      <c r="E347" t="str">
        <f>IFERROR(UPPER(TRIM(ESITI_QUESTIONARI!Y347)),"")</f>
        <v/>
      </c>
      <c r="F347" t="str">
        <f>IFERROR(UPPER(TRIM(ESITI_QUESTIONARI!AE347)),"")</f>
        <v/>
      </c>
      <c r="G347" t="str">
        <f>IFERROR(UPPER(TRIM(ESITI_QUESTIONARI!AI347)),"")</f>
        <v/>
      </c>
      <c r="H347" s="8" t="str">
        <f>IF(C347="","",IF(ISERROR(AVERAGE(ESITI_QUESTIONARI!N347:T347,ESITI_QUESTIONARI!V347:X347,ESITI_QUESTIONARI!Z347:AD347,ESITI_QUESTIONARI!AF347:AH347,ESITI_QUESTIONARI!AJ347:AL347,ESITI_QUESTIONARI!AN347,ESITI_QUESTIONARI!AQ347)),"NON RISPONDE",AVERAGE(ESITI_QUESTIONARI!N347:T347,ESITI_QUESTIONARI!V347:X347,ESITI_QUESTIONARI!Z347:AD347,ESITI_QUESTIONARI!AF347:AH347,ESITI_QUESTIONARI!AJ347:AL347,ESITI_QUESTIONARI!AN347,ESITI_QUESTIONARI!AQ347)))</f>
        <v/>
      </c>
    </row>
    <row r="348" spans="1:8">
      <c r="A348" t="str">
        <f>IF(ESITI_QUESTIONARI!A348="","",TRIM(ESITI_QUESTIONARI!A348))</f>
        <v/>
      </c>
      <c r="B348" t="str">
        <f t="shared" si="6"/>
        <v/>
      </c>
      <c r="C348" t="str">
        <f>IF(ESITI_QUESTIONARI!C348="","",TRIM(ESITI_QUESTIONARI!C348))</f>
        <v/>
      </c>
      <c r="D348" t="str">
        <f>IFERROR(UPPER(TRIM(ESITI_QUESTIONARI!U348)),"")</f>
        <v/>
      </c>
      <c r="E348" t="str">
        <f>IFERROR(UPPER(TRIM(ESITI_QUESTIONARI!Y348)),"")</f>
        <v/>
      </c>
      <c r="F348" t="str">
        <f>IFERROR(UPPER(TRIM(ESITI_QUESTIONARI!AE348)),"")</f>
        <v/>
      </c>
      <c r="G348" t="str">
        <f>IFERROR(UPPER(TRIM(ESITI_QUESTIONARI!AI348)),"")</f>
        <v/>
      </c>
      <c r="H348" s="8" t="str">
        <f>IF(C348="","",IF(ISERROR(AVERAGE(ESITI_QUESTIONARI!N348:T348,ESITI_QUESTIONARI!V348:X348,ESITI_QUESTIONARI!Z348:AD348,ESITI_QUESTIONARI!AF348:AH348,ESITI_QUESTIONARI!AJ348:AL348,ESITI_QUESTIONARI!AN348,ESITI_QUESTIONARI!AQ348)),"NON RISPONDE",AVERAGE(ESITI_QUESTIONARI!N348:T348,ESITI_QUESTIONARI!V348:X348,ESITI_QUESTIONARI!Z348:AD348,ESITI_QUESTIONARI!AF348:AH348,ESITI_QUESTIONARI!AJ348:AL348,ESITI_QUESTIONARI!AN348,ESITI_QUESTIONARI!AQ348)))</f>
        <v/>
      </c>
    </row>
    <row r="349" spans="1:8">
      <c r="A349" t="str">
        <f>IF(ESITI_QUESTIONARI!A349="","",TRIM(ESITI_QUESTIONARI!A349))</f>
        <v/>
      </c>
      <c r="B349" t="str">
        <f t="shared" si="6"/>
        <v/>
      </c>
      <c r="C349" t="str">
        <f>IF(ESITI_QUESTIONARI!C349="","",TRIM(ESITI_QUESTIONARI!C349))</f>
        <v/>
      </c>
      <c r="D349" t="str">
        <f>IFERROR(UPPER(TRIM(ESITI_QUESTIONARI!U349)),"")</f>
        <v/>
      </c>
      <c r="E349" t="str">
        <f>IFERROR(UPPER(TRIM(ESITI_QUESTIONARI!Y349)),"")</f>
        <v/>
      </c>
      <c r="F349" t="str">
        <f>IFERROR(UPPER(TRIM(ESITI_QUESTIONARI!AE349)),"")</f>
        <v/>
      </c>
      <c r="G349" t="str">
        <f>IFERROR(UPPER(TRIM(ESITI_QUESTIONARI!AI349)),"")</f>
        <v/>
      </c>
      <c r="H349" s="8" t="str">
        <f>IF(C349="","",IF(ISERROR(AVERAGE(ESITI_QUESTIONARI!N349:T349,ESITI_QUESTIONARI!V349:X349,ESITI_QUESTIONARI!Z349:AD349,ESITI_QUESTIONARI!AF349:AH349,ESITI_QUESTIONARI!AJ349:AL349,ESITI_QUESTIONARI!AN349,ESITI_QUESTIONARI!AQ349)),"NON RISPONDE",AVERAGE(ESITI_QUESTIONARI!N349:T349,ESITI_QUESTIONARI!V349:X349,ESITI_QUESTIONARI!Z349:AD349,ESITI_QUESTIONARI!AF349:AH349,ESITI_QUESTIONARI!AJ349:AL349,ESITI_QUESTIONARI!AN349,ESITI_QUESTIONARI!AQ349)))</f>
        <v/>
      </c>
    </row>
    <row r="350" spans="1:8">
      <c r="A350" t="str">
        <f>IF(ESITI_QUESTIONARI!A350="","",TRIM(ESITI_QUESTIONARI!A350))</f>
        <v/>
      </c>
      <c r="B350" t="str">
        <f t="shared" si="6"/>
        <v/>
      </c>
      <c r="C350" t="str">
        <f>IF(ESITI_QUESTIONARI!C350="","",TRIM(ESITI_QUESTIONARI!C350))</f>
        <v/>
      </c>
      <c r="D350" t="str">
        <f>IFERROR(UPPER(TRIM(ESITI_QUESTIONARI!U350)),"")</f>
        <v/>
      </c>
      <c r="E350" t="str">
        <f>IFERROR(UPPER(TRIM(ESITI_QUESTIONARI!Y350)),"")</f>
        <v/>
      </c>
      <c r="F350" t="str">
        <f>IFERROR(UPPER(TRIM(ESITI_QUESTIONARI!AE350)),"")</f>
        <v/>
      </c>
      <c r="G350" t="str">
        <f>IFERROR(UPPER(TRIM(ESITI_QUESTIONARI!AI350)),"")</f>
        <v/>
      </c>
      <c r="H350" s="8" t="str">
        <f>IF(C350="","",IF(ISERROR(AVERAGE(ESITI_QUESTIONARI!N350:T350,ESITI_QUESTIONARI!V350:X350,ESITI_QUESTIONARI!Z350:AD350,ESITI_QUESTIONARI!AF350:AH350,ESITI_QUESTIONARI!AJ350:AL350,ESITI_QUESTIONARI!AN350,ESITI_QUESTIONARI!AQ350)),"NON RISPONDE",AVERAGE(ESITI_QUESTIONARI!N350:T350,ESITI_QUESTIONARI!V350:X350,ESITI_QUESTIONARI!Z350:AD350,ESITI_QUESTIONARI!AF350:AH350,ESITI_QUESTIONARI!AJ350:AL350,ESITI_QUESTIONARI!AN350,ESITI_QUESTIONARI!AQ350)))</f>
        <v/>
      </c>
    </row>
    <row r="351" spans="1:8">
      <c r="A351" t="str">
        <f>IF(ESITI_QUESTIONARI!A351="","",TRIM(ESITI_QUESTIONARI!A351))</f>
        <v/>
      </c>
      <c r="B351" t="str">
        <f t="shared" si="6"/>
        <v/>
      </c>
      <c r="C351" t="str">
        <f>IF(ESITI_QUESTIONARI!C351="","",TRIM(ESITI_QUESTIONARI!C351))</f>
        <v/>
      </c>
      <c r="D351" t="str">
        <f>IFERROR(UPPER(TRIM(ESITI_QUESTIONARI!U351)),"")</f>
        <v/>
      </c>
      <c r="E351" t="str">
        <f>IFERROR(UPPER(TRIM(ESITI_QUESTIONARI!Y351)),"")</f>
        <v/>
      </c>
      <c r="F351" t="str">
        <f>IFERROR(UPPER(TRIM(ESITI_QUESTIONARI!AE351)),"")</f>
        <v/>
      </c>
      <c r="G351" t="str">
        <f>IFERROR(UPPER(TRIM(ESITI_QUESTIONARI!AI351)),"")</f>
        <v/>
      </c>
      <c r="H351" s="8" t="str">
        <f>IF(C351="","",IF(ISERROR(AVERAGE(ESITI_QUESTIONARI!N351:T351,ESITI_QUESTIONARI!V351:X351,ESITI_QUESTIONARI!Z351:AD351,ESITI_QUESTIONARI!AF351:AH351,ESITI_QUESTIONARI!AJ351:AL351,ESITI_QUESTIONARI!AN351,ESITI_QUESTIONARI!AQ351)),"NON RISPONDE",AVERAGE(ESITI_QUESTIONARI!N351:T351,ESITI_QUESTIONARI!V351:X351,ESITI_QUESTIONARI!Z351:AD351,ESITI_QUESTIONARI!AF351:AH351,ESITI_QUESTIONARI!AJ351:AL351,ESITI_QUESTIONARI!AN351,ESITI_QUESTIONARI!AQ351)))</f>
        <v/>
      </c>
    </row>
    <row r="352" spans="1:8">
      <c r="A352" t="str">
        <f>IF(ESITI_QUESTIONARI!A352="","",TRIM(ESITI_QUESTIONARI!A352))</f>
        <v/>
      </c>
      <c r="B352" t="str">
        <f t="shared" si="6"/>
        <v/>
      </c>
      <c r="C352" t="str">
        <f>IF(ESITI_QUESTIONARI!C352="","",TRIM(ESITI_QUESTIONARI!C352))</f>
        <v/>
      </c>
      <c r="D352" t="str">
        <f>IFERROR(UPPER(TRIM(ESITI_QUESTIONARI!U352)),"")</f>
        <v/>
      </c>
      <c r="E352" t="str">
        <f>IFERROR(UPPER(TRIM(ESITI_QUESTIONARI!Y352)),"")</f>
        <v/>
      </c>
      <c r="F352" t="str">
        <f>IFERROR(UPPER(TRIM(ESITI_QUESTIONARI!AE352)),"")</f>
        <v/>
      </c>
      <c r="G352" t="str">
        <f>IFERROR(UPPER(TRIM(ESITI_QUESTIONARI!AI352)),"")</f>
        <v/>
      </c>
      <c r="H352" s="8" t="str">
        <f>IF(C352="","",IF(ISERROR(AVERAGE(ESITI_QUESTIONARI!N352:T352,ESITI_QUESTIONARI!V352:X352,ESITI_QUESTIONARI!Z352:AD352,ESITI_QUESTIONARI!AF352:AH352,ESITI_QUESTIONARI!AJ352:AL352,ESITI_QUESTIONARI!AN352,ESITI_QUESTIONARI!AQ352)),"NON RISPONDE",AVERAGE(ESITI_QUESTIONARI!N352:T352,ESITI_QUESTIONARI!V352:X352,ESITI_QUESTIONARI!Z352:AD352,ESITI_QUESTIONARI!AF352:AH352,ESITI_QUESTIONARI!AJ352:AL352,ESITI_QUESTIONARI!AN352,ESITI_QUESTIONARI!AQ352)))</f>
        <v/>
      </c>
    </row>
    <row r="353" spans="1:8">
      <c r="A353" t="str">
        <f>IF(ESITI_QUESTIONARI!A353="","",TRIM(ESITI_QUESTIONARI!A353))</f>
        <v/>
      </c>
      <c r="B353" t="str">
        <f t="shared" si="6"/>
        <v/>
      </c>
      <c r="C353" t="str">
        <f>IF(ESITI_QUESTIONARI!C353="","",TRIM(ESITI_QUESTIONARI!C353))</f>
        <v/>
      </c>
      <c r="D353" t="str">
        <f>IFERROR(UPPER(TRIM(ESITI_QUESTIONARI!U353)),"")</f>
        <v/>
      </c>
      <c r="E353" t="str">
        <f>IFERROR(UPPER(TRIM(ESITI_QUESTIONARI!Y353)),"")</f>
        <v/>
      </c>
      <c r="F353" t="str">
        <f>IFERROR(UPPER(TRIM(ESITI_QUESTIONARI!AE353)),"")</f>
        <v/>
      </c>
      <c r="G353" t="str">
        <f>IFERROR(UPPER(TRIM(ESITI_QUESTIONARI!AI353)),"")</f>
        <v/>
      </c>
      <c r="H353" s="8" t="str">
        <f>IF(C353="","",IF(ISERROR(AVERAGE(ESITI_QUESTIONARI!N353:T353,ESITI_QUESTIONARI!V353:X353,ESITI_QUESTIONARI!Z353:AD353,ESITI_QUESTIONARI!AF353:AH353,ESITI_QUESTIONARI!AJ353:AL353,ESITI_QUESTIONARI!AN353,ESITI_QUESTIONARI!AQ353)),"NON RISPONDE",AVERAGE(ESITI_QUESTIONARI!N353:T353,ESITI_QUESTIONARI!V353:X353,ESITI_QUESTIONARI!Z353:AD353,ESITI_QUESTIONARI!AF353:AH353,ESITI_QUESTIONARI!AJ353:AL353,ESITI_QUESTIONARI!AN353,ESITI_QUESTIONARI!AQ353)))</f>
        <v/>
      </c>
    </row>
    <row r="354" spans="1:8">
      <c r="A354" t="str">
        <f>IF(ESITI_QUESTIONARI!A354="","",TRIM(ESITI_QUESTIONARI!A354))</f>
        <v/>
      </c>
      <c r="B354" t="str">
        <f t="shared" si="6"/>
        <v/>
      </c>
      <c r="C354" t="str">
        <f>IF(ESITI_QUESTIONARI!C354="","",TRIM(ESITI_QUESTIONARI!C354))</f>
        <v/>
      </c>
      <c r="D354" t="str">
        <f>IFERROR(UPPER(TRIM(ESITI_QUESTIONARI!U354)),"")</f>
        <v/>
      </c>
      <c r="E354" t="str">
        <f>IFERROR(UPPER(TRIM(ESITI_QUESTIONARI!Y354)),"")</f>
        <v/>
      </c>
      <c r="F354" t="str">
        <f>IFERROR(UPPER(TRIM(ESITI_QUESTIONARI!AE354)),"")</f>
        <v/>
      </c>
      <c r="G354" t="str">
        <f>IFERROR(UPPER(TRIM(ESITI_QUESTIONARI!AI354)),"")</f>
        <v/>
      </c>
      <c r="H354" s="8" t="str">
        <f>IF(C354="","",IF(ISERROR(AVERAGE(ESITI_QUESTIONARI!N354:T354,ESITI_QUESTIONARI!V354:X354,ESITI_QUESTIONARI!Z354:AD354,ESITI_QUESTIONARI!AF354:AH354,ESITI_QUESTIONARI!AJ354:AL354,ESITI_QUESTIONARI!AN354,ESITI_QUESTIONARI!AQ354)),"NON RISPONDE",AVERAGE(ESITI_QUESTIONARI!N354:T354,ESITI_QUESTIONARI!V354:X354,ESITI_QUESTIONARI!Z354:AD354,ESITI_QUESTIONARI!AF354:AH354,ESITI_QUESTIONARI!AJ354:AL354,ESITI_QUESTIONARI!AN354,ESITI_QUESTIONARI!AQ354)))</f>
        <v/>
      </c>
    </row>
    <row r="355" spans="1:8">
      <c r="A355" t="str">
        <f>IF(ESITI_QUESTIONARI!A355="","",TRIM(ESITI_QUESTIONARI!A355))</f>
        <v/>
      </c>
      <c r="B355" t="str">
        <f t="shared" si="6"/>
        <v/>
      </c>
      <c r="C355" t="str">
        <f>IF(ESITI_QUESTIONARI!C355="","",TRIM(ESITI_QUESTIONARI!C355))</f>
        <v/>
      </c>
      <c r="D355" t="str">
        <f>IFERROR(UPPER(TRIM(ESITI_QUESTIONARI!U355)),"")</f>
        <v/>
      </c>
      <c r="E355" t="str">
        <f>IFERROR(UPPER(TRIM(ESITI_QUESTIONARI!Y355)),"")</f>
        <v/>
      </c>
      <c r="F355" t="str">
        <f>IFERROR(UPPER(TRIM(ESITI_QUESTIONARI!AE355)),"")</f>
        <v/>
      </c>
      <c r="G355" t="str">
        <f>IFERROR(UPPER(TRIM(ESITI_QUESTIONARI!AI355)),"")</f>
        <v/>
      </c>
      <c r="H355" s="8" t="str">
        <f>IF(C355="","",IF(ISERROR(AVERAGE(ESITI_QUESTIONARI!N355:T355,ESITI_QUESTIONARI!V355:X355,ESITI_QUESTIONARI!Z355:AD355,ESITI_QUESTIONARI!AF355:AH355,ESITI_QUESTIONARI!AJ355:AL355,ESITI_QUESTIONARI!AN355,ESITI_QUESTIONARI!AQ355)),"NON RISPONDE",AVERAGE(ESITI_QUESTIONARI!N355:T355,ESITI_QUESTIONARI!V355:X355,ESITI_QUESTIONARI!Z355:AD355,ESITI_QUESTIONARI!AF355:AH355,ESITI_QUESTIONARI!AJ355:AL355,ESITI_QUESTIONARI!AN355,ESITI_QUESTIONARI!AQ355)))</f>
        <v/>
      </c>
    </row>
    <row r="356" spans="1:8">
      <c r="A356" t="str">
        <f>IF(ESITI_QUESTIONARI!A356="","",TRIM(ESITI_QUESTIONARI!A356))</f>
        <v/>
      </c>
      <c r="B356" t="str">
        <f t="shared" si="6"/>
        <v/>
      </c>
      <c r="C356" t="str">
        <f>IF(ESITI_QUESTIONARI!C356="","",TRIM(ESITI_QUESTIONARI!C356))</f>
        <v/>
      </c>
      <c r="D356" t="str">
        <f>IFERROR(UPPER(TRIM(ESITI_QUESTIONARI!U356)),"")</f>
        <v/>
      </c>
      <c r="E356" t="str">
        <f>IFERROR(UPPER(TRIM(ESITI_QUESTIONARI!Y356)),"")</f>
        <v/>
      </c>
      <c r="F356" t="str">
        <f>IFERROR(UPPER(TRIM(ESITI_QUESTIONARI!AE356)),"")</f>
        <v/>
      </c>
      <c r="G356" t="str">
        <f>IFERROR(UPPER(TRIM(ESITI_QUESTIONARI!AI356)),"")</f>
        <v/>
      </c>
      <c r="H356" s="8" t="str">
        <f>IF(C356="","",IF(ISERROR(AVERAGE(ESITI_QUESTIONARI!N356:T356,ESITI_QUESTIONARI!V356:X356,ESITI_QUESTIONARI!Z356:AD356,ESITI_QUESTIONARI!AF356:AH356,ESITI_QUESTIONARI!AJ356:AL356,ESITI_QUESTIONARI!AN356,ESITI_QUESTIONARI!AQ356)),"NON RISPONDE",AVERAGE(ESITI_QUESTIONARI!N356:T356,ESITI_QUESTIONARI!V356:X356,ESITI_QUESTIONARI!Z356:AD356,ESITI_QUESTIONARI!AF356:AH356,ESITI_QUESTIONARI!AJ356:AL356,ESITI_QUESTIONARI!AN356,ESITI_QUESTIONARI!AQ356)))</f>
        <v/>
      </c>
    </row>
    <row r="357" spans="1:8">
      <c r="A357" t="str">
        <f>IF(ESITI_QUESTIONARI!A357="","",TRIM(ESITI_QUESTIONARI!A357))</f>
        <v/>
      </c>
      <c r="B357" t="str">
        <f t="shared" si="6"/>
        <v/>
      </c>
      <c r="C357" t="str">
        <f>IF(ESITI_QUESTIONARI!C357="","",TRIM(ESITI_QUESTIONARI!C357))</f>
        <v/>
      </c>
      <c r="D357" t="str">
        <f>IFERROR(UPPER(TRIM(ESITI_QUESTIONARI!U357)),"")</f>
        <v/>
      </c>
      <c r="E357" t="str">
        <f>IFERROR(UPPER(TRIM(ESITI_QUESTIONARI!Y357)),"")</f>
        <v/>
      </c>
      <c r="F357" t="str">
        <f>IFERROR(UPPER(TRIM(ESITI_QUESTIONARI!AE357)),"")</f>
        <v/>
      </c>
      <c r="G357" t="str">
        <f>IFERROR(UPPER(TRIM(ESITI_QUESTIONARI!AI357)),"")</f>
        <v/>
      </c>
      <c r="H357" s="8" t="str">
        <f>IF(C357="","",IF(ISERROR(AVERAGE(ESITI_QUESTIONARI!N357:T357,ESITI_QUESTIONARI!V357:X357,ESITI_QUESTIONARI!Z357:AD357,ESITI_QUESTIONARI!AF357:AH357,ESITI_QUESTIONARI!AJ357:AL357,ESITI_QUESTIONARI!AN357,ESITI_QUESTIONARI!AQ357)),"NON RISPONDE",AVERAGE(ESITI_QUESTIONARI!N357:T357,ESITI_QUESTIONARI!V357:X357,ESITI_QUESTIONARI!Z357:AD357,ESITI_QUESTIONARI!AF357:AH357,ESITI_QUESTIONARI!AJ357:AL357,ESITI_QUESTIONARI!AN357,ESITI_QUESTIONARI!AQ357)))</f>
        <v/>
      </c>
    </row>
    <row r="358" spans="1:8">
      <c r="A358" t="str">
        <f>IF(ESITI_QUESTIONARI!A358="","",TRIM(ESITI_QUESTIONARI!A358))</f>
        <v/>
      </c>
      <c r="B358" t="str">
        <f t="shared" si="6"/>
        <v/>
      </c>
      <c r="C358" t="str">
        <f>IF(ESITI_QUESTIONARI!C358="","",TRIM(ESITI_QUESTIONARI!C358))</f>
        <v/>
      </c>
      <c r="D358" t="str">
        <f>IFERROR(UPPER(TRIM(ESITI_QUESTIONARI!U358)),"")</f>
        <v/>
      </c>
      <c r="E358" t="str">
        <f>IFERROR(UPPER(TRIM(ESITI_QUESTIONARI!Y358)),"")</f>
        <v/>
      </c>
      <c r="F358" t="str">
        <f>IFERROR(UPPER(TRIM(ESITI_QUESTIONARI!AE358)),"")</f>
        <v/>
      </c>
      <c r="G358" t="str">
        <f>IFERROR(UPPER(TRIM(ESITI_QUESTIONARI!AI358)),"")</f>
        <v/>
      </c>
      <c r="H358" s="8" t="str">
        <f>IF(C358="","",IF(ISERROR(AVERAGE(ESITI_QUESTIONARI!N358:T358,ESITI_QUESTIONARI!V358:X358,ESITI_QUESTIONARI!Z358:AD358,ESITI_QUESTIONARI!AF358:AH358,ESITI_QUESTIONARI!AJ358:AL358,ESITI_QUESTIONARI!AN358,ESITI_QUESTIONARI!AQ358)),"NON RISPONDE",AVERAGE(ESITI_QUESTIONARI!N358:T358,ESITI_QUESTIONARI!V358:X358,ESITI_QUESTIONARI!Z358:AD358,ESITI_QUESTIONARI!AF358:AH358,ESITI_QUESTIONARI!AJ358:AL358,ESITI_QUESTIONARI!AN358,ESITI_QUESTIONARI!AQ358)))</f>
        <v/>
      </c>
    </row>
    <row r="359" spans="1:8">
      <c r="A359" t="str">
        <f>IF(ESITI_QUESTIONARI!A359="","",TRIM(ESITI_QUESTIONARI!A359))</f>
        <v/>
      </c>
      <c r="B359" t="str">
        <f t="shared" si="6"/>
        <v/>
      </c>
      <c r="C359" t="str">
        <f>IF(ESITI_QUESTIONARI!C359="","",TRIM(ESITI_QUESTIONARI!C359))</f>
        <v/>
      </c>
      <c r="D359" t="str">
        <f>IFERROR(UPPER(TRIM(ESITI_QUESTIONARI!U359)),"")</f>
        <v/>
      </c>
      <c r="E359" t="str">
        <f>IFERROR(UPPER(TRIM(ESITI_QUESTIONARI!Y359)),"")</f>
        <v/>
      </c>
      <c r="F359" t="str">
        <f>IFERROR(UPPER(TRIM(ESITI_QUESTIONARI!AE359)),"")</f>
        <v/>
      </c>
      <c r="G359" t="str">
        <f>IFERROR(UPPER(TRIM(ESITI_QUESTIONARI!AI359)),"")</f>
        <v/>
      </c>
      <c r="H359" s="8" t="str">
        <f>IF(C359="","",IF(ISERROR(AVERAGE(ESITI_QUESTIONARI!N359:T359,ESITI_QUESTIONARI!V359:X359,ESITI_QUESTIONARI!Z359:AD359,ESITI_QUESTIONARI!AF359:AH359,ESITI_QUESTIONARI!AJ359:AL359,ESITI_QUESTIONARI!AN359,ESITI_QUESTIONARI!AQ359)),"NON RISPONDE",AVERAGE(ESITI_QUESTIONARI!N359:T359,ESITI_QUESTIONARI!V359:X359,ESITI_QUESTIONARI!Z359:AD359,ESITI_QUESTIONARI!AF359:AH359,ESITI_QUESTIONARI!AJ359:AL359,ESITI_QUESTIONARI!AN359,ESITI_QUESTIONARI!AQ359)))</f>
        <v/>
      </c>
    </row>
    <row r="360" spans="1:8">
      <c r="A360" t="str">
        <f>IF(ESITI_QUESTIONARI!A360="","",TRIM(ESITI_QUESTIONARI!A360))</f>
        <v/>
      </c>
      <c r="B360" t="str">
        <f t="shared" si="6"/>
        <v/>
      </c>
      <c r="C360" t="str">
        <f>IF(ESITI_QUESTIONARI!C360="","",TRIM(ESITI_QUESTIONARI!C360))</f>
        <v/>
      </c>
      <c r="D360" t="str">
        <f>IFERROR(UPPER(TRIM(ESITI_QUESTIONARI!U360)),"")</f>
        <v/>
      </c>
      <c r="E360" t="str">
        <f>IFERROR(UPPER(TRIM(ESITI_QUESTIONARI!Y360)),"")</f>
        <v/>
      </c>
      <c r="F360" t="str">
        <f>IFERROR(UPPER(TRIM(ESITI_QUESTIONARI!AE360)),"")</f>
        <v/>
      </c>
      <c r="G360" t="str">
        <f>IFERROR(UPPER(TRIM(ESITI_QUESTIONARI!AI360)),"")</f>
        <v/>
      </c>
      <c r="H360" s="8" t="str">
        <f>IF(C360="","",IF(ISERROR(AVERAGE(ESITI_QUESTIONARI!N360:T360,ESITI_QUESTIONARI!V360:X360,ESITI_QUESTIONARI!Z360:AD360,ESITI_QUESTIONARI!AF360:AH360,ESITI_QUESTIONARI!AJ360:AL360,ESITI_QUESTIONARI!AN360,ESITI_QUESTIONARI!AQ360)),"NON RISPONDE",AVERAGE(ESITI_QUESTIONARI!N360:T360,ESITI_QUESTIONARI!V360:X360,ESITI_QUESTIONARI!Z360:AD360,ESITI_QUESTIONARI!AF360:AH360,ESITI_QUESTIONARI!AJ360:AL360,ESITI_QUESTIONARI!AN360,ESITI_QUESTIONARI!AQ360)))</f>
        <v/>
      </c>
    </row>
    <row r="361" spans="1:8">
      <c r="A361" t="str">
        <f>IF(ESITI_QUESTIONARI!A361="","",TRIM(ESITI_QUESTIONARI!A361))</f>
        <v/>
      </c>
      <c r="B361" t="str">
        <f t="shared" si="6"/>
        <v/>
      </c>
      <c r="C361" t="str">
        <f>IF(ESITI_QUESTIONARI!C361="","",TRIM(ESITI_QUESTIONARI!C361))</f>
        <v/>
      </c>
      <c r="D361" t="str">
        <f>IFERROR(UPPER(TRIM(ESITI_QUESTIONARI!U361)),"")</f>
        <v/>
      </c>
      <c r="E361" t="str">
        <f>IFERROR(UPPER(TRIM(ESITI_QUESTIONARI!Y361)),"")</f>
        <v/>
      </c>
      <c r="F361" t="str">
        <f>IFERROR(UPPER(TRIM(ESITI_QUESTIONARI!AE361)),"")</f>
        <v/>
      </c>
      <c r="G361" t="str">
        <f>IFERROR(UPPER(TRIM(ESITI_QUESTIONARI!AI361)),"")</f>
        <v/>
      </c>
      <c r="H361" s="8" t="str">
        <f>IF(C361="","",IF(ISERROR(AVERAGE(ESITI_QUESTIONARI!N361:T361,ESITI_QUESTIONARI!V361:X361,ESITI_QUESTIONARI!Z361:AD361,ESITI_QUESTIONARI!AF361:AH361,ESITI_QUESTIONARI!AJ361:AL361,ESITI_QUESTIONARI!AN361,ESITI_QUESTIONARI!AQ361)),"NON RISPONDE",AVERAGE(ESITI_QUESTIONARI!N361:T361,ESITI_QUESTIONARI!V361:X361,ESITI_QUESTIONARI!Z361:AD361,ESITI_QUESTIONARI!AF361:AH361,ESITI_QUESTIONARI!AJ361:AL361,ESITI_QUESTIONARI!AN361,ESITI_QUESTIONARI!AQ361)))</f>
        <v/>
      </c>
    </row>
    <row r="362" spans="1:8">
      <c r="A362" t="str">
        <f>IF(ESITI_QUESTIONARI!A362="","",TRIM(ESITI_QUESTIONARI!A362))</f>
        <v/>
      </c>
      <c r="B362" t="str">
        <f t="shared" si="6"/>
        <v/>
      </c>
      <c r="C362" t="str">
        <f>IF(ESITI_QUESTIONARI!C362="","",TRIM(ESITI_QUESTIONARI!C362))</f>
        <v/>
      </c>
      <c r="D362" t="str">
        <f>IFERROR(UPPER(TRIM(ESITI_QUESTIONARI!U362)),"")</f>
        <v/>
      </c>
      <c r="E362" t="str">
        <f>IFERROR(UPPER(TRIM(ESITI_QUESTIONARI!Y362)),"")</f>
        <v/>
      </c>
      <c r="F362" t="str">
        <f>IFERROR(UPPER(TRIM(ESITI_QUESTIONARI!AE362)),"")</f>
        <v/>
      </c>
      <c r="G362" t="str">
        <f>IFERROR(UPPER(TRIM(ESITI_QUESTIONARI!AI362)),"")</f>
        <v/>
      </c>
      <c r="H362" s="8" t="str">
        <f>IF(C362="","",IF(ISERROR(AVERAGE(ESITI_QUESTIONARI!N362:T362,ESITI_QUESTIONARI!V362:X362,ESITI_QUESTIONARI!Z362:AD362,ESITI_QUESTIONARI!AF362:AH362,ESITI_QUESTIONARI!AJ362:AL362,ESITI_QUESTIONARI!AN362,ESITI_QUESTIONARI!AQ362)),"NON RISPONDE",AVERAGE(ESITI_QUESTIONARI!N362:T362,ESITI_QUESTIONARI!V362:X362,ESITI_QUESTIONARI!Z362:AD362,ESITI_QUESTIONARI!AF362:AH362,ESITI_QUESTIONARI!AJ362:AL362,ESITI_QUESTIONARI!AN362,ESITI_QUESTIONARI!AQ362)))</f>
        <v/>
      </c>
    </row>
    <row r="363" spans="1:8">
      <c r="A363" t="str">
        <f>IF(ESITI_QUESTIONARI!A363="","",TRIM(ESITI_QUESTIONARI!A363))</f>
        <v/>
      </c>
      <c r="B363" t="str">
        <f t="shared" si="6"/>
        <v/>
      </c>
      <c r="C363" t="str">
        <f>IF(ESITI_QUESTIONARI!C363="","",TRIM(ESITI_QUESTIONARI!C363))</f>
        <v/>
      </c>
      <c r="D363" t="str">
        <f>IFERROR(UPPER(TRIM(ESITI_QUESTIONARI!U363)),"")</f>
        <v/>
      </c>
      <c r="E363" t="str">
        <f>IFERROR(UPPER(TRIM(ESITI_QUESTIONARI!Y363)),"")</f>
        <v/>
      </c>
      <c r="F363" t="str">
        <f>IFERROR(UPPER(TRIM(ESITI_QUESTIONARI!AE363)),"")</f>
        <v/>
      </c>
      <c r="G363" t="str">
        <f>IFERROR(UPPER(TRIM(ESITI_QUESTIONARI!AI363)),"")</f>
        <v/>
      </c>
      <c r="H363" s="8" t="str">
        <f>IF(C363="","",IF(ISERROR(AVERAGE(ESITI_QUESTIONARI!N363:T363,ESITI_QUESTIONARI!V363:X363,ESITI_QUESTIONARI!Z363:AD363,ESITI_QUESTIONARI!AF363:AH363,ESITI_QUESTIONARI!AJ363:AL363,ESITI_QUESTIONARI!AN363,ESITI_QUESTIONARI!AQ363)),"NON RISPONDE",AVERAGE(ESITI_QUESTIONARI!N363:T363,ESITI_QUESTIONARI!V363:X363,ESITI_QUESTIONARI!Z363:AD363,ESITI_QUESTIONARI!AF363:AH363,ESITI_QUESTIONARI!AJ363:AL363,ESITI_QUESTIONARI!AN363,ESITI_QUESTIONARI!AQ363)))</f>
        <v/>
      </c>
    </row>
    <row r="364" spans="1:8">
      <c r="A364" t="str">
        <f>IF(ESITI_QUESTIONARI!A364="","",TRIM(ESITI_QUESTIONARI!A364))</f>
        <v/>
      </c>
      <c r="B364" t="str">
        <f t="shared" si="6"/>
        <v/>
      </c>
      <c r="C364" t="str">
        <f>IF(ESITI_QUESTIONARI!C364="","",TRIM(ESITI_QUESTIONARI!C364))</f>
        <v/>
      </c>
      <c r="D364" t="str">
        <f>IFERROR(UPPER(TRIM(ESITI_QUESTIONARI!U364)),"")</f>
        <v/>
      </c>
      <c r="E364" t="str">
        <f>IFERROR(UPPER(TRIM(ESITI_QUESTIONARI!Y364)),"")</f>
        <v/>
      </c>
      <c r="F364" t="str">
        <f>IFERROR(UPPER(TRIM(ESITI_QUESTIONARI!AE364)),"")</f>
        <v/>
      </c>
      <c r="G364" t="str">
        <f>IFERROR(UPPER(TRIM(ESITI_QUESTIONARI!AI364)),"")</f>
        <v/>
      </c>
      <c r="H364" s="8" t="str">
        <f>IF(C364="","",IF(ISERROR(AVERAGE(ESITI_QUESTIONARI!N364:T364,ESITI_QUESTIONARI!V364:X364,ESITI_QUESTIONARI!Z364:AD364,ESITI_QUESTIONARI!AF364:AH364,ESITI_QUESTIONARI!AJ364:AL364,ESITI_QUESTIONARI!AN364,ESITI_QUESTIONARI!AQ364)),"NON RISPONDE",AVERAGE(ESITI_QUESTIONARI!N364:T364,ESITI_QUESTIONARI!V364:X364,ESITI_QUESTIONARI!Z364:AD364,ESITI_QUESTIONARI!AF364:AH364,ESITI_QUESTIONARI!AJ364:AL364,ESITI_QUESTIONARI!AN364,ESITI_QUESTIONARI!AQ364)))</f>
        <v/>
      </c>
    </row>
    <row r="365" spans="1:8">
      <c r="A365" t="str">
        <f>IF(ESITI_QUESTIONARI!A365="","",TRIM(ESITI_QUESTIONARI!A365))</f>
        <v/>
      </c>
      <c r="B365" t="str">
        <f t="shared" si="6"/>
        <v/>
      </c>
      <c r="C365" t="str">
        <f>IF(ESITI_QUESTIONARI!C365="","",TRIM(ESITI_QUESTIONARI!C365))</f>
        <v/>
      </c>
      <c r="D365" t="str">
        <f>IFERROR(UPPER(TRIM(ESITI_QUESTIONARI!U365)),"")</f>
        <v/>
      </c>
      <c r="E365" t="str">
        <f>IFERROR(UPPER(TRIM(ESITI_QUESTIONARI!Y365)),"")</f>
        <v/>
      </c>
      <c r="F365" t="str">
        <f>IFERROR(UPPER(TRIM(ESITI_QUESTIONARI!AE365)),"")</f>
        <v/>
      </c>
      <c r="G365" t="str">
        <f>IFERROR(UPPER(TRIM(ESITI_QUESTIONARI!AI365)),"")</f>
        <v/>
      </c>
      <c r="H365" s="8" t="str">
        <f>IF(C365="","",IF(ISERROR(AVERAGE(ESITI_QUESTIONARI!N365:T365,ESITI_QUESTIONARI!V365:X365,ESITI_QUESTIONARI!Z365:AD365,ESITI_QUESTIONARI!AF365:AH365,ESITI_QUESTIONARI!AJ365:AL365,ESITI_QUESTIONARI!AN365,ESITI_QUESTIONARI!AQ365)),"NON RISPONDE",AVERAGE(ESITI_QUESTIONARI!N365:T365,ESITI_QUESTIONARI!V365:X365,ESITI_QUESTIONARI!Z365:AD365,ESITI_QUESTIONARI!AF365:AH365,ESITI_QUESTIONARI!AJ365:AL365,ESITI_QUESTIONARI!AN365,ESITI_QUESTIONARI!AQ365)))</f>
        <v/>
      </c>
    </row>
    <row r="366" spans="1:8">
      <c r="A366" t="str">
        <f>IF(ESITI_QUESTIONARI!A366="","",TRIM(ESITI_QUESTIONARI!A366))</f>
        <v/>
      </c>
      <c r="B366" t="str">
        <f t="shared" si="6"/>
        <v/>
      </c>
      <c r="C366" t="str">
        <f>IF(ESITI_QUESTIONARI!C366="","",TRIM(ESITI_QUESTIONARI!C366))</f>
        <v/>
      </c>
      <c r="D366" t="str">
        <f>IFERROR(UPPER(TRIM(ESITI_QUESTIONARI!U366)),"")</f>
        <v/>
      </c>
      <c r="E366" t="str">
        <f>IFERROR(UPPER(TRIM(ESITI_QUESTIONARI!Y366)),"")</f>
        <v/>
      </c>
      <c r="F366" t="str">
        <f>IFERROR(UPPER(TRIM(ESITI_QUESTIONARI!AE366)),"")</f>
        <v/>
      </c>
      <c r="G366" t="str">
        <f>IFERROR(UPPER(TRIM(ESITI_QUESTIONARI!AI366)),"")</f>
        <v/>
      </c>
      <c r="H366" s="8" t="str">
        <f>IF(C366="","",IF(ISERROR(AVERAGE(ESITI_QUESTIONARI!N366:T366,ESITI_QUESTIONARI!V366:X366,ESITI_QUESTIONARI!Z366:AD366,ESITI_QUESTIONARI!AF366:AH366,ESITI_QUESTIONARI!AJ366:AL366,ESITI_QUESTIONARI!AN366,ESITI_QUESTIONARI!AQ366)),"NON RISPONDE",AVERAGE(ESITI_QUESTIONARI!N366:T366,ESITI_QUESTIONARI!V366:X366,ESITI_QUESTIONARI!Z366:AD366,ESITI_QUESTIONARI!AF366:AH366,ESITI_QUESTIONARI!AJ366:AL366,ESITI_QUESTIONARI!AN366,ESITI_QUESTIONARI!AQ366)))</f>
        <v/>
      </c>
    </row>
    <row r="367" spans="1:8">
      <c r="A367" t="str">
        <f>IF(ESITI_QUESTIONARI!A367="","",TRIM(ESITI_QUESTIONARI!A367))</f>
        <v/>
      </c>
      <c r="B367" t="str">
        <f t="shared" si="6"/>
        <v/>
      </c>
      <c r="C367" t="str">
        <f>IF(ESITI_QUESTIONARI!C367="","",TRIM(ESITI_QUESTIONARI!C367))</f>
        <v/>
      </c>
      <c r="D367" t="str">
        <f>IFERROR(UPPER(TRIM(ESITI_QUESTIONARI!U367)),"")</f>
        <v/>
      </c>
      <c r="E367" t="str">
        <f>IFERROR(UPPER(TRIM(ESITI_QUESTIONARI!Y367)),"")</f>
        <v/>
      </c>
      <c r="F367" t="str">
        <f>IFERROR(UPPER(TRIM(ESITI_QUESTIONARI!AE367)),"")</f>
        <v/>
      </c>
      <c r="G367" t="str">
        <f>IFERROR(UPPER(TRIM(ESITI_QUESTIONARI!AI367)),"")</f>
        <v/>
      </c>
      <c r="H367" s="8" t="str">
        <f>IF(C367="","",IF(ISERROR(AVERAGE(ESITI_QUESTIONARI!N367:T367,ESITI_QUESTIONARI!V367:X367,ESITI_QUESTIONARI!Z367:AD367,ESITI_QUESTIONARI!AF367:AH367,ESITI_QUESTIONARI!AJ367:AL367,ESITI_QUESTIONARI!AN367,ESITI_QUESTIONARI!AQ367)),"NON RISPONDE",AVERAGE(ESITI_QUESTIONARI!N367:T367,ESITI_QUESTIONARI!V367:X367,ESITI_QUESTIONARI!Z367:AD367,ESITI_QUESTIONARI!AF367:AH367,ESITI_QUESTIONARI!AJ367:AL367,ESITI_QUESTIONARI!AN367,ESITI_QUESTIONARI!AQ367)))</f>
        <v/>
      </c>
    </row>
    <row r="368" spans="1:8">
      <c r="A368" t="str">
        <f>IF(ESITI_QUESTIONARI!A368="","",TRIM(ESITI_QUESTIONARI!A368))</f>
        <v/>
      </c>
      <c r="B368" t="str">
        <f t="shared" si="6"/>
        <v/>
      </c>
      <c r="C368" t="str">
        <f>IF(ESITI_QUESTIONARI!C368="","",TRIM(ESITI_QUESTIONARI!C368))</f>
        <v/>
      </c>
      <c r="D368" t="str">
        <f>IFERROR(UPPER(TRIM(ESITI_QUESTIONARI!U368)),"")</f>
        <v/>
      </c>
      <c r="E368" t="str">
        <f>IFERROR(UPPER(TRIM(ESITI_QUESTIONARI!Y368)),"")</f>
        <v/>
      </c>
      <c r="F368" t="str">
        <f>IFERROR(UPPER(TRIM(ESITI_QUESTIONARI!AE368)),"")</f>
        <v/>
      </c>
      <c r="G368" t="str">
        <f>IFERROR(UPPER(TRIM(ESITI_QUESTIONARI!AI368)),"")</f>
        <v/>
      </c>
      <c r="H368" s="8" t="str">
        <f>IF(C368="","",IF(ISERROR(AVERAGE(ESITI_QUESTIONARI!N368:T368,ESITI_QUESTIONARI!V368:X368,ESITI_QUESTIONARI!Z368:AD368,ESITI_QUESTIONARI!AF368:AH368,ESITI_QUESTIONARI!AJ368:AL368,ESITI_QUESTIONARI!AN368,ESITI_QUESTIONARI!AQ368)),"NON RISPONDE",AVERAGE(ESITI_QUESTIONARI!N368:T368,ESITI_QUESTIONARI!V368:X368,ESITI_QUESTIONARI!Z368:AD368,ESITI_QUESTIONARI!AF368:AH368,ESITI_QUESTIONARI!AJ368:AL368,ESITI_QUESTIONARI!AN368,ESITI_QUESTIONARI!AQ368)))</f>
        <v/>
      </c>
    </row>
    <row r="369" spans="1:8">
      <c r="A369" t="str">
        <f>IF(ESITI_QUESTIONARI!A369="","",TRIM(ESITI_QUESTIONARI!A369))</f>
        <v/>
      </c>
      <c r="B369" t="str">
        <f t="shared" si="6"/>
        <v/>
      </c>
      <c r="C369" t="str">
        <f>IF(ESITI_QUESTIONARI!C369="","",TRIM(ESITI_QUESTIONARI!C369))</f>
        <v/>
      </c>
      <c r="D369" t="str">
        <f>IFERROR(UPPER(TRIM(ESITI_QUESTIONARI!U369)),"")</f>
        <v/>
      </c>
      <c r="E369" t="str">
        <f>IFERROR(UPPER(TRIM(ESITI_QUESTIONARI!Y369)),"")</f>
        <v/>
      </c>
      <c r="F369" t="str">
        <f>IFERROR(UPPER(TRIM(ESITI_QUESTIONARI!AE369)),"")</f>
        <v/>
      </c>
      <c r="G369" t="str">
        <f>IFERROR(UPPER(TRIM(ESITI_QUESTIONARI!AI369)),"")</f>
        <v/>
      </c>
      <c r="H369" s="8" t="str">
        <f>IF(C369="","",IF(ISERROR(AVERAGE(ESITI_QUESTIONARI!N369:T369,ESITI_QUESTIONARI!V369:X369,ESITI_QUESTIONARI!Z369:AD369,ESITI_QUESTIONARI!AF369:AH369,ESITI_QUESTIONARI!AJ369:AL369,ESITI_QUESTIONARI!AN369,ESITI_QUESTIONARI!AQ369)),"NON RISPONDE",AVERAGE(ESITI_QUESTIONARI!N369:T369,ESITI_QUESTIONARI!V369:X369,ESITI_QUESTIONARI!Z369:AD369,ESITI_QUESTIONARI!AF369:AH369,ESITI_QUESTIONARI!AJ369:AL369,ESITI_QUESTIONARI!AN369,ESITI_QUESTIONARI!AQ369)))</f>
        <v/>
      </c>
    </row>
    <row r="370" spans="1:8">
      <c r="A370" t="str">
        <f>IF(ESITI_QUESTIONARI!A370="","",TRIM(ESITI_QUESTIONARI!A370))</f>
        <v/>
      </c>
      <c r="B370" t="str">
        <f t="shared" si="6"/>
        <v/>
      </c>
      <c r="C370" t="str">
        <f>IF(ESITI_QUESTIONARI!C370="","",TRIM(ESITI_QUESTIONARI!C370))</f>
        <v/>
      </c>
      <c r="D370" t="str">
        <f>IFERROR(UPPER(TRIM(ESITI_QUESTIONARI!U370)),"")</f>
        <v/>
      </c>
      <c r="E370" t="str">
        <f>IFERROR(UPPER(TRIM(ESITI_QUESTIONARI!Y370)),"")</f>
        <v/>
      </c>
      <c r="F370" t="str">
        <f>IFERROR(UPPER(TRIM(ESITI_QUESTIONARI!AE370)),"")</f>
        <v/>
      </c>
      <c r="G370" t="str">
        <f>IFERROR(UPPER(TRIM(ESITI_QUESTIONARI!AI370)),"")</f>
        <v/>
      </c>
      <c r="H370" s="8" t="str">
        <f>IF(C370="","",IF(ISERROR(AVERAGE(ESITI_QUESTIONARI!N370:T370,ESITI_QUESTIONARI!V370:X370,ESITI_QUESTIONARI!Z370:AD370,ESITI_QUESTIONARI!AF370:AH370,ESITI_QUESTIONARI!AJ370:AL370,ESITI_QUESTIONARI!AN370,ESITI_QUESTIONARI!AQ370)),"NON RISPONDE",AVERAGE(ESITI_QUESTIONARI!N370:T370,ESITI_QUESTIONARI!V370:X370,ESITI_QUESTIONARI!Z370:AD370,ESITI_QUESTIONARI!AF370:AH370,ESITI_QUESTIONARI!AJ370:AL370,ESITI_QUESTIONARI!AN370,ESITI_QUESTIONARI!AQ370)))</f>
        <v/>
      </c>
    </row>
    <row r="371" spans="1:8">
      <c r="A371" t="str">
        <f>IF(ESITI_QUESTIONARI!A371="","",TRIM(ESITI_QUESTIONARI!A371))</f>
        <v/>
      </c>
      <c r="B371" t="str">
        <f t="shared" si="6"/>
        <v/>
      </c>
      <c r="C371" t="str">
        <f>IF(ESITI_QUESTIONARI!C371="","",TRIM(ESITI_QUESTIONARI!C371))</f>
        <v/>
      </c>
      <c r="D371" t="str">
        <f>IFERROR(UPPER(TRIM(ESITI_QUESTIONARI!U371)),"")</f>
        <v/>
      </c>
      <c r="E371" t="str">
        <f>IFERROR(UPPER(TRIM(ESITI_QUESTIONARI!Y371)),"")</f>
        <v/>
      </c>
      <c r="F371" t="str">
        <f>IFERROR(UPPER(TRIM(ESITI_QUESTIONARI!AE371)),"")</f>
        <v/>
      </c>
      <c r="G371" t="str">
        <f>IFERROR(UPPER(TRIM(ESITI_QUESTIONARI!AI371)),"")</f>
        <v/>
      </c>
      <c r="H371" s="8" t="str">
        <f>IF(C371="","",IF(ISERROR(AVERAGE(ESITI_QUESTIONARI!N371:T371,ESITI_QUESTIONARI!V371:X371,ESITI_QUESTIONARI!Z371:AD371,ESITI_QUESTIONARI!AF371:AH371,ESITI_QUESTIONARI!AJ371:AL371,ESITI_QUESTIONARI!AN371,ESITI_QUESTIONARI!AQ371)),"NON RISPONDE",AVERAGE(ESITI_QUESTIONARI!N371:T371,ESITI_QUESTIONARI!V371:X371,ESITI_QUESTIONARI!Z371:AD371,ESITI_QUESTIONARI!AF371:AH371,ESITI_QUESTIONARI!AJ371:AL371,ESITI_QUESTIONARI!AN371,ESITI_QUESTIONARI!AQ371)))</f>
        <v/>
      </c>
    </row>
    <row r="372" spans="1:8">
      <c r="A372" t="str">
        <f>IF(ESITI_QUESTIONARI!A372="","",TRIM(ESITI_QUESTIONARI!A372))</f>
        <v/>
      </c>
      <c r="B372" t="str">
        <f t="shared" si="6"/>
        <v/>
      </c>
      <c r="C372" t="str">
        <f>IF(ESITI_QUESTIONARI!C372="","",TRIM(ESITI_QUESTIONARI!C372))</f>
        <v/>
      </c>
      <c r="D372" t="str">
        <f>IFERROR(UPPER(TRIM(ESITI_QUESTIONARI!U372)),"")</f>
        <v/>
      </c>
      <c r="E372" t="str">
        <f>IFERROR(UPPER(TRIM(ESITI_QUESTIONARI!Y372)),"")</f>
        <v/>
      </c>
      <c r="F372" t="str">
        <f>IFERROR(UPPER(TRIM(ESITI_QUESTIONARI!AE372)),"")</f>
        <v/>
      </c>
      <c r="G372" t="str">
        <f>IFERROR(UPPER(TRIM(ESITI_QUESTIONARI!AI372)),"")</f>
        <v/>
      </c>
      <c r="H372" s="8" t="str">
        <f>IF(C372="","",IF(ISERROR(AVERAGE(ESITI_QUESTIONARI!N372:T372,ESITI_QUESTIONARI!V372:X372,ESITI_QUESTIONARI!Z372:AD372,ESITI_QUESTIONARI!AF372:AH372,ESITI_QUESTIONARI!AJ372:AL372,ESITI_QUESTIONARI!AN372,ESITI_QUESTIONARI!AQ372)),"NON RISPONDE",AVERAGE(ESITI_QUESTIONARI!N372:T372,ESITI_QUESTIONARI!V372:X372,ESITI_QUESTIONARI!Z372:AD372,ESITI_QUESTIONARI!AF372:AH372,ESITI_QUESTIONARI!AJ372:AL372,ESITI_QUESTIONARI!AN372,ESITI_QUESTIONARI!AQ372)))</f>
        <v/>
      </c>
    </row>
    <row r="373" spans="1:8">
      <c r="A373" t="str">
        <f>IF(ESITI_QUESTIONARI!A373="","",TRIM(ESITI_QUESTIONARI!A373))</f>
        <v/>
      </c>
      <c r="B373" t="str">
        <f t="shared" si="6"/>
        <v/>
      </c>
      <c r="C373" t="str">
        <f>IF(ESITI_QUESTIONARI!C373="","",TRIM(ESITI_QUESTIONARI!C373))</f>
        <v/>
      </c>
      <c r="D373" t="str">
        <f>IFERROR(UPPER(TRIM(ESITI_QUESTIONARI!U373)),"")</f>
        <v/>
      </c>
      <c r="E373" t="str">
        <f>IFERROR(UPPER(TRIM(ESITI_QUESTIONARI!Y373)),"")</f>
        <v/>
      </c>
      <c r="F373" t="str">
        <f>IFERROR(UPPER(TRIM(ESITI_QUESTIONARI!AE373)),"")</f>
        <v/>
      </c>
      <c r="G373" t="str">
        <f>IFERROR(UPPER(TRIM(ESITI_QUESTIONARI!AI373)),"")</f>
        <v/>
      </c>
      <c r="H373" s="8" t="str">
        <f>IF(C373="","",IF(ISERROR(AVERAGE(ESITI_QUESTIONARI!N373:T373,ESITI_QUESTIONARI!V373:X373,ESITI_QUESTIONARI!Z373:AD373,ESITI_QUESTIONARI!AF373:AH373,ESITI_QUESTIONARI!AJ373:AL373,ESITI_QUESTIONARI!AN373,ESITI_QUESTIONARI!AQ373)),"NON RISPONDE",AVERAGE(ESITI_QUESTIONARI!N373:T373,ESITI_QUESTIONARI!V373:X373,ESITI_QUESTIONARI!Z373:AD373,ESITI_QUESTIONARI!AF373:AH373,ESITI_QUESTIONARI!AJ373:AL373,ESITI_QUESTIONARI!AN373,ESITI_QUESTIONARI!AQ373)))</f>
        <v/>
      </c>
    </row>
    <row r="374" spans="1:8">
      <c r="A374" t="str">
        <f>IF(ESITI_QUESTIONARI!A374="","",TRIM(ESITI_QUESTIONARI!A374))</f>
        <v/>
      </c>
      <c r="B374" t="str">
        <f t="shared" si="6"/>
        <v/>
      </c>
      <c r="C374" t="str">
        <f>IF(ESITI_QUESTIONARI!C374="","",TRIM(ESITI_QUESTIONARI!C374))</f>
        <v/>
      </c>
      <c r="D374" t="str">
        <f>IFERROR(UPPER(TRIM(ESITI_QUESTIONARI!U374)),"")</f>
        <v/>
      </c>
      <c r="E374" t="str">
        <f>IFERROR(UPPER(TRIM(ESITI_QUESTIONARI!Y374)),"")</f>
        <v/>
      </c>
      <c r="F374" t="str">
        <f>IFERROR(UPPER(TRIM(ESITI_QUESTIONARI!AE374)),"")</f>
        <v/>
      </c>
      <c r="G374" t="str">
        <f>IFERROR(UPPER(TRIM(ESITI_QUESTIONARI!AI374)),"")</f>
        <v/>
      </c>
      <c r="H374" s="8" t="str">
        <f>IF(C374="","",IF(ISERROR(AVERAGE(ESITI_QUESTIONARI!N374:T374,ESITI_QUESTIONARI!V374:X374,ESITI_QUESTIONARI!Z374:AD374,ESITI_QUESTIONARI!AF374:AH374,ESITI_QUESTIONARI!AJ374:AL374,ESITI_QUESTIONARI!AN374,ESITI_QUESTIONARI!AQ374)),"NON RISPONDE",AVERAGE(ESITI_QUESTIONARI!N374:T374,ESITI_QUESTIONARI!V374:X374,ESITI_QUESTIONARI!Z374:AD374,ESITI_QUESTIONARI!AF374:AH374,ESITI_QUESTIONARI!AJ374:AL374,ESITI_QUESTIONARI!AN374,ESITI_QUESTIONARI!AQ374)))</f>
        <v/>
      </c>
    </row>
    <row r="375" spans="1:8">
      <c r="A375" t="str">
        <f>IF(ESITI_QUESTIONARI!A375="","",TRIM(ESITI_QUESTIONARI!A375))</f>
        <v/>
      </c>
      <c r="B375" t="str">
        <f t="shared" si="6"/>
        <v/>
      </c>
      <c r="C375" t="str">
        <f>IF(ESITI_QUESTIONARI!C375="","",TRIM(ESITI_QUESTIONARI!C375))</f>
        <v/>
      </c>
      <c r="D375" t="str">
        <f>IFERROR(UPPER(TRIM(ESITI_QUESTIONARI!U375)),"")</f>
        <v/>
      </c>
      <c r="E375" t="str">
        <f>IFERROR(UPPER(TRIM(ESITI_QUESTIONARI!Y375)),"")</f>
        <v/>
      </c>
      <c r="F375" t="str">
        <f>IFERROR(UPPER(TRIM(ESITI_QUESTIONARI!AE375)),"")</f>
        <v/>
      </c>
      <c r="G375" t="str">
        <f>IFERROR(UPPER(TRIM(ESITI_QUESTIONARI!AI375)),"")</f>
        <v/>
      </c>
      <c r="H375" s="8" t="str">
        <f>IF(C375="","",IF(ISERROR(AVERAGE(ESITI_QUESTIONARI!N375:T375,ESITI_QUESTIONARI!V375:X375,ESITI_QUESTIONARI!Z375:AD375,ESITI_QUESTIONARI!AF375:AH375,ESITI_QUESTIONARI!AJ375:AL375,ESITI_QUESTIONARI!AN375,ESITI_QUESTIONARI!AQ375)),"NON RISPONDE",AVERAGE(ESITI_QUESTIONARI!N375:T375,ESITI_QUESTIONARI!V375:X375,ESITI_QUESTIONARI!Z375:AD375,ESITI_QUESTIONARI!AF375:AH375,ESITI_QUESTIONARI!AJ375:AL375,ESITI_QUESTIONARI!AN375,ESITI_QUESTIONARI!AQ375)))</f>
        <v/>
      </c>
    </row>
    <row r="376" spans="1:8">
      <c r="A376" t="str">
        <f>IF(ESITI_QUESTIONARI!A376="","",TRIM(ESITI_QUESTIONARI!A376))</f>
        <v/>
      </c>
      <c r="B376" t="str">
        <f t="shared" si="6"/>
        <v/>
      </c>
      <c r="C376" t="str">
        <f>IF(ESITI_QUESTIONARI!C376="","",TRIM(ESITI_QUESTIONARI!C376))</f>
        <v/>
      </c>
      <c r="D376" t="str">
        <f>IFERROR(UPPER(TRIM(ESITI_QUESTIONARI!U376)),"")</f>
        <v/>
      </c>
      <c r="E376" t="str">
        <f>IFERROR(UPPER(TRIM(ESITI_QUESTIONARI!Y376)),"")</f>
        <v/>
      </c>
      <c r="F376" t="str">
        <f>IFERROR(UPPER(TRIM(ESITI_QUESTIONARI!AE376)),"")</f>
        <v/>
      </c>
      <c r="G376" t="str">
        <f>IFERROR(UPPER(TRIM(ESITI_QUESTIONARI!AI376)),"")</f>
        <v/>
      </c>
      <c r="H376" s="8" t="str">
        <f>IF(C376="","",IF(ISERROR(AVERAGE(ESITI_QUESTIONARI!N376:T376,ESITI_QUESTIONARI!V376:X376,ESITI_QUESTIONARI!Z376:AD376,ESITI_QUESTIONARI!AF376:AH376,ESITI_QUESTIONARI!AJ376:AL376,ESITI_QUESTIONARI!AN376,ESITI_QUESTIONARI!AQ376)),"NON RISPONDE",AVERAGE(ESITI_QUESTIONARI!N376:T376,ESITI_QUESTIONARI!V376:X376,ESITI_QUESTIONARI!Z376:AD376,ESITI_QUESTIONARI!AF376:AH376,ESITI_QUESTIONARI!AJ376:AL376,ESITI_QUESTIONARI!AN376,ESITI_QUESTIONARI!AQ376)))</f>
        <v/>
      </c>
    </row>
    <row r="377" spans="1:8">
      <c r="A377" t="str">
        <f>IF(ESITI_QUESTIONARI!A377="","",TRIM(ESITI_QUESTIONARI!A377))</f>
        <v/>
      </c>
      <c r="B377" t="str">
        <f t="shared" si="6"/>
        <v/>
      </c>
      <c r="C377" t="str">
        <f>IF(ESITI_QUESTIONARI!C377="","",TRIM(ESITI_QUESTIONARI!C377))</f>
        <v/>
      </c>
      <c r="D377" t="str">
        <f>IFERROR(UPPER(TRIM(ESITI_QUESTIONARI!U377)),"")</f>
        <v/>
      </c>
      <c r="E377" t="str">
        <f>IFERROR(UPPER(TRIM(ESITI_QUESTIONARI!Y377)),"")</f>
        <v/>
      </c>
      <c r="F377" t="str">
        <f>IFERROR(UPPER(TRIM(ESITI_QUESTIONARI!AE377)),"")</f>
        <v/>
      </c>
      <c r="G377" t="str">
        <f>IFERROR(UPPER(TRIM(ESITI_QUESTIONARI!AI377)),"")</f>
        <v/>
      </c>
      <c r="H377" s="8" t="str">
        <f>IF(C377="","",IF(ISERROR(AVERAGE(ESITI_QUESTIONARI!N377:T377,ESITI_QUESTIONARI!V377:X377,ESITI_QUESTIONARI!Z377:AD377,ESITI_QUESTIONARI!AF377:AH377,ESITI_QUESTIONARI!AJ377:AL377,ESITI_QUESTIONARI!AN377,ESITI_QUESTIONARI!AQ377)),"NON RISPONDE",AVERAGE(ESITI_QUESTIONARI!N377:T377,ESITI_QUESTIONARI!V377:X377,ESITI_QUESTIONARI!Z377:AD377,ESITI_QUESTIONARI!AF377:AH377,ESITI_QUESTIONARI!AJ377:AL377,ESITI_QUESTIONARI!AN377,ESITI_QUESTIONARI!AQ377)))</f>
        <v/>
      </c>
    </row>
    <row r="378" spans="1:8">
      <c r="A378" t="str">
        <f>IF(ESITI_QUESTIONARI!A378="","",TRIM(ESITI_QUESTIONARI!A378))</f>
        <v/>
      </c>
      <c r="B378" t="str">
        <f t="shared" si="6"/>
        <v/>
      </c>
      <c r="C378" t="str">
        <f>IF(ESITI_QUESTIONARI!C378="","",TRIM(ESITI_QUESTIONARI!C378))</f>
        <v/>
      </c>
      <c r="D378" t="str">
        <f>IFERROR(UPPER(TRIM(ESITI_QUESTIONARI!U378)),"")</f>
        <v/>
      </c>
      <c r="E378" t="str">
        <f>IFERROR(UPPER(TRIM(ESITI_QUESTIONARI!Y378)),"")</f>
        <v/>
      </c>
      <c r="F378" t="str">
        <f>IFERROR(UPPER(TRIM(ESITI_QUESTIONARI!AE378)),"")</f>
        <v/>
      </c>
      <c r="G378" t="str">
        <f>IFERROR(UPPER(TRIM(ESITI_QUESTIONARI!AI378)),"")</f>
        <v/>
      </c>
      <c r="H378" s="8" t="str">
        <f>IF(C378="","",IF(ISERROR(AVERAGE(ESITI_QUESTIONARI!N378:T378,ESITI_QUESTIONARI!V378:X378,ESITI_QUESTIONARI!Z378:AD378,ESITI_QUESTIONARI!AF378:AH378,ESITI_QUESTIONARI!AJ378:AL378,ESITI_QUESTIONARI!AN378,ESITI_QUESTIONARI!AQ378)),"NON RISPONDE",AVERAGE(ESITI_QUESTIONARI!N378:T378,ESITI_QUESTIONARI!V378:X378,ESITI_QUESTIONARI!Z378:AD378,ESITI_QUESTIONARI!AF378:AH378,ESITI_QUESTIONARI!AJ378:AL378,ESITI_QUESTIONARI!AN378,ESITI_QUESTIONARI!AQ378)))</f>
        <v/>
      </c>
    </row>
    <row r="379" spans="1:8">
      <c r="A379" t="str">
        <f>IF(ESITI_QUESTIONARI!A379="","",TRIM(ESITI_QUESTIONARI!A379))</f>
        <v/>
      </c>
      <c r="B379" t="str">
        <f t="shared" si="6"/>
        <v/>
      </c>
      <c r="C379" t="str">
        <f>IF(ESITI_QUESTIONARI!C379="","",TRIM(ESITI_QUESTIONARI!C379))</f>
        <v/>
      </c>
      <c r="D379" t="str">
        <f>IFERROR(UPPER(TRIM(ESITI_QUESTIONARI!U379)),"")</f>
        <v/>
      </c>
      <c r="E379" t="str">
        <f>IFERROR(UPPER(TRIM(ESITI_QUESTIONARI!Y379)),"")</f>
        <v/>
      </c>
      <c r="F379" t="str">
        <f>IFERROR(UPPER(TRIM(ESITI_QUESTIONARI!AE379)),"")</f>
        <v/>
      </c>
      <c r="G379" t="str">
        <f>IFERROR(UPPER(TRIM(ESITI_QUESTIONARI!AI379)),"")</f>
        <v/>
      </c>
      <c r="H379" s="8" t="str">
        <f>IF(C379="","",IF(ISERROR(AVERAGE(ESITI_QUESTIONARI!N379:T379,ESITI_QUESTIONARI!V379:X379,ESITI_QUESTIONARI!Z379:AD379,ESITI_QUESTIONARI!AF379:AH379,ESITI_QUESTIONARI!AJ379:AL379,ESITI_QUESTIONARI!AN379,ESITI_QUESTIONARI!AQ379)),"NON RISPONDE",AVERAGE(ESITI_QUESTIONARI!N379:T379,ESITI_QUESTIONARI!V379:X379,ESITI_QUESTIONARI!Z379:AD379,ESITI_QUESTIONARI!AF379:AH379,ESITI_QUESTIONARI!AJ379:AL379,ESITI_QUESTIONARI!AN379,ESITI_QUESTIONARI!AQ379)))</f>
        <v/>
      </c>
    </row>
    <row r="380" spans="1:8">
      <c r="A380" t="str">
        <f>IF(ESITI_QUESTIONARI!A380="","",TRIM(ESITI_QUESTIONARI!A380))</f>
        <v/>
      </c>
      <c r="B380" t="str">
        <f t="shared" si="6"/>
        <v/>
      </c>
      <c r="C380" t="str">
        <f>IF(ESITI_QUESTIONARI!C380="","",TRIM(ESITI_QUESTIONARI!C380))</f>
        <v/>
      </c>
      <c r="D380" t="str">
        <f>IFERROR(UPPER(TRIM(ESITI_QUESTIONARI!U380)),"")</f>
        <v/>
      </c>
      <c r="E380" t="str">
        <f>IFERROR(UPPER(TRIM(ESITI_QUESTIONARI!Y380)),"")</f>
        <v/>
      </c>
      <c r="F380" t="str">
        <f>IFERROR(UPPER(TRIM(ESITI_QUESTIONARI!AE380)),"")</f>
        <v/>
      </c>
      <c r="G380" t="str">
        <f>IFERROR(UPPER(TRIM(ESITI_QUESTIONARI!AI380)),"")</f>
        <v/>
      </c>
      <c r="H380" s="8" t="str">
        <f>IF(C380="","",IF(ISERROR(AVERAGE(ESITI_QUESTIONARI!N380:T380,ESITI_QUESTIONARI!V380:X380,ESITI_QUESTIONARI!Z380:AD380,ESITI_QUESTIONARI!AF380:AH380,ESITI_QUESTIONARI!AJ380:AL380,ESITI_QUESTIONARI!AN380,ESITI_QUESTIONARI!AQ380)),"NON RISPONDE",AVERAGE(ESITI_QUESTIONARI!N380:T380,ESITI_QUESTIONARI!V380:X380,ESITI_QUESTIONARI!Z380:AD380,ESITI_QUESTIONARI!AF380:AH380,ESITI_QUESTIONARI!AJ380:AL380,ESITI_QUESTIONARI!AN380,ESITI_QUESTIONARI!AQ380)))</f>
        <v/>
      </c>
    </row>
    <row r="381" spans="1:8">
      <c r="A381" t="str">
        <f>IF(ESITI_QUESTIONARI!A381="","",TRIM(ESITI_QUESTIONARI!A381))</f>
        <v/>
      </c>
      <c r="B381" t="str">
        <f t="shared" si="6"/>
        <v/>
      </c>
      <c r="C381" t="str">
        <f>IF(ESITI_QUESTIONARI!C381="","",TRIM(ESITI_QUESTIONARI!C381))</f>
        <v/>
      </c>
      <c r="D381" t="str">
        <f>IFERROR(UPPER(TRIM(ESITI_QUESTIONARI!U381)),"")</f>
        <v/>
      </c>
      <c r="E381" t="str">
        <f>IFERROR(UPPER(TRIM(ESITI_QUESTIONARI!Y381)),"")</f>
        <v/>
      </c>
      <c r="F381" t="str">
        <f>IFERROR(UPPER(TRIM(ESITI_QUESTIONARI!AE381)),"")</f>
        <v/>
      </c>
      <c r="G381" t="str">
        <f>IFERROR(UPPER(TRIM(ESITI_QUESTIONARI!AI381)),"")</f>
        <v/>
      </c>
      <c r="H381" s="8" t="str">
        <f>IF(C381="","",IF(ISERROR(AVERAGE(ESITI_QUESTIONARI!N381:T381,ESITI_QUESTIONARI!V381:X381,ESITI_QUESTIONARI!Z381:AD381,ESITI_QUESTIONARI!AF381:AH381,ESITI_QUESTIONARI!AJ381:AL381,ESITI_QUESTIONARI!AN381,ESITI_QUESTIONARI!AQ381)),"NON RISPONDE",AVERAGE(ESITI_QUESTIONARI!N381:T381,ESITI_QUESTIONARI!V381:X381,ESITI_QUESTIONARI!Z381:AD381,ESITI_QUESTIONARI!AF381:AH381,ESITI_QUESTIONARI!AJ381:AL381,ESITI_QUESTIONARI!AN381,ESITI_QUESTIONARI!AQ381)))</f>
        <v/>
      </c>
    </row>
    <row r="382" spans="1:8">
      <c r="A382" t="str">
        <f>IF(ESITI_QUESTIONARI!A382="","",TRIM(ESITI_QUESTIONARI!A382))</f>
        <v/>
      </c>
      <c r="B382" t="str">
        <f t="shared" si="6"/>
        <v/>
      </c>
      <c r="C382" t="str">
        <f>IF(ESITI_QUESTIONARI!C382="","",TRIM(ESITI_QUESTIONARI!C382))</f>
        <v/>
      </c>
      <c r="D382" t="str">
        <f>IFERROR(UPPER(TRIM(ESITI_QUESTIONARI!U382)),"")</f>
        <v/>
      </c>
      <c r="E382" t="str">
        <f>IFERROR(UPPER(TRIM(ESITI_QUESTIONARI!Y382)),"")</f>
        <v/>
      </c>
      <c r="F382" t="str">
        <f>IFERROR(UPPER(TRIM(ESITI_QUESTIONARI!AE382)),"")</f>
        <v/>
      </c>
      <c r="G382" t="str">
        <f>IFERROR(UPPER(TRIM(ESITI_QUESTIONARI!AI382)),"")</f>
        <v/>
      </c>
      <c r="H382" s="8" t="str">
        <f>IF(C382="","",IF(ISERROR(AVERAGE(ESITI_QUESTIONARI!N382:T382,ESITI_QUESTIONARI!V382:X382,ESITI_QUESTIONARI!Z382:AD382,ESITI_QUESTIONARI!AF382:AH382,ESITI_QUESTIONARI!AJ382:AL382,ESITI_QUESTIONARI!AN382,ESITI_QUESTIONARI!AQ382)),"NON RISPONDE",AVERAGE(ESITI_QUESTIONARI!N382:T382,ESITI_QUESTIONARI!V382:X382,ESITI_QUESTIONARI!Z382:AD382,ESITI_QUESTIONARI!AF382:AH382,ESITI_QUESTIONARI!AJ382:AL382,ESITI_QUESTIONARI!AN382,ESITI_QUESTIONARI!AQ382)))</f>
        <v/>
      </c>
    </row>
    <row r="383" spans="1:8">
      <c r="A383" t="str">
        <f>IF(ESITI_QUESTIONARI!A383="","",TRIM(ESITI_QUESTIONARI!A383))</f>
        <v/>
      </c>
      <c r="B383" t="str">
        <f t="shared" si="6"/>
        <v/>
      </c>
      <c r="C383" t="str">
        <f>IF(ESITI_QUESTIONARI!C383="","",TRIM(ESITI_QUESTIONARI!C383))</f>
        <v/>
      </c>
      <c r="D383" t="str">
        <f>IFERROR(UPPER(TRIM(ESITI_QUESTIONARI!U383)),"")</f>
        <v/>
      </c>
      <c r="E383" t="str">
        <f>IFERROR(UPPER(TRIM(ESITI_QUESTIONARI!Y383)),"")</f>
        <v/>
      </c>
      <c r="F383" t="str">
        <f>IFERROR(UPPER(TRIM(ESITI_QUESTIONARI!AE383)),"")</f>
        <v/>
      </c>
      <c r="G383" t="str">
        <f>IFERROR(UPPER(TRIM(ESITI_QUESTIONARI!AI383)),"")</f>
        <v/>
      </c>
      <c r="H383" s="8" t="str">
        <f>IF(C383="","",IF(ISERROR(AVERAGE(ESITI_QUESTIONARI!N383:T383,ESITI_QUESTIONARI!V383:X383,ESITI_QUESTIONARI!Z383:AD383,ESITI_QUESTIONARI!AF383:AH383,ESITI_QUESTIONARI!AJ383:AL383,ESITI_QUESTIONARI!AN383,ESITI_QUESTIONARI!AQ383)),"NON RISPONDE",AVERAGE(ESITI_QUESTIONARI!N383:T383,ESITI_QUESTIONARI!V383:X383,ESITI_QUESTIONARI!Z383:AD383,ESITI_QUESTIONARI!AF383:AH383,ESITI_QUESTIONARI!AJ383:AL383,ESITI_QUESTIONARI!AN383,ESITI_QUESTIONARI!AQ383)))</f>
        <v/>
      </c>
    </row>
    <row r="384" spans="1:8">
      <c r="A384" t="str">
        <f>IF(ESITI_QUESTIONARI!A384="","",TRIM(ESITI_QUESTIONARI!A384))</f>
        <v/>
      </c>
      <c r="B384" t="str">
        <f t="shared" si="6"/>
        <v/>
      </c>
      <c r="C384" t="str">
        <f>IF(ESITI_QUESTIONARI!C384="","",TRIM(ESITI_QUESTIONARI!C384))</f>
        <v/>
      </c>
      <c r="D384" t="str">
        <f>IFERROR(UPPER(TRIM(ESITI_QUESTIONARI!U384)),"")</f>
        <v/>
      </c>
      <c r="E384" t="str">
        <f>IFERROR(UPPER(TRIM(ESITI_QUESTIONARI!Y384)),"")</f>
        <v/>
      </c>
      <c r="F384" t="str">
        <f>IFERROR(UPPER(TRIM(ESITI_QUESTIONARI!AE384)),"")</f>
        <v/>
      </c>
      <c r="G384" t="str">
        <f>IFERROR(UPPER(TRIM(ESITI_QUESTIONARI!AI384)),"")</f>
        <v/>
      </c>
      <c r="H384" s="8" t="str">
        <f>IF(C384="","",IF(ISERROR(AVERAGE(ESITI_QUESTIONARI!N384:T384,ESITI_QUESTIONARI!V384:X384,ESITI_QUESTIONARI!Z384:AD384,ESITI_QUESTIONARI!AF384:AH384,ESITI_QUESTIONARI!AJ384:AL384,ESITI_QUESTIONARI!AN384,ESITI_QUESTIONARI!AQ384)),"NON RISPONDE",AVERAGE(ESITI_QUESTIONARI!N384:T384,ESITI_QUESTIONARI!V384:X384,ESITI_QUESTIONARI!Z384:AD384,ESITI_QUESTIONARI!AF384:AH384,ESITI_QUESTIONARI!AJ384:AL384,ESITI_QUESTIONARI!AN384,ESITI_QUESTIONARI!AQ384)))</f>
        <v/>
      </c>
    </row>
    <row r="385" spans="1:8">
      <c r="A385" t="str">
        <f>IF(ESITI_QUESTIONARI!A385="","",TRIM(ESITI_QUESTIONARI!A385))</f>
        <v/>
      </c>
      <c r="B385" t="str">
        <f t="shared" si="6"/>
        <v/>
      </c>
      <c r="C385" t="str">
        <f>IF(ESITI_QUESTIONARI!C385="","",TRIM(ESITI_QUESTIONARI!C385))</f>
        <v/>
      </c>
      <c r="D385" t="str">
        <f>IFERROR(UPPER(TRIM(ESITI_QUESTIONARI!U385)),"")</f>
        <v/>
      </c>
      <c r="E385" t="str">
        <f>IFERROR(UPPER(TRIM(ESITI_QUESTIONARI!Y385)),"")</f>
        <v/>
      </c>
      <c r="F385" t="str">
        <f>IFERROR(UPPER(TRIM(ESITI_QUESTIONARI!AE385)),"")</f>
        <v/>
      </c>
      <c r="G385" t="str">
        <f>IFERROR(UPPER(TRIM(ESITI_QUESTIONARI!AI385)),"")</f>
        <v/>
      </c>
      <c r="H385" s="8" t="str">
        <f>IF(C385="","",IF(ISERROR(AVERAGE(ESITI_QUESTIONARI!N385:T385,ESITI_QUESTIONARI!V385:X385,ESITI_QUESTIONARI!Z385:AD385,ESITI_QUESTIONARI!AF385:AH385,ESITI_QUESTIONARI!AJ385:AL385,ESITI_QUESTIONARI!AN385,ESITI_QUESTIONARI!AQ385)),"NON RISPONDE",AVERAGE(ESITI_QUESTIONARI!N385:T385,ESITI_QUESTIONARI!V385:X385,ESITI_QUESTIONARI!Z385:AD385,ESITI_QUESTIONARI!AF385:AH385,ESITI_QUESTIONARI!AJ385:AL385,ESITI_QUESTIONARI!AN385,ESITI_QUESTIONARI!AQ385)))</f>
        <v/>
      </c>
    </row>
    <row r="386" spans="1:8">
      <c r="A386" t="str">
        <f>IF(ESITI_QUESTIONARI!A386="","",TRIM(ESITI_QUESTIONARI!A386))</f>
        <v/>
      </c>
      <c r="B386" t="str">
        <f t="shared" si="6"/>
        <v/>
      </c>
      <c r="C386" t="str">
        <f>IF(ESITI_QUESTIONARI!C386="","",TRIM(ESITI_QUESTIONARI!C386))</f>
        <v/>
      </c>
      <c r="D386" t="str">
        <f>IFERROR(UPPER(TRIM(ESITI_QUESTIONARI!U386)),"")</f>
        <v/>
      </c>
      <c r="E386" t="str">
        <f>IFERROR(UPPER(TRIM(ESITI_QUESTIONARI!Y386)),"")</f>
        <v/>
      </c>
      <c r="F386" t="str">
        <f>IFERROR(UPPER(TRIM(ESITI_QUESTIONARI!AE386)),"")</f>
        <v/>
      </c>
      <c r="G386" t="str">
        <f>IFERROR(UPPER(TRIM(ESITI_QUESTIONARI!AI386)),"")</f>
        <v/>
      </c>
      <c r="H386" s="8" t="str">
        <f>IF(C386="","",IF(ISERROR(AVERAGE(ESITI_QUESTIONARI!N386:T386,ESITI_QUESTIONARI!V386:X386,ESITI_QUESTIONARI!Z386:AD386,ESITI_QUESTIONARI!AF386:AH386,ESITI_QUESTIONARI!AJ386:AL386,ESITI_QUESTIONARI!AN386,ESITI_QUESTIONARI!AQ386)),"NON RISPONDE",AVERAGE(ESITI_QUESTIONARI!N386:T386,ESITI_QUESTIONARI!V386:X386,ESITI_QUESTIONARI!Z386:AD386,ESITI_QUESTIONARI!AF386:AH386,ESITI_QUESTIONARI!AJ386:AL386,ESITI_QUESTIONARI!AN386,ESITI_QUESTIONARI!AQ386)))</f>
        <v/>
      </c>
    </row>
    <row r="387" spans="1:8">
      <c r="A387" t="str">
        <f>IF(ESITI_QUESTIONARI!A387="","",TRIM(ESITI_QUESTIONARI!A387))</f>
        <v/>
      </c>
      <c r="B387" t="str">
        <f t="shared" ref="B387:B450" si="7">IF(C387="","",C387)</f>
        <v/>
      </c>
      <c r="C387" t="str">
        <f>IF(ESITI_QUESTIONARI!C387="","",TRIM(ESITI_QUESTIONARI!C387))</f>
        <v/>
      </c>
      <c r="D387" t="str">
        <f>IFERROR(UPPER(TRIM(ESITI_QUESTIONARI!U387)),"")</f>
        <v/>
      </c>
      <c r="E387" t="str">
        <f>IFERROR(UPPER(TRIM(ESITI_QUESTIONARI!Y387)),"")</f>
        <v/>
      </c>
      <c r="F387" t="str">
        <f>IFERROR(UPPER(TRIM(ESITI_QUESTIONARI!AE387)),"")</f>
        <v/>
      </c>
      <c r="G387" t="str">
        <f>IFERROR(UPPER(TRIM(ESITI_QUESTIONARI!AI387)),"")</f>
        <v/>
      </c>
      <c r="H387" s="8" t="str">
        <f>IF(C387="","",IF(ISERROR(AVERAGE(ESITI_QUESTIONARI!N387:T387,ESITI_QUESTIONARI!V387:X387,ESITI_QUESTIONARI!Z387:AD387,ESITI_QUESTIONARI!AF387:AH387,ESITI_QUESTIONARI!AJ387:AL387,ESITI_QUESTIONARI!AN387,ESITI_QUESTIONARI!AQ387)),"NON RISPONDE",AVERAGE(ESITI_QUESTIONARI!N387:T387,ESITI_QUESTIONARI!V387:X387,ESITI_QUESTIONARI!Z387:AD387,ESITI_QUESTIONARI!AF387:AH387,ESITI_QUESTIONARI!AJ387:AL387,ESITI_QUESTIONARI!AN387,ESITI_QUESTIONARI!AQ387)))</f>
        <v/>
      </c>
    </row>
    <row r="388" spans="1:8">
      <c r="A388" t="str">
        <f>IF(ESITI_QUESTIONARI!A388="","",TRIM(ESITI_QUESTIONARI!A388))</f>
        <v/>
      </c>
      <c r="B388" t="str">
        <f t="shared" si="7"/>
        <v/>
      </c>
      <c r="C388" t="str">
        <f>IF(ESITI_QUESTIONARI!C388="","",TRIM(ESITI_QUESTIONARI!C388))</f>
        <v/>
      </c>
      <c r="D388" t="str">
        <f>IFERROR(UPPER(TRIM(ESITI_QUESTIONARI!U388)),"")</f>
        <v/>
      </c>
      <c r="E388" t="str">
        <f>IFERROR(UPPER(TRIM(ESITI_QUESTIONARI!Y388)),"")</f>
        <v/>
      </c>
      <c r="F388" t="str">
        <f>IFERROR(UPPER(TRIM(ESITI_QUESTIONARI!AE388)),"")</f>
        <v/>
      </c>
      <c r="G388" t="str">
        <f>IFERROR(UPPER(TRIM(ESITI_QUESTIONARI!AI388)),"")</f>
        <v/>
      </c>
      <c r="H388" s="8" t="str">
        <f>IF(C388="","",IF(ISERROR(AVERAGE(ESITI_QUESTIONARI!N388:T388,ESITI_QUESTIONARI!V388:X388,ESITI_QUESTIONARI!Z388:AD388,ESITI_QUESTIONARI!AF388:AH388,ESITI_QUESTIONARI!AJ388:AL388,ESITI_QUESTIONARI!AN388,ESITI_QUESTIONARI!AQ388)),"NON RISPONDE",AVERAGE(ESITI_QUESTIONARI!N388:T388,ESITI_QUESTIONARI!V388:X388,ESITI_QUESTIONARI!Z388:AD388,ESITI_QUESTIONARI!AF388:AH388,ESITI_QUESTIONARI!AJ388:AL388,ESITI_QUESTIONARI!AN388,ESITI_QUESTIONARI!AQ388)))</f>
        <v/>
      </c>
    </row>
    <row r="389" spans="1:8">
      <c r="A389" t="str">
        <f>IF(ESITI_QUESTIONARI!A389="","",TRIM(ESITI_QUESTIONARI!A389))</f>
        <v/>
      </c>
      <c r="B389" t="str">
        <f t="shared" si="7"/>
        <v/>
      </c>
      <c r="C389" t="str">
        <f>IF(ESITI_QUESTIONARI!C389="","",TRIM(ESITI_QUESTIONARI!C389))</f>
        <v/>
      </c>
      <c r="D389" t="str">
        <f>IFERROR(UPPER(TRIM(ESITI_QUESTIONARI!U389)),"")</f>
        <v/>
      </c>
      <c r="E389" t="str">
        <f>IFERROR(UPPER(TRIM(ESITI_QUESTIONARI!Y389)),"")</f>
        <v/>
      </c>
      <c r="F389" t="str">
        <f>IFERROR(UPPER(TRIM(ESITI_QUESTIONARI!AE389)),"")</f>
        <v/>
      </c>
      <c r="G389" t="str">
        <f>IFERROR(UPPER(TRIM(ESITI_QUESTIONARI!AI389)),"")</f>
        <v/>
      </c>
      <c r="H389" s="8" t="str">
        <f>IF(C389="","",IF(ISERROR(AVERAGE(ESITI_QUESTIONARI!N389:T389,ESITI_QUESTIONARI!V389:X389,ESITI_QUESTIONARI!Z389:AD389,ESITI_QUESTIONARI!AF389:AH389,ESITI_QUESTIONARI!AJ389:AL389,ESITI_QUESTIONARI!AN389,ESITI_QUESTIONARI!AQ389)),"NON RISPONDE",AVERAGE(ESITI_QUESTIONARI!N389:T389,ESITI_QUESTIONARI!V389:X389,ESITI_QUESTIONARI!Z389:AD389,ESITI_QUESTIONARI!AF389:AH389,ESITI_QUESTIONARI!AJ389:AL389,ESITI_QUESTIONARI!AN389,ESITI_QUESTIONARI!AQ389)))</f>
        <v/>
      </c>
    </row>
    <row r="390" spans="1:8">
      <c r="A390" t="str">
        <f>IF(ESITI_QUESTIONARI!A390="","",TRIM(ESITI_QUESTIONARI!A390))</f>
        <v/>
      </c>
      <c r="B390" t="str">
        <f t="shared" si="7"/>
        <v/>
      </c>
      <c r="C390" t="str">
        <f>IF(ESITI_QUESTIONARI!C390="","",TRIM(ESITI_QUESTIONARI!C390))</f>
        <v/>
      </c>
      <c r="D390" t="str">
        <f>IFERROR(UPPER(TRIM(ESITI_QUESTIONARI!U390)),"")</f>
        <v/>
      </c>
      <c r="E390" t="str">
        <f>IFERROR(UPPER(TRIM(ESITI_QUESTIONARI!Y390)),"")</f>
        <v/>
      </c>
      <c r="F390" t="str">
        <f>IFERROR(UPPER(TRIM(ESITI_QUESTIONARI!AE390)),"")</f>
        <v/>
      </c>
      <c r="G390" t="str">
        <f>IFERROR(UPPER(TRIM(ESITI_QUESTIONARI!AI390)),"")</f>
        <v/>
      </c>
      <c r="H390" s="8" t="str">
        <f>IF(C390="","",IF(ISERROR(AVERAGE(ESITI_QUESTIONARI!N390:T390,ESITI_QUESTIONARI!V390:X390,ESITI_QUESTIONARI!Z390:AD390,ESITI_QUESTIONARI!AF390:AH390,ESITI_QUESTIONARI!AJ390:AL390,ESITI_QUESTIONARI!AN390,ESITI_QUESTIONARI!AQ390)),"NON RISPONDE",AVERAGE(ESITI_QUESTIONARI!N390:T390,ESITI_QUESTIONARI!V390:X390,ESITI_QUESTIONARI!Z390:AD390,ESITI_QUESTIONARI!AF390:AH390,ESITI_QUESTIONARI!AJ390:AL390,ESITI_QUESTIONARI!AN390,ESITI_QUESTIONARI!AQ390)))</f>
        <v/>
      </c>
    </row>
    <row r="391" spans="1:8">
      <c r="A391" t="str">
        <f>IF(ESITI_QUESTIONARI!A391="","",TRIM(ESITI_QUESTIONARI!A391))</f>
        <v/>
      </c>
      <c r="B391" t="str">
        <f t="shared" si="7"/>
        <v/>
      </c>
      <c r="C391" t="str">
        <f>IF(ESITI_QUESTIONARI!C391="","",TRIM(ESITI_QUESTIONARI!C391))</f>
        <v/>
      </c>
      <c r="D391" t="str">
        <f>IFERROR(UPPER(TRIM(ESITI_QUESTIONARI!U391)),"")</f>
        <v/>
      </c>
      <c r="E391" t="str">
        <f>IFERROR(UPPER(TRIM(ESITI_QUESTIONARI!Y391)),"")</f>
        <v/>
      </c>
      <c r="F391" t="str">
        <f>IFERROR(UPPER(TRIM(ESITI_QUESTIONARI!AE391)),"")</f>
        <v/>
      </c>
      <c r="G391" t="str">
        <f>IFERROR(UPPER(TRIM(ESITI_QUESTIONARI!AI391)),"")</f>
        <v/>
      </c>
      <c r="H391" s="8" t="str">
        <f>IF(C391="","",IF(ISERROR(AVERAGE(ESITI_QUESTIONARI!N391:T391,ESITI_QUESTIONARI!V391:X391,ESITI_QUESTIONARI!Z391:AD391,ESITI_QUESTIONARI!AF391:AH391,ESITI_QUESTIONARI!AJ391:AL391,ESITI_QUESTIONARI!AN391,ESITI_QUESTIONARI!AQ391)),"NON RISPONDE",AVERAGE(ESITI_QUESTIONARI!N391:T391,ESITI_QUESTIONARI!V391:X391,ESITI_QUESTIONARI!Z391:AD391,ESITI_QUESTIONARI!AF391:AH391,ESITI_QUESTIONARI!AJ391:AL391,ESITI_QUESTIONARI!AN391,ESITI_QUESTIONARI!AQ391)))</f>
        <v/>
      </c>
    </row>
    <row r="392" spans="1:8">
      <c r="A392" t="str">
        <f>IF(ESITI_QUESTIONARI!A392="","",TRIM(ESITI_QUESTIONARI!A392))</f>
        <v/>
      </c>
      <c r="B392" t="str">
        <f t="shared" si="7"/>
        <v/>
      </c>
      <c r="C392" t="str">
        <f>IF(ESITI_QUESTIONARI!C392="","",TRIM(ESITI_QUESTIONARI!C392))</f>
        <v/>
      </c>
      <c r="D392" t="str">
        <f>IFERROR(UPPER(TRIM(ESITI_QUESTIONARI!U392)),"")</f>
        <v/>
      </c>
      <c r="E392" t="str">
        <f>IFERROR(UPPER(TRIM(ESITI_QUESTIONARI!Y392)),"")</f>
        <v/>
      </c>
      <c r="F392" t="str">
        <f>IFERROR(UPPER(TRIM(ESITI_QUESTIONARI!AE392)),"")</f>
        <v/>
      </c>
      <c r="G392" t="str">
        <f>IFERROR(UPPER(TRIM(ESITI_QUESTIONARI!AI392)),"")</f>
        <v/>
      </c>
      <c r="H392" s="8" t="str">
        <f>IF(C392="","",IF(ISERROR(AVERAGE(ESITI_QUESTIONARI!N392:T392,ESITI_QUESTIONARI!V392:X392,ESITI_QUESTIONARI!Z392:AD392,ESITI_QUESTIONARI!AF392:AH392,ESITI_QUESTIONARI!AJ392:AL392,ESITI_QUESTIONARI!AN392,ESITI_QUESTIONARI!AQ392)),"NON RISPONDE",AVERAGE(ESITI_QUESTIONARI!N392:T392,ESITI_QUESTIONARI!V392:X392,ESITI_QUESTIONARI!Z392:AD392,ESITI_QUESTIONARI!AF392:AH392,ESITI_QUESTIONARI!AJ392:AL392,ESITI_QUESTIONARI!AN392,ESITI_QUESTIONARI!AQ392)))</f>
        <v/>
      </c>
    </row>
    <row r="393" spans="1:8">
      <c r="A393" t="str">
        <f>IF(ESITI_QUESTIONARI!A393="","",TRIM(ESITI_QUESTIONARI!A393))</f>
        <v/>
      </c>
      <c r="B393" t="str">
        <f t="shared" si="7"/>
        <v/>
      </c>
      <c r="C393" t="str">
        <f>IF(ESITI_QUESTIONARI!C393="","",TRIM(ESITI_QUESTIONARI!C393))</f>
        <v/>
      </c>
      <c r="D393" t="str">
        <f>IFERROR(UPPER(TRIM(ESITI_QUESTIONARI!U393)),"")</f>
        <v/>
      </c>
      <c r="E393" t="str">
        <f>IFERROR(UPPER(TRIM(ESITI_QUESTIONARI!Y393)),"")</f>
        <v/>
      </c>
      <c r="F393" t="str">
        <f>IFERROR(UPPER(TRIM(ESITI_QUESTIONARI!AE393)),"")</f>
        <v/>
      </c>
      <c r="G393" t="str">
        <f>IFERROR(UPPER(TRIM(ESITI_QUESTIONARI!AI393)),"")</f>
        <v/>
      </c>
      <c r="H393" s="8" t="str">
        <f>IF(C393="","",IF(ISERROR(AVERAGE(ESITI_QUESTIONARI!N393:T393,ESITI_QUESTIONARI!V393:X393,ESITI_QUESTIONARI!Z393:AD393,ESITI_QUESTIONARI!AF393:AH393,ESITI_QUESTIONARI!AJ393:AL393,ESITI_QUESTIONARI!AN393,ESITI_QUESTIONARI!AQ393)),"NON RISPONDE",AVERAGE(ESITI_QUESTIONARI!N393:T393,ESITI_QUESTIONARI!V393:X393,ESITI_QUESTIONARI!Z393:AD393,ESITI_QUESTIONARI!AF393:AH393,ESITI_QUESTIONARI!AJ393:AL393,ESITI_QUESTIONARI!AN393,ESITI_QUESTIONARI!AQ393)))</f>
        <v/>
      </c>
    </row>
    <row r="394" spans="1:8">
      <c r="A394" t="str">
        <f>IF(ESITI_QUESTIONARI!A394="","",TRIM(ESITI_QUESTIONARI!A394))</f>
        <v/>
      </c>
      <c r="B394" t="str">
        <f t="shared" si="7"/>
        <v/>
      </c>
      <c r="C394" t="str">
        <f>IF(ESITI_QUESTIONARI!C394="","",TRIM(ESITI_QUESTIONARI!C394))</f>
        <v/>
      </c>
      <c r="D394" t="str">
        <f>IFERROR(UPPER(TRIM(ESITI_QUESTIONARI!U394)),"")</f>
        <v/>
      </c>
      <c r="E394" t="str">
        <f>IFERROR(UPPER(TRIM(ESITI_QUESTIONARI!Y394)),"")</f>
        <v/>
      </c>
      <c r="F394" t="str">
        <f>IFERROR(UPPER(TRIM(ESITI_QUESTIONARI!AE394)),"")</f>
        <v/>
      </c>
      <c r="G394" t="str">
        <f>IFERROR(UPPER(TRIM(ESITI_QUESTIONARI!AI394)),"")</f>
        <v/>
      </c>
      <c r="H394" s="8" t="str">
        <f>IF(C394="","",IF(ISERROR(AVERAGE(ESITI_QUESTIONARI!N394:T394,ESITI_QUESTIONARI!V394:X394,ESITI_QUESTIONARI!Z394:AD394,ESITI_QUESTIONARI!AF394:AH394,ESITI_QUESTIONARI!AJ394:AL394,ESITI_QUESTIONARI!AN394,ESITI_QUESTIONARI!AQ394)),"NON RISPONDE",AVERAGE(ESITI_QUESTIONARI!N394:T394,ESITI_QUESTIONARI!V394:X394,ESITI_QUESTIONARI!Z394:AD394,ESITI_QUESTIONARI!AF394:AH394,ESITI_QUESTIONARI!AJ394:AL394,ESITI_QUESTIONARI!AN394,ESITI_QUESTIONARI!AQ394)))</f>
        <v/>
      </c>
    </row>
    <row r="395" spans="1:8">
      <c r="A395" t="str">
        <f>IF(ESITI_QUESTIONARI!A395="","",TRIM(ESITI_QUESTIONARI!A395))</f>
        <v/>
      </c>
      <c r="B395" t="str">
        <f t="shared" si="7"/>
        <v/>
      </c>
      <c r="C395" t="str">
        <f>IF(ESITI_QUESTIONARI!C395="","",TRIM(ESITI_QUESTIONARI!C395))</f>
        <v/>
      </c>
      <c r="D395" t="str">
        <f>IFERROR(UPPER(TRIM(ESITI_QUESTIONARI!U395)),"")</f>
        <v/>
      </c>
      <c r="E395" t="str">
        <f>IFERROR(UPPER(TRIM(ESITI_QUESTIONARI!Y395)),"")</f>
        <v/>
      </c>
      <c r="F395" t="str">
        <f>IFERROR(UPPER(TRIM(ESITI_QUESTIONARI!AE395)),"")</f>
        <v/>
      </c>
      <c r="G395" t="str">
        <f>IFERROR(UPPER(TRIM(ESITI_QUESTIONARI!AI395)),"")</f>
        <v/>
      </c>
      <c r="H395" s="8" t="str">
        <f>IF(C395="","",IF(ISERROR(AVERAGE(ESITI_QUESTIONARI!N395:T395,ESITI_QUESTIONARI!V395:X395,ESITI_QUESTIONARI!Z395:AD395,ESITI_QUESTIONARI!AF395:AH395,ESITI_QUESTIONARI!AJ395:AL395,ESITI_QUESTIONARI!AN395,ESITI_QUESTIONARI!AQ395)),"NON RISPONDE",AVERAGE(ESITI_QUESTIONARI!N395:T395,ESITI_QUESTIONARI!V395:X395,ESITI_QUESTIONARI!Z395:AD395,ESITI_QUESTIONARI!AF395:AH395,ESITI_QUESTIONARI!AJ395:AL395,ESITI_QUESTIONARI!AN395,ESITI_QUESTIONARI!AQ395)))</f>
        <v/>
      </c>
    </row>
    <row r="396" spans="1:8">
      <c r="A396" t="str">
        <f>IF(ESITI_QUESTIONARI!A396="","",TRIM(ESITI_QUESTIONARI!A396))</f>
        <v/>
      </c>
      <c r="B396" t="str">
        <f t="shared" si="7"/>
        <v/>
      </c>
      <c r="C396" t="str">
        <f>IF(ESITI_QUESTIONARI!C396="","",TRIM(ESITI_QUESTIONARI!C396))</f>
        <v/>
      </c>
      <c r="D396" t="str">
        <f>IFERROR(UPPER(TRIM(ESITI_QUESTIONARI!U396)),"")</f>
        <v/>
      </c>
      <c r="E396" t="str">
        <f>IFERROR(UPPER(TRIM(ESITI_QUESTIONARI!Y396)),"")</f>
        <v/>
      </c>
      <c r="F396" t="str">
        <f>IFERROR(UPPER(TRIM(ESITI_QUESTIONARI!AE396)),"")</f>
        <v/>
      </c>
      <c r="G396" t="str">
        <f>IFERROR(UPPER(TRIM(ESITI_QUESTIONARI!AI396)),"")</f>
        <v/>
      </c>
      <c r="H396" s="8" t="str">
        <f>IF(C396="","",IF(ISERROR(AVERAGE(ESITI_QUESTIONARI!N396:T396,ESITI_QUESTIONARI!V396:X396,ESITI_QUESTIONARI!Z396:AD396,ESITI_QUESTIONARI!AF396:AH396,ESITI_QUESTIONARI!AJ396:AL396,ESITI_QUESTIONARI!AN396,ESITI_QUESTIONARI!AQ396)),"NON RISPONDE",AVERAGE(ESITI_QUESTIONARI!N396:T396,ESITI_QUESTIONARI!V396:X396,ESITI_QUESTIONARI!Z396:AD396,ESITI_QUESTIONARI!AF396:AH396,ESITI_QUESTIONARI!AJ396:AL396,ESITI_QUESTIONARI!AN396,ESITI_QUESTIONARI!AQ396)))</f>
        <v/>
      </c>
    </row>
    <row r="397" spans="1:8">
      <c r="A397" t="str">
        <f>IF(ESITI_QUESTIONARI!A397="","",TRIM(ESITI_QUESTIONARI!A397))</f>
        <v/>
      </c>
      <c r="B397" t="str">
        <f t="shared" si="7"/>
        <v/>
      </c>
      <c r="C397" t="str">
        <f>IF(ESITI_QUESTIONARI!C397="","",TRIM(ESITI_QUESTIONARI!C397))</f>
        <v/>
      </c>
      <c r="D397" t="str">
        <f>IFERROR(UPPER(TRIM(ESITI_QUESTIONARI!U397)),"")</f>
        <v/>
      </c>
      <c r="E397" t="str">
        <f>IFERROR(UPPER(TRIM(ESITI_QUESTIONARI!Y397)),"")</f>
        <v/>
      </c>
      <c r="F397" t="str">
        <f>IFERROR(UPPER(TRIM(ESITI_QUESTIONARI!AE397)),"")</f>
        <v/>
      </c>
      <c r="G397" t="str">
        <f>IFERROR(UPPER(TRIM(ESITI_QUESTIONARI!AI397)),"")</f>
        <v/>
      </c>
      <c r="H397" s="8" t="str">
        <f>IF(C397="","",IF(ISERROR(AVERAGE(ESITI_QUESTIONARI!N397:T397,ESITI_QUESTIONARI!V397:X397,ESITI_QUESTIONARI!Z397:AD397,ESITI_QUESTIONARI!AF397:AH397,ESITI_QUESTIONARI!AJ397:AL397,ESITI_QUESTIONARI!AN397,ESITI_QUESTIONARI!AQ397)),"NON RISPONDE",AVERAGE(ESITI_QUESTIONARI!N397:T397,ESITI_QUESTIONARI!V397:X397,ESITI_QUESTIONARI!Z397:AD397,ESITI_QUESTIONARI!AF397:AH397,ESITI_QUESTIONARI!AJ397:AL397,ESITI_QUESTIONARI!AN397,ESITI_QUESTIONARI!AQ397)))</f>
        <v/>
      </c>
    </row>
    <row r="398" spans="1:8">
      <c r="A398" t="str">
        <f>IF(ESITI_QUESTIONARI!A398="","",TRIM(ESITI_QUESTIONARI!A398))</f>
        <v/>
      </c>
      <c r="B398" t="str">
        <f t="shared" si="7"/>
        <v/>
      </c>
      <c r="C398" t="str">
        <f>IF(ESITI_QUESTIONARI!C398="","",TRIM(ESITI_QUESTIONARI!C398))</f>
        <v/>
      </c>
      <c r="D398" t="str">
        <f>IFERROR(UPPER(TRIM(ESITI_QUESTIONARI!U398)),"")</f>
        <v/>
      </c>
      <c r="E398" t="str">
        <f>IFERROR(UPPER(TRIM(ESITI_QUESTIONARI!Y398)),"")</f>
        <v/>
      </c>
      <c r="F398" t="str">
        <f>IFERROR(UPPER(TRIM(ESITI_QUESTIONARI!AE398)),"")</f>
        <v/>
      </c>
      <c r="G398" t="str">
        <f>IFERROR(UPPER(TRIM(ESITI_QUESTIONARI!AI398)),"")</f>
        <v/>
      </c>
      <c r="H398" s="8" t="str">
        <f>IF(C398="","",IF(ISERROR(AVERAGE(ESITI_QUESTIONARI!N398:T398,ESITI_QUESTIONARI!V398:X398,ESITI_QUESTIONARI!Z398:AD398,ESITI_QUESTIONARI!AF398:AH398,ESITI_QUESTIONARI!AJ398:AL398,ESITI_QUESTIONARI!AN398,ESITI_QUESTIONARI!AQ398)),"NON RISPONDE",AVERAGE(ESITI_QUESTIONARI!N398:T398,ESITI_QUESTIONARI!V398:X398,ESITI_QUESTIONARI!Z398:AD398,ESITI_QUESTIONARI!AF398:AH398,ESITI_QUESTIONARI!AJ398:AL398,ESITI_QUESTIONARI!AN398,ESITI_QUESTIONARI!AQ398)))</f>
        <v/>
      </c>
    </row>
    <row r="399" spans="1:8">
      <c r="A399" t="str">
        <f>IF(ESITI_QUESTIONARI!A399="","",TRIM(ESITI_QUESTIONARI!A399))</f>
        <v/>
      </c>
      <c r="B399" t="str">
        <f t="shared" si="7"/>
        <v/>
      </c>
      <c r="C399" t="str">
        <f>IF(ESITI_QUESTIONARI!C399="","",TRIM(ESITI_QUESTIONARI!C399))</f>
        <v/>
      </c>
      <c r="D399" t="str">
        <f>IFERROR(UPPER(TRIM(ESITI_QUESTIONARI!U399)),"")</f>
        <v/>
      </c>
      <c r="E399" t="str">
        <f>IFERROR(UPPER(TRIM(ESITI_QUESTIONARI!Y399)),"")</f>
        <v/>
      </c>
      <c r="F399" t="str">
        <f>IFERROR(UPPER(TRIM(ESITI_QUESTIONARI!AE399)),"")</f>
        <v/>
      </c>
      <c r="G399" t="str">
        <f>IFERROR(UPPER(TRIM(ESITI_QUESTIONARI!AI399)),"")</f>
        <v/>
      </c>
      <c r="H399" s="8" t="str">
        <f>IF(C399="","",IF(ISERROR(AVERAGE(ESITI_QUESTIONARI!N399:T399,ESITI_QUESTIONARI!V399:X399,ESITI_QUESTIONARI!Z399:AD399,ESITI_QUESTIONARI!AF399:AH399,ESITI_QUESTIONARI!AJ399:AL399,ESITI_QUESTIONARI!AN399,ESITI_QUESTIONARI!AQ399)),"NON RISPONDE",AVERAGE(ESITI_QUESTIONARI!N399:T399,ESITI_QUESTIONARI!V399:X399,ESITI_QUESTIONARI!Z399:AD399,ESITI_QUESTIONARI!AF399:AH399,ESITI_QUESTIONARI!AJ399:AL399,ESITI_QUESTIONARI!AN399,ESITI_QUESTIONARI!AQ399)))</f>
        <v/>
      </c>
    </row>
    <row r="400" spans="1:8">
      <c r="A400" t="str">
        <f>IF(ESITI_QUESTIONARI!A400="","",TRIM(ESITI_QUESTIONARI!A400))</f>
        <v/>
      </c>
      <c r="B400" t="str">
        <f t="shared" si="7"/>
        <v/>
      </c>
      <c r="C400" t="str">
        <f>IF(ESITI_QUESTIONARI!C400="","",TRIM(ESITI_QUESTIONARI!C400))</f>
        <v/>
      </c>
      <c r="D400" t="str">
        <f>IFERROR(UPPER(TRIM(ESITI_QUESTIONARI!U400)),"")</f>
        <v/>
      </c>
      <c r="E400" t="str">
        <f>IFERROR(UPPER(TRIM(ESITI_QUESTIONARI!Y400)),"")</f>
        <v/>
      </c>
      <c r="F400" t="str">
        <f>IFERROR(UPPER(TRIM(ESITI_QUESTIONARI!AE400)),"")</f>
        <v/>
      </c>
      <c r="G400" t="str">
        <f>IFERROR(UPPER(TRIM(ESITI_QUESTIONARI!AI400)),"")</f>
        <v/>
      </c>
      <c r="H400" s="8" t="str">
        <f>IF(C400="","",IF(ISERROR(AVERAGE(ESITI_QUESTIONARI!N400:T400,ESITI_QUESTIONARI!V400:X400,ESITI_QUESTIONARI!Z400:AD400,ESITI_QUESTIONARI!AF400:AH400,ESITI_QUESTIONARI!AJ400:AL400,ESITI_QUESTIONARI!AN400,ESITI_QUESTIONARI!AQ400)),"NON RISPONDE",AVERAGE(ESITI_QUESTIONARI!N400:T400,ESITI_QUESTIONARI!V400:X400,ESITI_QUESTIONARI!Z400:AD400,ESITI_QUESTIONARI!AF400:AH400,ESITI_QUESTIONARI!AJ400:AL400,ESITI_QUESTIONARI!AN400,ESITI_QUESTIONARI!AQ400)))</f>
        <v/>
      </c>
    </row>
    <row r="401" spans="1:8">
      <c r="A401" t="str">
        <f>IF(ESITI_QUESTIONARI!A401="","",TRIM(ESITI_QUESTIONARI!A401))</f>
        <v/>
      </c>
      <c r="B401" t="str">
        <f t="shared" si="7"/>
        <v/>
      </c>
      <c r="C401" t="str">
        <f>IF(ESITI_QUESTIONARI!C401="","",TRIM(ESITI_QUESTIONARI!C401))</f>
        <v/>
      </c>
      <c r="D401" t="str">
        <f>IFERROR(UPPER(TRIM(ESITI_QUESTIONARI!U401)),"")</f>
        <v/>
      </c>
      <c r="E401" t="str">
        <f>IFERROR(UPPER(TRIM(ESITI_QUESTIONARI!Y401)),"")</f>
        <v/>
      </c>
      <c r="F401" t="str">
        <f>IFERROR(UPPER(TRIM(ESITI_QUESTIONARI!AE401)),"")</f>
        <v/>
      </c>
      <c r="G401" t="str">
        <f>IFERROR(UPPER(TRIM(ESITI_QUESTIONARI!AI401)),"")</f>
        <v/>
      </c>
      <c r="H401" s="8" t="str">
        <f>IF(C401="","",IF(ISERROR(AVERAGE(ESITI_QUESTIONARI!N401:T401,ESITI_QUESTIONARI!V401:X401,ESITI_QUESTIONARI!Z401:AD401,ESITI_QUESTIONARI!AF401:AH401,ESITI_QUESTIONARI!AJ401:AL401,ESITI_QUESTIONARI!AN401,ESITI_QUESTIONARI!AQ401)),"NON RISPONDE",AVERAGE(ESITI_QUESTIONARI!N401:T401,ESITI_QUESTIONARI!V401:X401,ESITI_QUESTIONARI!Z401:AD401,ESITI_QUESTIONARI!AF401:AH401,ESITI_QUESTIONARI!AJ401:AL401,ESITI_QUESTIONARI!AN401,ESITI_QUESTIONARI!AQ401)))</f>
        <v/>
      </c>
    </row>
    <row r="402" spans="1:8">
      <c r="A402" t="str">
        <f>IF(ESITI_QUESTIONARI!A402="","",TRIM(ESITI_QUESTIONARI!A402))</f>
        <v/>
      </c>
      <c r="B402" t="str">
        <f t="shared" si="7"/>
        <v/>
      </c>
      <c r="C402" t="str">
        <f>IF(ESITI_QUESTIONARI!C402="","",TRIM(ESITI_QUESTIONARI!C402))</f>
        <v/>
      </c>
      <c r="D402" t="str">
        <f>IFERROR(UPPER(TRIM(ESITI_QUESTIONARI!U402)),"")</f>
        <v/>
      </c>
      <c r="E402" t="str">
        <f>IFERROR(UPPER(TRIM(ESITI_QUESTIONARI!Y402)),"")</f>
        <v/>
      </c>
      <c r="F402" t="str">
        <f>IFERROR(UPPER(TRIM(ESITI_QUESTIONARI!AE402)),"")</f>
        <v/>
      </c>
      <c r="G402" t="str">
        <f>IFERROR(UPPER(TRIM(ESITI_QUESTIONARI!AI402)),"")</f>
        <v/>
      </c>
      <c r="H402" s="8" t="str">
        <f>IF(C402="","",IF(ISERROR(AVERAGE(ESITI_QUESTIONARI!N402:T402,ESITI_QUESTIONARI!V402:X402,ESITI_QUESTIONARI!Z402:AD402,ESITI_QUESTIONARI!AF402:AH402,ESITI_QUESTIONARI!AJ402:AL402,ESITI_QUESTIONARI!AN402,ESITI_QUESTIONARI!AQ402)),"NON RISPONDE",AVERAGE(ESITI_QUESTIONARI!N402:T402,ESITI_QUESTIONARI!V402:X402,ESITI_QUESTIONARI!Z402:AD402,ESITI_QUESTIONARI!AF402:AH402,ESITI_QUESTIONARI!AJ402:AL402,ESITI_QUESTIONARI!AN402,ESITI_QUESTIONARI!AQ402)))</f>
        <v/>
      </c>
    </row>
    <row r="403" spans="1:8">
      <c r="A403" t="str">
        <f>IF(ESITI_QUESTIONARI!A403="","",TRIM(ESITI_QUESTIONARI!A403))</f>
        <v/>
      </c>
      <c r="B403" t="str">
        <f t="shared" si="7"/>
        <v/>
      </c>
      <c r="C403" t="str">
        <f>IF(ESITI_QUESTIONARI!C403="","",TRIM(ESITI_QUESTIONARI!C403))</f>
        <v/>
      </c>
      <c r="D403" t="str">
        <f>IFERROR(UPPER(TRIM(ESITI_QUESTIONARI!U403)),"")</f>
        <v/>
      </c>
      <c r="E403" t="str">
        <f>IFERROR(UPPER(TRIM(ESITI_QUESTIONARI!Y403)),"")</f>
        <v/>
      </c>
      <c r="F403" t="str">
        <f>IFERROR(UPPER(TRIM(ESITI_QUESTIONARI!AE403)),"")</f>
        <v/>
      </c>
      <c r="G403" t="str">
        <f>IFERROR(UPPER(TRIM(ESITI_QUESTIONARI!AI403)),"")</f>
        <v/>
      </c>
      <c r="H403" s="8" t="str">
        <f>IF(C403="","",IF(ISERROR(AVERAGE(ESITI_QUESTIONARI!N403:T403,ESITI_QUESTIONARI!V403:X403,ESITI_QUESTIONARI!Z403:AD403,ESITI_QUESTIONARI!AF403:AH403,ESITI_QUESTIONARI!AJ403:AL403,ESITI_QUESTIONARI!AN403,ESITI_QUESTIONARI!AQ403)),"NON RISPONDE",AVERAGE(ESITI_QUESTIONARI!N403:T403,ESITI_QUESTIONARI!V403:X403,ESITI_QUESTIONARI!Z403:AD403,ESITI_QUESTIONARI!AF403:AH403,ESITI_QUESTIONARI!AJ403:AL403,ESITI_QUESTIONARI!AN403,ESITI_QUESTIONARI!AQ403)))</f>
        <v/>
      </c>
    </row>
    <row r="404" spans="1:8">
      <c r="A404" t="str">
        <f>IF(ESITI_QUESTIONARI!A404="","",TRIM(ESITI_QUESTIONARI!A404))</f>
        <v/>
      </c>
      <c r="B404" t="str">
        <f t="shared" si="7"/>
        <v/>
      </c>
      <c r="C404" t="str">
        <f>IF(ESITI_QUESTIONARI!C404="","",TRIM(ESITI_QUESTIONARI!C404))</f>
        <v/>
      </c>
      <c r="D404" t="str">
        <f>IFERROR(UPPER(TRIM(ESITI_QUESTIONARI!U404)),"")</f>
        <v/>
      </c>
      <c r="E404" t="str">
        <f>IFERROR(UPPER(TRIM(ESITI_QUESTIONARI!Y404)),"")</f>
        <v/>
      </c>
      <c r="F404" t="str">
        <f>IFERROR(UPPER(TRIM(ESITI_QUESTIONARI!AE404)),"")</f>
        <v/>
      </c>
      <c r="G404" t="str">
        <f>IFERROR(UPPER(TRIM(ESITI_QUESTIONARI!AI404)),"")</f>
        <v/>
      </c>
      <c r="H404" s="8" t="str">
        <f>IF(C404="","",IF(ISERROR(AVERAGE(ESITI_QUESTIONARI!N404:T404,ESITI_QUESTIONARI!V404:X404,ESITI_QUESTIONARI!Z404:AD404,ESITI_QUESTIONARI!AF404:AH404,ESITI_QUESTIONARI!AJ404:AL404,ESITI_QUESTIONARI!AN404,ESITI_QUESTIONARI!AQ404)),"NON RISPONDE",AVERAGE(ESITI_QUESTIONARI!N404:T404,ESITI_QUESTIONARI!V404:X404,ESITI_QUESTIONARI!Z404:AD404,ESITI_QUESTIONARI!AF404:AH404,ESITI_QUESTIONARI!AJ404:AL404,ESITI_QUESTIONARI!AN404,ESITI_QUESTIONARI!AQ404)))</f>
        <v/>
      </c>
    </row>
    <row r="405" spans="1:8">
      <c r="A405" t="str">
        <f>IF(ESITI_QUESTIONARI!A405="","",TRIM(ESITI_QUESTIONARI!A405))</f>
        <v/>
      </c>
      <c r="B405" t="str">
        <f t="shared" si="7"/>
        <v/>
      </c>
      <c r="C405" t="str">
        <f>IF(ESITI_QUESTIONARI!C405="","",TRIM(ESITI_QUESTIONARI!C405))</f>
        <v/>
      </c>
      <c r="D405" t="str">
        <f>IFERROR(UPPER(TRIM(ESITI_QUESTIONARI!U405)),"")</f>
        <v/>
      </c>
      <c r="E405" t="str">
        <f>IFERROR(UPPER(TRIM(ESITI_QUESTIONARI!Y405)),"")</f>
        <v/>
      </c>
      <c r="F405" t="str">
        <f>IFERROR(UPPER(TRIM(ESITI_QUESTIONARI!AE405)),"")</f>
        <v/>
      </c>
      <c r="G405" t="str">
        <f>IFERROR(UPPER(TRIM(ESITI_QUESTIONARI!AI405)),"")</f>
        <v/>
      </c>
      <c r="H405" s="8" t="str">
        <f>IF(C405="","",IF(ISERROR(AVERAGE(ESITI_QUESTIONARI!N405:T405,ESITI_QUESTIONARI!V405:X405,ESITI_QUESTIONARI!Z405:AD405,ESITI_QUESTIONARI!AF405:AH405,ESITI_QUESTIONARI!AJ405:AL405,ESITI_QUESTIONARI!AN405,ESITI_QUESTIONARI!AQ405)),"NON RISPONDE",AVERAGE(ESITI_QUESTIONARI!N405:T405,ESITI_QUESTIONARI!V405:X405,ESITI_QUESTIONARI!Z405:AD405,ESITI_QUESTIONARI!AF405:AH405,ESITI_QUESTIONARI!AJ405:AL405,ESITI_QUESTIONARI!AN405,ESITI_QUESTIONARI!AQ405)))</f>
        <v/>
      </c>
    </row>
    <row r="406" spans="1:8">
      <c r="A406" t="str">
        <f>IF(ESITI_QUESTIONARI!A406="","",TRIM(ESITI_QUESTIONARI!A406))</f>
        <v/>
      </c>
      <c r="B406" t="str">
        <f t="shared" si="7"/>
        <v/>
      </c>
      <c r="C406" t="str">
        <f>IF(ESITI_QUESTIONARI!C406="","",TRIM(ESITI_QUESTIONARI!C406))</f>
        <v/>
      </c>
      <c r="D406" t="str">
        <f>IFERROR(UPPER(TRIM(ESITI_QUESTIONARI!U406)),"")</f>
        <v/>
      </c>
      <c r="E406" t="str">
        <f>IFERROR(UPPER(TRIM(ESITI_QUESTIONARI!Y406)),"")</f>
        <v/>
      </c>
      <c r="F406" t="str">
        <f>IFERROR(UPPER(TRIM(ESITI_QUESTIONARI!AE406)),"")</f>
        <v/>
      </c>
      <c r="G406" t="str">
        <f>IFERROR(UPPER(TRIM(ESITI_QUESTIONARI!AI406)),"")</f>
        <v/>
      </c>
      <c r="H406" s="8" t="str">
        <f>IF(C406="","",IF(ISERROR(AVERAGE(ESITI_QUESTIONARI!N406:T406,ESITI_QUESTIONARI!V406:X406,ESITI_QUESTIONARI!Z406:AD406,ESITI_QUESTIONARI!AF406:AH406,ESITI_QUESTIONARI!AJ406:AL406,ESITI_QUESTIONARI!AN406,ESITI_QUESTIONARI!AQ406)),"NON RISPONDE",AVERAGE(ESITI_QUESTIONARI!N406:T406,ESITI_QUESTIONARI!V406:X406,ESITI_QUESTIONARI!Z406:AD406,ESITI_QUESTIONARI!AF406:AH406,ESITI_QUESTIONARI!AJ406:AL406,ESITI_QUESTIONARI!AN406,ESITI_QUESTIONARI!AQ406)))</f>
        <v/>
      </c>
    </row>
    <row r="407" spans="1:8">
      <c r="A407" t="str">
        <f>IF(ESITI_QUESTIONARI!A407="","",TRIM(ESITI_QUESTIONARI!A407))</f>
        <v/>
      </c>
      <c r="B407" t="str">
        <f t="shared" si="7"/>
        <v/>
      </c>
      <c r="C407" t="str">
        <f>IF(ESITI_QUESTIONARI!C407="","",TRIM(ESITI_QUESTIONARI!C407))</f>
        <v/>
      </c>
      <c r="D407" t="str">
        <f>IFERROR(UPPER(TRIM(ESITI_QUESTIONARI!U407)),"")</f>
        <v/>
      </c>
      <c r="E407" t="str">
        <f>IFERROR(UPPER(TRIM(ESITI_QUESTIONARI!Y407)),"")</f>
        <v/>
      </c>
      <c r="F407" t="str">
        <f>IFERROR(UPPER(TRIM(ESITI_QUESTIONARI!AE407)),"")</f>
        <v/>
      </c>
      <c r="G407" t="str">
        <f>IFERROR(UPPER(TRIM(ESITI_QUESTIONARI!AI407)),"")</f>
        <v/>
      </c>
      <c r="H407" s="8" t="str">
        <f>IF(C407="","",IF(ISERROR(AVERAGE(ESITI_QUESTIONARI!N407:T407,ESITI_QUESTIONARI!V407:X407,ESITI_QUESTIONARI!Z407:AD407,ESITI_QUESTIONARI!AF407:AH407,ESITI_QUESTIONARI!AJ407:AL407,ESITI_QUESTIONARI!AN407,ESITI_QUESTIONARI!AQ407)),"NON RISPONDE",AVERAGE(ESITI_QUESTIONARI!N407:T407,ESITI_QUESTIONARI!V407:X407,ESITI_QUESTIONARI!Z407:AD407,ESITI_QUESTIONARI!AF407:AH407,ESITI_QUESTIONARI!AJ407:AL407,ESITI_QUESTIONARI!AN407,ESITI_QUESTIONARI!AQ407)))</f>
        <v/>
      </c>
    </row>
    <row r="408" spans="1:8">
      <c r="A408" t="str">
        <f>IF(ESITI_QUESTIONARI!A408="","",TRIM(ESITI_QUESTIONARI!A408))</f>
        <v/>
      </c>
      <c r="B408" t="str">
        <f t="shared" si="7"/>
        <v/>
      </c>
      <c r="C408" t="str">
        <f>IF(ESITI_QUESTIONARI!C408="","",TRIM(ESITI_QUESTIONARI!C408))</f>
        <v/>
      </c>
      <c r="D408" t="str">
        <f>IFERROR(UPPER(TRIM(ESITI_QUESTIONARI!U408)),"")</f>
        <v/>
      </c>
      <c r="E408" t="str">
        <f>IFERROR(UPPER(TRIM(ESITI_QUESTIONARI!Y408)),"")</f>
        <v/>
      </c>
      <c r="F408" t="str">
        <f>IFERROR(UPPER(TRIM(ESITI_QUESTIONARI!AE408)),"")</f>
        <v/>
      </c>
      <c r="G408" t="str">
        <f>IFERROR(UPPER(TRIM(ESITI_QUESTIONARI!AI408)),"")</f>
        <v/>
      </c>
      <c r="H408" s="8" t="str">
        <f>IF(C408="","",IF(ISERROR(AVERAGE(ESITI_QUESTIONARI!N408:T408,ESITI_QUESTIONARI!V408:X408,ESITI_QUESTIONARI!Z408:AD408,ESITI_QUESTIONARI!AF408:AH408,ESITI_QUESTIONARI!AJ408:AL408,ESITI_QUESTIONARI!AN408,ESITI_QUESTIONARI!AQ408)),"NON RISPONDE",AVERAGE(ESITI_QUESTIONARI!N408:T408,ESITI_QUESTIONARI!V408:X408,ESITI_QUESTIONARI!Z408:AD408,ESITI_QUESTIONARI!AF408:AH408,ESITI_QUESTIONARI!AJ408:AL408,ESITI_QUESTIONARI!AN408,ESITI_QUESTIONARI!AQ408)))</f>
        <v/>
      </c>
    </row>
    <row r="409" spans="1:8">
      <c r="A409" t="str">
        <f>IF(ESITI_QUESTIONARI!A409="","",TRIM(ESITI_QUESTIONARI!A409))</f>
        <v/>
      </c>
      <c r="B409" t="str">
        <f t="shared" si="7"/>
        <v/>
      </c>
      <c r="C409" t="str">
        <f>IF(ESITI_QUESTIONARI!C409="","",TRIM(ESITI_QUESTIONARI!C409))</f>
        <v/>
      </c>
      <c r="D409" t="str">
        <f>IFERROR(UPPER(TRIM(ESITI_QUESTIONARI!U409)),"")</f>
        <v/>
      </c>
      <c r="E409" t="str">
        <f>IFERROR(UPPER(TRIM(ESITI_QUESTIONARI!Y409)),"")</f>
        <v/>
      </c>
      <c r="F409" t="str">
        <f>IFERROR(UPPER(TRIM(ESITI_QUESTIONARI!AE409)),"")</f>
        <v/>
      </c>
      <c r="G409" t="str">
        <f>IFERROR(UPPER(TRIM(ESITI_QUESTIONARI!AI409)),"")</f>
        <v/>
      </c>
      <c r="H409" s="8" t="str">
        <f>IF(C409="","",IF(ISERROR(AVERAGE(ESITI_QUESTIONARI!N409:T409,ESITI_QUESTIONARI!V409:X409,ESITI_QUESTIONARI!Z409:AD409,ESITI_QUESTIONARI!AF409:AH409,ESITI_QUESTIONARI!AJ409:AL409,ESITI_QUESTIONARI!AN409,ESITI_QUESTIONARI!AQ409)),"NON RISPONDE",AVERAGE(ESITI_QUESTIONARI!N409:T409,ESITI_QUESTIONARI!V409:X409,ESITI_QUESTIONARI!Z409:AD409,ESITI_QUESTIONARI!AF409:AH409,ESITI_QUESTIONARI!AJ409:AL409,ESITI_QUESTIONARI!AN409,ESITI_QUESTIONARI!AQ409)))</f>
        <v/>
      </c>
    </row>
    <row r="410" spans="1:8">
      <c r="A410" t="str">
        <f>IF(ESITI_QUESTIONARI!A410="","",TRIM(ESITI_QUESTIONARI!A410))</f>
        <v/>
      </c>
      <c r="B410" t="str">
        <f t="shared" si="7"/>
        <v/>
      </c>
      <c r="C410" t="str">
        <f>IF(ESITI_QUESTIONARI!C410="","",TRIM(ESITI_QUESTIONARI!C410))</f>
        <v/>
      </c>
      <c r="D410" t="str">
        <f>IFERROR(UPPER(TRIM(ESITI_QUESTIONARI!U410)),"")</f>
        <v/>
      </c>
      <c r="E410" t="str">
        <f>IFERROR(UPPER(TRIM(ESITI_QUESTIONARI!Y410)),"")</f>
        <v/>
      </c>
      <c r="F410" t="str">
        <f>IFERROR(UPPER(TRIM(ESITI_QUESTIONARI!AE410)),"")</f>
        <v/>
      </c>
      <c r="G410" t="str">
        <f>IFERROR(UPPER(TRIM(ESITI_QUESTIONARI!AI410)),"")</f>
        <v/>
      </c>
      <c r="H410" s="8" t="str">
        <f>IF(C410="","",IF(ISERROR(AVERAGE(ESITI_QUESTIONARI!N410:T410,ESITI_QUESTIONARI!V410:X410,ESITI_QUESTIONARI!Z410:AD410,ESITI_QUESTIONARI!AF410:AH410,ESITI_QUESTIONARI!AJ410:AL410,ESITI_QUESTIONARI!AN410,ESITI_QUESTIONARI!AQ410)),"NON RISPONDE",AVERAGE(ESITI_QUESTIONARI!N410:T410,ESITI_QUESTIONARI!V410:X410,ESITI_QUESTIONARI!Z410:AD410,ESITI_QUESTIONARI!AF410:AH410,ESITI_QUESTIONARI!AJ410:AL410,ESITI_QUESTIONARI!AN410,ESITI_QUESTIONARI!AQ410)))</f>
        <v/>
      </c>
    </row>
    <row r="411" spans="1:8">
      <c r="A411" t="str">
        <f>IF(ESITI_QUESTIONARI!A411="","",TRIM(ESITI_QUESTIONARI!A411))</f>
        <v/>
      </c>
      <c r="B411" t="str">
        <f t="shared" si="7"/>
        <v/>
      </c>
      <c r="C411" t="str">
        <f>IF(ESITI_QUESTIONARI!C411="","",TRIM(ESITI_QUESTIONARI!C411))</f>
        <v/>
      </c>
      <c r="D411" t="str">
        <f>IFERROR(UPPER(TRIM(ESITI_QUESTIONARI!U411)),"")</f>
        <v/>
      </c>
      <c r="E411" t="str">
        <f>IFERROR(UPPER(TRIM(ESITI_QUESTIONARI!Y411)),"")</f>
        <v/>
      </c>
      <c r="F411" t="str">
        <f>IFERROR(UPPER(TRIM(ESITI_QUESTIONARI!AE411)),"")</f>
        <v/>
      </c>
      <c r="G411" t="str">
        <f>IFERROR(UPPER(TRIM(ESITI_QUESTIONARI!AI411)),"")</f>
        <v/>
      </c>
      <c r="H411" s="8" t="str">
        <f>IF(C411="","",IF(ISERROR(AVERAGE(ESITI_QUESTIONARI!N411:T411,ESITI_QUESTIONARI!V411:X411,ESITI_QUESTIONARI!Z411:AD411,ESITI_QUESTIONARI!AF411:AH411,ESITI_QUESTIONARI!AJ411:AL411,ESITI_QUESTIONARI!AN411,ESITI_QUESTIONARI!AQ411)),"NON RISPONDE",AVERAGE(ESITI_QUESTIONARI!N411:T411,ESITI_QUESTIONARI!V411:X411,ESITI_QUESTIONARI!Z411:AD411,ESITI_QUESTIONARI!AF411:AH411,ESITI_QUESTIONARI!AJ411:AL411,ESITI_QUESTIONARI!AN411,ESITI_QUESTIONARI!AQ411)))</f>
        <v/>
      </c>
    </row>
    <row r="412" spans="1:8">
      <c r="A412" t="str">
        <f>IF(ESITI_QUESTIONARI!A412="","",TRIM(ESITI_QUESTIONARI!A412))</f>
        <v/>
      </c>
      <c r="B412" t="str">
        <f t="shared" si="7"/>
        <v/>
      </c>
      <c r="C412" t="str">
        <f>IF(ESITI_QUESTIONARI!C412="","",TRIM(ESITI_QUESTIONARI!C412))</f>
        <v/>
      </c>
      <c r="D412" t="str">
        <f>IFERROR(UPPER(TRIM(ESITI_QUESTIONARI!U412)),"")</f>
        <v/>
      </c>
      <c r="E412" t="str">
        <f>IFERROR(UPPER(TRIM(ESITI_QUESTIONARI!Y412)),"")</f>
        <v/>
      </c>
      <c r="F412" t="str">
        <f>IFERROR(UPPER(TRIM(ESITI_QUESTIONARI!AE412)),"")</f>
        <v/>
      </c>
      <c r="G412" t="str">
        <f>IFERROR(UPPER(TRIM(ESITI_QUESTIONARI!AI412)),"")</f>
        <v/>
      </c>
      <c r="H412" s="8" t="str">
        <f>IF(C412="","",IF(ISERROR(AVERAGE(ESITI_QUESTIONARI!N412:T412,ESITI_QUESTIONARI!V412:X412,ESITI_QUESTIONARI!Z412:AD412,ESITI_QUESTIONARI!AF412:AH412,ESITI_QUESTIONARI!AJ412:AL412,ESITI_QUESTIONARI!AN412,ESITI_QUESTIONARI!AQ412)),"NON RISPONDE",AVERAGE(ESITI_QUESTIONARI!N412:T412,ESITI_QUESTIONARI!V412:X412,ESITI_QUESTIONARI!Z412:AD412,ESITI_QUESTIONARI!AF412:AH412,ESITI_QUESTIONARI!AJ412:AL412,ESITI_QUESTIONARI!AN412,ESITI_QUESTIONARI!AQ412)))</f>
        <v/>
      </c>
    </row>
    <row r="413" spans="1:8">
      <c r="A413" t="str">
        <f>IF(ESITI_QUESTIONARI!A413="","",TRIM(ESITI_QUESTIONARI!A413))</f>
        <v/>
      </c>
      <c r="B413" t="str">
        <f t="shared" si="7"/>
        <v/>
      </c>
      <c r="C413" t="str">
        <f>IF(ESITI_QUESTIONARI!C413="","",TRIM(ESITI_QUESTIONARI!C413))</f>
        <v/>
      </c>
      <c r="D413" t="str">
        <f>IFERROR(UPPER(TRIM(ESITI_QUESTIONARI!U413)),"")</f>
        <v/>
      </c>
      <c r="E413" t="str">
        <f>IFERROR(UPPER(TRIM(ESITI_QUESTIONARI!Y413)),"")</f>
        <v/>
      </c>
      <c r="F413" t="str">
        <f>IFERROR(UPPER(TRIM(ESITI_QUESTIONARI!AE413)),"")</f>
        <v/>
      </c>
      <c r="G413" t="str">
        <f>IFERROR(UPPER(TRIM(ESITI_QUESTIONARI!AI413)),"")</f>
        <v/>
      </c>
      <c r="H413" s="8" t="str">
        <f>IF(C413="","",IF(ISERROR(AVERAGE(ESITI_QUESTIONARI!N413:T413,ESITI_QUESTIONARI!V413:X413,ESITI_QUESTIONARI!Z413:AD413,ESITI_QUESTIONARI!AF413:AH413,ESITI_QUESTIONARI!AJ413:AL413,ESITI_QUESTIONARI!AN413,ESITI_QUESTIONARI!AQ413)),"NON RISPONDE",AVERAGE(ESITI_QUESTIONARI!N413:T413,ESITI_QUESTIONARI!V413:X413,ESITI_QUESTIONARI!Z413:AD413,ESITI_QUESTIONARI!AF413:AH413,ESITI_QUESTIONARI!AJ413:AL413,ESITI_QUESTIONARI!AN413,ESITI_QUESTIONARI!AQ413)))</f>
        <v/>
      </c>
    </row>
    <row r="414" spans="1:8">
      <c r="A414" t="str">
        <f>IF(ESITI_QUESTIONARI!A414="","",TRIM(ESITI_QUESTIONARI!A414))</f>
        <v/>
      </c>
      <c r="B414" t="str">
        <f t="shared" si="7"/>
        <v/>
      </c>
      <c r="C414" t="str">
        <f>IF(ESITI_QUESTIONARI!C414="","",TRIM(ESITI_QUESTIONARI!C414))</f>
        <v/>
      </c>
      <c r="D414" t="str">
        <f>IFERROR(UPPER(TRIM(ESITI_QUESTIONARI!U414)),"")</f>
        <v/>
      </c>
      <c r="E414" t="str">
        <f>IFERROR(UPPER(TRIM(ESITI_QUESTIONARI!Y414)),"")</f>
        <v/>
      </c>
      <c r="F414" t="str">
        <f>IFERROR(UPPER(TRIM(ESITI_QUESTIONARI!AE414)),"")</f>
        <v/>
      </c>
      <c r="G414" t="str">
        <f>IFERROR(UPPER(TRIM(ESITI_QUESTIONARI!AI414)),"")</f>
        <v/>
      </c>
      <c r="H414" s="8" t="str">
        <f>IF(C414="","",IF(ISERROR(AVERAGE(ESITI_QUESTIONARI!N414:T414,ESITI_QUESTIONARI!V414:X414,ESITI_QUESTIONARI!Z414:AD414,ESITI_QUESTIONARI!AF414:AH414,ESITI_QUESTIONARI!AJ414:AL414,ESITI_QUESTIONARI!AN414,ESITI_QUESTIONARI!AQ414)),"NON RISPONDE",AVERAGE(ESITI_QUESTIONARI!N414:T414,ESITI_QUESTIONARI!V414:X414,ESITI_QUESTIONARI!Z414:AD414,ESITI_QUESTIONARI!AF414:AH414,ESITI_QUESTIONARI!AJ414:AL414,ESITI_QUESTIONARI!AN414,ESITI_QUESTIONARI!AQ414)))</f>
        <v/>
      </c>
    </row>
    <row r="415" spans="1:8">
      <c r="A415" t="str">
        <f>IF(ESITI_QUESTIONARI!A415="","",TRIM(ESITI_QUESTIONARI!A415))</f>
        <v/>
      </c>
      <c r="B415" t="str">
        <f t="shared" si="7"/>
        <v/>
      </c>
      <c r="C415" t="str">
        <f>IF(ESITI_QUESTIONARI!C415="","",TRIM(ESITI_QUESTIONARI!C415))</f>
        <v/>
      </c>
      <c r="D415" t="str">
        <f>IFERROR(UPPER(TRIM(ESITI_QUESTIONARI!U415)),"")</f>
        <v/>
      </c>
      <c r="E415" t="str">
        <f>IFERROR(UPPER(TRIM(ESITI_QUESTIONARI!Y415)),"")</f>
        <v/>
      </c>
      <c r="F415" t="str">
        <f>IFERROR(UPPER(TRIM(ESITI_QUESTIONARI!AE415)),"")</f>
        <v/>
      </c>
      <c r="G415" t="str">
        <f>IFERROR(UPPER(TRIM(ESITI_QUESTIONARI!AI415)),"")</f>
        <v/>
      </c>
      <c r="H415" s="8" t="str">
        <f>IF(C415="","",IF(ISERROR(AVERAGE(ESITI_QUESTIONARI!N415:T415,ESITI_QUESTIONARI!V415:X415,ESITI_QUESTIONARI!Z415:AD415,ESITI_QUESTIONARI!AF415:AH415,ESITI_QUESTIONARI!AJ415:AL415,ESITI_QUESTIONARI!AN415,ESITI_QUESTIONARI!AQ415)),"NON RISPONDE",AVERAGE(ESITI_QUESTIONARI!N415:T415,ESITI_QUESTIONARI!V415:X415,ESITI_QUESTIONARI!Z415:AD415,ESITI_QUESTIONARI!AF415:AH415,ESITI_QUESTIONARI!AJ415:AL415,ESITI_QUESTIONARI!AN415,ESITI_QUESTIONARI!AQ415)))</f>
        <v/>
      </c>
    </row>
    <row r="416" spans="1:8">
      <c r="A416" t="str">
        <f>IF(ESITI_QUESTIONARI!A416="","",TRIM(ESITI_QUESTIONARI!A416))</f>
        <v/>
      </c>
      <c r="B416" t="str">
        <f t="shared" si="7"/>
        <v/>
      </c>
      <c r="C416" t="str">
        <f>IF(ESITI_QUESTIONARI!C416="","",TRIM(ESITI_QUESTIONARI!C416))</f>
        <v/>
      </c>
      <c r="D416" t="str">
        <f>IFERROR(UPPER(TRIM(ESITI_QUESTIONARI!U416)),"")</f>
        <v/>
      </c>
      <c r="E416" t="str">
        <f>IFERROR(UPPER(TRIM(ESITI_QUESTIONARI!Y416)),"")</f>
        <v/>
      </c>
      <c r="F416" t="str">
        <f>IFERROR(UPPER(TRIM(ESITI_QUESTIONARI!AE416)),"")</f>
        <v/>
      </c>
      <c r="G416" t="str">
        <f>IFERROR(UPPER(TRIM(ESITI_QUESTIONARI!AI416)),"")</f>
        <v/>
      </c>
      <c r="H416" s="8" t="str">
        <f>IF(C416="","",IF(ISERROR(AVERAGE(ESITI_QUESTIONARI!N416:T416,ESITI_QUESTIONARI!V416:X416,ESITI_QUESTIONARI!Z416:AD416,ESITI_QUESTIONARI!AF416:AH416,ESITI_QUESTIONARI!AJ416:AL416,ESITI_QUESTIONARI!AN416,ESITI_QUESTIONARI!AQ416)),"NON RISPONDE",AVERAGE(ESITI_QUESTIONARI!N416:T416,ESITI_QUESTIONARI!V416:X416,ESITI_QUESTIONARI!Z416:AD416,ESITI_QUESTIONARI!AF416:AH416,ESITI_QUESTIONARI!AJ416:AL416,ESITI_QUESTIONARI!AN416,ESITI_QUESTIONARI!AQ416)))</f>
        <v/>
      </c>
    </row>
    <row r="417" spans="1:8">
      <c r="A417" t="str">
        <f>IF(ESITI_QUESTIONARI!A417="","",TRIM(ESITI_QUESTIONARI!A417))</f>
        <v/>
      </c>
      <c r="B417" t="str">
        <f t="shared" si="7"/>
        <v/>
      </c>
      <c r="C417" t="str">
        <f>IF(ESITI_QUESTIONARI!C417="","",TRIM(ESITI_QUESTIONARI!C417))</f>
        <v/>
      </c>
      <c r="D417" t="str">
        <f>IFERROR(UPPER(TRIM(ESITI_QUESTIONARI!U417)),"")</f>
        <v/>
      </c>
      <c r="E417" t="str">
        <f>IFERROR(UPPER(TRIM(ESITI_QUESTIONARI!Y417)),"")</f>
        <v/>
      </c>
      <c r="F417" t="str">
        <f>IFERROR(UPPER(TRIM(ESITI_QUESTIONARI!AE417)),"")</f>
        <v/>
      </c>
      <c r="G417" t="str">
        <f>IFERROR(UPPER(TRIM(ESITI_QUESTIONARI!AI417)),"")</f>
        <v/>
      </c>
      <c r="H417" s="8" t="str">
        <f>IF(C417="","",IF(ISERROR(AVERAGE(ESITI_QUESTIONARI!N417:T417,ESITI_QUESTIONARI!V417:X417,ESITI_QUESTIONARI!Z417:AD417,ESITI_QUESTIONARI!AF417:AH417,ESITI_QUESTIONARI!AJ417:AL417,ESITI_QUESTIONARI!AN417,ESITI_QUESTIONARI!AQ417)),"NON RISPONDE",AVERAGE(ESITI_QUESTIONARI!N417:T417,ESITI_QUESTIONARI!V417:X417,ESITI_QUESTIONARI!Z417:AD417,ESITI_QUESTIONARI!AF417:AH417,ESITI_QUESTIONARI!AJ417:AL417,ESITI_QUESTIONARI!AN417,ESITI_QUESTIONARI!AQ417)))</f>
        <v/>
      </c>
    </row>
    <row r="418" spans="1:8">
      <c r="A418" t="str">
        <f>IF(ESITI_QUESTIONARI!A418="","",TRIM(ESITI_QUESTIONARI!A418))</f>
        <v/>
      </c>
      <c r="B418" t="str">
        <f t="shared" si="7"/>
        <v/>
      </c>
      <c r="C418" t="str">
        <f>IF(ESITI_QUESTIONARI!C418="","",TRIM(ESITI_QUESTIONARI!C418))</f>
        <v/>
      </c>
      <c r="D418" t="str">
        <f>IFERROR(UPPER(TRIM(ESITI_QUESTIONARI!U418)),"")</f>
        <v/>
      </c>
      <c r="E418" t="str">
        <f>IFERROR(UPPER(TRIM(ESITI_QUESTIONARI!Y418)),"")</f>
        <v/>
      </c>
      <c r="F418" t="str">
        <f>IFERROR(UPPER(TRIM(ESITI_QUESTIONARI!AE418)),"")</f>
        <v/>
      </c>
      <c r="G418" t="str">
        <f>IFERROR(UPPER(TRIM(ESITI_QUESTIONARI!AI418)),"")</f>
        <v/>
      </c>
      <c r="H418" s="8" t="str">
        <f>IF(C418="","",IF(ISERROR(AVERAGE(ESITI_QUESTIONARI!N418:T418,ESITI_QUESTIONARI!V418:X418,ESITI_QUESTIONARI!Z418:AD418,ESITI_QUESTIONARI!AF418:AH418,ESITI_QUESTIONARI!AJ418:AL418,ESITI_QUESTIONARI!AN418,ESITI_QUESTIONARI!AQ418)),"NON RISPONDE",AVERAGE(ESITI_QUESTIONARI!N418:T418,ESITI_QUESTIONARI!V418:X418,ESITI_QUESTIONARI!Z418:AD418,ESITI_QUESTIONARI!AF418:AH418,ESITI_QUESTIONARI!AJ418:AL418,ESITI_QUESTIONARI!AN418,ESITI_QUESTIONARI!AQ418)))</f>
        <v/>
      </c>
    </row>
    <row r="419" spans="1:8">
      <c r="A419" t="str">
        <f>IF(ESITI_QUESTIONARI!A419="","",TRIM(ESITI_QUESTIONARI!A419))</f>
        <v/>
      </c>
      <c r="B419" t="str">
        <f t="shared" si="7"/>
        <v/>
      </c>
      <c r="C419" t="str">
        <f>IF(ESITI_QUESTIONARI!C419="","",TRIM(ESITI_QUESTIONARI!C419))</f>
        <v/>
      </c>
      <c r="D419" t="str">
        <f>IFERROR(UPPER(TRIM(ESITI_QUESTIONARI!U419)),"")</f>
        <v/>
      </c>
      <c r="E419" t="str">
        <f>IFERROR(UPPER(TRIM(ESITI_QUESTIONARI!Y419)),"")</f>
        <v/>
      </c>
      <c r="F419" t="str">
        <f>IFERROR(UPPER(TRIM(ESITI_QUESTIONARI!AE419)),"")</f>
        <v/>
      </c>
      <c r="G419" t="str">
        <f>IFERROR(UPPER(TRIM(ESITI_QUESTIONARI!AI419)),"")</f>
        <v/>
      </c>
      <c r="H419" s="8" t="str">
        <f>IF(C419="","",IF(ISERROR(AVERAGE(ESITI_QUESTIONARI!N419:T419,ESITI_QUESTIONARI!V419:X419,ESITI_QUESTIONARI!Z419:AD419,ESITI_QUESTIONARI!AF419:AH419,ESITI_QUESTIONARI!AJ419:AL419,ESITI_QUESTIONARI!AN419,ESITI_QUESTIONARI!AQ419)),"NON RISPONDE",AVERAGE(ESITI_QUESTIONARI!N419:T419,ESITI_QUESTIONARI!V419:X419,ESITI_QUESTIONARI!Z419:AD419,ESITI_QUESTIONARI!AF419:AH419,ESITI_QUESTIONARI!AJ419:AL419,ESITI_QUESTIONARI!AN419,ESITI_QUESTIONARI!AQ419)))</f>
        <v/>
      </c>
    </row>
    <row r="420" spans="1:8">
      <c r="A420" t="str">
        <f>IF(ESITI_QUESTIONARI!A420="","",TRIM(ESITI_QUESTIONARI!A420))</f>
        <v/>
      </c>
      <c r="B420" t="str">
        <f t="shared" si="7"/>
        <v/>
      </c>
      <c r="C420" t="str">
        <f>IF(ESITI_QUESTIONARI!C420="","",TRIM(ESITI_QUESTIONARI!C420))</f>
        <v/>
      </c>
      <c r="D420" t="str">
        <f>IFERROR(UPPER(TRIM(ESITI_QUESTIONARI!U420)),"")</f>
        <v/>
      </c>
      <c r="E420" t="str">
        <f>IFERROR(UPPER(TRIM(ESITI_QUESTIONARI!Y420)),"")</f>
        <v/>
      </c>
      <c r="F420" t="str">
        <f>IFERROR(UPPER(TRIM(ESITI_QUESTIONARI!AE420)),"")</f>
        <v/>
      </c>
      <c r="G420" t="str">
        <f>IFERROR(UPPER(TRIM(ESITI_QUESTIONARI!AI420)),"")</f>
        <v/>
      </c>
      <c r="H420" s="8" t="str">
        <f>IF(C420="","",IF(ISERROR(AVERAGE(ESITI_QUESTIONARI!N420:T420,ESITI_QUESTIONARI!V420:X420,ESITI_QUESTIONARI!Z420:AD420,ESITI_QUESTIONARI!AF420:AH420,ESITI_QUESTIONARI!AJ420:AL420,ESITI_QUESTIONARI!AN420,ESITI_QUESTIONARI!AQ420)),"NON RISPONDE",AVERAGE(ESITI_QUESTIONARI!N420:T420,ESITI_QUESTIONARI!V420:X420,ESITI_QUESTIONARI!Z420:AD420,ESITI_QUESTIONARI!AF420:AH420,ESITI_QUESTIONARI!AJ420:AL420,ESITI_QUESTIONARI!AN420,ESITI_QUESTIONARI!AQ420)))</f>
        <v/>
      </c>
    </row>
    <row r="421" spans="1:8">
      <c r="A421" t="str">
        <f>IF(ESITI_QUESTIONARI!A421="","",TRIM(ESITI_QUESTIONARI!A421))</f>
        <v/>
      </c>
      <c r="B421" t="str">
        <f t="shared" si="7"/>
        <v/>
      </c>
      <c r="C421" t="str">
        <f>IF(ESITI_QUESTIONARI!C421="","",TRIM(ESITI_QUESTIONARI!C421))</f>
        <v/>
      </c>
      <c r="D421" t="str">
        <f>IFERROR(UPPER(TRIM(ESITI_QUESTIONARI!U421)),"")</f>
        <v/>
      </c>
      <c r="E421" t="str">
        <f>IFERROR(UPPER(TRIM(ESITI_QUESTIONARI!Y421)),"")</f>
        <v/>
      </c>
      <c r="F421" t="str">
        <f>IFERROR(UPPER(TRIM(ESITI_QUESTIONARI!AE421)),"")</f>
        <v/>
      </c>
      <c r="G421" t="str">
        <f>IFERROR(UPPER(TRIM(ESITI_QUESTIONARI!AI421)),"")</f>
        <v/>
      </c>
      <c r="H421" s="8" t="str">
        <f>IF(C421="","",IF(ISERROR(AVERAGE(ESITI_QUESTIONARI!N421:T421,ESITI_QUESTIONARI!V421:X421,ESITI_QUESTIONARI!Z421:AD421,ESITI_QUESTIONARI!AF421:AH421,ESITI_QUESTIONARI!AJ421:AL421,ESITI_QUESTIONARI!AN421,ESITI_QUESTIONARI!AQ421)),"NON RISPONDE",AVERAGE(ESITI_QUESTIONARI!N421:T421,ESITI_QUESTIONARI!V421:X421,ESITI_QUESTIONARI!Z421:AD421,ESITI_QUESTIONARI!AF421:AH421,ESITI_QUESTIONARI!AJ421:AL421,ESITI_QUESTIONARI!AN421,ESITI_QUESTIONARI!AQ421)))</f>
        <v/>
      </c>
    </row>
    <row r="422" spans="1:8">
      <c r="A422" t="str">
        <f>IF(ESITI_QUESTIONARI!A422="","",TRIM(ESITI_QUESTIONARI!A422))</f>
        <v/>
      </c>
      <c r="B422" t="str">
        <f t="shared" si="7"/>
        <v/>
      </c>
      <c r="C422" t="str">
        <f>IF(ESITI_QUESTIONARI!C422="","",TRIM(ESITI_QUESTIONARI!C422))</f>
        <v/>
      </c>
      <c r="D422" t="str">
        <f>IFERROR(UPPER(TRIM(ESITI_QUESTIONARI!U422)),"")</f>
        <v/>
      </c>
      <c r="E422" t="str">
        <f>IFERROR(UPPER(TRIM(ESITI_QUESTIONARI!Y422)),"")</f>
        <v/>
      </c>
      <c r="F422" t="str">
        <f>IFERROR(UPPER(TRIM(ESITI_QUESTIONARI!AE422)),"")</f>
        <v/>
      </c>
      <c r="G422" t="str">
        <f>IFERROR(UPPER(TRIM(ESITI_QUESTIONARI!AI422)),"")</f>
        <v/>
      </c>
      <c r="H422" s="8" t="str">
        <f>IF(C422="","",IF(ISERROR(AVERAGE(ESITI_QUESTIONARI!N422:T422,ESITI_QUESTIONARI!V422:X422,ESITI_QUESTIONARI!Z422:AD422,ESITI_QUESTIONARI!AF422:AH422,ESITI_QUESTIONARI!AJ422:AL422,ESITI_QUESTIONARI!AN422,ESITI_QUESTIONARI!AQ422)),"NON RISPONDE",AVERAGE(ESITI_QUESTIONARI!N422:T422,ESITI_QUESTIONARI!V422:X422,ESITI_QUESTIONARI!Z422:AD422,ESITI_QUESTIONARI!AF422:AH422,ESITI_QUESTIONARI!AJ422:AL422,ESITI_QUESTIONARI!AN422,ESITI_QUESTIONARI!AQ422)))</f>
        <v/>
      </c>
    </row>
    <row r="423" spans="1:8">
      <c r="A423" t="str">
        <f>IF(ESITI_QUESTIONARI!A423="","",TRIM(ESITI_QUESTIONARI!A423))</f>
        <v/>
      </c>
      <c r="B423" t="str">
        <f t="shared" si="7"/>
        <v/>
      </c>
      <c r="C423" t="str">
        <f>IF(ESITI_QUESTIONARI!C423="","",TRIM(ESITI_QUESTIONARI!C423))</f>
        <v/>
      </c>
      <c r="D423" t="str">
        <f>IFERROR(UPPER(TRIM(ESITI_QUESTIONARI!U423)),"")</f>
        <v/>
      </c>
      <c r="E423" t="str">
        <f>IFERROR(UPPER(TRIM(ESITI_QUESTIONARI!Y423)),"")</f>
        <v/>
      </c>
      <c r="F423" t="str">
        <f>IFERROR(UPPER(TRIM(ESITI_QUESTIONARI!AE423)),"")</f>
        <v/>
      </c>
      <c r="G423" t="str">
        <f>IFERROR(UPPER(TRIM(ESITI_QUESTIONARI!AI423)),"")</f>
        <v/>
      </c>
      <c r="H423" s="8" t="str">
        <f>IF(C423="","",IF(ISERROR(AVERAGE(ESITI_QUESTIONARI!N423:T423,ESITI_QUESTIONARI!V423:X423,ESITI_QUESTIONARI!Z423:AD423,ESITI_QUESTIONARI!AF423:AH423,ESITI_QUESTIONARI!AJ423:AL423,ESITI_QUESTIONARI!AN423,ESITI_QUESTIONARI!AQ423)),"NON RISPONDE",AVERAGE(ESITI_QUESTIONARI!N423:T423,ESITI_QUESTIONARI!V423:X423,ESITI_QUESTIONARI!Z423:AD423,ESITI_QUESTIONARI!AF423:AH423,ESITI_QUESTIONARI!AJ423:AL423,ESITI_QUESTIONARI!AN423,ESITI_QUESTIONARI!AQ423)))</f>
        <v/>
      </c>
    </row>
    <row r="424" spans="1:8">
      <c r="A424" t="str">
        <f>IF(ESITI_QUESTIONARI!A424="","",TRIM(ESITI_QUESTIONARI!A424))</f>
        <v/>
      </c>
      <c r="B424" t="str">
        <f t="shared" si="7"/>
        <v/>
      </c>
      <c r="C424" t="str">
        <f>IF(ESITI_QUESTIONARI!C424="","",TRIM(ESITI_QUESTIONARI!C424))</f>
        <v/>
      </c>
      <c r="D424" t="str">
        <f>IFERROR(UPPER(TRIM(ESITI_QUESTIONARI!U424)),"")</f>
        <v/>
      </c>
      <c r="E424" t="str">
        <f>IFERROR(UPPER(TRIM(ESITI_QUESTIONARI!Y424)),"")</f>
        <v/>
      </c>
      <c r="F424" t="str">
        <f>IFERROR(UPPER(TRIM(ESITI_QUESTIONARI!AE424)),"")</f>
        <v/>
      </c>
      <c r="G424" t="str">
        <f>IFERROR(UPPER(TRIM(ESITI_QUESTIONARI!AI424)),"")</f>
        <v/>
      </c>
      <c r="H424" s="8" t="str">
        <f>IF(C424="","",IF(ISERROR(AVERAGE(ESITI_QUESTIONARI!N424:T424,ESITI_QUESTIONARI!V424:X424,ESITI_QUESTIONARI!Z424:AD424,ESITI_QUESTIONARI!AF424:AH424,ESITI_QUESTIONARI!AJ424:AL424,ESITI_QUESTIONARI!AN424,ESITI_QUESTIONARI!AQ424)),"NON RISPONDE",AVERAGE(ESITI_QUESTIONARI!N424:T424,ESITI_QUESTIONARI!V424:X424,ESITI_QUESTIONARI!Z424:AD424,ESITI_QUESTIONARI!AF424:AH424,ESITI_QUESTIONARI!AJ424:AL424,ESITI_QUESTIONARI!AN424,ESITI_QUESTIONARI!AQ424)))</f>
        <v/>
      </c>
    </row>
    <row r="425" spans="1:8">
      <c r="A425" t="str">
        <f>IF(ESITI_QUESTIONARI!A425="","",TRIM(ESITI_QUESTIONARI!A425))</f>
        <v/>
      </c>
      <c r="B425" t="str">
        <f t="shared" si="7"/>
        <v/>
      </c>
      <c r="C425" t="str">
        <f>IF(ESITI_QUESTIONARI!C425="","",TRIM(ESITI_QUESTIONARI!C425))</f>
        <v/>
      </c>
      <c r="D425" t="str">
        <f>IFERROR(UPPER(TRIM(ESITI_QUESTIONARI!U425)),"")</f>
        <v/>
      </c>
      <c r="E425" t="str">
        <f>IFERROR(UPPER(TRIM(ESITI_QUESTIONARI!Y425)),"")</f>
        <v/>
      </c>
      <c r="F425" t="str">
        <f>IFERROR(UPPER(TRIM(ESITI_QUESTIONARI!AE425)),"")</f>
        <v/>
      </c>
      <c r="G425" t="str">
        <f>IFERROR(UPPER(TRIM(ESITI_QUESTIONARI!AI425)),"")</f>
        <v/>
      </c>
      <c r="H425" s="8" t="str">
        <f>IF(C425="","",IF(ISERROR(AVERAGE(ESITI_QUESTIONARI!N425:T425,ESITI_QUESTIONARI!V425:X425,ESITI_QUESTIONARI!Z425:AD425,ESITI_QUESTIONARI!AF425:AH425,ESITI_QUESTIONARI!AJ425:AL425,ESITI_QUESTIONARI!AN425,ESITI_QUESTIONARI!AQ425)),"NON RISPONDE",AVERAGE(ESITI_QUESTIONARI!N425:T425,ESITI_QUESTIONARI!V425:X425,ESITI_QUESTIONARI!Z425:AD425,ESITI_QUESTIONARI!AF425:AH425,ESITI_QUESTIONARI!AJ425:AL425,ESITI_QUESTIONARI!AN425,ESITI_QUESTIONARI!AQ425)))</f>
        <v/>
      </c>
    </row>
    <row r="426" spans="1:8">
      <c r="A426" t="str">
        <f>IF(ESITI_QUESTIONARI!A426="","",TRIM(ESITI_QUESTIONARI!A426))</f>
        <v/>
      </c>
      <c r="B426" t="str">
        <f t="shared" si="7"/>
        <v/>
      </c>
      <c r="C426" t="str">
        <f>IF(ESITI_QUESTIONARI!C426="","",TRIM(ESITI_QUESTIONARI!C426))</f>
        <v/>
      </c>
      <c r="D426" t="str">
        <f>IFERROR(UPPER(TRIM(ESITI_QUESTIONARI!U426)),"")</f>
        <v/>
      </c>
      <c r="E426" t="str">
        <f>IFERROR(UPPER(TRIM(ESITI_QUESTIONARI!Y426)),"")</f>
        <v/>
      </c>
      <c r="F426" t="str">
        <f>IFERROR(UPPER(TRIM(ESITI_QUESTIONARI!AE426)),"")</f>
        <v/>
      </c>
      <c r="G426" t="str">
        <f>IFERROR(UPPER(TRIM(ESITI_QUESTIONARI!AI426)),"")</f>
        <v/>
      </c>
      <c r="H426" s="8" t="str">
        <f>IF(C426="","",IF(ISERROR(AVERAGE(ESITI_QUESTIONARI!N426:T426,ESITI_QUESTIONARI!V426:X426,ESITI_QUESTIONARI!Z426:AD426,ESITI_QUESTIONARI!AF426:AH426,ESITI_QUESTIONARI!AJ426:AL426,ESITI_QUESTIONARI!AN426,ESITI_QUESTIONARI!AQ426)),"NON RISPONDE",AVERAGE(ESITI_QUESTIONARI!N426:T426,ESITI_QUESTIONARI!V426:X426,ESITI_QUESTIONARI!Z426:AD426,ESITI_QUESTIONARI!AF426:AH426,ESITI_QUESTIONARI!AJ426:AL426,ESITI_QUESTIONARI!AN426,ESITI_QUESTIONARI!AQ426)))</f>
        <v/>
      </c>
    </row>
    <row r="427" spans="1:8">
      <c r="A427" t="str">
        <f>IF(ESITI_QUESTIONARI!A427="","",TRIM(ESITI_QUESTIONARI!A427))</f>
        <v/>
      </c>
      <c r="B427" t="str">
        <f t="shared" si="7"/>
        <v/>
      </c>
      <c r="C427" t="str">
        <f>IF(ESITI_QUESTIONARI!C427="","",TRIM(ESITI_QUESTIONARI!C427))</f>
        <v/>
      </c>
      <c r="D427" t="str">
        <f>IFERROR(UPPER(TRIM(ESITI_QUESTIONARI!U427)),"")</f>
        <v/>
      </c>
      <c r="E427" t="str">
        <f>IFERROR(UPPER(TRIM(ESITI_QUESTIONARI!Y427)),"")</f>
        <v/>
      </c>
      <c r="F427" t="str">
        <f>IFERROR(UPPER(TRIM(ESITI_QUESTIONARI!AE427)),"")</f>
        <v/>
      </c>
      <c r="G427" t="str">
        <f>IFERROR(UPPER(TRIM(ESITI_QUESTIONARI!AI427)),"")</f>
        <v/>
      </c>
      <c r="H427" s="8" t="str">
        <f>IF(C427="","",IF(ISERROR(AVERAGE(ESITI_QUESTIONARI!N427:T427,ESITI_QUESTIONARI!V427:X427,ESITI_QUESTIONARI!Z427:AD427,ESITI_QUESTIONARI!AF427:AH427,ESITI_QUESTIONARI!AJ427:AL427,ESITI_QUESTIONARI!AN427,ESITI_QUESTIONARI!AQ427)),"NON RISPONDE",AVERAGE(ESITI_QUESTIONARI!N427:T427,ESITI_QUESTIONARI!V427:X427,ESITI_QUESTIONARI!Z427:AD427,ESITI_QUESTIONARI!AF427:AH427,ESITI_QUESTIONARI!AJ427:AL427,ESITI_QUESTIONARI!AN427,ESITI_QUESTIONARI!AQ427)))</f>
        <v/>
      </c>
    </row>
    <row r="428" spans="1:8">
      <c r="A428" t="str">
        <f>IF(ESITI_QUESTIONARI!A428="","",TRIM(ESITI_QUESTIONARI!A428))</f>
        <v/>
      </c>
      <c r="B428" t="str">
        <f t="shared" si="7"/>
        <v/>
      </c>
      <c r="C428" t="str">
        <f>IF(ESITI_QUESTIONARI!C428="","",TRIM(ESITI_QUESTIONARI!C428))</f>
        <v/>
      </c>
      <c r="D428" t="str">
        <f>IFERROR(UPPER(TRIM(ESITI_QUESTIONARI!U428)),"")</f>
        <v/>
      </c>
      <c r="E428" t="str">
        <f>IFERROR(UPPER(TRIM(ESITI_QUESTIONARI!Y428)),"")</f>
        <v/>
      </c>
      <c r="F428" t="str">
        <f>IFERROR(UPPER(TRIM(ESITI_QUESTIONARI!AE428)),"")</f>
        <v/>
      </c>
      <c r="G428" t="str">
        <f>IFERROR(UPPER(TRIM(ESITI_QUESTIONARI!AI428)),"")</f>
        <v/>
      </c>
      <c r="H428" s="8" t="str">
        <f>IF(C428="","",IF(ISERROR(AVERAGE(ESITI_QUESTIONARI!N428:T428,ESITI_QUESTIONARI!V428:X428,ESITI_QUESTIONARI!Z428:AD428,ESITI_QUESTIONARI!AF428:AH428,ESITI_QUESTIONARI!AJ428:AL428,ESITI_QUESTIONARI!AN428,ESITI_QUESTIONARI!AQ428)),"NON RISPONDE",AVERAGE(ESITI_QUESTIONARI!N428:T428,ESITI_QUESTIONARI!V428:X428,ESITI_QUESTIONARI!Z428:AD428,ESITI_QUESTIONARI!AF428:AH428,ESITI_QUESTIONARI!AJ428:AL428,ESITI_QUESTIONARI!AN428,ESITI_QUESTIONARI!AQ428)))</f>
        <v/>
      </c>
    </row>
    <row r="429" spans="1:8">
      <c r="A429" t="str">
        <f>IF(ESITI_QUESTIONARI!A429="","",TRIM(ESITI_QUESTIONARI!A429))</f>
        <v/>
      </c>
      <c r="B429" t="str">
        <f t="shared" si="7"/>
        <v/>
      </c>
      <c r="C429" t="str">
        <f>IF(ESITI_QUESTIONARI!C429="","",TRIM(ESITI_QUESTIONARI!C429))</f>
        <v/>
      </c>
      <c r="D429" t="str">
        <f>IFERROR(UPPER(TRIM(ESITI_QUESTIONARI!U429)),"")</f>
        <v/>
      </c>
      <c r="E429" t="str">
        <f>IFERROR(UPPER(TRIM(ESITI_QUESTIONARI!Y429)),"")</f>
        <v/>
      </c>
      <c r="F429" t="str">
        <f>IFERROR(UPPER(TRIM(ESITI_QUESTIONARI!AE429)),"")</f>
        <v/>
      </c>
      <c r="G429" t="str">
        <f>IFERROR(UPPER(TRIM(ESITI_QUESTIONARI!AI429)),"")</f>
        <v/>
      </c>
      <c r="H429" s="8" t="str">
        <f>IF(C429="","",IF(ISERROR(AVERAGE(ESITI_QUESTIONARI!N429:T429,ESITI_QUESTIONARI!V429:X429,ESITI_QUESTIONARI!Z429:AD429,ESITI_QUESTIONARI!AF429:AH429,ESITI_QUESTIONARI!AJ429:AL429,ESITI_QUESTIONARI!AN429,ESITI_QUESTIONARI!AQ429)),"NON RISPONDE",AVERAGE(ESITI_QUESTIONARI!N429:T429,ESITI_QUESTIONARI!V429:X429,ESITI_QUESTIONARI!Z429:AD429,ESITI_QUESTIONARI!AF429:AH429,ESITI_QUESTIONARI!AJ429:AL429,ESITI_QUESTIONARI!AN429,ESITI_QUESTIONARI!AQ429)))</f>
        <v/>
      </c>
    </row>
    <row r="430" spans="1:8">
      <c r="A430" t="str">
        <f>IF(ESITI_QUESTIONARI!A430="","",TRIM(ESITI_QUESTIONARI!A430))</f>
        <v/>
      </c>
      <c r="B430" t="str">
        <f t="shared" si="7"/>
        <v/>
      </c>
      <c r="C430" t="str">
        <f>IF(ESITI_QUESTIONARI!C430="","",TRIM(ESITI_QUESTIONARI!C430))</f>
        <v/>
      </c>
      <c r="D430" t="str">
        <f>IFERROR(UPPER(TRIM(ESITI_QUESTIONARI!U430)),"")</f>
        <v/>
      </c>
      <c r="E430" t="str">
        <f>IFERROR(UPPER(TRIM(ESITI_QUESTIONARI!Y430)),"")</f>
        <v/>
      </c>
      <c r="F430" t="str">
        <f>IFERROR(UPPER(TRIM(ESITI_QUESTIONARI!AE430)),"")</f>
        <v/>
      </c>
      <c r="G430" t="str">
        <f>IFERROR(UPPER(TRIM(ESITI_QUESTIONARI!AI430)),"")</f>
        <v/>
      </c>
      <c r="H430" s="8" t="str">
        <f>IF(C430="","",IF(ISERROR(AVERAGE(ESITI_QUESTIONARI!N430:T430,ESITI_QUESTIONARI!V430:X430,ESITI_QUESTIONARI!Z430:AD430,ESITI_QUESTIONARI!AF430:AH430,ESITI_QUESTIONARI!AJ430:AL430,ESITI_QUESTIONARI!AN430,ESITI_QUESTIONARI!AQ430)),"NON RISPONDE",AVERAGE(ESITI_QUESTIONARI!N430:T430,ESITI_QUESTIONARI!V430:X430,ESITI_QUESTIONARI!Z430:AD430,ESITI_QUESTIONARI!AF430:AH430,ESITI_QUESTIONARI!AJ430:AL430,ESITI_QUESTIONARI!AN430,ESITI_QUESTIONARI!AQ430)))</f>
        <v/>
      </c>
    </row>
    <row r="431" spans="1:8">
      <c r="A431" t="str">
        <f>IF(ESITI_QUESTIONARI!A431="","",TRIM(ESITI_QUESTIONARI!A431))</f>
        <v/>
      </c>
      <c r="B431" t="str">
        <f t="shared" si="7"/>
        <v/>
      </c>
      <c r="C431" t="str">
        <f>IF(ESITI_QUESTIONARI!C431="","",TRIM(ESITI_QUESTIONARI!C431))</f>
        <v/>
      </c>
      <c r="D431" t="str">
        <f>IFERROR(UPPER(TRIM(ESITI_QUESTIONARI!U431)),"")</f>
        <v/>
      </c>
      <c r="E431" t="str">
        <f>IFERROR(UPPER(TRIM(ESITI_QUESTIONARI!Y431)),"")</f>
        <v/>
      </c>
      <c r="F431" t="str">
        <f>IFERROR(UPPER(TRIM(ESITI_QUESTIONARI!AE431)),"")</f>
        <v/>
      </c>
      <c r="G431" t="str">
        <f>IFERROR(UPPER(TRIM(ESITI_QUESTIONARI!AI431)),"")</f>
        <v/>
      </c>
      <c r="H431" s="8" t="str">
        <f>IF(C431="","",IF(ISERROR(AVERAGE(ESITI_QUESTIONARI!N431:T431,ESITI_QUESTIONARI!V431:X431,ESITI_QUESTIONARI!Z431:AD431,ESITI_QUESTIONARI!AF431:AH431,ESITI_QUESTIONARI!AJ431:AL431,ESITI_QUESTIONARI!AN431,ESITI_QUESTIONARI!AQ431)),"NON RISPONDE",AVERAGE(ESITI_QUESTIONARI!N431:T431,ESITI_QUESTIONARI!V431:X431,ESITI_QUESTIONARI!Z431:AD431,ESITI_QUESTIONARI!AF431:AH431,ESITI_QUESTIONARI!AJ431:AL431,ESITI_QUESTIONARI!AN431,ESITI_QUESTIONARI!AQ431)))</f>
        <v/>
      </c>
    </row>
    <row r="432" spans="1:8">
      <c r="A432" t="str">
        <f>IF(ESITI_QUESTIONARI!A432="","",TRIM(ESITI_QUESTIONARI!A432))</f>
        <v/>
      </c>
      <c r="B432" t="str">
        <f t="shared" si="7"/>
        <v/>
      </c>
      <c r="C432" t="str">
        <f>IF(ESITI_QUESTIONARI!C432="","",TRIM(ESITI_QUESTIONARI!C432))</f>
        <v/>
      </c>
      <c r="D432" t="str">
        <f>IFERROR(UPPER(TRIM(ESITI_QUESTIONARI!U432)),"")</f>
        <v/>
      </c>
      <c r="E432" t="str">
        <f>IFERROR(UPPER(TRIM(ESITI_QUESTIONARI!Y432)),"")</f>
        <v/>
      </c>
      <c r="F432" t="str">
        <f>IFERROR(UPPER(TRIM(ESITI_QUESTIONARI!AE432)),"")</f>
        <v/>
      </c>
      <c r="G432" t="str">
        <f>IFERROR(UPPER(TRIM(ESITI_QUESTIONARI!AI432)),"")</f>
        <v/>
      </c>
      <c r="H432" s="8" t="str">
        <f>IF(C432="","",IF(ISERROR(AVERAGE(ESITI_QUESTIONARI!N432:T432,ESITI_QUESTIONARI!V432:X432,ESITI_QUESTIONARI!Z432:AD432,ESITI_QUESTIONARI!AF432:AH432,ESITI_QUESTIONARI!AJ432:AL432,ESITI_QUESTIONARI!AN432,ESITI_QUESTIONARI!AQ432)),"NON RISPONDE",AVERAGE(ESITI_QUESTIONARI!N432:T432,ESITI_QUESTIONARI!V432:X432,ESITI_QUESTIONARI!Z432:AD432,ESITI_QUESTIONARI!AF432:AH432,ESITI_QUESTIONARI!AJ432:AL432,ESITI_QUESTIONARI!AN432,ESITI_QUESTIONARI!AQ432)))</f>
        <v/>
      </c>
    </row>
    <row r="433" spans="1:8">
      <c r="A433" t="str">
        <f>IF(ESITI_QUESTIONARI!A433="","",TRIM(ESITI_QUESTIONARI!A433))</f>
        <v/>
      </c>
      <c r="B433" t="str">
        <f t="shared" si="7"/>
        <v/>
      </c>
      <c r="C433" t="str">
        <f>IF(ESITI_QUESTIONARI!C433="","",TRIM(ESITI_QUESTIONARI!C433))</f>
        <v/>
      </c>
      <c r="D433" t="str">
        <f>IFERROR(UPPER(TRIM(ESITI_QUESTIONARI!U433)),"")</f>
        <v/>
      </c>
      <c r="E433" t="str">
        <f>IFERROR(UPPER(TRIM(ESITI_QUESTIONARI!Y433)),"")</f>
        <v/>
      </c>
      <c r="F433" t="str">
        <f>IFERROR(UPPER(TRIM(ESITI_QUESTIONARI!AE433)),"")</f>
        <v/>
      </c>
      <c r="G433" t="str">
        <f>IFERROR(UPPER(TRIM(ESITI_QUESTIONARI!AI433)),"")</f>
        <v/>
      </c>
      <c r="H433" s="8" t="str">
        <f>IF(C433="","",IF(ISERROR(AVERAGE(ESITI_QUESTIONARI!N433:T433,ESITI_QUESTIONARI!V433:X433,ESITI_QUESTIONARI!Z433:AD433,ESITI_QUESTIONARI!AF433:AH433,ESITI_QUESTIONARI!AJ433:AL433,ESITI_QUESTIONARI!AN433,ESITI_QUESTIONARI!AQ433)),"NON RISPONDE",AVERAGE(ESITI_QUESTIONARI!N433:T433,ESITI_QUESTIONARI!V433:X433,ESITI_QUESTIONARI!Z433:AD433,ESITI_QUESTIONARI!AF433:AH433,ESITI_QUESTIONARI!AJ433:AL433,ESITI_QUESTIONARI!AN433,ESITI_QUESTIONARI!AQ433)))</f>
        <v/>
      </c>
    </row>
    <row r="434" spans="1:8">
      <c r="A434" t="str">
        <f>IF(ESITI_QUESTIONARI!A434="","",TRIM(ESITI_QUESTIONARI!A434))</f>
        <v/>
      </c>
      <c r="B434" t="str">
        <f t="shared" si="7"/>
        <v/>
      </c>
      <c r="C434" t="str">
        <f>IF(ESITI_QUESTIONARI!C434="","",TRIM(ESITI_QUESTIONARI!C434))</f>
        <v/>
      </c>
      <c r="D434" t="str">
        <f>IFERROR(UPPER(TRIM(ESITI_QUESTIONARI!U434)),"")</f>
        <v/>
      </c>
      <c r="E434" t="str">
        <f>IFERROR(UPPER(TRIM(ESITI_QUESTIONARI!Y434)),"")</f>
        <v/>
      </c>
      <c r="F434" t="str">
        <f>IFERROR(UPPER(TRIM(ESITI_QUESTIONARI!AE434)),"")</f>
        <v/>
      </c>
      <c r="G434" t="str">
        <f>IFERROR(UPPER(TRIM(ESITI_QUESTIONARI!AI434)),"")</f>
        <v/>
      </c>
      <c r="H434" s="8" t="str">
        <f>IF(C434="","",IF(ISERROR(AVERAGE(ESITI_QUESTIONARI!N434:T434,ESITI_QUESTIONARI!V434:X434,ESITI_QUESTIONARI!Z434:AD434,ESITI_QUESTIONARI!AF434:AH434,ESITI_QUESTIONARI!AJ434:AL434,ESITI_QUESTIONARI!AN434,ESITI_QUESTIONARI!AQ434)),"NON RISPONDE",AVERAGE(ESITI_QUESTIONARI!N434:T434,ESITI_QUESTIONARI!V434:X434,ESITI_QUESTIONARI!Z434:AD434,ESITI_QUESTIONARI!AF434:AH434,ESITI_QUESTIONARI!AJ434:AL434,ESITI_QUESTIONARI!AN434,ESITI_QUESTIONARI!AQ434)))</f>
        <v/>
      </c>
    </row>
    <row r="435" spans="1:8">
      <c r="A435" t="str">
        <f>IF(ESITI_QUESTIONARI!A435="","",TRIM(ESITI_QUESTIONARI!A435))</f>
        <v/>
      </c>
      <c r="B435" t="str">
        <f t="shared" si="7"/>
        <v/>
      </c>
      <c r="C435" t="str">
        <f>IF(ESITI_QUESTIONARI!C435="","",TRIM(ESITI_QUESTIONARI!C435))</f>
        <v/>
      </c>
      <c r="D435" t="str">
        <f>IFERROR(UPPER(TRIM(ESITI_QUESTIONARI!U435)),"")</f>
        <v/>
      </c>
      <c r="E435" t="str">
        <f>IFERROR(UPPER(TRIM(ESITI_QUESTIONARI!Y435)),"")</f>
        <v/>
      </c>
      <c r="F435" t="str">
        <f>IFERROR(UPPER(TRIM(ESITI_QUESTIONARI!AE435)),"")</f>
        <v/>
      </c>
      <c r="G435" t="str">
        <f>IFERROR(UPPER(TRIM(ESITI_QUESTIONARI!AI435)),"")</f>
        <v/>
      </c>
      <c r="H435" s="8" t="str">
        <f>IF(C435="","",IF(ISERROR(AVERAGE(ESITI_QUESTIONARI!N435:T435,ESITI_QUESTIONARI!V435:X435,ESITI_QUESTIONARI!Z435:AD435,ESITI_QUESTIONARI!AF435:AH435,ESITI_QUESTIONARI!AJ435:AL435,ESITI_QUESTIONARI!AN435,ESITI_QUESTIONARI!AQ435)),"NON RISPONDE",AVERAGE(ESITI_QUESTIONARI!N435:T435,ESITI_QUESTIONARI!V435:X435,ESITI_QUESTIONARI!Z435:AD435,ESITI_QUESTIONARI!AF435:AH435,ESITI_QUESTIONARI!AJ435:AL435,ESITI_QUESTIONARI!AN435,ESITI_QUESTIONARI!AQ435)))</f>
        <v/>
      </c>
    </row>
    <row r="436" spans="1:8">
      <c r="A436" t="str">
        <f>IF(ESITI_QUESTIONARI!A436="","",TRIM(ESITI_QUESTIONARI!A436))</f>
        <v/>
      </c>
      <c r="B436" t="str">
        <f t="shared" si="7"/>
        <v/>
      </c>
      <c r="C436" t="str">
        <f>IF(ESITI_QUESTIONARI!C436="","",TRIM(ESITI_QUESTIONARI!C436))</f>
        <v/>
      </c>
      <c r="D436" t="str">
        <f>IFERROR(UPPER(TRIM(ESITI_QUESTIONARI!U436)),"")</f>
        <v/>
      </c>
      <c r="E436" t="str">
        <f>IFERROR(UPPER(TRIM(ESITI_QUESTIONARI!Y436)),"")</f>
        <v/>
      </c>
      <c r="F436" t="str">
        <f>IFERROR(UPPER(TRIM(ESITI_QUESTIONARI!AE436)),"")</f>
        <v/>
      </c>
      <c r="G436" t="str">
        <f>IFERROR(UPPER(TRIM(ESITI_QUESTIONARI!AI436)),"")</f>
        <v/>
      </c>
      <c r="H436" s="8" t="str">
        <f>IF(C436="","",IF(ISERROR(AVERAGE(ESITI_QUESTIONARI!N436:T436,ESITI_QUESTIONARI!V436:X436,ESITI_QUESTIONARI!Z436:AD436,ESITI_QUESTIONARI!AF436:AH436,ESITI_QUESTIONARI!AJ436:AL436,ESITI_QUESTIONARI!AN436,ESITI_QUESTIONARI!AQ436)),"NON RISPONDE",AVERAGE(ESITI_QUESTIONARI!N436:T436,ESITI_QUESTIONARI!V436:X436,ESITI_QUESTIONARI!Z436:AD436,ESITI_QUESTIONARI!AF436:AH436,ESITI_QUESTIONARI!AJ436:AL436,ESITI_QUESTIONARI!AN436,ESITI_QUESTIONARI!AQ436)))</f>
        <v/>
      </c>
    </row>
    <row r="437" spans="1:8">
      <c r="A437" t="str">
        <f>IF(ESITI_QUESTIONARI!A437="","",TRIM(ESITI_QUESTIONARI!A437))</f>
        <v/>
      </c>
      <c r="B437" t="str">
        <f t="shared" si="7"/>
        <v/>
      </c>
      <c r="C437" t="str">
        <f>IF(ESITI_QUESTIONARI!C437="","",TRIM(ESITI_QUESTIONARI!C437))</f>
        <v/>
      </c>
      <c r="D437" t="str">
        <f>IFERROR(UPPER(TRIM(ESITI_QUESTIONARI!U437)),"")</f>
        <v/>
      </c>
      <c r="E437" t="str">
        <f>IFERROR(UPPER(TRIM(ESITI_QUESTIONARI!Y437)),"")</f>
        <v/>
      </c>
      <c r="F437" t="str">
        <f>IFERROR(UPPER(TRIM(ESITI_QUESTIONARI!AE437)),"")</f>
        <v/>
      </c>
      <c r="G437" t="str">
        <f>IFERROR(UPPER(TRIM(ESITI_QUESTIONARI!AI437)),"")</f>
        <v/>
      </c>
      <c r="H437" s="8" t="str">
        <f>IF(C437="","",IF(ISERROR(AVERAGE(ESITI_QUESTIONARI!N437:T437,ESITI_QUESTIONARI!V437:X437,ESITI_QUESTIONARI!Z437:AD437,ESITI_QUESTIONARI!AF437:AH437,ESITI_QUESTIONARI!AJ437:AL437,ESITI_QUESTIONARI!AN437,ESITI_QUESTIONARI!AQ437)),"NON RISPONDE",AVERAGE(ESITI_QUESTIONARI!N437:T437,ESITI_QUESTIONARI!V437:X437,ESITI_QUESTIONARI!Z437:AD437,ESITI_QUESTIONARI!AF437:AH437,ESITI_QUESTIONARI!AJ437:AL437,ESITI_QUESTIONARI!AN437,ESITI_QUESTIONARI!AQ437)))</f>
        <v/>
      </c>
    </row>
    <row r="438" spans="1:8">
      <c r="A438" t="str">
        <f>IF(ESITI_QUESTIONARI!A438="","",TRIM(ESITI_QUESTIONARI!A438))</f>
        <v/>
      </c>
      <c r="B438" t="str">
        <f t="shared" si="7"/>
        <v/>
      </c>
      <c r="C438" t="str">
        <f>IF(ESITI_QUESTIONARI!C438="","",TRIM(ESITI_QUESTIONARI!C438))</f>
        <v/>
      </c>
      <c r="D438" t="str">
        <f>IFERROR(UPPER(TRIM(ESITI_QUESTIONARI!U438)),"")</f>
        <v/>
      </c>
      <c r="E438" t="str">
        <f>IFERROR(UPPER(TRIM(ESITI_QUESTIONARI!Y438)),"")</f>
        <v/>
      </c>
      <c r="F438" t="str">
        <f>IFERROR(UPPER(TRIM(ESITI_QUESTIONARI!AE438)),"")</f>
        <v/>
      </c>
      <c r="G438" t="str">
        <f>IFERROR(UPPER(TRIM(ESITI_QUESTIONARI!AI438)),"")</f>
        <v/>
      </c>
      <c r="H438" s="8" t="str">
        <f>IF(C438="","",IF(ISERROR(AVERAGE(ESITI_QUESTIONARI!N438:T438,ESITI_QUESTIONARI!V438:X438,ESITI_QUESTIONARI!Z438:AD438,ESITI_QUESTIONARI!AF438:AH438,ESITI_QUESTIONARI!AJ438:AL438,ESITI_QUESTIONARI!AN438,ESITI_QUESTIONARI!AQ438)),"NON RISPONDE",AVERAGE(ESITI_QUESTIONARI!N438:T438,ESITI_QUESTIONARI!V438:X438,ESITI_QUESTIONARI!Z438:AD438,ESITI_QUESTIONARI!AF438:AH438,ESITI_QUESTIONARI!AJ438:AL438,ESITI_QUESTIONARI!AN438,ESITI_QUESTIONARI!AQ438)))</f>
        <v/>
      </c>
    </row>
    <row r="439" spans="1:8">
      <c r="A439" t="str">
        <f>IF(ESITI_QUESTIONARI!A439="","",TRIM(ESITI_QUESTIONARI!A439))</f>
        <v/>
      </c>
      <c r="B439" t="str">
        <f t="shared" si="7"/>
        <v/>
      </c>
      <c r="C439" t="str">
        <f>IF(ESITI_QUESTIONARI!C439="","",TRIM(ESITI_QUESTIONARI!C439))</f>
        <v/>
      </c>
      <c r="D439" t="str">
        <f>IFERROR(UPPER(TRIM(ESITI_QUESTIONARI!U439)),"")</f>
        <v/>
      </c>
      <c r="E439" t="str">
        <f>IFERROR(UPPER(TRIM(ESITI_QUESTIONARI!Y439)),"")</f>
        <v/>
      </c>
      <c r="F439" t="str">
        <f>IFERROR(UPPER(TRIM(ESITI_QUESTIONARI!AE439)),"")</f>
        <v/>
      </c>
      <c r="G439" t="str">
        <f>IFERROR(UPPER(TRIM(ESITI_QUESTIONARI!AI439)),"")</f>
        <v/>
      </c>
      <c r="H439" s="8" t="str">
        <f>IF(C439="","",IF(ISERROR(AVERAGE(ESITI_QUESTIONARI!N439:T439,ESITI_QUESTIONARI!V439:X439,ESITI_QUESTIONARI!Z439:AD439,ESITI_QUESTIONARI!AF439:AH439,ESITI_QUESTIONARI!AJ439:AL439,ESITI_QUESTIONARI!AN439,ESITI_QUESTIONARI!AQ439)),"NON RISPONDE",AVERAGE(ESITI_QUESTIONARI!N439:T439,ESITI_QUESTIONARI!V439:X439,ESITI_QUESTIONARI!Z439:AD439,ESITI_QUESTIONARI!AF439:AH439,ESITI_QUESTIONARI!AJ439:AL439,ESITI_QUESTIONARI!AN439,ESITI_QUESTIONARI!AQ439)))</f>
        <v/>
      </c>
    </row>
    <row r="440" spans="1:8">
      <c r="A440" t="str">
        <f>IF(ESITI_QUESTIONARI!A440="","",TRIM(ESITI_QUESTIONARI!A440))</f>
        <v/>
      </c>
      <c r="B440" t="str">
        <f t="shared" si="7"/>
        <v/>
      </c>
      <c r="C440" t="str">
        <f>IF(ESITI_QUESTIONARI!C440="","",TRIM(ESITI_QUESTIONARI!C440))</f>
        <v/>
      </c>
      <c r="D440" t="str">
        <f>IFERROR(UPPER(TRIM(ESITI_QUESTIONARI!U440)),"")</f>
        <v/>
      </c>
      <c r="E440" t="str">
        <f>IFERROR(UPPER(TRIM(ESITI_QUESTIONARI!Y440)),"")</f>
        <v/>
      </c>
      <c r="F440" t="str">
        <f>IFERROR(UPPER(TRIM(ESITI_QUESTIONARI!AE440)),"")</f>
        <v/>
      </c>
      <c r="G440" t="str">
        <f>IFERROR(UPPER(TRIM(ESITI_QUESTIONARI!AI440)),"")</f>
        <v/>
      </c>
      <c r="H440" s="8" t="str">
        <f>IF(C440="","",IF(ISERROR(AVERAGE(ESITI_QUESTIONARI!N440:T440,ESITI_QUESTIONARI!V440:X440,ESITI_QUESTIONARI!Z440:AD440,ESITI_QUESTIONARI!AF440:AH440,ESITI_QUESTIONARI!AJ440:AL440,ESITI_QUESTIONARI!AN440,ESITI_QUESTIONARI!AQ440)),"NON RISPONDE",AVERAGE(ESITI_QUESTIONARI!N440:T440,ESITI_QUESTIONARI!V440:X440,ESITI_QUESTIONARI!Z440:AD440,ESITI_QUESTIONARI!AF440:AH440,ESITI_QUESTIONARI!AJ440:AL440,ESITI_QUESTIONARI!AN440,ESITI_QUESTIONARI!AQ440)))</f>
        <v/>
      </c>
    </row>
    <row r="441" spans="1:8">
      <c r="A441" t="str">
        <f>IF(ESITI_QUESTIONARI!A441="","",TRIM(ESITI_QUESTIONARI!A441))</f>
        <v/>
      </c>
      <c r="B441" t="str">
        <f t="shared" si="7"/>
        <v/>
      </c>
      <c r="C441" t="str">
        <f>IF(ESITI_QUESTIONARI!C441="","",TRIM(ESITI_QUESTIONARI!C441))</f>
        <v/>
      </c>
      <c r="D441" t="str">
        <f>IFERROR(UPPER(TRIM(ESITI_QUESTIONARI!U441)),"")</f>
        <v/>
      </c>
      <c r="E441" t="str">
        <f>IFERROR(UPPER(TRIM(ESITI_QUESTIONARI!Y441)),"")</f>
        <v/>
      </c>
      <c r="F441" t="str">
        <f>IFERROR(UPPER(TRIM(ESITI_QUESTIONARI!AE441)),"")</f>
        <v/>
      </c>
      <c r="G441" t="str">
        <f>IFERROR(UPPER(TRIM(ESITI_QUESTIONARI!AI441)),"")</f>
        <v/>
      </c>
      <c r="H441" s="8" t="str">
        <f>IF(C441="","",IF(ISERROR(AVERAGE(ESITI_QUESTIONARI!N441:T441,ESITI_QUESTIONARI!V441:X441,ESITI_QUESTIONARI!Z441:AD441,ESITI_QUESTIONARI!AF441:AH441,ESITI_QUESTIONARI!AJ441:AL441,ESITI_QUESTIONARI!AN441,ESITI_QUESTIONARI!AQ441)),"NON RISPONDE",AVERAGE(ESITI_QUESTIONARI!N441:T441,ESITI_QUESTIONARI!V441:X441,ESITI_QUESTIONARI!Z441:AD441,ESITI_QUESTIONARI!AF441:AH441,ESITI_QUESTIONARI!AJ441:AL441,ESITI_QUESTIONARI!AN441,ESITI_QUESTIONARI!AQ441)))</f>
        <v/>
      </c>
    </row>
    <row r="442" spans="1:8">
      <c r="A442" t="str">
        <f>IF(ESITI_QUESTIONARI!A442="","",TRIM(ESITI_QUESTIONARI!A442))</f>
        <v/>
      </c>
      <c r="B442" t="str">
        <f t="shared" si="7"/>
        <v/>
      </c>
      <c r="C442" t="str">
        <f>IF(ESITI_QUESTIONARI!C442="","",TRIM(ESITI_QUESTIONARI!C442))</f>
        <v/>
      </c>
      <c r="D442" t="str">
        <f>IFERROR(UPPER(TRIM(ESITI_QUESTIONARI!U442)),"")</f>
        <v/>
      </c>
      <c r="E442" t="str">
        <f>IFERROR(UPPER(TRIM(ESITI_QUESTIONARI!Y442)),"")</f>
        <v/>
      </c>
      <c r="F442" t="str">
        <f>IFERROR(UPPER(TRIM(ESITI_QUESTIONARI!AE442)),"")</f>
        <v/>
      </c>
      <c r="G442" t="str">
        <f>IFERROR(UPPER(TRIM(ESITI_QUESTIONARI!AI442)),"")</f>
        <v/>
      </c>
      <c r="H442" s="8" t="str">
        <f>IF(C442="","",IF(ISERROR(AVERAGE(ESITI_QUESTIONARI!N442:T442,ESITI_QUESTIONARI!V442:X442,ESITI_QUESTIONARI!Z442:AD442,ESITI_QUESTIONARI!AF442:AH442,ESITI_QUESTIONARI!AJ442:AL442,ESITI_QUESTIONARI!AN442,ESITI_QUESTIONARI!AQ442)),"NON RISPONDE",AVERAGE(ESITI_QUESTIONARI!N442:T442,ESITI_QUESTIONARI!V442:X442,ESITI_QUESTIONARI!Z442:AD442,ESITI_QUESTIONARI!AF442:AH442,ESITI_QUESTIONARI!AJ442:AL442,ESITI_QUESTIONARI!AN442,ESITI_QUESTIONARI!AQ442)))</f>
        <v/>
      </c>
    </row>
    <row r="443" spans="1:8">
      <c r="A443" t="str">
        <f>IF(ESITI_QUESTIONARI!A443="","",TRIM(ESITI_QUESTIONARI!A443))</f>
        <v/>
      </c>
      <c r="B443" t="str">
        <f t="shared" si="7"/>
        <v/>
      </c>
      <c r="C443" t="str">
        <f>IF(ESITI_QUESTIONARI!C443="","",TRIM(ESITI_QUESTIONARI!C443))</f>
        <v/>
      </c>
      <c r="D443" t="str">
        <f>IFERROR(UPPER(TRIM(ESITI_QUESTIONARI!U443)),"")</f>
        <v/>
      </c>
      <c r="E443" t="str">
        <f>IFERROR(UPPER(TRIM(ESITI_QUESTIONARI!Y443)),"")</f>
        <v/>
      </c>
      <c r="F443" t="str">
        <f>IFERROR(UPPER(TRIM(ESITI_QUESTIONARI!AE443)),"")</f>
        <v/>
      </c>
      <c r="G443" t="str">
        <f>IFERROR(UPPER(TRIM(ESITI_QUESTIONARI!AI443)),"")</f>
        <v/>
      </c>
      <c r="H443" s="8" t="str">
        <f>IF(C443="","",IF(ISERROR(AVERAGE(ESITI_QUESTIONARI!N443:T443,ESITI_QUESTIONARI!V443:X443,ESITI_QUESTIONARI!Z443:AD443,ESITI_QUESTIONARI!AF443:AH443,ESITI_QUESTIONARI!AJ443:AL443,ESITI_QUESTIONARI!AN443,ESITI_QUESTIONARI!AQ443)),"NON RISPONDE",AVERAGE(ESITI_QUESTIONARI!N443:T443,ESITI_QUESTIONARI!V443:X443,ESITI_QUESTIONARI!Z443:AD443,ESITI_QUESTIONARI!AF443:AH443,ESITI_QUESTIONARI!AJ443:AL443,ESITI_QUESTIONARI!AN443,ESITI_QUESTIONARI!AQ443)))</f>
        <v/>
      </c>
    </row>
    <row r="444" spans="1:8">
      <c r="A444" t="str">
        <f>IF(ESITI_QUESTIONARI!A444="","",TRIM(ESITI_QUESTIONARI!A444))</f>
        <v/>
      </c>
      <c r="B444" t="str">
        <f t="shared" si="7"/>
        <v/>
      </c>
      <c r="C444" t="str">
        <f>IF(ESITI_QUESTIONARI!C444="","",TRIM(ESITI_QUESTIONARI!C444))</f>
        <v/>
      </c>
      <c r="D444" t="str">
        <f>IFERROR(UPPER(TRIM(ESITI_QUESTIONARI!U444)),"")</f>
        <v/>
      </c>
      <c r="E444" t="str">
        <f>IFERROR(UPPER(TRIM(ESITI_QUESTIONARI!Y444)),"")</f>
        <v/>
      </c>
      <c r="F444" t="str">
        <f>IFERROR(UPPER(TRIM(ESITI_QUESTIONARI!AE444)),"")</f>
        <v/>
      </c>
      <c r="G444" t="str">
        <f>IFERROR(UPPER(TRIM(ESITI_QUESTIONARI!AI444)),"")</f>
        <v/>
      </c>
      <c r="H444" s="8" t="str">
        <f>IF(C444="","",IF(ISERROR(AVERAGE(ESITI_QUESTIONARI!N444:T444,ESITI_QUESTIONARI!V444:X444,ESITI_QUESTIONARI!Z444:AD444,ESITI_QUESTIONARI!AF444:AH444,ESITI_QUESTIONARI!AJ444:AL444,ESITI_QUESTIONARI!AN444,ESITI_QUESTIONARI!AQ444)),"NON RISPONDE",AVERAGE(ESITI_QUESTIONARI!N444:T444,ESITI_QUESTIONARI!V444:X444,ESITI_QUESTIONARI!Z444:AD444,ESITI_QUESTIONARI!AF444:AH444,ESITI_QUESTIONARI!AJ444:AL444,ESITI_QUESTIONARI!AN444,ESITI_QUESTIONARI!AQ444)))</f>
        <v/>
      </c>
    </row>
    <row r="445" spans="1:8">
      <c r="A445" t="str">
        <f>IF(ESITI_QUESTIONARI!A445="","",TRIM(ESITI_QUESTIONARI!A445))</f>
        <v/>
      </c>
      <c r="B445" t="str">
        <f t="shared" si="7"/>
        <v/>
      </c>
      <c r="C445" t="str">
        <f>IF(ESITI_QUESTIONARI!C445="","",TRIM(ESITI_QUESTIONARI!C445))</f>
        <v/>
      </c>
      <c r="D445" t="str">
        <f>IFERROR(UPPER(TRIM(ESITI_QUESTIONARI!U445)),"")</f>
        <v/>
      </c>
      <c r="E445" t="str">
        <f>IFERROR(UPPER(TRIM(ESITI_QUESTIONARI!Y445)),"")</f>
        <v/>
      </c>
      <c r="F445" t="str">
        <f>IFERROR(UPPER(TRIM(ESITI_QUESTIONARI!AE445)),"")</f>
        <v/>
      </c>
      <c r="G445" t="str">
        <f>IFERROR(UPPER(TRIM(ESITI_QUESTIONARI!AI445)),"")</f>
        <v/>
      </c>
      <c r="H445" s="8" t="str">
        <f>IF(C445="","",IF(ISERROR(AVERAGE(ESITI_QUESTIONARI!N445:T445,ESITI_QUESTIONARI!V445:X445,ESITI_QUESTIONARI!Z445:AD445,ESITI_QUESTIONARI!AF445:AH445,ESITI_QUESTIONARI!AJ445:AL445,ESITI_QUESTIONARI!AN445,ESITI_QUESTIONARI!AQ445)),"NON RISPONDE",AVERAGE(ESITI_QUESTIONARI!N445:T445,ESITI_QUESTIONARI!V445:X445,ESITI_QUESTIONARI!Z445:AD445,ESITI_QUESTIONARI!AF445:AH445,ESITI_QUESTIONARI!AJ445:AL445,ESITI_QUESTIONARI!AN445,ESITI_QUESTIONARI!AQ445)))</f>
        <v/>
      </c>
    </row>
    <row r="446" spans="1:8">
      <c r="A446" t="str">
        <f>IF(ESITI_QUESTIONARI!A446="","",TRIM(ESITI_QUESTIONARI!A446))</f>
        <v/>
      </c>
      <c r="B446" t="str">
        <f t="shared" si="7"/>
        <v/>
      </c>
      <c r="C446" t="str">
        <f>IF(ESITI_QUESTIONARI!C446="","",TRIM(ESITI_QUESTIONARI!C446))</f>
        <v/>
      </c>
      <c r="D446" t="str">
        <f>IFERROR(UPPER(TRIM(ESITI_QUESTIONARI!U446)),"")</f>
        <v/>
      </c>
      <c r="E446" t="str">
        <f>IFERROR(UPPER(TRIM(ESITI_QUESTIONARI!Y446)),"")</f>
        <v/>
      </c>
      <c r="F446" t="str">
        <f>IFERROR(UPPER(TRIM(ESITI_QUESTIONARI!AE446)),"")</f>
        <v/>
      </c>
      <c r="G446" t="str">
        <f>IFERROR(UPPER(TRIM(ESITI_QUESTIONARI!AI446)),"")</f>
        <v/>
      </c>
      <c r="H446" s="8" t="str">
        <f>IF(C446="","",IF(ISERROR(AVERAGE(ESITI_QUESTIONARI!N446:T446,ESITI_QUESTIONARI!V446:X446,ESITI_QUESTIONARI!Z446:AD446,ESITI_QUESTIONARI!AF446:AH446,ESITI_QUESTIONARI!AJ446:AL446,ESITI_QUESTIONARI!AN446,ESITI_QUESTIONARI!AQ446)),"NON RISPONDE",AVERAGE(ESITI_QUESTIONARI!N446:T446,ESITI_QUESTIONARI!V446:X446,ESITI_QUESTIONARI!Z446:AD446,ESITI_QUESTIONARI!AF446:AH446,ESITI_QUESTIONARI!AJ446:AL446,ESITI_QUESTIONARI!AN446,ESITI_QUESTIONARI!AQ446)))</f>
        <v/>
      </c>
    </row>
    <row r="447" spans="1:8">
      <c r="A447" t="str">
        <f>IF(ESITI_QUESTIONARI!A447="","",TRIM(ESITI_QUESTIONARI!A447))</f>
        <v/>
      </c>
      <c r="B447" t="str">
        <f t="shared" si="7"/>
        <v/>
      </c>
      <c r="C447" t="str">
        <f>IF(ESITI_QUESTIONARI!C447="","",TRIM(ESITI_QUESTIONARI!C447))</f>
        <v/>
      </c>
      <c r="D447" t="str">
        <f>IFERROR(UPPER(TRIM(ESITI_QUESTIONARI!U447)),"")</f>
        <v/>
      </c>
      <c r="E447" t="str">
        <f>IFERROR(UPPER(TRIM(ESITI_QUESTIONARI!Y447)),"")</f>
        <v/>
      </c>
      <c r="F447" t="str">
        <f>IFERROR(UPPER(TRIM(ESITI_QUESTIONARI!AE447)),"")</f>
        <v/>
      </c>
      <c r="G447" t="str">
        <f>IFERROR(UPPER(TRIM(ESITI_QUESTIONARI!AI447)),"")</f>
        <v/>
      </c>
      <c r="H447" s="8" t="str">
        <f>IF(C447="","",IF(ISERROR(AVERAGE(ESITI_QUESTIONARI!N447:T447,ESITI_QUESTIONARI!V447:X447,ESITI_QUESTIONARI!Z447:AD447,ESITI_QUESTIONARI!AF447:AH447,ESITI_QUESTIONARI!AJ447:AL447,ESITI_QUESTIONARI!AN447,ESITI_QUESTIONARI!AQ447)),"NON RISPONDE",AVERAGE(ESITI_QUESTIONARI!N447:T447,ESITI_QUESTIONARI!V447:X447,ESITI_QUESTIONARI!Z447:AD447,ESITI_QUESTIONARI!AF447:AH447,ESITI_QUESTIONARI!AJ447:AL447,ESITI_QUESTIONARI!AN447,ESITI_QUESTIONARI!AQ447)))</f>
        <v/>
      </c>
    </row>
    <row r="448" spans="1:8">
      <c r="A448" t="str">
        <f>IF(ESITI_QUESTIONARI!A448="","",TRIM(ESITI_QUESTIONARI!A448))</f>
        <v/>
      </c>
      <c r="B448" t="str">
        <f t="shared" si="7"/>
        <v/>
      </c>
      <c r="C448" t="str">
        <f>IF(ESITI_QUESTIONARI!C448="","",TRIM(ESITI_QUESTIONARI!C448))</f>
        <v/>
      </c>
      <c r="D448" t="str">
        <f>IFERROR(UPPER(TRIM(ESITI_QUESTIONARI!U448)),"")</f>
        <v/>
      </c>
      <c r="E448" t="str">
        <f>IFERROR(UPPER(TRIM(ESITI_QUESTIONARI!Y448)),"")</f>
        <v/>
      </c>
      <c r="F448" t="str">
        <f>IFERROR(UPPER(TRIM(ESITI_QUESTIONARI!AE448)),"")</f>
        <v/>
      </c>
      <c r="G448" t="str">
        <f>IFERROR(UPPER(TRIM(ESITI_QUESTIONARI!AI448)),"")</f>
        <v/>
      </c>
      <c r="H448" s="8" t="str">
        <f>IF(C448="","",IF(ISERROR(AVERAGE(ESITI_QUESTIONARI!N448:T448,ESITI_QUESTIONARI!V448:X448,ESITI_QUESTIONARI!Z448:AD448,ESITI_QUESTIONARI!AF448:AH448,ESITI_QUESTIONARI!AJ448:AL448,ESITI_QUESTIONARI!AN448,ESITI_QUESTIONARI!AQ448)),"NON RISPONDE",AVERAGE(ESITI_QUESTIONARI!N448:T448,ESITI_QUESTIONARI!V448:X448,ESITI_QUESTIONARI!Z448:AD448,ESITI_QUESTIONARI!AF448:AH448,ESITI_QUESTIONARI!AJ448:AL448,ESITI_QUESTIONARI!AN448,ESITI_QUESTIONARI!AQ448)))</f>
        <v/>
      </c>
    </row>
    <row r="449" spans="1:8">
      <c r="A449" t="str">
        <f>IF(ESITI_QUESTIONARI!A449="","",TRIM(ESITI_QUESTIONARI!A449))</f>
        <v/>
      </c>
      <c r="B449" t="str">
        <f t="shared" si="7"/>
        <v/>
      </c>
      <c r="C449" t="str">
        <f>IF(ESITI_QUESTIONARI!C449="","",TRIM(ESITI_QUESTIONARI!C449))</f>
        <v/>
      </c>
      <c r="D449" t="str">
        <f>IFERROR(UPPER(TRIM(ESITI_QUESTIONARI!U449)),"")</f>
        <v/>
      </c>
      <c r="E449" t="str">
        <f>IFERROR(UPPER(TRIM(ESITI_QUESTIONARI!Y449)),"")</f>
        <v/>
      </c>
      <c r="F449" t="str">
        <f>IFERROR(UPPER(TRIM(ESITI_QUESTIONARI!AE449)),"")</f>
        <v/>
      </c>
      <c r="G449" t="str">
        <f>IFERROR(UPPER(TRIM(ESITI_QUESTIONARI!AI449)),"")</f>
        <v/>
      </c>
      <c r="H449" s="8" t="str">
        <f>IF(C449="","",IF(ISERROR(AVERAGE(ESITI_QUESTIONARI!N449:T449,ESITI_QUESTIONARI!V449:X449,ESITI_QUESTIONARI!Z449:AD449,ESITI_QUESTIONARI!AF449:AH449,ESITI_QUESTIONARI!AJ449:AL449,ESITI_QUESTIONARI!AN449,ESITI_QUESTIONARI!AQ449)),"NON RISPONDE",AVERAGE(ESITI_QUESTIONARI!N449:T449,ESITI_QUESTIONARI!V449:X449,ESITI_QUESTIONARI!Z449:AD449,ESITI_QUESTIONARI!AF449:AH449,ESITI_QUESTIONARI!AJ449:AL449,ESITI_QUESTIONARI!AN449,ESITI_QUESTIONARI!AQ449)))</f>
        <v/>
      </c>
    </row>
    <row r="450" spans="1:8">
      <c r="A450" t="str">
        <f>IF(ESITI_QUESTIONARI!A450="","",TRIM(ESITI_QUESTIONARI!A450))</f>
        <v/>
      </c>
      <c r="B450" t="str">
        <f t="shared" si="7"/>
        <v/>
      </c>
      <c r="C450" t="str">
        <f>IF(ESITI_QUESTIONARI!C450="","",TRIM(ESITI_QUESTIONARI!C450))</f>
        <v/>
      </c>
      <c r="D450" t="str">
        <f>IFERROR(UPPER(TRIM(ESITI_QUESTIONARI!U450)),"")</f>
        <v/>
      </c>
      <c r="E450" t="str">
        <f>IFERROR(UPPER(TRIM(ESITI_QUESTIONARI!Y450)),"")</f>
        <v/>
      </c>
      <c r="F450" t="str">
        <f>IFERROR(UPPER(TRIM(ESITI_QUESTIONARI!AE450)),"")</f>
        <v/>
      </c>
      <c r="G450" t="str">
        <f>IFERROR(UPPER(TRIM(ESITI_QUESTIONARI!AI450)),"")</f>
        <v/>
      </c>
      <c r="H450" s="8" t="str">
        <f>IF(C450="","",IF(ISERROR(AVERAGE(ESITI_QUESTIONARI!N450:T450,ESITI_QUESTIONARI!V450:X450,ESITI_QUESTIONARI!Z450:AD450,ESITI_QUESTIONARI!AF450:AH450,ESITI_QUESTIONARI!AJ450:AL450,ESITI_QUESTIONARI!AN450,ESITI_QUESTIONARI!AQ450)),"NON RISPONDE",AVERAGE(ESITI_QUESTIONARI!N450:T450,ESITI_QUESTIONARI!V450:X450,ESITI_QUESTIONARI!Z450:AD450,ESITI_QUESTIONARI!AF450:AH450,ESITI_QUESTIONARI!AJ450:AL450,ESITI_QUESTIONARI!AN450,ESITI_QUESTIONARI!AQ450)))</f>
        <v/>
      </c>
    </row>
    <row r="451" spans="1:8">
      <c r="A451" t="str">
        <f>IF(ESITI_QUESTIONARI!A451="","",TRIM(ESITI_QUESTIONARI!A451))</f>
        <v/>
      </c>
      <c r="B451" t="str">
        <f t="shared" ref="B451:B514" si="8">IF(C451="","",C451)</f>
        <v/>
      </c>
      <c r="C451" t="str">
        <f>IF(ESITI_QUESTIONARI!C451="","",TRIM(ESITI_QUESTIONARI!C451))</f>
        <v/>
      </c>
      <c r="D451" t="str">
        <f>IFERROR(UPPER(TRIM(ESITI_QUESTIONARI!U451)),"")</f>
        <v/>
      </c>
      <c r="E451" t="str">
        <f>IFERROR(UPPER(TRIM(ESITI_QUESTIONARI!Y451)),"")</f>
        <v/>
      </c>
      <c r="F451" t="str">
        <f>IFERROR(UPPER(TRIM(ESITI_QUESTIONARI!AE451)),"")</f>
        <v/>
      </c>
      <c r="G451" t="str">
        <f>IFERROR(UPPER(TRIM(ESITI_QUESTIONARI!AI451)),"")</f>
        <v/>
      </c>
      <c r="H451" s="8" t="str">
        <f>IF(C451="","",IF(ISERROR(AVERAGE(ESITI_QUESTIONARI!N451:T451,ESITI_QUESTIONARI!V451:X451,ESITI_QUESTIONARI!Z451:AD451,ESITI_QUESTIONARI!AF451:AH451,ESITI_QUESTIONARI!AJ451:AL451,ESITI_QUESTIONARI!AN451,ESITI_QUESTIONARI!AQ451)),"NON RISPONDE",AVERAGE(ESITI_QUESTIONARI!N451:T451,ESITI_QUESTIONARI!V451:X451,ESITI_QUESTIONARI!Z451:AD451,ESITI_QUESTIONARI!AF451:AH451,ESITI_QUESTIONARI!AJ451:AL451,ESITI_QUESTIONARI!AN451,ESITI_QUESTIONARI!AQ451)))</f>
        <v/>
      </c>
    </row>
    <row r="452" spans="1:8">
      <c r="A452" t="str">
        <f>IF(ESITI_QUESTIONARI!A452="","",TRIM(ESITI_QUESTIONARI!A452))</f>
        <v/>
      </c>
      <c r="B452" t="str">
        <f t="shared" si="8"/>
        <v/>
      </c>
      <c r="C452" t="str">
        <f>IF(ESITI_QUESTIONARI!C452="","",TRIM(ESITI_QUESTIONARI!C452))</f>
        <v/>
      </c>
      <c r="D452" t="str">
        <f>IFERROR(UPPER(TRIM(ESITI_QUESTIONARI!U452)),"")</f>
        <v/>
      </c>
      <c r="E452" t="str">
        <f>IFERROR(UPPER(TRIM(ESITI_QUESTIONARI!Y452)),"")</f>
        <v/>
      </c>
      <c r="F452" t="str">
        <f>IFERROR(UPPER(TRIM(ESITI_QUESTIONARI!AE452)),"")</f>
        <v/>
      </c>
      <c r="G452" t="str">
        <f>IFERROR(UPPER(TRIM(ESITI_QUESTIONARI!AI452)),"")</f>
        <v/>
      </c>
      <c r="H452" s="8" t="str">
        <f>IF(C452="","",IF(ISERROR(AVERAGE(ESITI_QUESTIONARI!N452:T452,ESITI_QUESTIONARI!V452:X452,ESITI_QUESTIONARI!Z452:AD452,ESITI_QUESTIONARI!AF452:AH452,ESITI_QUESTIONARI!AJ452:AL452,ESITI_QUESTIONARI!AN452,ESITI_QUESTIONARI!AQ452)),"NON RISPONDE",AVERAGE(ESITI_QUESTIONARI!N452:T452,ESITI_QUESTIONARI!V452:X452,ESITI_QUESTIONARI!Z452:AD452,ESITI_QUESTIONARI!AF452:AH452,ESITI_QUESTIONARI!AJ452:AL452,ESITI_QUESTIONARI!AN452,ESITI_QUESTIONARI!AQ452)))</f>
        <v/>
      </c>
    </row>
    <row r="453" spans="1:8">
      <c r="A453" t="str">
        <f>IF(ESITI_QUESTIONARI!A453="","",TRIM(ESITI_QUESTIONARI!A453))</f>
        <v/>
      </c>
      <c r="B453" t="str">
        <f t="shared" si="8"/>
        <v/>
      </c>
      <c r="C453" t="str">
        <f>IF(ESITI_QUESTIONARI!C453="","",TRIM(ESITI_QUESTIONARI!C453))</f>
        <v/>
      </c>
      <c r="D453" t="str">
        <f>IFERROR(UPPER(TRIM(ESITI_QUESTIONARI!U453)),"")</f>
        <v/>
      </c>
      <c r="E453" t="str">
        <f>IFERROR(UPPER(TRIM(ESITI_QUESTIONARI!Y453)),"")</f>
        <v/>
      </c>
      <c r="F453" t="str">
        <f>IFERROR(UPPER(TRIM(ESITI_QUESTIONARI!AE453)),"")</f>
        <v/>
      </c>
      <c r="G453" t="str">
        <f>IFERROR(UPPER(TRIM(ESITI_QUESTIONARI!AI453)),"")</f>
        <v/>
      </c>
      <c r="H453" s="8" t="str">
        <f>IF(C453="","",IF(ISERROR(AVERAGE(ESITI_QUESTIONARI!N453:T453,ESITI_QUESTIONARI!V453:X453,ESITI_QUESTIONARI!Z453:AD453,ESITI_QUESTIONARI!AF453:AH453,ESITI_QUESTIONARI!AJ453:AL453,ESITI_QUESTIONARI!AN453,ESITI_QUESTIONARI!AQ453)),"NON RISPONDE",AVERAGE(ESITI_QUESTIONARI!N453:T453,ESITI_QUESTIONARI!V453:X453,ESITI_QUESTIONARI!Z453:AD453,ESITI_QUESTIONARI!AF453:AH453,ESITI_QUESTIONARI!AJ453:AL453,ESITI_QUESTIONARI!AN453,ESITI_QUESTIONARI!AQ453)))</f>
        <v/>
      </c>
    </row>
    <row r="454" spans="1:8">
      <c r="A454" t="str">
        <f>IF(ESITI_QUESTIONARI!A454="","",TRIM(ESITI_QUESTIONARI!A454))</f>
        <v/>
      </c>
      <c r="B454" t="str">
        <f t="shared" si="8"/>
        <v/>
      </c>
      <c r="C454" t="str">
        <f>IF(ESITI_QUESTIONARI!C454="","",TRIM(ESITI_QUESTIONARI!C454))</f>
        <v/>
      </c>
      <c r="D454" t="str">
        <f>IFERROR(UPPER(TRIM(ESITI_QUESTIONARI!U454)),"")</f>
        <v/>
      </c>
      <c r="E454" t="str">
        <f>IFERROR(UPPER(TRIM(ESITI_QUESTIONARI!Y454)),"")</f>
        <v/>
      </c>
      <c r="F454" t="str">
        <f>IFERROR(UPPER(TRIM(ESITI_QUESTIONARI!AE454)),"")</f>
        <v/>
      </c>
      <c r="G454" t="str">
        <f>IFERROR(UPPER(TRIM(ESITI_QUESTIONARI!AI454)),"")</f>
        <v/>
      </c>
      <c r="H454" s="8" t="str">
        <f>IF(C454="","",IF(ISERROR(AVERAGE(ESITI_QUESTIONARI!N454:T454,ESITI_QUESTIONARI!V454:X454,ESITI_QUESTIONARI!Z454:AD454,ESITI_QUESTIONARI!AF454:AH454,ESITI_QUESTIONARI!AJ454:AL454,ESITI_QUESTIONARI!AN454,ESITI_QUESTIONARI!AQ454)),"NON RISPONDE",AVERAGE(ESITI_QUESTIONARI!N454:T454,ESITI_QUESTIONARI!V454:X454,ESITI_QUESTIONARI!Z454:AD454,ESITI_QUESTIONARI!AF454:AH454,ESITI_QUESTIONARI!AJ454:AL454,ESITI_QUESTIONARI!AN454,ESITI_QUESTIONARI!AQ454)))</f>
        <v/>
      </c>
    </row>
    <row r="455" spans="1:8">
      <c r="A455" t="str">
        <f>IF(ESITI_QUESTIONARI!A455="","",TRIM(ESITI_QUESTIONARI!A455))</f>
        <v/>
      </c>
      <c r="B455" t="str">
        <f t="shared" si="8"/>
        <v/>
      </c>
      <c r="C455" t="str">
        <f>IF(ESITI_QUESTIONARI!C455="","",TRIM(ESITI_QUESTIONARI!C455))</f>
        <v/>
      </c>
      <c r="D455" t="str">
        <f>IFERROR(UPPER(TRIM(ESITI_QUESTIONARI!U455)),"")</f>
        <v/>
      </c>
      <c r="E455" t="str">
        <f>IFERROR(UPPER(TRIM(ESITI_QUESTIONARI!Y455)),"")</f>
        <v/>
      </c>
      <c r="F455" t="str">
        <f>IFERROR(UPPER(TRIM(ESITI_QUESTIONARI!AE455)),"")</f>
        <v/>
      </c>
      <c r="G455" t="str">
        <f>IFERROR(UPPER(TRIM(ESITI_QUESTIONARI!AI455)),"")</f>
        <v/>
      </c>
      <c r="H455" s="8" t="str">
        <f>IF(C455="","",IF(ISERROR(AVERAGE(ESITI_QUESTIONARI!N455:T455,ESITI_QUESTIONARI!V455:X455,ESITI_QUESTIONARI!Z455:AD455,ESITI_QUESTIONARI!AF455:AH455,ESITI_QUESTIONARI!AJ455:AL455,ESITI_QUESTIONARI!AN455,ESITI_QUESTIONARI!AQ455)),"NON RISPONDE",AVERAGE(ESITI_QUESTIONARI!N455:T455,ESITI_QUESTIONARI!V455:X455,ESITI_QUESTIONARI!Z455:AD455,ESITI_QUESTIONARI!AF455:AH455,ESITI_QUESTIONARI!AJ455:AL455,ESITI_QUESTIONARI!AN455,ESITI_QUESTIONARI!AQ455)))</f>
        <v/>
      </c>
    </row>
    <row r="456" spans="1:8">
      <c r="A456" t="str">
        <f>IF(ESITI_QUESTIONARI!A456="","",TRIM(ESITI_QUESTIONARI!A456))</f>
        <v/>
      </c>
      <c r="B456" t="str">
        <f t="shared" si="8"/>
        <v/>
      </c>
      <c r="C456" t="str">
        <f>IF(ESITI_QUESTIONARI!C456="","",TRIM(ESITI_QUESTIONARI!C456))</f>
        <v/>
      </c>
      <c r="D456" t="str">
        <f>IFERROR(UPPER(TRIM(ESITI_QUESTIONARI!U456)),"")</f>
        <v/>
      </c>
      <c r="E456" t="str">
        <f>IFERROR(UPPER(TRIM(ESITI_QUESTIONARI!Y456)),"")</f>
        <v/>
      </c>
      <c r="F456" t="str">
        <f>IFERROR(UPPER(TRIM(ESITI_QUESTIONARI!AE456)),"")</f>
        <v/>
      </c>
      <c r="G456" t="str">
        <f>IFERROR(UPPER(TRIM(ESITI_QUESTIONARI!AI456)),"")</f>
        <v/>
      </c>
      <c r="H456" s="8" t="str">
        <f>IF(C456="","",IF(ISERROR(AVERAGE(ESITI_QUESTIONARI!N456:T456,ESITI_QUESTIONARI!V456:X456,ESITI_QUESTIONARI!Z456:AD456,ESITI_QUESTIONARI!AF456:AH456,ESITI_QUESTIONARI!AJ456:AL456,ESITI_QUESTIONARI!AN456,ESITI_QUESTIONARI!AQ456)),"NON RISPONDE",AVERAGE(ESITI_QUESTIONARI!N456:T456,ESITI_QUESTIONARI!V456:X456,ESITI_QUESTIONARI!Z456:AD456,ESITI_QUESTIONARI!AF456:AH456,ESITI_QUESTIONARI!AJ456:AL456,ESITI_QUESTIONARI!AN456,ESITI_QUESTIONARI!AQ456)))</f>
        <v/>
      </c>
    </row>
    <row r="457" spans="1:8">
      <c r="A457" t="str">
        <f>IF(ESITI_QUESTIONARI!A457="","",TRIM(ESITI_QUESTIONARI!A457))</f>
        <v/>
      </c>
      <c r="B457" t="str">
        <f t="shared" si="8"/>
        <v/>
      </c>
      <c r="C457" t="str">
        <f>IF(ESITI_QUESTIONARI!C457="","",TRIM(ESITI_QUESTIONARI!C457))</f>
        <v/>
      </c>
      <c r="D457" t="str">
        <f>IFERROR(UPPER(TRIM(ESITI_QUESTIONARI!U457)),"")</f>
        <v/>
      </c>
      <c r="E457" t="str">
        <f>IFERROR(UPPER(TRIM(ESITI_QUESTIONARI!Y457)),"")</f>
        <v/>
      </c>
      <c r="F457" t="str">
        <f>IFERROR(UPPER(TRIM(ESITI_QUESTIONARI!AE457)),"")</f>
        <v/>
      </c>
      <c r="G457" t="str">
        <f>IFERROR(UPPER(TRIM(ESITI_QUESTIONARI!AI457)),"")</f>
        <v/>
      </c>
      <c r="H457" s="8" t="str">
        <f>IF(C457="","",IF(ISERROR(AVERAGE(ESITI_QUESTIONARI!N457:T457,ESITI_QUESTIONARI!V457:X457,ESITI_QUESTIONARI!Z457:AD457,ESITI_QUESTIONARI!AF457:AH457,ESITI_QUESTIONARI!AJ457:AL457,ESITI_QUESTIONARI!AN457,ESITI_QUESTIONARI!AQ457)),"NON RISPONDE",AVERAGE(ESITI_QUESTIONARI!N457:T457,ESITI_QUESTIONARI!V457:X457,ESITI_QUESTIONARI!Z457:AD457,ESITI_QUESTIONARI!AF457:AH457,ESITI_QUESTIONARI!AJ457:AL457,ESITI_QUESTIONARI!AN457,ESITI_QUESTIONARI!AQ457)))</f>
        <v/>
      </c>
    </row>
    <row r="458" spans="1:8">
      <c r="A458" t="str">
        <f>IF(ESITI_QUESTIONARI!A458="","",TRIM(ESITI_QUESTIONARI!A458))</f>
        <v/>
      </c>
      <c r="B458" t="str">
        <f t="shared" si="8"/>
        <v/>
      </c>
      <c r="C458" t="str">
        <f>IF(ESITI_QUESTIONARI!C458="","",TRIM(ESITI_QUESTIONARI!C458))</f>
        <v/>
      </c>
      <c r="D458" t="str">
        <f>IFERROR(UPPER(TRIM(ESITI_QUESTIONARI!U458)),"")</f>
        <v/>
      </c>
      <c r="E458" t="str">
        <f>IFERROR(UPPER(TRIM(ESITI_QUESTIONARI!Y458)),"")</f>
        <v/>
      </c>
      <c r="F458" t="str">
        <f>IFERROR(UPPER(TRIM(ESITI_QUESTIONARI!AE458)),"")</f>
        <v/>
      </c>
      <c r="G458" t="str">
        <f>IFERROR(UPPER(TRIM(ESITI_QUESTIONARI!AI458)),"")</f>
        <v/>
      </c>
      <c r="H458" s="8" t="str">
        <f>IF(C458="","",IF(ISERROR(AVERAGE(ESITI_QUESTIONARI!N458:T458,ESITI_QUESTIONARI!V458:X458,ESITI_QUESTIONARI!Z458:AD458,ESITI_QUESTIONARI!AF458:AH458,ESITI_QUESTIONARI!AJ458:AL458,ESITI_QUESTIONARI!AN458,ESITI_QUESTIONARI!AQ458)),"NON RISPONDE",AVERAGE(ESITI_QUESTIONARI!N458:T458,ESITI_QUESTIONARI!V458:X458,ESITI_QUESTIONARI!Z458:AD458,ESITI_QUESTIONARI!AF458:AH458,ESITI_QUESTIONARI!AJ458:AL458,ESITI_QUESTIONARI!AN458,ESITI_QUESTIONARI!AQ458)))</f>
        <v/>
      </c>
    </row>
    <row r="459" spans="1:8">
      <c r="A459" t="str">
        <f>IF(ESITI_QUESTIONARI!A459="","",TRIM(ESITI_QUESTIONARI!A459))</f>
        <v/>
      </c>
      <c r="B459" t="str">
        <f t="shared" si="8"/>
        <v/>
      </c>
      <c r="C459" t="str">
        <f>IF(ESITI_QUESTIONARI!C459="","",TRIM(ESITI_QUESTIONARI!C459))</f>
        <v/>
      </c>
      <c r="D459" t="str">
        <f>IFERROR(UPPER(TRIM(ESITI_QUESTIONARI!U459)),"")</f>
        <v/>
      </c>
      <c r="E459" t="str">
        <f>IFERROR(UPPER(TRIM(ESITI_QUESTIONARI!Y459)),"")</f>
        <v/>
      </c>
      <c r="F459" t="str">
        <f>IFERROR(UPPER(TRIM(ESITI_QUESTIONARI!AE459)),"")</f>
        <v/>
      </c>
      <c r="G459" t="str">
        <f>IFERROR(UPPER(TRIM(ESITI_QUESTIONARI!AI459)),"")</f>
        <v/>
      </c>
      <c r="H459" s="8" t="str">
        <f>IF(C459="","",IF(ISERROR(AVERAGE(ESITI_QUESTIONARI!N459:T459,ESITI_QUESTIONARI!V459:X459,ESITI_QUESTIONARI!Z459:AD459,ESITI_QUESTIONARI!AF459:AH459,ESITI_QUESTIONARI!AJ459:AL459,ESITI_QUESTIONARI!AN459,ESITI_QUESTIONARI!AQ459)),"NON RISPONDE",AVERAGE(ESITI_QUESTIONARI!N459:T459,ESITI_QUESTIONARI!V459:X459,ESITI_QUESTIONARI!Z459:AD459,ESITI_QUESTIONARI!AF459:AH459,ESITI_QUESTIONARI!AJ459:AL459,ESITI_QUESTIONARI!AN459,ESITI_QUESTIONARI!AQ459)))</f>
        <v/>
      </c>
    </row>
    <row r="460" spans="1:8">
      <c r="A460" t="str">
        <f>IF(ESITI_QUESTIONARI!A460="","",TRIM(ESITI_QUESTIONARI!A460))</f>
        <v/>
      </c>
      <c r="B460" t="str">
        <f t="shared" si="8"/>
        <v/>
      </c>
      <c r="C460" t="str">
        <f>IF(ESITI_QUESTIONARI!C460="","",TRIM(ESITI_QUESTIONARI!C460))</f>
        <v/>
      </c>
      <c r="D460" t="str">
        <f>IFERROR(UPPER(TRIM(ESITI_QUESTIONARI!U460)),"")</f>
        <v/>
      </c>
      <c r="E460" t="str">
        <f>IFERROR(UPPER(TRIM(ESITI_QUESTIONARI!Y460)),"")</f>
        <v/>
      </c>
      <c r="F460" t="str">
        <f>IFERROR(UPPER(TRIM(ESITI_QUESTIONARI!AE460)),"")</f>
        <v/>
      </c>
      <c r="G460" t="str">
        <f>IFERROR(UPPER(TRIM(ESITI_QUESTIONARI!AI460)),"")</f>
        <v/>
      </c>
      <c r="H460" s="8" t="str">
        <f>IF(C460="","",IF(ISERROR(AVERAGE(ESITI_QUESTIONARI!N460:T460,ESITI_QUESTIONARI!V460:X460,ESITI_QUESTIONARI!Z460:AD460,ESITI_QUESTIONARI!AF460:AH460,ESITI_QUESTIONARI!AJ460:AL460,ESITI_QUESTIONARI!AN460,ESITI_QUESTIONARI!AQ460)),"NON RISPONDE",AVERAGE(ESITI_QUESTIONARI!N460:T460,ESITI_QUESTIONARI!V460:X460,ESITI_QUESTIONARI!Z460:AD460,ESITI_QUESTIONARI!AF460:AH460,ESITI_QUESTIONARI!AJ460:AL460,ESITI_QUESTIONARI!AN460,ESITI_QUESTIONARI!AQ460)))</f>
        <v/>
      </c>
    </row>
    <row r="461" spans="1:8">
      <c r="A461" t="str">
        <f>IF(ESITI_QUESTIONARI!A461="","",TRIM(ESITI_QUESTIONARI!A461))</f>
        <v/>
      </c>
      <c r="B461" t="str">
        <f t="shared" si="8"/>
        <v/>
      </c>
      <c r="C461" t="str">
        <f>IF(ESITI_QUESTIONARI!C461="","",TRIM(ESITI_QUESTIONARI!C461))</f>
        <v/>
      </c>
      <c r="D461" t="str">
        <f>IFERROR(UPPER(TRIM(ESITI_QUESTIONARI!U461)),"")</f>
        <v/>
      </c>
      <c r="E461" t="str">
        <f>IFERROR(UPPER(TRIM(ESITI_QUESTIONARI!Y461)),"")</f>
        <v/>
      </c>
      <c r="F461" t="str">
        <f>IFERROR(UPPER(TRIM(ESITI_QUESTIONARI!AE461)),"")</f>
        <v/>
      </c>
      <c r="G461" t="str">
        <f>IFERROR(UPPER(TRIM(ESITI_QUESTIONARI!AI461)),"")</f>
        <v/>
      </c>
      <c r="H461" s="8" t="str">
        <f>IF(C461="","",IF(ISERROR(AVERAGE(ESITI_QUESTIONARI!N461:T461,ESITI_QUESTIONARI!V461:X461,ESITI_QUESTIONARI!Z461:AD461,ESITI_QUESTIONARI!AF461:AH461,ESITI_QUESTIONARI!AJ461:AL461,ESITI_QUESTIONARI!AN461,ESITI_QUESTIONARI!AQ461)),"NON RISPONDE",AVERAGE(ESITI_QUESTIONARI!N461:T461,ESITI_QUESTIONARI!V461:X461,ESITI_QUESTIONARI!Z461:AD461,ESITI_QUESTIONARI!AF461:AH461,ESITI_QUESTIONARI!AJ461:AL461,ESITI_QUESTIONARI!AN461,ESITI_QUESTIONARI!AQ461)))</f>
        <v/>
      </c>
    </row>
    <row r="462" spans="1:8">
      <c r="A462" t="str">
        <f>IF(ESITI_QUESTIONARI!A462="","",TRIM(ESITI_QUESTIONARI!A462))</f>
        <v/>
      </c>
      <c r="B462" t="str">
        <f t="shared" si="8"/>
        <v/>
      </c>
      <c r="C462" t="str">
        <f>IF(ESITI_QUESTIONARI!C462="","",TRIM(ESITI_QUESTIONARI!C462))</f>
        <v/>
      </c>
      <c r="D462" t="str">
        <f>IFERROR(UPPER(TRIM(ESITI_QUESTIONARI!U462)),"")</f>
        <v/>
      </c>
      <c r="E462" t="str">
        <f>IFERROR(UPPER(TRIM(ESITI_QUESTIONARI!Y462)),"")</f>
        <v/>
      </c>
      <c r="F462" t="str">
        <f>IFERROR(UPPER(TRIM(ESITI_QUESTIONARI!AE462)),"")</f>
        <v/>
      </c>
      <c r="G462" t="str">
        <f>IFERROR(UPPER(TRIM(ESITI_QUESTIONARI!AI462)),"")</f>
        <v/>
      </c>
      <c r="H462" s="8" t="str">
        <f>IF(C462="","",IF(ISERROR(AVERAGE(ESITI_QUESTIONARI!N462:T462,ESITI_QUESTIONARI!V462:X462,ESITI_QUESTIONARI!Z462:AD462,ESITI_QUESTIONARI!AF462:AH462,ESITI_QUESTIONARI!AJ462:AL462,ESITI_QUESTIONARI!AN462,ESITI_QUESTIONARI!AQ462)),"NON RISPONDE",AVERAGE(ESITI_QUESTIONARI!N462:T462,ESITI_QUESTIONARI!V462:X462,ESITI_QUESTIONARI!Z462:AD462,ESITI_QUESTIONARI!AF462:AH462,ESITI_QUESTIONARI!AJ462:AL462,ESITI_QUESTIONARI!AN462,ESITI_QUESTIONARI!AQ462)))</f>
        <v/>
      </c>
    </row>
    <row r="463" spans="1:8">
      <c r="A463" t="str">
        <f>IF(ESITI_QUESTIONARI!A463="","",TRIM(ESITI_QUESTIONARI!A463))</f>
        <v/>
      </c>
      <c r="B463" t="str">
        <f t="shared" si="8"/>
        <v/>
      </c>
      <c r="C463" t="str">
        <f>IF(ESITI_QUESTIONARI!C463="","",TRIM(ESITI_QUESTIONARI!C463))</f>
        <v/>
      </c>
      <c r="D463" t="str">
        <f>IFERROR(UPPER(TRIM(ESITI_QUESTIONARI!U463)),"")</f>
        <v/>
      </c>
      <c r="E463" t="str">
        <f>IFERROR(UPPER(TRIM(ESITI_QUESTIONARI!Y463)),"")</f>
        <v/>
      </c>
      <c r="F463" t="str">
        <f>IFERROR(UPPER(TRIM(ESITI_QUESTIONARI!AE463)),"")</f>
        <v/>
      </c>
      <c r="G463" t="str">
        <f>IFERROR(UPPER(TRIM(ESITI_QUESTIONARI!AI463)),"")</f>
        <v/>
      </c>
      <c r="H463" s="8" t="str">
        <f>IF(C463="","",IF(ISERROR(AVERAGE(ESITI_QUESTIONARI!N463:T463,ESITI_QUESTIONARI!V463:X463,ESITI_QUESTIONARI!Z463:AD463,ESITI_QUESTIONARI!AF463:AH463,ESITI_QUESTIONARI!AJ463:AL463,ESITI_QUESTIONARI!AN463,ESITI_QUESTIONARI!AQ463)),"NON RISPONDE",AVERAGE(ESITI_QUESTIONARI!N463:T463,ESITI_QUESTIONARI!V463:X463,ESITI_QUESTIONARI!Z463:AD463,ESITI_QUESTIONARI!AF463:AH463,ESITI_QUESTIONARI!AJ463:AL463,ESITI_QUESTIONARI!AN463,ESITI_QUESTIONARI!AQ463)))</f>
        <v/>
      </c>
    </row>
    <row r="464" spans="1:8">
      <c r="A464" t="str">
        <f>IF(ESITI_QUESTIONARI!A464="","",TRIM(ESITI_QUESTIONARI!A464))</f>
        <v/>
      </c>
      <c r="B464" t="str">
        <f t="shared" si="8"/>
        <v/>
      </c>
      <c r="C464" t="str">
        <f>IF(ESITI_QUESTIONARI!C464="","",TRIM(ESITI_QUESTIONARI!C464))</f>
        <v/>
      </c>
      <c r="D464" t="str">
        <f>IFERROR(UPPER(TRIM(ESITI_QUESTIONARI!U464)),"")</f>
        <v/>
      </c>
      <c r="E464" t="str">
        <f>IFERROR(UPPER(TRIM(ESITI_QUESTIONARI!Y464)),"")</f>
        <v/>
      </c>
      <c r="F464" t="str">
        <f>IFERROR(UPPER(TRIM(ESITI_QUESTIONARI!AE464)),"")</f>
        <v/>
      </c>
      <c r="G464" t="str">
        <f>IFERROR(UPPER(TRIM(ESITI_QUESTIONARI!AI464)),"")</f>
        <v/>
      </c>
      <c r="H464" s="8" t="str">
        <f>IF(C464="","",IF(ISERROR(AVERAGE(ESITI_QUESTIONARI!N464:T464,ESITI_QUESTIONARI!V464:X464,ESITI_QUESTIONARI!Z464:AD464,ESITI_QUESTIONARI!AF464:AH464,ESITI_QUESTIONARI!AJ464:AL464,ESITI_QUESTIONARI!AN464,ESITI_QUESTIONARI!AQ464)),"NON RISPONDE",AVERAGE(ESITI_QUESTIONARI!N464:T464,ESITI_QUESTIONARI!V464:X464,ESITI_QUESTIONARI!Z464:AD464,ESITI_QUESTIONARI!AF464:AH464,ESITI_QUESTIONARI!AJ464:AL464,ESITI_QUESTIONARI!AN464,ESITI_QUESTIONARI!AQ464)))</f>
        <v/>
      </c>
    </row>
    <row r="465" spans="1:8">
      <c r="A465" t="str">
        <f>IF(ESITI_QUESTIONARI!A465="","",TRIM(ESITI_QUESTIONARI!A465))</f>
        <v/>
      </c>
      <c r="B465" t="str">
        <f t="shared" si="8"/>
        <v/>
      </c>
      <c r="C465" t="str">
        <f>IF(ESITI_QUESTIONARI!C465="","",TRIM(ESITI_QUESTIONARI!C465))</f>
        <v/>
      </c>
      <c r="D465" t="str">
        <f>IFERROR(UPPER(TRIM(ESITI_QUESTIONARI!U465)),"")</f>
        <v/>
      </c>
      <c r="E465" t="str">
        <f>IFERROR(UPPER(TRIM(ESITI_QUESTIONARI!Y465)),"")</f>
        <v/>
      </c>
      <c r="F465" t="str">
        <f>IFERROR(UPPER(TRIM(ESITI_QUESTIONARI!AE465)),"")</f>
        <v/>
      </c>
      <c r="G465" t="str">
        <f>IFERROR(UPPER(TRIM(ESITI_QUESTIONARI!AI465)),"")</f>
        <v/>
      </c>
      <c r="H465" s="8" t="str">
        <f>IF(C465="","",IF(ISERROR(AVERAGE(ESITI_QUESTIONARI!N465:T465,ESITI_QUESTIONARI!V465:X465,ESITI_QUESTIONARI!Z465:AD465,ESITI_QUESTIONARI!AF465:AH465,ESITI_QUESTIONARI!AJ465:AL465,ESITI_QUESTIONARI!AN465,ESITI_QUESTIONARI!AQ465)),"NON RISPONDE",AVERAGE(ESITI_QUESTIONARI!N465:T465,ESITI_QUESTIONARI!V465:X465,ESITI_QUESTIONARI!Z465:AD465,ESITI_QUESTIONARI!AF465:AH465,ESITI_QUESTIONARI!AJ465:AL465,ESITI_QUESTIONARI!AN465,ESITI_QUESTIONARI!AQ465)))</f>
        <v/>
      </c>
    </row>
    <row r="466" spans="1:8">
      <c r="A466" t="str">
        <f>IF(ESITI_QUESTIONARI!A466="","",TRIM(ESITI_QUESTIONARI!A466))</f>
        <v/>
      </c>
      <c r="B466" t="str">
        <f t="shared" si="8"/>
        <v/>
      </c>
      <c r="C466" t="str">
        <f>IF(ESITI_QUESTIONARI!C466="","",TRIM(ESITI_QUESTIONARI!C466))</f>
        <v/>
      </c>
      <c r="D466" t="str">
        <f>IFERROR(UPPER(TRIM(ESITI_QUESTIONARI!U466)),"")</f>
        <v/>
      </c>
      <c r="E466" t="str">
        <f>IFERROR(UPPER(TRIM(ESITI_QUESTIONARI!Y466)),"")</f>
        <v/>
      </c>
      <c r="F466" t="str">
        <f>IFERROR(UPPER(TRIM(ESITI_QUESTIONARI!AE466)),"")</f>
        <v/>
      </c>
      <c r="G466" t="str">
        <f>IFERROR(UPPER(TRIM(ESITI_QUESTIONARI!AI466)),"")</f>
        <v/>
      </c>
      <c r="H466" s="8" t="str">
        <f>IF(C466="","",IF(ISERROR(AVERAGE(ESITI_QUESTIONARI!N466:T466,ESITI_QUESTIONARI!V466:X466,ESITI_QUESTIONARI!Z466:AD466,ESITI_QUESTIONARI!AF466:AH466,ESITI_QUESTIONARI!AJ466:AL466,ESITI_QUESTIONARI!AN466,ESITI_QUESTIONARI!AQ466)),"NON RISPONDE",AVERAGE(ESITI_QUESTIONARI!N466:T466,ESITI_QUESTIONARI!V466:X466,ESITI_QUESTIONARI!Z466:AD466,ESITI_QUESTIONARI!AF466:AH466,ESITI_QUESTIONARI!AJ466:AL466,ESITI_QUESTIONARI!AN466,ESITI_QUESTIONARI!AQ466)))</f>
        <v/>
      </c>
    </row>
    <row r="467" spans="1:8">
      <c r="A467" t="str">
        <f>IF(ESITI_QUESTIONARI!A467="","",TRIM(ESITI_QUESTIONARI!A467))</f>
        <v/>
      </c>
      <c r="B467" t="str">
        <f t="shared" si="8"/>
        <v/>
      </c>
      <c r="C467" t="str">
        <f>IF(ESITI_QUESTIONARI!C467="","",TRIM(ESITI_QUESTIONARI!C467))</f>
        <v/>
      </c>
      <c r="D467" t="str">
        <f>IFERROR(UPPER(TRIM(ESITI_QUESTIONARI!U467)),"")</f>
        <v/>
      </c>
      <c r="E467" t="str">
        <f>IFERROR(UPPER(TRIM(ESITI_QUESTIONARI!Y467)),"")</f>
        <v/>
      </c>
      <c r="F467" t="str">
        <f>IFERROR(UPPER(TRIM(ESITI_QUESTIONARI!AE467)),"")</f>
        <v/>
      </c>
      <c r="G467" t="str">
        <f>IFERROR(UPPER(TRIM(ESITI_QUESTIONARI!AI467)),"")</f>
        <v/>
      </c>
      <c r="H467" s="8" t="str">
        <f>IF(C467="","",IF(ISERROR(AVERAGE(ESITI_QUESTIONARI!N467:T467,ESITI_QUESTIONARI!V467:X467,ESITI_QUESTIONARI!Z467:AD467,ESITI_QUESTIONARI!AF467:AH467,ESITI_QUESTIONARI!AJ467:AL467,ESITI_QUESTIONARI!AN467,ESITI_QUESTIONARI!AQ467)),"NON RISPONDE",AVERAGE(ESITI_QUESTIONARI!N467:T467,ESITI_QUESTIONARI!V467:X467,ESITI_QUESTIONARI!Z467:AD467,ESITI_QUESTIONARI!AF467:AH467,ESITI_QUESTIONARI!AJ467:AL467,ESITI_QUESTIONARI!AN467,ESITI_QUESTIONARI!AQ467)))</f>
        <v/>
      </c>
    </row>
    <row r="468" spans="1:8">
      <c r="A468" t="str">
        <f>IF(ESITI_QUESTIONARI!A468="","",TRIM(ESITI_QUESTIONARI!A468))</f>
        <v/>
      </c>
      <c r="B468" t="str">
        <f t="shared" si="8"/>
        <v/>
      </c>
      <c r="C468" t="str">
        <f>IF(ESITI_QUESTIONARI!C468="","",TRIM(ESITI_QUESTIONARI!C468))</f>
        <v/>
      </c>
      <c r="D468" t="str">
        <f>IFERROR(UPPER(TRIM(ESITI_QUESTIONARI!U468)),"")</f>
        <v/>
      </c>
      <c r="E468" t="str">
        <f>IFERROR(UPPER(TRIM(ESITI_QUESTIONARI!Y468)),"")</f>
        <v/>
      </c>
      <c r="F468" t="str">
        <f>IFERROR(UPPER(TRIM(ESITI_QUESTIONARI!AE468)),"")</f>
        <v/>
      </c>
      <c r="G468" t="str">
        <f>IFERROR(UPPER(TRIM(ESITI_QUESTIONARI!AI468)),"")</f>
        <v/>
      </c>
      <c r="H468" s="8" t="str">
        <f>IF(C468="","",IF(ISERROR(AVERAGE(ESITI_QUESTIONARI!N468:T468,ESITI_QUESTIONARI!V468:X468,ESITI_QUESTIONARI!Z468:AD468,ESITI_QUESTIONARI!AF468:AH468,ESITI_QUESTIONARI!AJ468:AL468,ESITI_QUESTIONARI!AN468,ESITI_QUESTIONARI!AQ468)),"NON RISPONDE",AVERAGE(ESITI_QUESTIONARI!N468:T468,ESITI_QUESTIONARI!V468:X468,ESITI_QUESTIONARI!Z468:AD468,ESITI_QUESTIONARI!AF468:AH468,ESITI_QUESTIONARI!AJ468:AL468,ESITI_QUESTIONARI!AN468,ESITI_QUESTIONARI!AQ468)))</f>
        <v/>
      </c>
    </row>
    <row r="469" spans="1:8">
      <c r="A469" t="str">
        <f>IF(ESITI_QUESTIONARI!A469="","",TRIM(ESITI_QUESTIONARI!A469))</f>
        <v/>
      </c>
      <c r="B469" t="str">
        <f t="shared" si="8"/>
        <v/>
      </c>
      <c r="C469" t="str">
        <f>IF(ESITI_QUESTIONARI!C469="","",TRIM(ESITI_QUESTIONARI!C469))</f>
        <v/>
      </c>
      <c r="D469" t="str">
        <f>IFERROR(UPPER(TRIM(ESITI_QUESTIONARI!U469)),"")</f>
        <v/>
      </c>
      <c r="E469" t="str">
        <f>IFERROR(UPPER(TRIM(ESITI_QUESTIONARI!Y469)),"")</f>
        <v/>
      </c>
      <c r="F469" t="str">
        <f>IFERROR(UPPER(TRIM(ESITI_QUESTIONARI!AE469)),"")</f>
        <v/>
      </c>
      <c r="G469" t="str">
        <f>IFERROR(UPPER(TRIM(ESITI_QUESTIONARI!AI469)),"")</f>
        <v/>
      </c>
      <c r="H469" s="8" t="str">
        <f>IF(C469="","",IF(ISERROR(AVERAGE(ESITI_QUESTIONARI!N469:T469,ESITI_QUESTIONARI!V469:X469,ESITI_QUESTIONARI!Z469:AD469,ESITI_QUESTIONARI!AF469:AH469,ESITI_QUESTIONARI!AJ469:AL469,ESITI_QUESTIONARI!AN469,ESITI_QUESTIONARI!AQ469)),"NON RISPONDE",AVERAGE(ESITI_QUESTIONARI!N469:T469,ESITI_QUESTIONARI!V469:X469,ESITI_QUESTIONARI!Z469:AD469,ESITI_QUESTIONARI!AF469:AH469,ESITI_QUESTIONARI!AJ469:AL469,ESITI_QUESTIONARI!AN469,ESITI_QUESTIONARI!AQ469)))</f>
        <v/>
      </c>
    </row>
    <row r="470" spans="1:8">
      <c r="A470" t="str">
        <f>IF(ESITI_QUESTIONARI!A470="","",TRIM(ESITI_QUESTIONARI!A470))</f>
        <v/>
      </c>
      <c r="B470" t="str">
        <f t="shared" si="8"/>
        <v/>
      </c>
      <c r="C470" t="str">
        <f>IF(ESITI_QUESTIONARI!C470="","",TRIM(ESITI_QUESTIONARI!C470))</f>
        <v/>
      </c>
      <c r="D470" t="str">
        <f>IFERROR(UPPER(TRIM(ESITI_QUESTIONARI!U470)),"")</f>
        <v/>
      </c>
      <c r="E470" t="str">
        <f>IFERROR(UPPER(TRIM(ESITI_QUESTIONARI!Y470)),"")</f>
        <v/>
      </c>
      <c r="F470" t="str">
        <f>IFERROR(UPPER(TRIM(ESITI_QUESTIONARI!AE470)),"")</f>
        <v/>
      </c>
      <c r="G470" t="str">
        <f>IFERROR(UPPER(TRIM(ESITI_QUESTIONARI!AI470)),"")</f>
        <v/>
      </c>
      <c r="H470" s="8" t="str">
        <f>IF(C470="","",IF(ISERROR(AVERAGE(ESITI_QUESTIONARI!N470:T470,ESITI_QUESTIONARI!V470:X470,ESITI_QUESTIONARI!Z470:AD470,ESITI_QUESTIONARI!AF470:AH470,ESITI_QUESTIONARI!AJ470:AL470,ESITI_QUESTIONARI!AN470,ESITI_QUESTIONARI!AQ470)),"NON RISPONDE",AVERAGE(ESITI_QUESTIONARI!N470:T470,ESITI_QUESTIONARI!V470:X470,ESITI_QUESTIONARI!Z470:AD470,ESITI_QUESTIONARI!AF470:AH470,ESITI_QUESTIONARI!AJ470:AL470,ESITI_QUESTIONARI!AN470,ESITI_QUESTIONARI!AQ470)))</f>
        <v/>
      </c>
    </row>
    <row r="471" spans="1:8">
      <c r="A471" t="str">
        <f>IF(ESITI_QUESTIONARI!A471="","",TRIM(ESITI_QUESTIONARI!A471))</f>
        <v/>
      </c>
      <c r="B471" t="str">
        <f t="shared" si="8"/>
        <v/>
      </c>
      <c r="C471" t="str">
        <f>IF(ESITI_QUESTIONARI!C471="","",TRIM(ESITI_QUESTIONARI!C471))</f>
        <v/>
      </c>
      <c r="D471" t="str">
        <f>IFERROR(UPPER(TRIM(ESITI_QUESTIONARI!U471)),"")</f>
        <v/>
      </c>
      <c r="E471" t="str">
        <f>IFERROR(UPPER(TRIM(ESITI_QUESTIONARI!Y471)),"")</f>
        <v/>
      </c>
      <c r="F471" t="str">
        <f>IFERROR(UPPER(TRIM(ESITI_QUESTIONARI!AE471)),"")</f>
        <v/>
      </c>
      <c r="G471" t="str">
        <f>IFERROR(UPPER(TRIM(ESITI_QUESTIONARI!AI471)),"")</f>
        <v/>
      </c>
      <c r="H471" s="8" t="str">
        <f>IF(C471="","",IF(ISERROR(AVERAGE(ESITI_QUESTIONARI!N471:T471,ESITI_QUESTIONARI!V471:X471,ESITI_QUESTIONARI!Z471:AD471,ESITI_QUESTIONARI!AF471:AH471,ESITI_QUESTIONARI!AJ471:AL471,ESITI_QUESTIONARI!AN471,ESITI_QUESTIONARI!AQ471)),"NON RISPONDE",AVERAGE(ESITI_QUESTIONARI!N471:T471,ESITI_QUESTIONARI!V471:X471,ESITI_QUESTIONARI!Z471:AD471,ESITI_QUESTIONARI!AF471:AH471,ESITI_QUESTIONARI!AJ471:AL471,ESITI_QUESTIONARI!AN471,ESITI_QUESTIONARI!AQ471)))</f>
        <v/>
      </c>
    </row>
    <row r="472" spans="1:8">
      <c r="A472" t="str">
        <f>IF(ESITI_QUESTIONARI!A472="","",TRIM(ESITI_QUESTIONARI!A472))</f>
        <v/>
      </c>
      <c r="B472" t="str">
        <f t="shared" si="8"/>
        <v/>
      </c>
      <c r="C472" t="str">
        <f>IF(ESITI_QUESTIONARI!C472="","",TRIM(ESITI_QUESTIONARI!C472))</f>
        <v/>
      </c>
      <c r="D472" t="str">
        <f>IFERROR(UPPER(TRIM(ESITI_QUESTIONARI!U472)),"")</f>
        <v/>
      </c>
      <c r="E472" t="str">
        <f>IFERROR(UPPER(TRIM(ESITI_QUESTIONARI!Y472)),"")</f>
        <v/>
      </c>
      <c r="F472" t="str">
        <f>IFERROR(UPPER(TRIM(ESITI_QUESTIONARI!AE472)),"")</f>
        <v/>
      </c>
      <c r="G472" t="str">
        <f>IFERROR(UPPER(TRIM(ESITI_QUESTIONARI!AI472)),"")</f>
        <v/>
      </c>
      <c r="H472" s="8" t="str">
        <f>IF(C472="","",IF(ISERROR(AVERAGE(ESITI_QUESTIONARI!N472:T472,ESITI_QUESTIONARI!V472:X472,ESITI_QUESTIONARI!Z472:AD472,ESITI_QUESTIONARI!AF472:AH472,ESITI_QUESTIONARI!AJ472:AL472,ESITI_QUESTIONARI!AN472,ESITI_QUESTIONARI!AQ472)),"NON RISPONDE",AVERAGE(ESITI_QUESTIONARI!N472:T472,ESITI_QUESTIONARI!V472:X472,ESITI_QUESTIONARI!Z472:AD472,ESITI_QUESTIONARI!AF472:AH472,ESITI_QUESTIONARI!AJ472:AL472,ESITI_QUESTIONARI!AN472,ESITI_QUESTIONARI!AQ472)))</f>
        <v/>
      </c>
    </row>
    <row r="473" spans="1:8">
      <c r="A473" t="str">
        <f>IF(ESITI_QUESTIONARI!A473="","",TRIM(ESITI_QUESTIONARI!A473))</f>
        <v/>
      </c>
      <c r="B473" t="str">
        <f t="shared" si="8"/>
        <v/>
      </c>
      <c r="C473" t="str">
        <f>IF(ESITI_QUESTIONARI!C473="","",TRIM(ESITI_QUESTIONARI!C473))</f>
        <v/>
      </c>
      <c r="D473" t="str">
        <f>IFERROR(UPPER(TRIM(ESITI_QUESTIONARI!U473)),"")</f>
        <v/>
      </c>
      <c r="E473" t="str">
        <f>IFERROR(UPPER(TRIM(ESITI_QUESTIONARI!Y473)),"")</f>
        <v/>
      </c>
      <c r="F473" t="str">
        <f>IFERROR(UPPER(TRIM(ESITI_QUESTIONARI!AE473)),"")</f>
        <v/>
      </c>
      <c r="G473" t="str">
        <f>IFERROR(UPPER(TRIM(ESITI_QUESTIONARI!AI473)),"")</f>
        <v/>
      </c>
      <c r="H473" s="8" t="str">
        <f>IF(C473="","",IF(ISERROR(AVERAGE(ESITI_QUESTIONARI!N473:T473,ESITI_QUESTIONARI!V473:X473,ESITI_QUESTIONARI!Z473:AD473,ESITI_QUESTIONARI!AF473:AH473,ESITI_QUESTIONARI!AJ473:AL473,ESITI_QUESTIONARI!AN473,ESITI_QUESTIONARI!AQ473)),"NON RISPONDE",AVERAGE(ESITI_QUESTIONARI!N473:T473,ESITI_QUESTIONARI!V473:X473,ESITI_QUESTIONARI!Z473:AD473,ESITI_QUESTIONARI!AF473:AH473,ESITI_QUESTIONARI!AJ473:AL473,ESITI_QUESTIONARI!AN473,ESITI_QUESTIONARI!AQ473)))</f>
        <v/>
      </c>
    </row>
    <row r="474" spans="1:8">
      <c r="A474" t="str">
        <f>IF(ESITI_QUESTIONARI!A474="","",TRIM(ESITI_QUESTIONARI!A474))</f>
        <v/>
      </c>
      <c r="B474" t="str">
        <f t="shared" si="8"/>
        <v/>
      </c>
      <c r="C474" t="str">
        <f>IF(ESITI_QUESTIONARI!C474="","",TRIM(ESITI_QUESTIONARI!C474))</f>
        <v/>
      </c>
      <c r="D474" t="str">
        <f>IFERROR(UPPER(TRIM(ESITI_QUESTIONARI!U474)),"")</f>
        <v/>
      </c>
      <c r="E474" t="str">
        <f>IFERROR(UPPER(TRIM(ESITI_QUESTIONARI!Y474)),"")</f>
        <v/>
      </c>
      <c r="F474" t="str">
        <f>IFERROR(UPPER(TRIM(ESITI_QUESTIONARI!AE474)),"")</f>
        <v/>
      </c>
      <c r="G474" t="str">
        <f>IFERROR(UPPER(TRIM(ESITI_QUESTIONARI!AI474)),"")</f>
        <v/>
      </c>
      <c r="H474" s="8" t="str">
        <f>IF(C474="","",IF(ISERROR(AVERAGE(ESITI_QUESTIONARI!N474:T474,ESITI_QUESTIONARI!V474:X474,ESITI_QUESTIONARI!Z474:AD474,ESITI_QUESTIONARI!AF474:AH474,ESITI_QUESTIONARI!AJ474:AL474,ESITI_QUESTIONARI!AN474,ESITI_QUESTIONARI!AQ474)),"NON RISPONDE",AVERAGE(ESITI_QUESTIONARI!N474:T474,ESITI_QUESTIONARI!V474:X474,ESITI_QUESTIONARI!Z474:AD474,ESITI_QUESTIONARI!AF474:AH474,ESITI_QUESTIONARI!AJ474:AL474,ESITI_QUESTIONARI!AN474,ESITI_QUESTIONARI!AQ474)))</f>
        <v/>
      </c>
    </row>
    <row r="475" spans="1:8">
      <c r="A475" t="str">
        <f>IF(ESITI_QUESTIONARI!A475="","",TRIM(ESITI_QUESTIONARI!A475))</f>
        <v/>
      </c>
      <c r="B475" t="str">
        <f t="shared" si="8"/>
        <v/>
      </c>
      <c r="C475" t="str">
        <f>IF(ESITI_QUESTIONARI!C475="","",TRIM(ESITI_QUESTIONARI!C475))</f>
        <v/>
      </c>
      <c r="D475" t="str">
        <f>IFERROR(UPPER(TRIM(ESITI_QUESTIONARI!U475)),"")</f>
        <v/>
      </c>
      <c r="E475" t="str">
        <f>IFERROR(UPPER(TRIM(ESITI_QUESTIONARI!Y475)),"")</f>
        <v/>
      </c>
      <c r="F475" t="str">
        <f>IFERROR(UPPER(TRIM(ESITI_QUESTIONARI!AE475)),"")</f>
        <v/>
      </c>
      <c r="G475" t="str">
        <f>IFERROR(UPPER(TRIM(ESITI_QUESTIONARI!AI475)),"")</f>
        <v/>
      </c>
      <c r="H475" s="8" t="str">
        <f>IF(C475="","",IF(ISERROR(AVERAGE(ESITI_QUESTIONARI!N475:T475,ESITI_QUESTIONARI!V475:X475,ESITI_QUESTIONARI!Z475:AD475,ESITI_QUESTIONARI!AF475:AH475,ESITI_QUESTIONARI!AJ475:AL475,ESITI_QUESTIONARI!AN475,ESITI_QUESTIONARI!AQ475)),"NON RISPONDE",AVERAGE(ESITI_QUESTIONARI!N475:T475,ESITI_QUESTIONARI!V475:X475,ESITI_QUESTIONARI!Z475:AD475,ESITI_QUESTIONARI!AF475:AH475,ESITI_QUESTIONARI!AJ475:AL475,ESITI_QUESTIONARI!AN475,ESITI_QUESTIONARI!AQ475)))</f>
        <v/>
      </c>
    </row>
    <row r="476" spans="1:8">
      <c r="A476" t="str">
        <f>IF(ESITI_QUESTIONARI!A476="","",TRIM(ESITI_QUESTIONARI!A476))</f>
        <v/>
      </c>
      <c r="B476" t="str">
        <f t="shared" si="8"/>
        <v/>
      </c>
      <c r="C476" t="str">
        <f>IF(ESITI_QUESTIONARI!C476="","",TRIM(ESITI_QUESTIONARI!C476))</f>
        <v/>
      </c>
      <c r="D476" t="str">
        <f>IFERROR(UPPER(TRIM(ESITI_QUESTIONARI!U476)),"")</f>
        <v/>
      </c>
      <c r="E476" t="str">
        <f>IFERROR(UPPER(TRIM(ESITI_QUESTIONARI!Y476)),"")</f>
        <v/>
      </c>
      <c r="F476" t="str">
        <f>IFERROR(UPPER(TRIM(ESITI_QUESTIONARI!AE476)),"")</f>
        <v/>
      </c>
      <c r="G476" t="str">
        <f>IFERROR(UPPER(TRIM(ESITI_QUESTIONARI!AI476)),"")</f>
        <v/>
      </c>
      <c r="H476" s="8" t="str">
        <f>IF(C476="","",IF(ISERROR(AVERAGE(ESITI_QUESTIONARI!N476:T476,ESITI_QUESTIONARI!V476:X476,ESITI_QUESTIONARI!Z476:AD476,ESITI_QUESTIONARI!AF476:AH476,ESITI_QUESTIONARI!AJ476:AL476,ESITI_QUESTIONARI!AN476,ESITI_QUESTIONARI!AQ476)),"NON RISPONDE",AVERAGE(ESITI_QUESTIONARI!N476:T476,ESITI_QUESTIONARI!V476:X476,ESITI_QUESTIONARI!Z476:AD476,ESITI_QUESTIONARI!AF476:AH476,ESITI_QUESTIONARI!AJ476:AL476,ESITI_QUESTIONARI!AN476,ESITI_QUESTIONARI!AQ476)))</f>
        <v/>
      </c>
    </row>
    <row r="477" spans="1:8">
      <c r="A477" t="str">
        <f>IF(ESITI_QUESTIONARI!A477="","",TRIM(ESITI_QUESTIONARI!A477))</f>
        <v/>
      </c>
      <c r="B477" t="str">
        <f t="shared" si="8"/>
        <v/>
      </c>
      <c r="C477" t="str">
        <f>IF(ESITI_QUESTIONARI!C477="","",TRIM(ESITI_QUESTIONARI!C477))</f>
        <v/>
      </c>
      <c r="D477" t="str">
        <f>IFERROR(UPPER(TRIM(ESITI_QUESTIONARI!U477)),"")</f>
        <v/>
      </c>
      <c r="E477" t="str">
        <f>IFERROR(UPPER(TRIM(ESITI_QUESTIONARI!Y477)),"")</f>
        <v/>
      </c>
      <c r="F477" t="str">
        <f>IFERROR(UPPER(TRIM(ESITI_QUESTIONARI!AE477)),"")</f>
        <v/>
      </c>
      <c r="G477" t="str">
        <f>IFERROR(UPPER(TRIM(ESITI_QUESTIONARI!AI477)),"")</f>
        <v/>
      </c>
      <c r="H477" s="8" t="str">
        <f>IF(C477="","",IF(ISERROR(AVERAGE(ESITI_QUESTIONARI!N477:T477,ESITI_QUESTIONARI!V477:X477,ESITI_QUESTIONARI!Z477:AD477,ESITI_QUESTIONARI!AF477:AH477,ESITI_QUESTIONARI!AJ477:AL477,ESITI_QUESTIONARI!AN477,ESITI_QUESTIONARI!AQ477)),"NON RISPONDE",AVERAGE(ESITI_QUESTIONARI!N477:T477,ESITI_QUESTIONARI!V477:X477,ESITI_QUESTIONARI!Z477:AD477,ESITI_QUESTIONARI!AF477:AH477,ESITI_QUESTIONARI!AJ477:AL477,ESITI_QUESTIONARI!AN477,ESITI_QUESTIONARI!AQ477)))</f>
        <v/>
      </c>
    </row>
    <row r="478" spans="1:8">
      <c r="A478" t="str">
        <f>IF(ESITI_QUESTIONARI!A478="","",TRIM(ESITI_QUESTIONARI!A478))</f>
        <v/>
      </c>
      <c r="B478" t="str">
        <f t="shared" si="8"/>
        <v/>
      </c>
      <c r="C478" t="str">
        <f>IF(ESITI_QUESTIONARI!C478="","",TRIM(ESITI_QUESTIONARI!C478))</f>
        <v/>
      </c>
      <c r="D478" t="str">
        <f>IFERROR(UPPER(TRIM(ESITI_QUESTIONARI!U478)),"")</f>
        <v/>
      </c>
      <c r="E478" t="str">
        <f>IFERROR(UPPER(TRIM(ESITI_QUESTIONARI!Y478)),"")</f>
        <v/>
      </c>
      <c r="F478" t="str">
        <f>IFERROR(UPPER(TRIM(ESITI_QUESTIONARI!AE478)),"")</f>
        <v/>
      </c>
      <c r="G478" t="str">
        <f>IFERROR(UPPER(TRIM(ESITI_QUESTIONARI!AI478)),"")</f>
        <v/>
      </c>
      <c r="H478" s="8" t="str">
        <f>IF(C478="","",IF(ISERROR(AVERAGE(ESITI_QUESTIONARI!N478:T478,ESITI_QUESTIONARI!V478:X478,ESITI_QUESTIONARI!Z478:AD478,ESITI_QUESTIONARI!AF478:AH478,ESITI_QUESTIONARI!AJ478:AL478,ESITI_QUESTIONARI!AN478,ESITI_QUESTIONARI!AQ478)),"NON RISPONDE",AVERAGE(ESITI_QUESTIONARI!N478:T478,ESITI_QUESTIONARI!V478:X478,ESITI_QUESTIONARI!Z478:AD478,ESITI_QUESTIONARI!AF478:AH478,ESITI_QUESTIONARI!AJ478:AL478,ESITI_QUESTIONARI!AN478,ESITI_QUESTIONARI!AQ478)))</f>
        <v/>
      </c>
    </row>
    <row r="479" spans="1:8">
      <c r="A479" t="str">
        <f>IF(ESITI_QUESTIONARI!A479="","",TRIM(ESITI_QUESTIONARI!A479))</f>
        <v/>
      </c>
      <c r="B479" t="str">
        <f t="shared" si="8"/>
        <v/>
      </c>
      <c r="C479" t="str">
        <f>IF(ESITI_QUESTIONARI!C479="","",TRIM(ESITI_QUESTIONARI!C479))</f>
        <v/>
      </c>
      <c r="D479" t="str">
        <f>IFERROR(UPPER(TRIM(ESITI_QUESTIONARI!U479)),"")</f>
        <v/>
      </c>
      <c r="E479" t="str">
        <f>IFERROR(UPPER(TRIM(ESITI_QUESTIONARI!Y479)),"")</f>
        <v/>
      </c>
      <c r="F479" t="str">
        <f>IFERROR(UPPER(TRIM(ESITI_QUESTIONARI!AE479)),"")</f>
        <v/>
      </c>
      <c r="G479" t="str">
        <f>IFERROR(UPPER(TRIM(ESITI_QUESTIONARI!AI479)),"")</f>
        <v/>
      </c>
      <c r="H479" s="8" t="str">
        <f>IF(C479="","",IF(ISERROR(AVERAGE(ESITI_QUESTIONARI!N479:T479,ESITI_QUESTIONARI!V479:X479,ESITI_QUESTIONARI!Z479:AD479,ESITI_QUESTIONARI!AF479:AH479,ESITI_QUESTIONARI!AJ479:AL479,ESITI_QUESTIONARI!AN479,ESITI_QUESTIONARI!AQ479)),"NON RISPONDE",AVERAGE(ESITI_QUESTIONARI!N479:T479,ESITI_QUESTIONARI!V479:X479,ESITI_QUESTIONARI!Z479:AD479,ESITI_QUESTIONARI!AF479:AH479,ESITI_QUESTIONARI!AJ479:AL479,ESITI_QUESTIONARI!AN479,ESITI_QUESTIONARI!AQ479)))</f>
        <v/>
      </c>
    </row>
    <row r="480" spans="1:8">
      <c r="A480" t="str">
        <f>IF(ESITI_QUESTIONARI!A480="","",TRIM(ESITI_QUESTIONARI!A480))</f>
        <v/>
      </c>
      <c r="B480" t="str">
        <f t="shared" si="8"/>
        <v/>
      </c>
      <c r="C480" t="str">
        <f>IF(ESITI_QUESTIONARI!C480="","",TRIM(ESITI_QUESTIONARI!C480))</f>
        <v/>
      </c>
      <c r="D480" t="str">
        <f>IFERROR(UPPER(TRIM(ESITI_QUESTIONARI!U480)),"")</f>
        <v/>
      </c>
      <c r="E480" t="str">
        <f>IFERROR(UPPER(TRIM(ESITI_QUESTIONARI!Y480)),"")</f>
        <v/>
      </c>
      <c r="F480" t="str">
        <f>IFERROR(UPPER(TRIM(ESITI_QUESTIONARI!AE480)),"")</f>
        <v/>
      </c>
      <c r="G480" t="str">
        <f>IFERROR(UPPER(TRIM(ESITI_QUESTIONARI!AI480)),"")</f>
        <v/>
      </c>
      <c r="H480" s="8" t="str">
        <f>IF(C480="","",IF(ISERROR(AVERAGE(ESITI_QUESTIONARI!N480:T480,ESITI_QUESTIONARI!V480:X480,ESITI_QUESTIONARI!Z480:AD480,ESITI_QUESTIONARI!AF480:AH480,ESITI_QUESTIONARI!AJ480:AL480,ESITI_QUESTIONARI!AN480,ESITI_QUESTIONARI!AQ480)),"NON RISPONDE",AVERAGE(ESITI_QUESTIONARI!N480:T480,ESITI_QUESTIONARI!V480:X480,ESITI_QUESTIONARI!Z480:AD480,ESITI_QUESTIONARI!AF480:AH480,ESITI_QUESTIONARI!AJ480:AL480,ESITI_QUESTIONARI!AN480,ESITI_QUESTIONARI!AQ480)))</f>
        <v/>
      </c>
    </row>
    <row r="481" spans="1:8">
      <c r="A481" t="str">
        <f>IF(ESITI_QUESTIONARI!A481="","",TRIM(ESITI_QUESTIONARI!A481))</f>
        <v/>
      </c>
      <c r="B481" t="str">
        <f t="shared" si="8"/>
        <v/>
      </c>
      <c r="C481" t="str">
        <f>IF(ESITI_QUESTIONARI!C481="","",TRIM(ESITI_QUESTIONARI!C481))</f>
        <v/>
      </c>
      <c r="D481" t="str">
        <f>IFERROR(UPPER(TRIM(ESITI_QUESTIONARI!U481)),"")</f>
        <v/>
      </c>
      <c r="E481" t="str">
        <f>IFERROR(UPPER(TRIM(ESITI_QUESTIONARI!Y481)),"")</f>
        <v/>
      </c>
      <c r="F481" t="str">
        <f>IFERROR(UPPER(TRIM(ESITI_QUESTIONARI!AE481)),"")</f>
        <v/>
      </c>
      <c r="G481" t="str">
        <f>IFERROR(UPPER(TRIM(ESITI_QUESTIONARI!AI481)),"")</f>
        <v/>
      </c>
      <c r="H481" s="8" t="str">
        <f>IF(C481="","",IF(ISERROR(AVERAGE(ESITI_QUESTIONARI!N481:T481,ESITI_QUESTIONARI!V481:X481,ESITI_QUESTIONARI!Z481:AD481,ESITI_QUESTIONARI!AF481:AH481,ESITI_QUESTIONARI!AJ481:AL481,ESITI_QUESTIONARI!AN481,ESITI_QUESTIONARI!AQ481)),"NON RISPONDE",AVERAGE(ESITI_QUESTIONARI!N481:T481,ESITI_QUESTIONARI!V481:X481,ESITI_QUESTIONARI!Z481:AD481,ESITI_QUESTIONARI!AF481:AH481,ESITI_QUESTIONARI!AJ481:AL481,ESITI_QUESTIONARI!AN481,ESITI_QUESTIONARI!AQ481)))</f>
        <v/>
      </c>
    </row>
    <row r="482" spans="1:8">
      <c r="A482" t="str">
        <f>IF(ESITI_QUESTIONARI!A482="","",TRIM(ESITI_QUESTIONARI!A482))</f>
        <v/>
      </c>
      <c r="B482" t="str">
        <f t="shared" si="8"/>
        <v/>
      </c>
      <c r="C482" t="str">
        <f>IF(ESITI_QUESTIONARI!C482="","",TRIM(ESITI_QUESTIONARI!C482))</f>
        <v/>
      </c>
      <c r="D482" t="str">
        <f>IFERROR(UPPER(TRIM(ESITI_QUESTIONARI!U482)),"")</f>
        <v/>
      </c>
      <c r="E482" t="str">
        <f>IFERROR(UPPER(TRIM(ESITI_QUESTIONARI!Y482)),"")</f>
        <v/>
      </c>
      <c r="F482" t="str">
        <f>IFERROR(UPPER(TRIM(ESITI_QUESTIONARI!AE482)),"")</f>
        <v/>
      </c>
      <c r="G482" t="str">
        <f>IFERROR(UPPER(TRIM(ESITI_QUESTIONARI!AI482)),"")</f>
        <v/>
      </c>
      <c r="H482" s="8" t="str">
        <f>IF(C482="","",IF(ISERROR(AVERAGE(ESITI_QUESTIONARI!N482:T482,ESITI_QUESTIONARI!V482:X482,ESITI_QUESTIONARI!Z482:AD482,ESITI_QUESTIONARI!AF482:AH482,ESITI_QUESTIONARI!AJ482:AL482,ESITI_QUESTIONARI!AN482,ESITI_QUESTIONARI!AQ482)),"NON RISPONDE",AVERAGE(ESITI_QUESTIONARI!N482:T482,ESITI_QUESTIONARI!V482:X482,ESITI_QUESTIONARI!Z482:AD482,ESITI_QUESTIONARI!AF482:AH482,ESITI_QUESTIONARI!AJ482:AL482,ESITI_QUESTIONARI!AN482,ESITI_QUESTIONARI!AQ482)))</f>
        <v/>
      </c>
    </row>
    <row r="483" spans="1:8">
      <c r="A483" t="str">
        <f>IF(ESITI_QUESTIONARI!A483="","",TRIM(ESITI_QUESTIONARI!A483))</f>
        <v/>
      </c>
      <c r="B483" t="str">
        <f t="shared" si="8"/>
        <v/>
      </c>
      <c r="C483" t="str">
        <f>IF(ESITI_QUESTIONARI!C483="","",TRIM(ESITI_QUESTIONARI!C483))</f>
        <v/>
      </c>
      <c r="D483" t="str">
        <f>IFERROR(UPPER(TRIM(ESITI_QUESTIONARI!U483)),"")</f>
        <v/>
      </c>
      <c r="E483" t="str">
        <f>IFERROR(UPPER(TRIM(ESITI_QUESTIONARI!Y483)),"")</f>
        <v/>
      </c>
      <c r="F483" t="str">
        <f>IFERROR(UPPER(TRIM(ESITI_QUESTIONARI!AE483)),"")</f>
        <v/>
      </c>
      <c r="G483" t="str">
        <f>IFERROR(UPPER(TRIM(ESITI_QUESTIONARI!AI483)),"")</f>
        <v/>
      </c>
      <c r="H483" s="8" t="str">
        <f>IF(C483="","",IF(ISERROR(AVERAGE(ESITI_QUESTIONARI!N483:T483,ESITI_QUESTIONARI!V483:X483,ESITI_QUESTIONARI!Z483:AD483,ESITI_QUESTIONARI!AF483:AH483,ESITI_QUESTIONARI!AJ483:AL483,ESITI_QUESTIONARI!AN483,ESITI_QUESTIONARI!AQ483)),"NON RISPONDE",AVERAGE(ESITI_QUESTIONARI!N483:T483,ESITI_QUESTIONARI!V483:X483,ESITI_QUESTIONARI!Z483:AD483,ESITI_QUESTIONARI!AF483:AH483,ESITI_QUESTIONARI!AJ483:AL483,ESITI_QUESTIONARI!AN483,ESITI_QUESTIONARI!AQ483)))</f>
        <v/>
      </c>
    </row>
    <row r="484" spans="1:8">
      <c r="A484" t="str">
        <f>IF(ESITI_QUESTIONARI!A484="","",TRIM(ESITI_QUESTIONARI!A484))</f>
        <v/>
      </c>
      <c r="B484" t="str">
        <f t="shared" si="8"/>
        <v/>
      </c>
      <c r="C484" t="str">
        <f>IF(ESITI_QUESTIONARI!C484="","",TRIM(ESITI_QUESTIONARI!C484))</f>
        <v/>
      </c>
      <c r="D484" t="str">
        <f>IFERROR(UPPER(TRIM(ESITI_QUESTIONARI!U484)),"")</f>
        <v/>
      </c>
      <c r="E484" t="str">
        <f>IFERROR(UPPER(TRIM(ESITI_QUESTIONARI!Y484)),"")</f>
        <v/>
      </c>
      <c r="F484" t="str">
        <f>IFERROR(UPPER(TRIM(ESITI_QUESTIONARI!AE484)),"")</f>
        <v/>
      </c>
      <c r="G484" t="str">
        <f>IFERROR(UPPER(TRIM(ESITI_QUESTIONARI!AI484)),"")</f>
        <v/>
      </c>
      <c r="H484" s="8" t="str">
        <f>IF(C484="","",IF(ISERROR(AVERAGE(ESITI_QUESTIONARI!N484:T484,ESITI_QUESTIONARI!V484:X484,ESITI_QUESTIONARI!Z484:AD484,ESITI_QUESTIONARI!AF484:AH484,ESITI_QUESTIONARI!AJ484:AL484,ESITI_QUESTIONARI!AN484,ESITI_QUESTIONARI!AQ484)),"NON RISPONDE",AVERAGE(ESITI_QUESTIONARI!N484:T484,ESITI_QUESTIONARI!V484:X484,ESITI_QUESTIONARI!Z484:AD484,ESITI_QUESTIONARI!AF484:AH484,ESITI_QUESTIONARI!AJ484:AL484,ESITI_QUESTIONARI!AN484,ESITI_QUESTIONARI!AQ484)))</f>
        <v/>
      </c>
    </row>
    <row r="485" spans="1:8">
      <c r="A485" t="str">
        <f>IF(ESITI_QUESTIONARI!A485="","",TRIM(ESITI_QUESTIONARI!A485))</f>
        <v/>
      </c>
      <c r="B485" t="str">
        <f t="shared" si="8"/>
        <v/>
      </c>
      <c r="C485" t="str">
        <f>IF(ESITI_QUESTIONARI!C485="","",TRIM(ESITI_QUESTIONARI!C485))</f>
        <v/>
      </c>
      <c r="D485" t="str">
        <f>IFERROR(UPPER(TRIM(ESITI_QUESTIONARI!U485)),"")</f>
        <v/>
      </c>
      <c r="E485" t="str">
        <f>IFERROR(UPPER(TRIM(ESITI_QUESTIONARI!Y485)),"")</f>
        <v/>
      </c>
      <c r="F485" t="str">
        <f>IFERROR(UPPER(TRIM(ESITI_QUESTIONARI!AE485)),"")</f>
        <v/>
      </c>
      <c r="G485" t="str">
        <f>IFERROR(UPPER(TRIM(ESITI_QUESTIONARI!AI485)),"")</f>
        <v/>
      </c>
      <c r="H485" s="8" t="str">
        <f>IF(C485="","",IF(ISERROR(AVERAGE(ESITI_QUESTIONARI!N485:T485,ESITI_QUESTIONARI!V485:X485,ESITI_QUESTIONARI!Z485:AD485,ESITI_QUESTIONARI!AF485:AH485,ESITI_QUESTIONARI!AJ485:AL485,ESITI_QUESTIONARI!AN485,ESITI_QUESTIONARI!AQ485)),"NON RISPONDE",AVERAGE(ESITI_QUESTIONARI!N485:T485,ESITI_QUESTIONARI!V485:X485,ESITI_QUESTIONARI!Z485:AD485,ESITI_QUESTIONARI!AF485:AH485,ESITI_QUESTIONARI!AJ485:AL485,ESITI_QUESTIONARI!AN485,ESITI_QUESTIONARI!AQ485)))</f>
        <v/>
      </c>
    </row>
    <row r="486" spans="1:8">
      <c r="A486" t="str">
        <f>IF(ESITI_QUESTIONARI!A486="","",TRIM(ESITI_QUESTIONARI!A486))</f>
        <v/>
      </c>
      <c r="B486" t="str">
        <f t="shared" si="8"/>
        <v/>
      </c>
      <c r="C486" t="str">
        <f>IF(ESITI_QUESTIONARI!C486="","",TRIM(ESITI_QUESTIONARI!C486))</f>
        <v/>
      </c>
      <c r="D486" t="str">
        <f>IFERROR(UPPER(TRIM(ESITI_QUESTIONARI!U486)),"")</f>
        <v/>
      </c>
      <c r="E486" t="str">
        <f>IFERROR(UPPER(TRIM(ESITI_QUESTIONARI!Y486)),"")</f>
        <v/>
      </c>
      <c r="F486" t="str">
        <f>IFERROR(UPPER(TRIM(ESITI_QUESTIONARI!AE486)),"")</f>
        <v/>
      </c>
      <c r="G486" t="str">
        <f>IFERROR(UPPER(TRIM(ESITI_QUESTIONARI!AI486)),"")</f>
        <v/>
      </c>
      <c r="H486" s="8" t="str">
        <f>IF(C486="","",IF(ISERROR(AVERAGE(ESITI_QUESTIONARI!N486:T486,ESITI_QUESTIONARI!V486:X486,ESITI_QUESTIONARI!Z486:AD486,ESITI_QUESTIONARI!AF486:AH486,ESITI_QUESTIONARI!AJ486:AL486,ESITI_QUESTIONARI!AN486,ESITI_QUESTIONARI!AQ486)),"NON RISPONDE",AVERAGE(ESITI_QUESTIONARI!N486:T486,ESITI_QUESTIONARI!V486:X486,ESITI_QUESTIONARI!Z486:AD486,ESITI_QUESTIONARI!AF486:AH486,ESITI_QUESTIONARI!AJ486:AL486,ESITI_QUESTIONARI!AN486,ESITI_QUESTIONARI!AQ486)))</f>
        <v/>
      </c>
    </row>
    <row r="487" spans="1:8">
      <c r="A487" t="str">
        <f>IF(ESITI_QUESTIONARI!A487="","",TRIM(ESITI_QUESTIONARI!A487))</f>
        <v/>
      </c>
      <c r="B487" t="str">
        <f t="shared" si="8"/>
        <v/>
      </c>
      <c r="C487" t="str">
        <f>IF(ESITI_QUESTIONARI!C487="","",TRIM(ESITI_QUESTIONARI!C487))</f>
        <v/>
      </c>
      <c r="D487" t="str">
        <f>IFERROR(UPPER(TRIM(ESITI_QUESTIONARI!U487)),"")</f>
        <v/>
      </c>
      <c r="E487" t="str">
        <f>IFERROR(UPPER(TRIM(ESITI_QUESTIONARI!Y487)),"")</f>
        <v/>
      </c>
      <c r="F487" t="str">
        <f>IFERROR(UPPER(TRIM(ESITI_QUESTIONARI!AE487)),"")</f>
        <v/>
      </c>
      <c r="G487" t="str">
        <f>IFERROR(UPPER(TRIM(ESITI_QUESTIONARI!AI487)),"")</f>
        <v/>
      </c>
      <c r="H487" s="8" t="str">
        <f>IF(C487="","",IF(ISERROR(AVERAGE(ESITI_QUESTIONARI!N487:T487,ESITI_QUESTIONARI!V487:X487,ESITI_QUESTIONARI!Z487:AD487,ESITI_QUESTIONARI!AF487:AH487,ESITI_QUESTIONARI!AJ487:AL487,ESITI_QUESTIONARI!AN487,ESITI_QUESTIONARI!AQ487)),"NON RISPONDE",AVERAGE(ESITI_QUESTIONARI!N487:T487,ESITI_QUESTIONARI!V487:X487,ESITI_QUESTIONARI!Z487:AD487,ESITI_QUESTIONARI!AF487:AH487,ESITI_QUESTIONARI!AJ487:AL487,ESITI_QUESTIONARI!AN487,ESITI_QUESTIONARI!AQ487)))</f>
        <v/>
      </c>
    </row>
    <row r="488" spans="1:8">
      <c r="A488" t="str">
        <f>IF(ESITI_QUESTIONARI!A488="","",TRIM(ESITI_QUESTIONARI!A488))</f>
        <v/>
      </c>
      <c r="B488" t="str">
        <f t="shared" si="8"/>
        <v/>
      </c>
      <c r="C488" t="str">
        <f>IF(ESITI_QUESTIONARI!C488="","",TRIM(ESITI_QUESTIONARI!C488))</f>
        <v/>
      </c>
      <c r="D488" t="str">
        <f>IFERROR(UPPER(TRIM(ESITI_QUESTIONARI!U488)),"")</f>
        <v/>
      </c>
      <c r="E488" t="str">
        <f>IFERROR(UPPER(TRIM(ESITI_QUESTIONARI!Y488)),"")</f>
        <v/>
      </c>
      <c r="F488" t="str">
        <f>IFERROR(UPPER(TRIM(ESITI_QUESTIONARI!AE488)),"")</f>
        <v/>
      </c>
      <c r="G488" t="str">
        <f>IFERROR(UPPER(TRIM(ESITI_QUESTIONARI!AI488)),"")</f>
        <v/>
      </c>
      <c r="H488" s="8" t="str">
        <f>IF(C488="","",IF(ISERROR(AVERAGE(ESITI_QUESTIONARI!N488:T488,ESITI_QUESTIONARI!V488:X488,ESITI_QUESTIONARI!Z488:AD488,ESITI_QUESTIONARI!AF488:AH488,ESITI_QUESTIONARI!AJ488:AL488,ESITI_QUESTIONARI!AN488,ESITI_QUESTIONARI!AQ488)),"NON RISPONDE",AVERAGE(ESITI_QUESTIONARI!N488:T488,ESITI_QUESTIONARI!V488:X488,ESITI_QUESTIONARI!Z488:AD488,ESITI_QUESTIONARI!AF488:AH488,ESITI_QUESTIONARI!AJ488:AL488,ESITI_QUESTIONARI!AN488,ESITI_QUESTIONARI!AQ488)))</f>
        <v/>
      </c>
    </row>
    <row r="489" spans="1:8">
      <c r="A489" t="str">
        <f>IF(ESITI_QUESTIONARI!A489="","",TRIM(ESITI_QUESTIONARI!A489))</f>
        <v/>
      </c>
      <c r="B489" t="str">
        <f t="shared" si="8"/>
        <v/>
      </c>
      <c r="C489" t="str">
        <f>IF(ESITI_QUESTIONARI!C489="","",TRIM(ESITI_QUESTIONARI!C489))</f>
        <v/>
      </c>
      <c r="D489" t="str">
        <f>IFERROR(UPPER(TRIM(ESITI_QUESTIONARI!U489)),"")</f>
        <v/>
      </c>
      <c r="E489" t="str">
        <f>IFERROR(UPPER(TRIM(ESITI_QUESTIONARI!Y489)),"")</f>
        <v/>
      </c>
      <c r="F489" t="str">
        <f>IFERROR(UPPER(TRIM(ESITI_QUESTIONARI!AE489)),"")</f>
        <v/>
      </c>
      <c r="G489" t="str">
        <f>IFERROR(UPPER(TRIM(ESITI_QUESTIONARI!AI489)),"")</f>
        <v/>
      </c>
      <c r="H489" s="8" t="str">
        <f>IF(C489="","",IF(ISERROR(AVERAGE(ESITI_QUESTIONARI!N489:T489,ESITI_QUESTIONARI!V489:X489,ESITI_QUESTIONARI!Z489:AD489,ESITI_QUESTIONARI!AF489:AH489,ESITI_QUESTIONARI!AJ489:AL489,ESITI_QUESTIONARI!AN489,ESITI_QUESTIONARI!AQ489)),"NON RISPONDE",AVERAGE(ESITI_QUESTIONARI!N489:T489,ESITI_QUESTIONARI!V489:X489,ESITI_QUESTIONARI!Z489:AD489,ESITI_QUESTIONARI!AF489:AH489,ESITI_QUESTIONARI!AJ489:AL489,ESITI_QUESTIONARI!AN489,ESITI_QUESTIONARI!AQ489)))</f>
        <v/>
      </c>
    </row>
    <row r="490" spans="1:8">
      <c r="A490" t="str">
        <f>IF(ESITI_QUESTIONARI!A490="","",TRIM(ESITI_QUESTIONARI!A490))</f>
        <v/>
      </c>
      <c r="B490" t="str">
        <f t="shared" si="8"/>
        <v/>
      </c>
      <c r="C490" t="str">
        <f>IF(ESITI_QUESTIONARI!C490="","",TRIM(ESITI_QUESTIONARI!C490))</f>
        <v/>
      </c>
      <c r="D490" t="str">
        <f>IFERROR(UPPER(TRIM(ESITI_QUESTIONARI!U490)),"")</f>
        <v/>
      </c>
      <c r="E490" t="str">
        <f>IFERROR(UPPER(TRIM(ESITI_QUESTIONARI!Y490)),"")</f>
        <v/>
      </c>
      <c r="F490" t="str">
        <f>IFERROR(UPPER(TRIM(ESITI_QUESTIONARI!AE490)),"")</f>
        <v/>
      </c>
      <c r="G490" t="str">
        <f>IFERROR(UPPER(TRIM(ESITI_QUESTIONARI!AI490)),"")</f>
        <v/>
      </c>
      <c r="H490" s="8" t="str">
        <f>IF(C490="","",IF(ISERROR(AVERAGE(ESITI_QUESTIONARI!N490:T490,ESITI_QUESTIONARI!V490:X490,ESITI_QUESTIONARI!Z490:AD490,ESITI_QUESTIONARI!AF490:AH490,ESITI_QUESTIONARI!AJ490:AL490,ESITI_QUESTIONARI!AN490,ESITI_QUESTIONARI!AQ490)),"NON RISPONDE",AVERAGE(ESITI_QUESTIONARI!N490:T490,ESITI_QUESTIONARI!V490:X490,ESITI_QUESTIONARI!Z490:AD490,ESITI_QUESTIONARI!AF490:AH490,ESITI_QUESTIONARI!AJ490:AL490,ESITI_QUESTIONARI!AN490,ESITI_QUESTIONARI!AQ490)))</f>
        <v/>
      </c>
    </row>
    <row r="491" spans="1:8">
      <c r="A491" t="str">
        <f>IF(ESITI_QUESTIONARI!A491="","",TRIM(ESITI_QUESTIONARI!A491))</f>
        <v/>
      </c>
      <c r="B491" t="str">
        <f t="shared" si="8"/>
        <v/>
      </c>
      <c r="C491" t="str">
        <f>IF(ESITI_QUESTIONARI!C491="","",TRIM(ESITI_QUESTIONARI!C491))</f>
        <v/>
      </c>
      <c r="D491" t="str">
        <f>IFERROR(UPPER(TRIM(ESITI_QUESTIONARI!U491)),"")</f>
        <v/>
      </c>
      <c r="E491" t="str">
        <f>IFERROR(UPPER(TRIM(ESITI_QUESTIONARI!Y491)),"")</f>
        <v/>
      </c>
      <c r="F491" t="str">
        <f>IFERROR(UPPER(TRIM(ESITI_QUESTIONARI!AE491)),"")</f>
        <v/>
      </c>
      <c r="G491" t="str">
        <f>IFERROR(UPPER(TRIM(ESITI_QUESTIONARI!AI491)),"")</f>
        <v/>
      </c>
      <c r="H491" s="8" t="str">
        <f>IF(C491="","",IF(ISERROR(AVERAGE(ESITI_QUESTIONARI!N491:T491,ESITI_QUESTIONARI!V491:X491,ESITI_QUESTIONARI!Z491:AD491,ESITI_QUESTIONARI!AF491:AH491,ESITI_QUESTIONARI!AJ491:AL491,ESITI_QUESTIONARI!AN491,ESITI_QUESTIONARI!AQ491)),"NON RISPONDE",AVERAGE(ESITI_QUESTIONARI!N491:T491,ESITI_QUESTIONARI!V491:X491,ESITI_QUESTIONARI!Z491:AD491,ESITI_QUESTIONARI!AF491:AH491,ESITI_QUESTIONARI!AJ491:AL491,ESITI_QUESTIONARI!AN491,ESITI_QUESTIONARI!AQ491)))</f>
        <v/>
      </c>
    </row>
    <row r="492" spans="1:8">
      <c r="A492" t="str">
        <f>IF(ESITI_QUESTIONARI!A492="","",TRIM(ESITI_QUESTIONARI!A492))</f>
        <v/>
      </c>
      <c r="B492" t="str">
        <f t="shared" si="8"/>
        <v/>
      </c>
      <c r="C492" t="str">
        <f>IF(ESITI_QUESTIONARI!C492="","",TRIM(ESITI_QUESTIONARI!C492))</f>
        <v/>
      </c>
      <c r="D492" t="str">
        <f>IFERROR(UPPER(TRIM(ESITI_QUESTIONARI!U492)),"")</f>
        <v/>
      </c>
      <c r="E492" t="str">
        <f>IFERROR(UPPER(TRIM(ESITI_QUESTIONARI!Y492)),"")</f>
        <v/>
      </c>
      <c r="F492" t="str">
        <f>IFERROR(UPPER(TRIM(ESITI_QUESTIONARI!AE492)),"")</f>
        <v/>
      </c>
      <c r="G492" t="str">
        <f>IFERROR(UPPER(TRIM(ESITI_QUESTIONARI!AI492)),"")</f>
        <v/>
      </c>
      <c r="H492" s="8" t="str">
        <f>IF(C492="","",IF(ISERROR(AVERAGE(ESITI_QUESTIONARI!N492:T492,ESITI_QUESTIONARI!V492:X492,ESITI_QUESTIONARI!Z492:AD492,ESITI_QUESTIONARI!AF492:AH492,ESITI_QUESTIONARI!AJ492:AL492,ESITI_QUESTIONARI!AN492,ESITI_QUESTIONARI!AQ492)),"NON RISPONDE",AVERAGE(ESITI_QUESTIONARI!N492:T492,ESITI_QUESTIONARI!V492:X492,ESITI_QUESTIONARI!Z492:AD492,ESITI_QUESTIONARI!AF492:AH492,ESITI_QUESTIONARI!AJ492:AL492,ESITI_QUESTIONARI!AN492,ESITI_QUESTIONARI!AQ492)))</f>
        <v/>
      </c>
    </row>
    <row r="493" spans="1:8">
      <c r="A493" t="str">
        <f>IF(ESITI_QUESTIONARI!A493="","",TRIM(ESITI_QUESTIONARI!A493))</f>
        <v/>
      </c>
      <c r="B493" t="str">
        <f t="shared" si="8"/>
        <v/>
      </c>
      <c r="C493" t="str">
        <f>IF(ESITI_QUESTIONARI!C493="","",TRIM(ESITI_QUESTIONARI!C493))</f>
        <v/>
      </c>
      <c r="D493" t="str">
        <f>IFERROR(UPPER(TRIM(ESITI_QUESTIONARI!U493)),"")</f>
        <v/>
      </c>
      <c r="E493" t="str">
        <f>IFERROR(UPPER(TRIM(ESITI_QUESTIONARI!Y493)),"")</f>
        <v/>
      </c>
      <c r="F493" t="str">
        <f>IFERROR(UPPER(TRIM(ESITI_QUESTIONARI!AE493)),"")</f>
        <v/>
      </c>
      <c r="G493" t="str">
        <f>IFERROR(UPPER(TRIM(ESITI_QUESTIONARI!AI493)),"")</f>
        <v/>
      </c>
      <c r="H493" s="8" t="str">
        <f>IF(C493="","",IF(ISERROR(AVERAGE(ESITI_QUESTIONARI!N493:T493,ESITI_QUESTIONARI!V493:X493,ESITI_QUESTIONARI!Z493:AD493,ESITI_QUESTIONARI!AF493:AH493,ESITI_QUESTIONARI!AJ493:AL493,ESITI_QUESTIONARI!AN493,ESITI_QUESTIONARI!AQ493)),"NON RISPONDE",AVERAGE(ESITI_QUESTIONARI!N493:T493,ESITI_QUESTIONARI!V493:X493,ESITI_QUESTIONARI!Z493:AD493,ESITI_QUESTIONARI!AF493:AH493,ESITI_QUESTIONARI!AJ493:AL493,ESITI_QUESTIONARI!AN493,ESITI_QUESTIONARI!AQ493)))</f>
        <v/>
      </c>
    </row>
    <row r="494" spans="1:8">
      <c r="A494" t="str">
        <f>IF(ESITI_QUESTIONARI!A494="","",TRIM(ESITI_QUESTIONARI!A494))</f>
        <v/>
      </c>
      <c r="B494" t="str">
        <f t="shared" si="8"/>
        <v/>
      </c>
      <c r="C494" t="str">
        <f>IF(ESITI_QUESTIONARI!C494="","",TRIM(ESITI_QUESTIONARI!C494))</f>
        <v/>
      </c>
      <c r="D494" t="str">
        <f>IFERROR(UPPER(TRIM(ESITI_QUESTIONARI!U494)),"")</f>
        <v/>
      </c>
      <c r="E494" t="str">
        <f>IFERROR(UPPER(TRIM(ESITI_QUESTIONARI!Y494)),"")</f>
        <v/>
      </c>
      <c r="F494" t="str">
        <f>IFERROR(UPPER(TRIM(ESITI_QUESTIONARI!AE494)),"")</f>
        <v/>
      </c>
      <c r="G494" t="str">
        <f>IFERROR(UPPER(TRIM(ESITI_QUESTIONARI!AI494)),"")</f>
        <v/>
      </c>
      <c r="H494" s="8" t="str">
        <f>IF(C494="","",IF(ISERROR(AVERAGE(ESITI_QUESTIONARI!N494:T494,ESITI_QUESTIONARI!V494:X494,ESITI_QUESTIONARI!Z494:AD494,ESITI_QUESTIONARI!AF494:AH494,ESITI_QUESTIONARI!AJ494:AL494,ESITI_QUESTIONARI!AN494,ESITI_QUESTIONARI!AQ494)),"NON RISPONDE",AVERAGE(ESITI_QUESTIONARI!N494:T494,ESITI_QUESTIONARI!V494:X494,ESITI_QUESTIONARI!Z494:AD494,ESITI_QUESTIONARI!AF494:AH494,ESITI_QUESTIONARI!AJ494:AL494,ESITI_QUESTIONARI!AN494,ESITI_QUESTIONARI!AQ494)))</f>
        <v/>
      </c>
    </row>
    <row r="495" spans="1:8">
      <c r="A495" t="str">
        <f>IF(ESITI_QUESTIONARI!A495="","",TRIM(ESITI_QUESTIONARI!A495))</f>
        <v/>
      </c>
      <c r="B495" t="str">
        <f t="shared" si="8"/>
        <v/>
      </c>
      <c r="C495" t="str">
        <f>IF(ESITI_QUESTIONARI!C495="","",TRIM(ESITI_QUESTIONARI!C495))</f>
        <v/>
      </c>
      <c r="D495" t="str">
        <f>IFERROR(UPPER(TRIM(ESITI_QUESTIONARI!U495)),"")</f>
        <v/>
      </c>
      <c r="E495" t="str">
        <f>IFERROR(UPPER(TRIM(ESITI_QUESTIONARI!Y495)),"")</f>
        <v/>
      </c>
      <c r="F495" t="str">
        <f>IFERROR(UPPER(TRIM(ESITI_QUESTIONARI!AE495)),"")</f>
        <v/>
      </c>
      <c r="G495" t="str">
        <f>IFERROR(UPPER(TRIM(ESITI_QUESTIONARI!AI495)),"")</f>
        <v/>
      </c>
      <c r="H495" s="8" t="str">
        <f>IF(C495="","",IF(ISERROR(AVERAGE(ESITI_QUESTIONARI!N495:T495,ESITI_QUESTIONARI!V495:X495,ESITI_QUESTIONARI!Z495:AD495,ESITI_QUESTIONARI!AF495:AH495,ESITI_QUESTIONARI!AJ495:AL495,ESITI_QUESTIONARI!AN495,ESITI_QUESTIONARI!AQ495)),"NON RISPONDE",AVERAGE(ESITI_QUESTIONARI!N495:T495,ESITI_QUESTIONARI!V495:X495,ESITI_QUESTIONARI!Z495:AD495,ESITI_QUESTIONARI!AF495:AH495,ESITI_QUESTIONARI!AJ495:AL495,ESITI_QUESTIONARI!AN495,ESITI_QUESTIONARI!AQ495)))</f>
        <v/>
      </c>
    </row>
    <row r="496" spans="1:8">
      <c r="A496" t="str">
        <f>IF(ESITI_QUESTIONARI!A496="","",TRIM(ESITI_QUESTIONARI!A496))</f>
        <v/>
      </c>
      <c r="B496" t="str">
        <f t="shared" si="8"/>
        <v/>
      </c>
      <c r="C496" t="str">
        <f>IF(ESITI_QUESTIONARI!C496="","",TRIM(ESITI_QUESTIONARI!C496))</f>
        <v/>
      </c>
      <c r="D496" t="str">
        <f>IFERROR(UPPER(TRIM(ESITI_QUESTIONARI!U496)),"")</f>
        <v/>
      </c>
      <c r="E496" t="str">
        <f>IFERROR(UPPER(TRIM(ESITI_QUESTIONARI!Y496)),"")</f>
        <v/>
      </c>
      <c r="F496" t="str">
        <f>IFERROR(UPPER(TRIM(ESITI_QUESTIONARI!AE496)),"")</f>
        <v/>
      </c>
      <c r="G496" t="str">
        <f>IFERROR(UPPER(TRIM(ESITI_QUESTIONARI!AI496)),"")</f>
        <v/>
      </c>
      <c r="H496" s="8" t="str">
        <f>IF(C496="","",IF(ISERROR(AVERAGE(ESITI_QUESTIONARI!N496:T496,ESITI_QUESTIONARI!V496:X496,ESITI_QUESTIONARI!Z496:AD496,ESITI_QUESTIONARI!AF496:AH496,ESITI_QUESTIONARI!AJ496:AL496,ESITI_QUESTIONARI!AN496,ESITI_QUESTIONARI!AQ496)),"NON RISPONDE",AVERAGE(ESITI_QUESTIONARI!N496:T496,ESITI_QUESTIONARI!V496:X496,ESITI_QUESTIONARI!Z496:AD496,ESITI_QUESTIONARI!AF496:AH496,ESITI_QUESTIONARI!AJ496:AL496,ESITI_QUESTIONARI!AN496,ESITI_QUESTIONARI!AQ496)))</f>
        <v/>
      </c>
    </row>
    <row r="497" spans="1:8">
      <c r="A497" t="str">
        <f>IF(ESITI_QUESTIONARI!A497="","",TRIM(ESITI_QUESTIONARI!A497))</f>
        <v/>
      </c>
      <c r="B497" t="str">
        <f t="shared" si="8"/>
        <v/>
      </c>
      <c r="C497" t="str">
        <f>IF(ESITI_QUESTIONARI!C497="","",TRIM(ESITI_QUESTIONARI!C497))</f>
        <v/>
      </c>
      <c r="D497" t="str">
        <f>IFERROR(UPPER(TRIM(ESITI_QUESTIONARI!U497)),"")</f>
        <v/>
      </c>
      <c r="E497" t="str">
        <f>IFERROR(UPPER(TRIM(ESITI_QUESTIONARI!Y497)),"")</f>
        <v/>
      </c>
      <c r="F497" t="str">
        <f>IFERROR(UPPER(TRIM(ESITI_QUESTIONARI!AE497)),"")</f>
        <v/>
      </c>
      <c r="G497" t="str">
        <f>IFERROR(UPPER(TRIM(ESITI_QUESTIONARI!AI497)),"")</f>
        <v/>
      </c>
      <c r="H497" s="8" t="str">
        <f>IF(C497="","",IF(ISERROR(AVERAGE(ESITI_QUESTIONARI!N497:T497,ESITI_QUESTIONARI!V497:X497,ESITI_QUESTIONARI!Z497:AD497,ESITI_QUESTIONARI!AF497:AH497,ESITI_QUESTIONARI!AJ497:AL497,ESITI_QUESTIONARI!AN497,ESITI_QUESTIONARI!AQ497)),"NON RISPONDE",AVERAGE(ESITI_QUESTIONARI!N497:T497,ESITI_QUESTIONARI!V497:X497,ESITI_QUESTIONARI!Z497:AD497,ESITI_QUESTIONARI!AF497:AH497,ESITI_QUESTIONARI!AJ497:AL497,ESITI_QUESTIONARI!AN497,ESITI_QUESTIONARI!AQ497)))</f>
        <v/>
      </c>
    </row>
    <row r="498" spans="1:8">
      <c r="A498" t="str">
        <f>IF(ESITI_QUESTIONARI!A498="","",TRIM(ESITI_QUESTIONARI!A498))</f>
        <v/>
      </c>
      <c r="B498" t="str">
        <f t="shared" si="8"/>
        <v/>
      </c>
      <c r="C498" t="str">
        <f>IF(ESITI_QUESTIONARI!C498="","",TRIM(ESITI_QUESTIONARI!C498))</f>
        <v/>
      </c>
      <c r="D498" t="str">
        <f>IFERROR(UPPER(TRIM(ESITI_QUESTIONARI!U498)),"")</f>
        <v/>
      </c>
      <c r="E498" t="str">
        <f>IFERROR(UPPER(TRIM(ESITI_QUESTIONARI!Y498)),"")</f>
        <v/>
      </c>
      <c r="F498" t="str">
        <f>IFERROR(UPPER(TRIM(ESITI_QUESTIONARI!AE498)),"")</f>
        <v/>
      </c>
      <c r="G498" t="str">
        <f>IFERROR(UPPER(TRIM(ESITI_QUESTIONARI!AI498)),"")</f>
        <v/>
      </c>
      <c r="H498" s="8" t="str">
        <f>IF(C498="","",IF(ISERROR(AVERAGE(ESITI_QUESTIONARI!N498:T498,ESITI_QUESTIONARI!V498:X498,ESITI_QUESTIONARI!Z498:AD498,ESITI_QUESTIONARI!AF498:AH498,ESITI_QUESTIONARI!AJ498:AL498,ESITI_QUESTIONARI!AN498,ESITI_QUESTIONARI!AQ498)),"NON RISPONDE",AVERAGE(ESITI_QUESTIONARI!N498:T498,ESITI_QUESTIONARI!V498:X498,ESITI_QUESTIONARI!Z498:AD498,ESITI_QUESTIONARI!AF498:AH498,ESITI_QUESTIONARI!AJ498:AL498,ESITI_QUESTIONARI!AN498,ESITI_QUESTIONARI!AQ498)))</f>
        <v/>
      </c>
    </row>
    <row r="499" spans="1:8">
      <c r="A499" t="str">
        <f>IF(ESITI_QUESTIONARI!A499="","",TRIM(ESITI_QUESTIONARI!A499))</f>
        <v/>
      </c>
      <c r="B499" t="str">
        <f t="shared" si="8"/>
        <v/>
      </c>
      <c r="C499" t="str">
        <f>IF(ESITI_QUESTIONARI!C499="","",TRIM(ESITI_QUESTIONARI!C499))</f>
        <v/>
      </c>
      <c r="D499" t="str">
        <f>IFERROR(UPPER(TRIM(ESITI_QUESTIONARI!U499)),"")</f>
        <v/>
      </c>
      <c r="E499" t="str">
        <f>IFERROR(UPPER(TRIM(ESITI_QUESTIONARI!Y499)),"")</f>
        <v/>
      </c>
      <c r="F499" t="str">
        <f>IFERROR(UPPER(TRIM(ESITI_QUESTIONARI!AE499)),"")</f>
        <v/>
      </c>
      <c r="G499" t="str">
        <f>IFERROR(UPPER(TRIM(ESITI_QUESTIONARI!AI499)),"")</f>
        <v/>
      </c>
      <c r="H499" s="8" t="str">
        <f>IF(C499="","",IF(ISERROR(AVERAGE(ESITI_QUESTIONARI!N499:T499,ESITI_QUESTIONARI!V499:X499,ESITI_QUESTIONARI!Z499:AD499,ESITI_QUESTIONARI!AF499:AH499,ESITI_QUESTIONARI!AJ499:AL499,ESITI_QUESTIONARI!AN499,ESITI_QUESTIONARI!AQ499)),"NON RISPONDE",AVERAGE(ESITI_QUESTIONARI!N499:T499,ESITI_QUESTIONARI!V499:X499,ESITI_QUESTIONARI!Z499:AD499,ESITI_QUESTIONARI!AF499:AH499,ESITI_QUESTIONARI!AJ499:AL499,ESITI_QUESTIONARI!AN499,ESITI_QUESTIONARI!AQ499)))</f>
        <v/>
      </c>
    </row>
    <row r="500" spans="1:8">
      <c r="A500" t="str">
        <f>IF(ESITI_QUESTIONARI!A500="","",TRIM(ESITI_QUESTIONARI!A500))</f>
        <v/>
      </c>
      <c r="B500" t="str">
        <f t="shared" si="8"/>
        <v/>
      </c>
      <c r="C500" t="str">
        <f>IF(ESITI_QUESTIONARI!C500="","",TRIM(ESITI_QUESTIONARI!C500))</f>
        <v/>
      </c>
      <c r="D500" t="str">
        <f>IFERROR(UPPER(TRIM(ESITI_QUESTIONARI!U500)),"")</f>
        <v/>
      </c>
      <c r="E500" t="str">
        <f>IFERROR(UPPER(TRIM(ESITI_QUESTIONARI!Y500)),"")</f>
        <v/>
      </c>
      <c r="F500" t="str">
        <f>IFERROR(UPPER(TRIM(ESITI_QUESTIONARI!AE500)),"")</f>
        <v/>
      </c>
      <c r="G500" t="str">
        <f>IFERROR(UPPER(TRIM(ESITI_QUESTIONARI!AI500)),"")</f>
        <v/>
      </c>
      <c r="H500" s="8" t="str">
        <f>IF(C500="","",IF(ISERROR(AVERAGE(ESITI_QUESTIONARI!N500:T500,ESITI_QUESTIONARI!V500:X500,ESITI_QUESTIONARI!Z500:AD500,ESITI_QUESTIONARI!AF500:AH500,ESITI_QUESTIONARI!AJ500:AL500,ESITI_QUESTIONARI!AN500,ESITI_QUESTIONARI!AQ500)),"NON RISPONDE",AVERAGE(ESITI_QUESTIONARI!N500:T500,ESITI_QUESTIONARI!V500:X500,ESITI_QUESTIONARI!Z500:AD500,ESITI_QUESTIONARI!AF500:AH500,ESITI_QUESTIONARI!AJ500:AL500,ESITI_QUESTIONARI!AN500,ESITI_QUESTIONARI!AQ500)))</f>
        <v/>
      </c>
    </row>
    <row r="501" spans="1:8">
      <c r="A501" t="str">
        <f>IF(ESITI_QUESTIONARI!A501="","",TRIM(ESITI_QUESTIONARI!A501))</f>
        <v/>
      </c>
      <c r="B501" t="str">
        <f t="shared" si="8"/>
        <v/>
      </c>
      <c r="C501" t="str">
        <f>IF(ESITI_QUESTIONARI!C501="","",TRIM(ESITI_QUESTIONARI!C501))</f>
        <v/>
      </c>
      <c r="D501" t="str">
        <f>IFERROR(UPPER(TRIM(ESITI_QUESTIONARI!U501)),"")</f>
        <v/>
      </c>
      <c r="E501" t="str">
        <f>IFERROR(UPPER(TRIM(ESITI_QUESTIONARI!Y501)),"")</f>
        <v/>
      </c>
      <c r="F501" t="str">
        <f>IFERROR(UPPER(TRIM(ESITI_QUESTIONARI!AE501)),"")</f>
        <v/>
      </c>
      <c r="G501" t="str">
        <f>IFERROR(UPPER(TRIM(ESITI_QUESTIONARI!AI501)),"")</f>
        <v/>
      </c>
      <c r="H501" s="8" t="str">
        <f>IF(C501="","",IF(ISERROR(AVERAGE(ESITI_QUESTIONARI!N501:T501,ESITI_QUESTIONARI!V501:X501,ESITI_QUESTIONARI!Z501:AD501,ESITI_QUESTIONARI!AF501:AH501,ESITI_QUESTIONARI!AJ501:AL501,ESITI_QUESTIONARI!AN501,ESITI_QUESTIONARI!AQ501)),"NON RISPONDE",AVERAGE(ESITI_QUESTIONARI!N501:T501,ESITI_QUESTIONARI!V501:X501,ESITI_QUESTIONARI!Z501:AD501,ESITI_QUESTIONARI!AF501:AH501,ESITI_QUESTIONARI!AJ501:AL501,ESITI_QUESTIONARI!AN501,ESITI_QUESTIONARI!AQ501)))</f>
        <v/>
      </c>
    </row>
    <row r="502" spans="1:8">
      <c r="A502" t="str">
        <f>IF(ESITI_QUESTIONARI!A502="","",TRIM(ESITI_QUESTIONARI!A502))</f>
        <v/>
      </c>
      <c r="B502" t="str">
        <f t="shared" si="8"/>
        <v/>
      </c>
      <c r="C502" t="str">
        <f>IF(ESITI_QUESTIONARI!C502="","",TRIM(ESITI_QUESTIONARI!C502))</f>
        <v/>
      </c>
      <c r="D502" t="str">
        <f>IFERROR(UPPER(TRIM(ESITI_QUESTIONARI!U502)),"")</f>
        <v/>
      </c>
      <c r="E502" t="str">
        <f>IFERROR(UPPER(TRIM(ESITI_QUESTIONARI!Y502)),"")</f>
        <v/>
      </c>
      <c r="F502" t="str">
        <f>IFERROR(UPPER(TRIM(ESITI_QUESTIONARI!AE502)),"")</f>
        <v/>
      </c>
      <c r="G502" t="str">
        <f>IFERROR(UPPER(TRIM(ESITI_QUESTIONARI!AI502)),"")</f>
        <v/>
      </c>
      <c r="H502" s="8" t="str">
        <f>IF(C502="","",IF(ISERROR(AVERAGE(ESITI_QUESTIONARI!N502:T502,ESITI_QUESTIONARI!V502:X502,ESITI_QUESTIONARI!Z502:AD502,ESITI_QUESTIONARI!AF502:AH502,ESITI_QUESTIONARI!AJ502:AL502,ESITI_QUESTIONARI!AN502,ESITI_QUESTIONARI!AQ502)),"NON RISPONDE",AVERAGE(ESITI_QUESTIONARI!N502:T502,ESITI_QUESTIONARI!V502:X502,ESITI_QUESTIONARI!Z502:AD502,ESITI_QUESTIONARI!AF502:AH502,ESITI_QUESTIONARI!AJ502:AL502,ESITI_QUESTIONARI!AN502,ESITI_QUESTIONARI!AQ502)))</f>
        <v/>
      </c>
    </row>
    <row r="503" spans="1:8">
      <c r="A503" t="str">
        <f>IF(ESITI_QUESTIONARI!A503="","",TRIM(ESITI_QUESTIONARI!A503))</f>
        <v/>
      </c>
      <c r="B503" t="str">
        <f t="shared" si="8"/>
        <v/>
      </c>
      <c r="C503" t="str">
        <f>IF(ESITI_QUESTIONARI!C503="","",TRIM(ESITI_QUESTIONARI!C503))</f>
        <v/>
      </c>
      <c r="D503" t="str">
        <f>IFERROR(UPPER(TRIM(ESITI_QUESTIONARI!U503)),"")</f>
        <v/>
      </c>
      <c r="E503" t="str">
        <f>IFERROR(UPPER(TRIM(ESITI_QUESTIONARI!Y503)),"")</f>
        <v/>
      </c>
      <c r="F503" t="str">
        <f>IFERROR(UPPER(TRIM(ESITI_QUESTIONARI!AE503)),"")</f>
        <v/>
      </c>
      <c r="G503" t="str">
        <f>IFERROR(UPPER(TRIM(ESITI_QUESTIONARI!AI503)),"")</f>
        <v/>
      </c>
      <c r="H503" s="8" t="str">
        <f>IF(C503="","",IF(ISERROR(AVERAGE(ESITI_QUESTIONARI!N503:T503,ESITI_QUESTIONARI!V503:X503,ESITI_QUESTIONARI!Z503:AD503,ESITI_QUESTIONARI!AF503:AH503,ESITI_QUESTIONARI!AJ503:AL503,ESITI_QUESTIONARI!AN503,ESITI_QUESTIONARI!AQ503)),"NON RISPONDE",AVERAGE(ESITI_QUESTIONARI!N503:T503,ESITI_QUESTIONARI!V503:X503,ESITI_QUESTIONARI!Z503:AD503,ESITI_QUESTIONARI!AF503:AH503,ESITI_QUESTIONARI!AJ503:AL503,ESITI_QUESTIONARI!AN503,ESITI_QUESTIONARI!AQ503)))</f>
        <v/>
      </c>
    </row>
    <row r="504" spans="1:8">
      <c r="A504" t="str">
        <f>IF(ESITI_QUESTIONARI!A504="","",TRIM(ESITI_QUESTIONARI!A504))</f>
        <v/>
      </c>
      <c r="B504" t="str">
        <f t="shared" si="8"/>
        <v/>
      </c>
      <c r="C504" t="str">
        <f>IF(ESITI_QUESTIONARI!C504="","",TRIM(ESITI_QUESTIONARI!C504))</f>
        <v/>
      </c>
      <c r="D504" t="str">
        <f>IFERROR(UPPER(TRIM(ESITI_QUESTIONARI!U504)),"")</f>
        <v/>
      </c>
      <c r="E504" t="str">
        <f>IFERROR(UPPER(TRIM(ESITI_QUESTIONARI!Y504)),"")</f>
        <v/>
      </c>
      <c r="F504" t="str">
        <f>IFERROR(UPPER(TRIM(ESITI_QUESTIONARI!AE504)),"")</f>
        <v/>
      </c>
      <c r="G504" t="str">
        <f>IFERROR(UPPER(TRIM(ESITI_QUESTIONARI!AI504)),"")</f>
        <v/>
      </c>
      <c r="H504" s="8" t="str">
        <f>IF(C504="","",IF(ISERROR(AVERAGE(ESITI_QUESTIONARI!N504:T504,ESITI_QUESTIONARI!V504:X504,ESITI_QUESTIONARI!Z504:AD504,ESITI_QUESTIONARI!AF504:AH504,ESITI_QUESTIONARI!AJ504:AL504,ESITI_QUESTIONARI!AN504,ESITI_QUESTIONARI!AQ504)),"NON RISPONDE",AVERAGE(ESITI_QUESTIONARI!N504:T504,ESITI_QUESTIONARI!V504:X504,ESITI_QUESTIONARI!Z504:AD504,ESITI_QUESTIONARI!AF504:AH504,ESITI_QUESTIONARI!AJ504:AL504,ESITI_QUESTIONARI!AN504,ESITI_QUESTIONARI!AQ504)))</f>
        <v/>
      </c>
    </row>
    <row r="505" spans="1:8">
      <c r="A505" t="str">
        <f>IF(ESITI_QUESTIONARI!A505="","",TRIM(ESITI_QUESTIONARI!A505))</f>
        <v/>
      </c>
      <c r="B505" t="str">
        <f t="shared" si="8"/>
        <v/>
      </c>
      <c r="C505" t="str">
        <f>IF(ESITI_QUESTIONARI!C505="","",TRIM(ESITI_QUESTIONARI!C505))</f>
        <v/>
      </c>
      <c r="D505" t="str">
        <f>IFERROR(UPPER(TRIM(ESITI_QUESTIONARI!U505)),"")</f>
        <v/>
      </c>
      <c r="E505" t="str">
        <f>IFERROR(UPPER(TRIM(ESITI_QUESTIONARI!Y505)),"")</f>
        <v/>
      </c>
      <c r="F505" t="str">
        <f>IFERROR(UPPER(TRIM(ESITI_QUESTIONARI!AE505)),"")</f>
        <v/>
      </c>
      <c r="G505" t="str">
        <f>IFERROR(UPPER(TRIM(ESITI_QUESTIONARI!AI505)),"")</f>
        <v/>
      </c>
      <c r="H505" s="8" t="str">
        <f>IF(C505="","",IF(ISERROR(AVERAGE(ESITI_QUESTIONARI!N505:T505,ESITI_QUESTIONARI!V505:X505,ESITI_QUESTIONARI!Z505:AD505,ESITI_QUESTIONARI!AF505:AH505,ESITI_QUESTIONARI!AJ505:AL505,ESITI_QUESTIONARI!AN505,ESITI_QUESTIONARI!AQ505)),"NON RISPONDE",AVERAGE(ESITI_QUESTIONARI!N505:T505,ESITI_QUESTIONARI!V505:X505,ESITI_QUESTIONARI!Z505:AD505,ESITI_QUESTIONARI!AF505:AH505,ESITI_QUESTIONARI!AJ505:AL505,ESITI_QUESTIONARI!AN505,ESITI_QUESTIONARI!AQ505)))</f>
        <v/>
      </c>
    </row>
    <row r="506" spans="1:8">
      <c r="A506" t="str">
        <f>IF(ESITI_QUESTIONARI!A506="","",TRIM(ESITI_QUESTIONARI!A506))</f>
        <v/>
      </c>
      <c r="B506" t="str">
        <f t="shared" si="8"/>
        <v/>
      </c>
      <c r="C506" t="str">
        <f>IF(ESITI_QUESTIONARI!C506="","",TRIM(ESITI_QUESTIONARI!C506))</f>
        <v/>
      </c>
      <c r="D506" t="str">
        <f>IFERROR(UPPER(TRIM(ESITI_QUESTIONARI!U506)),"")</f>
        <v/>
      </c>
      <c r="E506" t="str">
        <f>IFERROR(UPPER(TRIM(ESITI_QUESTIONARI!Y506)),"")</f>
        <v/>
      </c>
      <c r="F506" t="str">
        <f>IFERROR(UPPER(TRIM(ESITI_QUESTIONARI!AE506)),"")</f>
        <v/>
      </c>
      <c r="G506" t="str">
        <f>IFERROR(UPPER(TRIM(ESITI_QUESTIONARI!AI506)),"")</f>
        <v/>
      </c>
      <c r="H506" s="8" t="str">
        <f>IF(C506="","",IF(ISERROR(AVERAGE(ESITI_QUESTIONARI!N506:T506,ESITI_QUESTIONARI!V506:X506,ESITI_QUESTIONARI!Z506:AD506,ESITI_QUESTIONARI!AF506:AH506,ESITI_QUESTIONARI!AJ506:AL506,ESITI_QUESTIONARI!AN506,ESITI_QUESTIONARI!AQ506)),"NON RISPONDE",AVERAGE(ESITI_QUESTIONARI!N506:T506,ESITI_QUESTIONARI!V506:X506,ESITI_QUESTIONARI!Z506:AD506,ESITI_QUESTIONARI!AF506:AH506,ESITI_QUESTIONARI!AJ506:AL506,ESITI_QUESTIONARI!AN506,ESITI_QUESTIONARI!AQ506)))</f>
        <v/>
      </c>
    </row>
    <row r="507" spans="1:8">
      <c r="A507" t="str">
        <f>IF(ESITI_QUESTIONARI!A507="","",TRIM(ESITI_QUESTIONARI!A507))</f>
        <v/>
      </c>
      <c r="B507" t="str">
        <f t="shared" si="8"/>
        <v/>
      </c>
      <c r="C507" t="str">
        <f>IF(ESITI_QUESTIONARI!C507="","",TRIM(ESITI_QUESTIONARI!C507))</f>
        <v/>
      </c>
      <c r="D507" t="str">
        <f>IFERROR(UPPER(TRIM(ESITI_QUESTIONARI!U507)),"")</f>
        <v/>
      </c>
      <c r="E507" t="str">
        <f>IFERROR(UPPER(TRIM(ESITI_QUESTIONARI!Y507)),"")</f>
        <v/>
      </c>
      <c r="F507" t="str">
        <f>IFERROR(UPPER(TRIM(ESITI_QUESTIONARI!AE507)),"")</f>
        <v/>
      </c>
      <c r="G507" t="str">
        <f>IFERROR(UPPER(TRIM(ESITI_QUESTIONARI!AI507)),"")</f>
        <v/>
      </c>
      <c r="H507" s="8" t="str">
        <f>IF(C507="","",IF(ISERROR(AVERAGE(ESITI_QUESTIONARI!N507:T507,ESITI_QUESTIONARI!V507:X507,ESITI_QUESTIONARI!Z507:AD507,ESITI_QUESTIONARI!AF507:AH507,ESITI_QUESTIONARI!AJ507:AL507,ESITI_QUESTIONARI!AN507,ESITI_QUESTIONARI!AQ507)),"NON RISPONDE",AVERAGE(ESITI_QUESTIONARI!N507:T507,ESITI_QUESTIONARI!V507:X507,ESITI_QUESTIONARI!Z507:AD507,ESITI_QUESTIONARI!AF507:AH507,ESITI_QUESTIONARI!AJ507:AL507,ESITI_QUESTIONARI!AN507,ESITI_QUESTIONARI!AQ507)))</f>
        <v/>
      </c>
    </row>
    <row r="508" spans="1:8">
      <c r="A508" t="str">
        <f>IF(ESITI_QUESTIONARI!A508="","",TRIM(ESITI_QUESTIONARI!A508))</f>
        <v/>
      </c>
      <c r="B508" t="str">
        <f t="shared" si="8"/>
        <v/>
      </c>
      <c r="C508" t="str">
        <f>IF(ESITI_QUESTIONARI!C508="","",TRIM(ESITI_QUESTIONARI!C508))</f>
        <v/>
      </c>
      <c r="D508" t="str">
        <f>IFERROR(UPPER(TRIM(ESITI_QUESTIONARI!U508)),"")</f>
        <v/>
      </c>
      <c r="E508" t="str">
        <f>IFERROR(UPPER(TRIM(ESITI_QUESTIONARI!Y508)),"")</f>
        <v/>
      </c>
      <c r="F508" t="str">
        <f>IFERROR(UPPER(TRIM(ESITI_QUESTIONARI!AE508)),"")</f>
        <v/>
      </c>
      <c r="G508" t="str">
        <f>IFERROR(UPPER(TRIM(ESITI_QUESTIONARI!AI508)),"")</f>
        <v/>
      </c>
      <c r="H508" s="8" t="str">
        <f>IF(C508="","",IF(ISERROR(AVERAGE(ESITI_QUESTIONARI!N508:T508,ESITI_QUESTIONARI!V508:X508,ESITI_QUESTIONARI!Z508:AD508,ESITI_QUESTIONARI!AF508:AH508,ESITI_QUESTIONARI!AJ508:AL508,ESITI_QUESTIONARI!AN508,ESITI_QUESTIONARI!AQ508)),"NON RISPONDE",AVERAGE(ESITI_QUESTIONARI!N508:T508,ESITI_QUESTIONARI!V508:X508,ESITI_QUESTIONARI!Z508:AD508,ESITI_QUESTIONARI!AF508:AH508,ESITI_QUESTIONARI!AJ508:AL508,ESITI_QUESTIONARI!AN508,ESITI_QUESTIONARI!AQ508)))</f>
        <v/>
      </c>
    </row>
    <row r="509" spans="1:8">
      <c r="A509" t="str">
        <f>IF(ESITI_QUESTIONARI!A509="","",TRIM(ESITI_QUESTIONARI!A509))</f>
        <v/>
      </c>
      <c r="B509" t="str">
        <f t="shared" si="8"/>
        <v/>
      </c>
      <c r="C509" t="str">
        <f>IF(ESITI_QUESTIONARI!C509="","",TRIM(ESITI_QUESTIONARI!C509))</f>
        <v/>
      </c>
      <c r="D509" t="str">
        <f>IFERROR(UPPER(TRIM(ESITI_QUESTIONARI!U509)),"")</f>
        <v/>
      </c>
      <c r="E509" t="str">
        <f>IFERROR(UPPER(TRIM(ESITI_QUESTIONARI!Y509)),"")</f>
        <v/>
      </c>
      <c r="F509" t="str">
        <f>IFERROR(UPPER(TRIM(ESITI_QUESTIONARI!AE509)),"")</f>
        <v/>
      </c>
      <c r="G509" t="str">
        <f>IFERROR(UPPER(TRIM(ESITI_QUESTIONARI!AI509)),"")</f>
        <v/>
      </c>
      <c r="H509" s="8" t="str">
        <f>IF(C509="","",IF(ISERROR(AVERAGE(ESITI_QUESTIONARI!N509:T509,ESITI_QUESTIONARI!V509:X509,ESITI_QUESTIONARI!Z509:AD509,ESITI_QUESTIONARI!AF509:AH509,ESITI_QUESTIONARI!AJ509:AL509,ESITI_QUESTIONARI!AN509,ESITI_QUESTIONARI!AQ509)),"NON RISPONDE",AVERAGE(ESITI_QUESTIONARI!N509:T509,ESITI_QUESTIONARI!V509:X509,ESITI_QUESTIONARI!Z509:AD509,ESITI_QUESTIONARI!AF509:AH509,ESITI_QUESTIONARI!AJ509:AL509,ESITI_QUESTIONARI!AN509,ESITI_QUESTIONARI!AQ509)))</f>
        <v/>
      </c>
    </row>
    <row r="510" spans="1:8">
      <c r="A510" t="str">
        <f>IF(ESITI_QUESTIONARI!A510="","",TRIM(ESITI_QUESTIONARI!A510))</f>
        <v/>
      </c>
      <c r="B510" t="str">
        <f t="shared" si="8"/>
        <v/>
      </c>
      <c r="C510" t="str">
        <f>IF(ESITI_QUESTIONARI!C510="","",TRIM(ESITI_QUESTIONARI!C510))</f>
        <v/>
      </c>
      <c r="D510" t="str">
        <f>IFERROR(UPPER(TRIM(ESITI_QUESTIONARI!U510)),"")</f>
        <v/>
      </c>
      <c r="E510" t="str">
        <f>IFERROR(UPPER(TRIM(ESITI_QUESTIONARI!Y510)),"")</f>
        <v/>
      </c>
      <c r="F510" t="str">
        <f>IFERROR(UPPER(TRIM(ESITI_QUESTIONARI!AE510)),"")</f>
        <v/>
      </c>
      <c r="G510" t="str">
        <f>IFERROR(UPPER(TRIM(ESITI_QUESTIONARI!AI510)),"")</f>
        <v/>
      </c>
      <c r="H510" s="8" t="str">
        <f>IF(C510="","",IF(ISERROR(AVERAGE(ESITI_QUESTIONARI!N510:T510,ESITI_QUESTIONARI!V510:X510,ESITI_QUESTIONARI!Z510:AD510,ESITI_QUESTIONARI!AF510:AH510,ESITI_QUESTIONARI!AJ510:AL510,ESITI_QUESTIONARI!AN510,ESITI_QUESTIONARI!AQ510)),"NON RISPONDE",AVERAGE(ESITI_QUESTIONARI!N510:T510,ESITI_QUESTIONARI!V510:X510,ESITI_QUESTIONARI!Z510:AD510,ESITI_QUESTIONARI!AF510:AH510,ESITI_QUESTIONARI!AJ510:AL510,ESITI_QUESTIONARI!AN510,ESITI_QUESTIONARI!AQ510)))</f>
        <v/>
      </c>
    </row>
    <row r="511" spans="1:8">
      <c r="A511" t="str">
        <f>IF(ESITI_QUESTIONARI!A511="","",TRIM(ESITI_QUESTIONARI!A511))</f>
        <v/>
      </c>
      <c r="B511" t="str">
        <f t="shared" si="8"/>
        <v/>
      </c>
      <c r="C511" t="str">
        <f>IF(ESITI_QUESTIONARI!C511="","",TRIM(ESITI_QUESTIONARI!C511))</f>
        <v/>
      </c>
      <c r="D511" t="str">
        <f>IFERROR(UPPER(TRIM(ESITI_QUESTIONARI!U511)),"")</f>
        <v/>
      </c>
      <c r="E511" t="str">
        <f>IFERROR(UPPER(TRIM(ESITI_QUESTIONARI!Y511)),"")</f>
        <v/>
      </c>
      <c r="F511" t="str">
        <f>IFERROR(UPPER(TRIM(ESITI_QUESTIONARI!AE511)),"")</f>
        <v/>
      </c>
      <c r="G511" t="str">
        <f>IFERROR(UPPER(TRIM(ESITI_QUESTIONARI!AI511)),"")</f>
        <v/>
      </c>
      <c r="H511" s="8" t="str">
        <f>IF(C511="","",IF(ISERROR(AVERAGE(ESITI_QUESTIONARI!N511:T511,ESITI_QUESTIONARI!V511:X511,ESITI_QUESTIONARI!Z511:AD511,ESITI_QUESTIONARI!AF511:AH511,ESITI_QUESTIONARI!AJ511:AL511,ESITI_QUESTIONARI!AN511,ESITI_QUESTIONARI!AQ511)),"NON RISPONDE",AVERAGE(ESITI_QUESTIONARI!N511:T511,ESITI_QUESTIONARI!V511:X511,ESITI_QUESTIONARI!Z511:AD511,ESITI_QUESTIONARI!AF511:AH511,ESITI_QUESTIONARI!AJ511:AL511,ESITI_QUESTIONARI!AN511,ESITI_QUESTIONARI!AQ511)))</f>
        <v/>
      </c>
    </row>
    <row r="512" spans="1:8">
      <c r="A512" t="str">
        <f>IF(ESITI_QUESTIONARI!A512="","",TRIM(ESITI_QUESTIONARI!A512))</f>
        <v/>
      </c>
      <c r="B512" t="str">
        <f t="shared" si="8"/>
        <v/>
      </c>
      <c r="C512" t="str">
        <f>IF(ESITI_QUESTIONARI!C512="","",TRIM(ESITI_QUESTIONARI!C512))</f>
        <v/>
      </c>
      <c r="D512" t="str">
        <f>IFERROR(UPPER(TRIM(ESITI_QUESTIONARI!U512)),"")</f>
        <v/>
      </c>
      <c r="E512" t="str">
        <f>IFERROR(UPPER(TRIM(ESITI_QUESTIONARI!Y512)),"")</f>
        <v/>
      </c>
      <c r="F512" t="str">
        <f>IFERROR(UPPER(TRIM(ESITI_QUESTIONARI!AE512)),"")</f>
        <v/>
      </c>
      <c r="G512" t="str">
        <f>IFERROR(UPPER(TRIM(ESITI_QUESTIONARI!AI512)),"")</f>
        <v/>
      </c>
      <c r="H512" s="8" t="str">
        <f>IF(C512="","",IF(ISERROR(AVERAGE(ESITI_QUESTIONARI!N512:T512,ESITI_QUESTIONARI!V512:X512,ESITI_QUESTIONARI!Z512:AD512,ESITI_QUESTIONARI!AF512:AH512,ESITI_QUESTIONARI!AJ512:AL512,ESITI_QUESTIONARI!AN512,ESITI_QUESTIONARI!AQ512)),"NON RISPONDE",AVERAGE(ESITI_QUESTIONARI!N512:T512,ESITI_QUESTIONARI!V512:X512,ESITI_QUESTIONARI!Z512:AD512,ESITI_QUESTIONARI!AF512:AH512,ESITI_QUESTIONARI!AJ512:AL512,ESITI_QUESTIONARI!AN512,ESITI_QUESTIONARI!AQ512)))</f>
        <v/>
      </c>
    </row>
    <row r="513" spans="1:8">
      <c r="A513" t="str">
        <f>IF(ESITI_QUESTIONARI!A513="","",TRIM(ESITI_QUESTIONARI!A513))</f>
        <v/>
      </c>
      <c r="B513" t="str">
        <f t="shared" si="8"/>
        <v/>
      </c>
      <c r="C513" t="str">
        <f>IF(ESITI_QUESTIONARI!C513="","",TRIM(ESITI_QUESTIONARI!C513))</f>
        <v/>
      </c>
      <c r="D513" t="str">
        <f>IFERROR(UPPER(TRIM(ESITI_QUESTIONARI!U513)),"")</f>
        <v/>
      </c>
      <c r="E513" t="str">
        <f>IFERROR(UPPER(TRIM(ESITI_QUESTIONARI!Y513)),"")</f>
        <v/>
      </c>
      <c r="F513" t="str">
        <f>IFERROR(UPPER(TRIM(ESITI_QUESTIONARI!AE513)),"")</f>
        <v/>
      </c>
      <c r="G513" t="str">
        <f>IFERROR(UPPER(TRIM(ESITI_QUESTIONARI!AI513)),"")</f>
        <v/>
      </c>
      <c r="H513" s="8" t="str">
        <f>IF(C513="","",IF(ISERROR(AVERAGE(ESITI_QUESTIONARI!N513:T513,ESITI_QUESTIONARI!V513:X513,ESITI_QUESTIONARI!Z513:AD513,ESITI_QUESTIONARI!AF513:AH513,ESITI_QUESTIONARI!AJ513:AL513,ESITI_QUESTIONARI!AN513,ESITI_QUESTIONARI!AQ513)),"NON RISPONDE",AVERAGE(ESITI_QUESTIONARI!N513:T513,ESITI_QUESTIONARI!V513:X513,ESITI_QUESTIONARI!Z513:AD513,ESITI_QUESTIONARI!AF513:AH513,ESITI_QUESTIONARI!AJ513:AL513,ESITI_QUESTIONARI!AN513,ESITI_QUESTIONARI!AQ513)))</f>
        <v/>
      </c>
    </row>
    <row r="514" spans="1:8">
      <c r="A514" t="str">
        <f>IF(ESITI_QUESTIONARI!A514="","",TRIM(ESITI_QUESTIONARI!A514))</f>
        <v/>
      </c>
      <c r="B514" t="str">
        <f t="shared" si="8"/>
        <v/>
      </c>
      <c r="C514" t="str">
        <f>IF(ESITI_QUESTIONARI!C514="","",TRIM(ESITI_QUESTIONARI!C514))</f>
        <v/>
      </c>
      <c r="D514" t="str">
        <f>IFERROR(UPPER(TRIM(ESITI_QUESTIONARI!U514)),"")</f>
        <v/>
      </c>
      <c r="E514" t="str">
        <f>IFERROR(UPPER(TRIM(ESITI_QUESTIONARI!Y514)),"")</f>
        <v/>
      </c>
      <c r="F514" t="str">
        <f>IFERROR(UPPER(TRIM(ESITI_QUESTIONARI!AE514)),"")</f>
        <v/>
      </c>
      <c r="G514" t="str">
        <f>IFERROR(UPPER(TRIM(ESITI_QUESTIONARI!AI514)),"")</f>
        <v/>
      </c>
      <c r="H514" s="8" t="str">
        <f>IF(C514="","",IF(ISERROR(AVERAGE(ESITI_QUESTIONARI!N514:T514,ESITI_QUESTIONARI!V514:X514,ESITI_QUESTIONARI!Z514:AD514,ESITI_QUESTIONARI!AF514:AH514,ESITI_QUESTIONARI!AJ514:AL514,ESITI_QUESTIONARI!AN514,ESITI_QUESTIONARI!AQ514)),"NON RISPONDE",AVERAGE(ESITI_QUESTIONARI!N514:T514,ESITI_QUESTIONARI!V514:X514,ESITI_QUESTIONARI!Z514:AD514,ESITI_QUESTIONARI!AF514:AH514,ESITI_QUESTIONARI!AJ514:AL514,ESITI_QUESTIONARI!AN514,ESITI_QUESTIONARI!AQ514)))</f>
        <v/>
      </c>
    </row>
    <row r="515" spans="1:8">
      <c r="A515" t="str">
        <f>IF(ESITI_QUESTIONARI!A515="","",TRIM(ESITI_QUESTIONARI!A515))</f>
        <v/>
      </c>
      <c r="B515" t="str">
        <f t="shared" ref="B515:B578" si="9">IF(C515="","",C515)</f>
        <v/>
      </c>
      <c r="C515" t="str">
        <f>IF(ESITI_QUESTIONARI!C515="","",TRIM(ESITI_QUESTIONARI!C515))</f>
        <v/>
      </c>
      <c r="D515" t="str">
        <f>IFERROR(UPPER(TRIM(ESITI_QUESTIONARI!U515)),"")</f>
        <v/>
      </c>
      <c r="E515" t="str">
        <f>IFERROR(UPPER(TRIM(ESITI_QUESTIONARI!Y515)),"")</f>
        <v/>
      </c>
      <c r="F515" t="str">
        <f>IFERROR(UPPER(TRIM(ESITI_QUESTIONARI!AE515)),"")</f>
        <v/>
      </c>
      <c r="G515" t="str">
        <f>IFERROR(UPPER(TRIM(ESITI_QUESTIONARI!AI515)),"")</f>
        <v/>
      </c>
      <c r="H515" s="8" t="str">
        <f>IF(C515="","",IF(ISERROR(AVERAGE(ESITI_QUESTIONARI!N515:T515,ESITI_QUESTIONARI!V515:X515,ESITI_QUESTIONARI!Z515:AD515,ESITI_QUESTIONARI!AF515:AH515,ESITI_QUESTIONARI!AJ515:AL515,ESITI_QUESTIONARI!AN515,ESITI_QUESTIONARI!AQ515)),"NON RISPONDE",AVERAGE(ESITI_QUESTIONARI!N515:T515,ESITI_QUESTIONARI!V515:X515,ESITI_QUESTIONARI!Z515:AD515,ESITI_QUESTIONARI!AF515:AH515,ESITI_QUESTIONARI!AJ515:AL515,ESITI_QUESTIONARI!AN515,ESITI_QUESTIONARI!AQ515)))</f>
        <v/>
      </c>
    </row>
    <row r="516" spans="1:8">
      <c r="A516" t="str">
        <f>IF(ESITI_QUESTIONARI!A516="","",TRIM(ESITI_QUESTIONARI!A516))</f>
        <v/>
      </c>
      <c r="B516" t="str">
        <f t="shared" si="9"/>
        <v/>
      </c>
      <c r="C516" t="str">
        <f>IF(ESITI_QUESTIONARI!C516="","",TRIM(ESITI_QUESTIONARI!C516))</f>
        <v/>
      </c>
      <c r="D516" t="str">
        <f>IFERROR(UPPER(TRIM(ESITI_QUESTIONARI!U516)),"")</f>
        <v/>
      </c>
      <c r="E516" t="str">
        <f>IFERROR(UPPER(TRIM(ESITI_QUESTIONARI!Y516)),"")</f>
        <v/>
      </c>
      <c r="F516" t="str">
        <f>IFERROR(UPPER(TRIM(ESITI_QUESTIONARI!AE516)),"")</f>
        <v/>
      </c>
      <c r="G516" t="str">
        <f>IFERROR(UPPER(TRIM(ESITI_QUESTIONARI!AI516)),"")</f>
        <v/>
      </c>
      <c r="H516" s="8" t="str">
        <f>IF(C516="","",IF(ISERROR(AVERAGE(ESITI_QUESTIONARI!N516:T516,ESITI_QUESTIONARI!V516:X516,ESITI_QUESTIONARI!Z516:AD516,ESITI_QUESTIONARI!AF516:AH516,ESITI_QUESTIONARI!AJ516:AL516,ESITI_QUESTIONARI!AN516,ESITI_QUESTIONARI!AQ516)),"NON RISPONDE",AVERAGE(ESITI_QUESTIONARI!N516:T516,ESITI_QUESTIONARI!V516:X516,ESITI_QUESTIONARI!Z516:AD516,ESITI_QUESTIONARI!AF516:AH516,ESITI_QUESTIONARI!AJ516:AL516,ESITI_QUESTIONARI!AN516,ESITI_QUESTIONARI!AQ516)))</f>
        <v/>
      </c>
    </row>
    <row r="517" spans="1:8">
      <c r="A517" t="str">
        <f>IF(ESITI_QUESTIONARI!A517="","",TRIM(ESITI_QUESTIONARI!A517))</f>
        <v/>
      </c>
      <c r="B517" t="str">
        <f t="shared" si="9"/>
        <v/>
      </c>
      <c r="C517" t="str">
        <f>IF(ESITI_QUESTIONARI!C517="","",TRIM(ESITI_QUESTIONARI!C517))</f>
        <v/>
      </c>
      <c r="D517" t="str">
        <f>IFERROR(UPPER(TRIM(ESITI_QUESTIONARI!U517)),"")</f>
        <v/>
      </c>
      <c r="E517" t="str">
        <f>IFERROR(UPPER(TRIM(ESITI_QUESTIONARI!Y517)),"")</f>
        <v/>
      </c>
      <c r="F517" t="str">
        <f>IFERROR(UPPER(TRIM(ESITI_QUESTIONARI!AE517)),"")</f>
        <v/>
      </c>
      <c r="G517" t="str">
        <f>IFERROR(UPPER(TRIM(ESITI_QUESTIONARI!AI517)),"")</f>
        <v/>
      </c>
      <c r="H517" s="8" t="str">
        <f>IF(C517="","",IF(ISERROR(AVERAGE(ESITI_QUESTIONARI!N517:T517,ESITI_QUESTIONARI!V517:X517,ESITI_QUESTIONARI!Z517:AD517,ESITI_QUESTIONARI!AF517:AH517,ESITI_QUESTIONARI!AJ517:AL517,ESITI_QUESTIONARI!AN517,ESITI_QUESTIONARI!AQ517)),"NON RISPONDE",AVERAGE(ESITI_QUESTIONARI!N517:T517,ESITI_QUESTIONARI!V517:X517,ESITI_QUESTIONARI!Z517:AD517,ESITI_QUESTIONARI!AF517:AH517,ESITI_QUESTIONARI!AJ517:AL517,ESITI_QUESTIONARI!AN517,ESITI_QUESTIONARI!AQ517)))</f>
        <v/>
      </c>
    </row>
    <row r="518" spans="1:8">
      <c r="A518" t="str">
        <f>IF(ESITI_QUESTIONARI!A518="","",TRIM(ESITI_QUESTIONARI!A518))</f>
        <v/>
      </c>
      <c r="B518" t="str">
        <f t="shared" si="9"/>
        <v/>
      </c>
      <c r="C518" t="str">
        <f>IF(ESITI_QUESTIONARI!C518="","",TRIM(ESITI_QUESTIONARI!C518))</f>
        <v/>
      </c>
      <c r="D518" t="str">
        <f>IFERROR(UPPER(TRIM(ESITI_QUESTIONARI!U518)),"")</f>
        <v/>
      </c>
      <c r="E518" t="str">
        <f>IFERROR(UPPER(TRIM(ESITI_QUESTIONARI!Y518)),"")</f>
        <v/>
      </c>
      <c r="F518" t="str">
        <f>IFERROR(UPPER(TRIM(ESITI_QUESTIONARI!AE518)),"")</f>
        <v/>
      </c>
      <c r="G518" t="str">
        <f>IFERROR(UPPER(TRIM(ESITI_QUESTIONARI!AI518)),"")</f>
        <v/>
      </c>
      <c r="H518" s="8" t="str">
        <f>IF(C518="","",IF(ISERROR(AVERAGE(ESITI_QUESTIONARI!N518:T518,ESITI_QUESTIONARI!V518:X518,ESITI_QUESTIONARI!Z518:AD518,ESITI_QUESTIONARI!AF518:AH518,ESITI_QUESTIONARI!AJ518:AL518,ESITI_QUESTIONARI!AN518,ESITI_QUESTIONARI!AQ518)),"NON RISPONDE",AVERAGE(ESITI_QUESTIONARI!N518:T518,ESITI_QUESTIONARI!V518:X518,ESITI_QUESTIONARI!Z518:AD518,ESITI_QUESTIONARI!AF518:AH518,ESITI_QUESTIONARI!AJ518:AL518,ESITI_QUESTIONARI!AN518,ESITI_QUESTIONARI!AQ518)))</f>
        <v/>
      </c>
    </row>
    <row r="519" spans="1:8">
      <c r="A519" t="str">
        <f>IF(ESITI_QUESTIONARI!A519="","",TRIM(ESITI_QUESTIONARI!A519))</f>
        <v/>
      </c>
      <c r="B519" t="str">
        <f t="shared" si="9"/>
        <v/>
      </c>
      <c r="C519" t="str">
        <f>IF(ESITI_QUESTIONARI!C519="","",TRIM(ESITI_QUESTIONARI!C519))</f>
        <v/>
      </c>
      <c r="D519" t="str">
        <f>IFERROR(UPPER(TRIM(ESITI_QUESTIONARI!U519)),"")</f>
        <v/>
      </c>
      <c r="E519" t="str">
        <f>IFERROR(UPPER(TRIM(ESITI_QUESTIONARI!Y519)),"")</f>
        <v/>
      </c>
      <c r="F519" t="str">
        <f>IFERROR(UPPER(TRIM(ESITI_QUESTIONARI!AE519)),"")</f>
        <v/>
      </c>
      <c r="G519" t="str">
        <f>IFERROR(UPPER(TRIM(ESITI_QUESTIONARI!AI519)),"")</f>
        <v/>
      </c>
      <c r="H519" s="8" t="str">
        <f>IF(C519="","",IF(ISERROR(AVERAGE(ESITI_QUESTIONARI!N519:T519,ESITI_QUESTIONARI!V519:X519,ESITI_QUESTIONARI!Z519:AD519,ESITI_QUESTIONARI!AF519:AH519,ESITI_QUESTIONARI!AJ519:AL519,ESITI_QUESTIONARI!AN519,ESITI_QUESTIONARI!AQ519)),"NON RISPONDE",AVERAGE(ESITI_QUESTIONARI!N519:T519,ESITI_QUESTIONARI!V519:X519,ESITI_QUESTIONARI!Z519:AD519,ESITI_QUESTIONARI!AF519:AH519,ESITI_QUESTIONARI!AJ519:AL519,ESITI_QUESTIONARI!AN519,ESITI_QUESTIONARI!AQ519)))</f>
        <v/>
      </c>
    </row>
    <row r="520" spans="1:8">
      <c r="A520" t="str">
        <f>IF(ESITI_QUESTIONARI!A520="","",TRIM(ESITI_QUESTIONARI!A520))</f>
        <v/>
      </c>
      <c r="B520" t="str">
        <f t="shared" si="9"/>
        <v/>
      </c>
      <c r="C520" t="str">
        <f>IF(ESITI_QUESTIONARI!C520="","",TRIM(ESITI_QUESTIONARI!C520))</f>
        <v/>
      </c>
      <c r="D520" t="str">
        <f>IFERROR(UPPER(TRIM(ESITI_QUESTIONARI!U520)),"")</f>
        <v/>
      </c>
      <c r="E520" t="str">
        <f>IFERROR(UPPER(TRIM(ESITI_QUESTIONARI!Y520)),"")</f>
        <v/>
      </c>
      <c r="F520" t="str">
        <f>IFERROR(UPPER(TRIM(ESITI_QUESTIONARI!AE520)),"")</f>
        <v/>
      </c>
      <c r="G520" t="str">
        <f>IFERROR(UPPER(TRIM(ESITI_QUESTIONARI!AI520)),"")</f>
        <v/>
      </c>
      <c r="H520" s="8" t="str">
        <f>IF(C520="","",IF(ISERROR(AVERAGE(ESITI_QUESTIONARI!N520:T520,ESITI_QUESTIONARI!V520:X520,ESITI_QUESTIONARI!Z520:AD520,ESITI_QUESTIONARI!AF520:AH520,ESITI_QUESTIONARI!AJ520:AL520,ESITI_QUESTIONARI!AN520,ESITI_QUESTIONARI!AQ520)),"NON RISPONDE",AVERAGE(ESITI_QUESTIONARI!N520:T520,ESITI_QUESTIONARI!V520:X520,ESITI_QUESTIONARI!Z520:AD520,ESITI_QUESTIONARI!AF520:AH520,ESITI_QUESTIONARI!AJ520:AL520,ESITI_QUESTIONARI!AN520,ESITI_QUESTIONARI!AQ520)))</f>
        <v/>
      </c>
    </row>
    <row r="521" spans="1:8">
      <c r="A521" t="str">
        <f>IF(ESITI_QUESTIONARI!A521="","",TRIM(ESITI_QUESTIONARI!A521))</f>
        <v/>
      </c>
      <c r="B521" t="str">
        <f t="shared" si="9"/>
        <v/>
      </c>
      <c r="C521" t="str">
        <f>IF(ESITI_QUESTIONARI!C521="","",TRIM(ESITI_QUESTIONARI!C521))</f>
        <v/>
      </c>
      <c r="D521" t="str">
        <f>IFERROR(UPPER(TRIM(ESITI_QUESTIONARI!U521)),"")</f>
        <v/>
      </c>
      <c r="E521" t="str">
        <f>IFERROR(UPPER(TRIM(ESITI_QUESTIONARI!Y521)),"")</f>
        <v/>
      </c>
      <c r="F521" t="str">
        <f>IFERROR(UPPER(TRIM(ESITI_QUESTIONARI!AE521)),"")</f>
        <v/>
      </c>
      <c r="G521" t="str">
        <f>IFERROR(UPPER(TRIM(ESITI_QUESTIONARI!AI521)),"")</f>
        <v/>
      </c>
      <c r="H521" s="8" t="str">
        <f>IF(C521="","",IF(ISERROR(AVERAGE(ESITI_QUESTIONARI!N521:T521,ESITI_QUESTIONARI!V521:X521,ESITI_QUESTIONARI!Z521:AD521,ESITI_QUESTIONARI!AF521:AH521,ESITI_QUESTIONARI!AJ521:AL521,ESITI_QUESTIONARI!AN521,ESITI_QUESTIONARI!AQ521)),"NON RISPONDE",AVERAGE(ESITI_QUESTIONARI!N521:T521,ESITI_QUESTIONARI!V521:X521,ESITI_QUESTIONARI!Z521:AD521,ESITI_QUESTIONARI!AF521:AH521,ESITI_QUESTIONARI!AJ521:AL521,ESITI_QUESTIONARI!AN521,ESITI_QUESTIONARI!AQ521)))</f>
        <v/>
      </c>
    </row>
    <row r="522" spans="1:8">
      <c r="A522" t="str">
        <f>IF(ESITI_QUESTIONARI!A522="","",TRIM(ESITI_QUESTIONARI!A522))</f>
        <v/>
      </c>
      <c r="B522" t="str">
        <f t="shared" si="9"/>
        <v/>
      </c>
      <c r="C522" t="str">
        <f>IF(ESITI_QUESTIONARI!C522="","",TRIM(ESITI_QUESTIONARI!C522))</f>
        <v/>
      </c>
      <c r="D522" t="str">
        <f>IFERROR(UPPER(TRIM(ESITI_QUESTIONARI!U522)),"")</f>
        <v/>
      </c>
      <c r="E522" t="str">
        <f>IFERROR(UPPER(TRIM(ESITI_QUESTIONARI!Y522)),"")</f>
        <v/>
      </c>
      <c r="F522" t="str">
        <f>IFERROR(UPPER(TRIM(ESITI_QUESTIONARI!AE522)),"")</f>
        <v/>
      </c>
      <c r="G522" t="str">
        <f>IFERROR(UPPER(TRIM(ESITI_QUESTIONARI!AI522)),"")</f>
        <v/>
      </c>
      <c r="H522" s="8" t="str">
        <f>IF(C522="","",IF(ISERROR(AVERAGE(ESITI_QUESTIONARI!N522:T522,ESITI_QUESTIONARI!V522:X522,ESITI_QUESTIONARI!Z522:AD522,ESITI_QUESTIONARI!AF522:AH522,ESITI_QUESTIONARI!AJ522:AL522,ESITI_QUESTIONARI!AN522,ESITI_QUESTIONARI!AQ522)),"NON RISPONDE",AVERAGE(ESITI_QUESTIONARI!N522:T522,ESITI_QUESTIONARI!V522:X522,ESITI_QUESTIONARI!Z522:AD522,ESITI_QUESTIONARI!AF522:AH522,ESITI_QUESTIONARI!AJ522:AL522,ESITI_QUESTIONARI!AN522,ESITI_QUESTIONARI!AQ522)))</f>
        <v/>
      </c>
    </row>
    <row r="523" spans="1:8">
      <c r="A523" t="str">
        <f>IF(ESITI_QUESTIONARI!A523="","",TRIM(ESITI_QUESTIONARI!A523))</f>
        <v/>
      </c>
      <c r="B523" t="str">
        <f t="shared" si="9"/>
        <v/>
      </c>
      <c r="C523" t="str">
        <f>IF(ESITI_QUESTIONARI!C523="","",TRIM(ESITI_QUESTIONARI!C523))</f>
        <v/>
      </c>
      <c r="D523" t="str">
        <f>IFERROR(UPPER(TRIM(ESITI_QUESTIONARI!U523)),"")</f>
        <v/>
      </c>
      <c r="E523" t="str">
        <f>IFERROR(UPPER(TRIM(ESITI_QUESTIONARI!Y523)),"")</f>
        <v/>
      </c>
      <c r="F523" t="str">
        <f>IFERROR(UPPER(TRIM(ESITI_QUESTIONARI!AE523)),"")</f>
        <v/>
      </c>
      <c r="G523" t="str">
        <f>IFERROR(UPPER(TRIM(ESITI_QUESTIONARI!AI523)),"")</f>
        <v/>
      </c>
      <c r="H523" s="8" t="str">
        <f>IF(C523="","",IF(ISERROR(AVERAGE(ESITI_QUESTIONARI!N523:T523,ESITI_QUESTIONARI!V523:X523,ESITI_QUESTIONARI!Z523:AD523,ESITI_QUESTIONARI!AF523:AH523,ESITI_QUESTIONARI!AJ523:AL523,ESITI_QUESTIONARI!AN523,ESITI_QUESTIONARI!AQ523)),"NON RISPONDE",AVERAGE(ESITI_QUESTIONARI!N523:T523,ESITI_QUESTIONARI!V523:X523,ESITI_QUESTIONARI!Z523:AD523,ESITI_QUESTIONARI!AF523:AH523,ESITI_QUESTIONARI!AJ523:AL523,ESITI_QUESTIONARI!AN523,ESITI_QUESTIONARI!AQ523)))</f>
        <v/>
      </c>
    </row>
    <row r="524" spans="1:8">
      <c r="A524" t="str">
        <f>IF(ESITI_QUESTIONARI!A524="","",TRIM(ESITI_QUESTIONARI!A524))</f>
        <v/>
      </c>
      <c r="B524" t="str">
        <f t="shared" si="9"/>
        <v/>
      </c>
      <c r="C524" t="str">
        <f>IF(ESITI_QUESTIONARI!C524="","",TRIM(ESITI_QUESTIONARI!C524))</f>
        <v/>
      </c>
      <c r="D524" t="str">
        <f>IFERROR(UPPER(TRIM(ESITI_QUESTIONARI!U524)),"")</f>
        <v/>
      </c>
      <c r="E524" t="str">
        <f>IFERROR(UPPER(TRIM(ESITI_QUESTIONARI!Y524)),"")</f>
        <v/>
      </c>
      <c r="F524" t="str">
        <f>IFERROR(UPPER(TRIM(ESITI_QUESTIONARI!AE524)),"")</f>
        <v/>
      </c>
      <c r="G524" t="str">
        <f>IFERROR(UPPER(TRIM(ESITI_QUESTIONARI!AI524)),"")</f>
        <v/>
      </c>
      <c r="H524" s="8" t="str">
        <f>IF(C524="","",IF(ISERROR(AVERAGE(ESITI_QUESTIONARI!N524:T524,ESITI_QUESTIONARI!V524:X524,ESITI_QUESTIONARI!Z524:AD524,ESITI_QUESTIONARI!AF524:AH524,ESITI_QUESTIONARI!AJ524:AL524,ESITI_QUESTIONARI!AN524,ESITI_QUESTIONARI!AQ524)),"NON RISPONDE",AVERAGE(ESITI_QUESTIONARI!N524:T524,ESITI_QUESTIONARI!V524:X524,ESITI_QUESTIONARI!Z524:AD524,ESITI_QUESTIONARI!AF524:AH524,ESITI_QUESTIONARI!AJ524:AL524,ESITI_QUESTIONARI!AN524,ESITI_QUESTIONARI!AQ524)))</f>
        <v/>
      </c>
    </row>
    <row r="525" spans="1:8">
      <c r="A525" t="str">
        <f>IF(ESITI_QUESTIONARI!A525="","",TRIM(ESITI_QUESTIONARI!A525))</f>
        <v/>
      </c>
      <c r="B525" t="str">
        <f t="shared" si="9"/>
        <v/>
      </c>
      <c r="C525" t="str">
        <f>IF(ESITI_QUESTIONARI!C525="","",TRIM(ESITI_QUESTIONARI!C525))</f>
        <v/>
      </c>
      <c r="D525" t="str">
        <f>IFERROR(UPPER(TRIM(ESITI_QUESTIONARI!U525)),"")</f>
        <v/>
      </c>
      <c r="E525" t="str">
        <f>IFERROR(UPPER(TRIM(ESITI_QUESTIONARI!Y525)),"")</f>
        <v/>
      </c>
      <c r="F525" t="str">
        <f>IFERROR(UPPER(TRIM(ESITI_QUESTIONARI!AE525)),"")</f>
        <v/>
      </c>
      <c r="G525" t="str">
        <f>IFERROR(UPPER(TRIM(ESITI_QUESTIONARI!AI525)),"")</f>
        <v/>
      </c>
      <c r="H525" s="8" t="str">
        <f>IF(C525="","",IF(ISERROR(AVERAGE(ESITI_QUESTIONARI!N525:T525,ESITI_QUESTIONARI!V525:X525,ESITI_QUESTIONARI!Z525:AD525,ESITI_QUESTIONARI!AF525:AH525,ESITI_QUESTIONARI!AJ525:AL525,ESITI_QUESTIONARI!AN525,ESITI_QUESTIONARI!AQ525)),"NON RISPONDE",AVERAGE(ESITI_QUESTIONARI!N525:T525,ESITI_QUESTIONARI!V525:X525,ESITI_QUESTIONARI!Z525:AD525,ESITI_QUESTIONARI!AF525:AH525,ESITI_QUESTIONARI!AJ525:AL525,ESITI_QUESTIONARI!AN525,ESITI_QUESTIONARI!AQ525)))</f>
        <v/>
      </c>
    </row>
    <row r="526" spans="1:8">
      <c r="A526" t="str">
        <f>IF(ESITI_QUESTIONARI!A526="","",TRIM(ESITI_QUESTIONARI!A526))</f>
        <v/>
      </c>
      <c r="B526" t="str">
        <f t="shared" si="9"/>
        <v/>
      </c>
      <c r="C526" t="str">
        <f>IF(ESITI_QUESTIONARI!C526="","",TRIM(ESITI_QUESTIONARI!C526))</f>
        <v/>
      </c>
      <c r="D526" t="str">
        <f>IFERROR(UPPER(TRIM(ESITI_QUESTIONARI!U526)),"")</f>
        <v/>
      </c>
      <c r="E526" t="str">
        <f>IFERROR(UPPER(TRIM(ESITI_QUESTIONARI!Y526)),"")</f>
        <v/>
      </c>
      <c r="F526" t="str">
        <f>IFERROR(UPPER(TRIM(ESITI_QUESTIONARI!AE526)),"")</f>
        <v/>
      </c>
      <c r="G526" t="str">
        <f>IFERROR(UPPER(TRIM(ESITI_QUESTIONARI!AI526)),"")</f>
        <v/>
      </c>
      <c r="H526" s="8" t="str">
        <f>IF(C526="","",IF(ISERROR(AVERAGE(ESITI_QUESTIONARI!N526:T526,ESITI_QUESTIONARI!V526:X526,ESITI_QUESTIONARI!Z526:AD526,ESITI_QUESTIONARI!AF526:AH526,ESITI_QUESTIONARI!AJ526:AL526,ESITI_QUESTIONARI!AN526,ESITI_QUESTIONARI!AQ526)),"NON RISPONDE",AVERAGE(ESITI_QUESTIONARI!N526:T526,ESITI_QUESTIONARI!V526:X526,ESITI_QUESTIONARI!Z526:AD526,ESITI_QUESTIONARI!AF526:AH526,ESITI_QUESTIONARI!AJ526:AL526,ESITI_QUESTIONARI!AN526,ESITI_QUESTIONARI!AQ526)))</f>
        <v/>
      </c>
    </row>
    <row r="527" spans="1:8">
      <c r="A527" t="str">
        <f>IF(ESITI_QUESTIONARI!A527="","",TRIM(ESITI_QUESTIONARI!A527))</f>
        <v/>
      </c>
      <c r="B527" t="str">
        <f t="shared" si="9"/>
        <v/>
      </c>
      <c r="C527" t="str">
        <f>IF(ESITI_QUESTIONARI!C527="","",TRIM(ESITI_QUESTIONARI!C527))</f>
        <v/>
      </c>
      <c r="D527" t="str">
        <f>IFERROR(UPPER(TRIM(ESITI_QUESTIONARI!U527)),"")</f>
        <v/>
      </c>
      <c r="E527" t="str">
        <f>IFERROR(UPPER(TRIM(ESITI_QUESTIONARI!Y527)),"")</f>
        <v/>
      </c>
      <c r="F527" t="str">
        <f>IFERROR(UPPER(TRIM(ESITI_QUESTIONARI!AE527)),"")</f>
        <v/>
      </c>
      <c r="G527" t="str">
        <f>IFERROR(UPPER(TRIM(ESITI_QUESTIONARI!AI527)),"")</f>
        <v/>
      </c>
      <c r="H527" s="8" t="str">
        <f>IF(C527="","",IF(ISERROR(AVERAGE(ESITI_QUESTIONARI!N527:T527,ESITI_QUESTIONARI!V527:X527,ESITI_QUESTIONARI!Z527:AD527,ESITI_QUESTIONARI!AF527:AH527,ESITI_QUESTIONARI!AJ527:AL527,ESITI_QUESTIONARI!AN527,ESITI_QUESTIONARI!AQ527)),"NON RISPONDE",AVERAGE(ESITI_QUESTIONARI!N527:T527,ESITI_QUESTIONARI!V527:X527,ESITI_QUESTIONARI!Z527:AD527,ESITI_QUESTIONARI!AF527:AH527,ESITI_QUESTIONARI!AJ527:AL527,ESITI_QUESTIONARI!AN527,ESITI_QUESTIONARI!AQ527)))</f>
        <v/>
      </c>
    </row>
    <row r="528" spans="1:8">
      <c r="A528" t="str">
        <f>IF(ESITI_QUESTIONARI!A528="","",TRIM(ESITI_QUESTIONARI!A528))</f>
        <v/>
      </c>
      <c r="B528" t="str">
        <f t="shared" si="9"/>
        <v/>
      </c>
      <c r="C528" t="str">
        <f>IF(ESITI_QUESTIONARI!C528="","",TRIM(ESITI_QUESTIONARI!C528))</f>
        <v/>
      </c>
      <c r="D528" t="str">
        <f>IFERROR(UPPER(TRIM(ESITI_QUESTIONARI!U528)),"")</f>
        <v/>
      </c>
      <c r="E528" t="str">
        <f>IFERROR(UPPER(TRIM(ESITI_QUESTIONARI!Y528)),"")</f>
        <v/>
      </c>
      <c r="F528" t="str">
        <f>IFERROR(UPPER(TRIM(ESITI_QUESTIONARI!AE528)),"")</f>
        <v/>
      </c>
      <c r="G528" t="str">
        <f>IFERROR(UPPER(TRIM(ESITI_QUESTIONARI!AI528)),"")</f>
        <v/>
      </c>
      <c r="H528" s="8" t="str">
        <f>IF(C528="","",IF(ISERROR(AVERAGE(ESITI_QUESTIONARI!N528:T528,ESITI_QUESTIONARI!V528:X528,ESITI_QUESTIONARI!Z528:AD528,ESITI_QUESTIONARI!AF528:AH528,ESITI_QUESTIONARI!AJ528:AL528,ESITI_QUESTIONARI!AN528,ESITI_QUESTIONARI!AQ528)),"NON RISPONDE",AVERAGE(ESITI_QUESTIONARI!N528:T528,ESITI_QUESTIONARI!V528:X528,ESITI_QUESTIONARI!Z528:AD528,ESITI_QUESTIONARI!AF528:AH528,ESITI_QUESTIONARI!AJ528:AL528,ESITI_QUESTIONARI!AN528,ESITI_QUESTIONARI!AQ528)))</f>
        <v/>
      </c>
    </row>
    <row r="529" spans="1:8">
      <c r="A529" t="str">
        <f>IF(ESITI_QUESTIONARI!A529="","",TRIM(ESITI_QUESTIONARI!A529))</f>
        <v/>
      </c>
      <c r="B529" t="str">
        <f t="shared" si="9"/>
        <v/>
      </c>
      <c r="C529" t="str">
        <f>IF(ESITI_QUESTIONARI!C529="","",TRIM(ESITI_QUESTIONARI!C529))</f>
        <v/>
      </c>
      <c r="D529" t="str">
        <f>IFERROR(UPPER(TRIM(ESITI_QUESTIONARI!U529)),"")</f>
        <v/>
      </c>
      <c r="E529" t="str">
        <f>IFERROR(UPPER(TRIM(ESITI_QUESTIONARI!Y529)),"")</f>
        <v/>
      </c>
      <c r="F529" t="str">
        <f>IFERROR(UPPER(TRIM(ESITI_QUESTIONARI!AE529)),"")</f>
        <v/>
      </c>
      <c r="G529" t="str">
        <f>IFERROR(UPPER(TRIM(ESITI_QUESTIONARI!AI529)),"")</f>
        <v/>
      </c>
      <c r="H529" s="8" t="str">
        <f>IF(C529="","",IF(ISERROR(AVERAGE(ESITI_QUESTIONARI!N529:T529,ESITI_QUESTIONARI!V529:X529,ESITI_QUESTIONARI!Z529:AD529,ESITI_QUESTIONARI!AF529:AH529,ESITI_QUESTIONARI!AJ529:AL529,ESITI_QUESTIONARI!AN529,ESITI_QUESTIONARI!AQ529)),"NON RISPONDE",AVERAGE(ESITI_QUESTIONARI!N529:T529,ESITI_QUESTIONARI!V529:X529,ESITI_QUESTIONARI!Z529:AD529,ESITI_QUESTIONARI!AF529:AH529,ESITI_QUESTIONARI!AJ529:AL529,ESITI_QUESTIONARI!AN529,ESITI_QUESTIONARI!AQ529)))</f>
        <v/>
      </c>
    </row>
    <row r="530" spans="1:8">
      <c r="A530" t="str">
        <f>IF(ESITI_QUESTIONARI!A530="","",TRIM(ESITI_QUESTIONARI!A530))</f>
        <v/>
      </c>
      <c r="B530" t="str">
        <f t="shared" si="9"/>
        <v/>
      </c>
      <c r="C530" t="str">
        <f>IF(ESITI_QUESTIONARI!C530="","",TRIM(ESITI_QUESTIONARI!C530))</f>
        <v/>
      </c>
      <c r="D530" t="str">
        <f>IFERROR(UPPER(TRIM(ESITI_QUESTIONARI!U530)),"")</f>
        <v/>
      </c>
      <c r="E530" t="str">
        <f>IFERROR(UPPER(TRIM(ESITI_QUESTIONARI!Y530)),"")</f>
        <v/>
      </c>
      <c r="F530" t="str">
        <f>IFERROR(UPPER(TRIM(ESITI_QUESTIONARI!AE530)),"")</f>
        <v/>
      </c>
      <c r="G530" t="str">
        <f>IFERROR(UPPER(TRIM(ESITI_QUESTIONARI!AI530)),"")</f>
        <v/>
      </c>
      <c r="H530" s="8" t="str">
        <f>IF(C530="","",IF(ISERROR(AVERAGE(ESITI_QUESTIONARI!N530:T530,ESITI_QUESTIONARI!V530:X530,ESITI_QUESTIONARI!Z530:AD530,ESITI_QUESTIONARI!AF530:AH530,ESITI_QUESTIONARI!AJ530:AL530,ESITI_QUESTIONARI!AN530,ESITI_QUESTIONARI!AQ530)),"NON RISPONDE",AVERAGE(ESITI_QUESTIONARI!N530:T530,ESITI_QUESTIONARI!V530:X530,ESITI_QUESTIONARI!Z530:AD530,ESITI_QUESTIONARI!AF530:AH530,ESITI_QUESTIONARI!AJ530:AL530,ESITI_QUESTIONARI!AN530,ESITI_QUESTIONARI!AQ530)))</f>
        <v/>
      </c>
    </row>
    <row r="531" spans="1:8">
      <c r="A531" t="str">
        <f>IF(ESITI_QUESTIONARI!A531="","",TRIM(ESITI_QUESTIONARI!A531))</f>
        <v/>
      </c>
      <c r="B531" t="str">
        <f t="shared" si="9"/>
        <v/>
      </c>
      <c r="C531" t="str">
        <f>IF(ESITI_QUESTIONARI!C531="","",TRIM(ESITI_QUESTIONARI!C531))</f>
        <v/>
      </c>
      <c r="D531" t="str">
        <f>IFERROR(UPPER(TRIM(ESITI_QUESTIONARI!U531)),"")</f>
        <v/>
      </c>
      <c r="E531" t="str">
        <f>IFERROR(UPPER(TRIM(ESITI_QUESTIONARI!Y531)),"")</f>
        <v/>
      </c>
      <c r="F531" t="str">
        <f>IFERROR(UPPER(TRIM(ESITI_QUESTIONARI!AE531)),"")</f>
        <v/>
      </c>
      <c r="G531" t="str">
        <f>IFERROR(UPPER(TRIM(ESITI_QUESTIONARI!AI531)),"")</f>
        <v/>
      </c>
      <c r="H531" s="8" t="str">
        <f>IF(C531="","",IF(ISERROR(AVERAGE(ESITI_QUESTIONARI!N531:T531,ESITI_QUESTIONARI!V531:X531,ESITI_QUESTIONARI!Z531:AD531,ESITI_QUESTIONARI!AF531:AH531,ESITI_QUESTIONARI!AJ531:AL531,ESITI_QUESTIONARI!AN531,ESITI_QUESTIONARI!AQ531)),"NON RISPONDE",AVERAGE(ESITI_QUESTIONARI!N531:T531,ESITI_QUESTIONARI!V531:X531,ESITI_QUESTIONARI!Z531:AD531,ESITI_QUESTIONARI!AF531:AH531,ESITI_QUESTIONARI!AJ531:AL531,ESITI_QUESTIONARI!AN531,ESITI_QUESTIONARI!AQ531)))</f>
        <v/>
      </c>
    </row>
    <row r="532" spans="1:8">
      <c r="A532" t="str">
        <f>IF(ESITI_QUESTIONARI!A532="","",TRIM(ESITI_QUESTIONARI!A532))</f>
        <v/>
      </c>
      <c r="B532" t="str">
        <f t="shared" si="9"/>
        <v/>
      </c>
      <c r="C532" t="str">
        <f>IF(ESITI_QUESTIONARI!C532="","",TRIM(ESITI_QUESTIONARI!C532))</f>
        <v/>
      </c>
      <c r="D532" t="str">
        <f>IFERROR(UPPER(TRIM(ESITI_QUESTIONARI!U532)),"")</f>
        <v/>
      </c>
      <c r="E532" t="str">
        <f>IFERROR(UPPER(TRIM(ESITI_QUESTIONARI!Y532)),"")</f>
        <v/>
      </c>
      <c r="F532" t="str">
        <f>IFERROR(UPPER(TRIM(ESITI_QUESTIONARI!AE532)),"")</f>
        <v/>
      </c>
      <c r="G532" t="str">
        <f>IFERROR(UPPER(TRIM(ESITI_QUESTIONARI!AI532)),"")</f>
        <v/>
      </c>
      <c r="H532" s="8" t="str">
        <f>IF(C532="","",IF(ISERROR(AVERAGE(ESITI_QUESTIONARI!N532:T532,ESITI_QUESTIONARI!V532:X532,ESITI_QUESTIONARI!Z532:AD532,ESITI_QUESTIONARI!AF532:AH532,ESITI_QUESTIONARI!AJ532:AL532,ESITI_QUESTIONARI!AN532,ESITI_QUESTIONARI!AQ532)),"NON RISPONDE",AVERAGE(ESITI_QUESTIONARI!N532:T532,ESITI_QUESTIONARI!V532:X532,ESITI_QUESTIONARI!Z532:AD532,ESITI_QUESTIONARI!AF532:AH532,ESITI_QUESTIONARI!AJ532:AL532,ESITI_QUESTIONARI!AN532,ESITI_QUESTIONARI!AQ532)))</f>
        <v/>
      </c>
    </row>
    <row r="533" spans="1:8">
      <c r="A533" t="str">
        <f>IF(ESITI_QUESTIONARI!A533="","",TRIM(ESITI_QUESTIONARI!A533))</f>
        <v/>
      </c>
      <c r="B533" t="str">
        <f t="shared" si="9"/>
        <v/>
      </c>
      <c r="C533" t="str">
        <f>IF(ESITI_QUESTIONARI!C533="","",TRIM(ESITI_QUESTIONARI!C533))</f>
        <v/>
      </c>
      <c r="D533" t="str">
        <f>IFERROR(UPPER(TRIM(ESITI_QUESTIONARI!U533)),"")</f>
        <v/>
      </c>
      <c r="E533" t="str">
        <f>IFERROR(UPPER(TRIM(ESITI_QUESTIONARI!Y533)),"")</f>
        <v/>
      </c>
      <c r="F533" t="str">
        <f>IFERROR(UPPER(TRIM(ESITI_QUESTIONARI!AE533)),"")</f>
        <v/>
      </c>
      <c r="G533" t="str">
        <f>IFERROR(UPPER(TRIM(ESITI_QUESTIONARI!AI533)),"")</f>
        <v/>
      </c>
      <c r="H533" s="8" t="str">
        <f>IF(C533="","",IF(ISERROR(AVERAGE(ESITI_QUESTIONARI!N533:T533,ESITI_QUESTIONARI!V533:X533,ESITI_QUESTIONARI!Z533:AD533,ESITI_QUESTIONARI!AF533:AH533,ESITI_QUESTIONARI!AJ533:AL533,ESITI_QUESTIONARI!AN533,ESITI_QUESTIONARI!AQ533)),"NON RISPONDE",AVERAGE(ESITI_QUESTIONARI!N533:T533,ESITI_QUESTIONARI!V533:X533,ESITI_QUESTIONARI!Z533:AD533,ESITI_QUESTIONARI!AF533:AH533,ESITI_QUESTIONARI!AJ533:AL533,ESITI_QUESTIONARI!AN533,ESITI_QUESTIONARI!AQ533)))</f>
        <v/>
      </c>
    </row>
    <row r="534" spans="1:8">
      <c r="A534" t="str">
        <f>IF(ESITI_QUESTIONARI!A534="","",TRIM(ESITI_QUESTIONARI!A534))</f>
        <v/>
      </c>
      <c r="B534" t="str">
        <f t="shared" si="9"/>
        <v/>
      </c>
      <c r="C534" t="str">
        <f>IF(ESITI_QUESTIONARI!C534="","",TRIM(ESITI_QUESTIONARI!C534))</f>
        <v/>
      </c>
      <c r="D534" t="str">
        <f>IFERROR(UPPER(TRIM(ESITI_QUESTIONARI!U534)),"")</f>
        <v/>
      </c>
      <c r="E534" t="str">
        <f>IFERROR(UPPER(TRIM(ESITI_QUESTIONARI!Y534)),"")</f>
        <v/>
      </c>
      <c r="F534" t="str">
        <f>IFERROR(UPPER(TRIM(ESITI_QUESTIONARI!AE534)),"")</f>
        <v/>
      </c>
      <c r="G534" t="str">
        <f>IFERROR(UPPER(TRIM(ESITI_QUESTIONARI!AI534)),"")</f>
        <v/>
      </c>
      <c r="H534" s="8" t="str">
        <f>IF(C534="","",IF(ISERROR(AVERAGE(ESITI_QUESTIONARI!N534:T534,ESITI_QUESTIONARI!V534:X534,ESITI_QUESTIONARI!Z534:AD534,ESITI_QUESTIONARI!AF534:AH534,ESITI_QUESTIONARI!AJ534:AL534,ESITI_QUESTIONARI!AN534,ESITI_QUESTIONARI!AQ534)),"NON RISPONDE",AVERAGE(ESITI_QUESTIONARI!N534:T534,ESITI_QUESTIONARI!V534:X534,ESITI_QUESTIONARI!Z534:AD534,ESITI_QUESTIONARI!AF534:AH534,ESITI_QUESTIONARI!AJ534:AL534,ESITI_QUESTIONARI!AN534,ESITI_QUESTIONARI!AQ534)))</f>
        <v/>
      </c>
    </row>
    <row r="535" spans="1:8">
      <c r="A535" t="str">
        <f>IF(ESITI_QUESTIONARI!A535="","",TRIM(ESITI_QUESTIONARI!A535))</f>
        <v/>
      </c>
      <c r="B535" t="str">
        <f t="shared" si="9"/>
        <v/>
      </c>
      <c r="C535" t="str">
        <f>IF(ESITI_QUESTIONARI!C535="","",TRIM(ESITI_QUESTIONARI!C535))</f>
        <v/>
      </c>
      <c r="D535" t="str">
        <f>IFERROR(UPPER(TRIM(ESITI_QUESTIONARI!U535)),"")</f>
        <v/>
      </c>
      <c r="E535" t="str">
        <f>IFERROR(UPPER(TRIM(ESITI_QUESTIONARI!Y535)),"")</f>
        <v/>
      </c>
      <c r="F535" t="str">
        <f>IFERROR(UPPER(TRIM(ESITI_QUESTIONARI!AE535)),"")</f>
        <v/>
      </c>
      <c r="G535" t="str">
        <f>IFERROR(UPPER(TRIM(ESITI_QUESTIONARI!AI535)),"")</f>
        <v/>
      </c>
      <c r="H535" s="8" t="str">
        <f>IF(C535="","",IF(ISERROR(AVERAGE(ESITI_QUESTIONARI!N535:T535,ESITI_QUESTIONARI!V535:X535,ESITI_QUESTIONARI!Z535:AD535,ESITI_QUESTIONARI!AF535:AH535,ESITI_QUESTIONARI!AJ535:AL535,ESITI_QUESTIONARI!AN535,ESITI_QUESTIONARI!AQ535)),"NON RISPONDE",AVERAGE(ESITI_QUESTIONARI!N535:T535,ESITI_QUESTIONARI!V535:X535,ESITI_QUESTIONARI!Z535:AD535,ESITI_QUESTIONARI!AF535:AH535,ESITI_QUESTIONARI!AJ535:AL535,ESITI_QUESTIONARI!AN535,ESITI_QUESTIONARI!AQ535)))</f>
        <v/>
      </c>
    </row>
    <row r="536" spans="1:8">
      <c r="A536" t="str">
        <f>IF(ESITI_QUESTIONARI!A536="","",TRIM(ESITI_QUESTIONARI!A536))</f>
        <v/>
      </c>
      <c r="B536" t="str">
        <f t="shared" si="9"/>
        <v/>
      </c>
      <c r="C536" t="str">
        <f>IF(ESITI_QUESTIONARI!C536="","",TRIM(ESITI_QUESTIONARI!C536))</f>
        <v/>
      </c>
      <c r="D536" t="str">
        <f>IFERROR(UPPER(TRIM(ESITI_QUESTIONARI!U536)),"")</f>
        <v/>
      </c>
      <c r="E536" t="str">
        <f>IFERROR(UPPER(TRIM(ESITI_QUESTIONARI!Y536)),"")</f>
        <v/>
      </c>
      <c r="F536" t="str">
        <f>IFERROR(UPPER(TRIM(ESITI_QUESTIONARI!AE536)),"")</f>
        <v/>
      </c>
      <c r="G536" t="str">
        <f>IFERROR(UPPER(TRIM(ESITI_QUESTIONARI!AI536)),"")</f>
        <v/>
      </c>
      <c r="H536" s="8" t="str">
        <f>IF(C536="","",IF(ISERROR(AVERAGE(ESITI_QUESTIONARI!N536:T536,ESITI_QUESTIONARI!V536:X536,ESITI_QUESTIONARI!Z536:AD536,ESITI_QUESTIONARI!AF536:AH536,ESITI_QUESTIONARI!AJ536:AL536,ESITI_QUESTIONARI!AN536,ESITI_QUESTIONARI!AQ536)),"NON RISPONDE",AVERAGE(ESITI_QUESTIONARI!N536:T536,ESITI_QUESTIONARI!V536:X536,ESITI_QUESTIONARI!Z536:AD536,ESITI_QUESTIONARI!AF536:AH536,ESITI_QUESTIONARI!AJ536:AL536,ESITI_QUESTIONARI!AN536,ESITI_QUESTIONARI!AQ536)))</f>
        <v/>
      </c>
    </row>
    <row r="537" spans="1:8">
      <c r="A537" t="str">
        <f>IF(ESITI_QUESTIONARI!A537="","",TRIM(ESITI_QUESTIONARI!A537))</f>
        <v/>
      </c>
      <c r="B537" t="str">
        <f t="shared" si="9"/>
        <v/>
      </c>
      <c r="C537" t="str">
        <f>IF(ESITI_QUESTIONARI!C537="","",TRIM(ESITI_QUESTIONARI!C537))</f>
        <v/>
      </c>
      <c r="D537" t="str">
        <f>IFERROR(UPPER(TRIM(ESITI_QUESTIONARI!U537)),"")</f>
        <v/>
      </c>
      <c r="E537" t="str">
        <f>IFERROR(UPPER(TRIM(ESITI_QUESTIONARI!Y537)),"")</f>
        <v/>
      </c>
      <c r="F537" t="str">
        <f>IFERROR(UPPER(TRIM(ESITI_QUESTIONARI!AE537)),"")</f>
        <v/>
      </c>
      <c r="G537" t="str">
        <f>IFERROR(UPPER(TRIM(ESITI_QUESTIONARI!AI537)),"")</f>
        <v/>
      </c>
      <c r="H537" s="8" t="str">
        <f>IF(C537="","",IF(ISERROR(AVERAGE(ESITI_QUESTIONARI!N537:T537,ESITI_QUESTIONARI!V537:X537,ESITI_QUESTIONARI!Z537:AD537,ESITI_QUESTIONARI!AF537:AH537,ESITI_QUESTIONARI!AJ537:AL537,ESITI_QUESTIONARI!AN537,ESITI_QUESTIONARI!AQ537)),"NON RISPONDE",AVERAGE(ESITI_QUESTIONARI!N537:T537,ESITI_QUESTIONARI!V537:X537,ESITI_QUESTIONARI!Z537:AD537,ESITI_QUESTIONARI!AF537:AH537,ESITI_QUESTIONARI!AJ537:AL537,ESITI_QUESTIONARI!AN537,ESITI_QUESTIONARI!AQ537)))</f>
        <v/>
      </c>
    </row>
    <row r="538" spans="1:8">
      <c r="A538" t="str">
        <f>IF(ESITI_QUESTIONARI!A538="","",TRIM(ESITI_QUESTIONARI!A538))</f>
        <v/>
      </c>
      <c r="B538" t="str">
        <f t="shared" si="9"/>
        <v/>
      </c>
      <c r="C538" t="str">
        <f>IF(ESITI_QUESTIONARI!C538="","",TRIM(ESITI_QUESTIONARI!C538))</f>
        <v/>
      </c>
      <c r="D538" t="str">
        <f>IFERROR(UPPER(TRIM(ESITI_QUESTIONARI!U538)),"")</f>
        <v/>
      </c>
      <c r="E538" t="str">
        <f>IFERROR(UPPER(TRIM(ESITI_QUESTIONARI!Y538)),"")</f>
        <v/>
      </c>
      <c r="F538" t="str">
        <f>IFERROR(UPPER(TRIM(ESITI_QUESTIONARI!AE538)),"")</f>
        <v/>
      </c>
      <c r="G538" t="str">
        <f>IFERROR(UPPER(TRIM(ESITI_QUESTIONARI!AI538)),"")</f>
        <v/>
      </c>
      <c r="H538" s="8" t="str">
        <f>IF(C538="","",IF(ISERROR(AVERAGE(ESITI_QUESTIONARI!N538:T538,ESITI_QUESTIONARI!V538:X538,ESITI_QUESTIONARI!Z538:AD538,ESITI_QUESTIONARI!AF538:AH538,ESITI_QUESTIONARI!AJ538:AL538,ESITI_QUESTIONARI!AN538,ESITI_QUESTIONARI!AQ538)),"NON RISPONDE",AVERAGE(ESITI_QUESTIONARI!N538:T538,ESITI_QUESTIONARI!V538:X538,ESITI_QUESTIONARI!Z538:AD538,ESITI_QUESTIONARI!AF538:AH538,ESITI_QUESTIONARI!AJ538:AL538,ESITI_QUESTIONARI!AN538,ESITI_QUESTIONARI!AQ538)))</f>
        <v/>
      </c>
    </row>
    <row r="539" spans="1:8">
      <c r="A539" t="str">
        <f>IF(ESITI_QUESTIONARI!A539="","",TRIM(ESITI_QUESTIONARI!A539))</f>
        <v/>
      </c>
      <c r="B539" t="str">
        <f t="shared" si="9"/>
        <v/>
      </c>
      <c r="C539" t="str">
        <f>IF(ESITI_QUESTIONARI!C539="","",TRIM(ESITI_QUESTIONARI!C539))</f>
        <v/>
      </c>
      <c r="D539" t="str">
        <f>IFERROR(UPPER(TRIM(ESITI_QUESTIONARI!U539)),"")</f>
        <v/>
      </c>
      <c r="E539" t="str">
        <f>IFERROR(UPPER(TRIM(ESITI_QUESTIONARI!Y539)),"")</f>
        <v/>
      </c>
      <c r="F539" t="str">
        <f>IFERROR(UPPER(TRIM(ESITI_QUESTIONARI!AE539)),"")</f>
        <v/>
      </c>
      <c r="G539" t="str">
        <f>IFERROR(UPPER(TRIM(ESITI_QUESTIONARI!AI539)),"")</f>
        <v/>
      </c>
      <c r="H539" s="8" t="str">
        <f>IF(C539="","",IF(ISERROR(AVERAGE(ESITI_QUESTIONARI!N539:T539,ESITI_QUESTIONARI!V539:X539,ESITI_QUESTIONARI!Z539:AD539,ESITI_QUESTIONARI!AF539:AH539,ESITI_QUESTIONARI!AJ539:AL539,ESITI_QUESTIONARI!AN539,ESITI_QUESTIONARI!AQ539)),"NON RISPONDE",AVERAGE(ESITI_QUESTIONARI!N539:T539,ESITI_QUESTIONARI!V539:X539,ESITI_QUESTIONARI!Z539:AD539,ESITI_QUESTIONARI!AF539:AH539,ESITI_QUESTIONARI!AJ539:AL539,ESITI_QUESTIONARI!AN539,ESITI_QUESTIONARI!AQ539)))</f>
        <v/>
      </c>
    </row>
    <row r="540" spans="1:8">
      <c r="A540" t="str">
        <f>IF(ESITI_QUESTIONARI!A540="","",TRIM(ESITI_QUESTIONARI!A540))</f>
        <v/>
      </c>
      <c r="B540" t="str">
        <f t="shared" si="9"/>
        <v/>
      </c>
      <c r="C540" t="str">
        <f>IF(ESITI_QUESTIONARI!C540="","",TRIM(ESITI_QUESTIONARI!C540))</f>
        <v/>
      </c>
      <c r="D540" t="str">
        <f>IFERROR(UPPER(TRIM(ESITI_QUESTIONARI!U540)),"")</f>
        <v/>
      </c>
      <c r="E540" t="str">
        <f>IFERROR(UPPER(TRIM(ESITI_QUESTIONARI!Y540)),"")</f>
        <v/>
      </c>
      <c r="F540" t="str">
        <f>IFERROR(UPPER(TRIM(ESITI_QUESTIONARI!AE540)),"")</f>
        <v/>
      </c>
      <c r="G540" t="str">
        <f>IFERROR(UPPER(TRIM(ESITI_QUESTIONARI!AI540)),"")</f>
        <v/>
      </c>
      <c r="H540" s="8" t="str">
        <f>IF(C540="","",IF(ISERROR(AVERAGE(ESITI_QUESTIONARI!N540:T540,ESITI_QUESTIONARI!V540:X540,ESITI_QUESTIONARI!Z540:AD540,ESITI_QUESTIONARI!AF540:AH540,ESITI_QUESTIONARI!AJ540:AL540,ESITI_QUESTIONARI!AN540,ESITI_QUESTIONARI!AQ540)),"NON RISPONDE",AVERAGE(ESITI_QUESTIONARI!N540:T540,ESITI_QUESTIONARI!V540:X540,ESITI_QUESTIONARI!Z540:AD540,ESITI_QUESTIONARI!AF540:AH540,ESITI_QUESTIONARI!AJ540:AL540,ESITI_QUESTIONARI!AN540,ESITI_QUESTIONARI!AQ540)))</f>
        <v/>
      </c>
    </row>
    <row r="541" spans="1:8">
      <c r="A541" t="str">
        <f>IF(ESITI_QUESTIONARI!A541="","",TRIM(ESITI_QUESTIONARI!A541))</f>
        <v/>
      </c>
      <c r="B541" t="str">
        <f t="shared" si="9"/>
        <v/>
      </c>
      <c r="C541" t="str">
        <f>IF(ESITI_QUESTIONARI!C541="","",TRIM(ESITI_QUESTIONARI!C541))</f>
        <v/>
      </c>
      <c r="D541" t="str">
        <f>IFERROR(UPPER(TRIM(ESITI_QUESTIONARI!U541)),"")</f>
        <v/>
      </c>
      <c r="E541" t="str">
        <f>IFERROR(UPPER(TRIM(ESITI_QUESTIONARI!Y541)),"")</f>
        <v/>
      </c>
      <c r="F541" t="str">
        <f>IFERROR(UPPER(TRIM(ESITI_QUESTIONARI!AE541)),"")</f>
        <v/>
      </c>
      <c r="G541" t="str">
        <f>IFERROR(UPPER(TRIM(ESITI_QUESTIONARI!AI541)),"")</f>
        <v/>
      </c>
      <c r="H541" s="8" t="str">
        <f>IF(C541="","",IF(ISERROR(AVERAGE(ESITI_QUESTIONARI!N541:T541,ESITI_QUESTIONARI!V541:X541,ESITI_QUESTIONARI!Z541:AD541,ESITI_QUESTIONARI!AF541:AH541,ESITI_QUESTIONARI!AJ541:AL541,ESITI_QUESTIONARI!AN541,ESITI_QUESTIONARI!AQ541)),"NON RISPONDE",AVERAGE(ESITI_QUESTIONARI!N541:T541,ESITI_QUESTIONARI!V541:X541,ESITI_QUESTIONARI!Z541:AD541,ESITI_QUESTIONARI!AF541:AH541,ESITI_QUESTIONARI!AJ541:AL541,ESITI_QUESTIONARI!AN541,ESITI_QUESTIONARI!AQ541)))</f>
        <v/>
      </c>
    </row>
    <row r="542" spans="1:8">
      <c r="A542" t="str">
        <f>IF(ESITI_QUESTIONARI!A542="","",TRIM(ESITI_QUESTIONARI!A542))</f>
        <v/>
      </c>
      <c r="B542" t="str">
        <f t="shared" si="9"/>
        <v/>
      </c>
      <c r="C542" t="str">
        <f>IF(ESITI_QUESTIONARI!C542="","",TRIM(ESITI_QUESTIONARI!C542))</f>
        <v/>
      </c>
      <c r="D542" t="str">
        <f>IFERROR(UPPER(TRIM(ESITI_QUESTIONARI!U542)),"")</f>
        <v/>
      </c>
      <c r="E542" t="str">
        <f>IFERROR(UPPER(TRIM(ESITI_QUESTIONARI!Y542)),"")</f>
        <v/>
      </c>
      <c r="F542" t="str">
        <f>IFERROR(UPPER(TRIM(ESITI_QUESTIONARI!AE542)),"")</f>
        <v/>
      </c>
      <c r="G542" t="str">
        <f>IFERROR(UPPER(TRIM(ESITI_QUESTIONARI!AI542)),"")</f>
        <v/>
      </c>
      <c r="H542" s="8" t="str">
        <f>IF(C542="","",IF(ISERROR(AVERAGE(ESITI_QUESTIONARI!N542:T542,ESITI_QUESTIONARI!V542:X542,ESITI_QUESTIONARI!Z542:AD542,ESITI_QUESTIONARI!AF542:AH542,ESITI_QUESTIONARI!AJ542:AL542,ESITI_QUESTIONARI!AN542,ESITI_QUESTIONARI!AQ542)),"NON RISPONDE",AVERAGE(ESITI_QUESTIONARI!N542:T542,ESITI_QUESTIONARI!V542:X542,ESITI_QUESTIONARI!Z542:AD542,ESITI_QUESTIONARI!AF542:AH542,ESITI_QUESTIONARI!AJ542:AL542,ESITI_QUESTIONARI!AN542,ESITI_QUESTIONARI!AQ542)))</f>
        <v/>
      </c>
    </row>
    <row r="543" spans="1:8">
      <c r="A543" t="str">
        <f>IF(ESITI_QUESTIONARI!A543="","",TRIM(ESITI_QUESTIONARI!A543))</f>
        <v/>
      </c>
      <c r="B543" t="str">
        <f t="shared" si="9"/>
        <v/>
      </c>
      <c r="C543" t="str">
        <f>IF(ESITI_QUESTIONARI!C543="","",TRIM(ESITI_QUESTIONARI!C543))</f>
        <v/>
      </c>
      <c r="D543" t="str">
        <f>IFERROR(UPPER(TRIM(ESITI_QUESTIONARI!U543)),"")</f>
        <v/>
      </c>
      <c r="E543" t="str">
        <f>IFERROR(UPPER(TRIM(ESITI_QUESTIONARI!Y543)),"")</f>
        <v/>
      </c>
      <c r="F543" t="str">
        <f>IFERROR(UPPER(TRIM(ESITI_QUESTIONARI!AE543)),"")</f>
        <v/>
      </c>
      <c r="G543" t="str">
        <f>IFERROR(UPPER(TRIM(ESITI_QUESTIONARI!AI543)),"")</f>
        <v/>
      </c>
      <c r="H543" s="8" t="str">
        <f>IF(C543="","",IF(ISERROR(AVERAGE(ESITI_QUESTIONARI!N543:T543,ESITI_QUESTIONARI!V543:X543,ESITI_QUESTIONARI!Z543:AD543,ESITI_QUESTIONARI!AF543:AH543,ESITI_QUESTIONARI!AJ543:AL543,ESITI_QUESTIONARI!AN543,ESITI_QUESTIONARI!AQ543)),"NON RISPONDE",AVERAGE(ESITI_QUESTIONARI!N543:T543,ESITI_QUESTIONARI!V543:X543,ESITI_QUESTIONARI!Z543:AD543,ESITI_QUESTIONARI!AF543:AH543,ESITI_QUESTIONARI!AJ543:AL543,ESITI_QUESTIONARI!AN543,ESITI_QUESTIONARI!AQ543)))</f>
        <v/>
      </c>
    </row>
    <row r="544" spans="1:8">
      <c r="A544" t="str">
        <f>IF(ESITI_QUESTIONARI!A544="","",TRIM(ESITI_QUESTIONARI!A544))</f>
        <v/>
      </c>
      <c r="B544" t="str">
        <f t="shared" si="9"/>
        <v/>
      </c>
      <c r="C544" t="str">
        <f>IF(ESITI_QUESTIONARI!C544="","",TRIM(ESITI_QUESTIONARI!C544))</f>
        <v/>
      </c>
      <c r="D544" t="str">
        <f>IFERROR(UPPER(TRIM(ESITI_QUESTIONARI!U544)),"")</f>
        <v/>
      </c>
      <c r="E544" t="str">
        <f>IFERROR(UPPER(TRIM(ESITI_QUESTIONARI!Y544)),"")</f>
        <v/>
      </c>
      <c r="F544" t="str">
        <f>IFERROR(UPPER(TRIM(ESITI_QUESTIONARI!AE544)),"")</f>
        <v/>
      </c>
      <c r="G544" t="str">
        <f>IFERROR(UPPER(TRIM(ESITI_QUESTIONARI!AI544)),"")</f>
        <v/>
      </c>
      <c r="H544" s="8" t="str">
        <f>IF(C544="","",IF(ISERROR(AVERAGE(ESITI_QUESTIONARI!N544:T544,ESITI_QUESTIONARI!V544:X544,ESITI_QUESTIONARI!Z544:AD544,ESITI_QUESTIONARI!AF544:AH544,ESITI_QUESTIONARI!AJ544:AL544,ESITI_QUESTIONARI!AN544,ESITI_QUESTIONARI!AQ544)),"NON RISPONDE",AVERAGE(ESITI_QUESTIONARI!N544:T544,ESITI_QUESTIONARI!V544:X544,ESITI_QUESTIONARI!Z544:AD544,ESITI_QUESTIONARI!AF544:AH544,ESITI_QUESTIONARI!AJ544:AL544,ESITI_QUESTIONARI!AN544,ESITI_QUESTIONARI!AQ544)))</f>
        <v/>
      </c>
    </row>
    <row r="545" spans="1:8">
      <c r="A545" t="str">
        <f>IF(ESITI_QUESTIONARI!A545="","",TRIM(ESITI_QUESTIONARI!A545))</f>
        <v/>
      </c>
      <c r="B545" t="str">
        <f t="shared" si="9"/>
        <v/>
      </c>
      <c r="C545" t="str">
        <f>IF(ESITI_QUESTIONARI!C545="","",TRIM(ESITI_QUESTIONARI!C545))</f>
        <v/>
      </c>
      <c r="D545" t="str">
        <f>IFERROR(UPPER(TRIM(ESITI_QUESTIONARI!U545)),"")</f>
        <v/>
      </c>
      <c r="E545" t="str">
        <f>IFERROR(UPPER(TRIM(ESITI_QUESTIONARI!Y545)),"")</f>
        <v/>
      </c>
      <c r="F545" t="str">
        <f>IFERROR(UPPER(TRIM(ESITI_QUESTIONARI!AE545)),"")</f>
        <v/>
      </c>
      <c r="G545" t="str">
        <f>IFERROR(UPPER(TRIM(ESITI_QUESTIONARI!AI545)),"")</f>
        <v/>
      </c>
      <c r="H545" s="8" t="str">
        <f>IF(C545="","",IF(ISERROR(AVERAGE(ESITI_QUESTIONARI!N545:T545,ESITI_QUESTIONARI!V545:X545,ESITI_QUESTIONARI!Z545:AD545,ESITI_QUESTIONARI!AF545:AH545,ESITI_QUESTIONARI!AJ545:AL545,ESITI_QUESTIONARI!AN545,ESITI_QUESTIONARI!AQ545)),"NON RISPONDE",AVERAGE(ESITI_QUESTIONARI!N545:T545,ESITI_QUESTIONARI!V545:X545,ESITI_QUESTIONARI!Z545:AD545,ESITI_QUESTIONARI!AF545:AH545,ESITI_QUESTIONARI!AJ545:AL545,ESITI_QUESTIONARI!AN545,ESITI_QUESTIONARI!AQ545)))</f>
        <v/>
      </c>
    </row>
    <row r="546" spans="1:8">
      <c r="A546" t="str">
        <f>IF(ESITI_QUESTIONARI!A546="","",TRIM(ESITI_QUESTIONARI!A546))</f>
        <v/>
      </c>
      <c r="B546" t="str">
        <f t="shared" si="9"/>
        <v/>
      </c>
      <c r="C546" t="str">
        <f>IF(ESITI_QUESTIONARI!C546="","",TRIM(ESITI_QUESTIONARI!C546))</f>
        <v/>
      </c>
      <c r="D546" t="str">
        <f>IFERROR(UPPER(TRIM(ESITI_QUESTIONARI!U546)),"")</f>
        <v/>
      </c>
      <c r="E546" t="str">
        <f>IFERROR(UPPER(TRIM(ESITI_QUESTIONARI!Y546)),"")</f>
        <v/>
      </c>
      <c r="F546" t="str">
        <f>IFERROR(UPPER(TRIM(ESITI_QUESTIONARI!AE546)),"")</f>
        <v/>
      </c>
      <c r="G546" t="str">
        <f>IFERROR(UPPER(TRIM(ESITI_QUESTIONARI!AI546)),"")</f>
        <v/>
      </c>
      <c r="H546" s="8" t="str">
        <f>IF(C546="","",IF(ISERROR(AVERAGE(ESITI_QUESTIONARI!N546:T546,ESITI_QUESTIONARI!V546:X546,ESITI_QUESTIONARI!Z546:AD546,ESITI_QUESTIONARI!AF546:AH546,ESITI_QUESTIONARI!AJ546:AL546,ESITI_QUESTIONARI!AN546,ESITI_QUESTIONARI!AQ546)),"NON RISPONDE",AVERAGE(ESITI_QUESTIONARI!N546:T546,ESITI_QUESTIONARI!V546:X546,ESITI_QUESTIONARI!Z546:AD546,ESITI_QUESTIONARI!AF546:AH546,ESITI_QUESTIONARI!AJ546:AL546,ESITI_QUESTIONARI!AN546,ESITI_QUESTIONARI!AQ546)))</f>
        <v/>
      </c>
    </row>
    <row r="547" spans="1:8">
      <c r="A547" t="str">
        <f>IF(ESITI_QUESTIONARI!A547="","",TRIM(ESITI_QUESTIONARI!A547))</f>
        <v/>
      </c>
      <c r="B547" t="str">
        <f t="shared" si="9"/>
        <v/>
      </c>
      <c r="C547" t="str">
        <f>IF(ESITI_QUESTIONARI!C547="","",TRIM(ESITI_QUESTIONARI!C547))</f>
        <v/>
      </c>
      <c r="D547" t="str">
        <f>IFERROR(UPPER(TRIM(ESITI_QUESTIONARI!U547)),"")</f>
        <v/>
      </c>
      <c r="E547" t="str">
        <f>IFERROR(UPPER(TRIM(ESITI_QUESTIONARI!Y547)),"")</f>
        <v/>
      </c>
      <c r="F547" t="str">
        <f>IFERROR(UPPER(TRIM(ESITI_QUESTIONARI!AE547)),"")</f>
        <v/>
      </c>
      <c r="G547" t="str">
        <f>IFERROR(UPPER(TRIM(ESITI_QUESTIONARI!AI547)),"")</f>
        <v/>
      </c>
      <c r="H547" s="8" t="str">
        <f>IF(C547="","",IF(ISERROR(AVERAGE(ESITI_QUESTIONARI!N547:T547,ESITI_QUESTIONARI!V547:X547,ESITI_QUESTIONARI!Z547:AD547,ESITI_QUESTIONARI!AF547:AH547,ESITI_QUESTIONARI!AJ547:AL547,ESITI_QUESTIONARI!AN547,ESITI_QUESTIONARI!AQ547)),"NON RISPONDE",AVERAGE(ESITI_QUESTIONARI!N547:T547,ESITI_QUESTIONARI!V547:X547,ESITI_QUESTIONARI!Z547:AD547,ESITI_QUESTIONARI!AF547:AH547,ESITI_QUESTIONARI!AJ547:AL547,ESITI_QUESTIONARI!AN547,ESITI_QUESTIONARI!AQ547)))</f>
        <v/>
      </c>
    </row>
    <row r="548" spans="1:8">
      <c r="A548" t="str">
        <f>IF(ESITI_QUESTIONARI!A548="","",TRIM(ESITI_QUESTIONARI!A548))</f>
        <v/>
      </c>
      <c r="B548" t="str">
        <f t="shared" si="9"/>
        <v/>
      </c>
      <c r="C548" t="str">
        <f>IF(ESITI_QUESTIONARI!C548="","",TRIM(ESITI_QUESTIONARI!C548))</f>
        <v/>
      </c>
      <c r="D548" t="str">
        <f>IFERROR(UPPER(TRIM(ESITI_QUESTIONARI!U548)),"")</f>
        <v/>
      </c>
      <c r="E548" t="str">
        <f>IFERROR(UPPER(TRIM(ESITI_QUESTIONARI!Y548)),"")</f>
        <v/>
      </c>
      <c r="F548" t="str">
        <f>IFERROR(UPPER(TRIM(ESITI_QUESTIONARI!AE548)),"")</f>
        <v/>
      </c>
      <c r="G548" t="str">
        <f>IFERROR(UPPER(TRIM(ESITI_QUESTIONARI!AI548)),"")</f>
        <v/>
      </c>
      <c r="H548" s="8" t="str">
        <f>IF(C548="","",IF(ISERROR(AVERAGE(ESITI_QUESTIONARI!N548:T548,ESITI_QUESTIONARI!V548:X548,ESITI_QUESTIONARI!Z548:AD548,ESITI_QUESTIONARI!AF548:AH548,ESITI_QUESTIONARI!AJ548:AL548,ESITI_QUESTIONARI!AN548,ESITI_QUESTIONARI!AQ548)),"NON RISPONDE",AVERAGE(ESITI_QUESTIONARI!N548:T548,ESITI_QUESTIONARI!V548:X548,ESITI_QUESTIONARI!Z548:AD548,ESITI_QUESTIONARI!AF548:AH548,ESITI_QUESTIONARI!AJ548:AL548,ESITI_QUESTIONARI!AN548,ESITI_QUESTIONARI!AQ548)))</f>
        <v/>
      </c>
    </row>
    <row r="549" spans="1:8">
      <c r="A549" t="str">
        <f>IF(ESITI_QUESTIONARI!A549="","",TRIM(ESITI_QUESTIONARI!A549))</f>
        <v/>
      </c>
      <c r="B549" t="str">
        <f t="shared" si="9"/>
        <v/>
      </c>
      <c r="C549" t="str">
        <f>IF(ESITI_QUESTIONARI!C549="","",TRIM(ESITI_QUESTIONARI!C549))</f>
        <v/>
      </c>
      <c r="D549" t="str">
        <f>IFERROR(UPPER(TRIM(ESITI_QUESTIONARI!U549)),"")</f>
        <v/>
      </c>
      <c r="E549" t="str">
        <f>IFERROR(UPPER(TRIM(ESITI_QUESTIONARI!Y549)),"")</f>
        <v/>
      </c>
      <c r="F549" t="str">
        <f>IFERROR(UPPER(TRIM(ESITI_QUESTIONARI!AE549)),"")</f>
        <v/>
      </c>
      <c r="G549" t="str">
        <f>IFERROR(UPPER(TRIM(ESITI_QUESTIONARI!AI549)),"")</f>
        <v/>
      </c>
      <c r="H549" s="8" t="str">
        <f>IF(C549="","",IF(ISERROR(AVERAGE(ESITI_QUESTIONARI!N549:T549,ESITI_QUESTIONARI!V549:X549,ESITI_QUESTIONARI!Z549:AD549,ESITI_QUESTIONARI!AF549:AH549,ESITI_QUESTIONARI!AJ549:AL549,ESITI_QUESTIONARI!AN549,ESITI_QUESTIONARI!AQ549)),"NON RISPONDE",AVERAGE(ESITI_QUESTIONARI!N549:T549,ESITI_QUESTIONARI!V549:X549,ESITI_QUESTIONARI!Z549:AD549,ESITI_QUESTIONARI!AF549:AH549,ESITI_QUESTIONARI!AJ549:AL549,ESITI_QUESTIONARI!AN549,ESITI_QUESTIONARI!AQ549)))</f>
        <v/>
      </c>
    </row>
    <row r="550" spans="1:8">
      <c r="A550" t="str">
        <f>IF(ESITI_QUESTIONARI!A550="","",TRIM(ESITI_QUESTIONARI!A550))</f>
        <v/>
      </c>
      <c r="B550" t="str">
        <f t="shared" si="9"/>
        <v/>
      </c>
      <c r="C550" t="str">
        <f>IF(ESITI_QUESTIONARI!C550="","",TRIM(ESITI_QUESTIONARI!C550))</f>
        <v/>
      </c>
      <c r="D550" t="str">
        <f>IFERROR(UPPER(TRIM(ESITI_QUESTIONARI!U550)),"")</f>
        <v/>
      </c>
      <c r="E550" t="str">
        <f>IFERROR(UPPER(TRIM(ESITI_QUESTIONARI!Y550)),"")</f>
        <v/>
      </c>
      <c r="F550" t="str">
        <f>IFERROR(UPPER(TRIM(ESITI_QUESTIONARI!AE550)),"")</f>
        <v/>
      </c>
      <c r="G550" t="str">
        <f>IFERROR(UPPER(TRIM(ESITI_QUESTIONARI!AI550)),"")</f>
        <v/>
      </c>
      <c r="H550" s="8" t="str">
        <f>IF(C550="","",IF(ISERROR(AVERAGE(ESITI_QUESTIONARI!N550:T550,ESITI_QUESTIONARI!V550:X550,ESITI_QUESTIONARI!Z550:AD550,ESITI_QUESTIONARI!AF550:AH550,ESITI_QUESTIONARI!AJ550:AL550,ESITI_QUESTIONARI!AN550,ESITI_QUESTIONARI!AQ550)),"NON RISPONDE",AVERAGE(ESITI_QUESTIONARI!N550:T550,ESITI_QUESTIONARI!V550:X550,ESITI_QUESTIONARI!Z550:AD550,ESITI_QUESTIONARI!AF550:AH550,ESITI_QUESTIONARI!AJ550:AL550,ESITI_QUESTIONARI!AN550,ESITI_QUESTIONARI!AQ550)))</f>
        <v/>
      </c>
    </row>
    <row r="551" spans="1:8">
      <c r="A551" t="str">
        <f>IF(ESITI_QUESTIONARI!A551="","",TRIM(ESITI_QUESTIONARI!A551))</f>
        <v/>
      </c>
      <c r="B551" t="str">
        <f t="shared" si="9"/>
        <v/>
      </c>
      <c r="C551" t="str">
        <f>IF(ESITI_QUESTIONARI!C551="","",TRIM(ESITI_QUESTIONARI!C551))</f>
        <v/>
      </c>
      <c r="D551" t="str">
        <f>IFERROR(UPPER(TRIM(ESITI_QUESTIONARI!U551)),"")</f>
        <v/>
      </c>
      <c r="E551" t="str">
        <f>IFERROR(UPPER(TRIM(ESITI_QUESTIONARI!Y551)),"")</f>
        <v/>
      </c>
      <c r="F551" t="str">
        <f>IFERROR(UPPER(TRIM(ESITI_QUESTIONARI!AE551)),"")</f>
        <v/>
      </c>
      <c r="G551" t="str">
        <f>IFERROR(UPPER(TRIM(ESITI_QUESTIONARI!AI551)),"")</f>
        <v/>
      </c>
      <c r="H551" s="8" t="str">
        <f>IF(C551="","",IF(ISERROR(AVERAGE(ESITI_QUESTIONARI!N551:T551,ESITI_QUESTIONARI!V551:X551,ESITI_QUESTIONARI!Z551:AD551,ESITI_QUESTIONARI!AF551:AH551,ESITI_QUESTIONARI!AJ551:AL551,ESITI_QUESTIONARI!AN551,ESITI_QUESTIONARI!AQ551)),"NON RISPONDE",AVERAGE(ESITI_QUESTIONARI!N551:T551,ESITI_QUESTIONARI!V551:X551,ESITI_QUESTIONARI!Z551:AD551,ESITI_QUESTIONARI!AF551:AH551,ESITI_QUESTIONARI!AJ551:AL551,ESITI_QUESTIONARI!AN551,ESITI_QUESTIONARI!AQ551)))</f>
        <v/>
      </c>
    </row>
    <row r="552" spans="1:8">
      <c r="A552" t="str">
        <f>IF(ESITI_QUESTIONARI!A552="","",TRIM(ESITI_QUESTIONARI!A552))</f>
        <v/>
      </c>
      <c r="B552" t="str">
        <f t="shared" si="9"/>
        <v/>
      </c>
      <c r="C552" t="str">
        <f>IF(ESITI_QUESTIONARI!C552="","",TRIM(ESITI_QUESTIONARI!C552))</f>
        <v/>
      </c>
      <c r="D552" t="str">
        <f>IFERROR(UPPER(TRIM(ESITI_QUESTIONARI!U552)),"")</f>
        <v/>
      </c>
      <c r="E552" t="str">
        <f>IFERROR(UPPER(TRIM(ESITI_QUESTIONARI!Y552)),"")</f>
        <v/>
      </c>
      <c r="F552" t="str">
        <f>IFERROR(UPPER(TRIM(ESITI_QUESTIONARI!AE552)),"")</f>
        <v/>
      </c>
      <c r="G552" t="str">
        <f>IFERROR(UPPER(TRIM(ESITI_QUESTIONARI!AI552)),"")</f>
        <v/>
      </c>
      <c r="H552" s="8" t="str">
        <f>IF(C552="","",IF(ISERROR(AVERAGE(ESITI_QUESTIONARI!N552:T552,ESITI_QUESTIONARI!V552:X552,ESITI_QUESTIONARI!Z552:AD552,ESITI_QUESTIONARI!AF552:AH552,ESITI_QUESTIONARI!AJ552:AL552,ESITI_QUESTIONARI!AN552,ESITI_QUESTIONARI!AQ552)),"NON RISPONDE",AVERAGE(ESITI_QUESTIONARI!N552:T552,ESITI_QUESTIONARI!V552:X552,ESITI_QUESTIONARI!Z552:AD552,ESITI_QUESTIONARI!AF552:AH552,ESITI_QUESTIONARI!AJ552:AL552,ESITI_QUESTIONARI!AN552,ESITI_QUESTIONARI!AQ552)))</f>
        <v/>
      </c>
    </row>
    <row r="553" spans="1:8">
      <c r="A553" t="str">
        <f>IF(ESITI_QUESTIONARI!A553="","",TRIM(ESITI_QUESTIONARI!A553))</f>
        <v/>
      </c>
      <c r="B553" t="str">
        <f t="shared" si="9"/>
        <v/>
      </c>
      <c r="C553" t="str">
        <f>IF(ESITI_QUESTIONARI!C553="","",TRIM(ESITI_QUESTIONARI!C553))</f>
        <v/>
      </c>
      <c r="D553" t="str">
        <f>IFERROR(UPPER(TRIM(ESITI_QUESTIONARI!U553)),"")</f>
        <v/>
      </c>
      <c r="E553" t="str">
        <f>IFERROR(UPPER(TRIM(ESITI_QUESTIONARI!Y553)),"")</f>
        <v/>
      </c>
      <c r="F553" t="str">
        <f>IFERROR(UPPER(TRIM(ESITI_QUESTIONARI!AE553)),"")</f>
        <v/>
      </c>
      <c r="G553" t="str">
        <f>IFERROR(UPPER(TRIM(ESITI_QUESTIONARI!AI553)),"")</f>
        <v/>
      </c>
      <c r="H553" s="8" t="str">
        <f>IF(C553="","",IF(ISERROR(AVERAGE(ESITI_QUESTIONARI!N553:T553,ESITI_QUESTIONARI!V553:X553,ESITI_QUESTIONARI!Z553:AD553,ESITI_QUESTIONARI!AF553:AH553,ESITI_QUESTIONARI!AJ553:AL553,ESITI_QUESTIONARI!AN553,ESITI_QUESTIONARI!AQ553)),"NON RISPONDE",AVERAGE(ESITI_QUESTIONARI!N553:T553,ESITI_QUESTIONARI!V553:X553,ESITI_QUESTIONARI!Z553:AD553,ESITI_QUESTIONARI!AF553:AH553,ESITI_QUESTIONARI!AJ553:AL553,ESITI_QUESTIONARI!AN553,ESITI_QUESTIONARI!AQ553)))</f>
        <v/>
      </c>
    </row>
    <row r="554" spans="1:8">
      <c r="A554" t="str">
        <f>IF(ESITI_QUESTIONARI!A554="","",TRIM(ESITI_QUESTIONARI!A554))</f>
        <v/>
      </c>
      <c r="B554" t="str">
        <f t="shared" si="9"/>
        <v/>
      </c>
      <c r="C554" t="str">
        <f>IF(ESITI_QUESTIONARI!C554="","",TRIM(ESITI_QUESTIONARI!C554))</f>
        <v/>
      </c>
      <c r="D554" t="str">
        <f>IFERROR(UPPER(TRIM(ESITI_QUESTIONARI!U554)),"")</f>
        <v/>
      </c>
      <c r="E554" t="str">
        <f>IFERROR(UPPER(TRIM(ESITI_QUESTIONARI!Y554)),"")</f>
        <v/>
      </c>
      <c r="F554" t="str">
        <f>IFERROR(UPPER(TRIM(ESITI_QUESTIONARI!AE554)),"")</f>
        <v/>
      </c>
      <c r="G554" t="str">
        <f>IFERROR(UPPER(TRIM(ESITI_QUESTIONARI!AI554)),"")</f>
        <v/>
      </c>
      <c r="H554" s="8" t="str">
        <f>IF(C554="","",IF(ISERROR(AVERAGE(ESITI_QUESTIONARI!N554:T554,ESITI_QUESTIONARI!V554:X554,ESITI_QUESTIONARI!Z554:AD554,ESITI_QUESTIONARI!AF554:AH554,ESITI_QUESTIONARI!AJ554:AL554,ESITI_QUESTIONARI!AN554,ESITI_QUESTIONARI!AQ554)),"NON RISPONDE",AVERAGE(ESITI_QUESTIONARI!N554:T554,ESITI_QUESTIONARI!V554:X554,ESITI_QUESTIONARI!Z554:AD554,ESITI_QUESTIONARI!AF554:AH554,ESITI_QUESTIONARI!AJ554:AL554,ESITI_QUESTIONARI!AN554,ESITI_QUESTIONARI!AQ554)))</f>
        <v/>
      </c>
    </row>
    <row r="555" spans="1:8">
      <c r="A555" t="str">
        <f>IF(ESITI_QUESTIONARI!A555="","",TRIM(ESITI_QUESTIONARI!A555))</f>
        <v/>
      </c>
      <c r="B555" t="str">
        <f t="shared" si="9"/>
        <v/>
      </c>
      <c r="C555" t="str">
        <f>IF(ESITI_QUESTIONARI!C555="","",TRIM(ESITI_QUESTIONARI!C555))</f>
        <v/>
      </c>
      <c r="D555" t="str">
        <f>IFERROR(UPPER(TRIM(ESITI_QUESTIONARI!U555)),"")</f>
        <v/>
      </c>
      <c r="E555" t="str">
        <f>IFERROR(UPPER(TRIM(ESITI_QUESTIONARI!Y555)),"")</f>
        <v/>
      </c>
      <c r="F555" t="str">
        <f>IFERROR(UPPER(TRIM(ESITI_QUESTIONARI!AE555)),"")</f>
        <v/>
      </c>
      <c r="G555" t="str">
        <f>IFERROR(UPPER(TRIM(ESITI_QUESTIONARI!AI555)),"")</f>
        <v/>
      </c>
      <c r="H555" s="8" t="str">
        <f>IF(C555="","",IF(ISERROR(AVERAGE(ESITI_QUESTIONARI!N555:T555,ESITI_QUESTIONARI!V555:X555,ESITI_QUESTIONARI!Z555:AD555,ESITI_QUESTIONARI!AF555:AH555,ESITI_QUESTIONARI!AJ555:AL555,ESITI_QUESTIONARI!AN555,ESITI_QUESTIONARI!AQ555)),"NON RISPONDE",AVERAGE(ESITI_QUESTIONARI!N555:T555,ESITI_QUESTIONARI!V555:X555,ESITI_QUESTIONARI!Z555:AD555,ESITI_QUESTIONARI!AF555:AH555,ESITI_QUESTIONARI!AJ555:AL555,ESITI_QUESTIONARI!AN555,ESITI_QUESTIONARI!AQ555)))</f>
        <v/>
      </c>
    </row>
    <row r="556" spans="1:8">
      <c r="A556" t="str">
        <f>IF(ESITI_QUESTIONARI!A556="","",TRIM(ESITI_QUESTIONARI!A556))</f>
        <v/>
      </c>
      <c r="B556" t="str">
        <f t="shared" si="9"/>
        <v/>
      </c>
      <c r="C556" t="str">
        <f>IF(ESITI_QUESTIONARI!C556="","",TRIM(ESITI_QUESTIONARI!C556))</f>
        <v/>
      </c>
      <c r="D556" t="str">
        <f>IFERROR(UPPER(TRIM(ESITI_QUESTIONARI!U556)),"")</f>
        <v/>
      </c>
      <c r="E556" t="str">
        <f>IFERROR(UPPER(TRIM(ESITI_QUESTIONARI!Y556)),"")</f>
        <v/>
      </c>
      <c r="F556" t="str">
        <f>IFERROR(UPPER(TRIM(ESITI_QUESTIONARI!AE556)),"")</f>
        <v/>
      </c>
      <c r="G556" t="str">
        <f>IFERROR(UPPER(TRIM(ESITI_QUESTIONARI!AI556)),"")</f>
        <v/>
      </c>
      <c r="H556" s="8" t="str">
        <f>IF(C556="","",IF(ISERROR(AVERAGE(ESITI_QUESTIONARI!N556:T556,ESITI_QUESTIONARI!V556:X556,ESITI_QUESTIONARI!Z556:AD556,ESITI_QUESTIONARI!AF556:AH556,ESITI_QUESTIONARI!AJ556:AL556,ESITI_QUESTIONARI!AN556,ESITI_QUESTIONARI!AQ556)),"NON RISPONDE",AVERAGE(ESITI_QUESTIONARI!N556:T556,ESITI_QUESTIONARI!V556:X556,ESITI_QUESTIONARI!Z556:AD556,ESITI_QUESTIONARI!AF556:AH556,ESITI_QUESTIONARI!AJ556:AL556,ESITI_QUESTIONARI!AN556,ESITI_QUESTIONARI!AQ556)))</f>
        <v/>
      </c>
    </row>
    <row r="557" spans="1:8">
      <c r="A557" t="str">
        <f>IF(ESITI_QUESTIONARI!A557="","",TRIM(ESITI_QUESTIONARI!A557))</f>
        <v/>
      </c>
      <c r="B557" t="str">
        <f t="shared" si="9"/>
        <v/>
      </c>
      <c r="C557" t="str">
        <f>IF(ESITI_QUESTIONARI!C557="","",TRIM(ESITI_QUESTIONARI!C557))</f>
        <v/>
      </c>
      <c r="D557" t="str">
        <f>IFERROR(UPPER(TRIM(ESITI_QUESTIONARI!U557)),"")</f>
        <v/>
      </c>
      <c r="E557" t="str">
        <f>IFERROR(UPPER(TRIM(ESITI_QUESTIONARI!Y557)),"")</f>
        <v/>
      </c>
      <c r="F557" t="str">
        <f>IFERROR(UPPER(TRIM(ESITI_QUESTIONARI!AE557)),"")</f>
        <v/>
      </c>
      <c r="G557" t="str">
        <f>IFERROR(UPPER(TRIM(ESITI_QUESTIONARI!AI557)),"")</f>
        <v/>
      </c>
      <c r="H557" s="8" t="str">
        <f>IF(C557="","",IF(ISERROR(AVERAGE(ESITI_QUESTIONARI!N557:T557,ESITI_QUESTIONARI!V557:X557,ESITI_QUESTIONARI!Z557:AD557,ESITI_QUESTIONARI!AF557:AH557,ESITI_QUESTIONARI!AJ557:AL557,ESITI_QUESTIONARI!AN557,ESITI_QUESTIONARI!AQ557)),"NON RISPONDE",AVERAGE(ESITI_QUESTIONARI!N557:T557,ESITI_QUESTIONARI!V557:X557,ESITI_QUESTIONARI!Z557:AD557,ESITI_QUESTIONARI!AF557:AH557,ESITI_QUESTIONARI!AJ557:AL557,ESITI_QUESTIONARI!AN557,ESITI_QUESTIONARI!AQ557)))</f>
        <v/>
      </c>
    </row>
    <row r="558" spans="1:8">
      <c r="A558" t="str">
        <f>IF(ESITI_QUESTIONARI!A558="","",TRIM(ESITI_QUESTIONARI!A558))</f>
        <v/>
      </c>
      <c r="B558" t="str">
        <f t="shared" si="9"/>
        <v/>
      </c>
      <c r="C558" t="str">
        <f>IF(ESITI_QUESTIONARI!C558="","",TRIM(ESITI_QUESTIONARI!C558))</f>
        <v/>
      </c>
      <c r="D558" t="str">
        <f>IFERROR(UPPER(TRIM(ESITI_QUESTIONARI!U558)),"")</f>
        <v/>
      </c>
      <c r="E558" t="str">
        <f>IFERROR(UPPER(TRIM(ESITI_QUESTIONARI!Y558)),"")</f>
        <v/>
      </c>
      <c r="F558" t="str">
        <f>IFERROR(UPPER(TRIM(ESITI_QUESTIONARI!AE558)),"")</f>
        <v/>
      </c>
      <c r="G558" t="str">
        <f>IFERROR(UPPER(TRIM(ESITI_QUESTIONARI!AI558)),"")</f>
        <v/>
      </c>
      <c r="H558" s="8" t="str">
        <f>IF(C558="","",IF(ISERROR(AVERAGE(ESITI_QUESTIONARI!N558:T558,ESITI_QUESTIONARI!V558:X558,ESITI_QUESTIONARI!Z558:AD558,ESITI_QUESTIONARI!AF558:AH558,ESITI_QUESTIONARI!AJ558:AL558,ESITI_QUESTIONARI!AN558,ESITI_QUESTIONARI!AQ558)),"NON RISPONDE",AVERAGE(ESITI_QUESTIONARI!N558:T558,ESITI_QUESTIONARI!V558:X558,ESITI_QUESTIONARI!Z558:AD558,ESITI_QUESTIONARI!AF558:AH558,ESITI_QUESTIONARI!AJ558:AL558,ESITI_QUESTIONARI!AN558,ESITI_QUESTIONARI!AQ558)))</f>
        <v/>
      </c>
    </row>
    <row r="559" spans="1:8">
      <c r="A559" t="str">
        <f>IF(ESITI_QUESTIONARI!A559="","",TRIM(ESITI_QUESTIONARI!A559))</f>
        <v/>
      </c>
      <c r="B559" t="str">
        <f t="shared" si="9"/>
        <v/>
      </c>
      <c r="C559" t="str">
        <f>IF(ESITI_QUESTIONARI!C559="","",TRIM(ESITI_QUESTIONARI!C559))</f>
        <v/>
      </c>
      <c r="D559" t="str">
        <f>IFERROR(UPPER(TRIM(ESITI_QUESTIONARI!U559)),"")</f>
        <v/>
      </c>
      <c r="E559" t="str">
        <f>IFERROR(UPPER(TRIM(ESITI_QUESTIONARI!Y559)),"")</f>
        <v/>
      </c>
      <c r="F559" t="str">
        <f>IFERROR(UPPER(TRIM(ESITI_QUESTIONARI!AE559)),"")</f>
        <v/>
      </c>
      <c r="G559" t="str">
        <f>IFERROR(UPPER(TRIM(ESITI_QUESTIONARI!AI559)),"")</f>
        <v/>
      </c>
      <c r="H559" s="8" t="str">
        <f>IF(C559="","",IF(ISERROR(AVERAGE(ESITI_QUESTIONARI!N559:T559,ESITI_QUESTIONARI!V559:X559,ESITI_QUESTIONARI!Z559:AD559,ESITI_QUESTIONARI!AF559:AH559,ESITI_QUESTIONARI!AJ559:AL559,ESITI_QUESTIONARI!AN559,ESITI_QUESTIONARI!AQ559)),"NON RISPONDE",AVERAGE(ESITI_QUESTIONARI!N559:T559,ESITI_QUESTIONARI!V559:X559,ESITI_QUESTIONARI!Z559:AD559,ESITI_QUESTIONARI!AF559:AH559,ESITI_QUESTIONARI!AJ559:AL559,ESITI_QUESTIONARI!AN559,ESITI_QUESTIONARI!AQ559)))</f>
        <v/>
      </c>
    </row>
    <row r="560" spans="1:8">
      <c r="A560" t="str">
        <f>IF(ESITI_QUESTIONARI!A560="","",TRIM(ESITI_QUESTIONARI!A560))</f>
        <v/>
      </c>
      <c r="B560" t="str">
        <f t="shared" si="9"/>
        <v/>
      </c>
      <c r="C560" t="str">
        <f>IF(ESITI_QUESTIONARI!C560="","",TRIM(ESITI_QUESTIONARI!C560))</f>
        <v/>
      </c>
      <c r="D560" t="str">
        <f>IFERROR(UPPER(TRIM(ESITI_QUESTIONARI!U560)),"")</f>
        <v/>
      </c>
      <c r="E560" t="str">
        <f>IFERROR(UPPER(TRIM(ESITI_QUESTIONARI!Y560)),"")</f>
        <v/>
      </c>
      <c r="F560" t="str">
        <f>IFERROR(UPPER(TRIM(ESITI_QUESTIONARI!AE560)),"")</f>
        <v/>
      </c>
      <c r="G560" t="str">
        <f>IFERROR(UPPER(TRIM(ESITI_QUESTIONARI!AI560)),"")</f>
        <v/>
      </c>
      <c r="H560" s="8" t="str">
        <f>IF(C560="","",IF(ISERROR(AVERAGE(ESITI_QUESTIONARI!N560:T560,ESITI_QUESTIONARI!V560:X560,ESITI_QUESTIONARI!Z560:AD560,ESITI_QUESTIONARI!AF560:AH560,ESITI_QUESTIONARI!AJ560:AL560,ESITI_QUESTIONARI!AN560,ESITI_QUESTIONARI!AQ560)),"NON RISPONDE",AVERAGE(ESITI_QUESTIONARI!N560:T560,ESITI_QUESTIONARI!V560:X560,ESITI_QUESTIONARI!Z560:AD560,ESITI_QUESTIONARI!AF560:AH560,ESITI_QUESTIONARI!AJ560:AL560,ESITI_QUESTIONARI!AN560,ESITI_QUESTIONARI!AQ560)))</f>
        <v/>
      </c>
    </row>
    <row r="561" spans="1:8">
      <c r="A561" t="str">
        <f>IF(ESITI_QUESTIONARI!A561="","",TRIM(ESITI_QUESTIONARI!A561))</f>
        <v/>
      </c>
      <c r="B561" t="str">
        <f t="shared" si="9"/>
        <v/>
      </c>
      <c r="C561" t="str">
        <f>IF(ESITI_QUESTIONARI!C561="","",TRIM(ESITI_QUESTIONARI!C561))</f>
        <v/>
      </c>
      <c r="D561" t="str">
        <f>IFERROR(UPPER(TRIM(ESITI_QUESTIONARI!U561)),"")</f>
        <v/>
      </c>
      <c r="E561" t="str">
        <f>IFERROR(UPPER(TRIM(ESITI_QUESTIONARI!Y561)),"")</f>
        <v/>
      </c>
      <c r="F561" t="str">
        <f>IFERROR(UPPER(TRIM(ESITI_QUESTIONARI!AE561)),"")</f>
        <v/>
      </c>
      <c r="G561" t="str">
        <f>IFERROR(UPPER(TRIM(ESITI_QUESTIONARI!AI561)),"")</f>
        <v/>
      </c>
      <c r="H561" s="8" t="str">
        <f>IF(C561="","",IF(ISERROR(AVERAGE(ESITI_QUESTIONARI!N561:T561,ESITI_QUESTIONARI!V561:X561,ESITI_QUESTIONARI!Z561:AD561,ESITI_QUESTIONARI!AF561:AH561,ESITI_QUESTIONARI!AJ561:AL561,ESITI_QUESTIONARI!AN561,ESITI_QUESTIONARI!AQ561)),"NON RISPONDE",AVERAGE(ESITI_QUESTIONARI!N561:T561,ESITI_QUESTIONARI!V561:X561,ESITI_QUESTIONARI!Z561:AD561,ESITI_QUESTIONARI!AF561:AH561,ESITI_QUESTIONARI!AJ561:AL561,ESITI_QUESTIONARI!AN561,ESITI_QUESTIONARI!AQ561)))</f>
        <v/>
      </c>
    </row>
    <row r="562" spans="1:8">
      <c r="A562" t="str">
        <f>IF(ESITI_QUESTIONARI!A562="","",TRIM(ESITI_QUESTIONARI!A562))</f>
        <v/>
      </c>
      <c r="B562" t="str">
        <f t="shared" si="9"/>
        <v/>
      </c>
      <c r="C562" t="str">
        <f>IF(ESITI_QUESTIONARI!C562="","",TRIM(ESITI_QUESTIONARI!C562))</f>
        <v/>
      </c>
      <c r="D562" t="str">
        <f>IFERROR(UPPER(TRIM(ESITI_QUESTIONARI!U562)),"")</f>
        <v/>
      </c>
      <c r="E562" t="str">
        <f>IFERROR(UPPER(TRIM(ESITI_QUESTIONARI!Y562)),"")</f>
        <v/>
      </c>
      <c r="F562" t="str">
        <f>IFERROR(UPPER(TRIM(ESITI_QUESTIONARI!AE562)),"")</f>
        <v/>
      </c>
      <c r="G562" t="str">
        <f>IFERROR(UPPER(TRIM(ESITI_QUESTIONARI!AI562)),"")</f>
        <v/>
      </c>
      <c r="H562" s="8" t="str">
        <f>IF(C562="","",IF(ISERROR(AVERAGE(ESITI_QUESTIONARI!N562:T562,ESITI_QUESTIONARI!V562:X562,ESITI_QUESTIONARI!Z562:AD562,ESITI_QUESTIONARI!AF562:AH562,ESITI_QUESTIONARI!AJ562:AL562,ESITI_QUESTIONARI!AN562,ESITI_QUESTIONARI!AQ562)),"NON RISPONDE",AVERAGE(ESITI_QUESTIONARI!N562:T562,ESITI_QUESTIONARI!V562:X562,ESITI_QUESTIONARI!Z562:AD562,ESITI_QUESTIONARI!AF562:AH562,ESITI_QUESTIONARI!AJ562:AL562,ESITI_QUESTIONARI!AN562,ESITI_QUESTIONARI!AQ562)))</f>
        <v/>
      </c>
    </row>
    <row r="563" spans="1:8">
      <c r="A563" t="str">
        <f>IF(ESITI_QUESTIONARI!A563="","",TRIM(ESITI_QUESTIONARI!A563))</f>
        <v/>
      </c>
      <c r="B563" t="str">
        <f t="shared" si="9"/>
        <v/>
      </c>
      <c r="C563" t="str">
        <f>IF(ESITI_QUESTIONARI!C563="","",TRIM(ESITI_QUESTIONARI!C563))</f>
        <v/>
      </c>
      <c r="D563" t="str">
        <f>IFERROR(UPPER(TRIM(ESITI_QUESTIONARI!U563)),"")</f>
        <v/>
      </c>
      <c r="E563" t="str">
        <f>IFERROR(UPPER(TRIM(ESITI_QUESTIONARI!Y563)),"")</f>
        <v/>
      </c>
      <c r="F563" t="str">
        <f>IFERROR(UPPER(TRIM(ESITI_QUESTIONARI!AE563)),"")</f>
        <v/>
      </c>
      <c r="G563" t="str">
        <f>IFERROR(UPPER(TRIM(ESITI_QUESTIONARI!AI563)),"")</f>
        <v/>
      </c>
      <c r="H563" s="8" t="str">
        <f>IF(C563="","",IF(ISERROR(AVERAGE(ESITI_QUESTIONARI!N563:T563,ESITI_QUESTIONARI!V563:X563,ESITI_QUESTIONARI!Z563:AD563,ESITI_QUESTIONARI!AF563:AH563,ESITI_QUESTIONARI!AJ563:AL563,ESITI_QUESTIONARI!AN563,ESITI_QUESTIONARI!AQ563)),"NON RISPONDE",AVERAGE(ESITI_QUESTIONARI!N563:T563,ESITI_QUESTIONARI!V563:X563,ESITI_QUESTIONARI!Z563:AD563,ESITI_QUESTIONARI!AF563:AH563,ESITI_QUESTIONARI!AJ563:AL563,ESITI_QUESTIONARI!AN563,ESITI_QUESTIONARI!AQ563)))</f>
        <v/>
      </c>
    </row>
    <row r="564" spans="1:8">
      <c r="A564" t="str">
        <f>IF(ESITI_QUESTIONARI!A564="","",TRIM(ESITI_QUESTIONARI!A564))</f>
        <v/>
      </c>
      <c r="B564" t="str">
        <f t="shared" si="9"/>
        <v/>
      </c>
      <c r="C564" t="str">
        <f>IF(ESITI_QUESTIONARI!C564="","",TRIM(ESITI_QUESTIONARI!C564))</f>
        <v/>
      </c>
      <c r="D564" t="str">
        <f>IFERROR(UPPER(TRIM(ESITI_QUESTIONARI!U564)),"")</f>
        <v/>
      </c>
      <c r="E564" t="str">
        <f>IFERROR(UPPER(TRIM(ESITI_QUESTIONARI!Y564)),"")</f>
        <v/>
      </c>
      <c r="F564" t="str">
        <f>IFERROR(UPPER(TRIM(ESITI_QUESTIONARI!AE564)),"")</f>
        <v/>
      </c>
      <c r="G564" t="str">
        <f>IFERROR(UPPER(TRIM(ESITI_QUESTIONARI!AI564)),"")</f>
        <v/>
      </c>
      <c r="H564" s="8" t="str">
        <f>IF(C564="","",IF(ISERROR(AVERAGE(ESITI_QUESTIONARI!N564:T564,ESITI_QUESTIONARI!V564:X564,ESITI_QUESTIONARI!Z564:AD564,ESITI_QUESTIONARI!AF564:AH564,ESITI_QUESTIONARI!AJ564:AL564,ESITI_QUESTIONARI!AN564,ESITI_QUESTIONARI!AQ564)),"NON RISPONDE",AVERAGE(ESITI_QUESTIONARI!N564:T564,ESITI_QUESTIONARI!V564:X564,ESITI_QUESTIONARI!Z564:AD564,ESITI_QUESTIONARI!AF564:AH564,ESITI_QUESTIONARI!AJ564:AL564,ESITI_QUESTIONARI!AN564,ESITI_QUESTIONARI!AQ564)))</f>
        <v/>
      </c>
    </row>
    <row r="565" spans="1:8">
      <c r="A565" t="str">
        <f>IF(ESITI_QUESTIONARI!A565="","",TRIM(ESITI_QUESTIONARI!A565))</f>
        <v/>
      </c>
      <c r="B565" t="str">
        <f t="shared" si="9"/>
        <v/>
      </c>
      <c r="C565" t="str">
        <f>IF(ESITI_QUESTIONARI!C565="","",TRIM(ESITI_QUESTIONARI!C565))</f>
        <v/>
      </c>
      <c r="D565" t="str">
        <f>IFERROR(UPPER(TRIM(ESITI_QUESTIONARI!U565)),"")</f>
        <v/>
      </c>
      <c r="E565" t="str">
        <f>IFERROR(UPPER(TRIM(ESITI_QUESTIONARI!Y565)),"")</f>
        <v/>
      </c>
      <c r="F565" t="str">
        <f>IFERROR(UPPER(TRIM(ESITI_QUESTIONARI!AE565)),"")</f>
        <v/>
      </c>
      <c r="G565" t="str">
        <f>IFERROR(UPPER(TRIM(ESITI_QUESTIONARI!AI565)),"")</f>
        <v/>
      </c>
      <c r="H565" s="8" t="str">
        <f>IF(C565="","",IF(ISERROR(AVERAGE(ESITI_QUESTIONARI!N565:T565,ESITI_QUESTIONARI!V565:X565,ESITI_QUESTIONARI!Z565:AD565,ESITI_QUESTIONARI!AF565:AH565,ESITI_QUESTIONARI!AJ565:AL565,ESITI_QUESTIONARI!AN565,ESITI_QUESTIONARI!AQ565)),"NON RISPONDE",AVERAGE(ESITI_QUESTIONARI!N565:T565,ESITI_QUESTIONARI!V565:X565,ESITI_QUESTIONARI!Z565:AD565,ESITI_QUESTIONARI!AF565:AH565,ESITI_QUESTIONARI!AJ565:AL565,ESITI_QUESTIONARI!AN565,ESITI_QUESTIONARI!AQ565)))</f>
        <v/>
      </c>
    </row>
    <row r="566" spans="1:8">
      <c r="A566" t="str">
        <f>IF(ESITI_QUESTIONARI!A566="","",TRIM(ESITI_QUESTIONARI!A566))</f>
        <v/>
      </c>
      <c r="B566" t="str">
        <f t="shared" si="9"/>
        <v/>
      </c>
      <c r="C566" t="str">
        <f>IF(ESITI_QUESTIONARI!C566="","",TRIM(ESITI_QUESTIONARI!C566))</f>
        <v/>
      </c>
      <c r="D566" t="str">
        <f>IFERROR(UPPER(TRIM(ESITI_QUESTIONARI!U566)),"")</f>
        <v/>
      </c>
      <c r="E566" t="str">
        <f>IFERROR(UPPER(TRIM(ESITI_QUESTIONARI!Y566)),"")</f>
        <v/>
      </c>
      <c r="F566" t="str">
        <f>IFERROR(UPPER(TRIM(ESITI_QUESTIONARI!AE566)),"")</f>
        <v/>
      </c>
      <c r="G566" t="str">
        <f>IFERROR(UPPER(TRIM(ESITI_QUESTIONARI!AI566)),"")</f>
        <v/>
      </c>
      <c r="H566" s="8" t="str">
        <f>IF(C566="","",IF(ISERROR(AVERAGE(ESITI_QUESTIONARI!N566:T566,ESITI_QUESTIONARI!V566:X566,ESITI_QUESTIONARI!Z566:AD566,ESITI_QUESTIONARI!AF566:AH566,ESITI_QUESTIONARI!AJ566:AL566,ESITI_QUESTIONARI!AN566,ESITI_QUESTIONARI!AQ566)),"NON RISPONDE",AVERAGE(ESITI_QUESTIONARI!N566:T566,ESITI_QUESTIONARI!V566:X566,ESITI_QUESTIONARI!Z566:AD566,ESITI_QUESTIONARI!AF566:AH566,ESITI_QUESTIONARI!AJ566:AL566,ESITI_QUESTIONARI!AN566,ESITI_QUESTIONARI!AQ566)))</f>
        <v/>
      </c>
    </row>
    <row r="567" spans="1:8">
      <c r="A567" t="str">
        <f>IF(ESITI_QUESTIONARI!A567="","",TRIM(ESITI_QUESTIONARI!A567))</f>
        <v/>
      </c>
      <c r="B567" t="str">
        <f t="shared" si="9"/>
        <v/>
      </c>
      <c r="C567" t="str">
        <f>IF(ESITI_QUESTIONARI!C567="","",TRIM(ESITI_QUESTIONARI!C567))</f>
        <v/>
      </c>
      <c r="D567" t="str">
        <f>IFERROR(UPPER(TRIM(ESITI_QUESTIONARI!U567)),"")</f>
        <v/>
      </c>
      <c r="E567" t="str">
        <f>IFERROR(UPPER(TRIM(ESITI_QUESTIONARI!Y567)),"")</f>
        <v/>
      </c>
      <c r="F567" t="str">
        <f>IFERROR(UPPER(TRIM(ESITI_QUESTIONARI!AE567)),"")</f>
        <v/>
      </c>
      <c r="G567" t="str">
        <f>IFERROR(UPPER(TRIM(ESITI_QUESTIONARI!AI567)),"")</f>
        <v/>
      </c>
      <c r="H567" s="8" t="str">
        <f>IF(C567="","",IF(ISERROR(AVERAGE(ESITI_QUESTIONARI!N567:T567,ESITI_QUESTIONARI!V567:X567,ESITI_QUESTIONARI!Z567:AD567,ESITI_QUESTIONARI!AF567:AH567,ESITI_QUESTIONARI!AJ567:AL567,ESITI_QUESTIONARI!AN567,ESITI_QUESTIONARI!AQ567)),"NON RISPONDE",AVERAGE(ESITI_QUESTIONARI!N567:T567,ESITI_QUESTIONARI!V567:X567,ESITI_QUESTIONARI!Z567:AD567,ESITI_QUESTIONARI!AF567:AH567,ESITI_QUESTIONARI!AJ567:AL567,ESITI_QUESTIONARI!AN567,ESITI_QUESTIONARI!AQ567)))</f>
        <v/>
      </c>
    </row>
    <row r="568" spans="1:8">
      <c r="A568" t="str">
        <f>IF(ESITI_QUESTIONARI!A568="","",TRIM(ESITI_QUESTIONARI!A568))</f>
        <v/>
      </c>
      <c r="B568" t="str">
        <f t="shared" si="9"/>
        <v/>
      </c>
      <c r="C568" t="str">
        <f>IF(ESITI_QUESTIONARI!C568="","",TRIM(ESITI_QUESTIONARI!C568))</f>
        <v/>
      </c>
      <c r="D568" t="str">
        <f>IFERROR(UPPER(TRIM(ESITI_QUESTIONARI!U568)),"")</f>
        <v/>
      </c>
      <c r="E568" t="str">
        <f>IFERROR(UPPER(TRIM(ESITI_QUESTIONARI!Y568)),"")</f>
        <v/>
      </c>
      <c r="F568" t="str">
        <f>IFERROR(UPPER(TRIM(ESITI_QUESTIONARI!AE568)),"")</f>
        <v/>
      </c>
      <c r="G568" t="str">
        <f>IFERROR(UPPER(TRIM(ESITI_QUESTIONARI!AI568)),"")</f>
        <v/>
      </c>
      <c r="H568" s="8" t="str">
        <f>IF(C568="","",IF(ISERROR(AVERAGE(ESITI_QUESTIONARI!N568:T568,ESITI_QUESTIONARI!V568:X568,ESITI_QUESTIONARI!Z568:AD568,ESITI_QUESTIONARI!AF568:AH568,ESITI_QUESTIONARI!AJ568:AL568,ESITI_QUESTIONARI!AN568,ESITI_QUESTIONARI!AQ568)),"NON RISPONDE",AVERAGE(ESITI_QUESTIONARI!N568:T568,ESITI_QUESTIONARI!V568:X568,ESITI_QUESTIONARI!Z568:AD568,ESITI_QUESTIONARI!AF568:AH568,ESITI_QUESTIONARI!AJ568:AL568,ESITI_QUESTIONARI!AN568,ESITI_QUESTIONARI!AQ568)))</f>
        <v/>
      </c>
    </row>
    <row r="569" spans="1:8">
      <c r="A569" t="str">
        <f>IF(ESITI_QUESTIONARI!A569="","",TRIM(ESITI_QUESTIONARI!A569))</f>
        <v/>
      </c>
      <c r="B569" t="str">
        <f t="shared" si="9"/>
        <v/>
      </c>
      <c r="C569" t="str">
        <f>IF(ESITI_QUESTIONARI!C569="","",TRIM(ESITI_QUESTIONARI!C569))</f>
        <v/>
      </c>
      <c r="D569" t="str">
        <f>IFERROR(UPPER(TRIM(ESITI_QUESTIONARI!U569)),"")</f>
        <v/>
      </c>
      <c r="E569" t="str">
        <f>IFERROR(UPPER(TRIM(ESITI_QUESTIONARI!Y569)),"")</f>
        <v/>
      </c>
      <c r="F569" t="str">
        <f>IFERROR(UPPER(TRIM(ESITI_QUESTIONARI!AE569)),"")</f>
        <v/>
      </c>
      <c r="G569" t="str">
        <f>IFERROR(UPPER(TRIM(ESITI_QUESTIONARI!AI569)),"")</f>
        <v/>
      </c>
      <c r="H569" s="8" t="str">
        <f>IF(C569="","",IF(ISERROR(AVERAGE(ESITI_QUESTIONARI!N569:T569,ESITI_QUESTIONARI!V569:X569,ESITI_QUESTIONARI!Z569:AD569,ESITI_QUESTIONARI!AF569:AH569,ESITI_QUESTIONARI!AJ569:AL569,ESITI_QUESTIONARI!AN569,ESITI_QUESTIONARI!AQ569)),"NON RISPONDE",AVERAGE(ESITI_QUESTIONARI!N569:T569,ESITI_QUESTIONARI!V569:X569,ESITI_QUESTIONARI!Z569:AD569,ESITI_QUESTIONARI!AF569:AH569,ESITI_QUESTIONARI!AJ569:AL569,ESITI_QUESTIONARI!AN569,ESITI_QUESTIONARI!AQ569)))</f>
        <v/>
      </c>
    </row>
    <row r="570" spans="1:8">
      <c r="A570" t="str">
        <f>IF(ESITI_QUESTIONARI!A570="","",TRIM(ESITI_QUESTIONARI!A570))</f>
        <v/>
      </c>
      <c r="B570" t="str">
        <f t="shared" si="9"/>
        <v/>
      </c>
      <c r="C570" t="str">
        <f>IF(ESITI_QUESTIONARI!C570="","",TRIM(ESITI_QUESTIONARI!C570))</f>
        <v/>
      </c>
      <c r="D570" t="str">
        <f>IFERROR(UPPER(TRIM(ESITI_QUESTIONARI!U570)),"")</f>
        <v/>
      </c>
      <c r="E570" t="str">
        <f>IFERROR(UPPER(TRIM(ESITI_QUESTIONARI!Y570)),"")</f>
        <v/>
      </c>
      <c r="F570" t="str">
        <f>IFERROR(UPPER(TRIM(ESITI_QUESTIONARI!AE570)),"")</f>
        <v/>
      </c>
      <c r="G570" t="str">
        <f>IFERROR(UPPER(TRIM(ESITI_QUESTIONARI!AI570)),"")</f>
        <v/>
      </c>
      <c r="H570" s="8" t="str">
        <f>IF(C570="","",IF(ISERROR(AVERAGE(ESITI_QUESTIONARI!N570:T570,ESITI_QUESTIONARI!V570:X570,ESITI_QUESTIONARI!Z570:AD570,ESITI_QUESTIONARI!AF570:AH570,ESITI_QUESTIONARI!AJ570:AL570,ESITI_QUESTIONARI!AN570,ESITI_QUESTIONARI!AQ570)),"NON RISPONDE",AVERAGE(ESITI_QUESTIONARI!N570:T570,ESITI_QUESTIONARI!V570:X570,ESITI_QUESTIONARI!Z570:AD570,ESITI_QUESTIONARI!AF570:AH570,ESITI_QUESTIONARI!AJ570:AL570,ESITI_QUESTIONARI!AN570,ESITI_QUESTIONARI!AQ570)))</f>
        <v/>
      </c>
    </row>
    <row r="571" spans="1:8">
      <c r="A571" t="str">
        <f>IF(ESITI_QUESTIONARI!A571="","",TRIM(ESITI_QUESTIONARI!A571))</f>
        <v/>
      </c>
      <c r="B571" t="str">
        <f t="shared" si="9"/>
        <v/>
      </c>
      <c r="C571" t="str">
        <f>IF(ESITI_QUESTIONARI!C571="","",TRIM(ESITI_QUESTIONARI!C571))</f>
        <v/>
      </c>
      <c r="D571" t="str">
        <f>IFERROR(UPPER(TRIM(ESITI_QUESTIONARI!U571)),"")</f>
        <v/>
      </c>
      <c r="E571" t="str">
        <f>IFERROR(UPPER(TRIM(ESITI_QUESTIONARI!Y571)),"")</f>
        <v/>
      </c>
      <c r="F571" t="str">
        <f>IFERROR(UPPER(TRIM(ESITI_QUESTIONARI!AE571)),"")</f>
        <v/>
      </c>
      <c r="G571" t="str">
        <f>IFERROR(UPPER(TRIM(ESITI_QUESTIONARI!AI571)),"")</f>
        <v/>
      </c>
      <c r="H571" s="8" t="str">
        <f>IF(C571="","",IF(ISERROR(AVERAGE(ESITI_QUESTIONARI!N571:T571,ESITI_QUESTIONARI!V571:X571,ESITI_QUESTIONARI!Z571:AD571,ESITI_QUESTIONARI!AF571:AH571,ESITI_QUESTIONARI!AJ571:AL571,ESITI_QUESTIONARI!AN571,ESITI_QUESTIONARI!AQ571)),"NON RISPONDE",AVERAGE(ESITI_QUESTIONARI!N571:T571,ESITI_QUESTIONARI!V571:X571,ESITI_QUESTIONARI!Z571:AD571,ESITI_QUESTIONARI!AF571:AH571,ESITI_QUESTIONARI!AJ571:AL571,ESITI_QUESTIONARI!AN571,ESITI_QUESTIONARI!AQ571)))</f>
        <v/>
      </c>
    </row>
    <row r="572" spans="1:8">
      <c r="A572" t="str">
        <f>IF(ESITI_QUESTIONARI!A572="","",TRIM(ESITI_QUESTIONARI!A572))</f>
        <v/>
      </c>
      <c r="B572" t="str">
        <f t="shared" si="9"/>
        <v/>
      </c>
      <c r="C572" t="str">
        <f>IF(ESITI_QUESTIONARI!C572="","",TRIM(ESITI_QUESTIONARI!C572))</f>
        <v/>
      </c>
      <c r="D572" t="str">
        <f>IFERROR(UPPER(TRIM(ESITI_QUESTIONARI!U572)),"")</f>
        <v/>
      </c>
      <c r="E572" t="str">
        <f>IFERROR(UPPER(TRIM(ESITI_QUESTIONARI!Y572)),"")</f>
        <v/>
      </c>
      <c r="F572" t="str">
        <f>IFERROR(UPPER(TRIM(ESITI_QUESTIONARI!AE572)),"")</f>
        <v/>
      </c>
      <c r="G572" t="str">
        <f>IFERROR(UPPER(TRIM(ESITI_QUESTIONARI!AI572)),"")</f>
        <v/>
      </c>
      <c r="H572" s="8" t="str">
        <f>IF(C572="","",IF(ISERROR(AVERAGE(ESITI_QUESTIONARI!N572:T572,ESITI_QUESTIONARI!V572:X572,ESITI_QUESTIONARI!Z572:AD572,ESITI_QUESTIONARI!AF572:AH572,ESITI_QUESTIONARI!AJ572:AL572,ESITI_QUESTIONARI!AN572,ESITI_QUESTIONARI!AQ572)),"NON RISPONDE",AVERAGE(ESITI_QUESTIONARI!N572:T572,ESITI_QUESTIONARI!V572:X572,ESITI_QUESTIONARI!Z572:AD572,ESITI_QUESTIONARI!AF572:AH572,ESITI_QUESTIONARI!AJ572:AL572,ESITI_QUESTIONARI!AN572,ESITI_QUESTIONARI!AQ572)))</f>
        <v/>
      </c>
    </row>
    <row r="573" spans="1:8">
      <c r="A573" t="str">
        <f>IF(ESITI_QUESTIONARI!A573="","",TRIM(ESITI_QUESTIONARI!A573))</f>
        <v/>
      </c>
      <c r="B573" t="str">
        <f t="shared" si="9"/>
        <v/>
      </c>
      <c r="C573" t="str">
        <f>IF(ESITI_QUESTIONARI!C573="","",TRIM(ESITI_QUESTIONARI!C573))</f>
        <v/>
      </c>
      <c r="D573" t="str">
        <f>IFERROR(UPPER(TRIM(ESITI_QUESTIONARI!U573)),"")</f>
        <v/>
      </c>
      <c r="E573" t="str">
        <f>IFERROR(UPPER(TRIM(ESITI_QUESTIONARI!Y573)),"")</f>
        <v/>
      </c>
      <c r="F573" t="str">
        <f>IFERROR(UPPER(TRIM(ESITI_QUESTIONARI!AE573)),"")</f>
        <v/>
      </c>
      <c r="G573" t="str">
        <f>IFERROR(UPPER(TRIM(ESITI_QUESTIONARI!AI573)),"")</f>
        <v/>
      </c>
      <c r="H573" s="8" t="str">
        <f>IF(C573="","",IF(ISERROR(AVERAGE(ESITI_QUESTIONARI!N573:T573,ESITI_QUESTIONARI!V573:X573,ESITI_QUESTIONARI!Z573:AD573,ESITI_QUESTIONARI!AF573:AH573,ESITI_QUESTIONARI!AJ573:AL573,ESITI_QUESTIONARI!AN573,ESITI_QUESTIONARI!AQ573)),"NON RISPONDE",AVERAGE(ESITI_QUESTIONARI!N573:T573,ESITI_QUESTIONARI!V573:X573,ESITI_QUESTIONARI!Z573:AD573,ESITI_QUESTIONARI!AF573:AH573,ESITI_QUESTIONARI!AJ573:AL573,ESITI_QUESTIONARI!AN573,ESITI_QUESTIONARI!AQ573)))</f>
        <v/>
      </c>
    </row>
    <row r="574" spans="1:8">
      <c r="A574" t="str">
        <f>IF(ESITI_QUESTIONARI!A574="","",TRIM(ESITI_QUESTIONARI!A574))</f>
        <v/>
      </c>
      <c r="B574" t="str">
        <f t="shared" si="9"/>
        <v/>
      </c>
      <c r="C574" t="str">
        <f>IF(ESITI_QUESTIONARI!C574="","",TRIM(ESITI_QUESTIONARI!C574))</f>
        <v/>
      </c>
      <c r="D574" t="str">
        <f>IFERROR(UPPER(TRIM(ESITI_QUESTIONARI!U574)),"")</f>
        <v/>
      </c>
      <c r="E574" t="str">
        <f>IFERROR(UPPER(TRIM(ESITI_QUESTIONARI!Y574)),"")</f>
        <v/>
      </c>
      <c r="F574" t="str">
        <f>IFERROR(UPPER(TRIM(ESITI_QUESTIONARI!AE574)),"")</f>
        <v/>
      </c>
      <c r="G574" t="str">
        <f>IFERROR(UPPER(TRIM(ESITI_QUESTIONARI!AI574)),"")</f>
        <v/>
      </c>
      <c r="H574" s="8" t="str">
        <f>IF(C574="","",IF(ISERROR(AVERAGE(ESITI_QUESTIONARI!N574:T574,ESITI_QUESTIONARI!V574:X574,ESITI_QUESTIONARI!Z574:AD574,ESITI_QUESTIONARI!AF574:AH574,ESITI_QUESTIONARI!AJ574:AL574,ESITI_QUESTIONARI!AN574,ESITI_QUESTIONARI!AQ574)),"NON RISPONDE",AVERAGE(ESITI_QUESTIONARI!N574:T574,ESITI_QUESTIONARI!V574:X574,ESITI_QUESTIONARI!Z574:AD574,ESITI_QUESTIONARI!AF574:AH574,ESITI_QUESTIONARI!AJ574:AL574,ESITI_QUESTIONARI!AN574,ESITI_QUESTIONARI!AQ574)))</f>
        <v/>
      </c>
    </row>
    <row r="575" spans="1:8">
      <c r="A575" t="str">
        <f>IF(ESITI_QUESTIONARI!A575="","",TRIM(ESITI_QUESTIONARI!A575))</f>
        <v/>
      </c>
      <c r="B575" t="str">
        <f t="shared" si="9"/>
        <v/>
      </c>
      <c r="C575" t="str">
        <f>IF(ESITI_QUESTIONARI!C575="","",TRIM(ESITI_QUESTIONARI!C575))</f>
        <v/>
      </c>
      <c r="D575" t="str">
        <f>IFERROR(UPPER(TRIM(ESITI_QUESTIONARI!U575)),"")</f>
        <v/>
      </c>
      <c r="E575" t="str">
        <f>IFERROR(UPPER(TRIM(ESITI_QUESTIONARI!Y575)),"")</f>
        <v/>
      </c>
      <c r="F575" t="str">
        <f>IFERROR(UPPER(TRIM(ESITI_QUESTIONARI!AE575)),"")</f>
        <v/>
      </c>
      <c r="G575" t="str">
        <f>IFERROR(UPPER(TRIM(ESITI_QUESTIONARI!AI575)),"")</f>
        <v/>
      </c>
      <c r="H575" s="8" t="str">
        <f>IF(C575="","",IF(ISERROR(AVERAGE(ESITI_QUESTIONARI!N575:T575,ESITI_QUESTIONARI!V575:X575,ESITI_QUESTIONARI!Z575:AD575,ESITI_QUESTIONARI!AF575:AH575,ESITI_QUESTIONARI!AJ575:AL575,ESITI_QUESTIONARI!AN575,ESITI_QUESTIONARI!AQ575)),"NON RISPONDE",AVERAGE(ESITI_QUESTIONARI!N575:T575,ESITI_QUESTIONARI!V575:X575,ESITI_QUESTIONARI!Z575:AD575,ESITI_QUESTIONARI!AF575:AH575,ESITI_QUESTIONARI!AJ575:AL575,ESITI_QUESTIONARI!AN575,ESITI_QUESTIONARI!AQ575)))</f>
        <v/>
      </c>
    </row>
    <row r="576" spans="1:8">
      <c r="A576" t="str">
        <f>IF(ESITI_QUESTIONARI!A576="","",TRIM(ESITI_QUESTIONARI!A576))</f>
        <v/>
      </c>
      <c r="B576" t="str">
        <f t="shared" si="9"/>
        <v/>
      </c>
      <c r="C576" t="str">
        <f>IF(ESITI_QUESTIONARI!C576="","",TRIM(ESITI_QUESTIONARI!C576))</f>
        <v/>
      </c>
      <c r="D576" t="str">
        <f>IFERROR(UPPER(TRIM(ESITI_QUESTIONARI!U576)),"")</f>
        <v/>
      </c>
      <c r="E576" t="str">
        <f>IFERROR(UPPER(TRIM(ESITI_QUESTIONARI!Y576)),"")</f>
        <v/>
      </c>
      <c r="F576" t="str">
        <f>IFERROR(UPPER(TRIM(ESITI_QUESTIONARI!AE576)),"")</f>
        <v/>
      </c>
      <c r="G576" t="str">
        <f>IFERROR(UPPER(TRIM(ESITI_QUESTIONARI!AI576)),"")</f>
        <v/>
      </c>
      <c r="H576" s="8" t="str">
        <f>IF(C576="","",IF(ISERROR(AVERAGE(ESITI_QUESTIONARI!N576:T576,ESITI_QUESTIONARI!V576:X576,ESITI_QUESTIONARI!Z576:AD576,ESITI_QUESTIONARI!AF576:AH576,ESITI_QUESTIONARI!AJ576:AL576,ESITI_QUESTIONARI!AN576,ESITI_QUESTIONARI!AQ576)),"NON RISPONDE",AVERAGE(ESITI_QUESTIONARI!N576:T576,ESITI_QUESTIONARI!V576:X576,ESITI_QUESTIONARI!Z576:AD576,ESITI_QUESTIONARI!AF576:AH576,ESITI_QUESTIONARI!AJ576:AL576,ESITI_QUESTIONARI!AN576,ESITI_QUESTIONARI!AQ576)))</f>
        <v/>
      </c>
    </row>
    <row r="577" spans="1:8">
      <c r="A577" t="str">
        <f>IF(ESITI_QUESTIONARI!A577="","",TRIM(ESITI_QUESTIONARI!A577))</f>
        <v/>
      </c>
      <c r="B577" t="str">
        <f t="shared" si="9"/>
        <v/>
      </c>
      <c r="C577" t="str">
        <f>IF(ESITI_QUESTIONARI!C577="","",TRIM(ESITI_QUESTIONARI!C577))</f>
        <v/>
      </c>
      <c r="D577" t="str">
        <f>IFERROR(UPPER(TRIM(ESITI_QUESTIONARI!U577)),"")</f>
        <v/>
      </c>
      <c r="E577" t="str">
        <f>IFERROR(UPPER(TRIM(ESITI_QUESTIONARI!Y577)),"")</f>
        <v/>
      </c>
      <c r="F577" t="str">
        <f>IFERROR(UPPER(TRIM(ESITI_QUESTIONARI!AE577)),"")</f>
        <v/>
      </c>
      <c r="G577" t="str">
        <f>IFERROR(UPPER(TRIM(ESITI_QUESTIONARI!AI577)),"")</f>
        <v/>
      </c>
      <c r="H577" s="8" t="str">
        <f>IF(C577="","",IF(ISERROR(AVERAGE(ESITI_QUESTIONARI!N577:T577,ESITI_QUESTIONARI!V577:X577,ESITI_QUESTIONARI!Z577:AD577,ESITI_QUESTIONARI!AF577:AH577,ESITI_QUESTIONARI!AJ577:AL577,ESITI_QUESTIONARI!AN577,ESITI_QUESTIONARI!AQ577)),"NON RISPONDE",AVERAGE(ESITI_QUESTIONARI!N577:T577,ESITI_QUESTIONARI!V577:X577,ESITI_QUESTIONARI!Z577:AD577,ESITI_QUESTIONARI!AF577:AH577,ESITI_QUESTIONARI!AJ577:AL577,ESITI_QUESTIONARI!AN577,ESITI_QUESTIONARI!AQ577)))</f>
        <v/>
      </c>
    </row>
    <row r="578" spans="1:8">
      <c r="A578" t="str">
        <f>IF(ESITI_QUESTIONARI!A578="","",TRIM(ESITI_QUESTIONARI!A578))</f>
        <v/>
      </c>
      <c r="B578" t="str">
        <f t="shared" si="9"/>
        <v/>
      </c>
      <c r="C578" t="str">
        <f>IF(ESITI_QUESTIONARI!C578="","",TRIM(ESITI_QUESTIONARI!C578))</f>
        <v/>
      </c>
      <c r="D578" t="str">
        <f>IFERROR(UPPER(TRIM(ESITI_QUESTIONARI!U578)),"")</f>
        <v/>
      </c>
      <c r="E578" t="str">
        <f>IFERROR(UPPER(TRIM(ESITI_QUESTIONARI!Y578)),"")</f>
        <v/>
      </c>
      <c r="F578" t="str">
        <f>IFERROR(UPPER(TRIM(ESITI_QUESTIONARI!AE578)),"")</f>
        <v/>
      </c>
      <c r="G578" t="str">
        <f>IFERROR(UPPER(TRIM(ESITI_QUESTIONARI!AI578)),"")</f>
        <v/>
      </c>
      <c r="H578" s="8" t="str">
        <f>IF(C578="","",IF(ISERROR(AVERAGE(ESITI_QUESTIONARI!N578:T578,ESITI_QUESTIONARI!V578:X578,ESITI_QUESTIONARI!Z578:AD578,ESITI_QUESTIONARI!AF578:AH578,ESITI_QUESTIONARI!AJ578:AL578,ESITI_QUESTIONARI!AN578,ESITI_QUESTIONARI!AQ578)),"NON RISPONDE",AVERAGE(ESITI_QUESTIONARI!N578:T578,ESITI_QUESTIONARI!V578:X578,ESITI_QUESTIONARI!Z578:AD578,ESITI_QUESTIONARI!AF578:AH578,ESITI_QUESTIONARI!AJ578:AL578,ESITI_QUESTIONARI!AN578,ESITI_QUESTIONARI!AQ578)))</f>
        <v/>
      </c>
    </row>
    <row r="579" spans="1:8">
      <c r="A579" t="str">
        <f>IF(ESITI_QUESTIONARI!A579="","",TRIM(ESITI_QUESTIONARI!A579))</f>
        <v/>
      </c>
      <c r="B579" t="str">
        <f t="shared" ref="B579:B642" si="10">IF(C579="","",C579)</f>
        <v/>
      </c>
      <c r="C579" t="str">
        <f>IF(ESITI_QUESTIONARI!C579="","",TRIM(ESITI_QUESTIONARI!C579))</f>
        <v/>
      </c>
      <c r="D579" t="str">
        <f>IFERROR(UPPER(TRIM(ESITI_QUESTIONARI!U579)),"")</f>
        <v/>
      </c>
      <c r="E579" t="str">
        <f>IFERROR(UPPER(TRIM(ESITI_QUESTIONARI!Y579)),"")</f>
        <v/>
      </c>
      <c r="F579" t="str">
        <f>IFERROR(UPPER(TRIM(ESITI_QUESTIONARI!AE579)),"")</f>
        <v/>
      </c>
      <c r="G579" t="str">
        <f>IFERROR(UPPER(TRIM(ESITI_QUESTIONARI!AI579)),"")</f>
        <v/>
      </c>
      <c r="H579" s="8" t="str">
        <f>IF(C579="","",IF(ISERROR(AVERAGE(ESITI_QUESTIONARI!N579:T579,ESITI_QUESTIONARI!V579:X579,ESITI_QUESTIONARI!Z579:AD579,ESITI_QUESTIONARI!AF579:AH579,ESITI_QUESTIONARI!AJ579:AL579,ESITI_QUESTIONARI!AN579,ESITI_QUESTIONARI!AQ579)),"NON RISPONDE",AVERAGE(ESITI_QUESTIONARI!N579:T579,ESITI_QUESTIONARI!V579:X579,ESITI_QUESTIONARI!Z579:AD579,ESITI_QUESTIONARI!AF579:AH579,ESITI_QUESTIONARI!AJ579:AL579,ESITI_QUESTIONARI!AN579,ESITI_QUESTIONARI!AQ579)))</f>
        <v/>
      </c>
    </row>
    <row r="580" spans="1:8">
      <c r="A580" t="str">
        <f>IF(ESITI_QUESTIONARI!A580="","",TRIM(ESITI_QUESTIONARI!A580))</f>
        <v/>
      </c>
      <c r="B580" t="str">
        <f t="shared" si="10"/>
        <v/>
      </c>
      <c r="C580" t="str">
        <f>IF(ESITI_QUESTIONARI!C580="","",TRIM(ESITI_QUESTIONARI!C580))</f>
        <v/>
      </c>
      <c r="D580" t="str">
        <f>IFERROR(UPPER(TRIM(ESITI_QUESTIONARI!U580)),"")</f>
        <v/>
      </c>
      <c r="E580" t="str">
        <f>IFERROR(UPPER(TRIM(ESITI_QUESTIONARI!Y580)),"")</f>
        <v/>
      </c>
      <c r="F580" t="str">
        <f>IFERROR(UPPER(TRIM(ESITI_QUESTIONARI!AE580)),"")</f>
        <v/>
      </c>
      <c r="G580" t="str">
        <f>IFERROR(UPPER(TRIM(ESITI_QUESTIONARI!AI580)),"")</f>
        <v/>
      </c>
      <c r="H580" s="8" t="str">
        <f>IF(C580="","",IF(ISERROR(AVERAGE(ESITI_QUESTIONARI!N580:T580,ESITI_QUESTIONARI!V580:X580,ESITI_QUESTIONARI!Z580:AD580,ESITI_QUESTIONARI!AF580:AH580,ESITI_QUESTIONARI!AJ580:AL580,ESITI_QUESTIONARI!AN580,ESITI_QUESTIONARI!AQ580)),"NON RISPONDE",AVERAGE(ESITI_QUESTIONARI!N580:T580,ESITI_QUESTIONARI!V580:X580,ESITI_QUESTIONARI!Z580:AD580,ESITI_QUESTIONARI!AF580:AH580,ESITI_QUESTIONARI!AJ580:AL580,ESITI_QUESTIONARI!AN580,ESITI_QUESTIONARI!AQ580)))</f>
        <v/>
      </c>
    </row>
    <row r="581" spans="1:8">
      <c r="A581" t="str">
        <f>IF(ESITI_QUESTIONARI!A581="","",TRIM(ESITI_QUESTIONARI!A581))</f>
        <v/>
      </c>
      <c r="B581" t="str">
        <f t="shared" si="10"/>
        <v/>
      </c>
      <c r="C581" t="str">
        <f>IF(ESITI_QUESTIONARI!C581="","",TRIM(ESITI_QUESTIONARI!C581))</f>
        <v/>
      </c>
      <c r="D581" t="str">
        <f>IFERROR(UPPER(TRIM(ESITI_QUESTIONARI!U581)),"")</f>
        <v/>
      </c>
      <c r="E581" t="str">
        <f>IFERROR(UPPER(TRIM(ESITI_QUESTIONARI!Y581)),"")</f>
        <v/>
      </c>
      <c r="F581" t="str">
        <f>IFERROR(UPPER(TRIM(ESITI_QUESTIONARI!AE581)),"")</f>
        <v/>
      </c>
      <c r="G581" t="str">
        <f>IFERROR(UPPER(TRIM(ESITI_QUESTIONARI!AI581)),"")</f>
        <v/>
      </c>
      <c r="H581" s="8" t="str">
        <f>IF(C581="","",IF(ISERROR(AVERAGE(ESITI_QUESTIONARI!N581:T581,ESITI_QUESTIONARI!V581:X581,ESITI_QUESTIONARI!Z581:AD581,ESITI_QUESTIONARI!AF581:AH581,ESITI_QUESTIONARI!AJ581:AL581,ESITI_QUESTIONARI!AN581,ESITI_QUESTIONARI!AQ581)),"NON RISPONDE",AVERAGE(ESITI_QUESTIONARI!N581:T581,ESITI_QUESTIONARI!V581:X581,ESITI_QUESTIONARI!Z581:AD581,ESITI_QUESTIONARI!AF581:AH581,ESITI_QUESTIONARI!AJ581:AL581,ESITI_QUESTIONARI!AN581,ESITI_QUESTIONARI!AQ581)))</f>
        <v/>
      </c>
    </row>
    <row r="582" spans="1:8">
      <c r="A582" t="str">
        <f>IF(ESITI_QUESTIONARI!A582="","",TRIM(ESITI_QUESTIONARI!A582))</f>
        <v/>
      </c>
      <c r="B582" t="str">
        <f t="shared" si="10"/>
        <v/>
      </c>
      <c r="C582" t="str">
        <f>IF(ESITI_QUESTIONARI!C582="","",TRIM(ESITI_QUESTIONARI!C582))</f>
        <v/>
      </c>
      <c r="D582" t="str">
        <f>IFERROR(UPPER(TRIM(ESITI_QUESTIONARI!U582)),"")</f>
        <v/>
      </c>
      <c r="E582" t="str">
        <f>IFERROR(UPPER(TRIM(ESITI_QUESTIONARI!Y582)),"")</f>
        <v/>
      </c>
      <c r="F582" t="str">
        <f>IFERROR(UPPER(TRIM(ESITI_QUESTIONARI!AE582)),"")</f>
        <v/>
      </c>
      <c r="G582" t="str">
        <f>IFERROR(UPPER(TRIM(ESITI_QUESTIONARI!AI582)),"")</f>
        <v/>
      </c>
      <c r="H582" s="8" t="str">
        <f>IF(C582="","",IF(ISERROR(AVERAGE(ESITI_QUESTIONARI!N582:T582,ESITI_QUESTIONARI!V582:X582,ESITI_QUESTIONARI!Z582:AD582,ESITI_QUESTIONARI!AF582:AH582,ESITI_QUESTIONARI!AJ582:AL582,ESITI_QUESTIONARI!AN582,ESITI_QUESTIONARI!AQ582)),"NON RISPONDE",AVERAGE(ESITI_QUESTIONARI!N582:T582,ESITI_QUESTIONARI!V582:X582,ESITI_QUESTIONARI!Z582:AD582,ESITI_QUESTIONARI!AF582:AH582,ESITI_QUESTIONARI!AJ582:AL582,ESITI_QUESTIONARI!AN582,ESITI_QUESTIONARI!AQ582)))</f>
        <v/>
      </c>
    </row>
    <row r="583" spans="1:8">
      <c r="A583" t="str">
        <f>IF(ESITI_QUESTIONARI!A583="","",TRIM(ESITI_QUESTIONARI!A583))</f>
        <v/>
      </c>
      <c r="B583" t="str">
        <f t="shared" si="10"/>
        <v/>
      </c>
      <c r="C583" t="str">
        <f>IF(ESITI_QUESTIONARI!C583="","",TRIM(ESITI_QUESTIONARI!C583))</f>
        <v/>
      </c>
      <c r="D583" t="str">
        <f>IFERROR(UPPER(TRIM(ESITI_QUESTIONARI!U583)),"")</f>
        <v/>
      </c>
      <c r="E583" t="str">
        <f>IFERROR(UPPER(TRIM(ESITI_QUESTIONARI!Y583)),"")</f>
        <v/>
      </c>
      <c r="F583" t="str">
        <f>IFERROR(UPPER(TRIM(ESITI_QUESTIONARI!AE583)),"")</f>
        <v/>
      </c>
      <c r="G583" t="str">
        <f>IFERROR(UPPER(TRIM(ESITI_QUESTIONARI!AI583)),"")</f>
        <v/>
      </c>
      <c r="H583" s="8" t="str">
        <f>IF(C583="","",IF(ISERROR(AVERAGE(ESITI_QUESTIONARI!N583:T583,ESITI_QUESTIONARI!V583:X583,ESITI_QUESTIONARI!Z583:AD583,ESITI_QUESTIONARI!AF583:AH583,ESITI_QUESTIONARI!AJ583:AL583,ESITI_QUESTIONARI!AN583,ESITI_QUESTIONARI!AQ583)),"NON RISPONDE",AVERAGE(ESITI_QUESTIONARI!N583:T583,ESITI_QUESTIONARI!V583:X583,ESITI_QUESTIONARI!Z583:AD583,ESITI_QUESTIONARI!AF583:AH583,ESITI_QUESTIONARI!AJ583:AL583,ESITI_QUESTIONARI!AN583,ESITI_QUESTIONARI!AQ583)))</f>
        <v/>
      </c>
    </row>
    <row r="584" spans="1:8">
      <c r="A584" t="str">
        <f>IF(ESITI_QUESTIONARI!A584="","",TRIM(ESITI_QUESTIONARI!A584))</f>
        <v/>
      </c>
      <c r="B584" t="str">
        <f t="shared" si="10"/>
        <v/>
      </c>
      <c r="C584" t="str">
        <f>IF(ESITI_QUESTIONARI!C584="","",TRIM(ESITI_QUESTIONARI!C584))</f>
        <v/>
      </c>
      <c r="D584" t="str">
        <f>IFERROR(UPPER(TRIM(ESITI_QUESTIONARI!U584)),"")</f>
        <v/>
      </c>
      <c r="E584" t="str">
        <f>IFERROR(UPPER(TRIM(ESITI_QUESTIONARI!Y584)),"")</f>
        <v/>
      </c>
      <c r="F584" t="str">
        <f>IFERROR(UPPER(TRIM(ESITI_QUESTIONARI!AE584)),"")</f>
        <v/>
      </c>
      <c r="G584" t="str">
        <f>IFERROR(UPPER(TRIM(ESITI_QUESTIONARI!AI584)),"")</f>
        <v/>
      </c>
      <c r="H584" s="8" t="str">
        <f>IF(C584="","",IF(ISERROR(AVERAGE(ESITI_QUESTIONARI!N584:T584,ESITI_QUESTIONARI!V584:X584,ESITI_QUESTIONARI!Z584:AD584,ESITI_QUESTIONARI!AF584:AH584,ESITI_QUESTIONARI!AJ584:AL584,ESITI_QUESTIONARI!AN584,ESITI_QUESTIONARI!AQ584)),"NON RISPONDE",AVERAGE(ESITI_QUESTIONARI!N584:T584,ESITI_QUESTIONARI!V584:X584,ESITI_QUESTIONARI!Z584:AD584,ESITI_QUESTIONARI!AF584:AH584,ESITI_QUESTIONARI!AJ584:AL584,ESITI_QUESTIONARI!AN584,ESITI_QUESTIONARI!AQ584)))</f>
        <v/>
      </c>
    </row>
    <row r="585" spans="1:8">
      <c r="A585" t="str">
        <f>IF(ESITI_QUESTIONARI!A585="","",TRIM(ESITI_QUESTIONARI!A585))</f>
        <v/>
      </c>
      <c r="B585" t="str">
        <f t="shared" si="10"/>
        <v/>
      </c>
      <c r="C585" t="str">
        <f>IF(ESITI_QUESTIONARI!C585="","",TRIM(ESITI_QUESTIONARI!C585))</f>
        <v/>
      </c>
      <c r="D585" t="str">
        <f>IFERROR(UPPER(TRIM(ESITI_QUESTIONARI!U585)),"")</f>
        <v/>
      </c>
      <c r="E585" t="str">
        <f>IFERROR(UPPER(TRIM(ESITI_QUESTIONARI!Y585)),"")</f>
        <v/>
      </c>
      <c r="F585" t="str">
        <f>IFERROR(UPPER(TRIM(ESITI_QUESTIONARI!AE585)),"")</f>
        <v/>
      </c>
      <c r="G585" t="str">
        <f>IFERROR(UPPER(TRIM(ESITI_QUESTIONARI!AI585)),"")</f>
        <v/>
      </c>
      <c r="H585" s="8" t="str">
        <f>IF(C585="","",IF(ISERROR(AVERAGE(ESITI_QUESTIONARI!N585:T585,ESITI_QUESTIONARI!V585:X585,ESITI_QUESTIONARI!Z585:AD585,ESITI_QUESTIONARI!AF585:AH585,ESITI_QUESTIONARI!AJ585:AL585,ESITI_QUESTIONARI!AN585,ESITI_QUESTIONARI!AQ585)),"NON RISPONDE",AVERAGE(ESITI_QUESTIONARI!N585:T585,ESITI_QUESTIONARI!V585:X585,ESITI_QUESTIONARI!Z585:AD585,ESITI_QUESTIONARI!AF585:AH585,ESITI_QUESTIONARI!AJ585:AL585,ESITI_QUESTIONARI!AN585,ESITI_QUESTIONARI!AQ585)))</f>
        <v/>
      </c>
    </row>
    <row r="586" spans="1:8">
      <c r="A586" t="str">
        <f>IF(ESITI_QUESTIONARI!A586="","",TRIM(ESITI_QUESTIONARI!A586))</f>
        <v/>
      </c>
      <c r="B586" t="str">
        <f t="shared" si="10"/>
        <v/>
      </c>
      <c r="C586" t="str">
        <f>IF(ESITI_QUESTIONARI!C586="","",TRIM(ESITI_QUESTIONARI!C586))</f>
        <v/>
      </c>
      <c r="D586" t="str">
        <f>IFERROR(UPPER(TRIM(ESITI_QUESTIONARI!U586)),"")</f>
        <v/>
      </c>
      <c r="E586" t="str">
        <f>IFERROR(UPPER(TRIM(ESITI_QUESTIONARI!Y586)),"")</f>
        <v/>
      </c>
      <c r="F586" t="str">
        <f>IFERROR(UPPER(TRIM(ESITI_QUESTIONARI!AE586)),"")</f>
        <v/>
      </c>
      <c r="G586" t="str">
        <f>IFERROR(UPPER(TRIM(ESITI_QUESTIONARI!AI586)),"")</f>
        <v/>
      </c>
      <c r="H586" s="8" t="str">
        <f>IF(C586="","",IF(ISERROR(AVERAGE(ESITI_QUESTIONARI!N586:T586,ESITI_QUESTIONARI!V586:X586,ESITI_QUESTIONARI!Z586:AD586,ESITI_QUESTIONARI!AF586:AH586,ESITI_QUESTIONARI!AJ586:AL586,ESITI_QUESTIONARI!AN586,ESITI_QUESTIONARI!AQ586)),"NON RISPONDE",AVERAGE(ESITI_QUESTIONARI!N586:T586,ESITI_QUESTIONARI!V586:X586,ESITI_QUESTIONARI!Z586:AD586,ESITI_QUESTIONARI!AF586:AH586,ESITI_QUESTIONARI!AJ586:AL586,ESITI_QUESTIONARI!AN586,ESITI_QUESTIONARI!AQ586)))</f>
        <v/>
      </c>
    </row>
    <row r="587" spans="1:8">
      <c r="A587" t="str">
        <f>IF(ESITI_QUESTIONARI!A587="","",TRIM(ESITI_QUESTIONARI!A587))</f>
        <v/>
      </c>
      <c r="B587" t="str">
        <f t="shared" si="10"/>
        <v/>
      </c>
      <c r="C587" t="str">
        <f>IF(ESITI_QUESTIONARI!C587="","",TRIM(ESITI_QUESTIONARI!C587))</f>
        <v/>
      </c>
      <c r="D587" t="str">
        <f>IFERROR(UPPER(TRIM(ESITI_QUESTIONARI!U587)),"")</f>
        <v/>
      </c>
      <c r="E587" t="str">
        <f>IFERROR(UPPER(TRIM(ESITI_QUESTIONARI!Y587)),"")</f>
        <v/>
      </c>
      <c r="F587" t="str">
        <f>IFERROR(UPPER(TRIM(ESITI_QUESTIONARI!AE587)),"")</f>
        <v/>
      </c>
      <c r="G587" t="str">
        <f>IFERROR(UPPER(TRIM(ESITI_QUESTIONARI!AI587)),"")</f>
        <v/>
      </c>
      <c r="H587" s="8" t="str">
        <f>IF(C587="","",IF(ISERROR(AVERAGE(ESITI_QUESTIONARI!N587:T587,ESITI_QUESTIONARI!V587:X587,ESITI_QUESTIONARI!Z587:AD587,ESITI_QUESTIONARI!AF587:AH587,ESITI_QUESTIONARI!AJ587:AL587,ESITI_QUESTIONARI!AN587,ESITI_QUESTIONARI!AQ587)),"NON RISPONDE",AVERAGE(ESITI_QUESTIONARI!N587:T587,ESITI_QUESTIONARI!V587:X587,ESITI_QUESTIONARI!Z587:AD587,ESITI_QUESTIONARI!AF587:AH587,ESITI_QUESTIONARI!AJ587:AL587,ESITI_QUESTIONARI!AN587,ESITI_QUESTIONARI!AQ587)))</f>
        <v/>
      </c>
    </row>
    <row r="588" spans="1:8">
      <c r="A588" t="str">
        <f>IF(ESITI_QUESTIONARI!A588="","",TRIM(ESITI_QUESTIONARI!A588))</f>
        <v/>
      </c>
      <c r="B588" t="str">
        <f t="shared" si="10"/>
        <v/>
      </c>
      <c r="C588" t="str">
        <f>IF(ESITI_QUESTIONARI!C588="","",TRIM(ESITI_QUESTIONARI!C588))</f>
        <v/>
      </c>
      <c r="D588" t="str">
        <f>IFERROR(UPPER(TRIM(ESITI_QUESTIONARI!U588)),"")</f>
        <v/>
      </c>
      <c r="E588" t="str">
        <f>IFERROR(UPPER(TRIM(ESITI_QUESTIONARI!Y588)),"")</f>
        <v/>
      </c>
      <c r="F588" t="str">
        <f>IFERROR(UPPER(TRIM(ESITI_QUESTIONARI!AE588)),"")</f>
        <v/>
      </c>
      <c r="G588" t="str">
        <f>IFERROR(UPPER(TRIM(ESITI_QUESTIONARI!AI588)),"")</f>
        <v/>
      </c>
      <c r="H588" s="8" t="str">
        <f>IF(C588="","",IF(ISERROR(AVERAGE(ESITI_QUESTIONARI!N588:T588,ESITI_QUESTIONARI!V588:X588,ESITI_QUESTIONARI!Z588:AD588,ESITI_QUESTIONARI!AF588:AH588,ESITI_QUESTIONARI!AJ588:AL588,ESITI_QUESTIONARI!AN588,ESITI_QUESTIONARI!AQ588)),"NON RISPONDE",AVERAGE(ESITI_QUESTIONARI!N588:T588,ESITI_QUESTIONARI!V588:X588,ESITI_QUESTIONARI!Z588:AD588,ESITI_QUESTIONARI!AF588:AH588,ESITI_QUESTIONARI!AJ588:AL588,ESITI_QUESTIONARI!AN588,ESITI_QUESTIONARI!AQ588)))</f>
        <v/>
      </c>
    </row>
    <row r="589" spans="1:8">
      <c r="A589" t="str">
        <f>IF(ESITI_QUESTIONARI!A589="","",TRIM(ESITI_QUESTIONARI!A589))</f>
        <v/>
      </c>
      <c r="B589" t="str">
        <f t="shared" si="10"/>
        <v/>
      </c>
      <c r="C589" t="str">
        <f>IF(ESITI_QUESTIONARI!C589="","",TRIM(ESITI_QUESTIONARI!C589))</f>
        <v/>
      </c>
      <c r="D589" t="str">
        <f>IFERROR(UPPER(TRIM(ESITI_QUESTIONARI!U589)),"")</f>
        <v/>
      </c>
      <c r="E589" t="str">
        <f>IFERROR(UPPER(TRIM(ESITI_QUESTIONARI!Y589)),"")</f>
        <v/>
      </c>
      <c r="F589" t="str">
        <f>IFERROR(UPPER(TRIM(ESITI_QUESTIONARI!AE589)),"")</f>
        <v/>
      </c>
      <c r="G589" t="str">
        <f>IFERROR(UPPER(TRIM(ESITI_QUESTIONARI!AI589)),"")</f>
        <v/>
      </c>
      <c r="H589" s="8" t="str">
        <f>IF(C589="","",IF(ISERROR(AVERAGE(ESITI_QUESTIONARI!N589:T589,ESITI_QUESTIONARI!V589:X589,ESITI_QUESTIONARI!Z589:AD589,ESITI_QUESTIONARI!AF589:AH589,ESITI_QUESTIONARI!AJ589:AL589,ESITI_QUESTIONARI!AN589,ESITI_QUESTIONARI!AQ589)),"NON RISPONDE",AVERAGE(ESITI_QUESTIONARI!N589:T589,ESITI_QUESTIONARI!V589:X589,ESITI_QUESTIONARI!Z589:AD589,ESITI_QUESTIONARI!AF589:AH589,ESITI_QUESTIONARI!AJ589:AL589,ESITI_QUESTIONARI!AN589,ESITI_QUESTIONARI!AQ589)))</f>
        <v/>
      </c>
    </row>
    <row r="590" spans="1:8">
      <c r="A590" t="str">
        <f>IF(ESITI_QUESTIONARI!A590="","",TRIM(ESITI_QUESTIONARI!A590))</f>
        <v/>
      </c>
      <c r="B590" t="str">
        <f t="shared" si="10"/>
        <v/>
      </c>
      <c r="C590" t="str">
        <f>IF(ESITI_QUESTIONARI!C590="","",TRIM(ESITI_QUESTIONARI!C590))</f>
        <v/>
      </c>
      <c r="D590" t="str">
        <f>IFERROR(UPPER(TRIM(ESITI_QUESTIONARI!U590)),"")</f>
        <v/>
      </c>
      <c r="E590" t="str">
        <f>IFERROR(UPPER(TRIM(ESITI_QUESTIONARI!Y590)),"")</f>
        <v/>
      </c>
      <c r="F590" t="str">
        <f>IFERROR(UPPER(TRIM(ESITI_QUESTIONARI!AE590)),"")</f>
        <v/>
      </c>
      <c r="G590" t="str">
        <f>IFERROR(UPPER(TRIM(ESITI_QUESTIONARI!AI590)),"")</f>
        <v/>
      </c>
      <c r="H590" s="8" t="str">
        <f>IF(C590="","",IF(ISERROR(AVERAGE(ESITI_QUESTIONARI!N590:T590,ESITI_QUESTIONARI!V590:X590,ESITI_QUESTIONARI!Z590:AD590,ESITI_QUESTIONARI!AF590:AH590,ESITI_QUESTIONARI!AJ590:AL590,ESITI_QUESTIONARI!AN590,ESITI_QUESTIONARI!AQ590)),"NON RISPONDE",AVERAGE(ESITI_QUESTIONARI!N590:T590,ESITI_QUESTIONARI!V590:X590,ESITI_QUESTIONARI!Z590:AD590,ESITI_QUESTIONARI!AF590:AH590,ESITI_QUESTIONARI!AJ590:AL590,ESITI_QUESTIONARI!AN590,ESITI_QUESTIONARI!AQ590)))</f>
        <v/>
      </c>
    </row>
    <row r="591" spans="1:8">
      <c r="A591" t="str">
        <f>IF(ESITI_QUESTIONARI!A591="","",TRIM(ESITI_QUESTIONARI!A591))</f>
        <v/>
      </c>
      <c r="B591" t="str">
        <f t="shared" si="10"/>
        <v/>
      </c>
      <c r="C591" t="str">
        <f>IF(ESITI_QUESTIONARI!C591="","",TRIM(ESITI_QUESTIONARI!C591))</f>
        <v/>
      </c>
      <c r="D591" t="str">
        <f>IFERROR(UPPER(TRIM(ESITI_QUESTIONARI!U591)),"")</f>
        <v/>
      </c>
      <c r="E591" t="str">
        <f>IFERROR(UPPER(TRIM(ESITI_QUESTIONARI!Y591)),"")</f>
        <v/>
      </c>
      <c r="F591" t="str">
        <f>IFERROR(UPPER(TRIM(ESITI_QUESTIONARI!AE591)),"")</f>
        <v/>
      </c>
      <c r="G591" t="str">
        <f>IFERROR(UPPER(TRIM(ESITI_QUESTIONARI!AI591)),"")</f>
        <v/>
      </c>
      <c r="H591" s="8" t="str">
        <f>IF(C591="","",IF(ISERROR(AVERAGE(ESITI_QUESTIONARI!N591:T591,ESITI_QUESTIONARI!V591:X591,ESITI_QUESTIONARI!Z591:AD591,ESITI_QUESTIONARI!AF591:AH591,ESITI_QUESTIONARI!AJ591:AL591,ESITI_QUESTIONARI!AN591,ESITI_QUESTIONARI!AQ591)),"NON RISPONDE",AVERAGE(ESITI_QUESTIONARI!N591:T591,ESITI_QUESTIONARI!V591:X591,ESITI_QUESTIONARI!Z591:AD591,ESITI_QUESTIONARI!AF591:AH591,ESITI_QUESTIONARI!AJ591:AL591,ESITI_QUESTIONARI!AN591,ESITI_QUESTIONARI!AQ591)))</f>
        <v/>
      </c>
    </row>
    <row r="592" spans="1:8">
      <c r="A592" t="str">
        <f>IF(ESITI_QUESTIONARI!A592="","",TRIM(ESITI_QUESTIONARI!A592))</f>
        <v/>
      </c>
      <c r="B592" t="str">
        <f t="shared" si="10"/>
        <v/>
      </c>
      <c r="C592" t="str">
        <f>IF(ESITI_QUESTIONARI!C592="","",TRIM(ESITI_QUESTIONARI!C592))</f>
        <v/>
      </c>
      <c r="D592" t="str">
        <f>IFERROR(UPPER(TRIM(ESITI_QUESTIONARI!U592)),"")</f>
        <v/>
      </c>
      <c r="E592" t="str">
        <f>IFERROR(UPPER(TRIM(ESITI_QUESTIONARI!Y592)),"")</f>
        <v/>
      </c>
      <c r="F592" t="str">
        <f>IFERROR(UPPER(TRIM(ESITI_QUESTIONARI!AE592)),"")</f>
        <v/>
      </c>
      <c r="G592" t="str">
        <f>IFERROR(UPPER(TRIM(ESITI_QUESTIONARI!AI592)),"")</f>
        <v/>
      </c>
      <c r="H592" s="8" t="str">
        <f>IF(C592="","",IF(ISERROR(AVERAGE(ESITI_QUESTIONARI!N592:T592,ESITI_QUESTIONARI!V592:X592,ESITI_QUESTIONARI!Z592:AD592,ESITI_QUESTIONARI!AF592:AH592,ESITI_QUESTIONARI!AJ592:AL592,ESITI_QUESTIONARI!AN592,ESITI_QUESTIONARI!AQ592)),"NON RISPONDE",AVERAGE(ESITI_QUESTIONARI!N592:T592,ESITI_QUESTIONARI!V592:X592,ESITI_QUESTIONARI!Z592:AD592,ESITI_QUESTIONARI!AF592:AH592,ESITI_QUESTIONARI!AJ592:AL592,ESITI_QUESTIONARI!AN592,ESITI_QUESTIONARI!AQ592)))</f>
        <v/>
      </c>
    </row>
    <row r="593" spans="1:8">
      <c r="A593" t="str">
        <f>IF(ESITI_QUESTIONARI!A593="","",TRIM(ESITI_QUESTIONARI!A593))</f>
        <v/>
      </c>
      <c r="B593" t="str">
        <f t="shared" si="10"/>
        <v/>
      </c>
      <c r="C593" t="str">
        <f>IF(ESITI_QUESTIONARI!C593="","",TRIM(ESITI_QUESTIONARI!C593))</f>
        <v/>
      </c>
      <c r="D593" t="str">
        <f>IFERROR(UPPER(TRIM(ESITI_QUESTIONARI!U593)),"")</f>
        <v/>
      </c>
      <c r="E593" t="str">
        <f>IFERROR(UPPER(TRIM(ESITI_QUESTIONARI!Y593)),"")</f>
        <v/>
      </c>
      <c r="F593" t="str">
        <f>IFERROR(UPPER(TRIM(ESITI_QUESTIONARI!AE593)),"")</f>
        <v/>
      </c>
      <c r="G593" t="str">
        <f>IFERROR(UPPER(TRIM(ESITI_QUESTIONARI!AI593)),"")</f>
        <v/>
      </c>
      <c r="H593" s="8" t="str">
        <f>IF(C593="","",IF(ISERROR(AVERAGE(ESITI_QUESTIONARI!N593:T593,ESITI_QUESTIONARI!V593:X593,ESITI_QUESTIONARI!Z593:AD593,ESITI_QUESTIONARI!AF593:AH593,ESITI_QUESTIONARI!AJ593:AL593,ESITI_QUESTIONARI!AN593,ESITI_QUESTIONARI!AQ593)),"NON RISPONDE",AVERAGE(ESITI_QUESTIONARI!N593:T593,ESITI_QUESTIONARI!V593:X593,ESITI_QUESTIONARI!Z593:AD593,ESITI_QUESTIONARI!AF593:AH593,ESITI_QUESTIONARI!AJ593:AL593,ESITI_QUESTIONARI!AN593,ESITI_QUESTIONARI!AQ593)))</f>
        <v/>
      </c>
    </row>
    <row r="594" spans="1:8">
      <c r="A594" t="str">
        <f>IF(ESITI_QUESTIONARI!A594="","",TRIM(ESITI_QUESTIONARI!A594))</f>
        <v/>
      </c>
      <c r="B594" t="str">
        <f t="shared" si="10"/>
        <v/>
      </c>
      <c r="C594" t="str">
        <f>IF(ESITI_QUESTIONARI!C594="","",TRIM(ESITI_QUESTIONARI!C594))</f>
        <v/>
      </c>
      <c r="D594" t="str">
        <f>IFERROR(UPPER(TRIM(ESITI_QUESTIONARI!U594)),"")</f>
        <v/>
      </c>
      <c r="E594" t="str">
        <f>IFERROR(UPPER(TRIM(ESITI_QUESTIONARI!Y594)),"")</f>
        <v/>
      </c>
      <c r="F594" t="str">
        <f>IFERROR(UPPER(TRIM(ESITI_QUESTIONARI!AE594)),"")</f>
        <v/>
      </c>
      <c r="G594" t="str">
        <f>IFERROR(UPPER(TRIM(ESITI_QUESTIONARI!AI594)),"")</f>
        <v/>
      </c>
      <c r="H594" s="8" t="str">
        <f>IF(C594="","",IF(ISERROR(AVERAGE(ESITI_QUESTIONARI!N594:T594,ESITI_QUESTIONARI!V594:X594,ESITI_QUESTIONARI!Z594:AD594,ESITI_QUESTIONARI!AF594:AH594,ESITI_QUESTIONARI!AJ594:AL594,ESITI_QUESTIONARI!AN594,ESITI_QUESTIONARI!AQ594)),"NON RISPONDE",AVERAGE(ESITI_QUESTIONARI!N594:T594,ESITI_QUESTIONARI!V594:X594,ESITI_QUESTIONARI!Z594:AD594,ESITI_QUESTIONARI!AF594:AH594,ESITI_QUESTIONARI!AJ594:AL594,ESITI_QUESTIONARI!AN594,ESITI_QUESTIONARI!AQ594)))</f>
        <v/>
      </c>
    </row>
    <row r="595" spans="1:8">
      <c r="A595" t="str">
        <f>IF(ESITI_QUESTIONARI!A595="","",TRIM(ESITI_QUESTIONARI!A595))</f>
        <v/>
      </c>
      <c r="B595" t="str">
        <f t="shared" si="10"/>
        <v/>
      </c>
      <c r="C595" t="str">
        <f>IF(ESITI_QUESTIONARI!C595="","",TRIM(ESITI_QUESTIONARI!C595))</f>
        <v/>
      </c>
      <c r="D595" t="str">
        <f>IFERROR(UPPER(TRIM(ESITI_QUESTIONARI!U595)),"")</f>
        <v/>
      </c>
      <c r="E595" t="str">
        <f>IFERROR(UPPER(TRIM(ESITI_QUESTIONARI!Y595)),"")</f>
        <v/>
      </c>
      <c r="F595" t="str">
        <f>IFERROR(UPPER(TRIM(ESITI_QUESTIONARI!AE595)),"")</f>
        <v/>
      </c>
      <c r="G595" t="str">
        <f>IFERROR(UPPER(TRIM(ESITI_QUESTIONARI!AI595)),"")</f>
        <v/>
      </c>
      <c r="H595" s="8" t="str">
        <f>IF(C595="","",IF(ISERROR(AVERAGE(ESITI_QUESTIONARI!N595:T595,ESITI_QUESTIONARI!V595:X595,ESITI_QUESTIONARI!Z595:AD595,ESITI_QUESTIONARI!AF595:AH595,ESITI_QUESTIONARI!AJ595:AL595,ESITI_QUESTIONARI!AN595,ESITI_QUESTIONARI!AQ595)),"NON RISPONDE",AVERAGE(ESITI_QUESTIONARI!N595:T595,ESITI_QUESTIONARI!V595:X595,ESITI_QUESTIONARI!Z595:AD595,ESITI_QUESTIONARI!AF595:AH595,ESITI_QUESTIONARI!AJ595:AL595,ESITI_QUESTIONARI!AN595,ESITI_QUESTIONARI!AQ595)))</f>
        <v/>
      </c>
    </row>
    <row r="596" spans="1:8">
      <c r="A596" t="str">
        <f>IF(ESITI_QUESTIONARI!A596="","",TRIM(ESITI_QUESTIONARI!A596))</f>
        <v/>
      </c>
      <c r="B596" t="str">
        <f t="shared" si="10"/>
        <v/>
      </c>
      <c r="C596" t="str">
        <f>IF(ESITI_QUESTIONARI!C596="","",TRIM(ESITI_QUESTIONARI!C596))</f>
        <v/>
      </c>
      <c r="D596" t="str">
        <f>IFERROR(UPPER(TRIM(ESITI_QUESTIONARI!U596)),"")</f>
        <v/>
      </c>
      <c r="E596" t="str">
        <f>IFERROR(UPPER(TRIM(ESITI_QUESTIONARI!Y596)),"")</f>
        <v/>
      </c>
      <c r="F596" t="str">
        <f>IFERROR(UPPER(TRIM(ESITI_QUESTIONARI!AE596)),"")</f>
        <v/>
      </c>
      <c r="G596" t="str">
        <f>IFERROR(UPPER(TRIM(ESITI_QUESTIONARI!AI596)),"")</f>
        <v/>
      </c>
      <c r="H596" s="8" t="str">
        <f>IF(C596="","",IF(ISERROR(AVERAGE(ESITI_QUESTIONARI!N596:T596,ESITI_QUESTIONARI!V596:X596,ESITI_QUESTIONARI!Z596:AD596,ESITI_QUESTIONARI!AF596:AH596,ESITI_QUESTIONARI!AJ596:AL596,ESITI_QUESTIONARI!AN596,ESITI_QUESTIONARI!AQ596)),"NON RISPONDE",AVERAGE(ESITI_QUESTIONARI!N596:T596,ESITI_QUESTIONARI!V596:X596,ESITI_QUESTIONARI!Z596:AD596,ESITI_QUESTIONARI!AF596:AH596,ESITI_QUESTIONARI!AJ596:AL596,ESITI_QUESTIONARI!AN596,ESITI_QUESTIONARI!AQ596)))</f>
        <v/>
      </c>
    </row>
    <row r="597" spans="1:8">
      <c r="A597" t="str">
        <f>IF(ESITI_QUESTIONARI!A597="","",TRIM(ESITI_QUESTIONARI!A597))</f>
        <v/>
      </c>
      <c r="B597" t="str">
        <f t="shared" si="10"/>
        <v/>
      </c>
      <c r="C597" t="str">
        <f>IF(ESITI_QUESTIONARI!C597="","",TRIM(ESITI_QUESTIONARI!C597))</f>
        <v/>
      </c>
      <c r="D597" t="str">
        <f>IFERROR(UPPER(TRIM(ESITI_QUESTIONARI!U597)),"")</f>
        <v/>
      </c>
      <c r="E597" t="str">
        <f>IFERROR(UPPER(TRIM(ESITI_QUESTIONARI!Y597)),"")</f>
        <v/>
      </c>
      <c r="F597" t="str">
        <f>IFERROR(UPPER(TRIM(ESITI_QUESTIONARI!AE597)),"")</f>
        <v/>
      </c>
      <c r="G597" t="str">
        <f>IFERROR(UPPER(TRIM(ESITI_QUESTIONARI!AI597)),"")</f>
        <v/>
      </c>
      <c r="H597" s="8" t="str">
        <f>IF(C597="","",IF(ISERROR(AVERAGE(ESITI_QUESTIONARI!N597:T597,ESITI_QUESTIONARI!V597:X597,ESITI_QUESTIONARI!Z597:AD597,ESITI_QUESTIONARI!AF597:AH597,ESITI_QUESTIONARI!AJ597:AL597,ESITI_QUESTIONARI!AN597,ESITI_QUESTIONARI!AQ597)),"NON RISPONDE",AVERAGE(ESITI_QUESTIONARI!N597:T597,ESITI_QUESTIONARI!V597:X597,ESITI_QUESTIONARI!Z597:AD597,ESITI_QUESTIONARI!AF597:AH597,ESITI_QUESTIONARI!AJ597:AL597,ESITI_QUESTIONARI!AN597,ESITI_QUESTIONARI!AQ597)))</f>
        <v/>
      </c>
    </row>
    <row r="598" spans="1:8">
      <c r="A598" t="str">
        <f>IF(ESITI_QUESTIONARI!A598="","",TRIM(ESITI_QUESTIONARI!A598))</f>
        <v/>
      </c>
      <c r="B598" t="str">
        <f t="shared" si="10"/>
        <v/>
      </c>
      <c r="C598" t="str">
        <f>IF(ESITI_QUESTIONARI!C598="","",TRIM(ESITI_QUESTIONARI!C598))</f>
        <v/>
      </c>
      <c r="D598" t="str">
        <f>IFERROR(UPPER(TRIM(ESITI_QUESTIONARI!U598)),"")</f>
        <v/>
      </c>
      <c r="E598" t="str">
        <f>IFERROR(UPPER(TRIM(ESITI_QUESTIONARI!Y598)),"")</f>
        <v/>
      </c>
      <c r="F598" t="str">
        <f>IFERROR(UPPER(TRIM(ESITI_QUESTIONARI!AE598)),"")</f>
        <v/>
      </c>
      <c r="G598" t="str">
        <f>IFERROR(UPPER(TRIM(ESITI_QUESTIONARI!AI598)),"")</f>
        <v/>
      </c>
      <c r="H598" s="8" t="str">
        <f>IF(C598="","",IF(ISERROR(AVERAGE(ESITI_QUESTIONARI!N598:T598,ESITI_QUESTIONARI!V598:X598,ESITI_QUESTIONARI!Z598:AD598,ESITI_QUESTIONARI!AF598:AH598,ESITI_QUESTIONARI!AJ598:AL598,ESITI_QUESTIONARI!AN598,ESITI_QUESTIONARI!AQ598)),"NON RISPONDE",AVERAGE(ESITI_QUESTIONARI!N598:T598,ESITI_QUESTIONARI!V598:X598,ESITI_QUESTIONARI!Z598:AD598,ESITI_QUESTIONARI!AF598:AH598,ESITI_QUESTIONARI!AJ598:AL598,ESITI_QUESTIONARI!AN598,ESITI_QUESTIONARI!AQ598)))</f>
        <v/>
      </c>
    </row>
    <row r="599" spans="1:8">
      <c r="A599" t="str">
        <f>IF(ESITI_QUESTIONARI!A599="","",TRIM(ESITI_QUESTIONARI!A599))</f>
        <v/>
      </c>
      <c r="B599" t="str">
        <f t="shared" si="10"/>
        <v/>
      </c>
      <c r="C599" t="str">
        <f>IF(ESITI_QUESTIONARI!C599="","",TRIM(ESITI_QUESTIONARI!C599))</f>
        <v/>
      </c>
      <c r="D599" t="str">
        <f>IFERROR(UPPER(TRIM(ESITI_QUESTIONARI!U599)),"")</f>
        <v/>
      </c>
      <c r="E599" t="str">
        <f>IFERROR(UPPER(TRIM(ESITI_QUESTIONARI!Y599)),"")</f>
        <v/>
      </c>
      <c r="F599" t="str">
        <f>IFERROR(UPPER(TRIM(ESITI_QUESTIONARI!AE599)),"")</f>
        <v/>
      </c>
      <c r="G599" t="str">
        <f>IFERROR(UPPER(TRIM(ESITI_QUESTIONARI!AI599)),"")</f>
        <v/>
      </c>
      <c r="H599" s="8" t="str">
        <f>IF(C599="","",IF(ISERROR(AVERAGE(ESITI_QUESTIONARI!N599:T599,ESITI_QUESTIONARI!V599:X599,ESITI_QUESTIONARI!Z599:AD599,ESITI_QUESTIONARI!AF599:AH599,ESITI_QUESTIONARI!AJ599:AL599,ESITI_QUESTIONARI!AN599,ESITI_QUESTIONARI!AQ599)),"NON RISPONDE",AVERAGE(ESITI_QUESTIONARI!N599:T599,ESITI_QUESTIONARI!V599:X599,ESITI_QUESTIONARI!Z599:AD599,ESITI_QUESTIONARI!AF599:AH599,ESITI_QUESTIONARI!AJ599:AL599,ESITI_QUESTIONARI!AN599,ESITI_QUESTIONARI!AQ599)))</f>
        <v/>
      </c>
    </row>
    <row r="600" spans="1:8">
      <c r="A600" t="str">
        <f>IF(ESITI_QUESTIONARI!A600="","",TRIM(ESITI_QUESTIONARI!A600))</f>
        <v/>
      </c>
      <c r="B600" t="str">
        <f t="shared" si="10"/>
        <v/>
      </c>
      <c r="C600" t="str">
        <f>IF(ESITI_QUESTIONARI!C600="","",TRIM(ESITI_QUESTIONARI!C600))</f>
        <v/>
      </c>
      <c r="D600" t="str">
        <f>IFERROR(UPPER(TRIM(ESITI_QUESTIONARI!U600)),"")</f>
        <v/>
      </c>
      <c r="E600" t="str">
        <f>IFERROR(UPPER(TRIM(ESITI_QUESTIONARI!Y600)),"")</f>
        <v/>
      </c>
      <c r="F600" t="str">
        <f>IFERROR(UPPER(TRIM(ESITI_QUESTIONARI!AE600)),"")</f>
        <v/>
      </c>
      <c r="G600" t="str">
        <f>IFERROR(UPPER(TRIM(ESITI_QUESTIONARI!AI600)),"")</f>
        <v/>
      </c>
      <c r="H600" s="8" t="str">
        <f>IF(C600="","",IF(ISERROR(AVERAGE(ESITI_QUESTIONARI!N600:T600,ESITI_QUESTIONARI!V600:X600,ESITI_QUESTIONARI!Z600:AD600,ESITI_QUESTIONARI!AF600:AH600,ESITI_QUESTIONARI!AJ600:AL600,ESITI_QUESTIONARI!AN600,ESITI_QUESTIONARI!AQ600)),"NON RISPONDE",AVERAGE(ESITI_QUESTIONARI!N600:T600,ESITI_QUESTIONARI!V600:X600,ESITI_QUESTIONARI!Z600:AD600,ESITI_QUESTIONARI!AF600:AH600,ESITI_QUESTIONARI!AJ600:AL600,ESITI_QUESTIONARI!AN600,ESITI_QUESTIONARI!AQ600)))</f>
        <v/>
      </c>
    </row>
    <row r="601" spans="1:8">
      <c r="A601" t="str">
        <f>IF(ESITI_QUESTIONARI!A601="","",TRIM(ESITI_QUESTIONARI!A601))</f>
        <v/>
      </c>
      <c r="B601" t="str">
        <f t="shared" si="10"/>
        <v/>
      </c>
      <c r="C601" t="str">
        <f>IF(ESITI_QUESTIONARI!C601="","",TRIM(ESITI_QUESTIONARI!C601))</f>
        <v/>
      </c>
      <c r="D601" t="str">
        <f>IFERROR(UPPER(TRIM(ESITI_QUESTIONARI!U601)),"")</f>
        <v/>
      </c>
      <c r="E601" t="str">
        <f>IFERROR(UPPER(TRIM(ESITI_QUESTIONARI!Y601)),"")</f>
        <v/>
      </c>
      <c r="F601" t="str">
        <f>IFERROR(UPPER(TRIM(ESITI_QUESTIONARI!AE601)),"")</f>
        <v/>
      </c>
      <c r="G601" t="str">
        <f>IFERROR(UPPER(TRIM(ESITI_QUESTIONARI!AI601)),"")</f>
        <v/>
      </c>
      <c r="H601" s="8" t="str">
        <f>IF(C601="","",IF(ISERROR(AVERAGE(ESITI_QUESTIONARI!N601:T601,ESITI_QUESTIONARI!V601:X601,ESITI_QUESTIONARI!Z601:AD601,ESITI_QUESTIONARI!AF601:AH601,ESITI_QUESTIONARI!AJ601:AL601,ESITI_QUESTIONARI!AN601,ESITI_QUESTIONARI!AQ601)),"NON RISPONDE",AVERAGE(ESITI_QUESTIONARI!N601:T601,ESITI_QUESTIONARI!V601:X601,ESITI_QUESTIONARI!Z601:AD601,ESITI_QUESTIONARI!AF601:AH601,ESITI_QUESTIONARI!AJ601:AL601,ESITI_QUESTIONARI!AN601,ESITI_QUESTIONARI!AQ601)))</f>
        <v/>
      </c>
    </row>
    <row r="602" spans="1:8">
      <c r="A602" t="str">
        <f>IF(ESITI_QUESTIONARI!A602="","",TRIM(ESITI_QUESTIONARI!A602))</f>
        <v/>
      </c>
      <c r="B602" t="str">
        <f t="shared" si="10"/>
        <v/>
      </c>
      <c r="C602" t="str">
        <f>IF(ESITI_QUESTIONARI!C602="","",TRIM(ESITI_QUESTIONARI!C602))</f>
        <v/>
      </c>
      <c r="D602" t="str">
        <f>IFERROR(UPPER(TRIM(ESITI_QUESTIONARI!U602)),"")</f>
        <v/>
      </c>
      <c r="E602" t="str">
        <f>IFERROR(UPPER(TRIM(ESITI_QUESTIONARI!Y602)),"")</f>
        <v/>
      </c>
      <c r="F602" t="str">
        <f>IFERROR(UPPER(TRIM(ESITI_QUESTIONARI!AE602)),"")</f>
        <v/>
      </c>
      <c r="G602" t="str">
        <f>IFERROR(UPPER(TRIM(ESITI_QUESTIONARI!AI602)),"")</f>
        <v/>
      </c>
      <c r="H602" s="8" t="str">
        <f>IF(C602="","",IF(ISERROR(AVERAGE(ESITI_QUESTIONARI!N602:T602,ESITI_QUESTIONARI!V602:X602,ESITI_QUESTIONARI!Z602:AD602,ESITI_QUESTIONARI!AF602:AH602,ESITI_QUESTIONARI!AJ602:AL602,ESITI_QUESTIONARI!AN602,ESITI_QUESTIONARI!AQ602)),"NON RISPONDE",AVERAGE(ESITI_QUESTIONARI!N602:T602,ESITI_QUESTIONARI!V602:X602,ESITI_QUESTIONARI!Z602:AD602,ESITI_QUESTIONARI!AF602:AH602,ESITI_QUESTIONARI!AJ602:AL602,ESITI_QUESTIONARI!AN602,ESITI_QUESTIONARI!AQ602)))</f>
        <v/>
      </c>
    </row>
    <row r="603" spans="1:8">
      <c r="A603" t="str">
        <f>IF(ESITI_QUESTIONARI!A603="","",TRIM(ESITI_QUESTIONARI!A603))</f>
        <v/>
      </c>
      <c r="B603" t="str">
        <f t="shared" si="10"/>
        <v/>
      </c>
      <c r="C603" t="str">
        <f>IF(ESITI_QUESTIONARI!C603="","",TRIM(ESITI_QUESTIONARI!C603))</f>
        <v/>
      </c>
      <c r="D603" t="str">
        <f>IFERROR(UPPER(TRIM(ESITI_QUESTIONARI!U603)),"")</f>
        <v/>
      </c>
      <c r="E603" t="str">
        <f>IFERROR(UPPER(TRIM(ESITI_QUESTIONARI!Y603)),"")</f>
        <v/>
      </c>
      <c r="F603" t="str">
        <f>IFERROR(UPPER(TRIM(ESITI_QUESTIONARI!AE603)),"")</f>
        <v/>
      </c>
      <c r="G603" t="str">
        <f>IFERROR(UPPER(TRIM(ESITI_QUESTIONARI!AI603)),"")</f>
        <v/>
      </c>
      <c r="H603" s="8" t="str">
        <f>IF(C603="","",IF(ISERROR(AVERAGE(ESITI_QUESTIONARI!N603:T603,ESITI_QUESTIONARI!V603:X603,ESITI_QUESTIONARI!Z603:AD603,ESITI_QUESTIONARI!AF603:AH603,ESITI_QUESTIONARI!AJ603:AL603,ESITI_QUESTIONARI!AN603,ESITI_QUESTIONARI!AQ603)),"NON RISPONDE",AVERAGE(ESITI_QUESTIONARI!N603:T603,ESITI_QUESTIONARI!V603:X603,ESITI_QUESTIONARI!Z603:AD603,ESITI_QUESTIONARI!AF603:AH603,ESITI_QUESTIONARI!AJ603:AL603,ESITI_QUESTIONARI!AN603,ESITI_QUESTIONARI!AQ603)))</f>
        <v/>
      </c>
    </row>
    <row r="604" spans="1:8">
      <c r="A604" t="str">
        <f>IF(ESITI_QUESTIONARI!A604="","",TRIM(ESITI_QUESTIONARI!A604))</f>
        <v/>
      </c>
      <c r="B604" t="str">
        <f t="shared" si="10"/>
        <v/>
      </c>
      <c r="C604" t="str">
        <f>IF(ESITI_QUESTIONARI!C604="","",TRIM(ESITI_QUESTIONARI!C604))</f>
        <v/>
      </c>
      <c r="D604" t="str">
        <f>IFERROR(UPPER(TRIM(ESITI_QUESTIONARI!U604)),"")</f>
        <v/>
      </c>
      <c r="E604" t="str">
        <f>IFERROR(UPPER(TRIM(ESITI_QUESTIONARI!Y604)),"")</f>
        <v/>
      </c>
      <c r="F604" t="str">
        <f>IFERROR(UPPER(TRIM(ESITI_QUESTIONARI!AE604)),"")</f>
        <v/>
      </c>
      <c r="G604" t="str">
        <f>IFERROR(UPPER(TRIM(ESITI_QUESTIONARI!AI604)),"")</f>
        <v/>
      </c>
      <c r="H604" s="8" t="str">
        <f>IF(C604="","",IF(ISERROR(AVERAGE(ESITI_QUESTIONARI!N604:T604,ESITI_QUESTIONARI!V604:X604,ESITI_QUESTIONARI!Z604:AD604,ESITI_QUESTIONARI!AF604:AH604,ESITI_QUESTIONARI!AJ604:AL604,ESITI_QUESTIONARI!AN604,ESITI_QUESTIONARI!AQ604)),"NON RISPONDE",AVERAGE(ESITI_QUESTIONARI!N604:T604,ESITI_QUESTIONARI!V604:X604,ESITI_QUESTIONARI!Z604:AD604,ESITI_QUESTIONARI!AF604:AH604,ESITI_QUESTIONARI!AJ604:AL604,ESITI_QUESTIONARI!AN604,ESITI_QUESTIONARI!AQ604)))</f>
        <v/>
      </c>
    </row>
    <row r="605" spans="1:8">
      <c r="A605" t="str">
        <f>IF(ESITI_QUESTIONARI!A605="","",TRIM(ESITI_QUESTIONARI!A605))</f>
        <v/>
      </c>
      <c r="B605" t="str">
        <f t="shared" si="10"/>
        <v/>
      </c>
      <c r="C605" t="str">
        <f>IF(ESITI_QUESTIONARI!C605="","",TRIM(ESITI_QUESTIONARI!C605))</f>
        <v/>
      </c>
      <c r="D605" t="str">
        <f>IFERROR(UPPER(TRIM(ESITI_QUESTIONARI!U605)),"")</f>
        <v/>
      </c>
      <c r="E605" t="str">
        <f>IFERROR(UPPER(TRIM(ESITI_QUESTIONARI!Y605)),"")</f>
        <v/>
      </c>
      <c r="F605" t="str">
        <f>IFERROR(UPPER(TRIM(ESITI_QUESTIONARI!AE605)),"")</f>
        <v/>
      </c>
      <c r="G605" t="str">
        <f>IFERROR(UPPER(TRIM(ESITI_QUESTIONARI!AI605)),"")</f>
        <v/>
      </c>
      <c r="H605" s="8" t="str">
        <f>IF(C605="","",IF(ISERROR(AVERAGE(ESITI_QUESTIONARI!N605:T605,ESITI_QUESTIONARI!V605:X605,ESITI_QUESTIONARI!Z605:AD605,ESITI_QUESTIONARI!AF605:AH605,ESITI_QUESTIONARI!AJ605:AL605,ESITI_QUESTIONARI!AN605,ESITI_QUESTIONARI!AQ605)),"NON RISPONDE",AVERAGE(ESITI_QUESTIONARI!N605:T605,ESITI_QUESTIONARI!V605:X605,ESITI_QUESTIONARI!Z605:AD605,ESITI_QUESTIONARI!AF605:AH605,ESITI_QUESTIONARI!AJ605:AL605,ESITI_QUESTIONARI!AN605,ESITI_QUESTIONARI!AQ605)))</f>
        <v/>
      </c>
    </row>
    <row r="606" spans="1:8">
      <c r="A606" t="str">
        <f>IF(ESITI_QUESTIONARI!A606="","",TRIM(ESITI_QUESTIONARI!A606))</f>
        <v/>
      </c>
      <c r="B606" t="str">
        <f t="shared" si="10"/>
        <v/>
      </c>
      <c r="C606" t="str">
        <f>IF(ESITI_QUESTIONARI!C606="","",TRIM(ESITI_QUESTIONARI!C606))</f>
        <v/>
      </c>
      <c r="D606" t="str">
        <f>IFERROR(UPPER(TRIM(ESITI_QUESTIONARI!U606)),"")</f>
        <v/>
      </c>
      <c r="E606" t="str">
        <f>IFERROR(UPPER(TRIM(ESITI_QUESTIONARI!Y606)),"")</f>
        <v/>
      </c>
      <c r="F606" t="str">
        <f>IFERROR(UPPER(TRIM(ESITI_QUESTIONARI!AE606)),"")</f>
        <v/>
      </c>
      <c r="G606" t="str">
        <f>IFERROR(UPPER(TRIM(ESITI_QUESTIONARI!AI606)),"")</f>
        <v/>
      </c>
      <c r="H606" s="8" t="str">
        <f>IF(C606="","",IF(ISERROR(AVERAGE(ESITI_QUESTIONARI!N606:T606,ESITI_QUESTIONARI!V606:X606,ESITI_QUESTIONARI!Z606:AD606,ESITI_QUESTIONARI!AF606:AH606,ESITI_QUESTIONARI!AJ606:AL606,ESITI_QUESTIONARI!AN606,ESITI_QUESTIONARI!AQ606)),"NON RISPONDE",AVERAGE(ESITI_QUESTIONARI!N606:T606,ESITI_QUESTIONARI!V606:X606,ESITI_QUESTIONARI!Z606:AD606,ESITI_QUESTIONARI!AF606:AH606,ESITI_QUESTIONARI!AJ606:AL606,ESITI_QUESTIONARI!AN606,ESITI_QUESTIONARI!AQ606)))</f>
        <v/>
      </c>
    </row>
    <row r="607" spans="1:8">
      <c r="A607" t="str">
        <f>IF(ESITI_QUESTIONARI!A607="","",TRIM(ESITI_QUESTIONARI!A607))</f>
        <v/>
      </c>
      <c r="B607" t="str">
        <f t="shared" si="10"/>
        <v/>
      </c>
      <c r="C607" t="str">
        <f>IF(ESITI_QUESTIONARI!C607="","",TRIM(ESITI_QUESTIONARI!C607))</f>
        <v/>
      </c>
      <c r="D607" t="str">
        <f>IFERROR(UPPER(TRIM(ESITI_QUESTIONARI!U607)),"")</f>
        <v/>
      </c>
      <c r="E607" t="str">
        <f>IFERROR(UPPER(TRIM(ESITI_QUESTIONARI!Y607)),"")</f>
        <v/>
      </c>
      <c r="F607" t="str">
        <f>IFERROR(UPPER(TRIM(ESITI_QUESTIONARI!AE607)),"")</f>
        <v/>
      </c>
      <c r="G607" t="str">
        <f>IFERROR(UPPER(TRIM(ESITI_QUESTIONARI!AI607)),"")</f>
        <v/>
      </c>
      <c r="H607" s="8" t="str">
        <f>IF(C607="","",IF(ISERROR(AVERAGE(ESITI_QUESTIONARI!N607:T607,ESITI_QUESTIONARI!V607:X607,ESITI_QUESTIONARI!Z607:AD607,ESITI_QUESTIONARI!AF607:AH607,ESITI_QUESTIONARI!AJ607:AL607,ESITI_QUESTIONARI!AN607,ESITI_QUESTIONARI!AQ607)),"NON RISPONDE",AVERAGE(ESITI_QUESTIONARI!N607:T607,ESITI_QUESTIONARI!V607:X607,ESITI_QUESTIONARI!Z607:AD607,ESITI_QUESTIONARI!AF607:AH607,ESITI_QUESTIONARI!AJ607:AL607,ESITI_QUESTIONARI!AN607,ESITI_QUESTIONARI!AQ607)))</f>
        <v/>
      </c>
    </row>
    <row r="608" spans="1:8">
      <c r="A608" t="str">
        <f>IF(ESITI_QUESTIONARI!A608="","",TRIM(ESITI_QUESTIONARI!A608))</f>
        <v/>
      </c>
      <c r="B608" t="str">
        <f t="shared" si="10"/>
        <v/>
      </c>
      <c r="C608" t="str">
        <f>IF(ESITI_QUESTIONARI!C608="","",TRIM(ESITI_QUESTIONARI!C608))</f>
        <v/>
      </c>
      <c r="D608" t="str">
        <f>IFERROR(UPPER(TRIM(ESITI_QUESTIONARI!U608)),"")</f>
        <v/>
      </c>
      <c r="E608" t="str">
        <f>IFERROR(UPPER(TRIM(ESITI_QUESTIONARI!Y608)),"")</f>
        <v/>
      </c>
      <c r="F608" t="str">
        <f>IFERROR(UPPER(TRIM(ESITI_QUESTIONARI!AE608)),"")</f>
        <v/>
      </c>
      <c r="G608" t="str">
        <f>IFERROR(UPPER(TRIM(ESITI_QUESTIONARI!AI608)),"")</f>
        <v/>
      </c>
      <c r="H608" s="8" t="str">
        <f>IF(C608="","",IF(ISERROR(AVERAGE(ESITI_QUESTIONARI!N608:T608,ESITI_QUESTIONARI!V608:X608,ESITI_QUESTIONARI!Z608:AD608,ESITI_QUESTIONARI!AF608:AH608,ESITI_QUESTIONARI!AJ608:AL608,ESITI_QUESTIONARI!AN608,ESITI_QUESTIONARI!AQ608)),"NON RISPONDE",AVERAGE(ESITI_QUESTIONARI!N608:T608,ESITI_QUESTIONARI!V608:X608,ESITI_QUESTIONARI!Z608:AD608,ESITI_QUESTIONARI!AF608:AH608,ESITI_QUESTIONARI!AJ608:AL608,ESITI_QUESTIONARI!AN608,ESITI_QUESTIONARI!AQ608)))</f>
        <v/>
      </c>
    </row>
    <row r="609" spans="1:8">
      <c r="A609" t="str">
        <f>IF(ESITI_QUESTIONARI!A609="","",TRIM(ESITI_QUESTIONARI!A609))</f>
        <v/>
      </c>
      <c r="B609" t="str">
        <f t="shared" si="10"/>
        <v/>
      </c>
      <c r="C609" t="str">
        <f>IF(ESITI_QUESTIONARI!C609="","",TRIM(ESITI_QUESTIONARI!C609))</f>
        <v/>
      </c>
      <c r="D609" t="str">
        <f>IFERROR(UPPER(TRIM(ESITI_QUESTIONARI!U609)),"")</f>
        <v/>
      </c>
      <c r="E609" t="str">
        <f>IFERROR(UPPER(TRIM(ESITI_QUESTIONARI!Y609)),"")</f>
        <v/>
      </c>
      <c r="F609" t="str">
        <f>IFERROR(UPPER(TRIM(ESITI_QUESTIONARI!AE609)),"")</f>
        <v/>
      </c>
      <c r="G609" t="str">
        <f>IFERROR(UPPER(TRIM(ESITI_QUESTIONARI!AI609)),"")</f>
        <v/>
      </c>
      <c r="H609" s="8" t="str">
        <f>IF(C609="","",IF(ISERROR(AVERAGE(ESITI_QUESTIONARI!N609:T609,ESITI_QUESTIONARI!V609:X609,ESITI_QUESTIONARI!Z609:AD609,ESITI_QUESTIONARI!AF609:AH609,ESITI_QUESTIONARI!AJ609:AL609,ESITI_QUESTIONARI!AN609,ESITI_QUESTIONARI!AQ609)),"NON RISPONDE",AVERAGE(ESITI_QUESTIONARI!N609:T609,ESITI_QUESTIONARI!V609:X609,ESITI_QUESTIONARI!Z609:AD609,ESITI_QUESTIONARI!AF609:AH609,ESITI_QUESTIONARI!AJ609:AL609,ESITI_QUESTIONARI!AN609,ESITI_QUESTIONARI!AQ609)))</f>
        <v/>
      </c>
    </row>
    <row r="610" spans="1:8">
      <c r="A610" t="str">
        <f>IF(ESITI_QUESTIONARI!A610="","",TRIM(ESITI_QUESTIONARI!A610))</f>
        <v/>
      </c>
      <c r="B610" t="str">
        <f t="shared" si="10"/>
        <v/>
      </c>
      <c r="C610" t="str">
        <f>IF(ESITI_QUESTIONARI!C610="","",TRIM(ESITI_QUESTIONARI!C610))</f>
        <v/>
      </c>
      <c r="D610" t="str">
        <f>IFERROR(UPPER(TRIM(ESITI_QUESTIONARI!U610)),"")</f>
        <v/>
      </c>
      <c r="E610" t="str">
        <f>IFERROR(UPPER(TRIM(ESITI_QUESTIONARI!Y610)),"")</f>
        <v/>
      </c>
      <c r="F610" t="str">
        <f>IFERROR(UPPER(TRIM(ESITI_QUESTIONARI!AE610)),"")</f>
        <v/>
      </c>
      <c r="G610" t="str">
        <f>IFERROR(UPPER(TRIM(ESITI_QUESTIONARI!AI610)),"")</f>
        <v/>
      </c>
      <c r="H610" s="8" t="str">
        <f>IF(C610="","",IF(ISERROR(AVERAGE(ESITI_QUESTIONARI!N610:T610,ESITI_QUESTIONARI!V610:X610,ESITI_QUESTIONARI!Z610:AD610,ESITI_QUESTIONARI!AF610:AH610,ESITI_QUESTIONARI!AJ610:AL610,ESITI_QUESTIONARI!AN610,ESITI_QUESTIONARI!AQ610)),"NON RISPONDE",AVERAGE(ESITI_QUESTIONARI!N610:T610,ESITI_QUESTIONARI!V610:X610,ESITI_QUESTIONARI!Z610:AD610,ESITI_QUESTIONARI!AF610:AH610,ESITI_QUESTIONARI!AJ610:AL610,ESITI_QUESTIONARI!AN610,ESITI_QUESTIONARI!AQ610)))</f>
        <v/>
      </c>
    </row>
    <row r="611" spans="1:8">
      <c r="A611" t="str">
        <f>IF(ESITI_QUESTIONARI!A611="","",TRIM(ESITI_QUESTIONARI!A611))</f>
        <v/>
      </c>
      <c r="B611" t="str">
        <f t="shared" si="10"/>
        <v/>
      </c>
      <c r="C611" t="str">
        <f>IF(ESITI_QUESTIONARI!C611="","",TRIM(ESITI_QUESTIONARI!C611))</f>
        <v/>
      </c>
      <c r="D611" t="str">
        <f>IFERROR(UPPER(TRIM(ESITI_QUESTIONARI!U611)),"")</f>
        <v/>
      </c>
      <c r="E611" t="str">
        <f>IFERROR(UPPER(TRIM(ESITI_QUESTIONARI!Y611)),"")</f>
        <v/>
      </c>
      <c r="F611" t="str">
        <f>IFERROR(UPPER(TRIM(ESITI_QUESTIONARI!AE611)),"")</f>
        <v/>
      </c>
      <c r="G611" t="str">
        <f>IFERROR(UPPER(TRIM(ESITI_QUESTIONARI!AI611)),"")</f>
        <v/>
      </c>
      <c r="H611" s="8" t="str">
        <f>IF(C611="","",IF(ISERROR(AVERAGE(ESITI_QUESTIONARI!N611:T611,ESITI_QUESTIONARI!V611:X611,ESITI_QUESTIONARI!Z611:AD611,ESITI_QUESTIONARI!AF611:AH611,ESITI_QUESTIONARI!AJ611:AL611,ESITI_QUESTIONARI!AN611,ESITI_QUESTIONARI!AQ611)),"NON RISPONDE",AVERAGE(ESITI_QUESTIONARI!N611:T611,ESITI_QUESTIONARI!V611:X611,ESITI_QUESTIONARI!Z611:AD611,ESITI_QUESTIONARI!AF611:AH611,ESITI_QUESTIONARI!AJ611:AL611,ESITI_QUESTIONARI!AN611,ESITI_QUESTIONARI!AQ611)))</f>
        <v/>
      </c>
    </row>
    <row r="612" spans="1:8">
      <c r="A612" t="str">
        <f>IF(ESITI_QUESTIONARI!A612="","",TRIM(ESITI_QUESTIONARI!A612))</f>
        <v/>
      </c>
      <c r="B612" t="str">
        <f t="shared" si="10"/>
        <v/>
      </c>
      <c r="C612" t="str">
        <f>IF(ESITI_QUESTIONARI!C612="","",TRIM(ESITI_QUESTIONARI!C612))</f>
        <v/>
      </c>
      <c r="D612" t="str">
        <f>IFERROR(UPPER(TRIM(ESITI_QUESTIONARI!U612)),"")</f>
        <v/>
      </c>
      <c r="E612" t="str">
        <f>IFERROR(UPPER(TRIM(ESITI_QUESTIONARI!Y612)),"")</f>
        <v/>
      </c>
      <c r="F612" t="str">
        <f>IFERROR(UPPER(TRIM(ESITI_QUESTIONARI!AE612)),"")</f>
        <v/>
      </c>
      <c r="G612" t="str">
        <f>IFERROR(UPPER(TRIM(ESITI_QUESTIONARI!AI612)),"")</f>
        <v/>
      </c>
      <c r="H612" s="8" t="str">
        <f>IF(C612="","",IF(ISERROR(AVERAGE(ESITI_QUESTIONARI!N612:T612,ESITI_QUESTIONARI!V612:X612,ESITI_QUESTIONARI!Z612:AD612,ESITI_QUESTIONARI!AF612:AH612,ESITI_QUESTIONARI!AJ612:AL612,ESITI_QUESTIONARI!AN612,ESITI_QUESTIONARI!AQ612)),"NON RISPONDE",AVERAGE(ESITI_QUESTIONARI!N612:T612,ESITI_QUESTIONARI!V612:X612,ESITI_QUESTIONARI!Z612:AD612,ESITI_QUESTIONARI!AF612:AH612,ESITI_QUESTIONARI!AJ612:AL612,ESITI_QUESTIONARI!AN612,ESITI_QUESTIONARI!AQ612)))</f>
        <v/>
      </c>
    </row>
    <row r="613" spans="1:8">
      <c r="A613" t="str">
        <f>IF(ESITI_QUESTIONARI!A613="","",TRIM(ESITI_QUESTIONARI!A613))</f>
        <v/>
      </c>
      <c r="B613" t="str">
        <f t="shared" si="10"/>
        <v/>
      </c>
      <c r="C613" t="str">
        <f>IF(ESITI_QUESTIONARI!C613="","",TRIM(ESITI_QUESTIONARI!C613))</f>
        <v/>
      </c>
      <c r="D613" t="str">
        <f>IFERROR(UPPER(TRIM(ESITI_QUESTIONARI!U613)),"")</f>
        <v/>
      </c>
      <c r="E613" t="str">
        <f>IFERROR(UPPER(TRIM(ESITI_QUESTIONARI!Y613)),"")</f>
        <v/>
      </c>
      <c r="F613" t="str">
        <f>IFERROR(UPPER(TRIM(ESITI_QUESTIONARI!AE613)),"")</f>
        <v/>
      </c>
      <c r="G613" t="str">
        <f>IFERROR(UPPER(TRIM(ESITI_QUESTIONARI!AI613)),"")</f>
        <v/>
      </c>
      <c r="H613" s="8" t="str">
        <f>IF(C613="","",IF(ISERROR(AVERAGE(ESITI_QUESTIONARI!N613:T613,ESITI_QUESTIONARI!V613:X613,ESITI_QUESTIONARI!Z613:AD613,ESITI_QUESTIONARI!AF613:AH613,ESITI_QUESTIONARI!AJ613:AL613,ESITI_QUESTIONARI!AN613,ESITI_QUESTIONARI!AQ613)),"NON RISPONDE",AVERAGE(ESITI_QUESTIONARI!N613:T613,ESITI_QUESTIONARI!V613:X613,ESITI_QUESTIONARI!Z613:AD613,ESITI_QUESTIONARI!AF613:AH613,ESITI_QUESTIONARI!AJ613:AL613,ESITI_QUESTIONARI!AN613,ESITI_QUESTIONARI!AQ613)))</f>
        <v/>
      </c>
    </row>
    <row r="614" spans="1:8">
      <c r="A614" t="str">
        <f>IF(ESITI_QUESTIONARI!A614="","",TRIM(ESITI_QUESTIONARI!A614))</f>
        <v/>
      </c>
      <c r="B614" t="str">
        <f t="shared" si="10"/>
        <v/>
      </c>
      <c r="C614" t="str">
        <f>IF(ESITI_QUESTIONARI!C614="","",TRIM(ESITI_QUESTIONARI!C614))</f>
        <v/>
      </c>
      <c r="D614" t="str">
        <f>IFERROR(UPPER(TRIM(ESITI_QUESTIONARI!U614)),"")</f>
        <v/>
      </c>
      <c r="E614" t="str">
        <f>IFERROR(UPPER(TRIM(ESITI_QUESTIONARI!Y614)),"")</f>
        <v/>
      </c>
      <c r="F614" t="str">
        <f>IFERROR(UPPER(TRIM(ESITI_QUESTIONARI!AE614)),"")</f>
        <v/>
      </c>
      <c r="G614" t="str">
        <f>IFERROR(UPPER(TRIM(ESITI_QUESTIONARI!AI614)),"")</f>
        <v/>
      </c>
      <c r="H614" s="8" t="str">
        <f>IF(C614="","",IF(ISERROR(AVERAGE(ESITI_QUESTIONARI!N614:T614,ESITI_QUESTIONARI!V614:X614,ESITI_QUESTIONARI!Z614:AD614,ESITI_QUESTIONARI!AF614:AH614,ESITI_QUESTIONARI!AJ614:AL614,ESITI_QUESTIONARI!AN614,ESITI_QUESTIONARI!AQ614)),"NON RISPONDE",AVERAGE(ESITI_QUESTIONARI!N614:T614,ESITI_QUESTIONARI!V614:X614,ESITI_QUESTIONARI!Z614:AD614,ESITI_QUESTIONARI!AF614:AH614,ESITI_QUESTIONARI!AJ614:AL614,ESITI_QUESTIONARI!AN614,ESITI_QUESTIONARI!AQ614)))</f>
        <v/>
      </c>
    </row>
    <row r="615" spans="1:8">
      <c r="A615" t="str">
        <f>IF(ESITI_QUESTIONARI!A615="","",TRIM(ESITI_QUESTIONARI!A615))</f>
        <v/>
      </c>
      <c r="B615" t="str">
        <f t="shared" si="10"/>
        <v/>
      </c>
      <c r="C615" t="str">
        <f>IF(ESITI_QUESTIONARI!C615="","",TRIM(ESITI_QUESTIONARI!C615))</f>
        <v/>
      </c>
      <c r="D615" t="str">
        <f>IFERROR(UPPER(TRIM(ESITI_QUESTIONARI!U615)),"")</f>
        <v/>
      </c>
      <c r="E615" t="str">
        <f>IFERROR(UPPER(TRIM(ESITI_QUESTIONARI!Y615)),"")</f>
        <v/>
      </c>
      <c r="F615" t="str">
        <f>IFERROR(UPPER(TRIM(ESITI_QUESTIONARI!AE615)),"")</f>
        <v/>
      </c>
      <c r="G615" t="str">
        <f>IFERROR(UPPER(TRIM(ESITI_QUESTIONARI!AI615)),"")</f>
        <v/>
      </c>
      <c r="H615" s="8" t="str">
        <f>IF(C615="","",IF(ISERROR(AVERAGE(ESITI_QUESTIONARI!N615:T615,ESITI_QUESTIONARI!V615:X615,ESITI_QUESTIONARI!Z615:AD615,ESITI_QUESTIONARI!AF615:AH615,ESITI_QUESTIONARI!AJ615:AL615,ESITI_QUESTIONARI!AN615,ESITI_QUESTIONARI!AQ615)),"NON RISPONDE",AVERAGE(ESITI_QUESTIONARI!N615:T615,ESITI_QUESTIONARI!V615:X615,ESITI_QUESTIONARI!Z615:AD615,ESITI_QUESTIONARI!AF615:AH615,ESITI_QUESTIONARI!AJ615:AL615,ESITI_QUESTIONARI!AN615,ESITI_QUESTIONARI!AQ615)))</f>
        <v/>
      </c>
    </row>
    <row r="616" spans="1:8">
      <c r="A616" t="str">
        <f>IF(ESITI_QUESTIONARI!A616="","",TRIM(ESITI_QUESTIONARI!A616))</f>
        <v/>
      </c>
      <c r="B616" t="str">
        <f t="shared" si="10"/>
        <v/>
      </c>
      <c r="C616" t="str">
        <f>IF(ESITI_QUESTIONARI!C616="","",TRIM(ESITI_QUESTIONARI!C616))</f>
        <v/>
      </c>
      <c r="D616" t="str">
        <f>IFERROR(UPPER(TRIM(ESITI_QUESTIONARI!U616)),"")</f>
        <v/>
      </c>
      <c r="E616" t="str">
        <f>IFERROR(UPPER(TRIM(ESITI_QUESTIONARI!Y616)),"")</f>
        <v/>
      </c>
      <c r="F616" t="str">
        <f>IFERROR(UPPER(TRIM(ESITI_QUESTIONARI!AE616)),"")</f>
        <v/>
      </c>
      <c r="G616" t="str">
        <f>IFERROR(UPPER(TRIM(ESITI_QUESTIONARI!AI616)),"")</f>
        <v/>
      </c>
      <c r="H616" s="8" t="str">
        <f>IF(C616="","",IF(ISERROR(AVERAGE(ESITI_QUESTIONARI!N616:T616,ESITI_QUESTIONARI!V616:X616,ESITI_QUESTIONARI!Z616:AD616,ESITI_QUESTIONARI!AF616:AH616,ESITI_QUESTIONARI!AJ616:AL616,ESITI_QUESTIONARI!AN616,ESITI_QUESTIONARI!AQ616)),"NON RISPONDE",AVERAGE(ESITI_QUESTIONARI!N616:T616,ESITI_QUESTIONARI!V616:X616,ESITI_QUESTIONARI!Z616:AD616,ESITI_QUESTIONARI!AF616:AH616,ESITI_QUESTIONARI!AJ616:AL616,ESITI_QUESTIONARI!AN616,ESITI_QUESTIONARI!AQ616)))</f>
        <v/>
      </c>
    </row>
    <row r="617" spans="1:8">
      <c r="A617" t="str">
        <f>IF(ESITI_QUESTIONARI!A617="","",TRIM(ESITI_QUESTIONARI!A617))</f>
        <v/>
      </c>
      <c r="B617" t="str">
        <f t="shared" si="10"/>
        <v/>
      </c>
      <c r="C617" t="str">
        <f>IF(ESITI_QUESTIONARI!C617="","",TRIM(ESITI_QUESTIONARI!C617))</f>
        <v/>
      </c>
      <c r="D617" t="str">
        <f>IFERROR(UPPER(TRIM(ESITI_QUESTIONARI!U617)),"")</f>
        <v/>
      </c>
      <c r="E617" t="str">
        <f>IFERROR(UPPER(TRIM(ESITI_QUESTIONARI!Y617)),"")</f>
        <v/>
      </c>
      <c r="F617" t="str">
        <f>IFERROR(UPPER(TRIM(ESITI_QUESTIONARI!AE617)),"")</f>
        <v/>
      </c>
      <c r="G617" t="str">
        <f>IFERROR(UPPER(TRIM(ESITI_QUESTIONARI!AI617)),"")</f>
        <v/>
      </c>
      <c r="H617" s="8" t="str">
        <f>IF(C617="","",IF(ISERROR(AVERAGE(ESITI_QUESTIONARI!N617:T617,ESITI_QUESTIONARI!V617:X617,ESITI_QUESTIONARI!Z617:AD617,ESITI_QUESTIONARI!AF617:AH617,ESITI_QUESTIONARI!AJ617:AL617,ESITI_QUESTIONARI!AN617,ESITI_QUESTIONARI!AQ617)),"NON RISPONDE",AVERAGE(ESITI_QUESTIONARI!N617:T617,ESITI_QUESTIONARI!V617:X617,ESITI_QUESTIONARI!Z617:AD617,ESITI_QUESTIONARI!AF617:AH617,ESITI_QUESTIONARI!AJ617:AL617,ESITI_QUESTIONARI!AN617,ESITI_QUESTIONARI!AQ617)))</f>
        <v/>
      </c>
    </row>
    <row r="618" spans="1:8">
      <c r="A618" t="str">
        <f>IF(ESITI_QUESTIONARI!A618="","",TRIM(ESITI_QUESTIONARI!A618))</f>
        <v/>
      </c>
      <c r="B618" t="str">
        <f t="shared" si="10"/>
        <v/>
      </c>
      <c r="C618" t="str">
        <f>IF(ESITI_QUESTIONARI!C618="","",TRIM(ESITI_QUESTIONARI!C618))</f>
        <v/>
      </c>
      <c r="D618" t="str">
        <f>IFERROR(UPPER(TRIM(ESITI_QUESTIONARI!U618)),"")</f>
        <v/>
      </c>
      <c r="E618" t="str">
        <f>IFERROR(UPPER(TRIM(ESITI_QUESTIONARI!Y618)),"")</f>
        <v/>
      </c>
      <c r="F618" t="str">
        <f>IFERROR(UPPER(TRIM(ESITI_QUESTIONARI!AE618)),"")</f>
        <v/>
      </c>
      <c r="G618" t="str">
        <f>IFERROR(UPPER(TRIM(ESITI_QUESTIONARI!AI618)),"")</f>
        <v/>
      </c>
      <c r="H618" s="8" t="str">
        <f>IF(C618="","",IF(ISERROR(AVERAGE(ESITI_QUESTIONARI!N618:T618,ESITI_QUESTIONARI!V618:X618,ESITI_QUESTIONARI!Z618:AD618,ESITI_QUESTIONARI!AF618:AH618,ESITI_QUESTIONARI!AJ618:AL618,ESITI_QUESTIONARI!AN618,ESITI_QUESTIONARI!AQ618)),"NON RISPONDE",AVERAGE(ESITI_QUESTIONARI!N618:T618,ESITI_QUESTIONARI!V618:X618,ESITI_QUESTIONARI!Z618:AD618,ESITI_QUESTIONARI!AF618:AH618,ESITI_QUESTIONARI!AJ618:AL618,ESITI_QUESTIONARI!AN618,ESITI_QUESTIONARI!AQ618)))</f>
        <v/>
      </c>
    </row>
    <row r="619" spans="1:8">
      <c r="A619" t="str">
        <f>IF(ESITI_QUESTIONARI!A619="","",TRIM(ESITI_QUESTIONARI!A619))</f>
        <v/>
      </c>
      <c r="B619" t="str">
        <f t="shared" si="10"/>
        <v/>
      </c>
      <c r="C619" t="str">
        <f>IF(ESITI_QUESTIONARI!C619="","",TRIM(ESITI_QUESTIONARI!C619))</f>
        <v/>
      </c>
      <c r="D619" t="str">
        <f>IFERROR(UPPER(TRIM(ESITI_QUESTIONARI!U619)),"")</f>
        <v/>
      </c>
      <c r="E619" t="str">
        <f>IFERROR(UPPER(TRIM(ESITI_QUESTIONARI!Y619)),"")</f>
        <v/>
      </c>
      <c r="F619" t="str">
        <f>IFERROR(UPPER(TRIM(ESITI_QUESTIONARI!AE619)),"")</f>
        <v/>
      </c>
      <c r="G619" t="str">
        <f>IFERROR(UPPER(TRIM(ESITI_QUESTIONARI!AI619)),"")</f>
        <v/>
      </c>
      <c r="H619" s="8" t="str">
        <f>IF(C619="","",IF(ISERROR(AVERAGE(ESITI_QUESTIONARI!N619:T619,ESITI_QUESTIONARI!V619:X619,ESITI_QUESTIONARI!Z619:AD619,ESITI_QUESTIONARI!AF619:AH619,ESITI_QUESTIONARI!AJ619:AL619,ESITI_QUESTIONARI!AN619,ESITI_QUESTIONARI!AQ619)),"NON RISPONDE",AVERAGE(ESITI_QUESTIONARI!N619:T619,ESITI_QUESTIONARI!V619:X619,ESITI_QUESTIONARI!Z619:AD619,ESITI_QUESTIONARI!AF619:AH619,ESITI_QUESTIONARI!AJ619:AL619,ESITI_QUESTIONARI!AN619,ESITI_QUESTIONARI!AQ619)))</f>
        <v/>
      </c>
    </row>
    <row r="620" spans="1:8">
      <c r="A620" t="str">
        <f>IF(ESITI_QUESTIONARI!A620="","",TRIM(ESITI_QUESTIONARI!A620))</f>
        <v/>
      </c>
      <c r="B620" t="str">
        <f t="shared" si="10"/>
        <v/>
      </c>
      <c r="C620" t="str">
        <f>IF(ESITI_QUESTIONARI!C620="","",TRIM(ESITI_QUESTIONARI!C620))</f>
        <v/>
      </c>
      <c r="D620" t="str">
        <f>IFERROR(UPPER(TRIM(ESITI_QUESTIONARI!U620)),"")</f>
        <v/>
      </c>
      <c r="E620" t="str">
        <f>IFERROR(UPPER(TRIM(ESITI_QUESTIONARI!Y620)),"")</f>
        <v/>
      </c>
      <c r="F620" t="str">
        <f>IFERROR(UPPER(TRIM(ESITI_QUESTIONARI!AE620)),"")</f>
        <v/>
      </c>
      <c r="G620" t="str">
        <f>IFERROR(UPPER(TRIM(ESITI_QUESTIONARI!AI620)),"")</f>
        <v/>
      </c>
      <c r="H620" s="8" t="str">
        <f>IF(C620="","",IF(ISERROR(AVERAGE(ESITI_QUESTIONARI!N620:T620,ESITI_QUESTIONARI!V620:X620,ESITI_QUESTIONARI!Z620:AD620,ESITI_QUESTIONARI!AF620:AH620,ESITI_QUESTIONARI!AJ620:AL620,ESITI_QUESTIONARI!AN620,ESITI_QUESTIONARI!AQ620)),"NON RISPONDE",AVERAGE(ESITI_QUESTIONARI!N620:T620,ESITI_QUESTIONARI!V620:X620,ESITI_QUESTIONARI!Z620:AD620,ESITI_QUESTIONARI!AF620:AH620,ESITI_QUESTIONARI!AJ620:AL620,ESITI_QUESTIONARI!AN620,ESITI_QUESTIONARI!AQ620)))</f>
        <v/>
      </c>
    </row>
    <row r="621" spans="1:8">
      <c r="A621" t="str">
        <f>IF(ESITI_QUESTIONARI!A621="","",TRIM(ESITI_QUESTIONARI!A621))</f>
        <v/>
      </c>
      <c r="B621" t="str">
        <f t="shared" si="10"/>
        <v/>
      </c>
      <c r="C621" t="str">
        <f>IF(ESITI_QUESTIONARI!C621="","",TRIM(ESITI_QUESTIONARI!C621))</f>
        <v/>
      </c>
      <c r="D621" t="str">
        <f>IFERROR(UPPER(TRIM(ESITI_QUESTIONARI!U621)),"")</f>
        <v/>
      </c>
      <c r="E621" t="str">
        <f>IFERROR(UPPER(TRIM(ESITI_QUESTIONARI!Y621)),"")</f>
        <v/>
      </c>
      <c r="F621" t="str">
        <f>IFERROR(UPPER(TRIM(ESITI_QUESTIONARI!AE621)),"")</f>
        <v/>
      </c>
      <c r="G621" t="str">
        <f>IFERROR(UPPER(TRIM(ESITI_QUESTIONARI!AI621)),"")</f>
        <v/>
      </c>
      <c r="H621" s="8" t="str">
        <f>IF(C621="","",IF(ISERROR(AVERAGE(ESITI_QUESTIONARI!N621:T621,ESITI_QUESTIONARI!V621:X621,ESITI_QUESTIONARI!Z621:AD621,ESITI_QUESTIONARI!AF621:AH621,ESITI_QUESTIONARI!AJ621:AL621,ESITI_QUESTIONARI!AN621,ESITI_QUESTIONARI!AQ621)),"NON RISPONDE",AVERAGE(ESITI_QUESTIONARI!N621:T621,ESITI_QUESTIONARI!V621:X621,ESITI_QUESTIONARI!Z621:AD621,ESITI_QUESTIONARI!AF621:AH621,ESITI_QUESTIONARI!AJ621:AL621,ESITI_QUESTIONARI!AN621,ESITI_QUESTIONARI!AQ621)))</f>
        <v/>
      </c>
    </row>
    <row r="622" spans="1:8">
      <c r="A622" t="str">
        <f>IF(ESITI_QUESTIONARI!A622="","",TRIM(ESITI_QUESTIONARI!A622))</f>
        <v/>
      </c>
      <c r="B622" t="str">
        <f t="shared" si="10"/>
        <v/>
      </c>
      <c r="C622" t="str">
        <f>IF(ESITI_QUESTIONARI!C622="","",TRIM(ESITI_QUESTIONARI!C622))</f>
        <v/>
      </c>
      <c r="D622" t="str">
        <f>IFERROR(UPPER(TRIM(ESITI_QUESTIONARI!U622)),"")</f>
        <v/>
      </c>
      <c r="E622" t="str">
        <f>IFERROR(UPPER(TRIM(ESITI_QUESTIONARI!Y622)),"")</f>
        <v/>
      </c>
      <c r="F622" t="str">
        <f>IFERROR(UPPER(TRIM(ESITI_QUESTIONARI!AE622)),"")</f>
        <v/>
      </c>
      <c r="G622" t="str">
        <f>IFERROR(UPPER(TRIM(ESITI_QUESTIONARI!AI622)),"")</f>
        <v/>
      </c>
      <c r="H622" s="8" t="str">
        <f>IF(C622="","",IF(ISERROR(AVERAGE(ESITI_QUESTIONARI!N622:T622,ESITI_QUESTIONARI!V622:X622,ESITI_QUESTIONARI!Z622:AD622,ESITI_QUESTIONARI!AF622:AH622,ESITI_QUESTIONARI!AJ622:AL622,ESITI_QUESTIONARI!AN622,ESITI_QUESTIONARI!AQ622)),"NON RISPONDE",AVERAGE(ESITI_QUESTIONARI!N622:T622,ESITI_QUESTIONARI!V622:X622,ESITI_QUESTIONARI!Z622:AD622,ESITI_QUESTIONARI!AF622:AH622,ESITI_QUESTIONARI!AJ622:AL622,ESITI_QUESTIONARI!AN622,ESITI_QUESTIONARI!AQ622)))</f>
        <v/>
      </c>
    </row>
    <row r="623" spans="1:8">
      <c r="A623" t="str">
        <f>IF(ESITI_QUESTIONARI!A623="","",TRIM(ESITI_QUESTIONARI!A623))</f>
        <v/>
      </c>
      <c r="B623" t="str">
        <f t="shared" si="10"/>
        <v/>
      </c>
      <c r="C623" t="str">
        <f>IF(ESITI_QUESTIONARI!C623="","",TRIM(ESITI_QUESTIONARI!C623))</f>
        <v/>
      </c>
      <c r="D623" t="str">
        <f>IFERROR(UPPER(TRIM(ESITI_QUESTIONARI!U623)),"")</f>
        <v/>
      </c>
      <c r="E623" t="str">
        <f>IFERROR(UPPER(TRIM(ESITI_QUESTIONARI!Y623)),"")</f>
        <v/>
      </c>
      <c r="F623" t="str">
        <f>IFERROR(UPPER(TRIM(ESITI_QUESTIONARI!AE623)),"")</f>
        <v/>
      </c>
      <c r="G623" t="str">
        <f>IFERROR(UPPER(TRIM(ESITI_QUESTIONARI!AI623)),"")</f>
        <v/>
      </c>
      <c r="H623" s="8" t="str">
        <f>IF(C623="","",IF(ISERROR(AVERAGE(ESITI_QUESTIONARI!N623:T623,ESITI_QUESTIONARI!V623:X623,ESITI_QUESTIONARI!Z623:AD623,ESITI_QUESTIONARI!AF623:AH623,ESITI_QUESTIONARI!AJ623:AL623,ESITI_QUESTIONARI!AN623,ESITI_QUESTIONARI!AQ623)),"NON RISPONDE",AVERAGE(ESITI_QUESTIONARI!N623:T623,ESITI_QUESTIONARI!V623:X623,ESITI_QUESTIONARI!Z623:AD623,ESITI_QUESTIONARI!AF623:AH623,ESITI_QUESTIONARI!AJ623:AL623,ESITI_QUESTIONARI!AN623,ESITI_QUESTIONARI!AQ623)))</f>
        <v/>
      </c>
    </row>
    <row r="624" spans="1:8">
      <c r="A624" t="str">
        <f>IF(ESITI_QUESTIONARI!A624="","",TRIM(ESITI_QUESTIONARI!A624))</f>
        <v/>
      </c>
      <c r="B624" t="str">
        <f t="shared" si="10"/>
        <v/>
      </c>
      <c r="C624" t="str">
        <f>IF(ESITI_QUESTIONARI!C624="","",TRIM(ESITI_QUESTIONARI!C624))</f>
        <v/>
      </c>
      <c r="D624" t="str">
        <f>IFERROR(UPPER(TRIM(ESITI_QUESTIONARI!U624)),"")</f>
        <v/>
      </c>
      <c r="E624" t="str">
        <f>IFERROR(UPPER(TRIM(ESITI_QUESTIONARI!Y624)),"")</f>
        <v/>
      </c>
      <c r="F624" t="str">
        <f>IFERROR(UPPER(TRIM(ESITI_QUESTIONARI!AE624)),"")</f>
        <v/>
      </c>
      <c r="G624" t="str">
        <f>IFERROR(UPPER(TRIM(ESITI_QUESTIONARI!AI624)),"")</f>
        <v/>
      </c>
      <c r="H624" s="8" t="str">
        <f>IF(C624="","",IF(ISERROR(AVERAGE(ESITI_QUESTIONARI!N624:T624,ESITI_QUESTIONARI!V624:X624,ESITI_QUESTIONARI!Z624:AD624,ESITI_QUESTIONARI!AF624:AH624,ESITI_QUESTIONARI!AJ624:AL624,ESITI_QUESTIONARI!AN624,ESITI_QUESTIONARI!AQ624)),"NON RISPONDE",AVERAGE(ESITI_QUESTIONARI!N624:T624,ESITI_QUESTIONARI!V624:X624,ESITI_QUESTIONARI!Z624:AD624,ESITI_QUESTIONARI!AF624:AH624,ESITI_QUESTIONARI!AJ624:AL624,ESITI_QUESTIONARI!AN624,ESITI_QUESTIONARI!AQ624)))</f>
        <v/>
      </c>
    </row>
    <row r="625" spans="1:8">
      <c r="A625" t="str">
        <f>IF(ESITI_QUESTIONARI!A625="","",TRIM(ESITI_QUESTIONARI!A625))</f>
        <v/>
      </c>
      <c r="B625" t="str">
        <f t="shared" si="10"/>
        <v/>
      </c>
      <c r="C625" t="str">
        <f>IF(ESITI_QUESTIONARI!C625="","",TRIM(ESITI_QUESTIONARI!C625))</f>
        <v/>
      </c>
      <c r="D625" t="str">
        <f>IFERROR(UPPER(TRIM(ESITI_QUESTIONARI!U625)),"")</f>
        <v/>
      </c>
      <c r="E625" t="str">
        <f>IFERROR(UPPER(TRIM(ESITI_QUESTIONARI!Y625)),"")</f>
        <v/>
      </c>
      <c r="F625" t="str">
        <f>IFERROR(UPPER(TRIM(ESITI_QUESTIONARI!AE625)),"")</f>
        <v/>
      </c>
      <c r="G625" t="str">
        <f>IFERROR(UPPER(TRIM(ESITI_QUESTIONARI!AI625)),"")</f>
        <v/>
      </c>
      <c r="H625" s="8" t="str">
        <f>IF(C625="","",IF(ISERROR(AVERAGE(ESITI_QUESTIONARI!N625:T625,ESITI_QUESTIONARI!V625:X625,ESITI_QUESTIONARI!Z625:AD625,ESITI_QUESTIONARI!AF625:AH625,ESITI_QUESTIONARI!AJ625:AL625,ESITI_QUESTIONARI!AN625,ESITI_QUESTIONARI!AQ625)),"NON RISPONDE",AVERAGE(ESITI_QUESTIONARI!N625:T625,ESITI_QUESTIONARI!V625:X625,ESITI_QUESTIONARI!Z625:AD625,ESITI_QUESTIONARI!AF625:AH625,ESITI_QUESTIONARI!AJ625:AL625,ESITI_QUESTIONARI!AN625,ESITI_QUESTIONARI!AQ625)))</f>
        <v/>
      </c>
    </row>
    <row r="626" spans="1:8">
      <c r="A626" t="str">
        <f>IF(ESITI_QUESTIONARI!A626="","",TRIM(ESITI_QUESTIONARI!A626))</f>
        <v/>
      </c>
      <c r="B626" t="str">
        <f t="shared" si="10"/>
        <v/>
      </c>
      <c r="C626" t="str">
        <f>IF(ESITI_QUESTIONARI!C626="","",TRIM(ESITI_QUESTIONARI!C626))</f>
        <v/>
      </c>
      <c r="D626" t="str">
        <f>IFERROR(UPPER(TRIM(ESITI_QUESTIONARI!U626)),"")</f>
        <v/>
      </c>
      <c r="E626" t="str">
        <f>IFERROR(UPPER(TRIM(ESITI_QUESTIONARI!Y626)),"")</f>
        <v/>
      </c>
      <c r="F626" t="str">
        <f>IFERROR(UPPER(TRIM(ESITI_QUESTIONARI!AE626)),"")</f>
        <v/>
      </c>
      <c r="G626" t="str">
        <f>IFERROR(UPPER(TRIM(ESITI_QUESTIONARI!AI626)),"")</f>
        <v/>
      </c>
      <c r="H626" s="8" t="str">
        <f>IF(C626="","",IF(ISERROR(AVERAGE(ESITI_QUESTIONARI!N626:T626,ESITI_QUESTIONARI!V626:X626,ESITI_QUESTIONARI!Z626:AD626,ESITI_QUESTIONARI!AF626:AH626,ESITI_QUESTIONARI!AJ626:AL626,ESITI_QUESTIONARI!AN626,ESITI_QUESTIONARI!AQ626)),"NON RISPONDE",AVERAGE(ESITI_QUESTIONARI!N626:T626,ESITI_QUESTIONARI!V626:X626,ESITI_QUESTIONARI!Z626:AD626,ESITI_QUESTIONARI!AF626:AH626,ESITI_QUESTIONARI!AJ626:AL626,ESITI_QUESTIONARI!AN626,ESITI_QUESTIONARI!AQ626)))</f>
        <v/>
      </c>
    </row>
    <row r="627" spans="1:8">
      <c r="A627" t="str">
        <f>IF(ESITI_QUESTIONARI!A627="","",TRIM(ESITI_QUESTIONARI!A627))</f>
        <v/>
      </c>
      <c r="B627" t="str">
        <f t="shared" si="10"/>
        <v/>
      </c>
      <c r="C627" t="str">
        <f>IF(ESITI_QUESTIONARI!C627="","",TRIM(ESITI_QUESTIONARI!C627))</f>
        <v/>
      </c>
      <c r="D627" t="str">
        <f>IFERROR(UPPER(TRIM(ESITI_QUESTIONARI!U627)),"")</f>
        <v/>
      </c>
      <c r="E627" t="str">
        <f>IFERROR(UPPER(TRIM(ESITI_QUESTIONARI!Y627)),"")</f>
        <v/>
      </c>
      <c r="F627" t="str">
        <f>IFERROR(UPPER(TRIM(ESITI_QUESTIONARI!AE627)),"")</f>
        <v/>
      </c>
      <c r="G627" t="str">
        <f>IFERROR(UPPER(TRIM(ESITI_QUESTIONARI!AI627)),"")</f>
        <v/>
      </c>
      <c r="H627" s="8" t="str">
        <f>IF(C627="","",IF(ISERROR(AVERAGE(ESITI_QUESTIONARI!N627:T627,ESITI_QUESTIONARI!V627:X627,ESITI_QUESTIONARI!Z627:AD627,ESITI_QUESTIONARI!AF627:AH627,ESITI_QUESTIONARI!AJ627:AL627,ESITI_QUESTIONARI!AN627,ESITI_QUESTIONARI!AQ627)),"NON RISPONDE",AVERAGE(ESITI_QUESTIONARI!N627:T627,ESITI_QUESTIONARI!V627:X627,ESITI_QUESTIONARI!Z627:AD627,ESITI_QUESTIONARI!AF627:AH627,ESITI_QUESTIONARI!AJ627:AL627,ESITI_QUESTIONARI!AN627,ESITI_QUESTIONARI!AQ627)))</f>
        <v/>
      </c>
    </row>
    <row r="628" spans="1:8">
      <c r="A628" t="str">
        <f>IF(ESITI_QUESTIONARI!A628="","",TRIM(ESITI_QUESTIONARI!A628))</f>
        <v/>
      </c>
      <c r="B628" t="str">
        <f t="shared" si="10"/>
        <v/>
      </c>
      <c r="C628" t="str">
        <f>IF(ESITI_QUESTIONARI!C628="","",TRIM(ESITI_QUESTIONARI!C628))</f>
        <v/>
      </c>
      <c r="D628" t="str">
        <f>IFERROR(UPPER(TRIM(ESITI_QUESTIONARI!U628)),"")</f>
        <v/>
      </c>
      <c r="E628" t="str">
        <f>IFERROR(UPPER(TRIM(ESITI_QUESTIONARI!Y628)),"")</f>
        <v/>
      </c>
      <c r="F628" t="str">
        <f>IFERROR(UPPER(TRIM(ESITI_QUESTIONARI!AE628)),"")</f>
        <v/>
      </c>
      <c r="G628" t="str">
        <f>IFERROR(UPPER(TRIM(ESITI_QUESTIONARI!AI628)),"")</f>
        <v/>
      </c>
      <c r="H628" s="8" t="str">
        <f>IF(C628="","",IF(ISERROR(AVERAGE(ESITI_QUESTIONARI!N628:T628,ESITI_QUESTIONARI!V628:X628,ESITI_QUESTIONARI!Z628:AD628,ESITI_QUESTIONARI!AF628:AH628,ESITI_QUESTIONARI!AJ628:AL628,ESITI_QUESTIONARI!AN628,ESITI_QUESTIONARI!AQ628)),"NON RISPONDE",AVERAGE(ESITI_QUESTIONARI!N628:T628,ESITI_QUESTIONARI!V628:X628,ESITI_QUESTIONARI!Z628:AD628,ESITI_QUESTIONARI!AF628:AH628,ESITI_QUESTIONARI!AJ628:AL628,ESITI_QUESTIONARI!AN628,ESITI_QUESTIONARI!AQ628)))</f>
        <v/>
      </c>
    </row>
    <row r="629" spans="1:8">
      <c r="A629" t="str">
        <f>IF(ESITI_QUESTIONARI!A629="","",TRIM(ESITI_QUESTIONARI!A629))</f>
        <v/>
      </c>
      <c r="B629" t="str">
        <f t="shared" si="10"/>
        <v/>
      </c>
      <c r="C629" t="str">
        <f>IF(ESITI_QUESTIONARI!C629="","",TRIM(ESITI_QUESTIONARI!C629))</f>
        <v/>
      </c>
      <c r="D629" t="str">
        <f>IFERROR(UPPER(TRIM(ESITI_QUESTIONARI!U629)),"")</f>
        <v/>
      </c>
      <c r="E629" t="str">
        <f>IFERROR(UPPER(TRIM(ESITI_QUESTIONARI!Y629)),"")</f>
        <v/>
      </c>
      <c r="F629" t="str">
        <f>IFERROR(UPPER(TRIM(ESITI_QUESTIONARI!AE629)),"")</f>
        <v/>
      </c>
      <c r="G629" t="str">
        <f>IFERROR(UPPER(TRIM(ESITI_QUESTIONARI!AI629)),"")</f>
        <v/>
      </c>
      <c r="H629" s="8" t="str">
        <f>IF(C629="","",IF(ISERROR(AVERAGE(ESITI_QUESTIONARI!N629:T629,ESITI_QUESTIONARI!V629:X629,ESITI_QUESTIONARI!Z629:AD629,ESITI_QUESTIONARI!AF629:AH629,ESITI_QUESTIONARI!AJ629:AL629,ESITI_QUESTIONARI!AN629,ESITI_QUESTIONARI!AQ629)),"NON RISPONDE",AVERAGE(ESITI_QUESTIONARI!N629:T629,ESITI_QUESTIONARI!V629:X629,ESITI_QUESTIONARI!Z629:AD629,ESITI_QUESTIONARI!AF629:AH629,ESITI_QUESTIONARI!AJ629:AL629,ESITI_QUESTIONARI!AN629,ESITI_QUESTIONARI!AQ629)))</f>
        <v/>
      </c>
    </row>
    <row r="630" spans="1:8">
      <c r="A630" t="str">
        <f>IF(ESITI_QUESTIONARI!A630="","",TRIM(ESITI_QUESTIONARI!A630))</f>
        <v/>
      </c>
      <c r="B630" t="str">
        <f t="shared" si="10"/>
        <v/>
      </c>
      <c r="C630" t="str">
        <f>IF(ESITI_QUESTIONARI!C630="","",TRIM(ESITI_QUESTIONARI!C630))</f>
        <v/>
      </c>
      <c r="D630" t="str">
        <f>IFERROR(UPPER(TRIM(ESITI_QUESTIONARI!U630)),"")</f>
        <v/>
      </c>
      <c r="E630" t="str">
        <f>IFERROR(UPPER(TRIM(ESITI_QUESTIONARI!Y630)),"")</f>
        <v/>
      </c>
      <c r="F630" t="str">
        <f>IFERROR(UPPER(TRIM(ESITI_QUESTIONARI!AE630)),"")</f>
        <v/>
      </c>
      <c r="G630" t="str">
        <f>IFERROR(UPPER(TRIM(ESITI_QUESTIONARI!AI630)),"")</f>
        <v/>
      </c>
      <c r="H630" s="8" t="str">
        <f>IF(C630="","",IF(ISERROR(AVERAGE(ESITI_QUESTIONARI!N630:T630,ESITI_QUESTIONARI!V630:X630,ESITI_QUESTIONARI!Z630:AD630,ESITI_QUESTIONARI!AF630:AH630,ESITI_QUESTIONARI!AJ630:AL630,ESITI_QUESTIONARI!AN630,ESITI_QUESTIONARI!AQ630)),"NON RISPONDE",AVERAGE(ESITI_QUESTIONARI!N630:T630,ESITI_QUESTIONARI!V630:X630,ESITI_QUESTIONARI!Z630:AD630,ESITI_QUESTIONARI!AF630:AH630,ESITI_QUESTIONARI!AJ630:AL630,ESITI_QUESTIONARI!AN630,ESITI_QUESTIONARI!AQ630)))</f>
        <v/>
      </c>
    </row>
    <row r="631" spans="1:8">
      <c r="A631" t="str">
        <f>IF(ESITI_QUESTIONARI!A631="","",TRIM(ESITI_QUESTIONARI!A631))</f>
        <v/>
      </c>
      <c r="B631" t="str">
        <f t="shared" si="10"/>
        <v/>
      </c>
      <c r="C631" t="str">
        <f>IF(ESITI_QUESTIONARI!C631="","",TRIM(ESITI_QUESTIONARI!C631))</f>
        <v/>
      </c>
      <c r="D631" t="str">
        <f>IFERROR(UPPER(TRIM(ESITI_QUESTIONARI!U631)),"")</f>
        <v/>
      </c>
      <c r="E631" t="str">
        <f>IFERROR(UPPER(TRIM(ESITI_QUESTIONARI!Y631)),"")</f>
        <v/>
      </c>
      <c r="F631" t="str">
        <f>IFERROR(UPPER(TRIM(ESITI_QUESTIONARI!AE631)),"")</f>
        <v/>
      </c>
      <c r="G631" t="str">
        <f>IFERROR(UPPER(TRIM(ESITI_QUESTIONARI!AI631)),"")</f>
        <v/>
      </c>
      <c r="H631" s="8" t="str">
        <f>IF(C631="","",IF(ISERROR(AVERAGE(ESITI_QUESTIONARI!N631:T631,ESITI_QUESTIONARI!V631:X631,ESITI_QUESTIONARI!Z631:AD631,ESITI_QUESTIONARI!AF631:AH631,ESITI_QUESTIONARI!AJ631:AL631,ESITI_QUESTIONARI!AN631,ESITI_QUESTIONARI!AQ631)),"NON RISPONDE",AVERAGE(ESITI_QUESTIONARI!N631:T631,ESITI_QUESTIONARI!V631:X631,ESITI_QUESTIONARI!Z631:AD631,ESITI_QUESTIONARI!AF631:AH631,ESITI_QUESTIONARI!AJ631:AL631,ESITI_QUESTIONARI!AN631,ESITI_QUESTIONARI!AQ631)))</f>
        <v/>
      </c>
    </row>
    <row r="632" spans="1:8">
      <c r="A632" t="str">
        <f>IF(ESITI_QUESTIONARI!A632="","",TRIM(ESITI_QUESTIONARI!A632))</f>
        <v/>
      </c>
      <c r="B632" t="str">
        <f t="shared" si="10"/>
        <v/>
      </c>
      <c r="C632" t="str">
        <f>IF(ESITI_QUESTIONARI!C632="","",TRIM(ESITI_QUESTIONARI!C632))</f>
        <v/>
      </c>
      <c r="D632" t="str">
        <f>IFERROR(UPPER(TRIM(ESITI_QUESTIONARI!U632)),"")</f>
        <v/>
      </c>
      <c r="E632" t="str">
        <f>IFERROR(UPPER(TRIM(ESITI_QUESTIONARI!Y632)),"")</f>
        <v/>
      </c>
      <c r="F632" t="str">
        <f>IFERROR(UPPER(TRIM(ESITI_QUESTIONARI!AE632)),"")</f>
        <v/>
      </c>
      <c r="G632" t="str">
        <f>IFERROR(UPPER(TRIM(ESITI_QUESTIONARI!AI632)),"")</f>
        <v/>
      </c>
      <c r="H632" s="8" t="str">
        <f>IF(C632="","",IF(ISERROR(AVERAGE(ESITI_QUESTIONARI!N632:T632,ESITI_QUESTIONARI!V632:X632,ESITI_QUESTIONARI!Z632:AD632,ESITI_QUESTIONARI!AF632:AH632,ESITI_QUESTIONARI!AJ632:AL632,ESITI_QUESTIONARI!AN632,ESITI_QUESTIONARI!AQ632)),"NON RISPONDE",AVERAGE(ESITI_QUESTIONARI!N632:T632,ESITI_QUESTIONARI!V632:X632,ESITI_QUESTIONARI!Z632:AD632,ESITI_QUESTIONARI!AF632:AH632,ESITI_QUESTIONARI!AJ632:AL632,ESITI_QUESTIONARI!AN632,ESITI_QUESTIONARI!AQ632)))</f>
        <v/>
      </c>
    </row>
    <row r="633" spans="1:8">
      <c r="A633" t="str">
        <f>IF(ESITI_QUESTIONARI!A633="","",TRIM(ESITI_QUESTIONARI!A633))</f>
        <v/>
      </c>
      <c r="B633" t="str">
        <f t="shared" si="10"/>
        <v/>
      </c>
      <c r="C633" t="str">
        <f>IF(ESITI_QUESTIONARI!C633="","",TRIM(ESITI_QUESTIONARI!C633))</f>
        <v/>
      </c>
      <c r="D633" t="str">
        <f>IFERROR(UPPER(TRIM(ESITI_QUESTIONARI!U633)),"")</f>
        <v/>
      </c>
      <c r="E633" t="str">
        <f>IFERROR(UPPER(TRIM(ESITI_QUESTIONARI!Y633)),"")</f>
        <v/>
      </c>
      <c r="F633" t="str">
        <f>IFERROR(UPPER(TRIM(ESITI_QUESTIONARI!AE633)),"")</f>
        <v/>
      </c>
      <c r="G633" t="str">
        <f>IFERROR(UPPER(TRIM(ESITI_QUESTIONARI!AI633)),"")</f>
        <v/>
      </c>
      <c r="H633" s="8" t="str">
        <f>IF(C633="","",IF(ISERROR(AVERAGE(ESITI_QUESTIONARI!N633:T633,ESITI_QUESTIONARI!V633:X633,ESITI_QUESTIONARI!Z633:AD633,ESITI_QUESTIONARI!AF633:AH633,ESITI_QUESTIONARI!AJ633:AL633,ESITI_QUESTIONARI!AN633,ESITI_QUESTIONARI!AQ633)),"NON RISPONDE",AVERAGE(ESITI_QUESTIONARI!N633:T633,ESITI_QUESTIONARI!V633:X633,ESITI_QUESTIONARI!Z633:AD633,ESITI_QUESTIONARI!AF633:AH633,ESITI_QUESTIONARI!AJ633:AL633,ESITI_QUESTIONARI!AN633,ESITI_QUESTIONARI!AQ633)))</f>
        <v/>
      </c>
    </row>
    <row r="634" spans="1:8">
      <c r="A634" t="str">
        <f>IF(ESITI_QUESTIONARI!A634="","",TRIM(ESITI_QUESTIONARI!A634))</f>
        <v/>
      </c>
      <c r="B634" t="str">
        <f t="shared" si="10"/>
        <v/>
      </c>
      <c r="C634" t="str">
        <f>IF(ESITI_QUESTIONARI!C634="","",TRIM(ESITI_QUESTIONARI!C634))</f>
        <v/>
      </c>
      <c r="D634" t="str">
        <f>IFERROR(UPPER(TRIM(ESITI_QUESTIONARI!U634)),"")</f>
        <v/>
      </c>
      <c r="E634" t="str">
        <f>IFERROR(UPPER(TRIM(ESITI_QUESTIONARI!Y634)),"")</f>
        <v/>
      </c>
      <c r="F634" t="str">
        <f>IFERROR(UPPER(TRIM(ESITI_QUESTIONARI!AE634)),"")</f>
        <v/>
      </c>
      <c r="G634" t="str">
        <f>IFERROR(UPPER(TRIM(ESITI_QUESTIONARI!AI634)),"")</f>
        <v/>
      </c>
      <c r="H634" s="8" t="str">
        <f>IF(C634="","",IF(ISERROR(AVERAGE(ESITI_QUESTIONARI!N634:T634,ESITI_QUESTIONARI!V634:X634,ESITI_QUESTIONARI!Z634:AD634,ESITI_QUESTIONARI!AF634:AH634,ESITI_QUESTIONARI!AJ634:AL634,ESITI_QUESTIONARI!AN634,ESITI_QUESTIONARI!AQ634)),"NON RISPONDE",AVERAGE(ESITI_QUESTIONARI!N634:T634,ESITI_QUESTIONARI!V634:X634,ESITI_QUESTIONARI!Z634:AD634,ESITI_QUESTIONARI!AF634:AH634,ESITI_QUESTIONARI!AJ634:AL634,ESITI_QUESTIONARI!AN634,ESITI_QUESTIONARI!AQ634)))</f>
        <v/>
      </c>
    </row>
    <row r="635" spans="1:8">
      <c r="A635" t="str">
        <f>IF(ESITI_QUESTIONARI!A635="","",TRIM(ESITI_QUESTIONARI!A635))</f>
        <v/>
      </c>
      <c r="B635" t="str">
        <f t="shared" si="10"/>
        <v/>
      </c>
      <c r="C635" t="str">
        <f>IF(ESITI_QUESTIONARI!C635="","",TRIM(ESITI_QUESTIONARI!C635))</f>
        <v/>
      </c>
      <c r="D635" t="str">
        <f>IFERROR(UPPER(TRIM(ESITI_QUESTIONARI!U635)),"")</f>
        <v/>
      </c>
      <c r="E635" t="str">
        <f>IFERROR(UPPER(TRIM(ESITI_QUESTIONARI!Y635)),"")</f>
        <v/>
      </c>
      <c r="F635" t="str">
        <f>IFERROR(UPPER(TRIM(ESITI_QUESTIONARI!AE635)),"")</f>
        <v/>
      </c>
      <c r="G635" t="str">
        <f>IFERROR(UPPER(TRIM(ESITI_QUESTIONARI!AI635)),"")</f>
        <v/>
      </c>
      <c r="H635" s="8" t="str">
        <f>IF(C635="","",IF(ISERROR(AVERAGE(ESITI_QUESTIONARI!N635:T635,ESITI_QUESTIONARI!V635:X635,ESITI_QUESTIONARI!Z635:AD635,ESITI_QUESTIONARI!AF635:AH635,ESITI_QUESTIONARI!AJ635:AL635,ESITI_QUESTIONARI!AN635,ESITI_QUESTIONARI!AQ635)),"NON RISPONDE",AVERAGE(ESITI_QUESTIONARI!N635:T635,ESITI_QUESTIONARI!V635:X635,ESITI_QUESTIONARI!Z635:AD635,ESITI_QUESTIONARI!AF635:AH635,ESITI_QUESTIONARI!AJ635:AL635,ESITI_QUESTIONARI!AN635,ESITI_QUESTIONARI!AQ635)))</f>
        <v/>
      </c>
    </row>
    <row r="636" spans="1:8">
      <c r="A636" t="str">
        <f>IF(ESITI_QUESTIONARI!A636="","",TRIM(ESITI_QUESTIONARI!A636))</f>
        <v/>
      </c>
      <c r="B636" t="str">
        <f t="shared" si="10"/>
        <v/>
      </c>
      <c r="C636" t="str">
        <f>IF(ESITI_QUESTIONARI!C636="","",TRIM(ESITI_QUESTIONARI!C636))</f>
        <v/>
      </c>
      <c r="D636" t="str">
        <f>IFERROR(UPPER(TRIM(ESITI_QUESTIONARI!U636)),"")</f>
        <v/>
      </c>
      <c r="E636" t="str">
        <f>IFERROR(UPPER(TRIM(ESITI_QUESTIONARI!Y636)),"")</f>
        <v/>
      </c>
      <c r="F636" t="str">
        <f>IFERROR(UPPER(TRIM(ESITI_QUESTIONARI!AE636)),"")</f>
        <v/>
      </c>
      <c r="G636" t="str">
        <f>IFERROR(UPPER(TRIM(ESITI_QUESTIONARI!AI636)),"")</f>
        <v/>
      </c>
      <c r="H636" s="8" t="str">
        <f>IF(C636="","",IF(ISERROR(AVERAGE(ESITI_QUESTIONARI!N636:T636,ESITI_QUESTIONARI!V636:X636,ESITI_QUESTIONARI!Z636:AD636,ESITI_QUESTIONARI!AF636:AH636,ESITI_QUESTIONARI!AJ636:AL636,ESITI_QUESTIONARI!AN636,ESITI_QUESTIONARI!AQ636)),"NON RISPONDE",AVERAGE(ESITI_QUESTIONARI!N636:T636,ESITI_QUESTIONARI!V636:X636,ESITI_QUESTIONARI!Z636:AD636,ESITI_QUESTIONARI!AF636:AH636,ESITI_QUESTIONARI!AJ636:AL636,ESITI_QUESTIONARI!AN636,ESITI_QUESTIONARI!AQ636)))</f>
        <v/>
      </c>
    </row>
    <row r="637" spans="1:8">
      <c r="A637" t="str">
        <f>IF(ESITI_QUESTIONARI!A637="","",TRIM(ESITI_QUESTIONARI!A637))</f>
        <v/>
      </c>
      <c r="B637" t="str">
        <f t="shared" si="10"/>
        <v/>
      </c>
      <c r="C637" t="str">
        <f>IF(ESITI_QUESTIONARI!C637="","",TRIM(ESITI_QUESTIONARI!C637))</f>
        <v/>
      </c>
      <c r="D637" t="str">
        <f>IFERROR(UPPER(TRIM(ESITI_QUESTIONARI!U637)),"")</f>
        <v/>
      </c>
      <c r="E637" t="str">
        <f>IFERROR(UPPER(TRIM(ESITI_QUESTIONARI!Y637)),"")</f>
        <v/>
      </c>
      <c r="F637" t="str">
        <f>IFERROR(UPPER(TRIM(ESITI_QUESTIONARI!AE637)),"")</f>
        <v/>
      </c>
      <c r="G637" t="str">
        <f>IFERROR(UPPER(TRIM(ESITI_QUESTIONARI!AI637)),"")</f>
        <v/>
      </c>
      <c r="H637" s="8" t="str">
        <f>IF(C637="","",IF(ISERROR(AVERAGE(ESITI_QUESTIONARI!N637:T637,ESITI_QUESTIONARI!V637:X637,ESITI_QUESTIONARI!Z637:AD637,ESITI_QUESTIONARI!AF637:AH637,ESITI_QUESTIONARI!AJ637:AL637,ESITI_QUESTIONARI!AN637,ESITI_QUESTIONARI!AQ637)),"NON RISPONDE",AVERAGE(ESITI_QUESTIONARI!N637:T637,ESITI_QUESTIONARI!V637:X637,ESITI_QUESTIONARI!Z637:AD637,ESITI_QUESTIONARI!AF637:AH637,ESITI_QUESTIONARI!AJ637:AL637,ESITI_QUESTIONARI!AN637,ESITI_QUESTIONARI!AQ637)))</f>
        <v/>
      </c>
    </row>
    <row r="638" spans="1:8">
      <c r="A638" t="str">
        <f>IF(ESITI_QUESTIONARI!A638="","",TRIM(ESITI_QUESTIONARI!A638))</f>
        <v/>
      </c>
      <c r="B638" t="str">
        <f t="shared" si="10"/>
        <v/>
      </c>
      <c r="C638" t="str">
        <f>IF(ESITI_QUESTIONARI!C638="","",TRIM(ESITI_QUESTIONARI!C638))</f>
        <v/>
      </c>
      <c r="D638" t="str">
        <f>IFERROR(UPPER(TRIM(ESITI_QUESTIONARI!U638)),"")</f>
        <v/>
      </c>
      <c r="E638" t="str">
        <f>IFERROR(UPPER(TRIM(ESITI_QUESTIONARI!Y638)),"")</f>
        <v/>
      </c>
      <c r="F638" t="str">
        <f>IFERROR(UPPER(TRIM(ESITI_QUESTIONARI!AE638)),"")</f>
        <v/>
      </c>
      <c r="G638" t="str">
        <f>IFERROR(UPPER(TRIM(ESITI_QUESTIONARI!AI638)),"")</f>
        <v/>
      </c>
      <c r="H638" s="8" t="str">
        <f>IF(C638="","",IF(ISERROR(AVERAGE(ESITI_QUESTIONARI!N638:T638,ESITI_QUESTIONARI!V638:X638,ESITI_QUESTIONARI!Z638:AD638,ESITI_QUESTIONARI!AF638:AH638,ESITI_QUESTIONARI!AJ638:AL638,ESITI_QUESTIONARI!AN638,ESITI_QUESTIONARI!AQ638)),"NON RISPONDE",AVERAGE(ESITI_QUESTIONARI!N638:T638,ESITI_QUESTIONARI!V638:X638,ESITI_QUESTIONARI!Z638:AD638,ESITI_QUESTIONARI!AF638:AH638,ESITI_QUESTIONARI!AJ638:AL638,ESITI_QUESTIONARI!AN638,ESITI_QUESTIONARI!AQ638)))</f>
        <v/>
      </c>
    </row>
    <row r="639" spans="1:8">
      <c r="A639" t="str">
        <f>IF(ESITI_QUESTIONARI!A639="","",TRIM(ESITI_QUESTIONARI!A639))</f>
        <v/>
      </c>
      <c r="B639" t="str">
        <f t="shared" si="10"/>
        <v/>
      </c>
      <c r="C639" t="str">
        <f>IF(ESITI_QUESTIONARI!C639="","",TRIM(ESITI_QUESTIONARI!C639))</f>
        <v/>
      </c>
      <c r="D639" t="str">
        <f>IFERROR(UPPER(TRIM(ESITI_QUESTIONARI!U639)),"")</f>
        <v/>
      </c>
      <c r="E639" t="str">
        <f>IFERROR(UPPER(TRIM(ESITI_QUESTIONARI!Y639)),"")</f>
        <v/>
      </c>
      <c r="F639" t="str">
        <f>IFERROR(UPPER(TRIM(ESITI_QUESTIONARI!AE639)),"")</f>
        <v/>
      </c>
      <c r="G639" t="str">
        <f>IFERROR(UPPER(TRIM(ESITI_QUESTIONARI!AI639)),"")</f>
        <v/>
      </c>
      <c r="H639" s="8" t="str">
        <f>IF(C639="","",IF(ISERROR(AVERAGE(ESITI_QUESTIONARI!N639:T639,ESITI_QUESTIONARI!V639:X639,ESITI_QUESTIONARI!Z639:AD639,ESITI_QUESTIONARI!AF639:AH639,ESITI_QUESTIONARI!AJ639:AL639,ESITI_QUESTIONARI!AN639,ESITI_QUESTIONARI!AQ639)),"NON RISPONDE",AVERAGE(ESITI_QUESTIONARI!N639:T639,ESITI_QUESTIONARI!V639:X639,ESITI_QUESTIONARI!Z639:AD639,ESITI_QUESTIONARI!AF639:AH639,ESITI_QUESTIONARI!AJ639:AL639,ESITI_QUESTIONARI!AN639,ESITI_QUESTIONARI!AQ639)))</f>
        <v/>
      </c>
    </row>
    <row r="640" spans="1:8">
      <c r="A640" t="str">
        <f>IF(ESITI_QUESTIONARI!A640="","",TRIM(ESITI_QUESTIONARI!A640))</f>
        <v/>
      </c>
      <c r="B640" t="str">
        <f t="shared" si="10"/>
        <v/>
      </c>
      <c r="C640" t="str">
        <f>IF(ESITI_QUESTIONARI!C640="","",TRIM(ESITI_QUESTIONARI!C640))</f>
        <v/>
      </c>
      <c r="D640" t="str">
        <f>IFERROR(UPPER(TRIM(ESITI_QUESTIONARI!U640)),"")</f>
        <v/>
      </c>
      <c r="E640" t="str">
        <f>IFERROR(UPPER(TRIM(ESITI_QUESTIONARI!Y640)),"")</f>
        <v/>
      </c>
      <c r="F640" t="str">
        <f>IFERROR(UPPER(TRIM(ESITI_QUESTIONARI!AE640)),"")</f>
        <v/>
      </c>
      <c r="G640" t="str">
        <f>IFERROR(UPPER(TRIM(ESITI_QUESTIONARI!AI640)),"")</f>
        <v/>
      </c>
      <c r="H640" s="8" t="str">
        <f>IF(C640="","",IF(ISERROR(AVERAGE(ESITI_QUESTIONARI!N640:T640,ESITI_QUESTIONARI!V640:X640,ESITI_QUESTIONARI!Z640:AD640,ESITI_QUESTIONARI!AF640:AH640,ESITI_QUESTIONARI!AJ640:AL640,ESITI_QUESTIONARI!AN640,ESITI_QUESTIONARI!AQ640)),"NON RISPONDE",AVERAGE(ESITI_QUESTIONARI!N640:T640,ESITI_QUESTIONARI!V640:X640,ESITI_QUESTIONARI!Z640:AD640,ESITI_QUESTIONARI!AF640:AH640,ESITI_QUESTIONARI!AJ640:AL640,ESITI_QUESTIONARI!AN640,ESITI_QUESTIONARI!AQ640)))</f>
        <v/>
      </c>
    </row>
    <row r="641" spans="1:8">
      <c r="A641" t="str">
        <f>IF(ESITI_QUESTIONARI!A641="","",TRIM(ESITI_QUESTIONARI!A641))</f>
        <v/>
      </c>
      <c r="B641" t="str">
        <f t="shared" si="10"/>
        <v/>
      </c>
      <c r="C641" t="str">
        <f>IF(ESITI_QUESTIONARI!C641="","",TRIM(ESITI_QUESTIONARI!C641))</f>
        <v/>
      </c>
      <c r="D641" t="str">
        <f>IFERROR(UPPER(TRIM(ESITI_QUESTIONARI!U641)),"")</f>
        <v/>
      </c>
      <c r="E641" t="str">
        <f>IFERROR(UPPER(TRIM(ESITI_QUESTIONARI!Y641)),"")</f>
        <v/>
      </c>
      <c r="F641" t="str">
        <f>IFERROR(UPPER(TRIM(ESITI_QUESTIONARI!AE641)),"")</f>
        <v/>
      </c>
      <c r="G641" t="str">
        <f>IFERROR(UPPER(TRIM(ESITI_QUESTIONARI!AI641)),"")</f>
        <v/>
      </c>
      <c r="H641" s="8" t="str">
        <f>IF(C641="","",IF(ISERROR(AVERAGE(ESITI_QUESTIONARI!N641:T641,ESITI_QUESTIONARI!V641:X641,ESITI_QUESTIONARI!Z641:AD641,ESITI_QUESTIONARI!AF641:AH641,ESITI_QUESTIONARI!AJ641:AL641,ESITI_QUESTIONARI!AN641,ESITI_QUESTIONARI!AQ641)),"NON RISPONDE",AVERAGE(ESITI_QUESTIONARI!N641:T641,ESITI_QUESTIONARI!V641:X641,ESITI_QUESTIONARI!Z641:AD641,ESITI_QUESTIONARI!AF641:AH641,ESITI_QUESTIONARI!AJ641:AL641,ESITI_QUESTIONARI!AN641,ESITI_QUESTIONARI!AQ641)))</f>
        <v/>
      </c>
    </row>
    <row r="642" spans="1:8">
      <c r="A642" t="str">
        <f>IF(ESITI_QUESTIONARI!A642="","",TRIM(ESITI_QUESTIONARI!A642))</f>
        <v/>
      </c>
      <c r="B642" t="str">
        <f t="shared" si="10"/>
        <v/>
      </c>
      <c r="C642" t="str">
        <f>IF(ESITI_QUESTIONARI!C642="","",TRIM(ESITI_QUESTIONARI!C642))</f>
        <v/>
      </c>
      <c r="D642" t="str">
        <f>IFERROR(UPPER(TRIM(ESITI_QUESTIONARI!U642)),"")</f>
        <v/>
      </c>
      <c r="E642" t="str">
        <f>IFERROR(UPPER(TRIM(ESITI_QUESTIONARI!Y642)),"")</f>
        <v/>
      </c>
      <c r="F642" t="str">
        <f>IFERROR(UPPER(TRIM(ESITI_QUESTIONARI!AE642)),"")</f>
        <v/>
      </c>
      <c r="G642" t="str">
        <f>IFERROR(UPPER(TRIM(ESITI_QUESTIONARI!AI642)),"")</f>
        <v/>
      </c>
      <c r="H642" s="8" t="str">
        <f>IF(C642="","",IF(ISERROR(AVERAGE(ESITI_QUESTIONARI!N642:T642,ESITI_QUESTIONARI!V642:X642,ESITI_QUESTIONARI!Z642:AD642,ESITI_QUESTIONARI!AF642:AH642,ESITI_QUESTIONARI!AJ642:AL642,ESITI_QUESTIONARI!AN642,ESITI_QUESTIONARI!AQ642)),"NON RISPONDE",AVERAGE(ESITI_QUESTIONARI!N642:T642,ESITI_QUESTIONARI!V642:X642,ESITI_QUESTIONARI!Z642:AD642,ESITI_QUESTIONARI!AF642:AH642,ESITI_QUESTIONARI!AJ642:AL642,ESITI_QUESTIONARI!AN642,ESITI_QUESTIONARI!AQ642)))</f>
        <v/>
      </c>
    </row>
    <row r="643" spans="1:8">
      <c r="A643" t="str">
        <f>IF(ESITI_QUESTIONARI!A643="","",TRIM(ESITI_QUESTIONARI!A643))</f>
        <v/>
      </c>
      <c r="B643" t="str">
        <f t="shared" ref="B643:B706" si="11">IF(C643="","",C643)</f>
        <v/>
      </c>
      <c r="C643" t="str">
        <f>IF(ESITI_QUESTIONARI!C643="","",TRIM(ESITI_QUESTIONARI!C643))</f>
        <v/>
      </c>
      <c r="D643" t="str">
        <f>IFERROR(UPPER(TRIM(ESITI_QUESTIONARI!U643)),"")</f>
        <v/>
      </c>
      <c r="E643" t="str">
        <f>IFERROR(UPPER(TRIM(ESITI_QUESTIONARI!Y643)),"")</f>
        <v/>
      </c>
      <c r="F643" t="str">
        <f>IFERROR(UPPER(TRIM(ESITI_QUESTIONARI!AE643)),"")</f>
        <v/>
      </c>
      <c r="G643" t="str">
        <f>IFERROR(UPPER(TRIM(ESITI_QUESTIONARI!AI643)),"")</f>
        <v/>
      </c>
      <c r="H643" s="8" t="str">
        <f>IF(C643="","",IF(ISERROR(AVERAGE(ESITI_QUESTIONARI!N643:T643,ESITI_QUESTIONARI!V643:X643,ESITI_QUESTIONARI!Z643:AD643,ESITI_QUESTIONARI!AF643:AH643,ESITI_QUESTIONARI!AJ643:AL643,ESITI_QUESTIONARI!AN643,ESITI_QUESTIONARI!AQ643)),"NON RISPONDE",AVERAGE(ESITI_QUESTIONARI!N643:T643,ESITI_QUESTIONARI!V643:X643,ESITI_QUESTIONARI!Z643:AD643,ESITI_QUESTIONARI!AF643:AH643,ESITI_QUESTIONARI!AJ643:AL643,ESITI_QUESTIONARI!AN643,ESITI_QUESTIONARI!AQ643)))</f>
        <v/>
      </c>
    </row>
    <row r="644" spans="1:8">
      <c r="A644" t="str">
        <f>IF(ESITI_QUESTIONARI!A644="","",TRIM(ESITI_QUESTIONARI!A644))</f>
        <v/>
      </c>
      <c r="B644" t="str">
        <f t="shared" si="11"/>
        <v/>
      </c>
      <c r="C644" t="str">
        <f>IF(ESITI_QUESTIONARI!C644="","",TRIM(ESITI_QUESTIONARI!C644))</f>
        <v/>
      </c>
      <c r="D644" t="str">
        <f>IFERROR(UPPER(TRIM(ESITI_QUESTIONARI!U644)),"")</f>
        <v/>
      </c>
      <c r="E644" t="str">
        <f>IFERROR(UPPER(TRIM(ESITI_QUESTIONARI!Y644)),"")</f>
        <v/>
      </c>
      <c r="F644" t="str">
        <f>IFERROR(UPPER(TRIM(ESITI_QUESTIONARI!AE644)),"")</f>
        <v/>
      </c>
      <c r="G644" t="str">
        <f>IFERROR(UPPER(TRIM(ESITI_QUESTIONARI!AI644)),"")</f>
        <v/>
      </c>
      <c r="H644" s="8" t="str">
        <f>IF(C644="","",IF(ISERROR(AVERAGE(ESITI_QUESTIONARI!N644:T644,ESITI_QUESTIONARI!V644:X644,ESITI_QUESTIONARI!Z644:AD644,ESITI_QUESTIONARI!AF644:AH644,ESITI_QUESTIONARI!AJ644:AL644,ESITI_QUESTIONARI!AN644,ESITI_QUESTIONARI!AQ644)),"NON RISPONDE",AVERAGE(ESITI_QUESTIONARI!N644:T644,ESITI_QUESTIONARI!V644:X644,ESITI_QUESTIONARI!Z644:AD644,ESITI_QUESTIONARI!AF644:AH644,ESITI_QUESTIONARI!AJ644:AL644,ESITI_QUESTIONARI!AN644,ESITI_QUESTIONARI!AQ644)))</f>
        <v/>
      </c>
    </row>
    <row r="645" spans="1:8">
      <c r="A645" t="str">
        <f>IF(ESITI_QUESTIONARI!A645="","",TRIM(ESITI_QUESTIONARI!A645))</f>
        <v/>
      </c>
      <c r="B645" t="str">
        <f t="shared" si="11"/>
        <v/>
      </c>
      <c r="C645" t="str">
        <f>IF(ESITI_QUESTIONARI!C645="","",TRIM(ESITI_QUESTIONARI!C645))</f>
        <v/>
      </c>
      <c r="D645" t="str">
        <f>IFERROR(UPPER(TRIM(ESITI_QUESTIONARI!U645)),"")</f>
        <v/>
      </c>
      <c r="E645" t="str">
        <f>IFERROR(UPPER(TRIM(ESITI_QUESTIONARI!Y645)),"")</f>
        <v/>
      </c>
      <c r="F645" t="str">
        <f>IFERROR(UPPER(TRIM(ESITI_QUESTIONARI!AE645)),"")</f>
        <v/>
      </c>
      <c r="G645" t="str">
        <f>IFERROR(UPPER(TRIM(ESITI_QUESTIONARI!AI645)),"")</f>
        <v/>
      </c>
      <c r="H645" s="8" t="str">
        <f>IF(C645="","",IF(ISERROR(AVERAGE(ESITI_QUESTIONARI!N645:T645,ESITI_QUESTIONARI!V645:X645,ESITI_QUESTIONARI!Z645:AD645,ESITI_QUESTIONARI!AF645:AH645,ESITI_QUESTIONARI!AJ645:AL645,ESITI_QUESTIONARI!AN645,ESITI_QUESTIONARI!AQ645)),"NON RISPONDE",AVERAGE(ESITI_QUESTIONARI!N645:T645,ESITI_QUESTIONARI!V645:X645,ESITI_QUESTIONARI!Z645:AD645,ESITI_QUESTIONARI!AF645:AH645,ESITI_QUESTIONARI!AJ645:AL645,ESITI_QUESTIONARI!AN645,ESITI_QUESTIONARI!AQ645)))</f>
        <v/>
      </c>
    </row>
    <row r="646" spans="1:8">
      <c r="A646" t="str">
        <f>IF(ESITI_QUESTIONARI!A646="","",TRIM(ESITI_QUESTIONARI!A646))</f>
        <v/>
      </c>
      <c r="B646" t="str">
        <f t="shared" si="11"/>
        <v/>
      </c>
      <c r="C646" t="str">
        <f>IF(ESITI_QUESTIONARI!C646="","",TRIM(ESITI_QUESTIONARI!C646))</f>
        <v/>
      </c>
      <c r="D646" t="str">
        <f>IFERROR(UPPER(TRIM(ESITI_QUESTIONARI!U646)),"")</f>
        <v/>
      </c>
      <c r="E646" t="str">
        <f>IFERROR(UPPER(TRIM(ESITI_QUESTIONARI!Y646)),"")</f>
        <v/>
      </c>
      <c r="F646" t="str">
        <f>IFERROR(UPPER(TRIM(ESITI_QUESTIONARI!AE646)),"")</f>
        <v/>
      </c>
      <c r="G646" t="str">
        <f>IFERROR(UPPER(TRIM(ESITI_QUESTIONARI!AI646)),"")</f>
        <v/>
      </c>
      <c r="H646" s="8" t="str">
        <f>IF(C646="","",IF(ISERROR(AVERAGE(ESITI_QUESTIONARI!N646:T646,ESITI_QUESTIONARI!V646:X646,ESITI_QUESTIONARI!Z646:AD646,ESITI_QUESTIONARI!AF646:AH646,ESITI_QUESTIONARI!AJ646:AL646,ESITI_QUESTIONARI!AN646,ESITI_QUESTIONARI!AQ646)),"NON RISPONDE",AVERAGE(ESITI_QUESTIONARI!N646:T646,ESITI_QUESTIONARI!V646:X646,ESITI_QUESTIONARI!Z646:AD646,ESITI_QUESTIONARI!AF646:AH646,ESITI_QUESTIONARI!AJ646:AL646,ESITI_QUESTIONARI!AN646,ESITI_QUESTIONARI!AQ646)))</f>
        <v/>
      </c>
    </row>
    <row r="647" spans="1:8">
      <c r="A647" t="str">
        <f>IF(ESITI_QUESTIONARI!A647="","",TRIM(ESITI_QUESTIONARI!A647))</f>
        <v/>
      </c>
      <c r="B647" t="str">
        <f t="shared" si="11"/>
        <v/>
      </c>
      <c r="C647" t="str">
        <f>IF(ESITI_QUESTIONARI!C647="","",TRIM(ESITI_QUESTIONARI!C647))</f>
        <v/>
      </c>
      <c r="D647" t="str">
        <f>IFERROR(UPPER(TRIM(ESITI_QUESTIONARI!U647)),"")</f>
        <v/>
      </c>
      <c r="E647" t="str">
        <f>IFERROR(UPPER(TRIM(ESITI_QUESTIONARI!Y647)),"")</f>
        <v/>
      </c>
      <c r="F647" t="str">
        <f>IFERROR(UPPER(TRIM(ESITI_QUESTIONARI!AE647)),"")</f>
        <v/>
      </c>
      <c r="G647" t="str">
        <f>IFERROR(UPPER(TRIM(ESITI_QUESTIONARI!AI647)),"")</f>
        <v/>
      </c>
      <c r="H647" s="8" t="str">
        <f>IF(C647="","",IF(ISERROR(AVERAGE(ESITI_QUESTIONARI!N647:T647,ESITI_QUESTIONARI!V647:X647,ESITI_QUESTIONARI!Z647:AD647,ESITI_QUESTIONARI!AF647:AH647,ESITI_QUESTIONARI!AJ647:AL647,ESITI_QUESTIONARI!AN647,ESITI_QUESTIONARI!AQ647)),"NON RISPONDE",AVERAGE(ESITI_QUESTIONARI!N647:T647,ESITI_QUESTIONARI!V647:X647,ESITI_QUESTIONARI!Z647:AD647,ESITI_QUESTIONARI!AF647:AH647,ESITI_QUESTIONARI!AJ647:AL647,ESITI_QUESTIONARI!AN647,ESITI_QUESTIONARI!AQ647)))</f>
        <v/>
      </c>
    </row>
    <row r="648" spans="1:8">
      <c r="A648" t="str">
        <f>IF(ESITI_QUESTIONARI!A648="","",TRIM(ESITI_QUESTIONARI!A648))</f>
        <v/>
      </c>
      <c r="B648" t="str">
        <f t="shared" si="11"/>
        <v/>
      </c>
      <c r="C648" t="str">
        <f>IF(ESITI_QUESTIONARI!C648="","",TRIM(ESITI_QUESTIONARI!C648))</f>
        <v/>
      </c>
      <c r="D648" t="str">
        <f>IFERROR(UPPER(TRIM(ESITI_QUESTIONARI!U648)),"")</f>
        <v/>
      </c>
      <c r="E648" t="str">
        <f>IFERROR(UPPER(TRIM(ESITI_QUESTIONARI!Y648)),"")</f>
        <v/>
      </c>
      <c r="F648" t="str">
        <f>IFERROR(UPPER(TRIM(ESITI_QUESTIONARI!AE648)),"")</f>
        <v/>
      </c>
      <c r="G648" t="str">
        <f>IFERROR(UPPER(TRIM(ESITI_QUESTIONARI!AI648)),"")</f>
        <v/>
      </c>
      <c r="H648" s="8" t="str">
        <f>IF(C648="","",IF(ISERROR(AVERAGE(ESITI_QUESTIONARI!N648:T648,ESITI_QUESTIONARI!V648:X648,ESITI_QUESTIONARI!Z648:AD648,ESITI_QUESTIONARI!AF648:AH648,ESITI_QUESTIONARI!AJ648:AL648,ESITI_QUESTIONARI!AN648,ESITI_QUESTIONARI!AQ648)),"NON RISPONDE",AVERAGE(ESITI_QUESTIONARI!N648:T648,ESITI_QUESTIONARI!V648:X648,ESITI_QUESTIONARI!Z648:AD648,ESITI_QUESTIONARI!AF648:AH648,ESITI_QUESTIONARI!AJ648:AL648,ESITI_QUESTIONARI!AN648,ESITI_QUESTIONARI!AQ648)))</f>
        <v/>
      </c>
    </row>
    <row r="649" spans="1:8">
      <c r="A649" t="str">
        <f>IF(ESITI_QUESTIONARI!A649="","",TRIM(ESITI_QUESTIONARI!A649))</f>
        <v/>
      </c>
      <c r="B649" t="str">
        <f t="shared" si="11"/>
        <v/>
      </c>
      <c r="C649" t="str">
        <f>IF(ESITI_QUESTIONARI!C649="","",TRIM(ESITI_QUESTIONARI!C649))</f>
        <v/>
      </c>
      <c r="D649" t="str">
        <f>IFERROR(UPPER(TRIM(ESITI_QUESTIONARI!U649)),"")</f>
        <v/>
      </c>
      <c r="E649" t="str">
        <f>IFERROR(UPPER(TRIM(ESITI_QUESTIONARI!Y649)),"")</f>
        <v/>
      </c>
      <c r="F649" t="str">
        <f>IFERROR(UPPER(TRIM(ESITI_QUESTIONARI!AE649)),"")</f>
        <v/>
      </c>
      <c r="G649" t="str">
        <f>IFERROR(UPPER(TRIM(ESITI_QUESTIONARI!AI649)),"")</f>
        <v/>
      </c>
      <c r="H649" s="8" t="str">
        <f>IF(C649="","",IF(ISERROR(AVERAGE(ESITI_QUESTIONARI!N649:T649,ESITI_QUESTIONARI!V649:X649,ESITI_QUESTIONARI!Z649:AD649,ESITI_QUESTIONARI!AF649:AH649,ESITI_QUESTIONARI!AJ649:AL649,ESITI_QUESTIONARI!AN649,ESITI_QUESTIONARI!AQ649)),"NON RISPONDE",AVERAGE(ESITI_QUESTIONARI!N649:T649,ESITI_QUESTIONARI!V649:X649,ESITI_QUESTIONARI!Z649:AD649,ESITI_QUESTIONARI!AF649:AH649,ESITI_QUESTIONARI!AJ649:AL649,ESITI_QUESTIONARI!AN649,ESITI_QUESTIONARI!AQ649)))</f>
        <v/>
      </c>
    </row>
    <row r="650" spans="1:8">
      <c r="A650" t="str">
        <f>IF(ESITI_QUESTIONARI!A650="","",TRIM(ESITI_QUESTIONARI!A650))</f>
        <v/>
      </c>
      <c r="B650" t="str">
        <f t="shared" si="11"/>
        <v/>
      </c>
      <c r="C650" t="str">
        <f>IF(ESITI_QUESTIONARI!C650="","",TRIM(ESITI_QUESTIONARI!C650))</f>
        <v/>
      </c>
      <c r="D650" t="str">
        <f>IFERROR(UPPER(TRIM(ESITI_QUESTIONARI!U650)),"")</f>
        <v/>
      </c>
      <c r="E650" t="str">
        <f>IFERROR(UPPER(TRIM(ESITI_QUESTIONARI!Y650)),"")</f>
        <v/>
      </c>
      <c r="F650" t="str">
        <f>IFERROR(UPPER(TRIM(ESITI_QUESTIONARI!AE650)),"")</f>
        <v/>
      </c>
      <c r="G650" t="str">
        <f>IFERROR(UPPER(TRIM(ESITI_QUESTIONARI!AI650)),"")</f>
        <v/>
      </c>
      <c r="H650" s="8" t="str">
        <f>IF(C650="","",IF(ISERROR(AVERAGE(ESITI_QUESTIONARI!N650:T650,ESITI_QUESTIONARI!V650:X650,ESITI_QUESTIONARI!Z650:AD650,ESITI_QUESTIONARI!AF650:AH650,ESITI_QUESTIONARI!AJ650:AL650,ESITI_QUESTIONARI!AN650,ESITI_QUESTIONARI!AQ650)),"NON RISPONDE",AVERAGE(ESITI_QUESTIONARI!N650:T650,ESITI_QUESTIONARI!V650:X650,ESITI_QUESTIONARI!Z650:AD650,ESITI_QUESTIONARI!AF650:AH650,ESITI_QUESTIONARI!AJ650:AL650,ESITI_QUESTIONARI!AN650,ESITI_QUESTIONARI!AQ650)))</f>
        <v/>
      </c>
    </row>
    <row r="651" spans="1:8">
      <c r="A651" t="str">
        <f>IF(ESITI_QUESTIONARI!A651="","",TRIM(ESITI_QUESTIONARI!A651))</f>
        <v/>
      </c>
      <c r="B651" t="str">
        <f t="shared" si="11"/>
        <v/>
      </c>
      <c r="C651" t="str">
        <f>IF(ESITI_QUESTIONARI!C651="","",TRIM(ESITI_QUESTIONARI!C651))</f>
        <v/>
      </c>
      <c r="D651" t="str">
        <f>IFERROR(UPPER(TRIM(ESITI_QUESTIONARI!U651)),"")</f>
        <v/>
      </c>
      <c r="E651" t="str">
        <f>IFERROR(UPPER(TRIM(ESITI_QUESTIONARI!Y651)),"")</f>
        <v/>
      </c>
      <c r="F651" t="str">
        <f>IFERROR(UPPER(TRIM(ESITI_QUESTIONARI!AE651)),"")</f>
        <v/>
      </c>
      <c r="G651" t="str">
        <f>IFERROR(UPPER(TRIM(ESITI_QUESTIONARI!AI651)),"")</f>
        <v/>
      </c>
      <c r="H651" s="8" t="str">
        <f>IF(C651="","",IF(ISERROR(AVERAGE(ESITI_QUESTIONARI!N651:T651,ESITI_QUESTIONARI!V651:X651,ESITI_QUESTIONARI!Z651:AD651,ESITI_QUESTIONARI!AF651:AH651,ESITI_QUESTIONARI!AJ651:AL651,ESITI_QUESTIONARI!AN651,ESITI_QUESTIONARI!AQ651)),"NON RISPONDE",AVERAGE(ESITI_QUESTIONARI!N651:T651,ESITI_QUESTIONARI!V651:X651,ESITI_QUESTIONARI!Z651:AD651,ESITI_QUESTIONARI!AF651:AH651,ESITI_QUESTIONARI!AJ651:AL651,ESITI_QUESTIONARI!AN651,ESITI_QUESTIONARI!AQ651)))</f>
        <v/>
      </c>
    </row>
    <row r="652" spans="1:8">
      <c r="A652" t="str">
        <f>IF(ESITI_QUESTIONARI!A652="","",TRIM(ESITI_QUESTIONARI!A652))</f>
        <v/>
      </c>
      <c r="B652" t="str">
        <f t="shared" si="11"/>
        <v/>
      </c>
      <c r="C652" t="str">
        <f>IF(ESITI_QUESTIONARI!C652="","",TRIM(ESITI_QUESTIONARI!C652))</f>
        <v/>
      </c>
      <c r="D652" t="str">
        <f>IFERROR(UPPER(TRIM(ESITI_QUESTIONARI!U652)),"")</f>
        <v/>
      </c>
      <c r="E652" t="str">
        <f>IFERROR(UPPER(TRIM(ESITI_QUESTIONARI!Y652)),"")</f>
        <v/>
      </c>
      <c r="F652" t="str">
        <f>IFERROR(UPPER(TRIM(ESITI_QUESTIONARI!AE652)),"")</f>
        <v/>
      </c>
      <c r="G652" t="str">
        <f>IFERROR(UPPER(TRIM(ESITI_QUESTIONARI!AI652)),"")</f>
        <v/>
      </c>
      <c r="H652" s="8" t="str">
        <f>IF(C652="","",IF(ISERROR(AVERAGE(ESITI_QUESTIONARI!N652:T652,ESITI_QUESTIONARI!V652:X652,ESITI_QUESTIONARI!Z652:AD652,ESITI_QUESTIONARI!AF652:AH652,ESITI_QUESTIONARI!AJ652:AL652,ESITI_QUESTIONARI!AN652,ESITI_QUESTIONARI!AQ652)),"NON RISPONDE",AVERAGE(ESITI_QUESTIONARI!N652:T652,ESITI_QUESTIONARI!V652:X652,ESITI_QUESTIONARI!Z652:AD652,ESITI_QUESTIONARI!AF652:AH652,ESITI_QUESTIONARI!AJ652:AL652,ESITI_QUESTIONARI!AN652,ESITI_QUESTIONARI!AQ652)))</f>
        <v/>
      </c>
    </row>
    <row r="653" spans="1:8">
      <c r="A653" t="str">
        <f>IF(ESITI_QUESTIONARI!A653="","",TRIM(ESITI_QUESTIONARI!A653))</f>
        <v/>
      </c>
      <c r="B653" t="str">
        <f t="shared" si="11"/>
        <v/>
      </c>
      <c r="C653" t="str">
        <f>IF(ESITI_QUESTIONARI!C653="","",TRIM(ESITI_QUESTIONARI!C653))</f>
        <v/>
      </c>
      <c r="D653" t="str">
        <f>IFERROR(UPPER(TRIM(ESITI_QUESTIONARI!U653)),"")</f>
        <v/>
      </c>
      <c r="E653" t="str">
        <f>IFERROR(UPPER(TRIM(ESITI_QUESTIONARI!Y653)),"")</f>
        <v/>
      </c>
      <c r="F653" t="str">
        <f>IFERROR(UPPER(TRIM(ESITI_QUESTIONARI!AE653)),"")</f>
        <v/>
      </c>
      <c r="G653" t="str">
        <f>IFERROR(UPPER(TRIM(ESITI_QUESTIONARI!AI653)),"")</f>
        <v/>
      </c>
      <c r="H653" s="8" t="str">
        <f>IF(C653="","",IF(ISERROR(AVERAGE(ESITI_QUESTIONARI!N653:T653,ESITI_QUESTIONARI!V653:X653,ESITI_QUESTIONARI!Z653:AD653,ESITI_QUESTIONARI!AF653:AH653,ESITI_QUESTIONARI!AJ653:AL653,ESITI_QUESTIONARI!AN653,ESITI_QUESTIONARI!AQ653)),"NON RISPONDE",AVERAGE(ESITI_QUESTIONARI!N653:T653,ESITI_QUESTIONARI!V653:X653,ESITI_QUESTIONARI!Z653:AD653,ESITI_QUESTIONARI!AF653:AH653,ESITI_QUESTIONARI!AJ653:AL653,ESITI_QUESTIONARI!AN653,ESITI_QUESTIONARI!AQ653)))</f>
        <v/>
      </c>
    </row>
    <row r="654" spans="1:8">
      <c r="A654" t="str">
        <f>IF(ESITI_QUESTIONARI!A654="","",TRIM(ESITI_QUESTIONARI!A654))</f>
        <v/>
      </c>
      <c r="B654" t="str">
        <f t="shared" si="11"/>
        <v/>
      </c>
      <c r="C654" t="str">
        <f>IF(ESITI_QUESTIONARI!C654="","",TRIM(ESITI_QUESTIONARI!C654))</f>
        <v/>
      </c>
      <c r="D654" t="str">
        <f>IFERROR(UPPER(TRIM(ESITI_QUESTIONARI!U654)),"")</f>
        <v/>
      </c>
      <c r="E654" t="str">
        <f>IFERROR(UPPER(TRIM(ESITI_QUESTIONARI!Y654)),"")</f>
        <v/>
      </c>
      <c r="F654" t="str">
        <f>IFERROR(UPPER(TRIM(ESITI_QUESTIONARI!AE654)),"")</f>
        <v/>
      </c>
      <c r="G654" t="str">
        <f>IFERROR(UPPER(TRIM(ESITI_QUESTIONARI!AI654)),"")</f>
        <v/>
      </c>
      <c r="H654" s="8" t="str">
        <f>IF(C654="","",IF(ISERROR(AVERAGE(ESITI_QUESTIONARI!N654:T654,ESITI_QUESTIONARI!V654:X654,ESITI_QUESTIONARI!Z654:AD654,ESITI_QUESTIONARI!AF654:AH654,ESITI_QUESTIONARI!AJ654:AL654,ESITI_QUESTIONARI!AN654,ESITI_QUESTIONARI!AQ654)),"NON RISPONDE",AVERAGE(ESITI_QUESTIONARI!N654:T654,ESITI_QUESTIONARI!V654:X654,ESITI_QUESTIONARI!Z654:AD654,ESITI_QUESTIONARI!AF654:AH654,ESITI_QUESTIONARI!AJ654:AL654,ESITI_QUESTIONARI!AN654,ESITI_QUESTIONARI!AQ654)))</f>
        <v/>
      </c>
    </row>
    <row r="655" spans="1:8">
      <c r="A655" t="str">
        <f>IF(ESITI_QUESTIONARI!A655="","",TRIM(ESITI_QUESTIONARI!A655))</f>
        <v/>
      </c>
      <c r="B655" t="str">
        <f t="shared" si="11"/>
        <v/>
      </c>
      <c r="C655" t="str">
        <f>IF(ESITI_QUESTIONARI!C655="","",TRIM(ESITI_QUESTIONARI!C655))</f>
        <v/>
      </c>
      <c r="D655" t="str">
        <f>IFERROR(UPPER(TRIM(ESITI_QUESTIONARI!U655)),"")</f>
        <v/>
      </c>
      <c r="E655" t="str">
        <f>IFERROR(UPPER(TRIM(ESITI_QUESTIONARI!Y655)),"")</f>
        <v/>
      </c>
      <c r="F655" t="str">
        <f>IFERROR(UPPER(TRIM(ESITI_QUESTIONARI!AE655)),"")</f>
        <v/>
      </c>
      <c r="G655" t="str">
        <f>IFERROR(UPPER(TRIM(ESITI_QUESTIONARI!AI655)),"")</f>
        <v/>
      </c>
      <c r="H655" s="8" t="str">
        <f>IF(C655="","",IF(ISERROR(AVERAGE(ESITI_QUESTIONARI!N655:T655,ESITI_QUESTIONARI!V655:X655,ESITI_QUESTIONARI!Z655:AD655,ESITI_QUESTIONARI!AF655:AH655,ESITI_QUESTIONARI!AJ655:AL655,ESITI_QUESTIONARI!AN655,ESITI_QUESTIONARI!AQ655)),"NON RISPONDE",AVERAGE(ESITI_QUESTIONARI!N655:T655,ESITI_QUESTIONARI!V655:X655,ESITI_QUESTIONARI!Z655:AD655,ESITI_QUESTIONARI!AF655:AH655,ESITI_QUESTIONARI!AJ655:AL655,ESITI_QUESTIONARI!AN655,ESITI_QUESTIONARI!AQ655)))</f>
        <v/>
      </c>
    </row>
    <row r="656" spans="1:8">
      <c r="A656" t="str">
        <f>IF(ESITI_QUESTIONARI!A656="","",TRIM(ESITI_QUESTIONARI!A656))</f>
        <v/>
      </c>
      <c r="B656" t="str">
        <f t="shared" si="11"/>
        <v/>
      </c>
      <c r="C656" t="str">
        <f>IF(ESITI_QUESTIONARI!C656="","",TRIM(ESITI_QUESTIONARI!C656))</f>
        <v/>
      </c>
      <c r="D656" t="str">
        <f>IFERROR(UPPER(TRIM(ESITI_QUESTIONARI!U656)),"")</f>
        <v/>
      </c>
      <c r="E656" t="str">
        <f>IFERROR(UPPER(TRIM(ESITI_QUESTIONARI!Y656)),"")</f>
        <v/>
      </c>
      <c r="F656" t="str">
        <f>IFERROR(UPPER(TRIM(ESITI_QUESTIONARI!AE656)),"")</f>
        <v/>
      </c>
      <c r="G656" t="str">
        <f>IFERROR(UPPER(TRIM(ESITI_QUESTIONARI!AI656)),"")</f>
        <v/>
      </c>
      <c r="H656" s="8" t="str">
        <f>IF(C656="","",IF(ISERROR(AVERAGE(ESITI_QUESTIONARI!N656:T656,ESITI_QUESTIONARI!V656:X656,ESITI_QUESTIONARI!Z656:AD656,ESITI_QUESTIONARI!AF656:AH656,ESITI_QUESTIONARI!AJ656:AL656,ESITI_QUESTIONARI!AN656,ESITI_QUESTIONARI!AQ656)),"NON RISPONDE",AVERAGE(ESITI_QUESTIONARI!N656:T656,ESITI_QUESTIONARI!V656:X656,ESITI_QUESTIONARI!Z656:AD656,ESITI_QUESTIONARI!AF656:AH656,ESITI_QUESTIONARI!AJ656:AL656,ESITI_QUESTIONARI!AN656,ESITI_QUESTIONARI!AQ656)))</f>
        <v/>
      </c>
    </row>
    <row r="657" spans="1:8">
      <c r="A657" t="str">
        <f>IF(ESITI_QUESTIONARI!A657="","",TRIM(ESITI_QUESTIONARI!A657))</f>
        <v/>
      </c>
      <c r="B657" t="str">
        <f t="shared" si="11"/>
        <v/>
      </c>
      <c r="C657" t="str">
        <f>IF(ESITI_QUESTIONARI!C657="","",TRIM(ESITI_QUESTIONARI!C657))</f>
        <v/>
      </c>
      <c r="D657" t="str">
        <f>IFERROR(UPPER(TRIM(ESITI_QUESTIONARI!U657)),"")</f>
        <v/>
      </c>
      <c r="E657" t="str">
        <f>IFERROR(UPPER(TRIM(ESITI_QUESTIONARI!Y657)),"")</f>
        <v/>
      </c>
      <c r="F657" t="str">
        <f>IFERROR(UPPER(TRIM(ESITI_QUESTIONARI!AE657)),"")</f>
        <v/>
      </c>
      <c r="G657" t="str">
        <f>IFERROR(UPPER(TRIM(ESITI_QUESTIONARI!AI657)),"")</f>
        <v/>
      </c>
      <c r="H657" s="8" t="str">
        <f>IF(C657="","",IF(ISERROR(AVERAGE(ESITI_QUESTIONARI!N657:T657,ESITI_QUESTIONARI!V657:X657,ESITI_QUESTIONARI!Z657:AD657,ESITI_QUESTIONARI!AF657:AH657,ESITI_QUESTIONARI!AJ657:AL657,ESITI_QUESTIONARI!AN657,ESITI_QUESTIONARI!AQ657)),"NON RISPONDE",AVERAGE(ESITI_QUESTIONARI!N657:T657,ESITI_QUESTIONARI!V657:X657,ESITI_QUESTIONARI!Z657:AD657,ESITI_QUESTIONARI!AF657:AH657,ESITI_QUESTIONARI!AJ657:AL657,ESITI_QUESTIONARI!AN657,ESITI_QUESTIONARI!AQ657)))</f>
        <v/>
      </c>
    </row>
    <row r="658" spans="1:8">
      <c r="A658" t="str">
        <f>IF(ESITI_QUESTIONARI!A658="","",TRIM(ESITI_QUESTIONARI!A658))</f>
        <v/>
      </c>
      <c r="B658" t="str">
        <f t="shared" si="11"/>
        <v/>
      </c>
      <c r="C658" t="str">
        <f>IF(ESITI_QUESTIONARI!C658="","",TRIM(ESITI_QUESTIONARI!C658))</f>
        <v/>
      </c>
      <c r="D658" t="str">
        <f>IFERROR(UPPER(TRIM(ESITI_QUESTIONARI!U658)),"")</f>
        <v/>
      </c>
      <c r="E658" t="str">
        <f>IFERROR(UPPER(TRIM(ESITI_QUESTIONARI!Y658)),"")</f>
        <v/>
      </c>
      <c r="F658" t="str">
        <f>IFERROR(UPPER(TRIM(ESITI_QUESTIONARI!AE658)),"")</f>
        <v/>
      </c>
      <c r="G658" t="str">
        <f>IFERROR(UPPER(TRIM(ESITI_QUESTIONARI!AI658)),"")</f>
        <v/>
      </c>
      <c r="H658" s="8" t="str">
        <f>IF(C658="","",IF(ISERROR(AVERAGE(ESITI_QUESTIONARI!N658:T658,ESITI_QUESTIONARI!V658:X658,ESITI_QUESTIONARI!Z658:AD658,ESITI_QUESTIONARI!AF658:AH658,ESITI_QUESTIONARI!AJ658:AL658,ESITI_QUESTIONARI!AN658,ESITI_QUESTIONARI!AQ658)),"NON RISPONDE",AVERAGE(ESITI_QUESTIONARI!N658:T658,ESITI_QUESTIONARI!V658:X658,ESITI_QUESTIONARI!Z658:AD658,ESITI_QUESTIONARI!AF658:AH658,ESITI_QUESTIONARI!AJ658:AL658,ESITI_QUESTIONARI!AN658,ESITI_QUESTIONARI!AQ658)))</f>
        <v/>
      </c>
    </row>
    <row r="659" spans="1:8">
      <c r="A659" t="str">
        <f>IF(ESITI_QUESTIONARI!A659="","",TRIM(ESITI_QUESTIONARI!A659))</f>
        <v/>
      </c>
      <c r="B659" t="str">
        <f t="shared" si="11"/>
        <v/>
      </c>
      <c r="C659" t="str">
        <f>IF(ESITI_QUESTIONARI!C659="","",TRIM(ESITI_QUESTIONARI!C659))</f>
        <v/>
      </c>
      <c r="D659" t="str">
        <f>IFERROR(UPPER(TRIM(ESITI_QUESTIONARI!U659)),"")</f>
        <v/>
      </c>
      <c r="E659" t="str">
        <f>IFERROR(UPPER(TRIM(ESITI_QUESTIONARI!Y659)),"")</f>
        <v/>
      </c>
      <c r="F659" t="str">
        <f>IFERROR(UPPER(TRIM(ESITI_QUESTIONARI!AE659)),"")</f>
        <v/>
      </c>
      <c r="G659" t="str">
        <f>IFERROR(UPPER(TRIM(ESITI_QUESTIONARI!AI659)),"")</f>
        <v/>
      </c>
      <c r="H659" s="8" t="str">
        <f>IF(C659="","",IF(ISERROR(AVERAGE(ESITI_QUESTIONARI!N659:T659,ESITI_QUESTIONARI!V659:X659,ESITI_QUESTIONARI!Z659:AD659,ESITI_QUESTIONARI!AF659:AH659,ESITI_QUESTIONARI!AJ659:AL659,ESITI_QUESTIONARI!AN659,ESITI_QUESTIONARI!AQ659)),"NON RISPONDE",AVERAGE(ESITI_QUESTIONARI!N659:T659,ESITI_QUESTIONARI!V659:X659,ESITI_QUESTIONARI!Z659:AD659,ESITI_QUESTIONARI!AF659:AH659,ESITI_QUESTIONARI!AJ659:AL659,ESITI_QUESTIONARI!AN659,ESITI_QUESTIONARI!AQ659)))</f>
        <v/>
      </c>
    </row>
    <row r="660" spans="1:8">
      <c r="A660" t="str">
        <f>IF(ESITI_QUESTIONARI!A660="","",TRIM(ESITI_QUESTIONARI!A660))</f>
        <v/>
      </c>
      <c r="B660" t="str">
        <f t="shared" si="11"/>
        <v/>
      </c>
      <c r="C660" t="str">
        <f>IF(ESITI_QUESTIONARI!C660="","",TRIM(ESITI_QUESTIONARI!C660))</f>
        <v/>
      </c>
      <c r="D660" t="str">
        <f>IFERROR(UPPER(TRIM(ESITI_QUESTIONARI!U660)),"")</f>
        <v/>
      </c>
      <c r="E660" t="str">
        <f>IFERROR(UPPER(TRIM(ESITI_QUESTIONARI!Y660)),"")</f>
        <v/>
      </c>
      <c r="F660" t="str">
        <f>IFERROR(UPPER(TRIM(ESITI_QUESTIONARI!AE660)),"")</f>
        <v/>
      </c>
      <c r="G660" t="str">
        <f>IFERROR(UPPER(TRIM(ESITI_QUESTIONARI!AI660)),"")</f>
        <v/>
      </c>
      <c r="H660" s="8" t="str">
        <f>IF(C660="","",IF(ISERROR(AVERAGE(ESITI_QUESTIONARI!N660:T660,ESITI_QUESTIONARI!V660:X660,ESITI_QUESTIONARI!Z660:AD660,ESITI_QUESTIONARI!AF660:AH660,ESITI_QUESTIONARI!AJ660:AL660,ESITI_QUESTIONARI!AN660,ESITI_QUESTIONARI!AQ660)),"NON RISPONDE",AVERAGE(ESITI_QUESTIONARI!N660:T660,ESITI_QUESTIONARI!V660:X660,ESITI_QUESTIONARI!Z660:AD660,ESITI_QUESTIONARI!AF660:AH660,ESITI_QUESTIONARI!AJ660:AL660,ESITI_QUESTIONARI!AN660,ESITI_QUESTIONARI!AQ660)))</f>
        <v/>
      </c>
    </row>
    <row r="661" spans="1:8">
      <c r="A661" t="str">
        <f>IF(ESITI_QUESTIONARI!A661="","",TRIM(ESITI_QUESTIONARI!A661))</f>
        <v/>
      </c>
      <c r="B661" t="str">
        <f t="shared" si="11"/>
        <v/>
      </c>
      <c r="C661" t="str">
        <f>IF(ESITI_QUESTIONARI!C661="","",TRIM(ESITI_QUESTIONARI!C661))</f>
        <v/>
      </c>
      <c r="D661" t="str">
        <f>IFERROR(UPPER(TRIM(ESITI_QUESTIONARI!U661)),"")</f>
        <v/>
      </c>
      <c r="E661" t="str">
        <f>IFERROR(UPPER(TRIM(ESITI_QUESTIONARI!Y661)),"")</f>
        <v/>
      </c>
      <c r="F661" t="str">
        <f>IFERROR(UPPER(TRIM(ESITI_QUESTIONARI!AE661)),"")</f>
        <v/>
      </c>
      <c r="G661" t="str">
        <f>IFERROR(UPPER(TRIM(ESITI_QUESTIONARI!AI661)),"")</f>
        <v/>
      </c>
      <c r="H661" s="8" t="str">
        <f>IF(C661="","",IF(ISERROR(AVERAGE(ESITI_QUESTIONARI!N661:T661,ESITI_QUESTIONARI!V661:X661,ESITI_QUESTIONARI!Z661:AD661,ESITI_QUESTIONARI!AF661:AH661,ESITI_QUESTIONARI!AJ661:AL661,ESITI_QUESTIONARI!AN661,ESITI_QUESTIONARI!AQ661)),"NON RISPONDE",AVERAGE(ESITI_QUESTIONARI!N661:T661,ESITI_QUESTIONARI!V661:X661,ESITI_QUESTIONARI!Z661:AD661,ESITI_QUESTIONARI!AF661:AH661,ESITI_QUESTIONARI!AJ661:AL661,ESITI_QUESTIONARI!AN661,ESITI_QUESTIONARI!AQ661)))</f>
        <v/>
      </c>
    </row>
    <row r="662" spans="1:8">
      <c r="A662" t="str">
        <f>IF(ESITI_QUESTIONARI!A662="","",TRIM(ESITI_QUESTIONARI!A662))</f>
        <v/>
      </c>
      <c r="B662" t="str">
        <f t="shared" si="11"/>
        <v/>
      </c>
      <c r="C662" t="str">
        <f>IF(ESITI_QUESTIONARI!C662="","",TRIM(ESITI_QUESTIONARI!C662))</f>
        <v/>
      </c>
      <c r="D662" t="str">
        <f>IFERROR(UPPER(TRIM(ESITI_QUESTIONARI!U662)),"")</f>
        <v/>
      </c>
      <c r="E662" t="str">
        <f>IFERROR(UPPER(TRIM(ESITI_QUESTIONARI!Y662)),"")</f>
        <v/>
      </c>
      <c r="F662" t="str">
        <f>IFERROR(UPPER(TRIM(ESITI_QUESTIONARI!AE662)),"")</f>
        <v/>
      </c>
      <c r="G662" t="str">
        <f>IFERROR(UPPER(TRIM(ESITI_QUESTIONARI!AI662)),"")</f>
        <v/>
      </c>
      <c r="H662" s="8" t="str">
        <f>IF(C662="","",IF(ISERROR(AVERAGE(ESITI_QUESTIONARI!N662:T662,ESITI_QUESTIONARI!V662:X662,ESITI_QUESTIONARI!Z662:AD662,ESITI_QUESTIONARI!AF662:AH662,ESITI_QUESTIONARI!AJ662:AL662,ESITI_QUESTIONARI!AN662,ESITI_QUESTIONARI!AQ662)),"NON RISPONDE",AVERAGE(ESITI_QUESTIONARI!N662:T662,ESITI_QUESTIONARI!V662:X662,ESITI_QUESTIONARI!Z662:AD662,ESITI_QUESTIONARI!AF662:AH662,ESITI_QUESTIONARI!AJ662:AL662,ESITI_QUESTIONARI!AN662,ESITI_QUESTIONARI!AQ662)))</f>
        <v/>
      </c>
    </row>
    <row r="663" spans="1:8">
      <c r="A663" t="str">
        <f>IF(ESITI_QUESTIONARI!A663="","",TRIM(ESITI_QUESTIONARI!A663))</f>
        <v/>
      </c>
      <c r="B663" t="str">
        <f t="shared" si="11"/>
        <v/>
      </c>
      <c r="C663" t="str">
        <f>IF(ESITI_QUESTIONARI!C663="","",TRIM(ESITI_QUESTIONARI!C663))</f>
        <v/>
      </c>
      <c r="D663" t="str">
        <f>IFERROR(UPPER(TRIM(ESITI_QUESTIONARI!U663)),"")</f>
        <v/>
      </c>
      <c r="E663" t="str">
        <f>IFERROR(UPPER(TRIM(ESITI_QUESTIONARI!Y663)),"")</f>
        <v/>
      </c>
      <c r="F663" t="str">
        <f>IFERROR(UPPER(TRIM(ESITI_QUESTIONARI!AE663)),"")</f>
        <v/>
      </c>
      <c r="G663" t="str">
        <f>IFERROR(UPPER(TRIM(ESITI_QUESTIONARI!AI663)),"")</f>
        <v/>
      </c>
      <c r="H663" s="8" t="str">
        <f>IF(C663="","",IF(ISERROR(AVERAGE(ESITI_QUESTIONARI!N663:T663,ESITI_QUESTIONARI!V663:X663,ESITI_QUESTIONARI!Z663:AD663,ESITI_QUESTIONARI!AF663:AH663,ESITI_QUESTIONARI!AJ663:AL663,ESITI_QUESTIONARI!AN663,ESITI_QUESTIONARI!AQ663)),"NON RISPONDE",AVERAGE(ESITI_QUESTIONARI!N663:T663,ESITI_QUESTIONARI!V663:X663,ESITI_QUESTIONARI!Z663:AD663,ESITI_QUESTIONARI!AF663:AH663,ESITI_QUESTIONARI!AJ663:AL663,ESITI_QUESTIONARI!AN663,ESITI_QUESTIONARI!AQ663)))</f>
        <v/>
      </c>
    </row>
    <row r="664" spans="1:8">
      <c r="A664" t="str">
        <f>IF(ESITI_QUESTIONARI!A664="","",TRIM(ESITI_QUESTIONARI!A664))</f>
        <v/>
      </c>
      <c r="B664" t="str">
        <f t="shared" si="11"/>
        <v/>
      </c>
      <c r="C664" t="str">
        <f>IF(ESITI_QUESTIONARI!C664="","",TRIM(ESITI_QUESTIONARI!C664))</f>
        <v/>
      </c>
      <c r="D664" t="str">
        <f>IFERROR(UPPER(TRIM(ESITI_QUESTIONARI!U664)),"")</f>
        <v/>
      </c>
      <c r="E664" t="str">
        <f>IFERROR(UPPER(TRIM(ESITI_QUESTIONARI!Y664)),"")</f>
        <v/>
      </c>
      <c r="F664" t="str">
        <f>IFERROR(UPPER(TRIM(ESITI_QUESTIONARI!AE664)),"")</f>
        <v/>
      </c>
      <c r="G664" t="str">
        <f>IFERROR(UPPER(TRIM(ESITI_QUESTIONARI!AI664)),"")</f>
        <v/>
      </c>
      <c r="H664" s="8" t="str">
        <f>IF(C664="","",IF(ISERROR(AVERAGE(ESITI_QUESTIONARI!N664:T664,ESITI_QUESTIONARI!V664:X664,ESITI_QUESTIONARI!Z664:AD664,ESITI_QUESTIONARI!AF664:AH664,ESITI_QUESTIONARI!AJ664:AL664,ESITI_QUESTIONARI!AN664,ESITI_QUESTIONARI!AQ664)),"NON RISPONDE",AVERAGE(ESITI_QUESTIONARI!N664:T664,ESITI_QUESTIONARI!V664:X664,ESITI_QUESTIONARI!Z664:AD664,ESITI_QUESTIONARI!AF664:AH664,ESITI_QUESTIONARI!AJ664:AL664,ESITI_QUESTIONARI!AN664,ESITI_QUESTIONARI!AQ664)))</f>
        <v/>
      </c>
    </row>
    <row r="665" spans="1:8">
      <c r="A665" t="str">
        <f>IF(ESITI_QUESTIONARI!A665="","",TRIM(ESITI_QUESTIONARI!A665))</f>
        <v/>
      </c>
      <c r="B665" t="str">
        <f t="shared" si="11"/>
        <v/>
      </c>
      <c r="C665" t="str">
        <f>IF(ESITI_QUESTIONARI!C665="","",TRIM(ESITI_QUESTIONARI!C665))</f>
        <v/>
      </c>
      <c r="D665" t="str">
        <f>IFERROR(UPPER(TRIM(ESITI_QUESTIONARI!U665)),"")</f>
        <v/>
      </c>
      <c r="E665" t="str">
        <f>IFERROR(UPPER(TRIM(ESITI_QUESTIONARI!Y665)),"")</f>
        <v/>
      </c>
      <c r="F665" t="str">
        <f>IFERROR(UPPER(TRIM(ESITI_QUESTIONARI!AE665)),"")</f>
        <v/>
      </c>
      <c r="G665" t="str">
        <f>IFERROR(UPPER(TRIM(ESITI_QUESTIONARI!AI665)),"")</f>
        <v/>
      </c>
      <c r="H665" s="8" t="str">
        <f>IF(C665="","",IF(ISERROR(AVERAGE(ESITI_QUESTIONARI!N665:T665,ESITI_QUESTIONARI!V665:X665,ESITI_QUESTIONARI!Z665:AD665,ESITI_QUESTIONARI!AF665:AH665,ESITI_QUESTIONARI!AJ665:AL665,ESITI_QUESTIONARI!AN665,ESITI_QUESTIONARI!AQ665)),"NON RISPONDE",AVERAGE(ESITI_QUESTIONARI!N665:T665,ESITI_QUESTIONARI!V665:X665,ESITI_QUESTIONARI!Z665:AD665,ESITI_QUESTIONARI!AF665:AH665,ESITI_QUESTIONARI!AJ665:AL665,ESITI_QUESTIONARI!AN665,ESITI_QUESTIONARI!AQ665)))</f>
        <v/>
      </c>
    </row>
    <row r="666" spans="1:8">
      <c r="A666" t="str">
        <f>IF(ESITI_QUESTIONARI!A666="","",TRIM(ESITI_QUESTIONARI!A666))</f>
        <v/>
      </c>
      <c r="B666" t="str">
        <f t="shared" si="11"/>
        <v/>
      </c>
      <c r="C666" t="str">
        <f>IF(ESITI_QUESTIONARI!C666="","",TRIM(ESITI_QUESTIONARI!C666))</f>
        <v/>
      </c>
      <c r="D666" t="str">
        <f>IFERROR(UPPER(TRIM(ESITI_QUESTIONARI!U666)),"")</f>
        <v/>
      </c>
      <c r="E666" t="str">
        <f>IFERROR(UPPER(TRIM(ESITI_QUESTIONARI!Y666)),"")</f>
        <v/>
      </c>
      <c r="F666" t="str">
        <f>IFERROR(UPPER(TRIM(ESITI_QUESTIONARI!AE666)),"")</f>
        <v/>
      </c>
      <c r="G666" t="str">
        <f>IFERROR(UPPER(TRIM(ESITI_QUESTIONARI!AI666)),"")</f>
        <v/>
      </c>
      <c r="H666" s="8" t="str">
        <f>IF(C666="","",IF(ISERROR(AVERAGE(ESITI_QUESTIONARI!N666:T666,ESITI_QUESTIONARI!V666:X666,ESITI_QUESTIONARI!Z666:AD666,ESITI_QUESTIONARI!AF666:AH666,ESITI_QUESTIONARI!AJ666:AL666,ESITI_QUESTIONARI!AN666,ESITI_QUESTIONARI!AQ666)),"NON RISPONDE",AVERAGE(ESITI_QUESTIONARI!N666:T666,ESITI_QUESTIONARI!V666:X666,ESITI_QUESTIONARI!Z666:AD666,ESITI_QUESTIONARI!AF666:AH666,ESITI_QUESTIONARI!AJ666:AL666,ESITI_QUESTIONARI!AN666,ESITI_QUESTIONARI!AQ666)))</f>
        <v/>
      </c>
    </row>
    <row r="667" spans="1:8">
      <c r="A667" t="str">
        <f>IF(ESITI_QUESTIONARI!A667="","",TRIM(ESITI_QUESTIONARI!A667))</f>
        <v/>
      </c>
      <c r="B667" t="str">
        <f t="shared" si="11"/>
        <v/>
      </c>
      <c r="C667" t="str">
        <f>IF(ESITI_QUESTIONARI!C667="","",TRIM(ESITI_QUESTIONARI!C667))</f>
        <v/>
      </c>
      <c r="D667" t="str">
        <f>IFERROR(UPPER(TRIM(ESITI_QUESTIONARI!U667)),"")</f>
        <v/>
      </c>
      <c r="E667" t="str">
        <f>IFERROR(UPPER(TRIM(ESITI_QUESTIONARI!Y667)),"")</f>
        <v/>
      </c>
      <c r="F667" t="str">
        <f>IFERROR(UPPER(TRIM(ESITI_QUESTIONARI!AE667)),"")</f>
        <v/>
      </c>
      <c r="G667" t="str">
        <f>IFERROR(UPPER(TRIM(ESITI_QUESTIONARI!AI667)),"")</f>
        <v/>
      </c>
      <c r="H667" s="8" t="str">
        <f>IF(C667="","",IF(ISERROR(AVERAGE(ESITI_QUESTIONARI!N667:T667,ESITI_QUESTIONARI!V667:X667,ESITI_QUESTIONARI!Z667:AD667,ESITI_QUESTIONARI!AF667:AH667,ESITI_QUESTIONARI!AJ667:AL667,ESITI_QUESTIONARI!AN667,ESITI_QUESTIONARI!AQ667)),"NON RISPONDE",AVERAGE(ESITI_QUESTIONARI!N667:T667,ESITI_QUESTIONARI!V667:X667,ESITI_QUESTIONARI!Z667:AD667,ESITI_QUESTIONARI!AF667:AH667,ESITI_QUESTIONARI!AJ667:AL667,ESITI_QUESTIONARI!AN667,ESITI_QUESTIONARI!AQ667)))</f>
        <v/>
      </c>
    </row>
    <row r="668" spans="1:8">
      <c r="A668" t="str">
        <f>IF(ESITI_QUESTIONARI!A668="","",TRIM(ESITI_QUESTIONARI!A668))</f>
        <v/>
      </c>
      <c r="B668" t="str">
        <f t="shared" si="11"/>
        <v/>
      </c>
      <c r="C668" t="str">
        <f>IF(ESITI_QUESTIONARI!C668="","",TRIM(ESITI_QUESTIONARI!C668))</f>
        <v/>
      </c>
      <c r="D668" t="str">
        <f>IFERROR(UPPER(TRIM(ESITI_QUESTIONARI!U668)),"")</f>
        <v/>
      </c>
      <c r="E668" t="str">
        <f>IFERROR(UPPER(TRIM(ESITI_QUESTIONARI!Y668)),"")</f>
        <v/>
      </c>
      <c r="F668" t="str">
        <f>IFERROR(UPPER(TRIM(ESITI_QUESTIONARI!AE668)),"")</f>
        <v/>
      </c>
      <c r="G668" t="str">
        <f>IFERROR(UPPER(TRIM(ESITI_QUESTIONARI!AI668)),"")</f>
        <v/>
      </c>
      <c r="H668" s="8" t="str">
        <f>IF(C668="","",IF(ISERROR(AVERAGE(ESITI_QUESTIONARI!N668:T668,ESITI_QUESTIONARI!V668:X668,ESITI_QUESTIONARI!Z668:AD668,ESITI_QUESTIONARI!AF668:AH668,ESITI_QUESTIONARI!AJ668:AL668,ESITI_QUESTIONARI!AN668,ESITI_QUESTIONARI!AQ668)),"NON RISPONDE",AVERAGE(ESITI_QUESTIONARI!N668:T668,ESITI_QUESTIONARI!V668:X668,ESITI_QUESTIONARI!Z668:AD668,ESITI_QUESTIONARI!AF668:AH668,ESITI_QUESTIONARI!AJ668:AL668,ESITI_QUESTIONARI!AN668,ESITI_QUESTIONARI!AQ668)))</f>
        <v/>
      </c>
    </row>
    <row r="669" spans="1:8">
      <c r="A669" t="str">
        <f>IF(ESITI_QUESTIONARI!A669="","",TRIM(ESITI_QUESTIONARI!A669))</f>
        <v/>
      </c>
      <c r="B669" t="str">
        <f t="shared" si="11"/>
        <v/>
      </c>
      <c r="C669" t="str">
        <f>IF(ESITI_QUESTIONARI!C669="","",TRIM(ESITI_QUESTIONARI!C669))</f>
        <v/>
      </c>
      <c r="D669" t="str">
        <f>IFERROR(UPPER(TRIM(ESITI_QUESTIONARI!U669)),"")</f>
        <v/>
      </c>
      <c r="E669" t="str">
        <f>IFERROR(UPPER(TRIM(ESITI_QUESTIONARI!Y669)),"")</f>
        <v/>
      </c>
      <c r="F669" t="str">
        <f>IFERROR(UPPER(TRIM(ESITI_QUESTIONARI!AE669)),"")</f>
        <v/>
      </c>
      <c r="G669" t="str">
        <f>IFERROR(UPPER(TRIM(ESITI_QUESTIONARI!AI669)),"")</f>
        <v/>
      </c>
      <c r="H669" s="8" t="str">
        <f>IF(C669="","",IF(ISERROR(AVERAGE(ESITI_QUESTIONARI!N669:T669,ESITI_QUESTIONARI!V669:X669,ESITI_QUESTIONARI!Z669:AD669,ESITI_QUESTIONARI!AF669:AH669,ESITI_QUESTIONARI!AJ669:AL669,ESITI_QUESTIONARI!AN669,ESITI_QUESTIONARI!AQ669)),"NON RISPONDE",AVERAGE(ESITI_QUESTIONARI!N669:T669,ESITI_QUESTIONARI!V669:X669,ESITI_QUESTIONARI!Z669:AD669,ESITI_QUESTIONARI!AF669:AH669,ESITI_QUESTIONARI!AJ669:AL669,ESITI_QUESTIONARI!AN669,ESITI_QUESTIONARI!AQ669)))</f>
        <v/>
      </c>
    </row>
    <row r="670" spans="1:8">
      <c r="A670" t="str">
        <f>IF(ESITI_QUESTIONARI!A670="","",TRIM(ESITI_QUESTIONARI!A670))</f>
        <v/>
      </c>
      <c r="B670" t="str">
        <f t="shared" si="11"/>
        <v/>
      </c>
      <c r="C670" t="str">
        <f>IF(ESITI_QUESTIONARI!C670="","",TRIM(ESITI_QUESTIONARI!C670))</f>
        <v/>
      </c>
      <c r="D670" t="str">
        <f>IFERROR(UPPER(TRIM(ESITI_QUESTIONARI!U670)),"")</f>
        <v/>
      </c>
      <c r="E670" t="str">
        <f>IFERROR(UPPER(TRIM(ESITI_QUESTIONARI!Y670)),"")</f>
        <v/>
      </c>
      <c r="F670" t="str">
        <f>IFERROR(UPPER(TRIM(ESITI_QUESTIONARI!AE670)),"")</f>
        <v/>
      </c>
      <c r="G670" t="str">
        <f>IFERROR(UPPER(TRIM(ESITI_QUESTIONARI!AI670)),"")</f>
        <v/>
      </c>
      <c r="H670" s="8" t="str">
        <f>IF(C670="","",IF(ISERROR(AVERAGE(ESITI_QUESTIONARI!N670:T670,ESITI_QUESTIONARI!V670:X670,ESITI_QUESTIONARI!Z670:AD670,ESITI_QUESTIONARI!AF670:AH670,ESITI_QUESTIONARI!AJ670:AL670,ESITI_QUESTIONARI!AN670,ESITI_QUESTIONARI!AQ670)),"NON RISPONDE",AVERAGE(ESITI_QUESTIONARI!N670:T670,ESITI_QUESTIONARI!V670:X670,ESITI_QUESTIONARI!Z670:AD670,ESITI_QUESTIONARI!AF670:AH670,ESITI_QUESTIONARI!AJ670:AL670,ESITI_QUESTIONARI!AN670,ESITI_QUESTIONARI!AQ670)))</f>
        <v/>
      </c>
    </row>
    <row r="671" spans="1:8">
      <c r="A671" t="str">
        <f>IF(ESITI_QUESTIONARI!A671="","",TRIM(ESITI_QUESTIONARI!A671))</f>
        <v/>
      </c>
      <c r="B671" t="str">
        <f t="shared" si="11"/>
        <v/>
      </c>
      <c r="C671" t="str">
        <f>IF(ESITI_QUESTIONARI!C671="","",TRIM(ESITI_QUESTIONARI!C671))</f>
        <v/>
      </c>
      <c r="D671" t="str">
        <f>IFERROR(UPPER(TRIM(ESITI_QUESTIONARI!U671)),"")</f>
        <v/>
      </c>
      <c r="E671" t="str">
        <f>IFERROR(UPPER(TRIM(ESITI_QUESTIONARI!Y671)),"")</f>
        <v/>
      </c>
      <c r="F671" t="str">
        <f>IFERROR(UPPER(TRIM(ESITI_QUESTIONARI!AE671)),"")</f>
        <v/>
      </c>
      <c r="G671" t="str">
        <f>IFERROR(UPPER(TRIM(ESITI_QUESTIONARI!AI671)),"")</f>
        <v/>
      </c>
      <c r="H671" s="8" t="str">
        <f>IF(C671="","",IF(ISERROR(AVERAGE(ESITI_QUESTIONARI!N671:T671,ESITI_QUESTIONARI!V671:X671,ESITI_QUESTIONARI!Z671:AD671,ESITI_QUESTIONARI!AF671:AH671,ESITI_QUESTIONARI!AJ671:AL671,ESITI_QUESTIONARI!AN671,ESITI_QUESTIONARI!AQ671)),"NON RISPONDE",AVERAGE(ESITI_QUESTIONARI!N671:T671,ESITI_QUESTIONARI!V671:X671,ESITI_QUESTIONARI!Z671:AD671,ESITI_QUESTIONARI!AF671:AH671,ESITI_QUESTIONARI!AJ671:AL671,ESITI_QUESTIONARI!AN671,ESITI_QUESTIONARI!AQ671)))</f>
        <v/>
      </c>
    </row>
    <row r="672" spans="1:8">
      <c r="A672" t="str">
        <f>IF(ESITI_QUESTIONARI!A672="","",TRIM(ESITI_QUESTIONARI!A672))</f>
        <v/>
      </c>
      <c r="B672" t="str">
        <f t="shared" si="11"/>
        <v/>
      </c>
      <c r="C672" t="str">
        <f>IF(ESITI_QUESTIONARI!C672="","",TRIM(ESITI_QUESTIONARI!C672))</f>
        <v/>
      </c>
      <c r="D672" t="str">
        <f>IFERROR(UPPER(TRIM(ESITI_QUESTIONARI!U672)),"")</f>
        <v/>
      </c>
      <c r="E672" t="str">
        <f>IFERROR(UPPER(TRIM(ESITI_QUESTIONARI!Y672)),"")</f>
        <v/>
      </c>
      <c r="F672" t="str">
        <f>IFERROR(UPPER(TRIM(ESITI_QUESTIONARI!AE672)),"")</f>
        <v/>
      </c>
      <c r="G672" t="str">
        <f>IFERROR(UPPER(TRIM(ESITI_QUESTIONARI!AI672)),"")</f>
        <v/>
      </c>
      <c r="H672" s="8" t="str">
        <f>IF(C672="","",IF(ISERROR(AVERAGE(ESITI_QUESTIONARI!N672:T672,ESITI_QUESTIONARI!V672:X672,ESITI_QUESTIONARI!Z672:AD672,ESITI_QUESTIONARI!AF672:AH672,ESITI_QUESTIONARI!AJ672:AL672,ESITI_QUESTIONARI!AN672,ESITI_QUESTIONARI!AQ672)),"NON RISPONDE",AVERAGE(ESITI_QUESTIONARI!N672:T672,ESITI_QUESTIONARI!V672:X672,ESITI_QUESTIONARI!Z672:AD672,ESITI_QUESTIONARI!AF672:AH672,ESITI_QUESTIONARI!AJ672:AL672,ESITI_QUESTIONARI!AN672,ESITI_QUESTIONARI!AQ672)))</f>
        <v/>
      </c>
    </row>
    <row r="673" spans="1:8">
      <c r="A673" t="str">
        <f>IF(ESITI_QUESTIONARI!A673="","",TRIM(ESITI_QUESTIONARI!A673))</f>
        <v/>
      </c>
      <c r="B673" t="str">
        <f t="shared" si="11"/>
        <v/>
      </c>
      <c r="C673" t="str">
        <f>IF(ESITI_QUESTIONARI!C673="","",TRIM(ESITI_QUESTIONARI!C673))</f>
        <v/>
      </c>
      <c r="D673" t="str">
        <f>IFERROR(UPPER(TRIM(ESITI_QUESTIONARI!U673)),"")</f>
        <v/>
      </c>
      <c r="E673" t="str">
        <f>IFERROR(UPPER(TRIM(ESITI_QUESTIONARI!Y673)),"")</f>
        <v/>
      </c>
      <c r="F673" t="str">
        <f>IFERROR(UPPER(TRIM(ESITI_QUESTIONARI!AE673)),"")</f>
        <v/>
      </c>
      <c r="G673" t="str">
        <f>IFERROR(UPPER(TRIM(ESITI_QUESTIONARI!AI673)),"")</f>
        <v/>
      </c>
      <c r="H673" s="8" t="str">
        <f>IF(C673="","",IF(ISERROR(AVERAGE(ESITI_QUESTIONARI!N673:T673,ESITI_QUESTIONARI!V673:X673,ESITI_QUESTIONARI!Z673:AD673,ESITI_QUESTIONARI!AF673:AH673,ESITI_QUESTIONARI!AJ673:AL673,ESITI_QUESTIONARI!AN673,ESITI_QUESTIONARI!AQ673)),"NON RISPONDE",AVERAGE(ESITI_QUESTIONARI!N673:T673,ESITI_QUESTIONARI!V673:X673,ESITI_QUESTIONARI!Z673:AD673,ESITI_QUESTIONARI!AF673:AH673,ESITI_QUESTIONARI!AJ673:AL673,ESITI_QUESTIONARI!AN673,ESITI_QUESTIONARI!AQ673)))</f>
        <v/>
      </c>
    </row>
    <row r="674" spans="1:8">
      <c r="A674" t="str">
        <f>IF(ESITI_QUESTIONARI!A674="","",TRIM(ESITI_QUESTIONARI!A674))</f>
        <v/>
      </c>
      <c r="B674" t="str">
        <f t="shared" si="11"/>
        <v/>
      </c>
      <c r="C674" t="str">
        <f>IF(ESITI_QUESTIONARI!C674="","",TRIM(ESITI_QUESTIONARI!C674))</f>
        <v/>
      </c>
      <c r="D674" t="str">
        <f>IFERROR(UPPER(TRIM(ESITI_QUESTIONARI!U674)),"")</f>
        <v/>
      </c>
      <c r="E674" t="str">
        <f>IFERROR(UPPER(TRIM(ESITI_QUESTIONARI!Y674)),"")</f>
        <v/>
      </c>
      <c r="F674" t="str">
        <f>IFERROR(UPPER(TRIM(ESITI_QUESTIONARI!AE674)),"")</f>
        <v/>
      </c>
      <c r="G674" t="str">
        <f>IFERROR(UPPER(TRIM(ESITI_QUESTIONARI!AI674)),"")</f>
        <v/>
      </c>
      <c r="H674" s="8" t="str">
        <f>IF(C674="","",IF(ISERROR(AVERAGE(ESITI_QUESTIONARI!N674:T674,ESITI_QUESTIONARI!V674:X674,ESITI_QUESTIONARI!Z674:AD674,ESITI_QUESTIONARI!AF674:AH674,ESITI_QUESTIONARI!AJ674:AL674,ESITI_QUESTIONARI!AN674,ESITI_QUESTIONARI!AQ674)),"NON RISPONDE",AVERAGE(ESITI_QUESTIONARI!N674:T674,ESITI_QUESTIONARI!V674:X674,ESITI_QUESTIONARI!Z674:AD674,ESITI_QUESTIONARI!AF674:AH674,ESITI_QUESTIONARI!AJ674:AL674,ESITI_QUESTIONARI!AN674,ESITI_QUESTIONARI!AQ674)))</f>
        <v/>
      </c>
    </row>
    <row r="675" spans="1:8">
      <c r="A675" t="str">
        <f>IF(ESITI_QUESTIONARI!A675="","",TRIM(ESITI_QUESTIONARI!A675))</f>
        <v/>
      </c>
      <c r="B675" t="str">
        <f t="shared" si="11"/>
        <v/>
      </c>
      <c r="C675" t="str">
        <f>IF(ESITI_QUESTIONARI!C675="","",TRIM(ESITI_QUESTIONARI!C675))</f>
        <v/>
      </c>
      <c r="D675" t="str">
        <f>IFERROR(UPPER(TRIM(ESITI_QUESTIONARI!U675)),"")</f>
        <v/>
      </c>
      <c r="E675" t="str">
        <f>IFERROR(UPPER(TRIM(ESITI_QUESTIONARI!Y675)),"")</f>
        <v/>
      </c>
      <c r="F675" t="str">
        <f>IFERROR(UPPER(TRIM(ESITI_QUESTIONARI!AE675)),"")</f>
        <v/>
      </c>
      <c r="G675" t="str">
        <f>IFERROR(UPPER(TRIM(ESITI_QUESTIONARI!AI675)),"")</f>
        <v/>
      </c>
      <c r="H675" s="8" t="str">
        <f>IF(C675="","",IF(ISERROR(AVERAGE(ESITI_QUESTIONARI!N675:T675,ESITI_QUESTIONARI!V675:X675,ESITI_QUESTIONARI!Z675:AD675,ESITI_QUESTIONARI!AF675:AH675,ESITI_QUESTIONARI!AJ675:AL675,ESITI_QUESTIONARI!AN675,ESITI_QUESTIONARI!AQ675)),"NON RISPONDE",AVERAGE(ESITI_QUESTIONARI!N675:T675,ESITI_QUESTIONARI!V675:X675,ESITI_QUESTIONARI!Z675:AD675,ESITI_QUESTIONARI!AF675:AH675,ESITI_QUESTIONARI!AJ675:AL675,ESITI_QUESTIONARI!AN675,ESITI_QUESTIONARI!AQ675)))</f>
        <v/>
      </c>
    </row>
    <row r="676" spans="1:8">
      <c r="A676" t="str">
        <f>IF(ESITI_QUESTIONARI!A676="","",TRIM(ESITI_QUESTIONARI!A676))</f>
        <v/>
      </c>
      <c r="B676" t="str">
        <f t="shared" si="11"/>
        <v/>
      </c>
      <c r="C676" t="str">
        <f>IF(ESITI_QUESTIONARI!C676="","",TRIM(ESITI_QUESTIONARI!C676))</f>
        <v/>
      </c>
      <c r="D676" t="str">
        <f>IFERROR(UPPER(TRIM(ESITI_QUESTIONARI!U676)),"")</f>
        <v/>
      </c>
      <c r="E676" t="str">
        <f>IFERROR(UPPER(TRIM(ESITI_QUESTIONARI!Y676)),"")</f>
        <v/>
      </c>
      <c r="F676" t="str">
        <f>IFERROR(UPPER(TRIM(ESITI_QUESTIONARI!AE676)),"")</f>
        <v/>
      </c>
      <c r="G676" t="str">
        <f>IFERROR(UPPER(TRIM(ESITI_QUESTIONARI!AI676)),"")</f>
        <v/>
      </c>
      <c r="H676" s="8" t="str">
        <f>IF(C676="","",IF(ISERROR(AVERAGE(ESITI_QUESTIONARI!N676:T676,ESITI_QUESTIONARI!V676:X676,ESITI_QUESTIONARI!Z676:AD676,ESITI_QUESTIONARI!AF676:AH676,ESITI_QUESTIONARI!AJ676:AL676,ESITI_QUESTIONARI!AN676,ESITI_QUESTIONARI!AQ676)),"NON RISPONDE",AVERAGE(ESITI_QUESTIONARI!N676:T676,ESITI_QUESTIONARI!V676:X676,ESITI_QUESTIONARI!Z676:AD676,ESITI_QUESTIONARI!AF676:AH676,ESITI_QUESTIONARI!AJ676:AL676,ESITI_QUESTIONARI!AN676,ESITI_QUESTIONARI!AQ676)))</f>
        <v/>
      </c>
    </row>
    <row r="677" spans="1:8">
      <c r="A677" t="str">
        <f>IF(ESITI_QUESTIONARI!A677="","",TRIM(ESITI_QUESTIONARI!A677))</f>
        <v/>
      </c>
      <c r="B677" t="str">
        <f t="shared" si="11"/>
        <v/>
      </c>
      <c r="C677" t="str">
        <f>IF(ESITI_QUESTIONARI!C677="","",TRIM(ESITI_QUESTIONARI!C677))</f>
        <v/>
      </c>
      <c r="D677" t="str">
        <f>IFERROR(UPPER(TRIM(ESITI_QUESTIONARI!U677)),"")</f>
        <v/>
      </c>
      <c r="E677" t="str">
        <f>IFERROR(UPPER(TRIM(ESITI_QUESTIONARI!Y677)),"")</f>
        <v/>
      </c>
      <c r="F677" t="str">
        <f>IFERROR(UPPER(TRIM(ESITI_QUESTIONARI!AE677)),"")</f>
        <v/>
      </c>
      <c r="G677" t="str">
        <f>IFERROR(UPPER(TRIM(ESITI_QUESTIONARI!AI677)),"")</f>
        <v/>
      </c>
      <c r="H677" s="8" t="str">
        <f>IF(C677="","",IF(ISERROR(AVERAGE(ESITI_QUESTIONARI!N677:T677,ESITI_QUESTIONARI!V677:X677,ESITI_QUESTIONARI!Z677:AD677,ESITI_QUESTIONARI!AF677:AH677,ESITI_QUESTIONARI!AJ677:AL677,ESITI_QUESTIONARI!AN677,ESITI_QUESTIONARI!AQ677)),"NON RISPONDE",AVERAGE(ESITI_QUESTIONARI!N677:T677,ESITI_QUESTIONARI!V677:X677,ESITI_QUESTIONARI!Z677:AD677,ESITI_QUESTIONARI!AF677:AH677,ESITI_QUESTIONARI!AJ677:AL677,ESITI_QUESTIONARI!AN677,ESITI_QUESTIONARI!AQ677)))</f>
        <v/>
      </c>
    </row>
    <row r="678" spans="1:8">
      <c r="A678" t="str">
        <f>IF(ESITI_QUESTIONARI!A678="","",TRIM(ESITI_QUESTIONARI!A678))</f>
        <v/>
      </c>
      <c r="B678" t="str">
        <f t="shared" si="11"/>
        <v/>
      </c>
      <c r="C678" t="str">
        <f>IF(ESITI_QUESTIONARI!C678="","",TRIM(ESITI_QUESTIONARI!C678))</f>
        <v/>
      </c>
      <c r="D678" t="str">
        <f>IFERROR(UPPER(TRIM(ESITI_QUESTIONARI!U678)),"")</f>
        <v/>
      </c>
      <c r="E678" t="str">
        <f>IFERROR(UPPER(TRIM(ESITI_QUESTIONARI!Y678)),"")</f>
        <v/>
      </c>
      <c r="F678" t="str">
        <f>IFERROR(UPPER(TRIM(ESITI_QUESTIONARI!AE678)),"")</f>
        <v/>
      </c>
      <c r="G678" t="str">
        <f>IFERROR(UPPER(TRIM(ESITI_QUESTIONARI!AI678)),"")</f>
        <v/>
      </c>
      <c r="H678" s="8" t="str">
        <f>IF(C678="","",IF(ISERROR(AVERAGE(ESITI_QUESTIONARI!N678:T678,ESITI_QUESTIONARI!V678:X678,ESITI_QUESTIONARI!Z678:AD678,ESITI_QUESTIONARI!AF678:AH678,ESITI_QUESTIONARI!AJ678:AL678,ESITI_QUESTIONARI!AN678,ESITI_QUESTIONARI!AQ678)),"NON RISPONDE",AVERAGE(ESITI_QUESTIONARI!N678:T678,ESITI_QUESTIONARI!V678:X678,ESITI_QUESTIONARI!Z678:AD678,ESITI_QUESTIONARI!AF678:AH678,ESITI_QUESTIONARI!AJ678:AL678,ESITI_QUESTIONARI!AN678,ESITI_QUESTIONARI!AQ678)))</f>
        <v/>
      </c>
    </row>
    <row r="679" spans="1:8">
      <c r="A679" t="str">
        <f>IF(ESITI_QUESTIONARI!A679="","",TRIM(ESITI_QUESTIONARI!A679))</f>
        <v/>
      </c>
      <c r="B679" t="str">
        <f t="shared" si="11"/>
        <v/>
      </c>
      <c r="C679" t="str">
        <f>IF(ESITI_QUESTIONARI!C679="","",TRIM(ESITI_QUESTIONARI!C679))</f>
        <v/>
      </c>
      <c r="D679" t="str">
        <f>IFERROR(UPPER(TRIM(ESITI_QUESTIONARI!U679)),"")</f>
        <v/>
      </c>
      <c r="E679" t="str">
        <f>IFERROR(UPPER(TRIM(ESITI_QUESTIONARI!Y679)),"")</f>
        <v/>
      </c>
      <c r="F679" t="str">
        <f>IFERROR(UPPER(TRIM(ESITI_QUESTIONARI!AE679)),"")</f>
        <v/>
      </c>
      <c r="G679" t="str">
        <f>IFERROR(UPPER(TRIM(ESITI_QUESTIONARI!AI679)),"")</f>
        <v/>
      </c>
      <c r="H679" s="8" t="str">
        <f>IF(C679="","",IF(ISERROR(AVERAGE(ESITI_QUESTIONARI!N679:T679,ESITI_QUESTIONARI!V679:X679,ESITI_QUESTIONARI!Z679:AD679,ESITI_QUESTIONARI!AF679:AH679,ESITI_QUESTIONARI!AJ679:AL679,ESITI_QUESTIONARI!AN679,ESITI_QUESTIONARI!AQ679)),"NON RISPONDE",AVERAGE(ESITI_QUESTIONARI!N679:T679,ESITI_QUESTIONARI!V679:X679,ESITI_QUESTIONARI!Z679:AD679,ESITI_QUESTIONARI!AF679:AH679,ESITI_QUESTIONARI!AJ679:AL679,ESITI_QUESTIONARI!AN679,ESITI_QUESTIONARI!AQ679)))</f>
        <v/>
      </c>
    </row>
    <row r="680" spans="1:8">
      <c r="A680" t="str">
        <f>IF(ESITI_QUESTIONARI!A680="","",TRIM(ESITI_QUESTIONARI!A680))</f>
        <v/>
      </c>
      <c r="B680" t="str">
        <f t="shared" si="11"/>
        <v/>
      </c>
      <c r="C680" t="str">
        <f>IF(ESITI_QUESTIONARI!C680="","",TRIM(ESITI_QUESTIONARI!C680))</f>
        <v/>
      </c>
      <c r="D680" t="str">
        <f>IFERROR(UPPER(TRIM(ESITI_QUESTIONARI!U680)),"")</f>
        <v/>
      </c>
      <c r="E680" t="str">
        <f>IFERROR(UPPER(TRIM(ESITI_QUESTIONARI!Y680)),"")</f>
        <v/>
      </c>
      <c r="F680" t="str">
        <f>IFERROR(UPPER(TRIM(ESITI_QUESTIONARI!AE680)),"")</f>
        <v/>
      </c>
      <c r="G680" t="str">
        <f>IFERROR(UPPER(TRIM(ESITI_QUESTIONARI!AI680)),"")</f>
        <v/>
      </c>
      <c r="H680" s="8" t="str">
        <f>IF(C680="","",IF(ISERROR(AVERAGE(ESITI_QUESTIONARI!N680:T680,ESITI_QUESTIONARI!V680:X680,ESITI_QUESTIONARI!Z680:AD680,ESITI_QUESTIONARI!AF680:AH680,ESITI_QUESTIONARI!AJ680:AL680,ESITI_QUESTIONARI!AN680,ESITI_QUESTIONARI!AQ680)),"NON RISPONDE",AVERAGE(ESITI_QUESTIONARI!N680:T680,ESITI_QUESTIONARI!V680:X680,ESITI_QUESTIONARI!Z680:AD680,ESITI_QUESTIONARI!AF680:AH680,ESITI_QUESTIONARI!AJ680:AL680,ESITI_QUESTIONARI!AN680,ESITI_QUESTIONARI!AQ680)))</f>
        <v/>
      </c>
    </row>
    <row r="681" spans="1:8">
      <c r="A681" t="str">
        <f>IF(ESITI_QUESTIONARI!A681="","",TRIM(ESITI_QUESTIONARI!A681))</f>
        <v/>
      </c>
      <c r="B681" t="str">
        <f t="shared" si="11"/>
        <v/>
      </c>
      <c r="C681" t="str">
        <f>IF(ESITI_QUESTIONARI!C681="","",TRIM(ESITI_QUESTIONARI!C681))</f>
        <v/>
      </c>
      <c r="D681" t="str">
        <f>IFERROR(UPPER(TRIM(ESITI_QUESTIONARI!U681)),"")</f>
        <v/>
      </c>
      <c r="E681" t="str">
        <f>IFERROR(UPPER(TRIM(ESITI_QUESTIONARI!Y681)),"")</f>
        <v/>
      </c>
      <c r="F681" t="str">
        <f>IFERROR(UPPER(TRIM(ESITI_QUESTIONARI!AE681)),"")</f>
        <v/>
      </c>
      <c r="G681" t="str">
        <f>IFERROR(UPPER(TRIM(ESITI_QUESTIONARI!AI681)),"")</f>
        <v/>
      </c>
      <c r="H681" s="8" t="str">
        <f>IF(C681="","",IF(ISERROR(AVERAGE(ESITI_QUESTIONARI!N681:T681,ESITI_QUESTIONARI!V681:X681,ESITI_QUESTIONARI!Z681:AD681,ESITI_QUESTIONARI!AF681:AH681,ESITI_QUESTIONARI!AJ681:AL681,ESITI_QUESTIONARI!AN681,ESITI_QUESTIONARI!AQ681)),"NON RISPONDE",AVERAGE(ESITI_QUESTIONARI!N681:T681,ESITI_QUESTIONARI!V681:X681,ESITI_QUESTIONARI!Z681:AD681,ESITI_QUESTIONARI!AF681:AH681,ESITI_QUESTIONARI!AJ681:AL681,ESITI_QUESTIONARI!AN681,ESITI_QUESTIONARI!AQ681)))</f>
        <v/>
      </c>
    </row>
    <row r="682" spans="1:8">
      <c r="A682" t="str">
        <f>IF(ESITI_QUESTIONARI!A682="","",TRIM(ESITI_QUESTIONARI!A682))</f>
        <v/>
      </c>
      <c r="B682" t="str">
        <f t="shared" si="11"/>
        <v/>
      </c>
      <c r="C682" t="str">
        <f>IF(ESITI_QUESTIONARI!C682="","",TRIM(ESITI_QUESTIONARI!C682))</f>
        <v/>
      </c>
      <c r="D682" t="str">
        <f>IFERROR(UPPER(TRIM(ESITI_QUESTIONARI!U682)),"")</f>
        <v/>
      </c>
      <c r="E682" t="str">
        <f>IFERROR(UPPER(TRIM(ESITI_QUESTIONARI!Y682)),"")</f>
        <v/>
      </c>
      <c r="F682" t="str">
        <f>IFERROR(UPPER(TRIM(ESITI_QUESTIONARI!AE682)),"")</f>
        <v/>
      </c>
      <c r="G682" t="str">
        <f>IFERROR(UPPER(TRIM(ESITI_QUESTIONARI!AI682)),"")</f>
        <v/>
      </c>
      <c r="H682" s="8" t="str">
        <f>IF(C682="","",IF(ISERROR(AVERAGE(ESITI_QUESTIONARI!N682:T682,ESITI_QUESTIONARI!V682:X682,ESITI_QUESTIONARI!Z682:AD682,ESITI_QUESTIONARI!AF682:AH682,ESITI_QUESTIONARI!AJ682:AL682,ESITI_QUESTIONARI!AN682,ESITI_QUESTIONARI!AQ682)),"NON RISPONDE",AVERAGE(ESITI_QUESTIONARI!N682:T682,ESITI_QUESTIONARI!V682:X682,ESITI_QUESTIONARI!Z682:AD682,ESITI_QUESTIONARI!AF682:AH682,ESITI_QUESTIONARI!AJ682:AL682,ESITI_QUESTIONARI!AN682,ESITI_QUESTIONARI!AQ682)))</f>
        <v/>
      </c>
    </row>
    <row r="683" spans="1:8">
      <c r="A683" t="str">
        <f>IF(ESITI_QUESTIONARI!A683="","",TRIM(ESITI_QUESTIONARI!A683))</f>
        <v/>
      </c>
      <c r="B683" t="str">
        <f t="shared" si="11"/>
        <v/>
      </c>
      <c r="C683" t="str">
        <f>IF(ESITI_QUESTIONARI!C683="","",TRIM(ESITI_QUESTIONARI!C683))</f>
        <v/>
      </c>
      <c r="D683" t="str">
        <f>IFERROR(UPPER(TRIM(ESITI_QUESTIONARI!U683)),"")</f>
        <v/>
      </c>
      <c r="E683" t="str">
        <f>IFERROR(UPPER(TRIM(ESITI_QUESTIONARI!Y683)),"")</f>
        <v/>
      </c>
      <c r="F683" t="str">
        <f>IFERROR(UPPER(TRIM(ESITI_QUESTIONARI!AE683)),"")</f>
        <v/>
      </c>
      <c r="G683" t="str">
        <f>IFERROR(UPPER(TRIM(ESITI_QUESTIONARI!AI683)),"")</f>
        <v/>
      </c>
      <c r="H683" s="8" t="str">
        <f>IF(C683="","",IF(ISERROR(AVERAGE(ESITI_QUESTIONARI!N683:T683,ESITI_QUESTIONARI!V683:X683,ESITI_QUESTIONARI!Z683:AD683,ESITI_QUESTIONARI!AF683:AH683,ESITI_QUESTIONARI!AJ683:AL683,ESITI_QUESTIONARI!AN683,ESITI_QUESTIONARI!AQ683)),"NON RISPONDE",AVERAGE(ESITI_QUESTIONARI!N683:T683,ESITI_QUESTIONARI!V683:X683,ESITI_QUESTIONARI!Z683:AD683,ESITI_QUESTIONARI!AF683:AH683,ESITI_QUESTIONARI!AJ683:AL683,ESITI_QUESTIONARI!AN683,ESITI_QUESTIONARI!AQ683)))</f>
        <v/>
      </c>
    </row>
    <row r="684" spans="1:8">
      <c r="A684" t="str">
        <f>IF(ESITI_QUESTIONARI!A684="","",TRIM(ESITI_QUESTIONARI!A684))</f>
        <v/>
      </c>
      <c r="B684" t="str">
        <f t="shared" si="11"/>
        <v/>
      </c>
      <c r="C684" t="str">
        <f>IF(ESITI_QUESTIONARI!C684="","",TRIM(ESITI_QUESTIONARI!C684))</f>
        <v/>
      </c>
      <c r="D684" t="str">
        <f>IFERROR(UPPER(TRIM(ESITI_QUESTIONARI!U684)),"")</f>
        <v/>
      </c>
      <c r="E684" t="str">
        <f>IFERROR(UPPER(TRIM(ESITI_QUESTIONARI!Y684)),"")</f>
        <v/>
      </c>
      <c r="F684" t="str">
        <f>IFERROR(UPPER(TRIM(ESITI_QUESTIONARI!AE684)),"")</f>
        <v/>
      </c>
      <c r="G684" t="str">
        <f>IFERROR(UPPER(TRIM(ESITI_QUESTIONARI!AI684)),"")</f>
        <v/>
      </c>
      <c r="H684" s="8" t="str">
        <f>IF(C684="","",IF(ISERROR(AVERAGE(ESITI_QUESTIONARI!N684:T684,ESITI_QUESTIONARI!V684:X684,ESITI_QUESTIONARI!Z684:AD684,ESITI_QUESTIONARI!AF684:AH684,ESITI_QUESTIONARI!AJ684:AL684,ESITI_QUESTIONARI!AN684,ESITI_QUESTIONARI!AQ684)),"NON RISPONDE",AVERAGE(ESITI_QUESTIONARI!N684:T684,ESITI_QUESTIONARI!V684:X684,ESITI_QUESTIONARI!Z684:AD684,ESITI_QUESTIONARI!AF684:AH684,ESITI_QUESTIONARI!AJ684:AL684,ESITI_QUESTIONARI!AN684,ESITI_QUESTIONARI!AQ684)))</f>
        <v/>
      </c>
    </row>
    <row r="685" spans="1:8">
      <c r="A685" t="str">
        <f>IF(ESITI_QUESTIONARI!A685="","",TRIM(ESITI_QUESTIONARI!A685))</f>
        <v/>
      </c>
      <c r="B685" t="str">
        <f t="shared" si="11"/>
        <v/>
      </c>
      <c r="C685" t="str">
        <f>IF(ESITI_QUESTIONARI!C685="","",TRIM(ESITI_QUESTIONARI!C685))</f>
        <v/>
      </c>
      <c r="D685" t="str">
        <f>IFERROR(UPPER(TRIM(ESITI_QUESTIONARI!U685)),"")</f>
        <v/>
      </c>
      <c r="E685" t="str">
        <f>IFERROR(UPPER(TRIM(ESITI_QUESTIONARI!Y685)),"")</f>
        <v/>
      </c>
      <c r="F685" t="str">
        <f>IFERROR(UPPER(TRIM(ESITI_QUESTIONARI!AE685)),"")</f>
        <v/>
      </c>
      <c r="G685" t="str">
        <f>IFERROR(UPPER(TRIM(ESITI_QUESTIONARI!AI685)),"")</f>
        <v/>
      </c>
      <c r="H685" s="8" t="str">
        <f>IF(C685="","",IF(ISERROR(AVERAGE(ESITI_QUESTIONARI!N685:T685,ESITI_QUESTIONARI!V685:X685,ESITI_QUESTIONARI!Z685:AD685,ESITI_QUESTIONARI!AF685:AH685,ESITI_QUESTIONARI!AJ685:AL685,ESITI_QUESTIONARI!AN685,ESITI_QUESTIONARI!AQ685)),"NON RISPONDE",AVERAGE(ESITI_QUESTIONARI!N685:T685,ESITI_QUESTIONARI!V685:X685,ESITI_QUESTIONARI!Z685:AD685,ESITI_QUESTIONARI!AF685:AH685,ESITI_QUESTIONARI!AJ685:AL685,ESITI_QUESTIONARI!AN685,ESITI_QUESTIONARI!AQ685)))</f>
        <v/>
      </c>
    </row>
    <row r="686" spans="1:8">
      <c r="A686" t="str">
        <f>IF(ESITI_QUESTIONARI!A686="","",TRIM(ESITI_QUESTIONARI!A686))</f>
        <v/>
      </c>
      <c r="B686" t="str">
        <f t="shared" si="11"/>
        <v/>
      </c>
      <c r="C686" t="str">
        <f>IF(ESITI_QUESTIONARI!C686="","",TRIM(ESITI_QUESTIONARI!C686))</f>
        <v/>
      </c>
      <c r="D686" t="str">
        <f>IFERROR(UPPER(TRIM(ESITI_QUESTIONARI!U686)),"")</f>
        <v/>
      </c>
      <c r="E686" t="str">
        <f>IFERROR(UPPER(TRIM(ESITI_QUESTIONARI!Y686)),"")</f>
        <v/>
      </c>
      <c r="F686" t="str">
        <f>IFERROR(UPPER(TRIM(ESITI_QUESTIONARI!AE686)),"")</f>
        <v/>
      </c>
      <c r="G686" t="str">
        <f>IFERROR(UPPER(TRIM(ESITI_QUESTIONARI!AI686)),"")</f>
        <v/>
      </c>
      <c r="H686" s="8" t="str">
        <f>IF(C686="","",IF(ISERROR(AVERAGE(ESITI_QUESTIONARI!N686:T686,ESITI_QUESTIONARI!V686:X686,ESITI_QUESTIONARI!Z686:AD686,ESITI_QUESTIONARI!AF686:AH686,ESITI_QUESTIONARI!AJ686:AL686,ESITI_QUESTIONARI!AN686,ESITI_QUESTIONARI!AQ686)),"NON RISPONDE",AVERAGE(ESITI_QUESTIONARI!N686:T686,ESITI_QUESTIONARI!V686:X686,ESITI_QUESTIONARI!Z686:AD686,ESITI_QUESTIONARI!AF686:AH686,ESITI_QUESTIONARI!AJ686:AL686,ESITI_QUESTIONARI!AN686,ESITI_QUESTIONARI!AQ686)))</f>
        <v/>
      </c>
    </row>
    <row r="687" spans="1:8">
      <c r="A687" t="str">
        <f>IF(ESITI_QUESTIONARI!A687="","",TRIM(ESITI_QUESTIONARI!A687))</f>
        <v/>
      </c>
      <c r="B687" t="str">
        <f t="shared" si="11"/>
        <v/>
      </c>
      <c r="C687" t="str">
        <f>IF(ESITI_QUESTIONARI!C687="","",TRIM(ESITI_QUESTIONARI!C687))</f>
        <v/>
      </c>
      <c r="D687" t="str">
        <f>IFERROR(UPPER(TRIM(ESITI_QUESTIONARI!U687)),"")</f>
        <v/>
      </c>
      <c r="E687" t="str">
        <f>IFERROR(UPPER(TRIM(ESITI_QUESTIONARI!Y687)),"")</f>
        <v/>
      </c>
      <c r="F687" t="str">
        <f>IFERROR(UPPER(TRIM(ESITI_QUESTIONARI!AE687)),"")</f>
        <v/>
      </c>
      <c r="G687" t="str">
        <f>IFERROR(UPPER(TRIM(ESITI_QUESTIONARI!AI687)),"")</f>
        <v/>
      </c>
      <c r="H687" s="8" t="str">
        <f>IF(C687="","",IF(ISERROR(AVERAGE(ESITI_QUESTIONARI!N687:T687,ESITI_QUESTIONARI!V687:X687,ESITI_QUESTIONARI!Z687:AD687,ESITI_QUESTIONARI!AF687:AH687,ESITI_QUESTIONARI!AJ687:AL687,ESITI_QUESTIONARI!AN687,ESITI_QUESTIONARI!AQ687)),"NON RISPONDE",AVERAGE(ESITI_QUESTIONARI!N687:T687,ESITI_QUESTIONARI!V687:X687,ESITI_QUESTIONARI!Z687:AD687,ESITI_QUESTIONARI!AF687:AH687,ESITI_QUESTIONARI!AJ687:AL687,ESITI_QUESTIONARI!AN687,ESITI_QUESTIONARI!AQ687)))</f>
        <v/>
      </c>
    </row>
    <row r="688" spans="1:8">
      <c r="A688" t="str">
        <f>IF(ESITI_QUESTIONARI!A688="","",TRIM(ESITI_QUESTIONARI!A688))</f>
        <v/>
      </c>
      <c r="B688" t="str">
        <f t="shared" si="11"/>
        <v/>
      </c>
      <c r="C688" t="str">
        <f>IF(ESITI_QUESTIONARI!C688="","",TRIM(ESITI_QUESTIONARI!C688))</f>
        <v/>
      </c>
      <c r="D688" t="str">
        <f>IFERROR(UPPER(TRIM(ESITI_QUESTIONARI!U688)),"")</f>
        <v/>
      </c>
      <c r="E688" t="str">
        <f>IFERROR(UPPER(TRIM(ESITI_QUESTIONARI!Y688)),"")</f>
        <v/>
      </c>
      <c r="F688" t="str">
        <f>IFERROR(UPPER(TRIM(ESITI_QUESTIONARI!AE688)),"")</f>
        <v/>
      </c>
      <c r="G688" t="str">
        <f>IFERROR(UPPER(TRIM(ESITI_QUESTIONARI!AI688)),"")</f>
        <v/>
      </c>
      <c r="H688" s="8" t="str">
        <f>IF(C688="","",IF(ISERROR(AVERAGE(ESITI_QUESTIONARI!N688:T688,ESITI_QUESTIONARI!V688:X688,ESITI_QUESTIONARI!Z688:AD688,ESITI_QUESTIONARI!AF688:AH688,ESITI_QUESTIONARI!AJ688:AL688,ESITI_QUESTIONARI!AN688,ESITI_QUESTIONARI!AQ688)),"NON RISPONDE",AVERAGE(ESITI_QUESTIONARI!N688:T688,ESITI_QUESTIONARI!V688:X688,ESITI_QUESTIONARI!Z688:AD688,ESITI_QUESTIONARI!AF688:AH688,ESITI_QUESTIONARI!AJ688:AL688,ESITI_QUESTIONARI!AN688,ESITI_QUESTIONARI!AQ688)))</f>
        <v/>
      </c>
    </row>
    <row r="689" spans="1:8">
      <c r="A689" t="str">
        <f>IF(ESITI_QUESTIONARI!A689="","",TRIM(ESITI_QUESTIONARI!A689))</f>
        <v/>
      </c>
      <c r="B689" t="str">
        <f t="shared" si="11"/>
        <v/>
      </c>
      <c r="C689" t="str">
        <f>IF(ESITI_QUESTIONARI!C689="","",TRIM(ESITI_QUESTIONARI!C689))</f>
        <v/>
      </c>
      <c r="D689" t="str">
        <f>IFERROR(UPPER(TRIM(ESITI_QUESTIONARI!U689)),"")</f>
        <v/>
      </c>
      <c r="E689" t="str">
        <f>IFERROR(UPPER(TRIM(ESITI_QUESTIONARI!Y689)),"")</f>
        <v/>
      </c>
      <c r="F689" t="str">
        <f>IFERROR(UPPER(TRIM(ESITI_QUESTIONARI!AE689)),"")</f>
        <v/>
      </c>
      <c r="G689" t="str">
        <f>IFERROR(UPPER(TRIM(ESITI_QUESTIONARI!AI689)),"")</f>
        <v/>
      </c>
      <c r="H689" s="8" t="str">
        <f>IF(C689="","",IF(ISERROR(AVERAGE(ESITI_QUESTIONARI!N689:T689,ESITI_QUESTIONARI!V689:X689,ESITI_QUESTIONARI!Z689:AD689,ESITI_QUESTIONARI!AF689:AH689,ESITI_QUESTIONARI!AJ689:AL689,ESITI_QUESTIONARI!AN689,ESITI_QUESTIONARI!AQ689)),"NON RISPONDE",AVERAGE(ESITI_QUESTIONARI!N689:T689,ESITI_QUESTIONARI!V689:X689,ESITI_QUESTIONARI!Z689:AD689,ESITI_QUESTIONARI!AF689:AH689,ESITI_QUESTIONARI!AJ689:AL689,ESITI_QUESTIONARI!AN689,ESITI_QUESTIONARI!AQ689)))</f>
        <v/>
      </c>
    </row>
    <row r="690" spans="1:8">
      <c r="A690" t="str">
        <f>IF(ESITI_QUESTIONARI!A690="","",TRIM(ESITI_QUESTIONARI!A690))</f>
        <v/>
      </c>
      <c r="B690" t="str">
        <f t="shared" si="11"/>
        <v/>
      </c>
      <c r="C690" t="str">
        <f>IF(ESITI_QUESTIONARI!C690="","",TRIM(ESITI_QUESTIONARI!C690))</f>
        <v/>
      </c>
      <c r="D690" t="str">
        <f>IFERROR(UPPER(TRIM(ESITI_QUESTIONARI!U690)),"")</f>
        <v/>
      </c>
      <c r="E690" t="str">
        <f>IFERROR(UPPER(TRIM(ESITI_QUESTIONARI!Y690)),"")</f>
        <v/>
      </c>
      <c r="F690" t="str">
        <f>IFERROR(UPPER(TRIM(ESITI_QUESTIONARI!AE690)),"")</f>
        <v/>
      </c>
      <c r="G690" t="str">
        <f>IFERROR(UPPER(TRIM(ESITI_QUESTIONARI!AI690)),"")</f>
        <v/>
      </c>
      <c r="H690" s="8" t="str">
        <f>IF(C690="","",IF(ISERROR(AVERAGE(ESITI_QUESTIONARI!N690:T690,ESITI_QUESTIONARI!V690:X690,ESITI_QUESTIONARI!Z690:AD690,ESITI_QUESTIONARI!AF690:AH690,ESITI_QUESTIONARI!AJ690:AL690,ESITI_QUESTIONARI!AN690,ESITI_QUESTIONARI!AQ690)),"NON RISPONDE",AVERAGE(ESITI_QUESTIONARI!N690:T690,ESITI_QUESTIONARI!V690:X690,ESITI_QUESTIONARI!Z690:AD690,ESITI_QUESTIONARI!AF690:AH690,ESITI_QUESTIONARI!AJ690:AL690,ESITI_QUESTIONARI!AN690,ESITI_QUESTIONARI!AQ690)))</f>
        <v/>
      </c>
    </row>
    <row r="691" spans="1:8">
      <c r="A691" t="str">
        <f>IF(ESITI_QUESTIONARI!A691="","",TRIM(ESITI_QUESTIONARI!A691))</f>
        <v/>
      </c>
      <c r="B691" t="str">
        <f t="shared" si="11"/>
        <v/>
      </c>
      <c r="C691" t="str">
        <f>IF(ESITI_QUESTIONARI!C691="","",TRIM(ESITI_QUESTIONARI!C691))</f>
        <v/>
      </c>
      <c r="D691" t="str">
        <f>IFERROR(UPPER(TRIM(ESITI_QUESTIONARI!U691)),"")</f>
        <v/>
      </c>
      <c r="E691" t="str">
        <f>IFERROR(UPPER(TRIM(ESITI_QUESTIONARI!Y691)),"")</f>
        <v/>
      </c>
      <c r="F691" t="str">
        <f>IFERROR(UPPER(TRIM(ESITI_QUESTIONARI!AE691)),"")</f>
        <v/>
      </c>
      <c r="G691" t="str">
        <f>IFERROR(UPPER(TRIM(ESITI_QUESTIONARI!AI691)),"")</f>
        <v/>
      </c>
      <c r="H691" s="8" t="str">
        <f>IF(C691="","",IF(ISERROR(AVERAGE(ESITI_QUESTIONARI!N691:T691,ESITI_QUESTIONARI!V691:X691,ESITI_QUESTIONARI!Z691:AD691,ESITI_QUESTIONARI!AF691:AH691,ESITI_QUESTIONARI!AJ691:AL691,ESITI_QUESTIONARI!AN691,ESITI_QUESTIONARI!AQ691)),"NON RISPONDE",AVERAGE(ESITI_QUESTIONARI!N691:T691,ESITI_QUESTIONARI!V691:X691,ESITI_QUESTIONARI!Z691:AD691,ESITI_QUESTIONARI!AF691:AH691,ESITI_QUESTIONARI!AJ691:AL691,ESITI_QUESTIONARI!AN691,ESITI_QUESTIONARI!AQ691)))</f>
        <v/>
      </c>
    </row>
    <row r="692" spans="1:8">
      <c r="A692" t="str">
        <f>IF(ESITI_QUESTIONARI!A692="","",TRIM(ESITI_QUESTIONARI!A692))</f>
        <v/>
      </c>
      <c r="B692" t="str">
        <f t="shared" si="11"/>
        <v/>
      </c>
      <c r="C692" t="str">
        <f>IF(ESITI_QUESTIONARI!C692="","",TRIM(ESITI_QUESTIONARI!C692))</f>
        <v/>
      </c>
      <c r="D692" t="str">
        <f>IFERROR(UPPER(TRIM(ESITI_QUESTIONARI!U692)),"")</f>
        <v/>
      </c>
      <c r="E692" t="str">
        <f>IFERROR(UPPER(TRIM(ESITI_QUESTIONARI!Y692)),"")</f>
        <v/>
      </c>
      <c r="F692" t="str">
        <f>IFERROR(UPPER(TRIM(ESITI_QUESTIONARI!AE692)),"")</f>
        <v/>
      </c>
      <c r="G692" t="str">
        <f>IFERROR(UPPER(TRIM(ESITI_QUESTIONARI!AI692)),"")</f>
        <v/>
      </c>
      <c r="H692" s="8" t="str">
        <f>IF(C692="","",IF(ISERROR(AVERAGE(ESITI_QUESTIONARI!N692:T692,ESITI_QUESTIONARI!V692:X692,ESITI_QUESTIONARI!Z692:AD692,ESITI_QUESTIONARI!AF692:AH692,ESITI_QUESTIONARI!AJ692:AL692,ESITI_QUESTIONARI!AN692,ESITI_QUESTIONARI!AQ692)),"NON RISPONDE",AVERAGE(ESITI_QUESTIONARI!N692:T692,ESITI_QUESTIONARI!V692:X692,ESITI_QUESTIONARI!Z692:AD692,ESITI_QUESTIONARI!AF692:AH692,ESITI_QUESTIONARI!AJ692:AL692,ESITI_QUESTIONARI!AN692,ESITI_QUESTIONARI!AQ692)))</f>
        <v/>
      </c>
    </row>
    <row r="693" spans="1:8">
      <c r="A693" t="str">
        <f>IF(ESITI_QUESTIONARI!A693="","",TRIM(ESITI_QUESTIONARI!A693))</f>
        <v/>
      </c>
      <c r="B693" t="str">
        <f t="shared" si="11"/>
        <v/>
      </c>
      <c r="C693" t="str">
        <f>IF(ESITI_QUESTIONARI!C693="","",TRIM(ESITI_QUESTIONARI!C693))</f>
        <v/>
      </c>
      <c r="D693" t="str">
        <f>IFERROR(UPPER(TRIM(ESITI_QUESTIONARI!U693)),"")</f>
        <v/>
      </c>
      <c r="E693" t="str">
        <f>IFERROR(UPPER(TRIM(ESITI_QUESTIONARI!Y693)),"")</f>
        <v/>
      </c>
      <c r="F693" t="str">
        <f>IFERROR(UPPER(TRIM(ESITI_QUESTIONARI!AE693)),"")</f>
        <v/>
      </c>
      <c r="G693" t="str">
        <f>IFERROR(UPPER(TRIM(ESITI_QUESTIONARI!AI693)),"")</f>
        <v/>
      </c>
      <c r="H693" s="8" t="str">
        <f>IF(C693="","",IF(ISERROR(AVERAGE(ESITI_QUESTIONARI!N693:T693,ESITI_QUESTIONARI!V693:X693,ESITI_QUESTIONARI!Z693:AD693,ESITI_QUESTIONARI!AF693:AH693,ESITI_QUESTIONARI!AJ693:AL693,ESITI_QUESTIONARI!AN693,ESITI_QUESTIONARI!AQ693)),"NON RISPONDE",AVERAGE(ESITI_QUESTIONARI!N693:T693,ESITI_QUESTIONARI!V693:X693,ESITI_QUESTIONARI!Z693:AD693,ESITI_QUESTIONARI!AF693:AH693,ESITI_QUESTIONARI!AJ693:AL693,ESITI_QUESTIONARI!AN693,ESITI_QUESTIONARI!AQ693)))</f>
        <v/>
      </c>
    </row>
    <row r="694" spans="1:8">
      <c r="A694" t="str">
        <f>IF(ESITI_QUESTIONARI!A694="","",TRIM(ESITI_QUESTIONARI!A694))</f>
        <v/>
      </c>
      <c r="B694" t="str">
        <f t="shared" si="11"/>
        <v/>
      </c>
      <c r="C694" t="str">
        <f>IF(ESITI_QUESTIONARI!C694="","",TRIM(ESITI_QUESTIONARI!C694))</f>
        <v/>
      </c>
      <c r="D694" t="str">
        <f>IFERROR(UPPER(TRIM(ESITI_QUESTIONARI!U694)),"")</f>
        <v/>
      </c>
      <c r="E694" t="str">
        <f>IFERROR(UPPER(TRIM(ESITI_QUESTIONARI!Y694)),"")</f>
        <v/>
      </c>
      <c r="F694" t="str">
        <f>IFERROR(UPPER(TRIM(ESITI_QUESTIONARI!AE694)),"")</f>
        <v/>
      </c>
      <c r="G694" t="str">
        <f>IFERROR(UPPER(TRIM(ESITI_QUESTIONARI!AI694)),"")</f>
        <v/>
      </c>
      <c r="H694" s="8" t="str">
        <f>IF(C694="","",IF(ISERROR(AVERAGE(ESITI_QUESTIONARI!N694:T694,ESITI_QUESTIONARI!V694:X694,ESITI_QUESTIONARI!Z694:AD694,ESITI_QUESTIONARI!AF694:AH694,ESITI_QUESTIONARI!AJ694:AL694,ESITI_QUESTIONARI!AN694,ESITI_QUESTIONARI!AQ694)),"NON RISPONDE",AVERAGE(ESITI_QUESTIONARI!N694:T694,ESITI_QUESTIONARI!V694:X694,ESITI_QUESTIONARI!Z694:AD694,ESITI_QUESTIONARI!AF694:AH694,ESITI_QUESTIONARI!AJ694:AL694,ESITI_QUESTIONARI!AN694,ESITI_QUESTIONARI!AQ694)))</f>
        <v/>
      </c>
    </row>
    <row r="695" spans="1:8">
      <c r="A695" t="str">
        <f>IF(ESITI_QUESTIONARI!A695="","",TRIM(ESITI_QUESTIONARI!A695))</f>
        <v/>
      </c>
      <c r="B695" t="str">
        <f t="shared" si="11"/>
        <v/>
      </c>
      <c r="C695" t="str">
        <f>IF(ESITI_QUESTIONARI!C695="","",TRIM(ESITI_QUESTIONARI!C695))</f>
        <v/>
      </c>
      <c r="D695" t="str">
        <f>IFERROR(UPPER(TRIM(ESITI_QUESTIONARI!U695)),"")</f>
        <v/>
      </c>
      <c r="E695" t="str">
        <f>IFERROR(UPPER(TRIM(ESITI_QUESTIONARI!Y695)),"")</f>
        <v/>
      </c>
      <c r="F695" t="str">
        <f>IFERROR(UPPER(TRIM(ESITI_QUESTIONARI!AE695)),"")</f>
        <v/>
      </c>
      <c r="G695" t="str">
        <f>IFERROR(UPPER(TRIM(ESITI_QUESTIONARI!AI695)),"")</f>
        <v/>
      </c>
      <c r="H695" s="8" t="str">
        <f>IF(C695="","",IF(ISERROR(AVERAGE(ESITI_QUESTIONARI!N695:T695,ESITI_QUESTIONARI!V695:X695,ESITI_QUESTIONARI!Z695:AD695,ESITI_QUESTIONARI!AF695:AH695,ESITI_QUESTIONARI!AJ695:AL695,ESITI_QUESTIONARI!AN695,ESITI_QUESTIONARI!AQ695)),"NON RISPONDE",AVERAGE(ESITI_QUESTIONARI!N695:T695,ESITI_QUESTIONARI!V695:X695,ESITI_QUESTIONARI!Z695:AD695,ESITI_QUESTIONARI!AF695:AH695,ESITI_QUESTIONARI!AJ695:AL695,ESITI_QUESTIONARI!AN695,ESITI_QUESTIONARI!AQ695)))</f>
        <v/>
      </c>
    </row>
    <row r="696" spans="1:8">
      <c r="A696" t="str">
        <f>IF(ESITI_QUESTIONARI!A696="","",TRIM(ESITI_QUESTIONARI!A696))</f>
        <v/>
      </c>
      <c r="B696" t="str">
        <f t="shared" si="11"/>
        <v/>
      </c>
      <c r="C696" t="str">
        <f>IF(ESITI_QUESTIONARI!C696="","",TRIM(ESITI_QUESTIONARI!C696))</f>
        <v/>
      </c>
      <c r="D696" t="str">
        <f>IFERROR(UPPER(TRIM(ESITI_QUESTIONARI!U696)),"")</f>
        <v/>
      </c>
      <c r="E696" t="str">
        <f>IFERROR(UPPER(TRIM(ESITI_QUESTIONARI!Y696)),"")</f>
        <v/>
      </c>
      <c r="F696" t="str">
        <f>IFERROR(UPPER(TRIM(ESITI_QUESTIONARI!AE696)),"")</f>
        <v/>
      </c>
      <c r="G696" t="str">
        <f>IFERROR(UPPER(TRIM(ESITI_QUESTIONARI!AI696)),"")</f>
        <v/>
      </c>
      <c r="H696" s="8" t="str">
        <f>IF(C696="","",IF(ISERROR(AVERAGE(ESITI_QUESTIONARI!N696:T696,ESITI_QUESTIONARI!V696:X696,ESITI_QUESTIONARI!Z696:AD696,ESITI_QUESTIONARI!AF696:AH696,ESITI_QUESTIONARI!AJ696:AL696,ESITI_QUESTIONARI!AN696,ESITI_QUESTIONARI!AQ696)),"NON RISPONDE",AVERAGE(ESITI_QUESTIONARI!N696:T696,ESITI_QUESTIONARI!V696:X696,ESITI_QUESTIONARI!Z696:AD696,ESITI_QUESTIONARI!AF696:AH696,ESITI_QUESTIONARI!AJ696:AL696,ESITI_QUESTIONARI!AN696,ESITI_QUESTIONARI!AQ696)))</f>
        <v/>
      </c>
    </row>
    <row r="697" spans="1:8">
      <c r="A697" t="str">
        <f>IF(ESITI_QUESTIONARI!A697="","",TRIM(ESITI_QUESTIONARI!A697))</f>
        <v/>
      </c>
      <c r="B697" t="str">
        <f t="shared" si="11"/>
        <v/>
      </c>
      <c r="C697" t="str">
        <f>IF(ESITI_QUESTIONARI!C697="","",TRIM(ESITI_QUESTIONARI!C697))</f>
        <v/>
      </c>
      <c r="D697" t="str">
        <f>IFERROR(UPPER(TRIM(ESITI_QUESTIONARI!U697)),"")</f>
        <v/>
      </c>
      <c r="E697" t="str">
        <f>IFERROR(UPPER(TRIM(ESITI_QUESTIONARI!Y697)),"")</f>
        <v/>
      </c>
      <c r="F697" t="str">
        <f>IFERROR(UPPER(TRIM(ESITI_QUESTIONARI!AE697)),"")</f>
        <v/>
      </c>
      <c r="G697" t="str">
        <f>IFERROR(UPPER(TRIM(ESITI_QUESTIONARI!AI697)),"")</f>
        <v/>
      </c>
      <c r="H697" s="8" t="str">
        <f>IF(C697="","",IF(ISERROR(AVERAGE(ESITI_QUESTIONARI!N697:T697,ESITI_QUESTIONARI!V697:X697,ESITI_QUESTIONARI!Z697:AD697,ESITI_QUESTIONARI!AF697:AH697,ESITI_QUESTIONARI!AJ697:AL697,ESITI_QUESTIONARI!AN697,ESITI_QUESTIONARI!AQ697)),"NON RISPONDE",AVERAGE(ESITI_QUESTIONARI!N697:T697,ESITI_QUESTIONARI!V697:X697,ESITI_QUESTIONARI!Z697:AD697,ESITI_QUESTIONARI!AF697:AH697,ESITI_QUESTIONARI!AJ697:AL697,ESITI_QUESTIONARI!AN697,ESITI_QUESTIONARI!AQ697)))</f>
        <v/>
      </c>
    </row>
    <row r="698" spans="1:8">
      <c r="A698" t="str">
        <f>IF(ESITI_QUESTIONARI!A698="","",TRIM(ESITI_QUESTIONARI!A698))</f>
        <v/>
      </c>
      <c r="B698" t="str">
        <f t="shared" si="11"/>
        <v/>
      </c>
      <c r="C698" t="str">
        <f>IF(ESITI_QUESTIONARI!C698="","",TRIM(ESITI_QUESTIONARI!C698))</f>
        <v/>
      </c>
      <c r="D698" t="str">
        <f>IFERROR(UPPER(TRIM(ESITI_QUESTIONARI!U698)),"")</f>
        <v/>
      </c>
      <c r="E698" t="str">
        <f>IFERROR(UPPER(TRIM(ESITI_QUESTIONARI!Y698)),"")</f>
        <v/>
      </c>
      <c r="F698" t="str">
        <f>IFERROR(UPPER(TRIM(ESITI_QUESTIONARI!AE698)),"")</f>
        <v/>
      </c>
      <c r="G698" t="str">
        <f>IFERROR(UPPER(TRIM(ESITI_QUESTIONARI!AI698)),"")</f>
        <v/>
      </c>
      <c r="H698" s="8" t="str">
        <f>IF(C698="","",IF(ISERROR(AVERAGE(ESITI_QUESTIONARI!N698:T698,ESITI_QUESTIONARI!V698:X698,ESITI_QUESTIONARI!Z698:AD698,ESITI_QUESTIONARI!AF698:AH698,ESITI_QUESTIONARI!AJ698:AL698,ESITI_QUESTIONARI!AN698,ESITI_QUESTIONARI!AQ698)),"NON RISPONDE",AVERAGE(ESITI_QUESTIONARI!N698:T698,ESITI_QUESTIONARI!V698:X698,ESITI_QUESTIONARI!Z698:AD698,ESITI_QUESTIONARI!AF698:AH698,ESITI_QUESTIONARI!AJ698:AL698,ESITI_QUESTIONARI!AN698,ESITI_QUESTIONARI!AQ698)))</f>
        <v/>
      </c>
    </row>
    <row r="699" spans="1:8">
      <c r="A699" t="str">
        <f>IF(ESITI_QUESTIONARI!A699="","",TRIM(ESITI_QUESTIONARI!A699))</f>
        <v/>
      </c>
      <c r="B699" t="str">
        <f t="shared" si="11"/>
        <v/>
      </c>
      <c r="C699" t="str">
        <f>IF(ESITI_QUESTIONARI!C699="","",TRIM(ESITI_QUESTIONARI!C699))</f>
        <v/>
      </c>
      <c r="D699" t="str">
        <f>IFERROR(UPPER(TRIM(ESITI_QUESTIONARI!U699)),"")</f>
        <v/>
      </c>
      <c r="E699" t="str">
        <f>IFERROR(UPPER(TRIM(ESITI_QUESTIONARI!Y699)),"")</f>
        <v/>
      </c>
      <c r="F699" t="str">
        <f>IFERROR(UPPER(TRIM(ESITI_QUESTIONARI!AE699)),"")</f>
        <v/>
      </c>
      <c r="G699" t="str">
        <f>IFERROR(UPPER(TRIM(ESITI_QUESTIONARI!AI699)),"")</f>
        <v/>
      </c>
      <c r="H699" s="8" t="str">
        <f>IF(C699="","",IF(ISERROR(AVERAGE(ESITI_QUESTIONARI!N699:T699,ESITI_QUESTIONARI!V699:X699,ESITI_QUESTIONARI!Z699:AD699,ESITI_QUESTIONARI!AF699:AH699,ESITI_QUESTIONARI!AJ699:AL699,ESITI_QUESTIONARI!AN699,ESITI_QUESTIONARI!AQ699)),"NON RISPONDE",AVERAGE(ESITI_QUESTIONARI!N699:T699,ESITI_QUESTIONARI!V699:X699,ESITI_QUESTIONARI!Z699:AD699,ESITI_QUESTIONARI!AF699:AH699,ESITI_QUESTIONARI!AJ699:AL699,ESITI_QUESTIONARI!AN699,ESITI_QUESTIONARI!AQ699)))</f>
        <v/>
      </c>
    </row>
    <row r="700" spans="1:8">
      <c r="A700" t="str">
        <f>IF(ESITI_QUESTIONARI!A700="","",TRIM(ESITI_QUESTIONARI!A700))</f>
        <v/>
      </c>
      <c r="B700" t="str">
        <f t="shared" si="11"/>
        <v/>
      </c>
      <c r="C700" t="str">
        <f>IF(ESITI_QUESTIONARI!C700="","",TRIM(ESITI_QUESTIONARI!C700))</f>
        <v/>
      </c>
      <c r="D700" t="str">
        <f>IFERROR(UPPER(TRIM(ESITI_QUESTIONARI!U700)),"")</f>
        <v/>
      </c>
      <c r="E700" t="str">
        <f>IFERROR(UPPER(TRIM(ESITI_QUESTIONARI!Y700)),"")</f>
        <v/>
      </c>
      <c r="F700" t="str">
        <f>IFERROR(UPPER(TRIM(ESITI_QUESTIONARI!AE700)),"")</f>
        <v/>
      </c>
      <c r="G700" t="str">
        <f>IFERROR(UPPER(TRIM(ESITI_QUESTIONARI!AI700)),"")</f>
        <v/>
      </c>
      <c r="H700" s="8" t="str">
        <f>IF(C700="","",IF(ISERROR(AVERAGE(ESITI_QUESTIONARI!N700:T700,ESITI_QUESTIONARI!V700:X700,ESITI_QUESTIONARI!Z700:AD700,ESITI_QUESTIONARI!AF700:AH700,ESITI_QUESTIONARI!AJ700:AL700,ESITI_QUESTIONARI!AN700,ESITI_QUESTIONARI!AQ700)),"NON RISPONDE",AVERAGE(ESITI_QUESTIONARI!N700:T700,ESITI_QUESTIONARI!V700:X700,ESITI_QUESTIONARI!Z700:AD700,ESITI_QUESTIONARI!AF700:AH700,ESITI_QUESTIONARI!AJ700:AL700,ESITI_QUESTIONARI!AN700,ESITI_QUESTIONARI!AQ700)))</f>
        <v/>
      </c>
    </row>
    <row r="701" spans="1:8">
      <c r="A701" t="str">
        <f>IF(ESITI_QUESTIONARI!A701="","",TRIM(ESITI_QUESTIONARI!A701))</f>
        <v/>
      </c>
      <c r="B701" t="str">
        <f t="shared" si="11"/>
        <v/>
      </c>
      <c r="C701" t="str">
        <f>IF(ESITI_QUESTIONARI!C701="","",TRIM(ESITI_QUESTIONARI!C701))</f>
        <v/>
      </c>
      <c r="D701" t="str">
        <f>IFERROR(UPPER(TRIM(ESITI_QUESTIONARI!U701)),"")</f>
        <v/>
      </c>
      <c r="E701" t="str">
        <f>IFERROR(UPPER(TRIM(ESITI_QUESTIONARI!Y701)),"")</f>
        <v/>
      </c>
      <c r="F701" t="str">
        <f>IFERROR(UPPER(TRIM(ESITI_QUESTIONARI!AE701)),"")</f>
        <v/>
      </c>
      <c r="G701" t="str">
        <f>IFERROR(UPPER(TRIM(ESITI_QUESTIONARI!AI701)),"")</f>
        <v/>
      </c>
      <c r="H701" s="8" t="str">
        <f>IF(C701="","",IF(ISERROR(AVERAGE(ESITI_QUESTIONARI!N701:T701,ESITI_QUESTIONARI!V701:X701,ESITI_QUESTIONARI!Z701:AD701,ESITI_QUESTIONARI!AF701:AH701,ESITI_QUESTIONARI!AJ701:AL701,ESITI_QUESTIONARI!AN701,ESITI_QUESTIONARI!AQ701)),"NON RISPONDE",AVERAGE(ESITI_QUESTIONARI!N701:T701,ESITI_QUESTIONARI!V701:X701,ESITI_QUESTIONARI!Z701:AD701,ESITI_QUESTIONARI!AF701:AH701,ESITI_QUESTIONARI!AJ701:AL701,ESITI_QUESTIONARI!AN701,ESITI_QUESTIONARI!AQ701)))</f>
        <v/>
      </c>
    </row>
    <row r="702" spans="1:8">
      <c r="A702" t="str">
        <f>IF(ESITI_QUESTIONARI!A702="","",TRIM(ESITI_QUESTIONARI!A702))</f>
        <v/>
      </c>
      <c r="B702" t="str">
        <f t="shared" si="11"/>
        <v/>
      </c>
      <c r="C702" t="str">
        <f>IF(ESITI_QUESTIONARI!C702="","",TRIM(ESITI_QUESTIONARI!C702))</f>
        <v/>
      </c>
      <c r="D702" t="str">
        <f>IFERROR(UPPER(TRIM(ESITI_QUESTIONARI!U702)),"")</f>
        <v/>
      </c>
      <c r="E702" t="str">
        <f>IFERROR(UPPER(TRIM(ESITI_QUESTIONARI!Y702)),"")</f>
        <v/>
      </c>
      <c r="F702" t="str">
        <f>IFERROR(UPPER(TRIM(ESITI_QUESTIONARI!AE702)),"")</f>
        <v/>
      </c>
      <c r="G702" t="str">
        <f>IFERROR(UPPER(TRIM(ESITI_QUESTIONARI!AI702)),"")</f>
        <v/>
      </c>
      <c r="H702" s="8" t="str">
        <f>IF(C702="","",IF(ISERROR(AVERAGE(ESITI_QUESTIONARI!N702:T702,ESITI_QUESTIONARI!V702:X702,ESITI_QUESTIONARI!Z702:AD702,ESITI_QUESTIONARI!AF702:AH702,ESITI_QUESTIONARI!AJ702:AL702,ESITI_QUESTIONARI!AN702,ESITI_QUESTIONARI!AQ702)),"NON RISPONDE",AVERAGE(ESITI_QUESTIONARI!N702:T702,ESITI_QUESTIONARI!V702:X702,ESITI_QUESTIONARI!Z702:AD702,ESITI_QUESTIONARI!AF702:AH702,ESITI_QUESTIONARI!AJ702:AL702,ESITI_QUESTIONARI!AN702,ESITI_QUESTIONARI!AQ702)))</f>
        <v/>
      </c>
    </row>
    <row r="703" spans="1:8">
      <c r="A703" t="str">
        <f>IF(ESITI_QUESTIONARI!A703="","",TRIM(ESITI_QUESTIONARI!A703))</f>
        <v/>
      </c>
      <c r="B703" t="str">
        <f t="shared" si="11"/>
        <v/>
      </c>
      <c r="C703" t="str">
        <f>IF(ESITI_QUESTIONARI!C703="","",TRIM(ESITI_QUESTIONARI!C703))</f>
        <v/>
      </c>
      <c r="D703" t="str">
        <f>IFERROR(UPPER(TRIM(ESITI_QUESTIONARI!U703)),"")</f>
        <v/>
      </c>
      <c r="E703" t="str">
        <f>IFERROR(UPPER(TRIM(ESITI_QUESTIONARI!Y703)),"")</f>
        <v/>
      </c>
      <c r="F703" t="str">
        <f>IFERROR(UPPER(TRIM(ESITI_QUESTIONARI!AE703)),"")</f>
        <v/>
      </c>
      <c r="G703" t="str">
        <f>IFERROR(UPPER(TRIM(ESITI_QUESTIONARI!AI703)),"")</f>
        <v/>
      </c>
      <c r="H703" s="8" t="str">
        <f>IF(C703="","",IF(ISERROR(AVERAGE(ESITI_QUESTIONARI!N703:T703,ESITI_QUESTIONARI!V703:X703,ESITI_QUESTIONARI!Z703:AD703,ESITI_QUESTIONARI!AF703:AH703,ESITI_QUESTIONARI!AJ703:AL703,ESITI_QUESTIONARI!AN703,ESITI_QUESTIONARI!AQ703)),"NON RISPONDE",AVERAGE(ESITI_QUESTIONARI!N703:T703,ESITI_QUESTIONARI!V703:X703,ESITI_QUESTIONARI!Z703:AD703,ESITI_QUESTIONARI!AF703:AH703,ESITI_QUESTIONARI!AJ703:AL703,ESITI_QUESTIONARI!AN703,ESITI_QUESTIONARI!AQ703)))</f>
        <v/>
      </c>
    </row>
    <row r="704" spans="1:8">
      <c r="A704" t="str">
        <f>IF(ESITI_QUESTIONARI!A704="","",TRIM(ESITI_QUESTIONARI!A704))</f>
        <v/>
      </c>
      <c r="B704" t="str">
        <f t="shared" si="11"/>
        <v/>
      </c>
      <c r="C704" t="str">
        <f>IF(ESITI_QUESTIONARI!C704="","",TRIM(ESITI_QUESTIONARI!C704))</f>
        <v/>
      </c>
      <c r="D704" t="str">
        <f>IFERROR(UPPER(TRIM(ESITI_QUESTIONARI!U704)),"")</f>
        <v/>
      </c>
      <c r="E704" t="str">
        <f>IFERROR(UPPER(TRIM(ESITI_QUESTIONARI!Y704)),"")</f>
        <v/>
      </c>
      <c r="F704" t="str">
        <f>IFERROR(UPPER(TRIM(ESITI_QUESTIONARI!AE704)),"")</f>
        <v/>
      </c>
      <c r="G704" t="str">
        <f>IFERROR(UPPER(TRIM(ESITI_QUESTIONARI!AI704)),"")</f>
        <v/>
      </c>
      <c r="H704" s="8" t="str">
        <f>IF(C704="","",IF(ISERROR(AVERAGE(ESITI_QUESTIONARI!N704:T704,ESITI_QUESTIONARI!V704:X704,ESITI_QUESTIONARI!Z704:AD704,ESITI_QUESTIONARI!AF704:AH704,ESITI_QUESTIONARI!AJ704:AL704,ESITI_QUESTIONARI!AN704,ESITI_QUESTIONARI!AQ704)),"NON RISPONDE",AVERAGE(ESITI_QUESTIONARI!N704:T704,ESITI_QUESTIONARI!V704:X704,ESITI_QUESTIONARI!Z704:AD704,ESITI_QUESTIONARI!AF704:AH704,ESITI_QUESTIONARI!AJ704:AL704,ESITI_QUESTIONARI!AN704,ESITI_QUESTIONARI!AQ704)))</f>
        <v/>
      </c>
    </row>
    <row r="705" spans="1:8">
      <c r="A705" t="str">
        <f>IF(ESITI_QUESTIONARI!A705="","",TRIM(ESITI_QUESTIONARI!A705))</f>
        <v/>
      </c>
      <c r="B705" t="str">
        <f t="shared" si="11"/>
        <v/>
      </c>
      <c r="C705" t="str">
        <f>IF(ESITI_QUESTIONARI!C705="","",TRIM(ESITI_QUESTIONARI!C705))</f>
        <v/>
      </c>
      <c r="D705" t="str">
        <f>IFERROR(UPPER(TRIM(ESITI_QUESTIONARI!U705)),"")</f>
        <v/>
      </c>
      <c r="E705" t="str">
        <f>IFERROR(UPPER(TRIM(ESITI_QUESTIONARI!Y705)),"")</f>
        <v/>
      </c>
      <c r="F705" t="str">
        <f>IFERROR(UPPER(TRIM(ESITI_QUESTIONARI!AE705)),"")</f>
        <v/>
      </c>
      <c r="G705" t="str">
        <f>IFERROR(UPPER(TRIM(ESITI_QUESTIONARI!AI705)),"")</f>
        <v/>
      </c>
      <c r="H705" s="8" t="str">
        <f>IF(C705="","",IF(ISERROR(AVERAGE(ESITI_QUESTIONARI!N705:T705,ESITI_QUESTIONARI!V705:X705,ESITI_QUESTIONARI!Z705:AD705,ESITI_QUESTIONARI!AF705:AH705,ESITI_QUESTIONARI!AJ705:AL705,ESITI_QUESTIONARI!AN705,ESITI_QUESTIONARI!AQ705)),"NON RISPONDE",AVERAGE(ESITI_QUESTIONARI!N705:T705,ESITI_QUESTIONARI!V705:X705,ESITI_QUESTIONARI!Z705:AD705,ESITI_QUESTIONARI!AF705:AH705,ESITI_QUESTIONARI!AJ705:AL705,ESITI_QUESTIONARI!AN705,ESITI_QUESTIONARI!AQ705)))</f>
        <v/>
      </c>
    </row>
    <row r="706" spans="1:8">
      <c r="A706" t="str">
        <f>IF(ESITI_QUESTIONARI!A706="","",TRIM(ESITI_QUESTIONARI!A706))</f>
        <v/>
      </c>
      <c r="B706" t="str">
        <f t="shared" si="11"/>
        <v/>
      </c>
      <c r="C706" t="str">
        <f>IF(ESITI_QUESTIONARI!C706="","",TRIM(ESITI_QUESTIONARI!C706))</f>
        <v/>
      </c>
      <c r="D706" t="str">
        <f>IFERROR(UPPER(TRIM(ESITI_QUESTIONARI!U706)),"")</f>
        <v/>
      </c>
      <c r="E706" t="str">
        <f>IFERROR(UPPER(TRIM(ESITI_QUESTIONARI!Y706)),"")</f>
        <v/>
      </c>
      <c r="F706" t="str">
        <f>IFERROR(UPPER(TRIM(ESITI_QUESTIONARI!AE706)),"")</f>
        <v/>
      </c>
      <c r="G706" t="str">
        <f>IFERROR(UPPER(TRIM(ESITI_QUESTIONARI!AI706)),"")</f>
        <v/>
      </c>
      <c r="H706" s="8" t="str">
        <f>IF(C706="","",IF(ISERROR(AVERAGE(ESITI_QUESTIONARI!N706:T706,ESITI_QUESTIONARI!V706:X706,ESITI_QUESTIONARI!Z706:AD706,ESITI_QUESTIONARI!AF706:AH706,ESITI_QUESTIONARI!AJ706:AL706,ESITI_QUESTIONARI!AN706,ESITI_QUESTIONARI!AQ706)),"NON RISPONDE",AVERAGE(ESITI_QUESTIONARI!N706:T706,ESITI_QUESTIONARI!V706:X706,ESITI_QUESTIONARI!Z706:AD706,ESITI_QUESTIONARI!AF706:AH706,ESITI_QUESTIONARI!AJ706:AL706,ESITI_QUESTIONARI!AN706,ESITI_QUESTIONARI!AQ706)))</f>
        <v/>
      </c>
    </row>
    <row r="707" spans="1:8">
      <c r="A707" t="str">
        <f>IF(ESITI_QUESTIONARI!A707="","",TRIM(ESITI_QUESTIONARI!A707))</f>
        <v/>
      </c>
      <c r="B707" t="str">
        <f t="shared" ref="B707:B770" si="12">IF(C707="","",C707)</f>
        <v/>
      </c>
      <c r="C707" t="str">
        <f>IF(ESITI_QUESTIONARI!C707="","",TRIM(ESITI_QUESTIONARI!C707))</f>
        <v/>
      </c>
      <c r="D707" t="str">
        <f>IFERROR(UPPER(TRIM(ESITI_QUESTIONARI!U707)),"")</f>
        <v/>
      </c>
      <c r="E707" t="str">
        <f>IFERROR(UPPER(TRIM(ESITI_QUESTIONARI!Y707)),"")</f>
        <v/>
      </c>
      <c r="F707" t="str">
        <f>IFERROR(UPPER(TRIM(ESITI_QUESTIONARI!AE707)),"")</f>
        <v/>
      </c>
      <c r="G707" t="str">
        <f>IFERROR(UPPER(TRIM(ESITI_QUESTIONARI!AI707)),"")</f>
        <v/>
      </c>
      <c r="H707" s="8" t="str">
        <f>IF(C707="","",IF(ISERROR(AVERAGE(ESITI_QUESTIONARI!N707:T707,ESITI_QUESTIONARI!V707:X707,ESITI_QUESTIONARI!Z707:AD707,ESITI_QUESTIONARI!AF707:AH707,ESITI_QUESTIONARI!AJ707:AL707,ESITI_QUESTIONARI!AN707,ESITI_QUESTIONARI!AQ707)),"NON RISPONDE",AVERAGE(ESITI_QUESTIONARI!N707:T707,ESITI_QUESTIONARI!V707:X707,ESITI_QUESTIONARI!Z707:AD707,ESITI_QUESTIONARI!AF707:AH707,ESITI_QUESTIONARI!AJ707:AL707,ESITI_QUESTIONARI!AN707,ESITI_QUESTIONARI!AQ707)))</f>
        <v/>
      </c>
    </row>
    <row r="708" spans="1:8">
      <c r="A708" t="str">
        <f>IF(ESITI_QUESTIONARI!A708="","",TRIM(ESITI_QUESTIONARI!A708))</f>
        <v/>
      </c>
      <c r="B708" t="str">
        <f t="shared" si="12"/>
        <v/>
      </c>
      <c r="C708" t="str">
        <f>IF(ESITI_QUESTIONARI!C708="","",TRIM(ESITI_QUESTIONARI!C708))</f>
        <v/>
      </c>
      <c r="D708" t="str">
        <f>IFERROR(UPPER(TRIM(ESITI_QUESTIONARI!U708)),"")</f>
        <v/>
      </c>
      <c r="E708" t="str">
        <f>IFERROR(UPPER(TRIM(ESITI_QUESTIONARI!Y708)),"")</f>
        <v/>
      </c>
      <c r="F708" t="str">
        <f>IFERROR(UPPER(TRIM(ESITI_QUESTIONARI!AE708)),"")</f>
        <v/>
      </c>
      <c r="G708" t="str">
        <f>IFERROR(UPPER(TRIM(ESITI_QUESTIONARI!AI708)),"")</f>
        <v/>
      </c>
      <c r="H708" s="8" t="str">
        <f>IF(C708="","",IF(ISERROR(AVERAGE(ESITI_QUESTIONARI!N708:T708,ESITI_QUESTIONARI!V708:X708,ESITI_QUESTIONARI!Z708:AD708,ESITI_QUESTIONARI!AF708:AH708,ESITI_QUESTIONARI!AJ708:AL708,ESITI_QUESTIONARI!AN708,ESITI_QUESTIONARI!AQ708)),"NON RISPONDE",AVERAGE(ESITI_QUESTIONARI!N708:T708,ESITI_QUESTIONARI!V708:X708,ESITI_QUESTIONARI!Z708:AD708,ESITI_QUESTIONARI!AF708:AH708,ESITI_QUESTIONARI!AJ708:AL708,ESITI_QUESTIONARI!AN708,ESITI_QUESTIONARI!AQ708)))</f>
        <v/>
      </c>
    </row>
    <row r="709" spans="1:8">
      <c r="A709" t="str">
        <f>IF(ESITI_QUESTIONARI!A709="","",TRIM(ESITI_QUESTIONARI!A709))</f>
        <v/>
      </c>
      <c r="B709" t="str">
        <f t="shared" si="12"/>
        <v/>
      </c>
      <c r="C709" t="str">
        <f>IF(ESITI_QUESTIONARI!C709="","",TRIM(ESITI_QUESTIONARI!C709))</f>
        <v/>
      </c>
      <c r="D709" t="str">
        <f>IFERROR(UPPER(TRIM(ESITI_QUESTIONARI!U709)),"")</f>
        <v/>
      </c>
      <c r="E709" t="str">
        <f>IFERROR(UPPER(TRIM(ESITI_QUESTIONARI!Y709)),"")</f>
        <v/>
      </c>
      <c r="F709" t="str">
        <f>IFERROR(UPPER(TRIM(ESITI_QUESTIONARI!AE709)),"")</f>
        <v/>
      </c>
      <c r="G709" t="str">
        <f>IFERROR(UPPER(TRIM(ESITI_QUESTIONARI!AI709)),"")</f>
        <v/>
      </c>
      <c r="H709" s="8" t="str">
        <f>IF(C709="","",IF(ISERROR(AVERAGE(ESITI_QUESTIONARI!N709:T709,ESITI_QUESTIONARI!V709:X709,ESITI_QUESTIONARI!Z709:AD709,ESITI_QUESTIONARI!AF709:AH709,ESITI_QUESTIONARI!AJ709:AL709,ESITI_QUESTIONARI!AN709,ESITI_QUESTIONARI!AQ709)),"NON RISPONDE",AVERAGE(ESITI_QUESTIONARI!N709:T709,ESITI_QUESTIONARI!V709:X709,ESITI_QUESTIONARI!Z709:AD709,ESITI_QUESTIONARI!AF709:AH709,ESITI_QUESTIONARI!AJ709:AL709,ESITI_QUESTIONARI!AN709,ESITI_QUESTIONARI!AQ709)))</f>
        <v/>
      </c>
    </row>
    <row r="710" spans="1:8">
      <c r="A710" t="str">
        <f>IF(ESITI_QUESTIONARI!A710="","",TRIM(ESITI_QUESTIONARI!A710))</f>
        <v/>
      </c>
      <c r="B710" t="str">
        <f t="shared" si="12"/>
        <v/>
      </c>
      <c r="C710" t="str">
        <f>IF(ESITI_QUESTIONARI!C710="","",TRIM(ESITI_QUESTIONARI!C710))</f>
        <v/>
      </c>
      <c r="D710" t="str">
        <f>IFERROR(UPPER(TRIM(ESITI_QUESTIONARI!U710)),"")</f>
        <v/>
      </c>
      <c r="E710" t="str">
        <f>IFERROR(UPPER(TRIM(ESITI_QUESTIONARI!Y710)),"")</f>
        <v/>
      </c>
      <c r="F710" t="str">
        <f>IFERROR(UPPER(TRIM(ESITI_QUESTIONARI!AE710)),"")</f>
        <v/>
      </c>
      <c r="G710" t="str">
        <f>IFERROR(UPPER(TRIM(ESITI_QUESTIONARI!AI710)),"")</f>
        <v/>
      </c>
      <c r="H710" s="8" t="str">
        <f>IF(C710="","",IF(ISERROR(AVERAGE(ESITI_QUESTIONARI!N710:T710,ESITI_QUESTIONARI!V710:X710,ESITI_QUESTIONARI!Z710:AD710,ESITI_QUESTIONARI!AF710:AH710,ESITI_QUESTIONARI!AJ710:AL710,ESITI_QUESTIONARI!AN710,ESITI_QUESTIONARI!AQ710)),"NON RISPONDE",AVERAGE(ESITI_QUESTIONARI!N710:T710,ESITI_QUESTIONARI!V710:X710,ESITI_QUESTIONARI!Z710:AD710,ESITI_QUESTIONARI!AF710:AH710,ESITI_QUESTIONARI!AJ710:AL710,ESITI_QUESTIONARI!AN710,ESITI_QUESTIONARI!AQ710)))</f>
        <v/>
      </c>
    </row>
    <row r="711" spans="1:8">
      <c r="A711" t="str">
        <f>IF(ESITI_QUESTIONARI!A711="","",TRIM(ESITI_QUESTIONARI!A711))</f>
        <v/>
      </c>
      <c r="B711" t="str">
        <f t="shared" si="12"/>
        <v/>
      </c>
      <c r="C711" t="str">
        <f>IF(ESITI_QUESTIONARI!C711="","",TRIM(ESITI_QUESTIONARI!C711))</f>
        <v/>
      </c>
      <c r="D711" t="str">
        <f>IFERROR(UPPER(TRIM(ESITI_QUESTIONARI!U711)),"")</f>
        <v/>
      </c>
      <c r="E711" t="str">
        <f>IFERROR(UPPER(TRIM(ESITI_QUESTIONARI!Y711)),"")</f>
        <v/>
      </c>
      <c r="F711" t="str">
        <f>IFERROR(UPPER(TRIM(ESITI_QUESTIONARI!AE711)),"")</f>
        <v/>
      </c>
      <c r="G711" t="str">
        <f>IFERROR(UPPER(TRIM(ESITI_QUESTIONARI!AI711)),"")</f>
        <v/>
      </c>
      <c r="H711" s="8" t="str">
        <f>IF(C711="","",IF(ISERROR(AVERAGE(ESITI_QUESTIONARI!N711:T711,ESITI_QUESTIONARI!V711:X711,ESITI_QUESTIONARI!Z711:AD711,ESITI_QUESTIONARI!AF711:AH711,ESITI_QUESTIONARI!AJ711:AL711,ESITI_QUESTIONARI!AN711,ESITI_QUESTIONARI!AQ711)),"NON RISPONDE",AVERAGE(ESITI_QUESTIONARI!N711:T711,ESITI_QUESTIONARI!V711:X711,ESITI_QUESTIONARI!Z711:AD711,ESITI_QUESTIONARI!AF711:AH711,ESITI_QUESTIONARI!AJ711:AL711,ESITI_QUESTIONARI!AN711,ESITI_QUESTIONARI!AQ711)))</f>
        <v/>
      </c>
    </row>
    <row r="712" spans="1:8">
      <c r="A712" t="str">
        <f>IF(ESITI_QUESTIONARI!A712="","",TRIM(ESITI_QUESTIONARI!A712))</f>
        <v/>
      </c>
      <c r="B712" t="str">
        <f t="shared" si="12"/>
        <v/>
      </c>
      <c r="C712" t="str">
        <f>IF(ESITI_QUESTIONARI!C712="","",TRIM(ESITI_QUESTIONARI!C712))</f>
        <v/>
      </c>
      <c r="D712" t="str">
        <f>IFERROR(UPPER(TRIM(ESITI_QUESTIONARI!U712)),"")</f>
        <v/>
      </c>
      <c r="E712" t="str">
        <f>IFERROR(UPPER(TRIM(ESITI_QUESTIONARI!Y712)),"")</f>
        <v/>
      </c>
      <c r="F712" t="str">
        <f>IFERROR(UPPER(TRIM(ESITI_QUESTIONARI!AE712)),"")</f>
        <v/>
      </c>
      <c r="G712" t="str">
        <f>IFERROR(UPPER(TRIM(ESITI_QUESTIONARI!AI712)),"")</f>
        <v/>
      </c>
      <c r="H712" s="8" t="str">
        <f>IF(C712="","",IF(ISERROR(AVERAGE(ESITI_QUESTIONARI!N712:T712,ESITI_QUESTIONARI!V712:X712,ESITI_QUESTIONARI!Z712:AD712,ESITI_QUESTIONARI!AF712:AH712,ESITI_QUESTIONARI!AJ712:AL712,ESITI_QUESTIONARI!AN712,ESITI_QUESTIONARI!AQ712)),"NON RISPONDE",AVERAGE(ESITI_QUESTIONARI!N712:T712,ESITI_QUESTIONARI!V712:X712,ESITI_QUESTIONARI!Z712:AD712,ESITI_QUESTIONARI!AF712:AH712,ESITI_QUESTIONARI!AJ712:AL712,ESITI_QUESTIONARI!AN712,ESITI_QUESTIONARI!AQ712)))</f>
        <v/>
      </c>
    </row>
    <row r="713" spans="1:8">
      <c r="A713" t="str">
        <f>IF(ESITI_QUESTIONARI!A713="","",TRIM(ESITI_QUESTIONARI!A713))</f>
        <v/>
      </c>
      <c r="B713" t="str">
        <f t="shared" si="12"/>
        <v/>
      </c>
      <c r="C713" t="str">
        <f>IF(ESITI_QUESTIONARI!C713="","",TRIM(ESITI_QUESTIONARI!C713))</f>
        <v/>
      </c>
      <c r="D713" t="str">
        <f>IFERROR(UPPER(TRIM(ESITI_QUESTIONARI!U713)),"")</f>
        <v/>
      </c>
      <c r="E713" t="str">
        <f>IFERROR(UPPER(TRIM(ESITI_QUESTIONARI!Y713)),"")</f>
        <v/>
      </c>
      <c r="F713" t="str">
        <f>IFERROR(UPPER(TRIM(ESITI_QUESTIONARI!AE713)),"")</f>
        <v/>
      </c>
      <c r="G713" t="str">
        <f>IFERROR(UPPER(TRIM(ESITI_QUESTIONARI!AI713)),"")</f>
        <v/>
      </c>
      <c r="H713" s="8" t="str">
        <f>IF(C713="","",IF(ISERROR(AVERAGE(ESITI_QUESTIONARI!N713:T713,ESITI_QUESTIONARI!V713:X713,ESITI_QUESTIONARI!Z713:AD713,ESITI_QUESTIONARI!AF713:AH713,ESITI_QUESTIONARI!AJ713:AL713,ESITI_QUESTIONARI!AN713,ESITI_QUESTIONARI!AQ713)),"NON RISPONDE",AVERAGE(ESITI_QUESTIONARI!N713:T713,ESITI_QUESTIONARI!V713:X713,ESITI_QUESTIONARI!Z713:AD713,ESITI_QUESTIONARI!AF713:AH713,ESITI_QUESTIONARI!AJ713:AL713,ESITI_QUESTIONARI!AN713,ESITI_QUESTIONARI!AQ713)))</f>
        <v/>
      </c>
    </row>
    <row r="714" spans="1:8">
      <c r="A714" t="str">
        <f>IF(ESITI_QUESTIONARI!A714="","",TRIM(ESITI_QUESTIONARI!A714))</f>
        <v/>
      </c>
      <c r="B714" t="str">
        <f t="shared" si="12"/>
        <v/>
      </c>
      <c r="C714" t="str">
        <f>IF(ESITI_QUESTIONARI!C714="","",TRIM(ESITI_QUESTIONARI!C714))</f>
        <v/>
      </c>
      <c r="D714" t="str">
        <f>IFERROR(UPPER(TRIM(ESITI_QUESTIONARI!U714)),"")</f>
        <v/>
      </c>
      <c r="E714" t="str">
        <f>IFERROR(UPPER(TRIM(ESITI_QUESTIONARI!Y714)),"")</f>
        <v/>
      </c>
      <c r="F714" t="str">
        <f>IFERROR(UPPER(TRIM(ESITI_QUESTIONARI!AE714)),"")</f>
        <v/>
      </c>
      <c r="G714" t="str">
        <f>IFERROR(UPPER(TRIM(ESITI_QUESTIONARI!AI714)),"")</f>
        <v/>
      </c>
      <c r="H714" s="8" t="str">
        <f>IF(C714="","",IF(ISERROR(AVERAGE(ESITI_QUESTIONARI!N714:T714,ESITI_QUESTIONARI!V714:X714,ESITI_QUESTIONARI!Z714:AD714,ESITI_QUESTIONARI!AF714:AH714,ESITI_QUESTIONARI!AJ714:AL714,ESITI_QUESTIONARI!AN714,ESITI_QUESTIONARI!AQ714)),"NON RISPONDE",AVERAGE(ESITI_QUESTIONARI!N714:T714,ESITI_QUESTIONARI!V714:X714,ESITI_QUESTIONARI!Z714:AD714,ESITI_QUESTIONARI!AF714:AH714,ESITI_QUESTIONARI!AJ714:AL714,ESITI_QUESTIONARI!AN714,ESITI_QUESTIONARI!AQ714)))</f>
        <v/>
      </c>
    </row>
    <row r="715" spans="1:8">
      <c r="A715" t="str">
        <f>IF(ESITI_QUESTIONARI!A715="","",TRIM(ESITI_QUESTIONARI!A715))</f>
        <v/>
      </c>
      <c r="B715" t="str">
        <f t="shared" si="12"/>
        <v/>
      </c>
      <c r="C715" t="str">
        <f>IF(ESITI_QUESTIONARI!C715="","",TRIM(ESITI_QUESTIONARI!C715))</f>
        <v/>
      </c>
      <c r="D715" t="str">
        <f>IFERROR(UPPER(TRIM(ESITI_QUESTIONARI!U715)),"")</f>
        <v/>
      </c>
      <c r="E715" t="str">
        <f>IFERROR(UPPER(TRIM(ESITI_QUESTIONARI!Y715)),"")</f>
        <v/>
      </c>
      <c r="F715" t="str">
        <f>IFERROR(UPPER(TRIM(ESITI_QUESTIONARI!AE715)),"")</f>
        <v/>
      </c>
      <c r="G715" t="str">
        <f>IFERROR(UPPER(TRIM(ESITI_QUESTIONARI!AI715)),"")</f>
        <v/>
      </c>
      <c r="H715" s="8" t="str">
        <f>IF(C715="","",IF(ISERROR(AVERAGE(ESITI_QUESTIONARI!N715:T715,ESITI_QUESTIONARI!V715:X715,ESITI_QUESTIONARI!Z715:AD715,ESITI_QUESTIONARI!AF715:AH715,ESITI_QUESTIONARI!AJ715:AL715,ESITI_QUESTIONARI!AN715,ESITI_QUESTIONARI!AQ715)),"NON RISPONDE",AVERAGE(ESITI_QUESTIONARI!N715:T715,ESITI_QUESTIONARI!V715:X715,ESITI_QUESTIONARI!Z715:AD715,ESITI_QUESTIONARI!AF715:AH715,ESITI_QUESTIONARI!AJ715:AL715,ESITI_QUESTIONARI!AN715,ESITI_QUESTIONARI!AQ715)))</f>
        <v/>
      </c>
    </row>
    <row r="716" spans="1:8">
      <c r="A716" t="str">
        <f>IF(ESITI_QUESTIONARI!A716="","",TRIM(ESITI_QUESTIONARI!A716))</f>
        <v/>
      </c>
      <c r="B716" t="str">
        <f t="shared" si="12"/>
        <v/>
      </c>
      <c r="C716" t="str">
        <f>IF(ESITI_QUESTIONARI!C716="","",TRIM(ESITI_QUESTIONARI!C716))</f>
        <v/>
      </c>
      <c r="D716" t="str">
        <f>IFERROR(UPPER(TRIM(ESITI_QUESTIONARI!U716)),"")</f>
        <v/>
      </c>
      <c r="E716" t="str">
        <f>IFERROR(UPPER(TRIM(ESITI_QUESTIONARI!Y716)),"")</f>
        <v/>
      </c>
      <c r="F716" t="str">
        <f>IFERROR(UPPER(TRIM(ESITI_QUESTIONARI!AE716)),"")</f>
        <v/>
      </c>
      <c r="G716" t="str">
        <f>IFERROR(UPPER(TRIM(ESITI_QUESTIONARI!AI716)),"")</f>
        <v/>
      </c>
      <c r="H716" s="8" t="str">
        <f>IF(C716="","",IF(ISERROR(AVERAGE(ESITI_QUESTIONARI!N716:T716,ESITI_QUESTIONARI!V716:X716,ESITI_QUESTIONARI!Z716:AD716,ESITI_QUESTIONARI!AF716:AH716,ESITI_QUESTIONARI!AJ716:AL716,ESITI_QUESTIONARI!AN716,ESITI_QUESTIONARI!AQ716)),"NON RISPONDE",AVERAGE(ESITI_QUESTIONARI!N716:T716,ESITI_QUESTIONARI!V716:X716,ESITI_QUESTIONARI!Z716:AD716,ESITI_QUESTIONARI!AF716:AH716,ESITI_QUESTIONARI!AJ716:AL716,ESITI_QUESTIONARI!AN716,ESITI_QUESTIONARI!AQ716)))</f>
        <v/>
      </c>
    </row>
    <row r="717" spans="1:8">
      <c r="A717" t="str">
        <f>IF(ESITI_QUESTIONARI!A717="","",TRIM(ESITI_QUESTIONARI!A717))</f>
        <v/>
      </c>
      <c r="B717" t="str">
        <f t="shared" si="12"/>
        <v/>
      </c>
      <c r="C717" t="str">
        <f>IF(ESITI_QUESTIONARI!C717="","",TRIM(ESITI_QUESTIONARI!C717))</f>
        <v/>
      </c>
      <c r="D717" t="str">
        <f>IFERROR(UPPER(TRIM(ESITI_QUESTIONARI!U717)),"")</f>
        <v/>
      </c>
      <c r="E717" t="str">
        <f>IFERROR(UPPER(TRIM(ESITI_QUESTIONARI!Y717)),"")</f>
        <v/>
      </c>
      <c r="F717" t="str">
        <f>IFERROR(UPPER(TRIM(ESITI_QUESTIONARI!AE717)),"")</f>
        <v/>
      </c>
      <c r="G717" t="str">
        <f>IFERROR(UPPER(TRIM(ESITI_QUESTIONARI!AI717)),"")</f>
        <v/>
      </c>
      <c r="H717" s="8" t="str">
        <f>IF(C717="","",IF(ISERROR(AVERAGE(ESITI_QUESTIONARI!N717:T717,ESITI_QUESTIONARI!V717:X717,ESITI_QUESTIONARI!Z717:AD717,ESITI_QUESTIONARI!AF717:AH717,ESITI_QUESTIONARI!AJ717:AL717,ESITI_QUESTIONARI!AN717,ESITI_QUESTIONARI!AQ717)),"NON RISPONDE",AVERAGE(ESITI_QUESTIONARI!N717:T717,ESITI_QUESTIONARI!V717:X717,ESITI_QUESTIONARI!Z717:AD717,ESITI_QUESTIONARI!AF717:AH717,ESITI_QUESTIONARI!AJ717:AL717,ESITI_QUESTIONARI!AN717,ESITI_QUESTIONARI!AQ717)))</f>
        <v/>
      </c>
    </row>
    <row r="718" spans="1:8">
      <c r="A718" t="str">
        <f>IF(ESITI_QUESTIONARI!A718="","",TRIM(ESITI_QUESTIONARI!A718))</f>
        <v/>
      </c>
      <c r="B718" t="str">
        <f t="shared" si="12"/>
        <v/>
      </c>
      <c r="C718" t="str">
        <f>IF(ESITI_QUESTIONARI!C718="","",TRIM(ESITI_QUESTIONARI!C718))</f>
        <v/>
      </c>
      <c r="D718" t="str">
        <f>IFERROR(UPPER(TRIM(ESITI_QUESTIONARI!U718)),"")</f>
        <v/>
      </c>
      <c r="E718" t="str">
        <f>IFERROR(UPPER(TRIM(ESITI_QUESTIONARI!Y718)),"")</f>
        <v/>
      </c>
      <c r="F718" t="str">
        <f>IFERROR(UPPER(TRIM(ESITI_QUESTIONARI!AE718)),"")</f>
        <v/>
      </c>
      <c r="G718" t="str">
        <f>IFERROR(UPPER(TRIM(ESITI_QUESTIONARI!AI718)),"")</f>
        <v/>
      </c>
      <c r="H718" s="8" t="str">
        <f>IF(C718="","",IF(ISERROR(AVERAGE(ESITI_QUESTIONARI!N718:T718,ESITI_QUESTIONARI!V718:X718,ESITI_QUESTIONARI!Z718:AD718,ESITI_QUESTIONARI!AF718:AH718,ESITI_QUESTIONARI!AJ718:AL718,ESITI_QUESTIONARI!AN718,ESITI_QUESTIONARI!AQ718)),"NON RISPONDE",AVERAGE(ESITI_QUESTIONARI!N718:T718,ESITI_QUESTIONARI!V718:X718,ESITI_QUESTIONARI!Z718:AD718,ESITI_QUESTIONARI!AF718:AH718,ESITI_QUESTIONARI!AJ718:AL718,ESITI_QUESTIONARI!AN718,ESITI_QUESTIONARI!AQ718)))</f>
        <v/>
      </c>
    </row>
    <row r="719" spans="1:8">
      <c r="A719" t="str">
        <f>IF(ESITI_QUESTIONARI!A719="","",TRIM(ESITI_QUESTIONARI!A719))</f>
        <v/>
      </c>
      <c r="B719" t="str">
        <f t="shared" si="12"/>
        <v/>
      </c>
      <c r="C719" t="str">
        <f>IF(ESITI_QUESTIONARI!C719="","",TRIM(ESITI_QUESTIONARI!C719))</f>
        <v/>
      </c>
      <c r="D719" t="str">
        <f>IFERROR(UPPER(TRIM(ESITI_QUESTIONARI!U719)),"")</f>
        <v/>
      </c>
      <c r="E719" t="str">
        <f>IFERROR(UPPER(TRIM(ESITI_QUESTIONARI!Y719)),"")</f>
        <v/>
      </c>
      <c r="F719" t="str">
        <f>IFERROR(UPPER(TRIM(ESITI_QUESTIONARI!AE719)),"")</f>
        <v/>
      </c>
      <c r="G719" t="str">
        <f>IFERROR(UPPER(TRIM(ESITI_QUESTIONARI!AI719)),"")</f>
        <v/>
      </c>
      <c r="H719" s="8" t="str">
        <f>IF(C719="","",IF(ISERROR(AVERAGE(ESITI_QUESTIONARI!N719:T719,ESITI_QUESTIONARI!V719:X719,ESITI_QUESTIONARI!Z719:AD719,ESITI_QUESTIONARI!AF719:AH719,ESITI_QUESTIONARI!AJ719:AL719,ESITI_QUESTIONARI!AN719,ESITI_QUESTIONARI!AQ719)),"NON RISPONDE",AVERAGE(ESITI_QUESTIONARI!N719:T719,ESITI_QUESTIONARI!V719:X719,ESITI_QUESTIONARI!Z719:AD719,ESITI_QUESTIONARI!AF719:AH719,ESITI_QUESTIONARI!AJ719:AL719,ESITI_QUESTIONARI!AN719,ESITI_QUESTIONARI!AQ719)))</f>
        <v/>
      </c>
    </row>
    <row r="720" spans="1:8">
      <c r="A720" t="str">
        <f>IF(ESITI_QUESTIONARI!A720="","",TRIM(ESITI_QUESTIONARI!A720))</f>
        <v/>
      </c>
      <c r="B720" t="str">
        <f t="shared" si="12"/>
        <v/>
      </c>
      <c r="C720" t="str">
        <f>IF(ESITI_QUESTIONARI!C720="","",TRIM(ESITI_QUESTIONARI!C720))</f>
        <v/>
      </c>
      <c r="D720" t="str">
        <f>IFERROR(UPPER(TRIM(ESITI_QUESTIONARI!U720)),"")</f>
        <v/>
      </c>
      <c r="E720" t="str">
        <f>IFERROR(UPPER(TRIM(ESITI_QUESTIONARI!Y720)),"")</f>
        <v/>
      </c>
      <c r="F720" t="str">
        <f>IFERROR(UPPER(TRIM(ESITI_QUESTIONARI!AE720)),"")</f>
        <v/>
      </c>
      <c r="G720" t="str">
        <f>IFERROR(UPPER(TRIM(ESITI_QUESTIONARI!AI720)),"")</f>
        <v/>
      </c>
      <c r="H720" s="8" t="str">
        <f>IF(C720="","",IF(ISERROR(AVERAGE(ESITI_QUESTIONARI!N720:T720,ESITI_QUESTIONARI!V720:X720,ESITI_QUESTIONARI!Z720:AD720,ESITI_QUESTIONARI!AF720:AH720,ESITI_QUESTIONARI!AJ720:AL720,ESITI_QUESTIONARI!AN720,ESITI_QUESTIONARI!AQ720)),"NON RISPONDE",AVERAGE(ESITI_QUESTIONARI!N720:T720,ESITI_QUESTIONARI!V720:X720,ESITI_QUESTIONARI!Z720:AD720,ESITI_QUESTIONARI!AF720:AH720,ESITI_QUESTIONARI!AJ720:AL720,ESITI_QUESTIONARI!AN720,ESITI_QUESTIONARI!AQ720)))</f>
        <v/>
      </c>
    </row>
    <row r="721" spans="1:8">
      <c r="A721" t="str">
        <f>IF(ESITI_QUESTIONARI!A721="","",TRIM(ESITI_QUESTIONARI!A721))</f>
        <v/>
      </c>
      <c r="B721" t="str">
        <f t="shared" si="12"/>
        <v/>
      </c>
      <c r="C721" t="str">
        <f>IF(ESITI_QUESTIONARI!C721="","",TRIM(ESITI_QUESTIONARI!C721))</f>
        <v/>
      </c>
      <c r="D721" t="str">
        <f>IFERROR(UPPER(TRIM(ESITI_QUESTIONARI!U721)),"")</f>
        <v/>
      </c>
      <c r="E721" t="str">
        <f>IFERROR(UPPER(TRIM(ESITI_QUESTIONARI!Y721)),"")</f>
        <v/>
      </c>
      <c r="F721" t="str">
        <f>IFERROR(UPPER(TRIM(ESITI_QUESTIONARI!AE721)),"")</f>
        <v/>
      </c>
      <c r="G721" t="str">
        <f>IFERROR(UPPER(TRIM(ESITI_QUESTIONARI!AI721)),"")</f>
        <v/>
      </c>
      <c r="H721" s="8" t="str">
        <f>IF(C721="","",IF(ISERROR(AVERAGE(ESITI_QUESTIONARI!N721:T721,ESITI_QUESTIONARI!V721:X721,ESITI_QUESTIONARI!Z721:AD721,ESITI_QUESTIONARI!AF721:AH721,ESITI_QUESTIONARI!AJ721:AL721,ESITI_QUESTIONARI!AN721,ESITI_QUESTIONARI!AQ721)),"NON RISPONDE",AVERAGE(ESITI_QUESTIONARI!N721:T721,ESITI_QUESTIONARI!V721:X721,ESITI_QUESTIONARI!Z721:AD721,ESITI_QUESTIONARI!AF721:AH721,ESITI_QUESTIONARI!AJ721:AL721,ESITI_QUESTIONARI!AN721,ESITI_QUESTIONARI!AQ721)))</f>
        <v/>
      </c>
    </row>
    <row r="722" spans="1:8">
      <c r="A722" t="str">
        <f>IF(ESITI_QUESTIONARI!A722="","",TRIM(ESITI_QUESTIONARI!A722))</f>
        <v/>
      </c>
      <c r="B722" t="str">
        <f t="shared" si="12"/>
        <v/>
      </c>
      <c r="C722" t="str">
        <f>IF(ESITI_QUESTIONARI!C722="","",TRIM(ESITI_QUESTIONARI!C722))</f>
        <v/>
      </c>
      <c r="D722" t="str">
        <f>IFERROR(UPPER(TRIM(ESITI_QUESTIONARI!U722)),"")</f>
        <v/>
      </c>
      <c r="E722" t="str">
        <f>IFERROR(UPPER(TRIM(ESITI_QUESTIONARI!Y722)),"")</f>
        <v/>
      </c>
      <c r="F722" t="str">
        <f>IFERROR(UPPER(TRIM(ESITI_QUESTIONARI!AE722)),"")</f>
        <v/>
      </c>
      <c r="G722" t="str">
        <f>IFERROR(UPPER(TRIM(ESITI_QUESTIONARI!AI722)),"")</f>
        <v/>
      </c>
      <c r="H722" s="8" t="str">
        <f>IF(C722="","",IF(ISERROR(AVERAGE(ESITI_QUESTIONARI!N722:T722,ESITI_QUESTIONARI!V722:X722,ESITI_QUESTIONARI!Z722:AD722,ESITI_QUESTIONARI!AF722:AH722,ESITI_QUESTIONARI!AJ722:AL722,ESITI_QUESTIONARI!AN722,ESITI_QUESTIONARI!AQ722)),"NON RISPONDE",AVERAGE(ESITI_QUESTIONARI!N722:T722,ESITI_QUESTIONARI!V722:X722,ESITI_QUESTIONARI!Z722:AD722,ESITI_QUESTIONARI!AF722:AH722,ESITI_QUESTIONARI!AJ722:AL722,ESITI_QUESTIONARI!AN722,ESITI_QUESTIONARI!AQ722)))</f>
        <v/>
      </c>
    </row>
    <row r="723" spans="1:8">
      <c r="A723" t="str">
        <f>IF(ESITI_QUESTIONARI!A723="","",TRIM(ESITI_QUESTIONARI!A723))</f>
        <v/>
      </c>
      <c r="B723" t="str">
        <f t="shared" si="12"/>
        <v/>
      </c>
      <c r="C723" t="str">
        <f>IF(ESITI_QUESTIONARI!C723="","",TRIM(ESITI_QUESTIONARI!C723))</f>
        <v/>
      </c>
      <c r="D723" t="str">
        <f>IFERROR(UPPER(TRIM(ESITI_QUESTIONARI!U723)),"")</f>
        <v/>
      </c>
      <c r="E723" t="str">
        <f>IFERROR(UPPER(TRIM(ESITI_QUESTIONARI!Y723)),"")</f>
        <v/>
      </c>
      <c r="F723" t="str">
        <f>IFERROR(UPPER(TRIM(ESITI_QUESTIONARI!AE723)),"")</f>
        <v/>
      </c>
      <c r="G723" t="str">
        <f>IFERROR(UPPER(TRIM(ESITI_QUESTIONARI!AI723)),"")</f>
        <v/>
      </c>
      <c r="H723" s="8" t="str">
        <f>IF(C723="","",IF(ISERROR(AVERAGE(ESITI_QUESTIONARI!N723:T723,ESITI_QUESTIONARI!V723:X723,ESITI_QUESTIONARI!Z723:AD723,ESITI_QUESTIONARI!AF723:AH723,ESITI_QUESTIONARI!AJ723:AL723,ESITI_QUESTIONARI!AN723,ESITI_QUESTIONARI!AQ723)),"NON RISPONDE",AVERAGE(ESITI_QUESTIONARI!N723:T723,ESITI_QUESTIONARI!V723:X723,ESITI_QUESTIONARI!Z723:AD723,ESITI_QUESTIONARI!AF723:AH723,ESITI_QUESTIONARI!AJ723:AL723,ESITI_QUESTIONARI!AN723,ESITI_QUESTIONARI!AQ723)))</f>
        <v/>
      </c>
    </row>
    <row r="724" spans="1:8">
      <c r="A724" t="str">
        <f>IF(ESITI_QUESTIONARI!A724="","",TRIM(ESITI_QUESTIONARI!A724))</f>
        <v/>
      </c>
      <c r="B724" t="str">
        <f t="shared" si="12"/>
        <v/>
      </c>
      <c r="C724" t="str">
        <f>IF(ESITI_QUESTIONARI!C724="","",TRIM(ESITI_QUESTIONARI!C724))</f>
        <v/>
      </c>
      <c r="D724" t="str">
        <f>IFERROR(UPPER(TRIM(ESITI_QUESTIONARI!U724)),"")</f>
        <v/>
      </c>
      <c r="E724" t="str">
        <f>IFERROR(UPPER(TRIM(ESITI_QUESTIONARI!Y724)),"")</f>
        <v/>
      </c>
      <c r="F724" t="str">
        <f>IFERROR(UPPER(TRIM(ESITI_QUESTIONARI!AE724)),"")</f>
        <v/>
      </c>
      <c r="G724" t="str">
        <f>IFERROR(UPPER(TRIM(ESITI_QUESTIONARI!AI724)),"")</f>
        <v/>
      </c>
      <c r="H724" s="8" t="str">
        <f>IF(C724="","",IF(ISERROR(AVERAGE(ESITI_QUESTIONARI!N724:T724,ESITI_QUESTIONARI!V724:X724,ESITI_QUESTIONARI!Z724:AD724,ESITI_QUESTIONARI!AF724:AH724,ESITI_QUESTIONARI!AJ724:AL724,ESITI_QUESTIONARI!AN724,ESITI_QUESTIONARI!AQ724)),"NON RISPONDE",AVERAGE(ESITI_QUESTIONARI!N724:T724,ESITI_QUESTIONARI!V724:X724,ESITI_QUESTIONARI!Z724:AD724,ESITI_QUESTIONARI!AF724:AH724,ESITI_QUESTIONARI!AJ724:AL724,ESITI_QUESTIONARI!AN724,ESITI_QUESTIONARI!AQ724)))</f>
        <v/>
      </c>
    </row>
    <row r="725" spans="1:8">
      <c r="A725" t="str">
        <f>IF(ESITI_QUESTIONARI!A725="","",TRIM(ESITI_QUESTIONARI!A725))</f>
        <v/>
      </c>
      <c r="B725" t="str">
        <f t="shared" si="12"/>
        <v/>
      </c>
      <c r="C725" t="str">
        <f>IF(ESITI_QUESTIONARI!C725="","",TRIM(ESITI_QUESTIONARI!C725))</f>
        <v/>
      </c>
      <c r="D725" t="str">
        <f>IFERROR(UPPER(TRIM(ESITI_QUESTIONARI!U725)),"")</f>
        <v/>
      </c>
      <c r="E725" t="str">
        <f>IFERROR(UPPER(TRIM(ESITI_QUESTIONARI!Y725)),"")</f>
        <v/>
      </c>
      <c r="F725" t="str">
        <f>IFERROR(UPPER(TRIM(ESITI_QUESTIONARI!AE725)),"")</f>
        <v/>
      </c>
      <c r="G725" t="str">
        <f>IFERROR(UPPER(TRIM(ESITI_QUESTIONARI!AI725)),"")</f>
        <v/>
      </c>
      <c r="H725" s="8" t="str">
        <f>IF(C725="","",IF(ISERROR(AVERAGE(ESITI_QUESTIONARI!N725:T725,ESITI_QUESTIONARI!V725:X725,ESITI_QUESTIONARI!Z725:AD725,ESITI_QUESTIONARI!AF725:AH725,ESITI_QUESTIONARI!AJ725:AL725,ESITI_QUESTIONARI!AN725,ESITI_QUESTIONARI!AQ725)),"NON RISPONDE",AVERAGE(ESITI_QUESTIONARI!N725:T725,ESITI_QUESTIONARI!V725:X725,ESITI_QUESTIONARI!Z725:AD725,ESITI_QUESTIONARI!AF725:AH725,ESITI_QUESTIONARI!AJ725:AL725,ESITI_QUESTIONARI!AN725,ESITI_QUESTIONARI!AQ725)))</f>
        <v/>
      </c>
    </row>
    <row r="726" spans="1:8">
      <c r="A726" t="str">
        <f>IF(ESITI_QUESTIONARI!A726="","",TRIM(ESITI_QUESTIONARI!A726))</f>
        <v/>
      </c>
      <c r="B726" t="str">
        <f t="shared" si="12"/>
        <v/>
      </c>
      <c r="C726" t="str">
        <f>IF(ESITI_QUESTIONARI!C726="","",TRIM(ESITI_QUESTIONARI!C726))</f>
        <v/>
      </c>
      <c r="D726" t="str">
        <f>IFERROR(UPPER(TRIM(ESITI_QUESTIONARI!U726)),"")</f>
        <v/>
      </c>
      <c r="E726" t="str">
        <f>IFERROR(UPPER(TRIM(ESITI_QUESTIONARI!Y726)),"")</f>
        <v/>
      </c>
      <c r="F726" t="str">
        <f>IFERROR(UPPER(TRIM(ESITI_QUESTIONARI!AE726)),"")</f>
        <v/>
      </c>
      <c r="G726" t="str">
        <f>IFERROR(UPPER(TRIM(ESITI_QUESTIONARI!AI726)),"")</f>
        <v/>
      </c>
      <c r="H726" s="8" t="str">
        <f>IF(C726="","",IF(ISERROR(AVERAGE(ESITI_QUESTIONARI!N726:T726,ESITI_QUESTIONARI!V726:X726,ESITI_QUESTIONARI!Z726:AD726,ESITI_QUESTIONARI!AF726:AH726,ESITI_QUESTIONARI!AJ726:AL726,ESITI_QUESTIONARI!AN726,ESITI_QUESTIONARI!AQ726)),"NON RISPONDE",AVERAGE(ESITI_QUESTIONARI!N726:T726,ESITI_QUESTIONARI!V726:X726,ESITI_QUESTIONARI!Z726:AD726,ESITI_QUESTIONARI!AF726:AH726,ESITI_QUESTIONARI!AJ726:AL726,ESITI_QUESTIONARI!AN726,ESITI_QUESTIONARI!AQ726)))</f>
        <v/>
      </c>
    </row>
    <row r="727" spans="1:8">
      <c r="A727" t="str">
        <f>IF(ESITI_QUESTIONARI!A727="","",TRIM(ESITI_QUESTIONARI!A727))</f>
        <v/>
      </c>
      <c r="B727" t="str">
        <f t="shared" si="12"/>
        <v/>
      </c>
      <c r="C727" t="str">
        <f>IF(ESITI_QUESTIONARI!C727="","",TRIM(ESITI_QUESTIONARI!C727))</f>
        <v/>
      </c>
      <c r="D727" t="str">
        <f>IFERROR(UPPER(TRIM(ESITI_QUESTIONARI!U727)),"")</f>
        <v/>
      </c>
      <c r="E727" t="str">
        <f>IFERROR(UPPER(TRIM(ESITI_QUESTIONARI!Y727)),"")</f>
        <v/>
      </c>
      <c r="F727" t="str">
        <f>IFERROR(UPPER(TRIM(ESITI_QUESTIONARI!AE727)),"")</f>
        <v/>
      </c>
      <c r="G727" t="str">
        <f>IFERROR(UPPER(TRIM(ESITI_QUESTIONARI!AI727)),"")</f>
        <v/>
      </c>
      <c r="H727" s="8" t="str">
        <f>IF(C727="","",IF(ISERROR(AVERAGE(ESITI_QUESTIONARI!N727:T727,ESITI_QUESTIONARI!V727:X727,ESITI_QUESTIONARI!Z727:AD727,ESITI_QUESTIONARI!AF727:AH727,ESITI_QUESTIONARI!AJ727:AL727,ESITI_QUESTIONARI!AN727,ESITI_QUESTIONARI!AQ727)),"NON RISPONDE",AVERAGE(ESITI_QUESTIONARI!N727:T727,ESITI_QUESTIONARI!V727:X727,ESITI_QUESTIONARI!Z727:AD727,ESITI_QUESTIONARI!AF727:AH727,ESITI_QUESTIONARI!AJ727:AL727,ESITI_QUESTIONARI!AN727,ESITI_QUESTIONARI!AQ727)))</f>
        <v/>
      </c>
    </row>
    <row r="728" spans="1:8">
      <c r="A728" t="str">
        <f>IF(ESITI_QUESTIONARI!A728="","",TRIM(ESITI_QUESTIONARI!A728))</f>
        <v/>
      </c>
      <c r="B728" t="str">
        <f t="shared" si="12"/>
        <v/>
      </c>
      <c r="C728" t="str">
        <f>IF(ESITI_QUESTIONARI!C728="","",TRIM(ESITI_QUESTIONARI!C728))</f>
        <v/>
      </c>
      <c r="D728" t="str">
        <f>IFERROR(UPPER(TRIM(ESITI_QUESTIONARI!U728)),"")</f>
        <v/>
      </c>
      <c r="E728" t="str">
        <f>IFERROR(UPPER(TRIM(ESITI_QUESTIONARI!Y728)),"")</f>
        <v/>
      </c>
      <c r="F728" t="str">
        <f>IFERROR(UPPER(TRIM(ESITI_QUESTIONARI!AE728)),"")</f>
        <v/>
      </c>
      <c r="G728" t="str">
        <f>IFERROR(UPPER(TRIM(ESITI_QUESTIONARI!AI728)),"")</f>
        <v/>
      </c>
      <c r="H728" s="8" t="str">
        <f>IF(C728="","",IF(ISERROR(AVERAGE(ESITI_QUESTIONARI!N728:T728,ESITI_QUESTIONARI!V728:X728,ESITI_QUESTIONARI!Z728:AD728,ESITI_QUESTIONARI!AF728:AH728,ESITI_QUESTIONARI!AJ728:AL728,ESITI_QUESTIONARI!AN728,ESITI_QUESTIONARI!AQ728)),"NON RISPONDE",AVERAGE(ESITI_QUESTIONARI!N728:T728,ESITI_QUESTIONARI!V728:X728,ESITI_QUESTIONARI!Z728:AD728,ESITI_QUESTIONARI!AF728:AH728,ESITI_QUESTIONARI!AJ728:AL728,ESITI_QUESTIONARI!AN728,ESITI_QUESTIONARI!AQ728)))</f>
        <v/>
      </c>
    </row>
    <row r="729" spans="1:8">
      <c r="A729" t="str">
        <f>IF(ESITI_QUESTIONARI!A729="","",TRIM(ESITI_QUESTIONARI!A729))</f>
        <v/>
      </c>
      <c r="B729" t="str">
        <f t="shared" si="12"/>
        <v/>
      </c>
      <c r="C729" t="str">
        <f>IF(ESITI_QUESTIONARI!C729="","",TRIM(ESITI_QUESTIONARI!C729))</f>
        <v/>
      </c>
      <c r="D729" t="str">
        <f>IFERROR(UPPER(TRIM(ESITI_QUESTIONARI!U729)),"")</f>
        <v/>
      </c>
      <c r="E729" t="str">
        <f>IFERROR(UPPER(TRIM(ESITI_QUESTIONARI!Y729)),"")</f>
        <v/>
      </c>
      <c r="F729" t="str">
        <f>IFERROR(UPPER(TRIM(ESITI_QUESTIONARI!AE729)),"")</f>
        <v/>
      </c>
      <c r="G729" t="str">
        <f>IFERROR(UPPER(TRIM(ESITI_QUESTIONARI!AI729)),"")</f>
        <v/>
      </c>
      <c r="H729" s="8" t="str">
        <f>IF(C729="","",IF(ISERROR(AVERAGE(ESITI_QUESTIONARI!N729:T729,ESITI_QUESTIONARI!V729:X729,ESITI_QUESTIONARI!Z729:AD729,ESITI_QUESTIONARI!AF729:AH729,ESITI_QUESTIONARI!AJ729:AL729,ESITI_QUESTIONARI!AN729,ESITI_QUESTIONARI!AQ729)),"NON RISPONDE",AVERAGE(ESITI_QUESTIONARI!N729:T729,ESITI_QUESTIONARI!V729:X729,ESITI_QUESTIONARI!Z729:AD729,ESITI_QUESTIONARI!AF729:AH729,ESITI_QUESTIONARI!AJ729:AL729,ESITI_QUESTIONARI!AN729,ESITI_QUESTIONARI!AQ729)))</f>
        <v/>
      </c>
    </row>
    <row r="730" spans="1:8">
      <c r="A730" t="str">
        <f>IF(ESITI_QUESTIONARI!A730="","",TRIM(ESITI_QUESTIONARI!A730))</f>
        <v/>
      </c>
      <c r="B730" t="str">
        <f t="shared" si="12"/>
        <v/>
      </c>
      <c r="C730" t="str">
        <f>IF(ESITI_QUESTIONARI!C730="","",TRIM(ESITI_QUESTIONARI!C730))</f>
        <v/>
      </c>
      <c r="D730" t="str">
        <f>IFERROR(UPPER(TRIM(ESITI_QUESTIONARI!U730)),"")</f>
        <v/>
      </c>
      <c r="E730" t="str">
        <f>IFERROR(UPPER(TRIM(ESITI_QUESTIONARI!Y730)),"")</f>
        <v/>
      </c>
      <c r="F730" t="str">
        <f>IFERROR(UPPER(TRIM(ESITI_QUESTIONARI!AE730)),"")</f>
        <v/>
      </c>
      <c r="G730" t="str">
        <f>IFERROR(UPPER(TRIM(ESITI_QUESTIONARI!AI730)),"")</f>
        <v/>
      </c>
      <c r="H730" s="8" t="str">
        <f>IF(C730="","",IF(ISERROR(AVERAGE(ESITI_QUESTIONARI!N730:T730,ESITI_QUESTIONARI!V730:X730,ESITI_QUESTIONARI!Z730:AD730,ESITI_QUESTIONARI!AF730:AH730,ESITI_QUESTIONARI!AJ730:AL730,ESITI_QUESTIONARI!AN730,ESITI_QUESTIONARI!AQ730)),"NON RISPONDE",AVERAGE(ESITI_QUESTIONARI!N730:T730,ESITI_QUESTIONARI!V730:X730,ESITI_QUESTIONARI!Z730:AD730,ESITI_QUESTIONARI!AF730:AH730,ESITI_QUESTIONARI!AJ730:AL730,ESITI_QUESTIONARI!AN730,ESITI_QUESTIONARI!AQ730)))</f>
        <v/>
      </c>
    </row>
    <row r="731" spans="1:8">
      <c r="A731" t="str">
        <f>IF(ESITI_QUESTIONARI!A731="","",TRIM(ESITI_QUESTIONARI!A731))</f>
        <v/>
      </c>
      <c r="B731" t="str">
        <f t="shared" si="12"/>
        <v/>
      </c>
      <c r="C731" t="str">
        <f>IF(ESITI_QUESTIONARI!C731="","",TRIM(ESITI_QUESTIONARI!C731))</f>
        <v/>
      </c>
      <c r="D731" t="str">
        <f>IFERROR(UPPER(TRIM(ESITI_QUESTIONARI!U731)),"")</f>
        <v/>
      </c>
      <c r="E731" t="str">
        <f>IFERROR(UPPER(TRIM(ESITI_QUESTIONARI!Y731)),"")</f>
        <v/>
      </c>
      <c r="F731" t="str">
        <f>IFERROR(UPPER(TRIM(ESITI_QUESTIONARI!AE731)),"")</f>
        <v/>
      </c>
      <c r="G731" t="str">
        <f>IFERROR(UPPER(TRIM(ESITI_QUESTIONARI!AI731)),"")</f>
        <v/>
      </c>
      <c r="H731" s="8" t="str">
        <f>IF(C731="","",IF(ISERROR(AVERAGE(ESITI_QUESTIONARI!N731:T731,ESITI_QUESTIONARI!V731:X731,ESITI_QUESTIONARI!Z731:AD731,ESITI_QUESTIONARI!AF731:AH731,ESITI_QUESTIONARI!AJ731:AL731,ESITI_QUESTIONARI!AN731,ESITI_QUESTIONARI!AQ731)),"NON RISPONDE",AVERAGE(ESITI_QUESTIONARI!N731:T731,ESITI_QUESTIONARI!V731:X731,ESITI_QUESTIONARI!Z731:AD731,ESITI_QUESTIONARI!AF731:AH731,ESITI_QUESTIONARI!AJ731:AL731,ESITI_QUESTIONARI!AN731,ESITI_QUESTIONARI!AQ731)))</f>
        <v/>
      </c>
    </row>
    <row r="732" spans="1:8">
      <c r="A732" t="str">
        <f>IF(ESITI_QUESTIONARI!A732="","",TRIM(ESITI_QUESTIONARI!A732))</f>
        <v/>
      </c>
      <c r="B732" t="str">
        <f t="shared" si="12"/>
        <v/>
      </c>
      <c r="C732" t="str">
        <f>IF(ESITI_QUESTIONARI!C732="","",TRIM(ESITI_QUESTIONARI!C732))</f>
        <v/>
      </c>
      <c r="D732" t="str">
        <f>IFERROR(UPPER(TRIM(ESITI_QUESTIONARI!U732)),"")</f>
        <v/>
      </c>
      <c r="E732" t="str">
        <f>IFERROR(UPPER(TRIM(ESITI_QUESTIONARI!Y732)),"")</f>
        <v/>
      </c>
      <c r="F732" t="str">
        <f>IFERROR(UPPER(TRIM(ESITI_QUESTIONARI!AE732)),"")</f>
        <v/>
      </c>
      <c r="G732" t="str">
        <f>IFERROR(UPPER(TRIM(ESITI_QUESTIONARI!AI732)),"")</f>
        <v/>
      </c>
      <c r="H732" s="8" t="str">
        <f>IF(C732="","",IF(ISERROR(AVERAGE(ESITI_QUESTIONARI!N732:T732,ESITI_QUESTIONARI!V732:X732,ESITI_QUESTIONARI!Z732:AD732,ESITI_QUESTIONARI!AF732:AH732,ESITI_QUESTIONARI!AJ732:AL732,ESITI_QUESTIONARI!AN732,ESITI_QUESTIONARI!AQ732)),"NON RISPONDE",AVERAGE(ESITI_QUESTIONARI!N732:T732,ESITI_QUESTIONARI!V732:X732,ESITI_QUESTIONARI!Z732:AD732,ESITI_QUESTIONARI!AF732:AH732,ESITI_QUESTIONARI!AJ732:AL732,ESITI_QUESTIONARI!AN732,ESITI_QUESTIONARI!AQ732)))</f>
        <v/>
      </c>
    </row>
    <row r="733" spans="1:8">
      <c r="A733" t="str">
        <f>IF(ESITI_QUESTIONARI!A733="","",TRIM(ESITI_QUESTIONARI!A733))</f>
        <v/>
      </c>
      <c r="B733" t="str">
        <f t="shared" si="12"/>
        <v/>
      </c>
      <c r="C733" t="str">
        <f>IF(ESITI_QUESTIONARI!C733="","",TRIM(ESITI_QUESTIONARI!C733))</f>
        <v/>
      </c>
      <c r="D733" t="str">
        <f>IFERROR(UPPER(TRIM(ESITI_QUESTIONARI!U733)),"")</f>
        <v/>
      </c>
      <c r="E733" t="str">
        <f>IFERROR(UPPER(TRIM(ESITI_QUESTIONARI!Y733)),"")</f>
        <v/>
      </c>
      <c r="F733" t="str">
        <f>IFERROR(UPPER(TRIM(ESITI_QUESTIONARI!AE733)),"")</f>
        <v/>
      </c>
      <c r="G733" t="str">
        <f>IFERROR(UPPER(TRIM(ESITI_QUESTIONARI!AI733)),"")</f>
        <v/>
      </c>
      <c r="H733" s="8" t="str">
        <f>IF(C733="","",IF(ISERROR(AVERAGE(ESITI_QUESTIONARI!N733:T733,ESITI_QUESTIONARI!V733:X733,ESITI_QUESTIONARI!Z733:AD733,ESITI_QUESTIONARI!AF733:AH733,ESITI_QUESTIONARI!AJ733:AL733,ESITI_QUESTIONARI!AN733,ESITI_QUESTIONARI!AQ733)),"NON RISPONDE",AVERAGE(ESITI_QUESTIONARI!N733:T733,ESITI_QUESTIONARI!V733:X733,ESITI_QUESTIONARI!Z733:AD733,ESITI_QUESTIONARI!AF733:AH733,ESITI_QUESTIONARI!AJ733:AL733,ESITI_QUESTIONARI!AN733,ESITI_QUESTIONARI!AQ733)))</f>
        <v/>
      </c>
    </row>
    <row r="734" spans="1:8">
      <c r="A734" t="str">
        <f>IF(ESITI_QUESTIONARI!A734="","",TRIM(ESITI_QUESTIONARI!A734))</f>
        <v/>
      </c>
      <c r="B734" t="str">
        <f t="shared" si="12"/>
        <v/>
      </c>
      <c r="C734" t="str">
        <f>IF(ESITI_QUESTIONARI!C734="","",TRIM(ESITI_QUESTIONARI!C734))</f>
        <v/>
      </c>
      <c r="D734" t="str">
        <f>IFERROR(UPPER(TRIM(ESITI_QUESTIONARI!U734)),"")</f>
        <v/>
      </c>
      <c r="E734" t="str">
        <f>IFERROR(UPPER(TRIM(ESITI_QUESTIONARI!Y734)),"")</f>
        <v/>
      </c>
      <c r="F734" t="str">
        <f>IFERROR(UPPER(TRIM(ESITI_QUESTIONARI!AE734)),"")</f>
        <v/>
      </c>
      <c r="G734" t="str">
        <f>IFERROR(UPPER(TRIM(ESITI_QUESTIONARI!AI734)),"")</f>
        <v/>
      </c>
      <c r="H734" s="8" t="str">
        <f>IF(C734="","",IF(ISERROR(AVERAGE(ESITI_QUESTIONARI!N734:T734,ESITI_QUESTIONARI!V734:X734,ESITI_QUESTIONARI!Z734:AD734,ESITI_QUESTIONARI!AF734:AH734,ESITI_QUESTIONARI!AJ734:AL734,ESITI_QUESTIONARI!AN734,ESITI_QUESTIONARI!AQ734)),"NON RISPONDE",AVERAGE(ESITI_QUESTIONARI!N734:T734,ESITI_QUESTIONARI!V734:X734,ESITI_QUESTIONARI!Z734:AD734,ESITI_QUESTIONARI!AF734:AH734,ESITI_QUESTIONARI!AJ734:AL734,ESITI_QUESTIONARI!AN734,ESITI_QUESTIONARI!AQ734)))</f>
        <v/>
      </c>
    </row>
    <row r="735" spans="1:8">
      <c r="A735" t="str">
        <f>IF(ESITI_QUESTIONARI!A735="","",TRIM(ESITI_QUESTIONARI!A735))</f>
        <v/>
      </c>
      <c r="B735" t="str">
        <f t="shared" si="12"/>
        <v/>
      </c>
      <c r="C735" t="str">
        <f>IF(ESITI_QUESTIONARI!C735="","",TRIM(ESITI_QUESTIONARI!C735))</f>
        <v/>
      </c>
      <c r="D735" t="str">
        <f>IFERROR(UPPER(TRIM(ESITI_QUESTIONARI!U735)),"")</f>
        <v/>
      </c>
      <c r="E735" t="str">
        <f>IFERROR(UPPER(TRIM(ESITI_QUESTIONARI!Y735)),"")</f>
        <v/>
      </c>
      <c r="F735" t="str">
        <f>IFERROR(UPPER(TRIM(ESITI_QUESTIONARI!AE735)),"")</f>
        <v/>
      </c>
      <c r="G735" t="str">
        <f>IFERROR(UPPER(TRIM(ESITI_QUESTIONARI!AI735)),"")</f>
        <v/>
      </c>
      <c r="H735" s="8" t="str">
        <f>IF(C735="","",IF(ISERROR(AVERAGE(ESITI_QUESTIONARI!N735:T735,ESITI_QUESTIONARI!V735:X735,ESITI_QUESTIONARI!Z735:AD735,ESITI_QUESTIONARI!AF735:AH735,ESITI_QUESTIONARI!AJ735:AL735,ESITI_QUESTIONARI!AN735,ESITI_QUESTIONARI!AQ735)),"NON RISPONDE",AVERAGE(ESITI_QUESTIONARI!N735:T735,ESITI_QUESTIONARI!V735:X735,ESITI_QUESTIONARI!Z735:AD735,ESITI_QUESTIONARI!AF735:AH735,ESITI_QUESTIONARI!AJ735:AL735,ESITI_QUESTIONARI!AN735,ESITI_QUESTIONARI!AQ735)))</f>
        <v/>
      </c>
    </row>
    <row r="736" spans="1:8">
      <c r="A736" t="str">
        <f>IF(ESITI_QUESTIONARI!A736="","",TRIM(ESITI_QUESTIONARI!A736))</f>
        <v/>
      </c>
      <c r="B736" t="str">
        <f t="shared" si="12"/>
        <v/>
      </c>
      <c r="C736" t="str">
        <f>IF(ESITI_QUESTIONARI!C736="","",TRIM(ESITI_QUESTIONARI!C736))</f>
        <v/>
      </c>
      <c r="D736" t="str">
        <f>IFERROR(UPPER(TRIM(ESITI_QUESTIONARI!U736)),"")</f>
        <v/>
      </c>
      <c r="E736" t="str">
        <f>IFERROR(UPPER(TRIM(ESITI_QUESTIONARI!Y736)),"")</f>
        <v/>
      </c>
      <c r="F736" t="str">
        <f>IFERROR(UPPER(TRIM(ESITI_QUESTIONARI!AE736)),"")</f>
        <v/>
      </c>
      <c r="G736" t="str">
        <f>IFERROR(UPPER(TRIM(ESITI_QUESTIONARI!AI736)),"")</f>
        <v/>
      </c>
      <c r="H736" s="8" t="str">
        <f>IF(C736="","",IF(ISERROR(AVERAGE(ESITI_QUESTIONARI!N736:T736,ESITI_QUESTIONARI!V736:X736,ESITI_QUESTIONARI!Z736:AD736,ESITI_QUESTIONARI!AF736:AH736,ESITI_QUESTIONARI!AJ736:AL736,ESITI_QUESTIONARI!AN736,ESITI_QUESTIONARI!AQ736)),"NON RISPONDE",AVERAGE(ESITI_QUESTIONARI!N736:T736,ESITI_QUESTIONARI!V736:X736,ESITI_QUESTIONARI!Z736:AD736,ESITI_QUESTIONARI!AF736:AH736,ESITI_QUESTIONARI!AJ736:AL736,ESITI_QUESTIONARI!AN736,ESITI_QUESTIONARI!AQ736)))</f>
        <v/>
      </c>
    </row>
    <row r="737" spans="1:8">
      <c r="A737" t="str">
        <f>IF(ESITI_QUESTIONARI!A737="","",TRIM(ESITI_QUESTIONARI!A737))</f>
        <v/>
      </c>
      <c r="B737" t="str">
        <f t="shared" si="12"/>
        <v/>
      </c>
      <c r="C737" t="str">
        <f>IF(ESITI_QUESTIONARI!C737="","",TRIM(ESITI_QUESTIONARI!C737))</f>
        <v/>
      </c>
      <c r="D737" t="str">
        <f>IFERROR(UPPER(TRIM(ESITI_QUESTIONARI!U737)),"")</f>
        <v/>
      </c>
      <c r="E737" t="str">
        <f>IFERROR(UPPER(TRIM(ESITI_QUESTIONARI!Y737)),"")</f>
        <v/>
      </c>
      <c r="F737" t="str">
        <f>IFERROR(UPPER(TRIM(ESITI_QUESTIONARI!AE737)),"")</f>
        <v/>
      </c>
      <c r="G737" t="str">
        <f>IFERROR(UPPER(TRIM(ESITI_QUESTIONARI!AI737)),"")</f>
        <v/>
      </c>
      <c r="H737" s="8" t="str">
        <f>IF(C737="","",IF(ISERROR(AVERAGE(ESITI_QUESTIONARI!N737:T737,ESITI_QUESTIONARI!V737:X737,ESITI_QUESTIONARI!Z737:AD737,ESITI_QUESTIONARI!AF737:AH737,ESITI_QUESTIONARI!AJ737:AL737,ESITI_QUESTIONARI!AN737,ESITI_QUESTIONARI!AQ737)),"NON RISPONDE",AVERAGE(ESITI_QUESTIONARI!N737:T737,ESITI_QUESTIONARI!V737:X737,ESITI_QUESTIONARI!Z737:AD737,ESITI_QUESTIONARI!AF737:AH737,ESITI_QUESTIONARI!AJ737:AL737,ESITI_QUESTIONARI!AN737,ESITI_QUESTIONARI!AQ737)))</f>
        <v/>
      </c>
    </row>
    <row r="738" spans="1:8">
      <c r="A738" t="str">
        <f>IF(ESITI_QUESTIONARI!A738="","",TRIM(ESITI_QUESTIONARI!A738))</f>
        <v/>
      </c>
      <c r="B738" t="str">
        <f t="shared" si="12"/>
        <v/>
      </c>
      <c r="C738" t="str">
        <f>IF(ESITI_QUESTIONARI!C738="","",TRIM(ESITI_QUESTIONARI!C738))</f>
        <v/>
      </c>
      <c r="D738" t="str">
        <f>IFERROR(UPPER(TRIM(ESITI_QUESTIONARI!U738)),"")</f>
        <v/>
      </c>
      <c r="E738" t="str">
        <f>IFERROR(UPPER(TRIM(ESITI_QUESTIONARI!Y738)),"")</f>
        <v/>
      </c>
      <c r="F738" t="str">
        <f>IFERROR(UPPER(TRIM(ESITI_QUESTIONARI!AE738)),"")</f>
        <v/>
      </c>
      <c r="G738" t="str">
        <f>IFERROR(UPPER(TRIM(ESITI_QUESTIONARI!AI738)),"")</f>
        <v/>
      </c>
      <c r="H738" s="8" t="str">
        <f>IF(C738="","",IF(ISERROR(AVERAGE(ESITI_QUESTIONARI!N738:T738,ESITI_QUESTIONARI!V738:X738,ESITI_QUESTIONARI!Z738:AD738,ESITI_QUESTIONARI!AF738:AH738,ESITI_QUESTIONARI!AJ738:AL738,ESITI_QUESTIONARI!AN738,ESITI_QUESTIONARI!AQ738)),"NON RISPONDE",AVERAGE(ESITI_QUESTIONARI!N738:T738,ESITI_QUESTIONARI!V738:X738,ESITI_QUESTIONARI!Z738:AD738,ESITI_QUESTIONARI!AF738:AH738,ESITI_QUESTIONARI!AJ738:AL738,ESITI_QUESTIONARI!AN738,ESITI_QUESTIONARI!AQ738)))</f>
        <v/>
      </c>
    </row>
    <row r="739" spans="1:8">
      <c r="A739" t="str">
        <f>IF(ESITI_QUESTIONARI!A739="","",TRIM(ESITI_QUESTIONARI!A739))</f>
        <v/>
      </c>
      <c r="B739" t="str">
        <f t="shared" si="12"/>
        <v/>
      </c>
      <c r="C739" t="str">
        <f>IF(ESITI_QUESTIONARI!C739="","",TRIM(ESITI_QUESTIONARI!C739))</f>
        <v/>
      </c>
      <c r="D739" t="str">
        <f>IFERROR(UPPER(TRIM(ESITI_QUESTIONARI!U739)),"")</f>
        <v/>
      </c>
      <c r="E739" t="str">
        <f>IFERROR(UPPER(TRIM(ESITI_QUESTIONARI!Y739)),"")</f>
        <v/>
      </c>
      <c r="F739" t="str">
        <f>IFERROR(UPPER(TRIM(ESITI_QUESTIONARI!AE739)),"")</f>
        <v/>
      </c>
      <c r="G739" t="str">
        <f>IFERROR(UPPER(TRIM(ESITI_QUESTIONARI!AI739)),"")</f>
        <v/>
      </c>
      <c r="H739" s="8" t="str">
        <f>IF(C739="","",IF(ISERROR(AVERAGE(ESITI_QUESTIONARI!N739:T739,ESITI_QUESTIONARI!V739:X739,ESITI_QUESTIONARI!Z739:AD739,ESITI_QUESTIONARI!AF739:AH739,ESITI_QUESTIONARI!AJ739:AL739,ESITI_QUESTIONARI!AN739,ESITI_QUESTIONARI!AQ739)),"NON RISPONDE",AVERAGE(ESITI_QUESTIONARI!N739:T739,ESITI_QUESTIONARI!V739:X739,ESITI_QUESTIONARI!Z739:AD739,ESITI_QUESTIONARI!AF739:AH739,ESITI_QUESTIONARI!AJ739:AL739,ESITI_QUESTIONARI!AN739,ESITI_QUESTIONARI!AQ739)))</f>
        <v/>
      </c>
    </row>
    <row r="740" spans="1:8">
      <c r="A740" t="str">
        <f>IF(ESITI_QUESTIONARI!A740="","",TRIM(ESITI_QUESTIONARI!A740))</f>
        <v/>
      </c>
      <c r="B740" t="str">
        <f t="shared" si="12"/>
        <v/>
      </c>
      <c r="C740" t="str">
        <f>IF(ESITI_QUESTIONARI!C740="","",TRIM(ESITI_QUESTIONARI!C740))</f>
        <v/>
      </c>
      <c r="D740" t="str">
        <f>IFERROR(UPPER(TRIM(ESITI_QUESTIONARI!U740)),"")</f>
        <v/>
      </c>
      <c r="E740" t="str">
        <f>IFERROR(UPPER(TRIM(ESITI_QUESTIONARI!Y740)),"")</f>
        <v/>
      </c>
      <c r="F740" t="str">
        <f>IFERROR(UPPER(TRIM(ESITI_QUESTIONARI!AE740)),"")</f>
        <v/>
      </c>
      <c r="G740" t="str">
        <f>IFERROR(UPPER(TRIM(ESITI_QUESTIONARI!AI740)),"")</f>
        <v/>
      </c>
      <c r="H740" s="8" t="str">
        <f>IF(C740="","",IF(ISERROR(AVERAGE(ESITI_QUESTIONARI!N740:T740,ESITI_QUESTIONARI!V740:X740,ESITI_QUESTIONARI!Z740:AD740,ESITI_QUESTIONARI!AF740:AH740,ESITI_QUESTIONARI!AJ740:AL740,ESITI_QUESTIONARI!AN740,ESITI_QUESTIONARI!AQ740)),"NON RISPONDE",AVERAGE(ESITI_QUESTIONARI!N740:T740,ESITI_QUESTIONARI!V740:X740,ESITI_QUESTIONARI!Z740:AD740,ESITI_QUESTIONARI!AF740:AH740,ESITI_QUESTIONARI!AJ740:AL740,ESITI_QUESTIONARI!AN740,ESITI_QUESTIONARI!AQ740)))</f>
        <v/>
      </c>
    </row>
    <row r="741" spans="1:8">
      <c r="A741" t="str">
        <f>IF(ESITI_QUESTIONARI!A741="","",TRIM(ESITI_QUESTIONARI!A741))</f>
        <v/>
      </c>
      <c r="B741" t="str">
        <f t="shared" si="12"/>
        <v/>
      </c>
      <c r="C741" t="str">
        <f>IF(ESITI_QUESTIONARI!C741="","",TRIM(ESITI_QUESTIONARI!C741))</f>
        <v/>
      </c>
      <c r="D741" t="str">
        <f>IFERROR(UPPER(TRIM(ESITI_QUESTIONARI!U741)),"")</f>
        <v/>
      </c>
      <c r="E741" t="str">
        <f>IFERROR(UPPER(TRIM(ESITI_QUESTIONARI!Y741)),"")</f>
        <v/>
      </c>
      <c r="F741" t="str">
        <f>IFERROR(UPPER(TRIM(ESITI_QUESTIONARI!AE741)),"")</f>
        <v/>
      </c>
      <c r="G741" t="str">
        <f>IFERROR(UPPER(TRIM(ESITI_QUESTIONARI!AI741)),"")</f>
        <v/>
      </c>
      <c r="H741" s="8" t="str">
        <f>IF(C741="","",IF(ISERROR(AVERAGE(ESITI_QUESTIONARI!N741:T741,ESITI_QUESTIONARI!V741:X741,ESITI_QUESTIONARI!Z741:AD741,ESITI_QUESTIONARI!AF741:AH741,ESITI_QUESTIONARI!AJ741:AL741,ESITI_QUESTIONARI!AN741,ESITI_QUESTIONARI!AQ741)),"NON RISPONDE",AVERAGE(ESITI_QUESTIONARI!N741:T741,ESITI_QUESTIONARI!V741:X741,ESITI_QUESTIONARI!Z741:AD741,ESITI_QUESTIONARI!AF741:AH741,ESITI_QUESTIONARI!AJ741:AL741,ESITI_QUESTIONARI!AN741,ESITI_QUESTIONARI!AQ741)))</f>
        <v/>
      </c>
    </row>
    <row r="742" spans="1:8">
      <c r="A742" t="str">
        <f>IF(ESITI_QUESTIONARI!A742="","",TRIM(ESITI_QUESTIONARI!A742))</f>
        <v/>
      </c>
      <c r="B742" t="str">
        <f t="shared" si="12"/>
        <v/>
      </c>
      <c r="C742" t="str">
        <f>IF(ESITI_QUESTIONARI!C742="","",TRIM(ESITI_QUESTIONARI!C742))</f>
        <v/>
      </c>
      <c r="D742" t="str">
        <f>IFERROR(UPPER(TRIM(ESITI_QUESTIONARI!U742)),"")</f>
        <v/>
      </c>
      <c r="E742" t="str">
        <f>IFERROR(UPPER(TRIM(ESITI_QUESTIONARI!Y742)),"")</f>
        <v/>
      </c>
      <c r="F742" t="str">
        <f>IFERROR(UPPER(TRIM(ESITI_QUESTIONARI!AE742)),"")</f>
        <v/>
      </c>
      <c r="G742" t="str">
        <f>IFERROR(UPPER(TRIM(ESITI_QUESTIONARI!AI742)),"")</f>
        <v/>
      </c>
      <c r="H742" s="8" t="str">
        <f>IF(C742="","",IF(ISERROR(AVERAGE(ESITI_QUESTIONARI!N742:T742,ESITI_QUESTIONARI!V742:X742,ESITI_QUESTIONARI!Z742:AD742,ESITI_QUESTIONARI!AF742:AH742,ESITI_QUESTIONARI!AJ742:AL742,ESITI_QUESTIONARI!AN742,ESITI_QUESTIONARI!AQ742)),"NON RISPONDE",AVERAGE(ESITI_QUESTIONARI!N742:T742,ESITI_QUESTIONARI!V742:X742,ESITI_QUESTIONARI!Z742:AD742,ESITI_QUESTIONARI!AF742:AH742,ESITI_QUESTIONARI!AJ742:AL742,ESITI_QUESTIONARI!AN742,ESITI_QUESTIONARI!AQ742)))</f>
        <v/>
      </c>
    </row>
    <row r="743" spans="1:8">
      <c r="A743" t="str">
        <f>IF(ESITI_QUESTIONARI!A743="","",TRIM(ESITI_QUESTIONARI!A743))</f>
        <v/>
      </c>
      <c r="B743" t="str">
        <f t="shared" si="12"/>
        <v/>
      </c>
      <c r="C743" t="str">
        <f>IF(ESITI_QUESTIONARI!C743="","",TRIM(ESITI_QUESTIONARI!C743))</f>
        <v/>
      </c>
      <c r="D743" t="str">
        <f>IFERROR(UPPER(TRIM(ESITI_QUESTIONARI!U743)),"")</f>
        <v/>
      </c>
      <c r="E743" t="str">
        <f>IFERROR(UPPER(TRIM(ESITI_QUESTIONARI!Y743)),"")</f>
        <v/>
      </c>
      <c r="F743" t="str">
        <f>IFERROR(UPPER(TRIM(ESITI_QUESTIONARI!AE743)),"")</f>
        <v/>
      </c>
      <c r="G743" t="str">
        <f>IFERROR(UPPER(TRIM(ESITI_QUESTIONARI!AI743)),"")</f>
        <v/>
      </c>
      <c r="H743" s="8" t="str">
        <f>IF(C743="","",IF(ISERROR(AVERAGE(ESITI_QUESTIONARI!N743:T743,ESITI_QUESTIONARI!V743:X743,ESITI_QUESTIONARI!Z743:AD743,ESITI_QUESTIONARI!AF743:AH743,ESITI_QUESTIONARI!AJ743:AL743,ESITI_QUESTIONARI!AN743,ESITI_QUESTIONARI!AQ743)),"NON RISPONDE",AVERAGE(ESITI_QUESTIONARI!N743:T743,ESITI_QUESTIONARI!V743:X743,ESITI_QUESTIONARI!Z743:AD743,ESITI_QUESTIONARI!AF743:AH743,ESITI_QUESTIONARI!AJ743:AL743,ESITI_QUESTIONARI!AN743,ESITI_QUESTIONARI!AQ743)))</f>
        <v/>
      </c>
    </row>
    <row r="744" spans="1:8">
      <c r="A744" t="str">
        <f>IF(ESITI_QUESTIONARI!A744="","",TRIM(ESITI_QUESTIONARI!A744))</f>
        <v/>
      </c>
      <c r="B744" t="str">
        <f t="shared" si="12"/>
        <v/>
      </c>
      <c r="C744" t="str">
        <f>IF(ESITI_QUESTIONARI!C744="","",TRIM(ESITI_QUESTIONARI!C744))</f>
        <v/>
      </c>
      <c r="D744" t="str">
        <f>IFERROR(UPPER(TRIM(ESITI_QUESTIONARI!U744)),"")</f>
        <v/>
      </c>
      <c r="E744" t="str">
        <f>IFERROR(UPPER(TRIM(ESITI_QUESTIONARI!Y744)),"")</f>
        <v/>
      </c>
      <c r="F744" t="str">
        <f>IFERROR(UPPER(TRIM(ESITI_QUESTIONARI!AE744)),"")</f>
        <v/>
      </c>
      <c r="G744" t="str">
        <f>IFERROR(UPPER(TRIM(ESITI_QUESTIONARI!AI744)),"")</f>
        <v/>
      </c>
      <c r="H744" s="8" t="str">
        <f>IF(C744="","",IF(ISERROR(AVERAGE(ESITI_QUESTIONARI!N744:T744,ESITI_QUESTIONARI!V744:X744,ESITI_QUESTIONARI!Z744:AD744,ESITI_QUESTIONARI!AF744:AH744,ESITI_QUESTIONARI!AJ744:AL744,ESITI_QUESTIONARI!AN744,ESITI_QUESTIONARI!AQ744)),"NON RISPONDE",AVERAGE(ESITI_QUESTIONARI!N744:T744,ESITI_QUESTIONARI!V744:X744,ESITI_QUESTIONARI!Z744:AD744,ESITI_QUESTIONARI!AF744:AH744,ESITI_QUESTIONARI!AJ744:AL744,ESITI_QUESTIONARI!AN744,ESITI_QUESTIONARI!AQ744)))</f>
        <v/>
      </c>
    </row>
    <row r="745" spans="1:8">
      <c r="A745" t="str">
        <f>IF(ESITI_QUESTIONARI!A745="","",TRIM(ESITI_QUESTIONARI!A745))</f>
        <v/>
      </c>
      <c r="B745" t="str">
        <f t="shared" si="12"/>
        <v/>
      </c>
      <c r="C745" t="str">
        <f>IF(ESITI_QUESTIONARI!C745="","",TRIM(ESITI_QUESTIONARI!C745))</f>
        <v/>
      </c>
      <c r="D745" t="str">
        <f>IFERROR(UPPER(TRIM(ESITI_QUESTIONARI!U745)),"")</f>
        <v/>
      </c>
      <c r="E745" t="str">
        <f>IFERROR(UPPER(TRIM(ESITI_QUESTIONARI!Y745)),"")</f>
        <v/>
      </c>
      <c r="F745" t="str">
        <f>IFERROR(UPPER(TRIM(ESITI_QUESTIONARI!AE745)),"")</f>
        <v/>
      </c>
      <c r="G745" t="str">
        <f>IFERROR(UPPER(TRIM(ESITI_QUESTIONARI!AI745)),"")</f>
        <v/>
      </c>
      <c r="H745" s="8" t="str">
        <f>IF(C745="","",IF(ISERROR(AVERAGE(ESITI_QUESTIONARI!N745:T745,ESITI_QUESTIONARI!V745:X745,ESITI_QUESTIONARI!Z745:AD745,ESITI_QUESTIONARI!AF745:AH745,ESITI_QUESTIONARI!AJ745:AL745,ESITI_QUESTIONARI!AN745,ESITI_QUESTIONARI!AQ745)),"NON RISPONDE",AVERAGE(ESITI_QUESTIONARI!N745:T745,ESITI_QUESTIONARI!V745:X745,ESITI_QUESTIONARI!Z745:AD745,ESITI_QUESTIONARI!AF745:AH745,ESITI_QUESTIONARI!AJ745:AL745,ESITI_QUESTIONARI!AN745,ESITI_QUESTIONARI!AQ745)))</f>
        <v/>
      </c>
    </row>
    <row r="746" spans="1:8">
      <c r="A746" t="str">
        <f>IF(ESITI_QUESTIONARI!A746="","",TRIM(ESITI_QUESTIONARI!A746))</f>
        <v/>
      </c>
      <c r="B746" t="str">
        <f t="shared" si="12"/>
        <v/>
      </c>
      <c r="C746" t="str">
        <f>IF(ESITI_QUESTIONARI!C746="","",TRIM(ESITI_QUESTIONARI!C746))</f>
        <v/>
      </c>
      <c r="D746" t="str">
        <f>IFERROR(UPPER(TRIM(ESITI_QUESTIONARI!U746)),"")</f>
        <v/>
      </c>
      <c r="E746" t="str">
        <f>IFERROR(UPPER(TRIM(ESITI_QUESTIONARI!Y746)),"")</f>
        <v/>
      </c>
      <c r="F746" t="str">
        <f>IFERROR(UPPER(TRIM(ESITI_QUESTIONARI!AE746)),"")</f>
        <v/>
      </c>
      <c r="G746" t="str">
        <f>IFERROR(UPPER(TRIM(ESITI_QUESTIONARI!AI746)),"")</f>
        <v/>
      </c>
      <c r="H746" s="8" t="str">
        <f>IF(C746="","",IF(ISERROR(AVERAGE(ESITI_QUESTIONARI!N746:T746,ESITI_QUESTIONARI!V746:X746,ESITI_QUESTIONARI!Z746:AD746,ESITI_QUESTIONARI!AF746:AH746,ESITI_QUESTIONARI!AJ746:AL746,ESITI_QUESTIONARI!AN746,ESITI_QUESTIONARI!AQ746)),"NON RISPONDE",AVERAGE(ESITI_QUESTIONARI!N746:T746,ESITI_QUESTIONARI!V746:X746,ESITI_QUESTIONARI!Z746:AD746,ESITI_QUESTIONARI!AF746:AH746,ESITI_QUESTIONARI!AJ746:AL746,ESITI_QUESTIONARI!AN746,ESITI_QUESTIONARI!AQ746)))</f>
        <v/>
      </c>
    </row>
    <row r="747" spans="1:8">
      <c r="A747" t="str">
        <f>IF(ESITI_QUESTIONARI!A747="","",TRIM(ESITI_QUESTIONARI!A747))</f>
        <v/>
      </c>
      <c r="B747" t="str">
        <f t="shared" si="12"/>
        <v/>
      </c>
      <c r="C747" t="str">
        <f>IF(ESITI_QUESTIONARI!C747="","",TRIM(ESITI_QUESTIONARI!C747))</f>
        <v/>
      </c>
      <c r="D747" t="str">
        <f>IFERROR(UPPER(TRIM(ESITI_QUESTIONARI!U747)),"")</f>
        <v/>
      </c>
      <c r="E747" t="str">
        <f>IFERROR(UPPER(TRIM(ESITI_QUESTIONARI!Y747)),"")</f>
        <v/>
      </c>
      <c r="F747" t="str">
        <f>IFERROR(UPPER(TRIM(ESITI_QUESTIONARI!AE747)),"")</f>
        <v/>
      </c>
      <c r="G747" t="str">
        <f>IFERROR(UPPER(TRIM(ESITI_QUESTIONARI!AI747)),"")</f>
        <v/>
      </c>
      <c r="H747" s="8" t="str">
        <f>IF(C747="","",IF(ISERROR(AVERAGE(ESITI_QUESTIONARI!N747:T747,ESITI_QUESTIONARI!V747:X747,ESITI_QUESTIONARI!Z747:AD747,ESITI_QUESTIONARI!AF747:AH747,ESITI_QUESTIONARI!AJ747:AL747,ESITI_QUESTIONARI!AN747,ESITI_QUESTIONARI!AQ747)),"NON RISPONDE",AVERAGE(ESITI_QUESTIONARI!N747:T747,ESITI_QUESTIONARI!V747:X747,ESITI_QUESTIONARI!Z747:AD747,ESITI_QUESTIONARI!AF747:AH747,ESITI_QUESTIONARI!AJ747:AL747,ESITI_QUESTIONARI!AN747,ESITI_QUESTIONARI!AQ747)))</f>
        <v/>
      </c>
    </row>
    <row r="748" spans="1:8">
      <c r="A748" t="str">
        <f>IF(ESITI_QUESTIONARI!A748="","",TRIM(ESITI_QUESTIONARI!A748))</f>
        <v/>
      </c>
      <c r="B748" t="str">
        <f t="shared" si="12"/>
        <v/>
      </c>
      <c r="C748" t="str">
        <f>IF(ESITI_QUESTIONARI!C748="","",TRIM(ESITI_QUESTIONARI!C748))</f>
        <v/>
      </c>
      <c r="D748" t="str">
        <f>IFERROR(UPPER(TRIM(ESITI_QUESTIONARI!U748)),"")</f>
        <v/>
      </c>
      <c r="E748" t="str">
        <f>IFERROR(UPPER(TRIM(ESITI_QUESTIONARI!Y748)),"")</f>
        <v/>
      </c>
      <c r="F748" t="str">
        <f>IFERROR(UPPER(TRIM(ESITI_QUESTIONARI!AE748)),"")</f>
        <v/>
      </c>
      <c r="G748" t="str">
        <f>IFERROR(UPPER(TRIM(ESITI_QUESTIONARI!AI748)),"")</f>
        <v/>
      </c>
      <c r="H748" s="8" t="str">
        <f>IF(C748="","",IF(ISERROR(AVERAGE(ESITI_QUESTIONARI!N748:T748,ESITI_QUESTIONARI!V748:X748,ESITI_QUESTIONARI!Z748:AD748,ESITI_QUESTIONARI!AF748:AH748,ESITI_QUESTIONARI!AJ748:AL748,ESITI_QUESTIONARI!AN748,ESITI_QUESTIONARI!AQ748)),"NON RISPONDE",AVERAGE(ESITI_QUESTIONARI!N748:T748,ESITI_QUESTIONARI!V748:X748,ESITI_QUESTIONARI!Z748:AD748,ESITI_QUESTIONARI!AF748:AH748,ESITI_QUESTIONARI!AJ748:AL748,ESITI_QUESTIONARI!AN748,ESITI_QUESTIONARI!AQ748)))</f>
        <v/>
      </c>
    </row>
    <row r="749" spans="1:8">
      <c r="A749" t="str">
        <f>IF(ESITI_QUESTIONARI!A749="","",TRIM(ESITI_QUESTIONARI!A749))</f>
        <v/>
      </c>
      <c r="B749" t="str">
        <f t="shared" si="12"/>
        <v/>
      </c>
      <c r="C749" t="str">
        <f>IF(ESITI_QUESTIONARI!C749="","",TRIM(ESITI_QUESTIONARI!C749))</f>
        <v/>
      </c>
      <c r="D749" t="str">
        <f>IFERROR(UPPER(TRIM(ESITI_QUESTIONARI!U749)),"")</f>
        <v/>
      </c>
      <c r="E749" t="str">
        <f>IFERROR(UPPER(TRIM(ESITI_QUESTIONARI!Y749)),"")</f>
        <v/>
      </c>
      <c r="F749" t="str">
        <f>IFERROR(UPPER(TRIM(ESITI_QUESTIONARI!AE749)),"")</f>
        <v/>
      </c>
      <c r="G749" t="str">
        <f>IFERROR(UPPER(TRIM(ESITI_QUESTIONARI!AI749)),"")</f>
        <v/>
      </c>
      <c r="H749" s="8" t="str">
        <f>IF(C749="","",IF(ISERROR(AVERAGE(ESITI_QUESTIONARI!N749:T749,ESITI_QUESTIONARI!V749:X749,ESITI_QUESTIONARI!Z749:AD749,ESITI_QUESTIONARI!AF749:AH749,ESITI_QUESTIONARI!AJ749:AL749,ESITI_QUESTIONARI!AN749,ESITI_QUESTIONARI!AQ749)),"NON RISPONDE",AVERAGE(ESITI_QUESTIONARI!N749:T749,ESITI_QUESTIONARI!V749:X749,ESITI_QUESTIONARI!Z749:AD749,ESITI_QUESTIONARI!AF749:AH749,ESITI_QUESTIONARI!AJ749:AL749,ESITI_QUESTIONARI!AN749,ESITI_QUESTIONARI!AQ749)))</f>
        <v/>
      </c>
    </row>
    <row r="750" spans="1:8">
      <c r="A750" t="str">
        <f>IF(ESITI_QUESTIONARI!A750="","",TRIM(ESITI_QUESTIONARI!A750))</f>
        <v/>
      </c>
      <c r="B750" t="str">
        <f t="shared" si="12"/>
        <v/>
      </c>
      <c r="C750" t="str">
        <f>IF(ESITI_QUESTIONARI!C750="","",TRIM(ESITI_QUESTIONARI!C750))</f>
        <v/>
      </c>
      <c r="D750" t="str">
        <f>IFERROR(UPPER(TRIM(ESITI_QUESTIONARI!U750)),"")</f>
        <v/>
      </c>
      <c r="E750" t="str">
        <f>IFERROR(UPPER(TRIM(ESITI_QUESTIONARI!Y750)),"")</f>
        <v/>
      </c>
      <c r="F750" t="str">
        <f>IFERROR(UPPER(TRIM(ESITI_QUESTIONARI!AE750)),"")</f>
        <v/>
      </c>
      <c r="G750" t="str">
        <f>IFERROR(UPPER(TRIM(ESITI_QUESTIONARI!AI750)),"")</f>
        <v/>
      </c>
      <c r="H750" s="8" t="str">
        <f>IF(C750="","",IF(ISERROR(AVERAGE(ESITI_QUESTIONARI!N750:T750,ESITI_QUESTIONARI!V750:X750,ESITI_QUESTIONARI!Z750:AD750,ESITI_QUESTIONARI!AF750:AH750,ESITI_QUESTIONARI!AJ750:AL750,ESITI_QUESTIONARI!AN750,ESITI_QUESTIONARI!AQ750)),"NON RISPONDE",AVERAGE(ESITI_QUESTIONARI!N750:T750,ESITI_QUESTIONARI!V750:X750,ESITI_QUESTIONARI!Z750:AD750,ESITI_QUESTIONARI!AF750:AH750,ESITI_QUESTIONARI!AJ750:AL750,ESITI_QUESTIONARI!AN750,ESITI_QUESTIONARI!AQ750)))</f>
        <v/>
      </c>
    </row>
    <row r="751" spans="1:8">
      <c r="A751" t="str">
        <f>IF(ESITI_QUESTIONARI!A751="","",TRIM(ESITI_QUESTIONARI!A751))</f>
        <v/>
      </c>
      <c r="B751" t="str">
        <f t="shared" si="12"/>
        <v/>
      </c>
      <c r="C751" t="str">
        <f>IF(ESITI_QUESTIONARI!C751="","",TRIM(ESITI_QUESTIONARI!C751))</f>
        <v/>
      </c>
      <c r="D751" t="str">
        <f>IFERROR(UPPER(TRIM(ESITI_QUESTIONARI!U751)),"")</f>
        <v/>
      </c>
      <c r="E751" t="str">
        <f>IFERROR(UPPER(TRIM(ESITI_QUESTIONARI!Y751)),"")</f>
        <v/>
      </c>
      <c r="F751" t="str">
        <f>IFERROR(UPPER(TRIM(ESITI_QUESTIONARI!AE751)),"")</f>
        <v/>
      </c>
      <c r="G751" t="str">
        <f>IFERROR(UPPER(TRIM(ESITI_QUESTIONARI!AI751)),"")</f>
        <v/>
      </c>
      <c r="H751" s="8" t="str">
        <f>IF(C751="","",IF(ISERROR(AVERAGE(ESITI_QUESTIONARI!N751:T751,ESITI_QUESTIONARI!V751:X751,ESITI_QUESTIONARI!Z751:AD751,ESITI_QUESTIONARI!AF751:AH751,ESITI_QUESTIONARI!AJ751:AL751,ESITI_QUESTIONARI!AN751,ESITI_QUESTIONARI!AQ751)),"NON RISPONDE",AVERAGE(ESITI_QUESTIONARI!N751:T751,ESITI_QUESTIONARI!V751:X751,ESITI_QUESTIONARI!Z751:AD751,ESITI_QUESTIONARI!AF751:AH751,ESITI_QUESTIONARI!AJ751:AL751,ESITI_QUESTIONARI!AN751,ESITI_QUESTIONARI!AQ751)))</f>
        <v/>
      </c>
    </row>
    <row r="752" spans="1:8">
      <c r="A752" t="str">
        <f>IF(ESITI_QUESTIONARI!A752="","",TRIM(ESITI_QUESTIONARI!A752))</f>
        <v/>
      </c>
      <c r="B752" t="str">
        <f t="shared" si="12"/>
        <v/>
      </c>
      <c r="C752" t="str">
        <f>IF(ESITI_QUESTIONARI!C752="","",TRIM(ESITI_QUESTIONARI!C752))</f>
        <v/>
      </c>
      <c r="D752" t="str">
        <f>IFERROR(UPPER(TRIM(ESITI_QUESTIONARI!U752)),"")</f>
        <v/>
      </c>
      <c r="E752" t="str">
        <f>IFERROR(UPPER(TRIM(ESITI_QUESTIONARI!Y752)),"")</f>
        <v/>
      </c>
      <c r="F752" t="str">
        <f>IFERROR(UPPER(TRIM(ESITI_QUESTIONARI!AE752)),"")</f>
        <v/>
      </c>
      <c r="G752" t="str">
        <f>IFERROR(UPPER(TRIM(ESITI_QUESTIONARI!AI752)),"")</f>
        <v/>
      </c>
      <c r="H752" s="8" t="str">
        <f>IF(C752="","",IF(ISERROR(AVERAGE(ESITI_QUESTIONARI!N752:T752,ESITI_QUESTIONARI!V752:X752,ESITI_QUESTIONARI!Z752:AD752,ESITI_QUESTIONARI!AF752:AH752,ESITI_QUESTIONARI!AJ752:AL752,ESITI_QUESTIONARI!AN752,ESITI_QUESTIONARI!AQ752)),"NON RISPONDE",AVERAGE(ESITI_QUESTIONARI!N752:T752,ESITI_QUESTIONARI!V752:X752,ESITI_QUESTIONARI!Z752:AD752,ESITI_QUESTIONARI!AF752:AH752,ESITI_QUESTIONARI!AJ752:AL752,ESITI_QUESTIONARI!AN752,ESITI_QUESTIONARI!AQ752)))</f>
        <v/>
      </c>
    </row>
    <row r="753" spans="1:8">
      <c r="A753" t="str">
        <f>IF(ESITI_QUESTIONARI!A753="","",TRIM(ESITI_QUESTIONARI!A753))</f>
        <v/>
      </c>
      <c r="B753" t="str">
        <f t="shared" si="12"/>
        <v/>
      </c>
      <c r="C753" t="str">
        <f>IF(ESITI_QUESTIONARI!C753="","",TRIM(ESITI_QUESTIONARI!C753))</f>
        <v/>
      </c>
      <c r="D753" t="str">
        <f>IFERROR(UPPER(TRIM(ESITI_QUESTIONARI!U753)),"")</f>
        <v/>
      </c>
      <c r="E753" t="str">
        <f>IFERROR(UPPER(TRIM(ESITI_QUESTIONARI!Y753)),"")</f>
        <v/>
      </c>
      <c r="F753" t="str">
        <f>IFERROR(UPPER(TRIM(ESITI_QUESTIONARI!AE753)),"")</f>
        <v/>
      </c>
      <c r="G753" t="str">
        <f>IFERROR(UPPER(TRIM(ESITI_QUESTIONARI!AI753)),"")</f>
        <v/>
      </c>
      <c r="H753" s="8" t="str">
        <f>IF(C753="","",IF(ISERROR(AVERAGE(ESITI_QUESTIONARI!N753:T753,ESITI_QUESTIONARI!V753:X753,ESITI_QUESTIONARI!Z753:AD753,ESITI_QUESTIONARI!AF753:AH753,ESITI_QUESTIONARI!AJ753:AL753,ESITI_QUESTIONARI!AN753,ESITI_QUESTIONARI!AQ753)),"NON RISPONDE",AVERAGE(ESITI_QUESTIONARI!N753:T753,ESITI_QUESTIONARI!V753:X753,ESITI_QUESTIONARI!Z753:AD753,ESITI_QUESTIONARI!AF753:AH753,ESITI_QUESTIONARI!AJ753:AL753,ESITI_QUESTIONARI!AN753,ESITI_QUESTIONARI!AQ753)))</f>
        <v/>
      </c>
    </row>
    <row r="754" spans="1:8">
      <c r="A754" t="str">
        <f>IF(ESITI_QUESTIONARI!A754="","",TRIM(ESITI_QUESTIONARI!A754))</f>
        <v/>
      </c>
      <c r="B754" t="str">
        <f t="shared" si="12"/>
        <v/>
      </c>
      <c r="C754" t="str">
        <f>IF(ESITI_QUESTIONARI!C754="","",TRIM(ESITI_QUESTIONARI!C754))</f>
        <v/>
      </c>
      <c r="D754" t="str">
        <f>IFERROR(UPPER(TRIM(ESITI_QUESTIONARI!U754)),"")</f>
        <v/>
      </c>
      <c r="E754" t="str">
        <f>IFERROR(UPPER(TRIM(ESITI_QUESTIONARI!Y754)),"")</f>
        <v/>
      </c>
      <c r="F754" t="str">
        <f>IFERROR(UPPER(TRIM(ESITI_QUESTIONARI!AE754)),"")</f>
        <v/>
      </c>
      <c r="G754" t="str">
        <f>IFERROR(UPPER(TRIM(ESITI_QUESTIONARI!AI754)),"")</f>
        <v/>
      </c>
      <c r="H754" s="8" t="str">
        <f>IF(C754="","",IF(ISERROR(AVERAGE(ESITI_QUESTIONARI!N754:T754,ESITI_QUESTIONARI!V754:X754,ESITI_QUESTIONARI!Z754:AD754,ESITI_QUESTIONARI!AF754:AH754,ESITI_QUESTIONARI!AJ754:AL754,ESITI_QUESTIONARI!AN754,ESITI_QUESTIONARI!AQ754)),"NON RISPONDE",AVERAGE(ESITI_QUESTIONARI!N754:T754,ESITI_QUESTIONARI!V754:X754,ESITI_QUESTIONARI!Z754:AD754,ESITI_QUESTIONARI!AF754:AH754,ESITI_QUESTIONARI!AJ754:AL754,ESITI_QUESTIONARI!AN754,ESITI_QUESTIONARI!AQ754)))</f>
        <v/>
      </c>
    </row>
    <row r="755" spans="1:8">
      <c r="A755" t="str">
        <f>IF(ESITI_QUESTIONARI!A755="","",TRIM(ESITI_QUESTIONARI!A755))</f>
        <v/>
      </c>
      <c r="B755" t="str">
        <f t="shared" si="12"/>
        <v/>
      </c>
      <c r="C755" t="str">
        <f>IF(ESITI_QUESTIONARI!C755="","",TRIM(ESITI_QUESTIONARI!C755))</f>
        <v/>
      </c>
      <c r="D755" t="str">
        <f>IFERROR(UPPER(TRIM(ESITI_QUESTIONARI!U755)),"")</f>
        <v/>
      </c>
      <c r="E755" t="str">
        <f>IFERROR(UPPER(TRIM(ESITI_QUESTIONARI!Y755)),"")</f>
        <v/>
      </c>
      <c r="F755" t="str">
        <f>IFERROR(UPPER(TRIM(ESITI_QUESTIONARI!AE755)),"")</f>
        <v/>
      </c>
      <c r="G755" t="str">
        <f>IFERROR(UPPER(TRIM(ESITI_QUESTIONARI!AI755)),"")</f>
        <v/>
      </c>
      <c r="H755" s="8" t="str">
        <f>IF(C755="","",IF(ISERROR(AVERAGE(ESITI_QUESTIONARI!N755:T755,ESITI_QUESTIONARI!V755:X755,ESITI_QUESTIONARI!Z755:AD755,ESITI_QUESTIONARI!AF755:AH755,ESITI_QUESTIONARI!AJ755:AL755,ESITI_QUESTIONARI!AN755,ESITI_QUESTIONARI!AQ755)),"NON RISPONDE",AVERAGE(ESITI_QUESTIONARI!N755:T755,ESITI_QUESTIONARI!V755:X755,ESITI_QUESTIONARI!Z755:AD755,ESITI_QUESTIONARI!AF755:AH755,ESITI_QUESTIONARI!AJ755:AL755,ESITI_QUESTIONARI!AN755,ESITI_QUESTIONARI!AQ755)))</f>
        <v/>
      </c>
    </row>
    <row r="756" spans="1:8">
      <c r="A756" t="str">
        <f>IF(ESITI_QUESTIONARI!A756="","",TRIM(ESITI_QUESTIONARI!A756))</f>
        <v/>
      </c>
      <c r="B756" t="str">
        <f t="shared" si="12"/>
        <v/>
      </c>
      <c r="C756" t="str">
        <f>IF(ESITI_QUESTIONARI!C756="","",TRIM(ESITI_QUESTIONARI!C756))</f>
        <v/>
      </c>
      <c r="D756" t="str">
        <f>IFERROR(UPPER(TRIM(ESITI_QUESTIONARI!U756)),"")</f>
        <v/>
      </c>
      <c r="E756" t="str">
        <f>IFERROR(UPPER(TRIM(ESITI_QUESTIONARI!Y756)),"")</f>
        <v/>
      </c>
      <c r="F756" t="str">
        <f>IFERROR(UPPER(TRIM(ESITI_QUESTIONARI!AE756)),"")</f>
        <v/>
      </c>
      <c r="G756" t="str">
        <f>IFERROR(UPPER(TRIM(ESITI_QUESTIONARI!AI756)),"")</f>
        <v/>
      </c>
      <c r="H756" s="8" t="str">
        <f>IF(C756="","",IF(ISERROR(AVERAGE(ESITI_QUESTIONARI!N756:T756,ESITI_QUESTIONARI!V756:X756,ESITI_QUESTIONARI!Z756:AD756,ESITI_QUESTIONARI!AF756:AH756,ESITI_QUESTIONARI!AJ756:AL756,ESITI_QUESTIONARI!AN756,ESITI_QUESTIONARI!AQ756)),"NON RISPONDE",AVERAGE(ESITI_QUESTIONARI!N756:T756,ESITI_QUESTIONARI!V756:X756,ESITI_QUESTIONARI!Z756:AD756,ESITI_QUESTIONARI!AF756:AH756,ESITI_QUESTIONARI!AJ756:AL756,ESITI_QUESTIONARI!AN756,ESITI_QUESTIONARI!AQ756)))</f>
        <v/>
      </c>
    </row>
    <row r="757" spans="1:8">
      <c r="A757" t="str">
        <f>IF(ESITI_QUESTIONARI!A757="","",TRIM(ESITI_QUESTIONARI!A757))</f>
        <v/>
      </c>
      <c r="B757" t="str">
        <f t="shared" si="12"/>
        <v/>
      </c>
      <c r="C757" t="str">
        <f>IF(ESITI_QUESTIONARI!C757="","",TRIM(ESITI_QUESTIONARI!C757))</f>
        <v/>
      </c>
      <c r="D757" t="str">
        <f>IFERROR(UPPER(TRIM(ESITI_QUESTIONARI!U757)),"")</f>
        <v/>
      </c>
      <c r="E757" t="str">
        <f>IFERROR(UPPER(TRIM(ESITI_QUESTIONARI!Y757)),"")</f>
        <v/>
      </c>
      <c r="F757" t="str">
        <f>IFERROR(UPPER(TRIM(ESITI_QUESTIONARI!AE757)),"")</f>
        <v/>
      </c>
      <c r="G757" t="str">
        <f>IFERROR(UPPER(TRIM(ESITI_QUESTIONARI!AI757)),"")</f>
        <v/>
      </c>
      <c r="H757" s="8" t="str">
        <f>IF(C757="","",IF(ISERROR(AVERAGE(ESITI_QUESTIONARI!N757:T757,ESITI_QUESTIONARI!V757:X757,ESITI_QUESTIONARI!Z757:AD757,ESITI_QUESTIONARI!AF757:AH757,ESITI_QUESTIONARI!AJ757:AL757,ESITI_QUESTIONARI!AN757,ESITI_QUESTIONARI!AQ757)),"NON RISPONDE",AVERAGE(ESITI_QUESTIONARI!N757:T757,ESITI_QUESTIONARI!V757:X757,ESITI_QUESTIONARI!Z757:AD757,ESITI_QUESTIONARI!AF757:AH757,ESITI_QUESTIONARI!AJ757:AL757,ESITI_QUESTIONARI!AN757,ESITI_QUESTIONARI!AQ757)))</f>
        <v/>
      </c>
    </row>
    <row r="758" spans="1:8">
      <c r="A758" t="str">
        <f>IF(ESITI_QUESTIONARI!A758="","",TRIM(ESITI_QUESTIONARI!A758))</f>
        <v/>
      </c>
      <c r="B758" t="str">
        <f t="shared" si="12"/>
        <v/>
      </c>
      <c r="C758" t="str">
        <f>IF(ESITI_QUESTIONARI!C758="","",TRIM(ESITI_QUESTIONARI!C758))</f>
        <v/>
      </c>
      <c r="D758" t="str">
        <f>IFERROR(UPPER(TRIM(ESITI_QUESTIONARI!U758)),"")</f>
        <v/>
      </c>
      <c r="E758" t="str">
        <f>IFERROR(UPPER(TRIM(ESITI_QUESTIONARI!Y758)),"")</f>
        <v/>
      </c>
      <c r="F758" t="str">
        <f>IFERROR(UPPER(TRIM(ESITI_QUESTIONARI!AE758)),"")</f>
        <v/>
      </c>
      <c r="G758" t="str">
        <f>IFERROR(UPPER(TRIM(ESITI_QUESTIONARI!AI758)),"")</f>
        <v/>
      </c>
      <c r="H758" s="8" t="str">
        <f>IF(C758="","",IF(ISERROR(AVERAGE(ESITI_QUESTIONARI!N758:T758,ESITI_QUESTIONARI!V758:X758,ESITI_QUESTIONARI!Z758:AD758,ESITI_QUESTIONARI!AF758:AH758,ESITI_QUESTIONARI!AJ758:AL758,ESITI_QUESTIONARI!AN758,ESITI_QUESTIONARI!AQ758)),"NON RISPONDE",AVERAGE(ESITI_QUESTIONARI!N758:T758,ESITI_QUESTIONARI!V758:X758,ESITI_QUESTIONARI!Z758:AD758,ESITI_QUESTIONARI!AF758:AH758,ESITI_QUESTIONARI!AJ758:AL758,ESITI_QUESTIONARI!AN758,ESITI_QUESTIONARI!AQ758)))</f>
        <v/>
      </c>
    </row>
    <row r="759" spans="1:8">
      <c r="A759" t="str">
        <f>IF(ESITI_QUESTIONARI!A759="","",TRIM(ESITI_QUESTIONARI!A759))</f>
        <v/>
      </c>
      <c r="B759" t="str">
        <f t="shared" si="12"/>
        <v/>
      </c>
      <c r="C759" t="str">
        <f>IF(ESITI_QUESTIONARI!C759="","",TRIM(ESITI_QUESTIONARI!C759))</f>
        <v/>
      </c>
      <c r="D759" t="str">
        <f>IFERROR(UPPER(TRIM(ESITI_QUESTIONARI!U759)),"")</f>
        <v/>
      </c>
      <c r="E759" t="str">
        <f>IFERROR(UPPER(TRIM(ESITI_QUESTIONARI!Y759)),"")</f>
        <v/>
      </c>
      <c r="F759" t="str">
        <f>IFERROR(UPPER(TRIM(ESITI_QUESTIONARI!AE759)),"")</f>
        <v/>
      </c>
      <c r="G759" t="str">
        <f>IFERROR(UPPER(TRIM(ESITI_QUESTIONARI!AI759)),"")</f>
        <v/>
      </c>
      <c r="H759" s="8" t="str">
        <f>IF(C759="","",IF(ISERROR(AVERAGE(ESITI_QUESTIONARI!N759:T759,ESITI_QUESTIONARI!V759:X759,ESITI_QUESTIONARI!Z759:AD759,ESITI_QUESTIONARI!AF759:AH759,ESITI_QUESTIONARI!AJ759:AL759,ESITI_QUESTIONARI!AN759,ESITI_QUESTIONARI!AQ759)),"NON RISPONDE",AVERAGE(ESITI_QUESTIONARI!N759:T759,ESITI_QUESTIONARI!V759:X759,ESITI_QUESTIONARI!Z759:AD759,ESITI_QUESTIONARI!AF759:AH759,ESITI_QUESTIONARI!AJ759:AL759,ESITI_QUESTIONARI!AN759,ESITI_QUESTIONARI!AQ759)))</f>
        <v/>
      </c>
    </row>
    <row r="760" spans="1:8">
      <c r="A760" t="str">
        <f>IF(ESITI_QUESTIONARI!A760="","",TRIM(ESITI_QUESTIONARI!A760))</f>
        <v/>
      </c>
      <c r="B760" t="str">
        <f t="shared" si="12"/>
        <v/>
      </c>
      <c r="C760" t="str">
        <f>IF(ESITI_QUESTIONARI!C760="","",TRIM(ESITI_QUESTIONARI!C760))</f>
        <v/>
      </c>
      <c r="D760" t="str">
        <f>IFERROR(UPPER(TRIM(ESITI_QUESTIONARI!U760)),"")</f>
        <v/>
      </c>
      <c r="E760" t="str">
        <f>IFERROR(UPPER(TRIM(ESITI_QUESTIONARI!Y760)),"")</f>
        <v/>
      </c>
      <c r="F760" t="str">
        <f>IFERROR(UPPER(TRIM(ESITI_QUESTIONARI!AE760)),"")</f>
        <v/>
      </c>
      <c r="G760" t="str">
        <f>IFERROR(UPPER(TRIM(ESITI_QUESTIONARI!AI760)),"")</f>
        <v/>
      </c>
      <c r="H760" s="8" t="str">
        <f>IF(C760="","",IF(ISERROR(AVERAGE(ESITI_QUESTIONARI!N760:T760,ESITI_QUESTIONARI!V760:X760,ESITI_QUESTIONARI!Z760:AD760,ESITI_QUESTIONARI!AF760:AH760,ESITI_QUESTIONARI!AJ760:AL760,ESITI_QUESTIONARI!AN760,ESITI_QUESTIONARI!AQ760)),"NON RISPONDE",AVERAGE(ESITI_QUESTIONARI!N760:T760,ESITI_QUESTIONARI!V760:X760,ESITI_QUESTIONARI!Z760:AD760,ESITI_QUESTIONARI!AF760:AH760,ESITI_QUESTIONARI!AJ760:AL760,ESITI_QUESTIONARI!AN760,ESITI_QUESTIONARI!AQ760)))</f>
        <v/>
      </c>
    </row>
    <row r="761" spans="1:8">
      <c r="A761" t="str">
        <f>IF(ESITI_QUESTIONARI!A761="","",TRIM(ESITI_QUESTIONARI!A761))</f>
        <v/>
      </c>
      <c r="B761" t="str">
        <f t="shared" si="12"/>
        <v/>
      </c>
      <c r="C761" t="str">
        <f>IF(ESITI_QUESTIONARI!C761="","",TRIM(ESITI_QUESTIONARI!C761))</f>
        <v/>
      </c>
      <c r="D761" t="str">
        <f>IFERROR(UPPER(TRIM(ESITI_QUESTIONARI!U761)),"")</f>
        <v/>
      </c>
      <c r="E761" t="str">
        <f>IFERROR(UPPER(TRIM(ESITI_QUESTIONARI!Y761)),"")</f>
        <v/>
      </c>
      <c r="F761" t="str">
        <f>IFERROR(UPPER(TRIM(ESITI_QUESTIONARI!AE761)),"")</f>
        <v/>
      </c>
      <c r="G761" t="str">
        <f>IFERROR(UPPER(TRIM(ESITI_QUESTIONARI!AI761)),"")</f>
        <v/>
      </c>
      <c r="H761" s="8" t="str">
        <f>IF(C761="","",IF(ISERROR(AVERAGE(ESITI_QUESTIONARI!N761:T761,ESITI_QUESTIONARI!V761:X761,ESITI_QUESTIONARI!Z761:AD761,ESITI_QUESTIONARI!AF761:AH761,ESITI_QUESTIONARI!AJ761:AL761,ESITI_QUESTIONARI!AN761,ESITI_QUESTIONARI!AQ761)),"NON RISPONDE",AVERAGE(ESITI_QUESTIONARI!N761:T761,ESITI_QUESTIONARI!V761:X761,ESITI_QUESTIONARI!Z761:AD761,ESITI_QUESTIONARI!AF761:AH761,ESITI_QUESTIONARI!AJ761:AL761,ESITI_QUESTIONARI!AN761,ESITI_QUESTIONARI!AQ761)))</f>
        <v/>
      </c>
    </row>
    <row r="762" spans="1:8">
      <c r="A762" t="str">
        <f>IF(ESITI_QUESTIONARI!A762="","",TRIM(ESITI_QUESTIONARI!A762))</f>
        <v/>
      </c>
      <c r="B762" t="str">
        <f t="shared" si="12"/>
        <v/>
      </c>
      <c r="C762" t="str">
        <f>IF(ESITI_QUESTIONARI!C762="","",TRIM(ESITI_QUESTIONARI!C762))</f>
        <v/>
      </c>
      <c r="D762" t="str">
        <f>IFERROR(UPPER(TRIM(ESITI_QUESTIONARI!U762)),"")</f>
        <v/>
      </c>
      <c r="E762" t="str">
        <f>IFERROR(UPPER(TRIM(ESITI_QUESTIONARI!Y762)),"")</f>
        <v/>
      </c>
      <c r="F762" t="str">
        <f>IFERROR(UPPER(TRIM(ESITI_QUESTIONARI!AE762)),"")</f>
        <v/>
      </c>
      <c r="G762" t="str">
        <f>IFERROR(UPPER(TRIM(ESITI_QUESTIONARI!AI762)),"")</f>
        <v/>
      </c>
      <c r="H762" s="8" t="str">
        <f>IF(C762="","",IF(ISERROR(AVERAGE(ESITI_QUESTIONARI!N762:T762,ESITI_QUESTIONARI!V762:X762,ESITI_QUESTIONARI!Z762:AD762,ESITI_QUESTIONARI!AF762:AH762,ESITI_QUESTIONARI!AJ762:AL762,ESITI_QUESTIONARI!AN762,ESITI_QUESTIONARI!AQ762)),"NON RISPONDE",AVERAGE(ESITI_QUESTIONARI!N762:T762,ESITI_QUESTIONARI!V762:X762,ESITI_QUESTIONARI!Z762:AD762,ESITI_QUESTIONARI!AF762:AH762,ESITI_QUESTIONARI!AJ762:AL762,ESITI_QUESTIONARI!AN762,ESITI_QUESTIONARI!AQ762)))</f>
        <v/>
      </c>
    </row>
    <row r="763" spans="1:8">
      <c r="A763" t="str">
        <f>IF(ESITI_QUESTIONARI!A763="","",TRIM(ESITI_QUESTIONARI!A763))</f>
        <v/>
      </c>
      <c r="B763" t="str">
        <f t="shared" si="12"/>
        <v/>
      </c>
      <c r="C763" t="str">
        <f>IF(ESITI_QUESTIONARI!C763="","",TRIM(ESITI_QUESTIONARI!C763))</f>
        <v/>
      </c>
      <c r="D763" t="str">
        <f>IFERROR(UPPER(TRIM(ESITI_QUESTIONARI!U763)),"")</f>
        <v/>
      </c>
      <c r="E763" t="str">
        <f>IFERROR(UPPER(TRIM(ESITI_QUESTIONARI!Y763)),"")</f>
        <v/>
      </c>
      <c r="F763" t="str">
        <f>IFERROR(UPPER(TRIM(ESITI_QUESTIONARI!AE763)),"")</f>
        <v/>
      </c>
      <c r="G763" t="str">
        <f>IFERROR(UPPER(TRIM(ESITI_QUESTIONARI!AI763)),"")</f>
        <v/>
      </c>
      <c r="H763" s="8" t="str">
        <f>IF(C763="","",IF(ISERROR(AVERAGE(ESITI_QUESTIONARI!N763:T763,ESITI_QUESTIONARI!V763:X763,ESITI_QUESTIONARI!Z763:AD763,ESITI_QUESTIONARI!AF763:AH763,ESITI_QUESTIONARI!AJ763:AL763,ESITI_QUESTIONARI!AN763,ESITI_QUESTIONARI!AQ763)),"NON RISPONDE",AVERAGE(ESITI_QUESTIONARI!N763:T763,ESITI_QUESTIONARI!V763:X763,ESITI_QUESTIONARI!Z763:AD763,ESITI_QUESTIONARI!AF763:AH763,ESITI_QUESTIONARI!AJ763:AL763,ESITI_QUESTIONARI!AN763,ESITI_QUESTIONARI!AQ763)))</f>
        <v/>
      </c>
    </row>
    <row r="764" spans="1:8">
      <c r="A764" t="str">
        <f>IF(ESITI_QUESTIONARI!A764="","",TRIM(ESITI_QUESTIONARI!A764))</f>
        <v/>
      </c>
      <c r="B764" t="str">
        <f t="shared" si="12"/>
        <v/>
      </c>
      <c r="C764" t="str">
        <f>IF(ESITI_QUESTIONARI!C764="","",TRIM(ESITI_QUESTIONARI!C764))</f>
        <v/>
      </c>
      <c r="D764" t="str">
        <f>IFERROR(UPPER(TRIM(ESITI_QUESTIONARI!U764)),"")</f>
        <v/>
      </c>
      <c r="E764" t="str">
        <f>IFERROR(UPPER(TRIM(ESITI_QUESTIONARI!Y764)),"")</f>
        <v/>
      </c>
      <c r="F764" t="str">
        <f>IFERROR(UPPER(TRIM(ESITI_QUESTIONARI!AE764)),"")</f>
        <v/>
      </c>
      <c r="G764" t="str">
        <f>IFERROR(UPPER(TRIM(ESITI_QUESTIONARI!AI764)),"")</f>
        <v/>
      </c>
      <c r="H764" s="8" t="str">
        <f>IF(C764="","",IF(ISERROR(AVERAGE(ESITI_QUESTIONARI!N764:T764,ESITI_QUESTIONARI!V764:X764,ESITI_QUESTIONARI!Z764:AD764,ESITI_QUESTIONARI!AF764:AH764,ESITI_QUESTIONARI!AJ764:AL764,ESITI_QUESTIONARI!AN764,ESITI_QUESTIONARI!AQ764)),"NON RISPONDE",AVERAGE(ESITI_QUESTIONARI!N764:T764,ESITI_QUESTIONARI!V764:X764,ESITI_QUESTIONARI!Z764:AD764,ESITI_QUESTIONARI!AF764:AH764,ESITI_QUESTIONARI!AJ764:AL764,ESITI_QUESTIONARI!AN764,ESITI_QUESTIONARI!AQ764)))</f>
        <v/>
      </c>
    </row>
    <row r="765" spans="1:8">
      <c r="A765" t="str">
        <f>IF(ESITI_QUESTIONARI!A765="","",TRIM(ESITI_QUESTIONARI!A765))</f>
        <v/>
      </c>
      <c r="B765" t="str">
        <f t="shared" si="12"/>
        <v/>
      </c>
      <c r="C765" t="str">
        <f>IF(ESITI_QUESTIONARI!C765="","",TRIM(ESITI_QUESTIONARI!C765))</f>
        <v/>
      </c>
      <c r="D765" t="str">
        <f>IFERROR(UPPER(TRIM(ESITI_QUESTIONARI!U765)),"")</f>
        <v/>
      </c>
      <c r="E765" t="str">
        <f>IFERROR(UPPER(TRIM(ESITI_QUESTIONARI!Y765)),"")</f>
        <v/>
      </c>
      <c r="F765" t="str">
        <f>IFERROR(UPPER(TRIM(ESITI_QUESTIONARI!AE765)),"")</f>
        <v/>
      </c>
      <c r="G765" t="str">
        <f>IFERROR(UPPER(TRIM(ESITI_QUESTIONARI!AI765)),"")</f>
        <v/>
      </c>
      <c r="H765" s="8" t="str">
        <f>IF(C765="","",IF(ISERROR(AVERAGE(ESITI_QUESTIONARI!N765:T765,ESITI_QUESTIONARI!V765:X765,ESITI_QUESTIONARI!Z765:AD765,ESITI_QUESTIONARI!AF765:AH765,ESITI_QUESTIONARI!AJ765:AL765,ESITI_QUESTIONARI!AN765,ESITI_QUESTIONARI!AQ765)),"NON RISPONDE",AVERAGE(ESITI_QUESTIONARI!N765:T765,ESITI_QUESTIONARI!V765:X765,ESITI_QUESTIONARI!Z765:AD765,ESITI_QUESTIONARI!AF765:AH765,ESITI_QUESTIONARI!AJ765:AL765,ESITI_QUESTIONARI!AN765,ESITI_QUESTIONARI!AQ765)))</f>
        <v/>
      </c>
    </row>
    <row r="766" spans="1:8">
      <c r="A766" t="str">
        <f>IF(ESITI_QUESTIONARI!A766="","",TRIM(ESITI_QUESTIONARI!A766))</f>
        <v/>
      </c>
      <c r="B766" t="str">
        <f t="shared" si="12"/>
        <v/>
      </c>
      <c r="C766" t="str">
        <f>IF(ESITI_QUESTIONARI!C766="","",TRIM(ESITI_QUESTIONARI!C766))</f>
        <v/>
      </c>
      <c r="D766" t="str">
        <f>IFERROR(UPPER(TRIM(ESITI_QUESTIONARI!U766)),"")</f>
        <v/>
      </c>
      <c r="E766" t="str">
        <f>IFERROR(UPPER(TRIM(ESITI_QUESTIONARI!Y766)),"")</f>
        <v/>
      </c>
      <c r="F766" t="str">
        <f>IFERROR(UPPER(TRIM(ESITI_QUESTIONARI!AE766)),"")</f>
        <v/>
      </c>
      <c r="G766" t="str">
        <f>IFERROR(UPPER(TRIM(ESITI_QUESTIONARI!AI766)),"")</f>
        <v/>
      </c>
      <c r="H766" s="8" t="str">
        <f>IF(C766="","",IF(ISERROR(AVERAGE(ESITI_QUESTIONARI!N766:T766,ESITI_QUESTIONARI!V766:X766,ESITI_QUESTIONARI!Z766:AD766,ESITI_QUESTIONARI!AF766:AH766,ESITI_QUESTIONARI!AJ766:AL766,ESITI_QUESTIONARI!AN766,ESITI_QUESTIONARI!AQ766)),"NON RISPONDE",AVERAGE(ESITI_QUESTIONARI!N766:T766,ESITI_QUESTIONARI!V766:X766,ESITI_QUESTIONARI!Z766:AD766,ESITI_QUESTIONARI!AF766:AH766,ESITI_QUESTIONARI!AJ766:AL766,ESITI_QUESTIONARI!AN766,ESITI_QUESTIONARI!AQ766)))</f>
        <v/>
      </c>
    </row>
    <row r="767" spans="1:8">
      <c r="A767" t="str">
        <f>IF(ESITI_QUESTIONARI!A767="","",TRIM(ESITI_QUESTIONARI!A767))</f>
        <v/>
      </c>
      <c r="B767" t="str">
        <f t="shared" si="12"/>
        <v/>
      </c>
      <c r="C767" t="str">
        <f>IF(ESITI_QUESTIONARI!C767="","",TRIM(ESITI_QUESTIONARI!C767))</f>
        <v/>
      </c>
      <c r="D767" t="str">
        <f>IFERROR(UPPER(TRIM(ESITI_QUESTIONARI!U767)),"")</f>
        <v/>
      </c>
      <c r="E767" t="str">
        <f>IFERROR(UPPER(TRIM(ESITI_QUESTIONARI!Y767)),"")</f>
        <v/>
      </c>
      <c r="F767" t="str">
        <f>IFERROR(UPPER(TRIM(ESITI_QUESTIONARI!AE767)),"")</f>
        <v/>
      </c>
      <c r="G767" t="str">
        <f>IFERROR(UPPER(TRIM(ESITI_QUESTIONARI!AI767)),"")</f>
        <v/>
      </c>
      <c r="H767" s="8" t="str">
        <f>IF(C767="","",IF(ISERROR(AVERAGE(ESITI_QUESTIONARI!N767:T767,ESITI_QUESTIONARI!V767:X767,ESITI_QUESTIONARI!Z767:AD767,ESITI_QUESTIONARI!AF767:AH767,ESITI_QUESTIONARI!AJ767:AL767,ESITI_QUESTIONARI!AN767,ESITI_QUESTIONARI!AQ767)),"NON RISPONDE",AVERAGE(ESITI_QUESTIONARI!N767:T767,ESITI_QUESTIONARI!V767:X767,ESITI_QUESTIONARI!Z767:AD767,ESITI_QUESTIONARI!AF767:AH767,ESITI_QUESTIONARI!AJ767:AL767,ESITI_QUESTIONARI!AN767,ESITI_QUESTIONARI!AQ767)))</f>
        <v/>
      </c>
    </row>
    <row r="768" spans="1:8">
      <c r="A768" t="str">
        <f>IF(ESITI_QUESTIONARI!A768="","",TRIM(ESITI_QUESTIONARI!A768))</f>
        <v/>
      </c>
      <c r="B768" t="str">
        <f t="shared" si="12"/>
        <v/>
      </c>
      <c r="C768" t="str">
        <f>IF(ESITI_QUESTIONARI!C768="","",TRIM(ESITI_QUESTIONARI!C768))</f>
        <v/>
      </c>
      <c r="D768" t="str">
        <f>IFERROR(UPPER(TRIM(ESITI_QUESTIONARI!U768)),"")</f>
        <v/>
      </c>
      <c r="E768" t="str">
        <f>IFERROR(UPPER(TRIM(ESITI_QUESTIONARI!Y768)),"")</f>
        <v/>
      </c>
      <c r="F768" t="str">
        <f>IFERROR(UPPER(TRIM(ESITI_QUESTIONARI!AE768)),"")</f>
        <v/>
      </c>
      <c r="G768" t="str">
        <f>IFERROR(UPPER(TRIM(ESITI_QUESTIONARI!AI768)),"")</f>
        <v/>
      </c>
      <c r="H768" s="8" t="str">
        <f>IF(C768="","",IF(ISERROR(AVERAGE(ESITI_QUESTIONARI!N768:T768,ESITI_QUESTIONARI!V768:X768,ESITI_QUESTIONARI!Z768:AD768,ESITI_QUESTIONARI!AF768:AH768,ESITI_QUESTIONARI!AJ768:AL768,ESITI_QUESTIONARI!AN768,ESITI_QUESTIONARI!AQ768)),"NON RISPONDE",AVERAGE(ESITI_QUESTIONARI!N768:T768,ESITI_QUESTIONARI!V768:X768,ESITI_QUESTIONARI!Z768:AD768,ESITI_QUESTIONARI!AF768:AH768,ESITI_QUESTIONARI!AJ768:AL768,ESITI_QUESTIONARI!AN768,ESITI_QUESTIONARI!AQ768)))</f>
        <v/>
      </c>
    </row>
    <row r="769" spans="1:8">
      <c r="A769" t="str">
        <f>IF(ESITI_QUESTIONARI!A769="","",TRIM(ESITI_QUESTIONARI!A769))</f>
        <v/>
      </c>
      <c r="B769" t="str">
        <f t="shared" si="12"/>
        <v/>
      </c>
      <c r="C769" t="str">
        <f>IF(ESITI_QUESTIONARI!C769="","",TRIM(ESITI_QUESTIONARI!C769))</f>
        <v/>
      </c>
      <c r="D769" t="str">
        <f>IFERROR(UPPER(TRIM(ESITI_QUESTIONARI!U769)),"")</f>
        <v/>
      </c>
      <c r="E769" t="str">
        <f>IFERROR(UPPER(TRIM(ESITI_QUESTIONARI!Y769)),"")</f>
        <v/>
      </c>
      <c r="F769" t="str">
        <f>IFERROR(UPPER(TRIM(ESITI_QUESTIONARI!AE769)),"")</f>
        <v/>
      </c>
      <c r="G769" t="str">
        <f>IFERROR(UPPER(TRIM(ESITI_QUESTIONARI!AI769)),"")</f>
        <v/>
      </c>
      <c r="H769" s="8" t="str">
        <f>IF(C769="","",IF(ISERROR(AVERAGE(ESITI_QUESTIONARI!N769:T769,ESITI_QUESTIONARI!V769:X769,ESITI_QUESTIONARI!Z769:AD769,ESITI_QUESTIONARI!AF769:AH769,ESITI_QUESTIONARI!AJ769:AL769,ESITI_QUESTIONARI!AN769,ESITI_QUESTIONARI!AQ769)),"NON RISPONDE",AVERAGE(ESITI_QUESTIONARI!N769:T769,ESITI_QUESTIONARI!V769:X769,ESITI_QUESTIONARI!Z769:AD769,ESITI_QUESTIONARI!AF769:AH769,ESITI_QUESTIONARI!AJ769:AL769,ESITI_QUESTIONARI!AN769,ESITI_QUESTIONARI!AQ769)))</f>
        <v/>
      </c>
    </row>
    <row r="770" spans="1:8">
      <c r="A770" t="str">
        <f>IF(ESITI_QUESTIONARI!A770="","",TRIM(ESITI_QUESTIONARI!A770))</f>
        <v/>
      </c>
      <c r="B770" t="str">
        <f t="shared" si="12"/>
        <v/>
      </c>
      <c r="C770" t="str">
        <f>IF(ESITI_QUESTIONARI!C770="","",TRIM(ESITI_QUESTIONARI!C770))</f>
        <v/>
      </c>
      <c r="D770" t="str">
        <f>IFERROR(UPPER(TRIM(ESITI_QUESTIONARI!U770)),"")</f>
        <v/>
      </c>
      <c r="E770" t="str">
        <f>IFERROR(UPPER(TRIM(ESITI_QUESTIONARI!Y770)),"")</f>
        <v/>
      </c>
      <c r="F770" t="str">
        <f>IFERROR(UPPER(TRIM(ESITI_QUESTIONARI!AE770)),"")</f>
        <v/>
      </c>
      <c r="G770" t="str">
        <f>IFERROR(UPPER(TRIM(ESITI_QUESTIONARI!AI770)),"")</f>
        <v/>
      </c>
      <c r="H770" s="8" t="str">
        <f>IF(C770="","",IF(ISERROR(AVERAGE(ESITI_QUESTIONARI!N770:T770,ESITI_QUESTIONARI!V770:X770,ESITI_QUESTIONARI!Z770:AD770,ESITI_QUESTIONARI!AF770:AH770,ESITI_QUESTIONARI!AJ770:AL770,ESITI_QUESTIONARI!AN770,ESITI_QUESTIONARI!AQ770)),"NON RISPONDE",AVERAGE(ESITI_QUESTIONARI!N770:T770,ESITI_QUESTIONARI!V770:X770,ESITI_QUESTIONARI!Z770:AD770,ESITI_QUESTIONARI!AF770:AH770,ESITI_QUESTIONARI!AJ770:AL770,ESITI_QUESTIONARI!AN770,ESITI_QUESTIONARI!AQ770)))</f>
        <v/>
      </c>
    </row>
    <row r="771" spans="1:8">
      <c r="A771" t="str">
        <f>IF(ESITI_QUESTIONARI!A771="","",TRIM(ESITI_QUESTIONARI!A771))</f>
        <v/>
      </c>
      <c r="B771" t="str">
        <f t="shared" ref="B771:B834" si="13">IF(C771="","",C771)</f>
        <v/>
      </c>
      <c r="C771" t="str">
        <f>IF(ESITI_QUESTIONARI!C771="","",TRIM(ESITI_QUESTIONARI!C771))</f>
        <v/>
      </c>
      <c r="D771" t="str">
        <f>IFERROR(UPPER(TRIM(ESITI_QUESTIONARI!U771)),"")</f>
        <v/>
      </c>
      <c r="E771" t="str">
        <f>IFERROR(UPPER(TRIM(ESITI_QUESTIONARI!Y771)),"")</f>
        <v/>
      </c>
      <c r="F771" t="str">
        <f>IFERROR(UPPER(TRIM(ESITI_QUESTIONARI!AE771)),"")</f>
        <v/>
      </c>
      <c r="G771" t="str">
        <f>IFERROR(UPPER(TRIM(ESITI_QUESTIONARI!AI771)),"")</f>
        <v/>
      </c>
      <c r="H771" s="8" t="str">
        <f>IF(C771="","",IF(ISERROR(AVERAGE(ESITI_QUESTIONARI!N771:T771,ESITI_QUESTIONARI!V771:X771,ESITI_QUESTIONARI!Z771:AD771,ESITI_QUESTIONARI!AF771:AH771,ESITI_QUESTIONARI!AJ771:AL771,ESITI_QUESTIONARI!AN771,ESITI_QUESTIONARI!AQ771)),"NON RISPONDE",AVERAGE(ESITI_QUESTIONARI!N771:T771,ESITI_QUESTIONARI!V771:X771,ESITI_QUESTIONARI!Z771:AD771,ESITI_QUESTIONARI!AF771:AH771,ESITI_QUESTIONARI!AJ771:AL771,ESITI_QUESTIONARI!AN771,ESITI_QUESTIONARI!AQ771)))</f>
        <v/>
      </c>
    </row>
    <row r="772" spans="1:8">
      <c r="A772" t="str">
        <f>IF(ESITI_QUESTIONARI!A772="","",TRIM(ESITI_QUESTIONARI!A772))</f>
        <v/>
      </c>
      <c r="B772" t="str">
        <f t="shared" si="13"/>
        <v/>
      </c>
      <c r="C772" t="str">
        <f>IF(ESITI_QUESTIONARI!C772="","",TRIM(ESITI_QUESTIONARI!C772))</f>
        <v/>
      </c>
      <c r="D772" t="str">
        <f>IFERROR(UPPER(TRIM(ESITI_QUESTIONARI!U772)),"")</f>
        <v/>
      </c>
      <c r="E772" t="str">
        <f>IFERROR(UPPER(TRIM(ESITI_QUESTIONARI!Y772)),"")</f>
        <v/>
      </c>
      <c r="F772" t="str">
        <f>IFERROR(UPPER(TRIM(ESITI_QUESTIONARI!AE772)),"")</f>
        <v/>
      </c>
      <c r="G772" t="str">
        <f>IFERROR(UPPER(TRIM(ESITI_QUESTIONARI!AI772)),"")</f>
        <v/>
      </c>
      <c r="H772" s="8" t="str">
        <f>IF(C772="","",IF(ISERROR(AVERAGE(ESITI_QUESTIONARI!N772:T772,ESITI_QUESTIONARI!V772:X772,ESITI_QUESTIONARI!Z772:AD772,ESITI_QUESTIONARI!AF772:AH772,ESITI_QUESTIONARI!AJ772:AL772,ESITI_QUESTIONARI!AN772,ESITI_QUESTIONARI!AQ772)),"NON RISPONDE",AVERAGE(ESITI_QUESTIONARI!N772:T772,ESITI_QUESTIONARI!V772:X772,ESITI_QUESTIONARI!Z772:AD772,ESITI_QUESTIONARI!AF772:AH772,ESITI_QUESTIONARI!AJ772:AL772,ESITI_QUESTIONARI!AN772,ESITI_QUESTIONARI!AQ772)))</f>
        <v/>
      </c>
    </row>
    <row r="773" spans="1:8">
      <c r="A773" t="str">
        <f>IF(ESITI_QUESTIONARI!A773="","",TRIM(ESITI_QUESTIONARI!A773))</f>
        <v/>
      </c>
      <c r="B773" t="str">
        <f t="shared" si="13"/>
        <v/>
      </c>
      <c r="C773" t="str">
        <f>IF(ESITI_QUESTIONARI!C773="","",TRIM(ESITI_QUESTIONARI!C773))</f>
        <v/>
      </c>
      <c r="D773" t="str">
        <f>IFERROR(UPPER(TRIM(ESITI_QUESTIONARI!U773)),"")</f>
        <v/>
      </c>
      <c r="E773" t="str">
        <f>IFERROR(UPPER(TRIM(ESITI_QUESTIONARI!Y773)),"")</f>
        <v/>
      </c>
      <c r="F773" t="str">
        <f>IFERROR(UPPER(TRIM(ESITI_QUESTIONARI!AE773)),"")</f>
        <v/>
      </c>
      <c r="G773" t="str">
        <f>IFERROR(UPPER(TRIM(ESITI_QUESTIONARI!AI773)),"")</f>
        <v/>
      </c>
      <c r="H773" s="8" t="str">
        <f>IF(C773="","",IF(ISERROR(AVERAGE(ESITI_QUESTIONARI!N773:T773,ESITI_QUESTIONARI!V773:X773,ESITI_QUESTIONARI!Z773:AD773,ESITI_QUESTIONARI!AF773:AH773,ESITI_QUESTIONARI!AJ773:AL773,ESITI_QUESTIONARI!AN773,ESITI_QUESTIONARI!AQ773)),"NON RISPONDE",AVERAGE(ESITI_QUESTIONARI!N773:T773,ESITI_QUESTIONARI!V773:X773,ESITI_QUESTIONARI!Z773:AD773,ESITI_QUESTIONARI!AF773:AH773,ESITI_QUESTIONARI!AJ773:AL773,ESITI_QUESTIONARI!AN773,ESITI_QUESTIONARI!AQ773)))</f>
        <v/>
      </c>
    </row>
    <row r="774" spans="1:8">
      <c r="A774" t="str">
        <f>IF(ESITI_QUESTIONARI!A774="","",TRIM(ESITI_QUESTIONARI!A774))</f>
        <v/>
      </c>
      <c r="B774" t="str">
        <f t="shared" si="13"/>
        <v/>
      </c>
      <c r="C774" t="str">
        <f>IF(ESITI_QUESTIONARI!C774="","",TRIM(ESITI_QUESTIONARI!C774))</f>
        <v/>
      </c>
      <c r="D774" t="str">
        <f>IFERROR(UPPER(TRIM(ESITI_QUESTIONARI!U774)),"")</f>
        <v/>
      </c>
      <c r="E774" t="str">
        <f>IFERROR(UPPER(TRIM(ESITI_QUESTIONARI!Y774)),"")</f>
        <v/>
      </c>
      <c r="F774" t="str">
        <f>IFERROR(UPPER(TRIM(ESITI_QUESTIONARI!AE774)),"")</f>
        <v/>
      </c>
      <c r="G774" t="str">
        <f>IFERROR(UPPER(TRIM(ESITI_QUESTIONARI!AI774)),"")</f>
        <v/>
      </c>
      <c r="H774" s="8" t="str">
        <f>IF(C774="","",IF(ISERROR(AVERAGE(ESITI_QUESTIONARI!N774:T774,ESITI_QUESTIONARI!V774:X774,ESITI_QUESTIONARI!Z774:AD774,ESITI_QUESTIONARI!AF774:AH774,ESITI_QUESTIONARI!AJ774:AL774,ESITI_QUESTIONARI!AN774,ESITI_QUESTIONARI!AQ774)),"NON RISPONDE",AVERAGE(ESITI_QUESTIONARI!N774:T774,ESITI_QUESTIONARI!V774:X774,ESITI_QUESTIONARI!Z774:AD774,ESITI_QUESTIONARI!AF774:AH774,ESITI_QUESTIONARI!AJ774:AL774,ESITI_QUESTIONARI!AN774,ESITI_QUESTIONARI!AQ774)))</f>
        <v/>
      </c>
    </row>
    <row r="775" spans="1:8">
      <c r="A775" t="str">
        <f>IF(ESITI_QUESTIONARI!A775="","",TRIM(ESITI_QUESTIONARI!A775))</f>
        <v/>
      </c>
      <c r="B775" t="str">
        <f t="shared" si="13"/>
        <v/>
      </c>
      <c r="C775" t="str">
        <f>IF(ESITI_QUESTIONARI!C775="","",TRIM(ESITI_QUESTIONARI!C775))</f>
        <v/>
      </c>
      <c r="D775" t="str">
        <f>IFERROR(UPPER(TRIM(ESITI_QUESTIONARI!U775)),"")</f>
        <v/>
      </c>
      <c r="E775" t="str">
        <f>IFERROR(UPPER(TRIM(ESITI_QUESTIONARI!Y775)),"")</f>
        <v/>
      </c>
      <c r="F775" t="str">
        <f>IFERROR(UPPER(TRIM(ESITI_QUESTIONARI!AE775)),"")</f>
        <v/>
      </c>
      <c r="G775" t="str">
        <f>IFERROR(UPPER(TRIM(ESITI_QUESTIONARI!AI775)),"")</f>
        <v/>
      </c>
      <c r="H775" s="8" t="str">
        <f>IF(C775="","",IF(ISERROR(AVERAGE(ESITI_QUESTIONARI!N775:T775,ESITI_QUESTIONARI!V775:X775,ESITI_QUESTIONARI!Z775:AD775,ESITI_QUESTIONARI!AF775:AH775,ESITI_QUESTIONARI!AJ775:AL775,ESITI_QUESTIONARI!AN775,ESITI_QUESTIONARI!AQ775)),"NON RISPONDE",AVERAGE(ESITI_QUESTIONARI!N775:T775,ESITI_QUESTIONARI!V775:X775,ESITI_QUESTIONARI!Z775:AD775,ESITI_QUESTIONARI!AF775:AH775,ESITI_QUESTIONARI!AJ775:AL775,ESITI_QUESTIONARI!AN775,ESITI_QUESTIONARI!AQ775)))</f>
        <v/>
      </c>
    </row>
    <row r="776" spans="1:8">
      <c r="A776" t="str">
        <f>IF(ESITI_QUESTIONARI!A776="","",TRIM(ESITI_QUESTIONARI!A776))</f>
        <v/>
      </c>
      <c r="B776" t="str">
        <f t="shared" si="13"/>
        <v/>
      </c>
      <c r="C776" t="str">
        <f>IF(ESITI_QUESTIONARI!C776="","",TRIM(ESITI_QUESTIONARI!C776))</f>
        <v/>
      </c>
      <c r="D776" t="str">
        <f>IFERROR(UPPER(TRIM(ESITI_QUESTIONARI!U776)),"")</f>
        <v/>
      </c>
      <c r="E776" t="str">
        <f>IFERROR(UPPER(TRIM(ESITI_QUESTIONARI!Y776)),"")</f>
        <v/>
      </c>
      <c r="F776" t="str">
        <f>IFERROR(UPPER(TRIM(ESITI_QUESTIONARI!AE776)),"")</f>
        <v/>
      </c>
      <c r="G776" t="str">
        <f>IFERROR(UPPER(TRIM(ESITI_QUESTIONARI!AI776)),"")</f>
        <v/>
      </c>
      <c r="H776" s="8" t="str">
        <f>IF(C776="","",IF(ISERROR(AVERAGE(ESITI_QUESTIONARI!N776:T776,ESITI_QUESTIONARI!V776:X776,ESITI_QUESTIONARI!Z776:AD776,ESITI_QUESTIONARI!AF776:AH776,ESITI_QUESTIONARI!AJ776:AL776,ESITI_QUESTIONARI!AN776,ESITI_QUESTIONARI!AQ776)),"NON RISPONDE",AVERAGE(ESITI_QUESTIONARI!N776:T776,ESITI_QUESTIONARI!V776:X776,ESITI_QUESTIONARI!Z776:AD776,ESITI_QUESTIONARI!AF776:AH776,ESITI_QUESTIONARI!AJ776:AL776,ESITI_QUESTIONARI!AN776,ESITI_QUESTIONARI!AQ776)))</f>
        <v/>
      </c>
    </row>
    <row r="777" spans="1:8">
      <c r="A777" t="str">
        <f>IF(ESITI_QUESTIONARI!A777="","",TRIM(ESITI_QUESTIONARI!A777))</f>
        <v/>
      </c>
      <c r="B777" t="str">
        <f t="shared" si="13"/>
        <v/>
      </c>
      <c r="C777" t="str">
        <f>IF(ESITI_QUESTIONARI!C777="","",TRIM(ESITI_QUESTIONARI!C777))</f>
        <v/>
      </c>
      <c r="D777" t="str">
        <f>IFERROR(UPPER(TRIM(ESITI_QUESTIONARI!U777)),"")</f>
        <v/>
      </c>
      <c r="E777" t="str">
        <f>IFERROR(UPPER(TRIM(ESITI_QUESTIONARI!Y777)),"")</f>
        <v/>
      </c>
      <c r="F777" t="str">
        <f>IFERROR(UPPER(TRIM(ESITI_QUESTIONARI!AE777)),"")</f>
        <v/>
      </c>
      <c r="G777" t="str">
        <f>IFERROR(UPPER(TRIM(ESITI_QUESTIONARI!AI777)),"")</f>
        <v/>
      </c>
      <c r="H777" s="8" t="str">
        <f>IF(C777="","",IF(ISERROR(AVERAGE(ESITI_QUESTIONARI!N777:T777,ESITI_QUESTIONARI!V777:X777,ESITI_QUESTIONARI!Z777:AD777,ESITI_QUESTIONARI!AF777:AH777,ESITI_QUESTIONARI!AJ777:AL777,ESITI_QUESTIONARI!AN777,ESITI_QUESTIONARI!AQ777)),"NON RISPONDE",AVERAGE(ESITI_QUESTIONARI!N777:T777,ESITI_QUESTIONARI!V777:X777,ESITI_QUESTIONARI!Z777:AD777,ESITI_QUESTIONARI!AF777:AH777,ESITI_QUESTIONARI!AJ777:AL777,ESITI_QUESTIONARI!AN777,ESITI_QUESTIONARI!AQ777)))</f>
        <v/>
      </c>
    </row>
    <row r="778" spans="1:8">
      <c r="A778" t="str">
        <f>IF(ESITI_QUESTIONARI!A778="","",TRIM(ESITI_QUESTIONARI!A778))</f>
        <v/>
      </c>
      <c r="B778" t="str">
        <f t="shared" si="13"/>
        <v/>
      </c>
      <c r="C778" t="str">
        <f>IF(ESITI_QUESTIONARI!C778="","",TRIM(ESITI_QUESTIONARI!C778))</f>
        <v/>
      </c>
      <c r="D778" t="str">
        <f>IFERROR(UPPER(TRIM(ESITI_QUESTIONARI!U778)),"")</f>
        <v/>
      </c>
      <c r="E778" t="str">
        <f>IFERROR(UPPER(TRIM(ESITI_QUESTIONARI!Y778)),"")</f>
        <v/>
      </c>
      <c r="F778" t="str">
        <f>IFERROR(UPPER(TRIM(ESITI_QUESTIONARI!AE778)),"")</f>
        <v/>
      </c>
      <c r="G778" t="str">
        <f>IFERROR(UPPER(TRIM(ESITI_QUESTIONARI!AI778)),"")</f>
        <v/>
      </c>
      <c r="H778" s="8" t="str">
        <f>IF(C778="","",IF(ISERROR(AVERAGE(ESITI_QUESTIONARI!N778:T778,ESITI_QUESTIONARI!V778:X778,ESITI_QUESTIONARI!Z778:AD778,ESITI_QUESTIONARI!AF778:AH778,ESITI_QUESTIONARI!AJ778:AL778,ESITI_QUESTIONARI!AN778,ESITI_QUESTIONARI!AQ778)),"NON RISPONDE",AVERAGE(ESITI_QUESTIONARI!N778:T778,ESITI_QUESTIONARI!V778:X778,ESITI_QUESTIONARI!Z778:AD778,ESITI_QUESTIONARI!AF778:AH778,ESITI_QUESTIONARI!AJ778:AL778,ESITI_QUESTIONARI!AN778,ESITI_QUESTIONARI!AQ778)))</f>
        <v/>
      </c>
    </row>
    <row r="779" spans="1:8">
      <c r="A779" t="str">
        <f>IF(ESITI_QUESTIONARI!A779="","",TRIM(ESITI_QUESTIONARI!A779))</f>
        <v/>
      </c>
      <c r="B779" t="str">
        <f t="shared" si="13"/>
        <v/>
      </c>
      <c r="C779" t="str">
        <f>IF(ESITI_QUESTIONARI!C779="","",TRIM(ESITI_QUESTIONARI!C779))</f>
        <v/>
      </c>
      <c r="D779" t="str">
        <f>IFERROR(UPPER(TRIM(ESITI_QUESTIONARI!U779)),"")</f>
        <v/>
      </c>
      <c r="E779" t="str">
        <f>IFERROR(UPPER(TRIM(ESITI_QUESTIONARI!Y779)),"")</f>
        <v/>
      </c>
      <c r="F779" t="str">
        <f>IFERROR(UPPER(TRIM(ESITI_QUESTIONARI!AE779)),"")</f>
        <v/>
      </c>
      <c r="G779" t="str">
        <f>IFERROR(UPPER(TRIM(ESITI_QUESTIONARI!AI779)),"")</f>
        <v/>
      </c>
      <c r="H779" s="8" t="str">
        <f>IF(C779="","",IF(ISERROR(AVERAGE(ESITI_QUESTIONARI!N779:T779,ESITI_QUESTIONARI!V779:X779,ESITI_QUESTIONARI!Z779:AD779,ESITI_QUESTIONARI!AF779:AH779,ESITI_QUESTIONARI!AJ779:AL779,ESITI_QUESTIONARI!AN779,ESITI_QUESTIONARI!AQ779)),"NON RISPONDE",AVERAGE(ESITI_QUESTIONARI!N779:T779,ESITI_QUESTIONARI!V779:X779,ESITI_QUESTIONARI!Z779:AD779,ESITI_QUESTIONARI!AF779:AH779,ESITI_QUESTIONARI!AJ779:AL779,ESITI_QUESTIONARI!AN779,ESITI_QUESTIONARI!AQ779)))</f>
        <v/>
      </c>
    </row>
    <row r="780" spans="1:8">
      <c r="A780" t="str">
        <f>IF(ESITI_QUESTIONARI!A780="","",TRIM(ESITI_QUESTIONARI!A780))</f>
        <v/>
      </c>
      <c r="B780" t="str">
        <f t="shared" si="13"/>
        <v/>
      </c>
      <c r="C780" t="str">
        <f>IF(ESITI_QUESTIONARI!C780="","",TRIM(ESITI_QUESTIONARI!C780))</f>
        <v/>
      </c>
      <c r="D780" t="str">
        <f>IFERROR(UPPER(TRIM(ESITI_QUESTIONARI!U780)),"")</f>
        <v/>
      </c>
      <c r="E780" t="str">
        <f>IFERROR(UPPER(TRIM(ESITI_QUESTIONARI!Y780)),"")</f>
        <v/>
      </c>
      <c r="F780" t="str">
        <f>IFERROR(UPPER(TRIM(ESITI_QUESTIONARI!AE780)),"")</f>
        <v/>
      </c>
      <c r="G780" t="str">
        <f>IFERROR(UPPER(TRIM(ESITI_QUESTIONARI!AI780)),"")</f>
        <v/>
      </c>
      <c r="H780" s="8" t="str">
        <f>IF(C780="","",IF(ISERROR(AVERAGE(ESITI_QUESTIONARI!N780:T780,ESITI_QUESTIONARI!V780:X780,ESITI_QUESTIONARI!Z780:AD780,ESITI_QUESTIONARI!AF780:AH780,ESITI_QUESTIONARI!AJ780:AL780,ESITI_QUESTIONARI!AN780,ESITI_QUESTIONARI!AQ780)),"NON RISPONDE",AVERAGE(ESITI_QUESTIONARI!N780:T780,ESITI_QUESTIONARI!V780:X780,ESITI_QUESTIONARI!Z780:AD780,ESITI_QUESTIONARI!AF780:AH780,ESITI_QUESTIONARI!AJ780:AL780,ESITI_QUESTIONARI!AN780,ESITI_QUESTIONARI!AQ780)))</f>
        <v/>
      </c>
    </row>
    <row r="781" spans="1:8">
      <c r="A781" t="str">
        <f>IF(ESITI_QUESTIONARI!A781="","",TRIM(ESITI_QUESTIONARI!A781))</f>
        <v/>
      </c>
      <c r="B781" t="str">
        <f t="shared" si="13"/>
        <v/>
      </c>
      <c r="C781" t="str">
        <f>IF(ESITI_QUESTIONARI!C781="","",TRIM(ESITI_QUESTIONARI!C781))</f>
        <v/>
      </c>
      <c r="D781" t="str">
        <f>IFERROR(UPPER(TRIM(ESITI_QUESTIONARI!U781)),"")</f>
        <v/>
      </c>
      <c r="E781" t="str">
        <f>IFERROR(UPPER(TRIM(ESITI_QUESTIONARI!Y781)),"")</f>
        <v/>
      </c>
      <c r="F781" t="str">
        <f>IFERROR(UPPER(TRIM(ESITI_QUESTIONARI!AE781)),"")</f>
        <v/>
      </c>
      <c r="G781" t="str">
        <f>IFERROR(UPPER(TRIM(ESITI_QUESTIONARI!AI781)),"")</f>
        <v/>
      </c>
      <c r="H781" s="8" t="str">
        <f>IF(C781="","",IF(ISERROR(AVERAGE(ESITI_QUESTIONARI!N781:T781,ESITI_QUESTIONARI!V781:X781,ESITI_QUESTIONARI!Z781:AD781,ESITI_QUESTIONARI!AF781:AH781,ESITI_QUESTIONARI!AJ781:AL781,ESITI_QUESTIONARI!AN781,ESITI_QUESTIONARI!AQ781)),"NON RISPONDE",AVERAGE(ESITI_QUESTIONARI!N781:T781,ESITI_QUESTIONARI!V781:X781,ESITI_QUESTIONARI!Z781:AD781,ESITI_QUESTIONARI!AF781:AH781,ESITI_QUESTIONARI!AJ781:AL781,ESITI_QUESTIONARI!AN781,ESITI_QUESTIONARI!AQ781)))</f>
        <v/>
      </c>
    </row>
    <row r="782" spans="1:8">
      <c r="A782" t="str">
        <f>IF(ESITI_QUESTIONARI!A782="","",TRIM(ESITI_QUESTIONARI!A782))</f>
        <v/>
      </c>
      <c r="B782" t="str">
        <f t="shared" si="13"/>
        <v/>
      </c>
      <c r="C782" t="str">
        <f>IF(ESITI_QUESTIONARI!C782="","",TRIM(ESITI_QUESTIONARI!C782))</f>
        <v/>
      </c>
      <c r="D782" t="str">
        <f>IFERROR(UPPER(TRIM(ESITI_QUESTIONARI!U782)),"")</f>
        <v/>
      </c>
      <c r="E782" t="str">
        <f>IFERROR(UPPER(TRIM(ESITI_QUESTIONARI!Y782)),"")</f>
        <v/>
      </c>
      <c r="F782" t="str">
        <f>IFERROR(UPPER(TRIM(ESITI_QUESTIONARI!AE782)),"")</f>
        <v/>
      </c>
      <c r="G782" t="str">
        <f>IFERROR(UPPER(TRIM(ESITI_QUESTIONARI!AI782)),"")</f>
        <v/>
      </c>
      <c r="H782" s="8" t="str">
        <f>IF(C782="","",IF(ISERROR(AVERAGE(ESITI_QUESTIONARI!N782:T782,ESITI_QUESTIONARI!V782:X782,ESITI_QUESTIONARI!Z782:AD782,ESITI_QUESTIONARI!AF782:AH782,ESITI_QUESTIONARI!AJ782:AL782,ESITI_QUESTIONARI!AN782,ESITI_QUESTIONARI!AQ782)),"NON RISPONDE",AVERAGE(ESITI_QUESTIONARI!N782:T782,ESITI_QUESTIONARI!V782:X782,ESITI_QUESTIONARI!Z782:AD782,ESITI_QUESTIONARI!AF782:AH782,ESITI_QUESTIONARI!AJ782:AL782,ESITI_QUESTIONARI!AN782,ESITI_QUESTIONARI!AQ782)))</f>
        <v/>
      </c>
    </row>
    <row r="783" spans="1:8">
      <c r="A783" t="str">
        <f>IF(ESITI_QUESTIONARI!A783="","",TRIM(ESITI_QUESTIONARI!A783))</f>
        <v/>
      </c>
      <c r="B783" t="str">
        <f t="shared" si="13"/>
        <v/>
      </c>
      <c r="C783" t="str">
        <f>IF(ESITI_QUESTIONARI!C783="","",TRIM(ESITI_QUESTIONARI!C783))</f>
        <v/>
      </c>
      <c r="D783" t="str">
        <f>IFERROR(UPPER(TRIM(ESITI_QUESTIONARI!U783)),"")</f>
        <v/>
      </c>
      <c r="E783" t="str">
        <f>IFERROR(UPPER(TRIM(ESITI_QUESTIONARI!Y783)),"")</f>
        <v/>
      </c>
      <c r="F783" t="str">
        <f>IFERROR(UPPER(TRIM(ESITI_QUESTIONARI!AE783)),"")</f>
        <v/>
      </c>
      <c r="G783" t="str">
        <f>IFERROR(UPPER(TRIM(ESITI_QUESTIONARI!AI783)),"")</f>
        <v/>
      </c>
      <c r="H783" s="8" t="str">
        <f>IF(C783="","",IF(ISERROR(AVERAGE(ESITI_QUESTIONARI!N783:T783,ESITI_QUESTIONARI!V783:X783,ESITI_QUESTIONARI!Z783:AD783,ESITI_QUESTIONARI!AF783:AH783,ESITI_QUESTIONARI!AJ783:AL783,ESITI_QUESTIONARI!AN783,ESITI_QUESTIONARI!AQ783)),"NON RISPONDE",AVERAGE(ESITI_QUESTIONARI!N783:T783,ESITI_QUESTIONARI!V783:X783,ESITI_QUESTIONARI!Z783:AD783,ESITI_QUESTIONARI!AF783:AH783,ESITI_QUESTIONARI!AJ783:AL783,ESITI_QUESTIONARI!AN783,ESITI_QUESTIONARI!AQ783)))</f>
        <v/>
      </c>
    </row>
    <row r="784" spans="1:8">
      <c r="A784" t="str">
        <f>IF(ESITI_QUESTIONARI!A784="","",TRIM(ESITI_QUESTIONARI!A784))</f>
        <v/>
      </c>
      <c r="B784" t="str">
        <f t="shared" si="13"/>
        <v/>
      </c>
      <c r="C784" t="str">
        <f>IF(ESITI_QUESTIONARI!C784="","",TRIM(ESITI_QUESTIONARI!C784))</f>
        <v/>
      </c>
      <c r="D784" t="str">
        <f>IFERROR(UPPER(TRIM(ESITI_QUESTIONARI!U784)),"")</f>
        <v/>
      </c>
      <c r="E784" t="str">
        <f>IFERROR(UPPER(TRIM(ESITI_QUESTIONARI!Y784)),"")</f>
        <v/>
      </c>
      <c r="F784" t="str">
        <f>IFERROR(UPPER(TRIM(ESITI_QUESTIONARI!AE784)),"")</f>
        <v/>
      </c>
      <c r="G784" t="str">
        <f>IFERROR(UPPER(TRIM(ESITI_QUESTIONARI!AI784)),"")</f>
        <v/>
      </c>
      <c r="H784" s="8" t="str">
        <f>IF(C784="","",IF(ISERROR(AVERAGE(ESITI_QUESTIONARI!N784:T784,ESITI_QUESTIONARI!V784:X784,ESITI_QUESTIONARI!Z784:AD784,ESITI_QUESTIONARI!AF784:AH784,ESITI_QUESTIONARI!AJ784:AL784,ESITI_QUESTIONARI!AN784,ESITI_QUESTIONARI!AQ784)),"NON RISPONDE",AVERAGE(ESITI_QUESTIONARI!N784:T784,ESITI_QUESTIONARI!V784:X784,ESITI_QUESTIONARI!Z784:AD784,ESITI_QUESTIONARI!AF784:AH784,ESITI_QUESTIONARI!AJ784:AL784,ESITI_QUESTIONARI!AN784,ESITI_QUESTIONARI!AQ784)))</f>
        <v/>
      </c>
    </row>
    <row r="785" spans="1:8">
      <c r="A785" t="str">
        <f>IF(ESITI_QUESTIONARI!A785="","",TRIM(ESITI_QUESTIONARI!A785))</f>
        <v/>
      </c>
      <c r="B785" t="str">
        <f t="shared" si="13"/>
        <v/>
      </c>
      <c r="C785" t="str">
        <f>IF(ESITI_QUESTIONARI!C785="","",TRIM(ESITI_QUESTIONARI!C785))</f>
        <v/>
      </c>
      <c r="D785" t="str">
        <f>IFERROR(UPPER(TRIM(ESITI_QUESTIONARI!U785)),"")</f>
        <v/>
      </c>
      <c r="E785" t="str">
        <f>IFERROR(UPPER(TRIM(ESITI_QUESTIONARI!Y785)),"")</f>
        <v/>
      </c>
      <c r="F785" t="str">
        <f>IFERROR(UPPER(TRIM(ESITI_QUESTIONARI!AE785)),"")</f>
        <v/>
      </c>
      <c r="G785" t="str">
        <f>IFERROR(UPPER(TRIM(ESITI_QUESTIONARI!AI785)),"")</f>
        <v/>
      </c>
      <c r="H785" s="8" t="str">
        <f>IF(C785="","",IF(ISERROR(AVERAGE(ESITI_QUESTIONARI!N785:T785,ESITI_QUESTIONARI!V785:X785,ESITI_QUESTIONARI!Z785:AD785,ESITI_QUESTIONARI!AF785:AH785,ESITI_QUESTIONARI!AJ785:AL785,ESITI_QUESTIONARI!AN785,ESITI_QUESTIONARI!AQ785)),"NON RISPONDE",AVERAGE(ESITI_QUESTIONARI!N785:T785,ESITI_QUESTIONARI!V785:X785,ESITI_QUESTIONARI!Z785:AD785,ESITI_QUESTIONARI!AF785:AH785,ESITI_QUESTIONARI!AJ785:AL785,ESITI_QUESTIONARI!AN785,ESITI_QUESTIONARI!AQ785)))</f>
        <v/>
      </c>
    </row>
    <row r="786" spans="1:8">
      <c r="A786" t="str">
        <f>IF(ESITI_QUESTIONARI!A786="","",TRIM(ESITI_QUESTIONARI!A786))</f>
        <v/>
      </c>
      <c r="B786" t="str">
        <f t="shared" si="13"/>
        <v/>
      </c>
      <c r="C786" t="str">
        <f>IF(ESITI_QUESTIONARI!C786="","",TRIM(ESITI_QUESTIONARI!C786))</f>
        <v/>
      </c>
      <c r="D786" t="str">
        <f>IFERROR(UPPER(TRIM(ESITI_QUESTIONARI!U786)),"")</f>
        <v/>
      </c>
      <c r="E786" t="str">
        <f>IFERROR(UPPER(TRIM(ESITI_QUESTIONARI!Y786)),"")</f>
        <v/>
      </c>
      <c r="F786" t="str">
        <f>IFERROR(UPPER(TRIM(ESITI_QUESTIONARI!AE786)),"")</f>
        <v/>
      </c>
      <c r="G786" t="str">
        <f>IFERROR(UPPER(TRIM(ESITI_QUESTIONARI!AI786)),"")</f>
        <v/>
      </c>
      <c r="H786" s="8" t="str">
        <f>IF(C786="","",IF(ISERROR(AVERAGE(ESITI_QUESTIONARI!N786:T786,ESITI_QUESTIONARI!V786:X786,ESITI_QUESTIONARI!Z786:AD786,ESITI_QUESTIONARI!AF786:AH786,ESITI_QUESTIONARI!AJ786:AL786,ESITI_QUESTIONARI!AN786,ESITI_QUESTIONARI!AQ786)),"NON RISPONDE",AVERAGE(ESITI_QUESTIONARI!N786:T786,ESITI_QUESTIONARI!V786:X786,ESITI_QUESTIONARI!Z786:AD786,ESITI_QUESTIONARI!AF786:AH786,ESITI_QUESTIONARI!AJ786:AL786,ESITI_QUESTIONARI!AN786,ESITI_QUESTIONARI!AQ786)))</f>
        <v/>
      </c>
    </row>
    <row r="787" spans="1:8">
      <c r="A787" t="str">
        <f>IF(ESITI_QUESTIONARI!A787="","",TRIM(ESITI_QUESTIONARI!A787))</f>
        <v/>
      </c>
      <c r="B787" t="str">
        <f t="shared" si="13"/>
        <v/>
      </c>
      <c r="C787" t="str">
        <f>IF(ESITI_QUESTIONARI!C787="","",TRIM(ESITI_QUESTIONARI!C787))</f>
        <v/>
      </c>
      <c r="D787" t="str">
        <f>IFERROR(UPPER(TRIM(ESITI_QUESTIONARI!U787)),"")</f>
        <v/>
      </c>
      <c r="E787" t="str">
        <f>IFERROR(UPPER(TRIM(ESITI_QUESTIONARI!Y787)),"")</f>
        <v/>
      </c>
      <c r="F787" t="str">
        <f>IFERROR(UPPER(TRIM(ESITI_QUESTIONARI!AE787)),"")</f>
        <v/>
      </c>
      <c r="G787" t="str">
        <f>IFERROR(UPPER(TRIM(ESITI_QUESTIONARI!AI787)),"")</f>
        <v/>
      </c>
      <c r="H787" s="8" t="str">
        <f>IF(C787="","",IF(ISERROR(AVERAGE(ESITI_QUESTIONARI!N787:T787,ESITI_QUESTIONARI!V787:X787,ESITI_QUESTIONARI!Z787:AD787,ESITI_QUESTIONARI!AF787:AH787,ESITI_QUESTIONARI!AJ787:AL787,ESITI_QUESTIONARI!AN787,ESITI_QUESTIONARI!AQ787)),"NON RISPONDE",AVERAGE(ESITI_QUESTIONARI!N787:T787,ESITI_QUESTIONARI!V787:X787,ESITI_QUESTIONARI!Z787:AD787,ESITI_QUESTIONARI!AF787:AH787,ESITI_QUESTIONARI!AJ787:AL787,ESITI_QUESTIONARI!AN787,ESITI_QUESTIONARI!AQ787)))</f>
        <v/>
      </c>
    </row>
    <row r="788" spans="1:8">
      <c r="A788" t="str">
        <f>IF(ESITI_QUESTIONARI!A788="","",TRIM(ESITI_QUESTIONARI!A788))</f>
        <v/>
      </c>
      <c r="B788" t="str">
        <f t="shared" si="13"/>
        <v/>
      </c>
      <c r="C788" t="str">
        <f>IF(ESITI_QUESTIONARI!C788="","",TRIM(ESITI_QUESTIONARI!C788))</f>
        <v/>
      </c>
      <c r="D788" t="str">
        <f>IFERROR(UPPER(TRIM(ESITI_QUESTIONARI!U788)),"")</f>
        <v/>
      </c>
      <c r="E788" t="str">
        <f>IFERROR(UPPER(TRIM(ESITI_QUESTIONARI!Y788)),"")</f>
        <v/>
      </c>
      <c r="F788" t="str">
        <f>IFERROR(UPPER(TRIM(ESITI_QUESTIONARI!AE788)),"")</f>
        <v/>
      </c>
      <c r="G788" t="str">
        <f>IFERROR(UPPER(TRIM(ESITI_QUESTIONARI!AI788)),"")</f>
        <v/>
      </c>
      <c r="H788" s="8" t="str">
        <f>IF(C788="","",IF(ISERROR(AVERAGE(ESITI_QUESTIONARI!N788:T788,ESITI_QUESTIONARI!V788:X788,ESITI_QUESTIONARI!Z788:AD788,ESITI_QUESTIONARI!AF788:AH788,ESITI_QUESTIONARI!AJ788:AL788,ESITI_QUESTIONARI!AN788,ESITI_QUESTIONARI!AQ788)),"NON RISPONDE",AVERAGE(ESITI_QUESTIONARI!N788:T788,ESITI_QUESTIONARI!V788:X788,ESITI_QUESTIONARI!Z788:AD788,ESITI_QUESTIONARI!AF788:AH788,ESITI_QUESTIONARI!AJ788:AL788,ESITI_QUESTIONARI!AN788,ESITI_QUESTIONARI!AQ788)))</f>
        <v/>
      </c>
    </row>
    <row r="789" spans="1:8">
      <c r="A789" t="str">
        <f>IF(ESITI_QUESTIONARI!A789="","",TRIM(ESITI_QUESTIONARI!A789))</f>
        <v/>
      </c>
      <c r="B789" t="str">
        <f t="shared" si="13"/>
        <v/>
      </c>
      <c r="C789" t="str">
        <f>IF(ESITI_QUESTIONARI!C789="","",TRIM(ESITI_QUESTIONARI!C789))</f>
        <v/>
      </c>
      <c r="D789" t="str">
        <f>IFERROR(UPPER(TRIM(ESITI_QUESTIONARI!U789)),"")</f>
        <v/>
      </c>
      <c r="E789" t="str">
        <f>IFERROR(UPPER(TRIM(ESITI_QUESTIONARI!Y789)),"")</f>
        <v/>
      </c>
      <c r="F789" t="str">
        <f>IFERROR(UPPER(TRIM(ESITI_QUESTIONARI!AE789)),"")</f>
        <v/>
      </c>
      <c r="G789" t="str">
        <f>IFERROR(UPPER(TRIM(ESITI_QUESTIONARI!AI789)),"")</f>
        <v/>
      </c>
      <c r="H789" s="8" t="str">
        <f>IF(C789="","",IF(ISERROR(AVERAGE(ESITI_QUESTIONARI!N789:T789,ESITI_QUESTIONARI!V789:X789,ESITI_QUESTIONARI!Z789:AD789,ESITI_QUESTIONARI!AF789:AH789,ESITI_QUESTIONARI!AJ789:AL789,ESITI_QUESTIONARI!AN789,ESITI_QUESTIONARI!AQ789)),"NON RISPONDE",AVERAGE(ESITI_QUESTIONARI!N789:T789,ESITI_QUESTIONARI!V789:X789,ESITI_QUESTIONARI!Z789:AD789,ESITI_QUESTIONARI!AF789:AH789,ESITI_QUESTIONARI!AJ789:AL789,ESITI_QUESTIONARI!AN789,ESITI_QUESTIONARI!AQ789)))</f>
        <v/>
      </c>
    </row>
    <row r="790" spans="1:8">
      <c r="A790" t="str">
        <f>IF(ESITI_QUESTIONARI!A790="","",TRIM(ESITI_QUESTIONARI!A790))</f>
        <v/>
      </c>
      <c r="B790" t="str">
        <f t="shared" si="13"/>
        <v/>
      </c>
      <c r="C790" t="str">
        <f>IF(ESITI_QUESTIONARI!C790="","",TRIM(ESITI_QUESTIONARI!C790))</f>
        <v/>
      </c>
      <c r="D790" t="str">
        <f>IFERROR(UPPER(TRIM(ESITI_QUESTIONARI!U790)),"")</f>
        <v/>
      </c>
      <c r="E790" t="str">
        <f>IFERROR(UPPER(TRIM(ESITI_QUESTIONARI!Y790)),"")</f>
        <v/>
      </c>
      <c r="F790" t="str">
        <f>IFERROR(UPPER(TRIM(ESITI_QUESTIONARI!AE790)),"")</f>
        <v/>
      </c>
      <c r="G790" t="str">
        <f>IFERROR(UPPER(TRIM(ESITI_QUESTIONARI!AI790)),"")</f>
        <v/>
      </c>
      <c r="H790" s="8" t="str">
        <f>IF(C790="","",IF(ISERROR(AVERAGE(ESITI_QUESTIONARI!N790:T790,ESITI_QUESTIONARI!V790:X790,ESITI_QUESTIONARI!Z790:AD790,ESITI_QUESTIONARI!AF790:AH790,ESITI_QUESTIONARI!AJ790:AL790,ESITI_QUESTIONARI!AN790,ESITI_QUESTIONARI!AQ790)),"NON RISPONDE",AVERAGE(ESITI_QUESTIONARI!N790:T790,ESITI_QUESTIONARI!V790:X790,ESITI_QUESTIONARI!Z790:AD790,ESITI_QUESTIONARI!AF790:AH790,ESITI_QUESTIONARI!AJ790:AL790,ESITI_QUESTIONARI!AN790,ESITI_QUESTIONARI!AQ790)))</f>
        <v/>
      </c>
    </row>
    <row r="791" spans="1:8">
      <c r="A791" t="str">
        <f>IF(ESITI_QUESTIONARI!A791="","",TRIM(ESITI_QUESTIONARI!A791))</f>
        <v/>
      </c>
      <c r="B791" t="str">
        <f t="shared" si="13"/>
        <v/>
      </c>
      <c r="C791" t="str">
        <f>IF(ESITI_QUESTIONARI!C791="","",TRIM(ESITI_QUESTIONARI!C791))</f>
        <v/>
      </c>
      <c r="D791" t="str">
        <f>IFERROR(UPPER(TRIM(ESITI_QUESTIONARI!U791)),"")</f>
        <v/>
      </c>
      <c r="E791" t="str">
        <f>IFERROR(UPPER(TRIM(ESITI_QUESTIONARI!Y791)),"")</f>
        <v/>
      </c>
      <c r="F791" t="str">
        <f>IFERROR(UPPER(TRIM(ESITI_QUESTIONARI!AE791)),"")</f>
        <v/>
      </c>
      <c r="G791" t="str">
        <f>IFERROR(UPPER(TRIM(ESITI_QUESTIONARI!AI791)),"")</f>
        <v/>
      </c>
      <c r="H791" s="8" t="str">
        <f>IF(C791="","",IF(ISERROR(AVERAGE(ESITI_QUESTIONARI!N791:T791,ESITI_QUESTIONARI!V791:X791,ESITI_QUESTIONARI!Z791:AD791,ESITI_QUESTIONARI!AF791:AH791,ESITI_QUESTIONARI!AJ791:AL791,ESITI_QUESTIONARI!AN791,ESITI_QUESTIONARI!AQ791)),"NON RISPONDE",AVERAGE(ESITI_QUESTIONARI!N791:T791,ESITI_QUESTIONARI!V791:X791,ESITI_QUESTIONARI!Z791:AD791,ESITI_QUESTIONARI!AF791:AH791,ESITI_QUESTIONARI!AJ791:AL791,ESITI_QUESTIONARI!AN791,ESITI_QUESTIONARI!AQ791)))</f>
        <v/>
      </c>
    </row>
    <row r="792" spans="1:8">
      <c r="A792" t="str">
        <f>IF(ESITI_QUESTIONARI!A792="","",TRIM(ESITI_QUESTIONARI!A792))</f>
        <v/>
      </c>
      <c r="B792" t="str">
        <f t="shared" si="13"/>
        <v/>
      </c>
      <c r="C792" t="str">
        <f>IF(ESITI_QUESTIONARI!C792="","",TRIM(ESITI_QUESTIONARI!C792))</f>
        <v/>
      </c>
      <c r="D792" t="str">
        <f>IFERROR(UPPER(TRIM(ESITI_QUESTIONARI!U792)),"")</f>
        <v/>
      </c>
      <c r="E792" t="str">
        <f>IFERROR(UPPER(TRIM(ESITI_QUESTIONARI!Y792)),"")</f>
        <v/>
      </c>
      <c r="F792" t="str">
        <f>IFERROR(UPPER(TRIM(ESITI_QUESTIONARI!AE792)),"")</f>
        <v/>
      </c>
      <c r="G792" t="str">
        <f>IFERROR(UPPER(TRIM(ESITI_QUESTIONARI!AI792)),"")</f>
        <v/>
      </c>
      <c r="H792" s="8" t="str">
        <f>IF(C792="","",IF(ISERROR(AVERAGE(ESITI_QUESTIONARI!N792:T792,ESITI_QUESTIONARI!V792:X792,ESITI_QUESTIONARI!Z792:AD792,ESITI_QUESTIONARI!AF792:AH792,ESITI_QUESTIONARI!AJ792:AL792,ESITI_QUESTIONARI!AN792,ESITI_QUESTIONARI!AQ792)),"NON RISPONDE",AVERAGE(ESITI_QUESTIONARI!N792:T792,ESITI_QUESTIONARI!V792:X792,ESITI_QUESTIONARI!Z792:AD792,ESITI_QUESTIONARI!AF792:AH792,ESITI_QUESTIONARI!AJ792:AL792,ESITI_QUESTIONARI!AN792,ESITI_QUESTIONARI!AQ792)))</f>
        <v/>
      </c>
    </row>
    <row r="793" spans="1:8">
      <c r="A793" t="str">
        <f>IF(ESITI_QUESTIONARI!A793="","",TRIM(ESITI_QUESTIONARI!A793))</f>
        <v/>
      </c>
      <c r="B793" t="str">
        <f t="shared" si="13"/>
        <v/>
      </c>
      <c r="C793" t="str">
        <f>IF(ESITI_QUESTIONARI!C793="","",TRIM(ESITI_QUESTIONARI!C793))</f>
        <v/>
      </c>
      <c r="D793" t="str">
        <f>IFERROR(UPPER(TRIM(ESITI_QUESTIONARI!U793)),"")</f>
        <v/>
      </c>
      <c r="E793" t="str">
        <f>IFERROR(UPPER(TRIM(ESITI_QUESTIONARI!Y793)),"")</f>
        <v/>
      </c>
      <c r="F793" t="str">
        <f>IFERROR(UPPER(TRIM(ESITI_QUESTIONARI!AE793)),"")</f>
        <v/>
      </c>
      <c r="G793" t="str">
        <f>IFERROR(UPPER(TRIM(ESITI_QUESTIONARI!AI793)),"")</f>
        <v/>
      </c>
      <c r="H793" s="8" t="str">
        <f>IF(C793="","",IF(ISERROR(AVERAGE(ESITI_QUESTIONARI!N793:T793,ESITI_QUESTIONARI!V793:X793,ESITI_QUESTIONARI!Z793:AD793,ESITI_QUESTIONARI!AF793:AH793,ESITI_QUESTIONARI!AJ793:AL793,ESITI_QUESTIONARI!AN793,ESITI_QUESTIONARI!AQ793)),"NON RISPONDE",AVERAGE(ESITI_QUESTIONARI!N793:T793,ESITI_QUESTIONARI!V793:X793,ESITI_QUESTIONARI!Z793:AD793,ESITI_QUESTIONARI!AF793:AH793,ESITI_QUESTIONARI!AJ793:AL793,ESITI_QUESTIONARI!AN793,ESITI_QUESTIONARI!AQ793)))</f>
        <v/>
      </c>
    </row>
    <row r="794" spans="1:8">
      <c r="A794" t="str">
        <f>IF(ESITI_QUESTIONARI!A794="","",TRIM(ESITI_QUESTIONARI!A794))</f>
        <v/>
      </c>
      <c r="B794" t="str">
        <f t="shared" si="13"/>
        <v/>
      </c>
      <c r="C794" t="str">
        <f>IF(ESITI_QUESTIONARI!C794="","",TRIM(ESITI_QUESTIONARI!C794))</f>
        <v/>
      </c>
      <c r="D794" t="str">
        <f>IFERROR(UPPER(TRIM(ESITI_QUESTIONARI!U794)),"")</f>
        <v/>
      </c>
      <c r="E794" t="str">
        <f>IFERROR(UPPER(TRIM(ESITI_QUESTIONARI!Y794)),"")</f>
        <v/>
      </c>
      <c r="F794" t="str">
        <f>IFERROR(UPPER(TRIM(ESITI_QUESTIONARI!AE794)),"")</f>
        <v/>
      </c>
      <c r="G794" t="str">
        <f>IFERROR(UPPER(TRIM(ESITI_QUESTIONARI!AI794)),"")</f>
        <v/>
      </c>
      <c r="H794" s="8" t="str">
        <f>IF(C794="","",IF(ISERROR(AVERAGE(ESITI_QUESTIONARI!N794:T794,ESITI_QUESTIONARI!V794:X794,ESITI_QUESTIONARI!Z794:AD794,ESITI_QUESTIONARI!AF794:AH794,ESITI_QUESTIONARI!AJ794:AL794,ESITI_QUESTIONARI!AN794,ESITI_QUESTIONARI!AQ794)),"NON RISPONDE",AVERAGE(ESITI_QUESTIONARI!N794:T794,ESITI_QUESTIONARI!V794:X794,ESITI_QUESTIONARI!Z794:AD794,ESITI_QUESTIONARI!AF794:AH794,ESITI_QUESTIONARI!AJ794:AL794,ESITI_QUESTIONARI!AN794,ESITI_QUESTIONARI!AQ794)))</f>
        <v/>
      </c>
    </row>
    <row r="795" spans="1:8">
      <c r="A795" t="str">
        <f>IF(ESITI_QUESTIONARI!A795="","",TRIM(ESITI_QUESTIONARI!A795))</f>
        <v/>
      </c>
      <c r="B795" t="str">
        <f t="shared" si="13"/>
        <v/>
      </c>
      <c r="C795" t="str">
        <f>IF(ESITI_QUESTIONARI!C795="","",TRIM(ESITI_QUESTIONARI!C795))</f>
        <v/>
      </c>
      <c r="D795" t="str">
        <f>IFERROR(UPPER(TRIM(ESITI_QUESTIONARI!U795)),"")</f>
        <v/>
      </c>
      <c r="E795" t="str">
        <f>IFERROR(UPPER(TRIM(ESITI_QUESTIONARI!Y795)),"")</f>
        <v/>
      </c>
      <c r="F795" t="str">
        <f>IFERROR(UPPER(TRIM(ESITI_QUESTIONARI!AE795)),"")</f>
        <v/>
      </c>
      <c r="G795" t="str">
        <f>IFERROR(UPPER(TRIM(ESITI_QUESTIONARI!AI795)),"")</f>
        <v/>
      </c>
      <c r="H795" s="8" t="str">
        <f>IF(C795="","",IF(ISERROR(AVERAGE(ESITI_QUESTIONARI!N795:T795,ESITI_QUESTIONARI!V795:X795,ESITI_QUESTIONARI!Z795:AD795,ESITI_QUESTIONARI!AF795:AH795,ESITI_QUESTIONARI!AJ795:AL795,ESITI_QUESTIONARI!AN795,ESITI_QUESTIONARI!AQ795)),"NON RISPONDE",AVERAGE(ESITI_QUESTIONARI!N795:T795,ESITI_QUESTIONARI!V795:X795,ESITI_QUESTIONARI!Z795:AD795,ESITI_QUESTIONARI!AF795:AH795,ESITI_QUESTIONARI!AJ795:AL795,ESITI_QUESTIONARI!AN795,ESITI_QUESTIONARI!AQ795)))</f>
        <v/>
      </c>
    </row>
    <row r="796" spans="1:8">
      <c r="A796" t="str">
        <f>IF(ESITI_QUESTIONARI!A796="","",TRIM(ESITI_QUESTIONARI!A796))</f>
        <v/>
      </c>
      <c r="B796" t="str">
        <f t="shared" si="13"/>
        <v/>
      </c>
      <c r="C796" t="str">
        <f>IF(ESITI_QUESTIONARI!C796="","",TRIM(ESITI_QUESTIONARI!C796))</f>
        <v/>
      </c>
      <c r="D796" t="str">
        <f>IFERROR(UPPER(TRIM(ESITI_QUESTIONARI!U796)),"")</f>
        <v/>
      </c>
      <c r="E796" t="str">
        <f>IFERROR(UPPER(TRIM(ESITI_QUESTIONARI!Y796)),"")</f>
        <v/>
      </c>
      <c r="F796" t="str">
        <f>IFERROR(UPPER(TRIM(ESITI_QUESTIONARI!AE796)),"")</f>
        <v/>
      </c>
      <c r="G796" t="str">
        <f>IFERROR(UPPER(TRIM(ESITI_QUESTIONARI!AI796)),"")</f>
        <v/>
      </c>
      <c r="H796" s="8" t="str">
        <f>IF(C796="","",IF(ISERROR(AVERAGE(ESITI_QUESTIONARI!N796:T796,ESITI_QUESTIONARI!V796:X796,ESITI_QUESTIONARI!Z796:AD796,ESITI_QUESTIONARI!AF796:AH796,ESITI_QUESTIONARI!AJ796:AL796,ESITI_QUESTIONARI!AN796,ESITI_QUESTIONARI!AQ796)),"NON RISPONDE",AVERAGE(ESITI_QUESTIONARI!N796:T796,ESITI_QUESTIONARI!V796:X796,ESITI_QUESTIONARI!Z796:AD796,ESITI_QUESTIONARI!AF796:AH796,ESITI_QUESTIONARI!AJ796:AL796,ESITI_QUESTIONARI!AN796,ESITI_QUESTIONARI!AQ796)))</f>
        <v/>
      </c>
    </row>
    <row r="797" spans="1:8">
      <c r="A797" t="str">
        <f>IF(ESITI_QUESTIONARI!A797="","",TRIM(ESITI_QUESTIONARI!A797))</f>
        <v/>
      </c>
      <c r="B797" t="str">
        <f t="shared" si="13"/>
        <v/>
      </c>
      <c r="C797" t="str">
        <f>IF(ESITI_QUESTIONARI!C797="","",TRIM(ESITI_QUESTIONARI!C797))</f>
        <v/>
      </c>
      <c r="D797" t="str">
        <f>IFERROR(UPPER(TRIM(ESITI_QUESTIONARI!U797)),"")</f>
        <v/>
      </c>
      <c r="E797" t="str">
        <f>IFERROR(UPPER(TRIM(ESITI_QUESTIONARI!Y797)),"")</f>
        <v/>
      </c>
      <c r="F797" t="str">
        <f>IFERROR(UPPER(TRIM(ESITI_QUESTIONARI!AE797)),"")</f>
        <v/>
      </c>
      <c r="G797" t="str">
        <f>IFERROR(UPPER(TRIM(ESITI_QUESTIONARI!AI797)),"")</f>
        <v/>
      </c>
      <c r="H797" s="8" t="str">
        <f>IF(C797="","",IF(ISERROR(AVERAGE(ESITI_QUESTIONARI!N797:T797,ESITI_QUESTIONARI!V797:X797,ESITI_QUESTIONARI!Z797:AD797,ESITI_QUESTIONARI!AF797:AH797,ESITI_QUESTIONARI!AJ797:AL797,ESITI_QUESTIONARI!AN797,ESITI_QUESTIONARI!AQ797)),"NON RISPONDE",AVERAGE(ESITI_QUESTIONARI!N797:T797,ESITI_QUESTIONARI!V797:X797,ESITI_QUESTIONARI!Z797:AD797,ESITI_QUESTIONARI!AF797:AH797,ESITI_QUESTIONARI!AJ797:AL797,ESITI_QUESTIONARI!AN797,ESITI_QUESTIONARI!AQ797)))</f>
        <v/>
      </c>
    </row>
    <row r="798" spans="1:8">
      <c r="A798" t="str">
        <f>IF(ESITI_QUESTIONARI!A798="","",TRIM(ESITI_QUESTIONARI!A798))</f>
        <v/>
      </c>
      <c r="B798" t="str">
        <f t="shared" si="13"/>
        <v/>
      </c>
      <c r="C798" t="str">
        <f>IF(ESITI_QUESTIONARI!C798="","",TRIM(ESITI_QUESTIONARI!C798))</f>
        <v/>
      </c>
      <c r="D798" t="str">
        <f>IFERROR(UPPER(TRIM(ESITI_QUESTIONARI!U798)),"")</f>
        <v/>
      </c>
      <c r="E798" t="str">
        <f>IFERROR(UPPER(TRIM(ESITI_QUESTIONARI!Y798)),"")</f>
        <v/>
      </c>
      <c r="F798" t="str">
        <f>IFERROR(UPPER(TRIM(ESITI_QUESTIONARI!AE798)),"")</f>
        <v/>
      </c>
      <c r="G798" t="str">
        <f>IFERROR(UPPER(TRIM(ESITI_QUESTIONARI!AI798)),"")</f>
        <v/>
      </c>
      <c r="H798" s="8" t="str">
        <f>IF(C798="","",IF(ISERROR(AVERAGE(ESITI_QUESTIONARI!N798:T798,ESITI_QUESTIONARI!V798:X798,ESITI_QUESTIONARI!Z798:AD798,ESITI_QUESTIONARI!AF798:AH798,ESITI_QUESTIONARI!AJ798:AL798,ESITI_QUESTIONARI!AN798,ESITI_QUESTIONARI!AQ798)),"NON RISPONDE",AVERAGE(ESITI_QUESTIONARI!N798:T798,ESITI_QUESTIONARI!V798:X798,ESITI_QUESTIONARI!Z798:AD798,ESITI_QUESTIONARI!AF798:AH798,ESITI_QUESTIONARI!AJ798:AL798,ESITI_QUESTIONARI!AN798,ESITI_QUESTIONARI!AQ798)))</f>
        <v/>
      </c>
    </row>
    <row r="799" spans="1:8">
      <c r="A799" t="str">
        <f>IF(ESITI_QUESTIONARI!A799="","",TRIM(ESITI_QUESTIONARI!A799))</f>
        <v/>
      </c>
      <c r="B799" t="str">
        <f t="shared" si="13"/>
        <v/>
      </c>
      <c r="C799" t="str">
        <f>IF(ESITI_QUESTIONARI!C799="","",TRIM(ESITI_QUESTIONARI!C799))</f>
        <v/>
      </c>
      <c r="D799" t="str">
        <f>IFERROR(UPPER(TRIM(ESITI_QUESTIONARI!U799)),"")</f>
        <v/>
      </c>
      <c r="E799" t="str">
        <f>IFERROR(UPPER(TRIM(ESITI_QUESTIONARI!Y799)),"")</f>
        <v/>
      </c>
      <c r="F799" t="str">
        <f>IFERROR(UPPER(TRIM(ESITI_QUESTIONARI!AE799)),"")</f>
        <v/>
      </c>
      <c r="G799" t="str">
        <f>IFERROR(UPPER(TRIM(ESITI_QUESTIONARI!AI799)),"")</f>
        <v/>
      </c>
      <c r="H799" s="8" t="str">
        <f>IF(C799="","",IF(ISERROR(AVERAGE(ESITI_QUESTIONARI!N799:T799,ESITI_QUESTIONARI!V799:X799,ESITI_QUESTIONARI!Z799:AD799,ESITI_QUESTIONARI!AF799:AH799,ESITI_QUESTIONARI!AJ799:AL799,ESITI_QUESTIONARI!AN799,ESITI_QUESTIONARI!AQ799)),"NON RISPONDE",AVERAGE(ESITI_QUESTIONARI!N799:T799,ESITI_QUESTIONARI!V799:X799,ESITI_QUESTIONARI!Z799:AD799,ESITI_QUESTIONARI!AF799:AH799,ESITI_QUESTIONARI!AJ799:AL799,ESITI_QUESTIONARI!AN799,ESITI_QUESTIONARI!AQ799)))</f>
        <v/>
      </c>
    </row>
    <row r="800" spans="1:8">
      <c r="A800" t="str">
        <f>IF(ESITI_QUESTIONARI!A800="","",TRIM(ESITI_QUESTIONARI!A800))</f>
        <v/>
      </c>
      <c r="B800" t="str">
        <f t="shared" si="13"/>
        <v/>
      </c>
      <c r="C800" t="str">
        <f>IF(ESITI_QUESTIONARI!C800="","",TRIM(ESITI_QUESTIONARI!C800))</f>
        <v/>
      </c>
      <c r="D800" t="str">
        <f>IFERROR(UPPER(TRIM(ESITI_QUESTIONARI!U800)),"")</f>
        <v/>
      </c>
      <c r="E800" t="str">
        <f>IFERROR(UPPER(TRIM(ESITI_QUESTIONARI!Y800)),"")</f>
        <v/>
      </c>
      <c r="F800" t="str">
        <f>IFERROR(UPPER(TRIM(ESITI_QUESTIONARI!AE800)),"")</f>
        <v/>
      </c>
      <c r="G800" t="str">
        <f>IFERROR(UPPER(TRIM(ESITI_QUESTIONARI!AI800)),"")</f>
        <v/>
      </c>
      <c r="H800" s="8" t="str">
        <f>IF(C800="","",IF(ISERROR(AVERAGE(ESITI_QUESTIONARI!N800:T800,ESITI_QUESTIONARI!V800:X800,ESITI_QUESTIONARI!Z800:AD800,ESITI_QUESTIONARI!AF800:AH800,ESITI_QUESTIONARI!AJ800:AL800,ESITI_QUESTIONARI!AN800,ESITI_QUESTIONARI!AQ800)),"NON RISPONDE",AVERAGE(ESITI_QUESTIONARI!N800:T800,ESITI_QUESTIONARI!V800:X800,ESITI_QUESTIONARI!Z800:AD800,ESITI_QUESTIONARI!AF800:AH800,ESITI_QUESTIONARI!AJ800:AL800,ESITI_QUESTIONARI!AN800,ESITI_QUESTIONARI!AQ800)))</f>
        <v/>
      </c>
    </row>
    <row r="801" spans="1:8">
      <c r="A801" t="str">
        <f>IF(ESITI_QUESTIONARI!A801="","",TRIM(ESITI_QUESTIONARI!A801))</f>
        <v/>
      </c>
      <c r="B801" t="str">
        <f t="shared" si="13"/>
        <v/>
      </c>
      <c r="C801" t="str">
        <f>IF(ESITI_QUESTIONARI!C801="","",TRIM(ESITI_QUESTIONARI!C801))</f>
        <v/>
      </c>
      <c r="D801" t="str">
        <f>IFERROR(UPPER(TRIM(ESITI_QUESTIONARI!U801)),"")</f>
        <v/>
      </c>
      <c r="E801" t="str">
        <f>IFERROR(UPPER(TRIM(ESITI_QUESTIONARI!Y801)),"")</f>
        <v/>
      </c>
      <c r="F801" t="str">
        <f>IFERROR(UPPER(TRIM(ESITI_QUESTIONARI!AE801)),"")</f>
        <v/>
      </c>
      <c r="G801" t="str">
        <f>IFERROR(UPPER(TRIM(ESITI_QUESTIONARI!AI801)),"")</f>
        <v/>
      </c>
      <c r="H801" s="8" t="str">
        <f>IF(C801="","",IF(ISERROR(AVERAGE(ESITI_QUESTIONARI!N801:T801,ESITI_QUESTIONARI!V801:X801,ESITI_QUESTIONARI!Z801:AD801,ESITI_QUESTIONARI!AF801:AH801,ESITI_QUESTIONARI!AJ801:AL801,ESITI_QUESTIONARI!AN801,ESITI_QUESTIONARI!AQ801)),"NON RISPONDE",AVERAGE(ESITI_QUESTIONARI!N801:T801,ESITI_QUESTIONARI!V801:X801,ESITI_QUESTIONARI!Z801:AD801,ESITI_QUESTIONARI!AF801:AH801,ESITI_QUESTIONARI!AJ801:AL801,ESITI_QUESTIONARI!AN801,ESITI_QUESTIONARI!AQ801)))</f>
        <v/>
      </c>
    </row>
    <row r="802" spans="1:8">
      <c r="A802" t="str">
        <f>IF(ESITI_QUESTIONARI!A802="","",TRIM(ESITI_QUESTIONARI!A802))</f>
        <v/>
      </c>
      <c r="B802" t="str">
        <f t="shared" si="13"/>
        <v/>
      </c>
      <c r="C802" t="str">
        <f>IF(ESITI_QUESTIONARI!C802="","",TRIM(ESITI_QUESTIONARI!C802))</f>
        <v/>
      </c>
      <c r="D802" t="str">
        <f>IFERROR(UPPER(TRIM(ESITI_QUESTIONARI!U802)),"")</f>
        <v/>
      </c>
      <c r="E802" t="str">
        <f>IFERROR(UPPER(TRIM(ESITI_QUESTIONARI!Y802)),"")</f>
        <v/>
      </c>
      <c r="F802" t="str">
        <f>IFERROR(UPPER(TRIM(ESITI_QUESTIONARI!AE802)),"")</f>
        <v/>
      </c>
      <c r="G802" t="str">
        <f>IFERROR(UPPER(TRIM(ESITI_QUESTIONARI!AI802)),"")</f>
        <v/>
      </c>
      <c r="H802" s="8" t="str">
        <f>IF(C802="","",IF(ISERROR(AVERAGE(ESITI_QUESTIONARI!N802:T802,ESITI_QUESTIONARI!V802:X802,ESITI_QUESTIONARI!Z802:AD802,ESITI_QUESTIONARI!AF802:AH802,ESITI_QUESTIONARI!AJ802:AL802,ESITI_QUESTIONARI!AN802,ESITI_QUESTIONARI!AQ802)),"NON RISPONDE",AVERAGE(ESITI_QUESTIONARI!N802:T802,ESITI_QUESTIONARI!V802:X802,ESITI_QUESTIONARI!Z802:AD802,ESITI_QUESTIONARI!AF802:AH802,ESITI_QUESTIONARI!AJ802:AL802,ESITI_QUESTIONARI!AN802,ESITI_QUESTIONARI!AQ802)))</f>
        <v/>
      </c>
    </row>
    <row r="803" spans="1:8">
      <c r="A803" t="str">
        <f>IF(ESITI_QUESTIONARI!A803="","",TRIM(ESITI_QUESTIONARI!A803))</f>
        <v/>
      </c>
      <c r="B803" t="str">
        <f t="shared" si="13"/>
        <v/>
      </c>
      <c r="C803" t="str">
        <f>IF(ESITI_QUESTIONARI!C803="","",TRIM(ESITI_QUESTIONARI!C803))</f>
        <v/>
      </c>
      <c r="D803" t="str">
        <f>IFERROR(UPPER(TRIM(ESITI_QUESTIONARI!U803)),"")</f>
        <v/>
      </c>
      <c r="E803" t="str">
        <f>IFERROR(UPPER(TRIM(ESITI_QUESTIONARI!Y803)),"")</f>
        <v/>
      </c>
      <c r="F803" t="str">
        <f>IFERROR(UPPER(TRIM(ESITI_QUESTIONARI!AE803)),"")</f>
        <v/>
      </c>
      <c r="G803" t="str">
        <f>IFERROR(UPPER(TRIM(ESITI_QUESTIONARI!AI803)),"")</f>
        <v/>
      </c>
      <c r="H803" s="8" t="str">
        <f>IF(C803="","",IF(ISERROR(AVERAGE(ESITI_QUESTIONARI!N803:T803,ESITI_QUESTIONARI!V803:X803,ESITI_QUESTIONARI!Z803:AD803,ESITI_QUESTIONARI!AF803:AH803,ESITI_QUESTIONARI!AJ803:AL803,ESITI_QUESTIONARI!AN803,ESITI_QUESTIONARI!AQ803)),"NON RISPONDE",AVERAGE(ESITI_QUESTIONARI!N803:T803,ESITI_QUESTIONARI!V803:X803,ESITI_QUESTIONARI!Z803:AD803,ESITI_QUESTIONARI!AF803:AH803,ESITI_QUESTIONARI!AJ803:AL803,ESITI_QUESTIONARI!AN803,ESITI_QUESTIONARI!AQ803)))</f>
        <v/>
      </c>
    </row>
    <row r="804" spans="1:8">
      <c r="A804" t="str">
        <f>IF(ESITI_QUESTIONARI!A804="","",TRIM(ESITI_QUESTIONARI!A804))</f>
        <v/>
      </c>
      <c r="B804" t="str">
        <f t="shared" si="13"/>
        <v/>
      </c>
      <c r="C804" t="str">
        <f>IF(ESITI_QUESTIONARI!C804="","",TRIM(ESITI_QUESTIONARI!C804))</f>
        <v/>
      </c>
      <c r="D804" t="str">
        <f>IFERROR(UPPER(TRIM(ESITI_QUESTIONARI!U804)),"")</f>
        <v/>
      </c>
      <c r="E804" t="str">
        <f>IFERROR(UPPER(TRIM(ESITI_QUESTIONARI!Y804)),"")</f>
        <v/>
      </c>
      <c r="F804" t="str">
        <f>IFERROR(UPPER(TRIM(ESITI_QUESTIONARI!AE804)),"")</f>
        <v/>
      </c>
      <c r="G804" t="str">
        <f>IFERROR(UPPER(TRIM(ESITI_QUESTIONARI!AI804)),"")</f>
        <v/>
      </c>
      <c r="H804" s="8" t="str">
        <f>IF(C804="","",IF(ISERROR(AVERAGE(ESITI_QUESTIONARI!N804:T804,ESITI_QUESTIONARI!V804:X804,ESITI_QUESTIONARI!Z804:AD804,ESITI_QUESTIONARI!AF804:AH804,ESITI_QUESTIONARI!AJ804:AL804,ESITI_QUESTIONARI!AN804,ESITI_QUESTIONARI!AQ804)),"NON RISPONDE",AVERAGE(ESITI_QUESTIONARI!N804:T804,ESITI_QUESTIONARI!V804:X804,ESITI_QUESTIONARI!Z804:AD804,ESITI_QUESTIONARI!AF804:AH804,ESITI_QUESTIONARI!AJ804:AL804,ESITI_QUESTIONARI!AN804,ESITI_QUESTIONARI!AQ804)))</f>
        <v/>
      </c>
    </row>
    <row r="805" spans="1:8">
      <c r="A805" t="str">
        <f>IF(ESITI_QUESTIONARI!A805="","",TRIM(ESITI_QUESTIONARI!A805))</f>
        <v/>
      </c>
      <c r="B805" t="str">
        <f t="shared" si="13"/>
        <v/>
      </c>
      <c r="C805" t="str">
        <f>IF(ESITI_QUESTIONARI!C805="","",TRIM(ESITI_QUESTIONARI!C805))</f>
        <v/>
      </c>
      <c r="D805" t="str">
        <f>IFERROR(UPPER(TRIM(ESITI_QUESTIONARI!U805)),"")</f>
        <v/>
      </c>
      <c r="E805" t="str">
        <f>IFERROR(UPPER(TRIM(ESITI_QUESTIONARI!Y805)),"")</f>
        <v/>
      </c>
      <c r="F805" t="str">
        <f>IFERROR(UPPER(TRIM(ESITI_QUESTIONARI!AE805)),"")</f>
        <v/>
      </c>
      <c r="G805" t="str">
        <f>IFERROR(UPPER(TRIM(ESITI_QUESTIONARI!AI805)),"")</f>
        <v/>
      </c>
      <c r="H805" s="8" t="str">
        <f>IF(C805="","",IF(ISERROR(AVERAGE(ESITI_QUESTIONARI!N805:T805,ESITI_QUESTIONARI!V805:X805,ESITI_QUESTIONARI!Z805:AD805,ESITI_QUESTIONARI!AF805:AH805,ESITI_QUESTIONARI!AJ805:AL805,ESITI_QUESTIONARI!AN805,ESITI_QUESTIONARI!AQ805)),"NON RISPONDE",AVERAGE(ESITI_QUESTIONARI!N805:T805,ESITI_QUESTIONARI!V805:X805,ESITI_QUESTIONARI!Z805:AD805,ESITI_QUESTIONARI!AF805:AH805,ESITI_QUESTIONARI!AJ805:AL805,ESITI_QUESTIONARI!AN805,ESITI_QUESTIONARI!AQ805)))</f>
        <v/>
      </c>
    </row>
    <row r="806" spans="1:8">
      <c r="A806" t="str">
        <f>IF(ESITI_QUESTIONARI!A806="","",TRIM(ESITI_QUESTIONARI!A806))</f>
        <v/>
      </c>
      <c r="B806" t="str">
        <f t="shared" si="13"/>
        <v/>
      </c>
      <c r="C806" t="str">
        <f>IF(ESITI_QUESTIONARI!C806="","",TRIM(ESITI_QUESTIONARI!C806))</f>
        <v/>
      </c>
      <c r="D806" t="str">
        <f>IFERROR(UPPER(TRIM(ESITI_QUESTIONARI!U806)),"")</f>
        <v/>
      </c>
      <c r="E806" t="str">
        <f>IFERROR(UPPER(TRIM(ESITI_QUESTIONARI!Y806)),"")</f>
        <v/>
      </c>
      <c r="F806" t="str">
        <f>IFERROR(UPPER(TRIM(ESITI_QUESTIONARI!AE806)),"")</f>
        <v/>
      </c>
      <c r="G806" t="str">
        <f>IFERROR(UPPER(TRIM(ESITI_QUESTIONARI!AI806)),"")</f>
        <v/>
      </c>
      <c r="H806" s="8" t="str">
        <f>IF(C806="","",IF(ISERROR(AVERAGE(ESITI_QUESTIONARI!N806:T806,ESITI_QUESTIONARI!V806:X806,ESITI_QUESTIONARI!Z806:AD806,ESITI_QUESTIONARI!AF806:AH806,ESITI_QUESTIONARI!AJ806:AL806,ESITI_QUESTIONARI!AN806,ESITI_QUESTIONARI!AQ806)),"NON RISPONDE",AVERAGE(ESITI_QUESTIONARI!N806:T806,ESITI_QUESTIONARI!V806:X806,ESITI_QUESTIONARI!Z806:AD806,ESITI_QUESTIONARI!AF806:AH806,ESITI_QUESTIONARI!AJ806:AL806,ESITI_QUESTIONARI!AN806,ESITI_QUESTIONARI!AQ806)))</f>
        <v/>
      </c>
    </row>
    <row r="807" spans="1:8">
      <c r="A807" t="str">
        <f>IF(ESITI_QUESTIONARI!A807="","",TRIM(ESITI_QUESTIONARI!A807))</f>
        <v/>
      </c>
      <c r="B807" t="str">
        <f t="shared" si="13"/>
        <v/>
      </c>
      <c r="C807" t="str">
        <f>IF(ESITI_QUESTIONARI!C807="","",TRIM(ESITI_QUESTIONARI!C807))</f>
        <v/>
      </c>
      <c r="D807" t="str">
        <f>IFERROR(UPPER(TRIM(ESITI_QUESTIONARI!U807)),"")</f>
        <v/>
      </c>
      <c r="E807" t="str">
        <f>IFERROR(UPPER(TRIM(ESITI_QUESTIONARI!Y807)),"")</f>
        <v/>
      </c>
      <c r="F807" t="str">
        <f>IFERROR(UPPER(TRIM(ESITI_QUESTIONARI!AE807)),"")</f>
        <v/>
      </c>
      <c r="G807" t="str">
        <f>IFERROR(UPPER(TRIM(ESITI_QUESTIONARI!AI807)),"")</f>
        <v/>
      </c>
      <c r="H807" s="8" t="str">
        <f>IF(C807="","",IF(ISERROR(AVERAGE(ESITI_QUESTIONARI!N807:T807,ESITI_QUESTIONARI!V807:X807,ESITI_QUESTIONARI!Z807:AD807,ESITI_QUESTIONARI!AF807:AH807,ESITI_QUESTIONARI!AJ807:AL807,ESITI_QUESTIONARI!AN807,ESITI_QUESTIONARI!AQ807)),"NON RISPONDE",AVERAGE(ESITI_QUESTIONARI!N807:T807,ESITI_QUESTIONARI!V807:X807,ESITI_QUESTIONARI!Z807:AD807,ESITI_QUESTIONARI!AF807:AH807,ESITI_QUESTIONARI!AJ807:AL807,ESITI_QUESTIONARI!AN807,ESITI_QUESTIONARI!AQ807)))</f>
        <v/>
      </c>
    </row>
    <row r="808" spans="1:8">
      <c r="A808" t="str">
        <f>IF(ESITI_QUESTIONARI!A808="","",TRIM(ESITI_QUESTIONARI!A808))</f>
        <v/>
      </c>
      <c r="B808" t="str">
        <f t="shared" si="13"/>
        <v/>
      </c>
      <c r="C808" t="str">
        <f>IF(ESITI_QUESTIONARI!C808="","",TRIM(ESITI_QUESTIONARI!C808))</f>
        <v/>
      </c>
      <c r="D808" t="str">
        <f>IFERROR(UPPER(TRIM(ESITI_QUESTIONARI!U808)),"")</f>
        <v/>
      </c>
      <c r="E808" t="str">
        <f>IFERROR(UPPER(TRIM(ESITI_QUESTIONARI!Y808)),"")</f>
        <v/>
      </c>
      <c r="F808" t="str">
        <f>IFERROR(UPPER(TRIM(ESITI_QUESTIONARI!AE808)),"")</f>
        <v/>
      </c>
      <c r="G808" t="str">
        <f>IFERROR(UPPER(TRIM(ESITI_QUESTIONARI!AI808)),"")</f>
        <v/>
      </c>
      <c r="H808" s="8" t="str">
        <f>IF(C808="","",IF(ISERROR(AVERAGE(ESITI_QUESTIONARI!N808:T808,ESITI_QUESTIONARI!V808:X808,ESITI_QUESTIONARI!Z808:AD808,ESITI_QUESTIONARI!AF808:AH808,ESITI_QUESTIONARI!AJ808:AL808,ESITI_QUESTIONARI!AN808,ESITI_QUESTIONARI!AQ808)),"NON RISPONDE",AVERAGE(ESITI_QUESTIONARI!N808:T808,ESITI_QUESTIONARI!V808:X808,ESITI_QUESTIONARI!Z808:AD808,ESITI_QUESTIONARI!AF808:AH808,ESITI_QUESTIONARI!AJ808:AL808,ESITI_QUESTIONARI!AN808,ESITI_QUESTIONARI!AQ808)))</f>
        <v/>
      </c>
    </row>
    <row r="809" spans="1:8">
      <c r="A809" t="str">
        <f>IF(ESITI_QUESTIONARI!A809="","",TRIM(ESITI_QUESTIONARI!A809))</f>
        <v/>
      </c>
      <c r="B809" t="str">
        <f t="shared" si="13"/>
        <v/>
      </c>
      <c r="C809" t="str">
        <f>IF(ESITI_QUESTIONARI!C809="","",TRIM(ESITI_QUESTIONARI!C809))</f>
        <v/>
      </c>
      <c r="D809" t="str">
        <f>IFERROR(UPPER(TRIM(ESITI_QUESTIONARI!U809)),"")</f>
        <v/>
      </c>
      <c r="E809" t="str">
        <f>IFERROR(UPPER(TRIM(ESITI_QUESTIONARI!Y809)),"")</f>
        <v/>
      </c>
      <c r="F809" t="str">
        <f>IFERROR(UPPER(TRIM(ESITI_QUESTIONARI!AE809)),"")</f>
        <v/>
      </c>
      <c r="G809" t="str">
        <f>IFERROR(UPPER(TRIM(ESITI_QUESTIONARI!AI809)),"")</f>
        <v/>
      </c>
      <c r="H809" s="8" t="str">
        <f>IF(C809="","",IF(ISERROR(AVERAGE(ESITI_QUESTIONARI!N809:T809,ESITI_QUESTIONARI!V809:X809,ESITI_QUESTIONARI!Z809:AD809,ESITI_QUESTIONARI!AF809:AH809,ESITI_QUESTIONARI!AJ809:AL809,ESITI_QUESTIONARI!AN809,ESITI_QUESTIONARI!AQ809)),"NON RISPONDE",AVERAGE(ESITI_QUESTIONARI!N809:T809,ESITI_QUESTIONARI!V809:X809,ESITI_QUESTIONARI!Z809:AD809,ESITI_QUESTIONARI!AF809:AH809,ESITI_QUESTIONARI!AJ809:AL809,ESITI_QUESTIONARI!AN809,ESITI_QUESTIONARI!AQ809)))</f>
        <v/>
      </c>
    </row>
    <row r="810" spans="1:8">
      <c r="A810" t="str">
        <f>IF(ESITI_QUESTIONARI!A810="","",TRIM(ESITI_QUESTIONARI!A810))</f>
        <v/>
      </c>
      <c r="B810" t="str">
        <f t="shared" si="13"/>
        <v/>
      </c>
      <c r="C810" t="str">
        <f>IF(ESITI_QUESTIONARI!C810="","",TRIM(ESITI_QUESTIONARI!C810))</f>
        <v/>
      </c>
      <c r="D810" t="str">
        <f>IFERROR(UPPER(TRIM(ESITI_QUESTIONARI!U810)),"")</f>
        <v/>
      </c>
      <c r="E810" t="str">
        <f>IFERROR(UPPER(TRIM(ESITI_QUESTIONARI!Y810)),"")</f>
        <v/>
      </c>
      <c r="F810" t="str">
        <f>IFERROR(UPPER(TRIM(ESITI_QUESTIONARI!AE810)),"")</f>
        <v/>
      </c>
      <c r="G810" t="str">
        <f>IFERROR(UPPER(TRIM(ESITI_QUESTIONARI!AI810)),"")</f>
        <v/>
      </c>
      <c r="H810" s="8" t="str">
        <f>IF(C810="","",IF(ISERROR(AVERAGE(ESITI_QUESTIONARI!N810:T810,ESITI_QUESTIONARI!V810:X810,ESITI_QUESTIONARI!Z810:AD810,ESITI_QUESTIONARI!AF810:AH810,ESITI_QUESTIONARI!AJ810:AL810,ESITI_QUESTIONARI!AN810,ESITI_QUESTIONARI!AQ810)),"NON RISPONDE",AVERAGE(ESITI_QUESTIONARI!N810:T810,ESITI_QUESTIONARI!V810:X810,ESITI_QUESTIONARI!Z810:AD810,ESITI_QUESTIONARI!AF810:AH810,ESITI_QUESTIONARI!AJ810:AL810,ESITI_QUESTIONARI!AN810,ESITI_QUESTIONARI!AQ810)))</f>
        <v/>
      </c>
    </row>
    <row r="811" spans="1:8">
      <c r="A811" t="str">
        <f>IF(ESITI_QUESTIONARI!A811="","",TRIM(ESITI_QUESTIONARI!A811))</f>
        <v/>
      </c>
      <c r="B811" t="str">
        <f t="shared" si="13"/>
        <v/>
      </c>
      <c r="C811" t="str">
        <f>IF(ESITI_QUESTIONARI!C811="","",TRIM(ESITI_QUESTIONARI!C811))</f>
        <v/>
      </c>
      <c r="D811" t="str">
        <f>IFERROR(UPPER(TRIM(ESITI_QUESTIONARI!U811)),"")</f>
        <v/>
      </c>
      <c r="E811" t="str">
        <f>IFERROR(UPPER(TRIM(ESITI_QUESTIONARI!Y811)),"")</f>
        <v/>
      </c>
      <c r="F811" t="str">
        <f>IFERROR(UPPER(TRIM(ESITI_QUESTIONARI!AE811)),"")</f>
        <v/>
      </c>
      <c r="G811" t="str">
        <f>IFERROR(UPPER(TRIM(ESITI_QUESTIONARI!AI811)),"")</f>
        <v/>
      </c>
      <c r="H811" s="8" t="str">
        <f>IF(C811="","",IF(ISERROR(AVERAGE(ESITI_QUESTIONARI!N811:T811,ESITI_QUESTIONARI!V811:X811,ESITI_QUESTIONARI!Z811:AD811,ESITI_QUESTIONARI!AF811:AH811,ESITI_QUESTIONARI!AJ811:AL811,ESITI_QUESTIONARI!AN811,ESITI_QUESTIONARI!AQ811)),"NON RISPONDE",AVERAGE(ESITI_QUESTIONARI!N811:T811,ESITI_QUESTIONARI!V811:X811,ESITI_QUESTIONARI!Z811:AD811,ESITI_QUESTIONARI!AF811:AH811,ESITI_QUESTIONARI!AJ811:AL811,ESITI_QUESTIONARI!AN811,ESITI_QUESTIONARI!AQ811)))</f>
        <v/>
      </c>
    </row>
    <row r="812" spans="1:8">
      <c r="A812" t="str">
        <f>IF(ESITI_QUESTIONARI!A812="","",TRIM(ESITI_QUESTIONARI!A812))</f>
        <v/>
      </c>
      <c r="B812" t="str">
        <f t="shared" si="13"/>
        <v/>
      </c>
      <c r="C812" t="str">
        <f>IF(ESITI_QUESTIONARI!C812="","",TRIM(ESITI_QUESTIONARI!C812))</f>
        <v/>
      </c>
      <c r="D812" t="str">
        <f>IFERROR(UPPER(TRIM(ESITI_QUESTIONARI!U812)),"")</f>
        <v/>
      </c>
      <c r="E812" t="str">
        <f>IFERROR(UPPER(TRIM(ESITI_QUESTIONARI!Y812)),"")</f>
        <v/>
      </c>
      <c r="F812" t="str">
        <f>IFERROR(UPPER(TRIM(ESITI_QUESTIONARI!AE812)),"")</f>
        <v/>
      </c>
      <c r="G812" t="str">
        <f>IFERROR(UPPER(TRIM(ESITI_QUESTIONARI!AI812)),"")</f>
        <v/>
      </c>
      <c r="H812" s="8" t="str">
        <f>IF(C812="","",IF(ISERROR(AVERAGE(ESITI_QUESTIONARI!N812:T812,ESITI_QUESTIONARI!V812:X812,ESITI_QUESTIONARI!Z812:AD812,ESITI_QUESTIONARI!AF812:AH812,ESITI_QUESTIONARI!AJ812:AL812,ESITI_QUESTIONARI!AN812,ESITI_QUESTIONARI!AQ812)),"NON RISPONDE",AVERAGE(ESITI_QUESTIONARI!N812:T812,ESITI_QUESTIONARI!V812:X812,ESITI_QUESTIONARI!Z812:AD812,ESITI_QUESTIONARI!AF812:AH812,ESITI_QUESTIONARI!AJ812:AL812,ESITI_QUESTIONARI!AN812,ESITI_QUESTIONARI!AQ812)))</f>
        <v/>
      </c>
    </row>
    <row r="813" spans="1:8">
      <c r="A813" t="str">
        <f>IF(ESITI_QUESTIONARI!A813="","",TRIM(ESITI_QUESTIONARI!A813))</f>
        <v/>
      </c>
      <c r="B813" t="str">
        <f t="shared" si="13"/>
        <v/>
      </c>
      <c r="C813" t="str">
        <f>IF(ESITI_QUESTIONARI!C813="","",TRIM(ESITI_QUESTIONARI!C813))</f>
        <v/>
      </c>
      <c r="D813" t="str">
        <f>IFERROR(UPPER(TRIM(ESITI_QUESTIONARI!U813)),"")</f>
        <v/>
      </c>
      <c r="E813" t="str">
        <f>IFERROR(UPPER(TRIM(ESITI_QUESTIONARI!Y813)),"")</f>
        <v/>
      </c>
      <c r="F813" t="str">
        <f>IFERROR(UPPER(TRIM(ESITI_QUESTIONARI!AE813)),"")</f>
        <v/>
      </c>
      <c r="G813" t="str">
        <f>IFERROR(UPPER(TRIM(ESITI_QUESTIONARI!AI813)),"")</f>
        <v/>
      </c>
      <c r="H813" s="8" t="str">
        <f>IF(C813="","",IF(ISERROR(AVERAGE(ESITI_QUESTIONARI!N813:T813,ESITI_QUESTIONARI!V813:X813,ESITI_QUESTIONARI!Z813:AD813,ESITI_QUESTIONARI!AF813:AH813,ESITI_QUESTIONARI!AJ813:AL813,ESITI_QUESTIONARI!AN813,ESITI_QUESTIONARI!AQ813)),"NON RISPONDE",AVERAGE(ESITI_QUESTIONARI!N813:T813,ESITI_QUESTIONARI!V813:X813,ESITI_QUESTIONARI!Z813:AD813,ESITI_QUESTIONARI!AF813:AH813,ESITI_QUESTIONARI!AJ813:AL813,ESITI_QUESTIONARI!AN813,ESITI_QUESTIONARI!AQ813)))</f>
        <v/>
      </c>
    </row>
    <row r="814" spans="1:8">
      <c r="A814" t="str">
        <f>IF(ESITI_QUESTIONARI!A814="","",TRIM(ESITI_QUESTIONARI!A814))</f>
        <v/>
      </c>
      <c r="B814" t="str">
        <f t="shared" si="13"/>
        <v/>
      </c>
      <c r="C814" t="str">
        <f>IF(ESITI_QUESTIONARI!C814="","",TRIM(ESITI_QUESTIONARI!C814))</f>
        <v/>
      </c>
      <c r="D814" t="str">
        <f>IFERROR(UPPER(TRIM(ESITI_QUESTIONARI!U814)),"")</f>
        <v/>
      </c>
      <c r="E814" t="str">
        <f>IFERROR(UPPER(TRIM(ESITI_QUESTIONARI!Y814)),"")</f>
        <v/>
      </c>
      <c r="F814" t="str">
        <f>IFERROR(UPPER(TRIM(ESITI_QUESTIONARI!AE814)),"")</f>
        <v/>
      </c>
      <c r="G814" t="str">
        <f>IFERROR(UPPER(TRIM(ESITI_QUESTIONARI!AI814)),"")</f>
        <v/>
      </c>
      <c r="H814" s="8" t="str">
        <f>IF(C814="","",IF(ISERROR(AVERAGE(ESITI_QUESTIONARI!N814:T814,ESITI_QUESTIONARI!V814:X814,ESITI_QUESTIONARI!Z814:AD814,ESITI_QUESTIONARI!AF814:AH814,ESITI_QUESTIONARI!AJ814:AL814,ESITI_QUESTIONARI!AN814,ESITI_QUESTIONARI!AQ814)),"NON RISPONDE",AVERAGE(ESITI_QUESTIONARI!N814:T814,ESITI_QUESTIONARI!V814:X814,ESITI_QUESTIONARI!Z814:AD814,ESITI_QUESTIONARI!AF814:AH814,ESITI_QUESTIONARI!AJ814:AL814,ESITI_QUESTIONARI!AN814,ESITI_QUESTIONARI!AQ814)))</f>
        <v/>
      </c>
    </row>
    <row r="815" spans="1:8">
      <c r="A815" t="str">
        <f>IF(ESITI_QUESTIONARI!A815="","",TRIM(ESITI_QUESTIONARI!A815))</f>
        <v/>
      </c>
      <c r="B815" t="str">
        <f t="shared" si="13"/>
        <v/>
      </c>
      <c r="C815" t="str">
        <f>IF(ESITI_QUESTIONARI!C815="","",TRIM(ESITI_QUESTIONARI!C815))</f>
        <v/>
      </c>
      <c r="D815" t="str">
        <f>IFERROR(UPPER(TRIM(ESITI_QUESTIONARI!U815)),"")</f>
        <v/>
      </c>
      <c r="E815" t="str">
        <f>IFERROR(UPPER(TRIM(ESITI_QUESTIONARI!Y815)),"")</f>
        <v/>
      </c>
      <c r="F815" t="str">
        <f>IFERROR(UPPER(TRIM(ESITI_QUESTIONARI!AE815)),"")</f>
        <v/>
      </c>
      <c r="G815" t="str">
        <f>IFERROR(UPPER(TRIM(ESITI_QUESTIONARI!AI815)),"")</f>
        <v/>
      </c>
      <c r="H815" s="8" t="str">
        <f>IF(C815="","",IF(ISERROR(AVERAGE(ESITI_QUESTIONARI!N815:T815,ESITI_QUESTIONARI!V815:X815,ESITI_QUESTIONARI!Z815:AD815,ESITI_QUESTIONARI!AF815:AH815,ESITI_QUESTIONARI!AJ815:AL815,ESITI_QUESTIONARI!AN815,ESITI_QUESTIONARI!AQ815)),"NON RISPONDE",AVERAGE(ESITI_QUESTIONARI!N815:T815,ESITI_QUESTIONARI!V815:X815,ESITI_QUESTIONARI!Z815:AD815,ESITI_QUESTIONARI!AF815:AH815,ESITI_QUESTIONARI!AJ815:AL815,ESITI_QUESTIONARI!AN815,ESITI_QUESTIONARI!AQ815)))</f>
        <v/>
      </c>
    </row>
    <row r="816" spans="1:8">
      <c r="A816" t="str">
        <f>IF(ESITI_QUESTIONARI!A816="","",TRIM(ESITI_QUESTIONARI!A816))</f>
        <v/>
      </c>
      <c r="B816" t="str">
        <f t="shared" si="13"/>
        <v/>
      </c>
      <c r="C816" t="str">
        <f>IF(ESITI_QUESTIONARI!C816="","",TRIM(ESITI_QUESTIONARI!C816))</f>
        <v/>
      </c>
      <c r="D816" t="str">
        <f>IFERROR(UPPER(TRIM(ESITI_QUESTIONARI!U816)),"")</f>
        <v/>
      </c>
      <c r="E816" t="str">
        <f>IFERROR(UPPER(TRIM(ESITI_QUESTIONARI!Y816)),"")</f>
        <v/>
      </c>
      <c r="F816" t="str">
        <f>IFERROR(UPPER(TRIM(ESITI_QUESTIONARI!AE816)),"")</f>
        <v/>
      </c>
      <c r="G816" t="str">
        <f>IFERROR(UPPER(TRIM(ESITI_QUESTIONARI!AI816)),"")</f>
        <v/>
      </c>
      <c r="H816" s="8" t="str">
        <f>IF(C816="","",IF(ISERROR(AVERAGE(ESITI_QUESTIONARI!N816:T816,ESITI_QUESTIONARI!V816:X816,ESITI_QUESTIONARI!Z816:AD816,ESITI_QUESTIONARI!AF816:AH816,ESITI_QUESTIONARI!AJ816:AL816,ESITI_QUESTIONARI!AN816,ESITI_QUESTIONARI!AQ816)),"NON RISPONDE",AVERAGE(ESITI_QUESTIONARI!N816:T816,ESITI_QUESTIONARI!V816:X816,ESITI_QUESTIONARI!Z816:AD816,ESITI_QUESTIONARI!AF816:AH816,ESITI_QUESTIONARI!AJ816:AL816,ESITI_QUESTIONARI!AN816,ESITI_QUESTIONARI!AQ816)))</f>
        <v/>
      </c>
    </row>
    <row r="817" spans="1:8">
      <c r="A817" t="str">
        <f>IF(ESITI_QUESTIONARI!A817="","",TRIM(ESITI_QUESTIONARI!A817))</f>
        <v/>
      </c>
      <c r="B817" t="str">
        <f t="shared" si="13"/>
        <v/>
      </c>
      <c r="C817" t="str">
        <f>IF(ESITI_QUESTIONARI!C817="","",TRIM(ESITI_QUESTIONARI!C817))</f>
        <v/>
      </c>
      <c r="D817" t="str">
        <f>IFERROR(UPPER(TRIM(ESITI_QUESTIONARI!U817)),"")</f>
        <v/>
      </c>
      <c r="E817" t="str">
        <f>IFERROR(UPPER(TRIM(ESITI_QUESTIONARI!Y817)),"")</f>
        <v/>
      </c>
      <c r="F817" t="str">
        <f>IFERROR(UPPER(TRIM(ESITI_QUESTIONARI!AE817)),"")</f>
        <v/>
      </c>
      <c r="G817" t="str">
        <f>IFERROR(UPPER(TRIM(ESITI_QUESTIONARI!AI817)),"")</f>
        <v/>
      </c>
      <c r="H817" s="8" t="str">
        <f>IF(C817="","",IF(ISERROR(AVERAGE(ESITI_QUESTIONARI!N817:T817,ESITI_QUESTIONARI!V817:X817,ESITI_QUESTIONARI!Z817:AD817,ESITI_QUESTIONARI!AF817:AH817,ESITI_QUESTIONARI!AJ817:AL817,ESITI_QUESTIONARI!AN817,ESITI_QUESTIONARI!AQ817)),"NON RISPONDE",AVERAGE(ESITI_QUESTIONARI!N817:T817,ESITI_QUESTIONARI!V817:X817,ESITI_QUESTIONARI!Z817:AD817,ESITI_QUESTIONARI!AF817:AH817,ESITI_QUESTIONARI!AJ817:AL817,ESITI_QUESTIONARI!AN817,ESITI_QUESTIONARI!AQ817)))</f>
        <v/>
      </c>
    </row>
    <row r="818" spans="1:8">
      <c r="A818" t="str">
        <f>IF(ESITI_QUESTIONARI!A818="","",TRIM(ESITI_QUESTIONARI!A818))</f>
        <v/>
      </c>
      <c r="B818" t="str">
        <f t="shared" si="13"/>
        <v/>
      </c>
      <c r="C818" t="str">
        <f>IF(ESITI_QUESTIONARI!C818="","",TRIM(ESITI_QUESTIONARI!C818))</f>
        <v/>
      </c>
      <c r="D818" t="str">
        <f>IFERROR(UPPER(TRIM(ESITI_QUESTIONARI!U818)),"")</f>
        <v/>
      </c>
      <c r="E818" t="str">
        <f>IFERROR(UPPER(TRIM(ESITI_QUESTIONARI!Y818)),"")</f>
        <v/>
      </c>
      <c r="F818" t="str">
        <f>IFERROR(UPPER(TRIM(ESITI_QUESTIONARI!AE818)),"")</f>
        <v/>
      </c>
      <c r="G818" t="str">
        <f>IFERROR(UPPER(TRIM(ESITI_QUESTIONARI!AI818)),"")</f>
        <v/>
      </c>
      <c r="H818" s="8" t="str">
        <f>IF(C818="","",IF(ISERROR(AVERAGE(ESITI_QUESTIONARI!N818:T818,ESITI_QUESTIONARI!V818:X818,ESITI_QUESTIONARI!Z818:AD818,ESITI_QUESTIONARI!AF818:AH818,ESITI_QUESTIONARI!AJ818:AL818,ESITI_QUESTIONARI!AN818,ESITI_QUESTIONARI!AQ818)),"NON RISPONDE",AVERAGE(ESITI_QUESTIONARI!N818:T818,ESITI_QUESTIONARI!V818:X818,ESITI_QUESTIONARI!Z818:AD818,ESITI_QUESTIONARI!AF818:AH818,ESITI_QUESTIONARI!AJ818:AL818,ESITI_QUESTIONARI!AN818,ESITI_QUESTIONARI!AQ818)))</f>
        <v/>
      </c>
    </row>
    <row r="819" spans="1:8">
      <c r="A819" t="str">
        <f>IF(ESITI_QUESTIONARI!A819="","",TRIM(ESITI_QUESTIONARI!A819))</f>
        <v/>
      </c>
      <c r="B819" t="str">
        <f t="shared" si="13"/>
        <v/>
      </c>
      <c r="C819" t="str">
        <f>IF(ESITI_QUESTIONARI!C819="","",TRIM(ESITI_QUESTIONARI!C819))</f>
        <v/>
      </c>
      <c r="D819" t="str">
        <f>IFERROR(UPPER(TRIM(ESITI_QUESTIONARI!U819)),"")</f>
        <v/>
      </c>
      <c r="E819" t="str">
        <f>IFERROR(UPPER(TRIM(ESITI_QUESTIONARI!Y819)),"")</f>
        <v/>
      </c>
      <c r="F819" t="str">
        <f>IFERROR(UPPER(TRIM(ESITI_QUESTIONARI!AE819)),"")</f>
        <v/>
      </c>
      <c r="G819" t="str">
        <f>IFERROR(UPPER(TRIM(ESITI_QUESTIONARI!AI819)),"")</f>
        <v/>
      </c>
      <c r="H819" s="8" t="str">
        <f>IF(C819="","",IF(ISERROR(AVERAGE(ESITI_QUESTIONARI!N819:T819,ESITI_QUESTIONARI!V819:X819,ESITI_QUESTIONARI!Z819:AD819,ESITI_QUESTIONARI!AF819:AH819,ESITI_QUESTIONARI!AJ819:AL819,ESITI_QUESTIONARI!AN819,ESITI_QUESTIONARI!AQ819)),"NON RISPONDE",AVERAGE(ESITI_QUESTIONARI!N819:T819,ESITI_QUESTIONARI!V819:X819,ESITI_QUESTIONARI!Z819:AD819,ESITI_QUESTIONARI!AF819:AH819,ESITI_QUESTIONARI!AJ819:AL819,ESITI_QUESTIONARI!AN819,ESITI_QUESTIONARI!AQ819)))</f>
        <v/>
      </c>
    </row>
    <row r="820" spans="1:8">
      <c r="A820" t="str">
        <f>IF(ESITI_QUESTIONARI!A820="","",TRIM(ESITI_QUESTIONARI!A820))</f>
        <v/>
      </c>
      <c r="B820" t="str">
        <f t="shared" si="13"/>
        <v/>
      </c>
      <c r="C820" t="str">
        <f>IF(ESITI_QUESTIONARI!C820="","",TRIM(ESITI_QUESTIONARI!C820))</f>
        <v/>
      </c>
      <c r="D820" t="str">
        <f>IFERROR(UPPER(TRIM(ESITI_QUESTIONARI!U820)),"")</f>
        <v/>
      </c>
      <c r="E820" t="str">
        <f>IFERROR(UPPER(TRIM(ESITI_QUESTIONARI!Y820)),"")</f>
        <v/>
      </c>
      <c r="F820" t="str">
        <f>IFERROR(UPPER(TRIM(ESITI_QUESTIONARI!AE820)),"")</f>
        <v/>
      </c>
      <c r="G820" t="str">
        <f>IFERROR(UPPER(TRIM(ESITI_QUESTIONARI!AI820)),"")</f>
        <v/>
      </c>
      <c r="H820" s="8" t="str">
        <f>IF(C820="","",IF(ISERROR(AVERAGE(ESITI_QUESTIONARI!N820:T820,ESITI_QUESTIONARI!V820:X820,ESITI_QUESTIONARI!Z820:AD820,ESITI_QUESTIONARI!AF820:AH820,ESITI_QUESTIONARI!AJ820:AL820,ESITI_QUESTIONARI!AN820,ESITI_QUESTIONARI!AQ820)),"NON RISPONDE",AVERAGE(ESITI_QUESTIONARI!N820:T820,ESITI_QUESTIONARI!V820:X820,ESITI_QUESTIONARI!Z820:AD820,ESITI_QUESTIONARI!AF820:AH820,ESITI_QUESTIONARI!AJ820:AL820,ESITI_QUESTIONARI!AN820,ESITI_QUESTIONARI!AQ820)))</f>
        <v/>
      </c>
    </row>
    <row r="821" spans="1:8">
      <c r="A821" t="str">
        <f>IF(ESITI_QUESTIONARI!A821="","",TRIM(ESITI_QUESTIONARI!A821))</f>
        <v/>
      </c>
      <c r="B821" t="str">
        <f t="shared" si="13"/>
        <v/>
      </c>
      <c r="C821" t="str">
        <f>IF(ESITI_QUESTIONARI!C821="","",TRIM(ESITI_QUESTIONARI!C821))</f>
        <v/>
      </c>
      <c r="D821" t="str">
        <f>IFERROR(UPPER(TRIM(ESITI_QUESTIONARI!U821)),"")</f>
        <v/>
      </c>
      <c r="E821" t="str">
        <f>IFERROR(UPPER(TRIM(ESITI_QUESTIONARI!Y821)),"")</f>
        <v/>
      </c>
      <c r="F821" t="str">
        <f>IFERROR(UPPER(TRIM(ESITI_QUESTIONARI!AE821)),"")</f>
        <v/>
      </c>
      <c r="G821" t="str">
        <f>IFERROR(UPPER(TRIM(ESITI_QUESTIONARI!AI821)),"")</f>
        <v/>
      </c>
      <c r="H821" s="8" t="str">
        <f>IF(C821="","",IF(ISERROR(AVERAGE(ESITI_QUESTIONARI!N821:T821,ESITI_QUESTIONARI!V821:X821,ESITI_QUESTIONARI!Z821:AD821,ESITI_QUESTIONARI!AF821:AH821,ESITI_QUESTIONARI!AJ821:AL821,ESITI_QUESTIONARI!AN821,ESITI_QUESTIONARI!AQ821)),"NON RISPONDE",AVERAGE(ESITI_QUESTIONARI!N821:T821,ESITI_QUESTIONARI!V821:X821,ESITI_QUESTIONARI!Z821:AD821,ESITI_QUESTIONARI!AF821:AH821,ESITI_QUESTIONARI!AJ821:AL821,ESITI_QUESTIONARI!AN821,ESITI_QUESTIONARI!AQ821)))</f>
        <v/>
      </c>
    </row>
    <row r="822" spans="1:8">
      <c r="A822" t="str">
        <f>IF(ESITI_QUESTIONARI!A822="","",TRIM(ESITI_QUESTIONARI!A822))</f>
        <v/>
      </c>
      <c r="B822" t="str">
        <f t="shared" si="13"/>
        <v/>
      </c>
      <c r="C822" t="str">
        <f>IF(ESITI_QUESTIONARI!C822="","",TRIM(ESITI_QUESTIONARI!C822))</f>
        <v/>
      </c>
      <c r="D822" t="str">
        <f>IFERROR(UPPER(TRIM(ESITI_QUESTIONARI!U822)),"")</f>
        <v/>
      </c>
      <c r="E822" t="str">
        <f>IFERROR(UPPER(TRIM(ESITI_QUESTIONARI!Y822)),"")</f>
        <v/>
      </c>
      <c r="F822" t="str">
        <f>IFERROR(UPPER(TRIM(ESITI_QUESTIONARI!AE822)),"")</f>
        <v/>
      </c>
      <c r="G822" t="str">
        <f>IFERROR(UPPER(TRIM(ESITI_QUESTIONARI!AI822)),"")</f>
        <v/>
      </c>
      <c r="H822" s="8" t="str">
        <f>IF(C822="","",IF(ISERROR(AVERAGE(ESITI_QUESTIONARI!N822:T822,ESITI_QUESTIONARI!V822:X822,ESITI_QUESTIONARI!Z822:AD822,ESITI_QUESTIONARI!AF822:AH822,ESITI_QUESTIONARI!AJ822:AL822,ESITI_QUESTIONARI!AN822,ESITI_QUESTIONARI!AQ822)),"NON RISPONDE",AVERAGE(ESITI_QUESTIONARI!N822:T822,ESITI_QUESTIONARI!V822:X822,ESITI_QUESTIONARI!Z822:AD822,ESITI_QUESTIONARI!AF822:AH822,ESITI_QUESTIONARI!AJ822:AL822,ESITI_QUESTIONARI!AN822,ESITI_QUESTIONARI!AQ822)))</f>
        <v/>
      </c>
    </row>
    <row r="823" spans="1:8">
      <c r="A823" t="str">
        <f>IF(ESITI_QUESTIONARI!A823="","",TRIM(ESITI_QUESTIONARI!A823))</f>
        <v/>
      </c>
      <c r="B823" t="str">
        <f t="shared" si="13"/>
        <v/>
      </c>
      <c r="C823" t="str">
        <f>IF(ESITI_QUESTIONARI!C823="","",TRIM(ESITI_QUESTIONARI!C823))</f>
        <v/>
      </c>
      <c r="D823" t="str">
        <f>IFERROR(UPPER(TRIM(ESITI_QUESTIONARI!U823)),"")</f>
        <v/>
      </c>
      <c r="E823" t="str">
        <f>IFERROR(UPPER(TRIM(ESITI_QUESTIONARI!Y823)),"")</f>
        <v/>
      </c>
      <c r="F823" t="str">
        <f>IFERROR(UPPER(TRIM(ESITI_QUESTIONARI!AE823)),"")</f>
        <v/>
      </c>
      <c r="G823" t="str">
        <f>IFERROR(UPPER(TRIM(ESITI_QUESTIONARI!AI823)),"")</f>
        <v/>
      </c>
      <c r="H823" s="8" t="str">
        <f>IF(C823="","",IF(ISERROR(AVERAGE(ESITI_QUESTIONARI!N823:T823,ESITI_QUESTIONARI!V823:X823,ESITI_QUESTIONARI!Z823:AD823,ESITI_QUESTIONARI!AF823:AH823,ESITI_QUESTIONARI!AJ823:AL823,ESITI_QUESTIONARI!AN823,ESITI_QUESTIONARI!AQ823)),"NON RISPONDE",AVERAGE(ESITI_QUESTIONARI!N823:T823,ESITI_QUESTIONARI!V823:X823,ESITI_QUESTIONARI!Z823:AD823,ESITI_QUESTIONARI!AF823:AH823,ESITI_QUESTIONARI!AJ823:AL823,ESITI_QUESTIONARI!AN823,ESITI_QUESTIONARI!AQ823)))</f>
        <v/>
      </c>
    </row>
    <row r="824" spans="1:8">
      <c r="A824" t="str">
        <f>IF(ESITI_QUESTIONARI!A824="","",TRIM(ESITI_QUESTIONARI!A824))</f>
        <v/>
      </c>
      <c r="B824" t="str">
        <f t="shared" si="13"/>
        <v/>
      </c>
      <c r="C824" t="str">
        <f>IF(ESITI_QUESTIONARI!C824="","",TRIM(ESITI_QUESTIONARI!C824))</f>
        <v/>
      </c>
      <c r="D824" t="str">
        <f>IFERROR(UPPER(TRIM(ESITI_QUESTIONARI!U824)),"")</f>
        <v/>
      </c>
      <c r="E824" t="str">
        <f>IFERROR(UPPER(TRIM(ESITI_QUESTIONARI!Y824)),"")</f>
        <v/>
      </c>
      <c r="F824" t="str">
        <f>IFERROR(UPPER(TRIM(ESITI_QUESTIONARI!AE824)),"")</f>
        <v/>
      </c>
      <c r="G824" t="str">
        <f>IFERROR(UPPER(TRIM(ESITI_QUESTIONARI!AI824)),"")</f>
        <v/>
      </c>
      <c r="H824" s="8" t="str">
        <f>IF(C824="","",IF(ISERROR(AVERAGE(ESITI_QUESTIONARI!N824:T824,ESITI_QUESTIONARI!V824:X824,ESITI_QUESTIONARI!Z824:AD824,ESITI_QUESTIONARI!AF824:AH824,ESITI_QUESTIONARI!AJ824:AL824,ESITI_QUESTIONARI!AN824,ESITI_QUESTIONARI!AQ824)),"NON RISPONDE",AVERAGE(ESITI_QUESTIONARI!N824:T824,ESITI_QUESTIONARI!V824:X824,ESITI_QUESTIONARI!Z824:AD824,ESITI_QUESTIONARI!AF824:AH824,ESITI_QUESTIONARI!AJ824:AL824,ESITI_QUESTIONARI!AN824,ESITI_QUESTIONARI!AQ824)))</f>
        <v/>
      </c>
    </row>
    <row r="825" spans="1:8">
      <c r="A825" t="str">
        <f>IF(ESITI_QUESTIONARI!A825="","",TRIM(ESITI_QUESTIONARI!A825))</f>
        <v/>
      </c>
      <c r="B825" t="str">
        <f t="shared" si="13"/>
        <v/>
      </c>
      <c r="C825" t="str">
        <f>IF(ESITI_QUESTIONARI!C825="","",TRIM(ESITI_QUESTIONARI!C825))</f>
        <v/>
      </c>
      <c r="D825" t="str">
        <f>IFERROR(UPPER(TRIM(ESITI_QUESTIONARI!U825)),"")</f>
        <v/>
      </c>
      <c r="E825" t="str">
        <f>IFERROR(UPPER(TRIM(ESITI_QUESTIONARI!Y825)),"")</f>
        <v/>
      </c>
      <c r="F825" t="str">
        <f>IFERROR(UPPER(TRIM(ESITI_QUESTIONARI!AE825)),"")</f>
        <v/>
      </c>
      <c r="G825" t="str">
        <f>IFERROR(UPPER(TRIM(ESITI_QUESTIONARI!AI825)),"")</f>
        <v/>
      </c>
      <c r="H825" s="8" t="str">
        <f>IF(C825="","",IF(ISERROR(AVERAGE(ESITI_QUESTIONARI!N825:T825,ESITI_QUESTIONARI!V825:X825,ESITI_QUESTIONARI!Z825:AD825,ESITI_QUESTIONARI!AF825:AH825,ESITI_QUESTIONARI!AJ825:AL825,ESITI_QUESTIONARI!AN825,ESITI_QUESTIONARI!AQ825)),"NON RISPONDE",AVERAGE(ESITI_QUESTIONARI!N825:T825,ESITI_QUESTIONARI!V825:X825,ESITI_QUESTIONARI!Z825:AD825,ESITI_QUESTIONARI!AF825:AH825,ESITI_QUESTIONARI!AJ825:AL825,ESITI_QUESTIONARI!AN825,ESITI_QUESTIONARI!AQ825)))</f>
        <v/>
      </c>
    </row>
    <row r="826" spans="1:8">
      <c r="A826" t="str">
        <f>IF(ESITI_QUESTIONARI!A826="","",TRIM(ESITI_QUESTIONARI!A826))</f>
        <v/>
      </c>
      <c r="B826" t="str">
        <f t="shared" si="13"/>
        <v/>
      </c>
      <c r="C826" t="str">
        <f>IF(ESITI_QUESTIONARI!C826="","",TRIM(ESITI_QUESTIONARI!C826))</f>
        <v/>
      </c>
      <c r="D826" t="str">
        <f>IFERROR(UPPER(TRIM(ESITI_QUESTIONARI!U826)),"")</f>
        <v/>
      </c>
      <c r="E826" t="str">
        <f>IFERROR(UPPER(TRIM(ESITI_QUESTIONARI!Y826)),"")</f>
        <v/>
      </c>
      <c r="F826" t="str">
        <f>IFERROR(UPPER(TRIM(ESITI_QUESTIONARI!AE826)),"")</f>
        <v/>
      </c>
      <c r="G826" t="str">
        <f>IFERROR(UPPER(TRIM(ESITI_QUESTIONARI!AI826)),"")</f>
        <v/>
      </c>
      <c r="H826" s="8" t="str">
        <f>IF(C826="","",IF(ISERROR(AVERAGE(ESITI_QUESTIONARI!N826:T826,ESITI_QUESTIONARI!V826:X826,ESITI_QUESTIONARI!Z826:AD826,ESITI_QUESTIONARI!AF826:AH826,ESITI_QUESTIONARI!AJ826:AL826,ESITI_QUESTIONARI!AN826,ESITI_QUESTIONARI!AQ826)),"NON RISPONDE",AVERAGE(ESITI_QUESTIONARI!N826:T826,ESITI_QUESTIONARI!V826:X826,ESITI_QUESTIONARI!Z826:AD826,ESITI_QUESTIONARI!AF826:AH826,ESITI_QUESTIONARI!AJ826:AL826,ESITI_QUESTIONARI!AN826,ESITI_QUESTIONARI!AQ826)))</f>
        <v/>
      </c>
    </row>
    <row r="827" spans="1:8">
      <c r="A827" t="str">
        <f>IF(ESITI_QUESTIONARI!A827="","",TRIM(ESITI_QUESTIONARI!A827))</f>
        <v/>
      </c>
      <c r="B827" t="str">
        <f t="shared" si="13"/>
        <v/>
      </c>
      <c r="C827" t="str">
        <f>IF(ESITI_QUESTIONARI!C827="","",TRIM(ESITI_QUESTIONARI!C827))</f>
        <v/>
      </c>
      <c r="D827" t="str">
        <f>IFERROR(UPPER(TRIM(ESITI_QUESTIONARI!U827)),"")</f>
        <v/>
      </c>
      <c r="E827" t="str">
        <f>IFERROR(UPPER(TRIM(ESITI_QUESTIONARI!Y827)),"")</f>
        <v/>
      </c>
      <c r="F827" t="str">
        <f>IFERROR(UPPER(TRIM(ESITI_QUESTIONARI!AE827)),"")</f>
        <v/>
      </c>
      <c r="G827" t="str">
        <f>IFERROR(UPPER(TRIM(ESITI_QUESTIONARI!AI827)),"")</f>
        <v/>
      </c>
      <c r="H827" s="8" t="str">
        <f>IF(C827="","",IF(ISERROR(AVERAGE(ESITI_QUESTIONARI!N827:T827,ESITI_QUESTIONARI!V827:X827,ESITI_QUESTIONARI!Z827:AD827,ESITI_QUESTIONARI!AF827:AH827,ESITI_QUESTIONARI!AJ827:AL827,ESITI_QUESTIONARI!AN827,ESITI_QUESTIONARI!AQ827)),"NON RISPONDE",AVERAGE(ESITI_QUESTIONARI!N827:T827,ESITI_QUESTIONARI!V827:X827,ESITI_QUESTIONARI!Z827:AD827,ESITI_QUESTIONARI!AF827:AH827,ESITI_QUESTIONARI!AJ827:AL827,ESITI_QUESTIONARI!AN827,ESITI_QUESTIONARI!AQ827)))</f>
        <v/>
      </c>
    </row>
    <row r="828" spans="1:8">
      <c r="A828" t="str">
        <f>IF(ESITI_QUESTIONARI!A828="","",TRIM(ESITI_QUESTIONARI!A828))</f>
        <v/>
      </c>
      <c r="B828" t="str">
        <f t="shared" si="13"/>
        <v/>
      </c>
      <c r="C828" t="str">
        <f>IF(ESITI_QUESTIONARI!C828="","",TRIM(ESITI_QUESTIONARI!C828))</f>
        <v/>
      </c>
      <c r="D828" t="str">
        <f>IFERROR(UPPER(TRIM(ESITI_QUESTIONARI!U828)),"")</f>
        <v/>
      </c>
      <c r="E828" t="str">
        <f>IFERROR(UPPER(TRIM(ESITI_QUESTIONARI!Y828)),"")</f>
        <v/>
      </c>
      <c r="F828" t="str">
        <f>IFERROR(UPPER(TRIM(ESITI_QUESTIONARI!AE828)),"")</f>
        <v/>
      </c>
      <c r="G828" t="str">
        <f>IFERROR(UPPER(TRIM(ESITI_QUESTIONARI!AI828)),"")</f>
        <v/>
      </c>
      <c r="H828" s="8" t="str">
        <f>IF(C828="","",IF(ISERROR(AVERAGE(ESITI_QUESTIONARI!N828:T828,ESITI_QUESTIONARI!V828:X828,ESITI_QUESTIONARI!Z828:AD828,ESITI_QUESTIONARI!AF828:AH828,ESITI_QUESTIONARI!AJ828:AL828,ESITI_QUESTIONARI!AN828,ESITI_QUESTIONARI!AQ828)),"NON RISPONDE",AVERAGE(ESITI_QUESTIONARI!N828:T828,ESITI_QUESTIONARI!V828:X828,ESITI_QUESTIONARI!Z828:AD828,ESITI_QUESTIONARI!AF828:AH828,ESITI_QUESTIONARI!AJ828:AL828,ESITI_QUESTIONARI!AN828,ESITI_QUESTIONARI!AQ828)))</f>
        <v/>
      </c>
    </row>
    <row r="829" spans="1:8">
      <c r="A829" t="str">
        <f>IF(ESITI_QUESTIONARI!A829="","",TRIM(ESITI_QUESTIONARI!A829))</f>
        <v/>
      </c>
      <c r="B829" t="str">
        <f t="shared" si="13"/>
        <v/>
      </c>
      <c r="C829" t="str">
        <f>IF(ESITI_QUESTIONARI!C829="","",TRIM(ESITI_QUESTIONARI!C829))</f>
        <v/>
      </c>
      <c r="D829" t="str">
        <f>IFERROR(UPPER(TRIM(ESITI_QUESTIONARI!U829)),"")</f>
        <v/>
      </c>
      <c r="E829" t="str">
        <f>IFERROR(UPPER(TRIM(ESITI_QUESTIONARI!Y829)),"")</f>
        <v/>
      </c>
      <c r="F829" t="str">
        <f>IFERROR(UPPER(TRIM(ESITI_QUESTIONARI!AE829)),"")</f>
        <v/>
      </c>
      <c r="G829" t="str">
        <f>IFERROR(UPPER(TRIM(ESITI_QUESTIONARI!AI829)),"")</f>
        <v/>
      </c>
      <c r="H829" s="8" t="str">
        <f>IF(C829="","",IF(ISERROR(AVERAGE(ESITI_QUESTIONARI!N829:T829,ESITI_QUESTIONARI!V829:X829,ESITI_QUESTIONARI!Z829:AD829,ESITI_QUESTIONARI!AF829:AH829,ESITI_QUESTIONARI!AJ829:AL829,ESITI_QUESTIONARI!AN829,ESITI_QUESTIONARI!AQ829)),"NON RISPONDE",AVERAGE(ESITI_QUESTIONARI!N829:T829,ESITI_QUESTIONARI!V829:X829,ESITI_QUESTIONARI!Z829:AD829,ESITI_QUESTIONARI!AF829:AH829,ESITI_QUESTIONARI!AJ829:AL829,ESITI_QUESTIONARI!AN829,ESITI_QUESTIONARI!AQ829)))</f>
        <v/>
      </c>
    </row>
    <row r="830" spans="1:8">
      <c r="A830" t="str">
        <f>IF(ESITI_QUESTIONARI!A830="","",TRIM(ESITI_QUESTIONARI!A830))</f>
        <v/>
      </c>
      <c r="B830" t="str">
        <f t="shared" si="13"/>
        <v/>
      </c>
      <c r="C830" t="str">
        <f>IF(ESITI_QUESTIONARI!C830="","",TRIM(ESITI_QUESTIONARI!C830))</f>
        <v/>
      </c>
      <c r="D830" t="str">
        <f>IFERROR(UPPER(TRIM(ESITI_QUESTIONARI!U830)),"")</f>
        <v/>
      </c>
      <c r="E830" t="str">
        <f>IFERROR(UPPER(TRIM(ESITI_QUESTIONARI!Y830)),"")</f>
        <v/>
      </c>
      <c r="F830" t="str">
        <f>IFERROR(UPPER(TRIM(ESITI_QUESTIONARI!AE830)),"")</f>
        <v/>
      </c>
      <c r="G830" t="str">
        <f>IFERROR(UPPER(TRIM(ESITI_QUESTIONARI!AI830)),"")</f>
        <v/>
      </c>
      <c r="H830" s="8" t="str">
        <f>IF(C830="","",IF(ISERROR(AVERAGE(ESITI_QUESTIONARI!N830:T830,ESITI_QUESTIONARI!V830:X830,ESITI_QUESTIONARI!Z830:AD830,ESITI_QUESTIONARI!AF830:AH830,ESITI_QUESTIONARI!AJ830:AL830,ESITI_QUESTIONARI!AN830,ESITI_QUESTIONARI!AQ830)),"NON RISPONDE",AVERAGE(ESITI_QUESTIONARI!N830:T830,ESITI_QUESTIONARI!V830:X830,ESITI_QUESTIONARI!Z830:AD830,ESITI_QUESTIONARI!AF830:AH830,ESITI_QUESTIONARI!AJ830:AL830,ESITI_QUESTIONARI!AN830,ESITI_QUESTIONARI!AQ830)))</f>
        <v/>
      </c>
    </row>
    <row r="831" spans="1:8">
      <c r="A831" t="str">
        <f>IF(ESITI_QUESTIONARI!A831="","",TRIM(ESITI_QUESTIONARI!A831))</f>
        <v/>
      </c>
      <c r="B831" t="str">
        <f t="shared" si="13"/>
        <v/>
      </c>
      <c r="C831" t="str">
        <f>IF(ESITI_QUESTIONARI!C831="","",TRIM(ESITI_QUESTIONARI!C831))</f>
        <v/>
      </c>
      <c r="D831" t="str">
        <f>IFERROR(UPPER(TRIM(ESITI_QUESTIONARI!U831)),"")</f>
        <v/>
      </c>
      <c r="E831" t="str">
        <f>IFERROR(UPPER(TRIM(ESITI_QUESTIONARI!Y831)),"")</f>
        <v/>
      </c>
      <c r="F831" t="str">
        <f>IFERROR(UPPER(TRIM(ESITI_QUESTIONARI!AE831)),"")</f>
        <v/>
      </c>
      <c r="G831" t="str">
        <f>IFERROR(UPPER(TRIM(ESITI_QUESTIONARI!AI831)),"")</f>
        <v/>
      </c>
      <c r="H831" s="8" t="str">
        <f>IF(C831="","",IF(ISERROR(AVERAGE(ESITI_QUESTIONARI!N831:T831,ESITI_QUESTIONARI!V831:X831,ESITI_QUESTIONARI!Z831:AD831,ESITI_QUESTIONARI!AF831:AH831,ESITI_QUESTIONARI!AJ831:AL831,ESITI_QUESTIONARI!AN831,ESITI_QUESTIONARI!AQ831)),"NON RISPONDE",AVERAGE(ESITI_QUESTIONARI!N831:T831,ESITI_QUESTIONARI!V831:X831,ESITI_QUESTIONARI!Z831:AD831,ESITI_QUESTIONARI!AF831:AH831,ESITI_QUESTIONARI!AJ831:AL831,ESITI_QUESTIONARI!AN831,ESITI_QUESTIONARI!AQ831)))</f>
        <v/>
      </c>
    </row>
    <row r="832" spans="1:8">
      <c r="A832" t="str">
        <f>IF(ESITI_QUESTIONARI!A832="","",TRIM(ESITI_QUESTIONARI!A832))</f>
        <v/>
      </c>
      <c r="B832" t="str">
        <f t="shared" si="13"/>
        <v/>
      </c>
      <c r="C832" t="str">
        <f>IF(ESITI_QUESTIONARI!C832="","",TRIM(ESITI_QUESTIONARI!C832))</f>
        <v/>
      </c>
      <c r="D832" t="str">
        <f>IFERROR(UPPER(TRIM(ESITI_QUESTIONARI!U832)),"")</f>
        <v/>
      </c>
      <c r="E832" t="str">
        <f>IFERROR(UPPER(TRIM(ESITI_QUESTIONARI!Y832)),"")</f>
        <v/>
      </c>
      <c r="F832" t="str">
        <f>IFERROR(UPPER(TRIM(ESITI_QUESTIONARI!AE832)),"")</f>
        <v/>
      </c>
      <c r="G832" t="str">
        <f>IFERROR(UPPER(TRIM(ESITI_QUESTIONARI!AI832)),"")</f>
        <v/>
      </c>
      <c r="H832" s="8" t="str">
        <f>IF(C832="","",IF(ISERROR(AVERAGE(ESITI_QUESTIONARI!N832:T832,ESITI_QUESTIONARI!V832:X832,ESITI_QUESTIONARI!Z832:AD832,ESITI_QUESTIONARI!AF832:AH832,ESITI_QUESTIONARI!AJ832:AL832,ESITI_QUESTIONARI!AN832,ESITI_QUESTIONARI!AQ832)),"NON RISPONDE",AVERAGE(ESITI_QUESTIONARI!N832:T832,ESITI_QUESTIONARI!V832:X832,ESITI_QUESTIONARI!Z832:AD832,ESITI_QUESTIONARI!AF832:AH832,ESITI_QUESTIONARI!AJ832:AL832,ESITI_QUESTIONARI!AN832,ESITI_QUESTIONARI!AQ832)))</f>
        <v/>
      </c>
    </row>
    <row r="833" spans="1:8">
      <c r="A833" t="str">
        <f>IF(ESITI_QUESTIONARI!A833="","",TRIM(ESITI_QUESTIONARI!A833))</f>
        <v/>
      </c>
      <c r="B833" t="str">
        <f t="shared" si="13"/>
        <v/>
      </c>
      <c r="C833" t="str">
        <f>IF(ESITI_QUESTIONARI!C833="","",TRIM(ESITI_QUESTIONARI!C833))</f>
        <v/>
      </c>
      <c r="D833" t="str">
        <f>IFERROR(UPPER(TRIM(ESITI_QUESTIONARI!U833)),"")</f>
        <v/>
      </c>
      <c r="E833" t="str">
        <f>IFERROR(UPPER(TRIM(ESITI_QUESTIONARI!Y833)),"")</f>
        <v/>
      </c>
      <c r="F833" t="str">
        <f>IFERROR(UPPER(TRIM(ESITI_QUESTIONARI!AE833)),"")</f>
        <v/>
      </c>
      <c r="G833" t="str">
        <f>IFERROR(UPPER(TRIM(ESITI_QUESTIONARI!AI833)),"")</f>
        <v/>
      </c>
      <c r="H833" s="8" t="str">
        <f>IF(C833="","",IF(ISERROR(AVERAGE(ESITI_QUESTIONARI!N833:T833,ESITI_QUESTIONARI!V833:X833,ESITI_QUESTIONARI!Z833:AD833,ESITI_QUESTIONARI!AF833:AH833,ESITI_QUESTIONARI!AJ833:AL833,ESITI_QUESTIONARI!AN833,ESITI_QUESTIONARI!AQ833)),"NON RISPONDE",AVERAGE(ESITI_QUESTIONARI!N833:T833,ESITI_QUESTIONARI!V833:X833,ESITI_QUESTIONARI!Z833:AD833,ESITI_QUESTIONARI!AF833:AH833,ESITI_QUESTIONARI!AJ833:AL833,ESITI_QUESTIONARI!AN833,ESITI_QUESTIONARI!AQ833)))</f>
        <v/>
      </c>
    </row>
    <row r="834" spans="1:8">
      <c r="A834" t="str">
        <f>IF(ESITI_QUESTIONARI!A834="","",TRIM(ESITI_QUESTIONARI!A834))</f>
        <v/>
      </c>
      <c r="B834" t="str">
        <f t="shared" si="13"/>
        <v/>
      </c>
      <c r="C834" t="str">
        <f>IF(ESITI_QUESTIONARI!C834="","",TRIM(ESITI_QUESTIONARI!C834))</f>
        <v/>
      </c>
      <c r="D834" t="str">
        <f>IFERROR(UPPER(TRIM(ESITI_QUESTIONARI!U834)),"")</f>
        <v/>
      </c>
      <c r="E834" t="str">
        <f>IFERROR(UPPER(TRIM(ESITI_QUESTIONARI!Y834)),"")</f>
        <v/>
      </c>
      <c r="F834" t="str">
        <f>IFERROR(UPPER(TRIM(ESITI_QUESTIONARI!AE834)),"")</f>
        <v/>
      </c>
      <c r="G834" t="str">
        <f>IFERROR(UPPER(TRIM(ESITI_QUESTIONARI!AI834)),"")</f>
        <v/>
      </c>
      <c r="H834" s="8" t="str">
        <f>IF(C834="","",IF(ISERROR(AVERAGE(ESITI_QUESTIONARI!N834:T834,ESITI_QUESTIONARI!V834:X834,ESITI_QUESTIONARI!Z834:AD834,ESITI_QUESTIONARI!AF834:AH834,ESITI_QUESTIONARI!AJ834:AL834,ESITI_QUESTIONARI!AN834,ESITI_QUESTIONARI!AQ834)),"NON RISPONDE",AVERAGE(ESITI_QUESTIONARI!N834:T834,ESITI_QUESTIONARI!V834:X834,ESITI_QUESTIONARI!Z834:AD834,ESITI_QUESTIONARI!AF834:AH834,ESITI_QUESTIONARI!AJ834:AL834,ESITI_QUESTIONARI!AN834,ESITI_QUESTIONARI!AQ834)))</f>
        <v/>
      </c>
    </row>
    <row r="835" spans="1:8">
      <c r="A835" t="str">
        <f>IF(ESITI_QUESTIONARI!A835="","",TRIM(ESITI_QUESTIONARI!A835))</f>
        <v/>
      </c>
      <c r="B835" t="str">
        <f t="shared" ref="B835:B898" si="14">IF(C835="","",C835)</f>
        <v/>
      </c>
      <c r="C835" t="str">
        <f>IF(ESITI_QUESTIONARI!C835="","",TRIM(ESITI_QUESTIONARI!C835))</f>
        <v/>
      </c>
      <c r="D835" t="str">
        <f>IFERROR(UPPER(TRIM(ESITI_QUESTIONARI!U835)),"")</f>
        <v/>
      </c>
      <c r="E835" t="str">
        <f>IFERROR(UPPER(TRIM(ESITI_QUESTIONARI!Y835)),"")</f>
        <v/>
      </c>
      <c r="F835" t="str">
        <f>IFERROR(UPPER(TRIM(ESITI_QUESTIONARI!AE835)),"")</f>
        <v/>
      </c>
      <c r="G835" t="str">
        <f>IFERROR(UPPER(TRIM(ESITI_QUESTIONARI!AI835)),"")</f>
        <v/>
      </c>
      <c r="H835" s="8" t="str">
        <f>IF(C835="","",IF(ISERROR(AVERAGE(ESITI_QUESTIONARI!N835:T835,ESITI_QUESTIONARI!V835:X835,ESITI_QUESTIONARI!Z835:AD835,ESITI_QUESTIONARI!AF835:AH835,ESITI_QUESTIONARI!AJ835:AL835,ESITI_QUESTIONARI!AN835,ESITI_QUESTIONARI!AQ835)),"NON RISPONDE",AVERAGE(ESITI_QUESTIONARI!N835:T835,ESITI_QUESTIONARI!V835:X835,ESITI_QUESTIONARI!Z835:AD835,ESITI_QUESTIONARI!AF835:AH835,ESITI_QUESTIONARI!AJ835:AL835,ESITI_QUESTIONARI!AN835,ESITI_QUESTIONARI!AQ835)))</f>
        <v/>
      </c>
    </row>
    <row r="836" spans="1:8">
      <c r="A836" t="str">
        <f>IF(ESITI_QUESTIONARI!A836="","",TRIM(ESITI_QUESTIONARI!A836))</f>
        <v/>
      </c>
      <c r="B836" t="str">
        <f t="shared" si="14"/>
        <v/>
      </c>
      <c r="C836" t="str">
        <f>IF(ESITI_QUESTIONARI!C836="","",TRIM(ESITI_QUESTIONARI!C836))</f>
        <v/>
      </c>
      <c r="D836" t="str">
        <f>IFERROR(UPPER(TRIM(ESITI_QUESTIONARI!U836)),"")</f>
        <v/>
      </c>
      <c r="E836" t="str">
        <f>IFERROR(UPPER(TRIM(ESITI_QUESTIONARI!Y836)),"")</f>
        <v/>
      </c>
      <c r="F836" t="str">
        <f>IFERROR(UPPER(TRIM(ESITI_QUESTIONARI!AE836)),"")</f>
        <v/>
      </c>
      <c r="G836" t="str">
        <f>IFERROR(UPPER(TRIM(ESITI_QUESTIONARI!AI836)),"")</f>
        <v/>
      </c>
      <c r="H836" s="8" t="str">
        <f>IF(C836="","",IF(ISERROR(AVERAGE(ESITI_QUESTIONARI!N836:T836,ESITI_QUESTIONARI!V836:X836,ESITI_QUESTIONARI!Z836:AD836,ESITI_QUESTIONARI!AF836:AH836,ESITI_QUESTIONARI!AJ836:AL836,ESITI_QUESTIONARI!AN836,ESITI_QUESTIONARI!AQ836)),"NON RISPONDE",AVERAGE(ESITI_QUESTIONARI!N836:T836,ESITI_QUESTIONARI!V836:X836,ESITI_QUESTIONARI!Z836:AD836,ESITI_QUESTIONARI!AF836:AH836,ESITI_QUESTIONARI!AJ836:AL836,ESITI_QUESTIONARI!AN836,ESITI_QUESTIONARI!AQ836)))</f>
        <v/>
      </c>
    </row>
    <row r="837" spans="1:8">
      <c r="A837" t="str">
        <f>IF(ESITI_QUESTIONARI!A837="","",TRIM(ESITI_QUESTIONARI!A837))</f>
        <v/>
      </c>
      <c r="B837" t="str">
        <f t="shared" si="14"/>
        <v/>
      </c>
      <c r="C837" t="str">
        <f>IF(ESITI_QUESTIONARI!C837="","",TRIM(ESITI_QUESTIONARI!C837))</f>
        <v/>
      </c>
      <c r="D837" t="str">
        <f>IFERROR(UPPER(TRIM(ESITI_QUESTIONARI!U837)),"")</f>
        <v/>
      </c>
      <c r="E837" t="str">
        <f>IFERROR(UPPER(TRIM(ESITI_QUESTIONARI!Y837)),"")</f>
        <v/>
      </c>
      <c r="F837" t="str">
        <f>IFERROR(UPPER(TRIM(ESITI_QUESTIONARI!AE837)),"")</f>
        <v/>
      </c>
      <c r="G837" t="str">
        <f>IFERROR(UPPER(TRIM(ESITI_QUESTIONARI!AI837)),"")</f>
        <v/>
      </c>
      <c r="H837" s="8" t="str">
        <f>IF(C837="","",IF(ISERROR(AVERAGE(ESITI_QUESTIONARI!N837:T837,ESITI_QUESTIONARI!V837:X837,ESITI_QUESTIONARI!Z837:AD837,ESITI_QUESTIONARI!AF837:AH837,ESITI_QUESTIONARI!AJ837:AL837,ESITI_QUESTIONARI!AN837,ESITI_QUESTIONARI!AQ837)),"NON RISPONDE",AVERAGE(ESITI_QUESTIONARI!N837:T837,ESITI_QUESTIONARI!V837:X837,ESITI_QUESTIONARI!Z837:AD837,ESITI_QUESTIONARI!AF837:AH837,ESITI_QUESTIONARI!AJ837:AL837,ESITI_QUESTIONARI!AN837,ESITI_QUESTIONARI!AQ837)))</f>
        <v/>
      </c>
    </row>
    <row r="838" spans="1:8">
      <c r="A838" t="str">
        <f>IF(ESITI_QUESTIONARI!A838="","",TRIM(ESITI_QUESTIONARI!A838))</f>
        <v/>
      </c>
      <c r="B838" t="str">
        <f t="shared" si="14"/>
        <v/>
      </c>
      <c r="C838" t="str">
        <f>IF(ESITI_QUESTIONARI!C838="","",TRIM(ESITI_QUESTIONARI!C838))</f>
        <v/>
      </c>
      <c r="D838" t="str">
        <f>IFERROR(UPPER(TRIM(ESITI_QUESTIONARI!U838)),"")</f>
        <v/>
      </c>
      <c r="E838" t="str">
        <f>IFERROR(UPPER(TRIM(ESITI_QUESTIONARI!Y838)),"")</f>
        <v/>
      </c>
      <c r="F838" t="str">
        <f>IFERROR(UPPER(TRIM(ESITI_QUESTIONARI!AE838)),"")</f>
        <v/>
      </c>
      <c r="G838" t="str">
        <f>IFERROR(UPPER(TRIM(ESITI_QUESTIONARI!AI838)),"")</f>
        <v/>
      </c>
      <c r="H838" s="8" t="str">
        <f>IF(C838="","",IF(ISERROR(AVERAGE(ESITI_QUESTIONARI!N838:T838,ESITI_QUESTIONARI!V838:X838,ESITI_QUESTIONARI!Z838:AD838,ESITI_QUESTIONARI!AF838:AH838,ESITI_QUESTIONARI!AJ838:AL838,ESITI_QUESTIONARI!AN838,ESITI_QUESTIONARI!AQ838)),"NON RISPONDE",AVERAGE(ESITI_QUESTIONARI!N838:T838,ESITI_QUESTIONARI!V838:X838,ESITI_QUESTIONARI!Z838:AD838,ESITI_QUESTIONARI!AF838:AH838,ESITI_QUESTIONARI!AJ838:AL838,ESITI_QUESTIONARI!AN838,ESITI_QUESTIONARI!AQ838)))</f>
        <v/>
      </c>
    </row>
    <row r="839" spans="1:8">
      <c r="A839" t="str">
        <f>IF(ESITI_QUESTIONARI!A839="","",TRIM(ESITI_QUESTIONARI!A839))</f>
        <v/>
      </c>
      <c r="B839" t="str">
        <f t="shared" si="14"/>
        <v/>
      </c>
      <c r="C839" t="str">
        <f>IF(ESITI_QUESTIONARI!C839="","",TRIM(ESITI_QUESTIONARI!C839))</f>
        <v/>
      </c>
      <c r="D839" t="str">
        <f>IFERROR(UPPER(TRIM(ESITI_QUESTIONARI!U839)),"")</f>
        <v/>
      </c>
      <c r="E839" t="str">
        <f>IFERROR(UPPER(TRIM(ESITI_QUESTIONARI!Y839)),"")</f>
        <v/>
      </c>
      <c r="F839" t="str">
        <f>IFERROR(UPPER(TRIM(ESITI_QUESTIONARI!AE839)),"")</f>
        <v/>
      </c>
      <c r="G839" t="str">
        <f>IFERROR(UPPER(TRIM(ESITI_QUESTIONARI!AI839)),"")</f>
        <v/>
      </c>
      <c r="H839" s="8" t="str">
        <f>IF(C839="","",IF(ISERROR(AVERAGE(ESITI_QUESTIONARI!N839:T839,ESITI_QUESTIONARI!V839:X839,ESITI_QUESTIONARI!Z839:AD839,ESITI_QUESTIONARI!AF839:AH839,ESITI_QUESTIONARI!AJ839:AL839,ESITI_QUESTIONARI!AN839,ESITI_QUESTIONARI!AQ839)),"NON RISPONDE",AVERAGE(ESITI_QUESTIONARI!N839:T839,ESITI_QUESTIONARI!V839:X839,ESITI_QUESTIONARI!Z839:AD839,ESITI_QUESTIONARI!AF839:AH839,ESITI_QUESTIONARI!AJ839:AL839,ESITI_QUESTIONARI!AN839,ESITI_QUESTIONARI!AQ839)))</f>
        <v/>
      </c>
    </row>
    <row r="840" spans="1:8">
      <c r="A840" t="str">
        <f>IF(ESITI_QUESTIONARI!A840="","",TRIM(ESITI_QUESTIONARI!A840))</f>
        <v/>
      </c>
      <c r="B840" t="str">
        <f t="shared" si="14"/>
        <v/>
      </c>
      <c r="C840" t="str">
        <f>IF(ESITI_QUESTIONARI!C840="","",TRIM(ESITI_QUESTIONARI!C840))</f>
        <v/>
      </c>
      <c r="D840" t="str">
        <f>IFERROR(UPPER(TRIM(ESITI_QUESTIONARI!U840)),"")</f>
        <v/>
      </c>
      <c r="E840" t="str">
        <f>IFERROR(UPPER(TRIM(ESITI_QUESTIONARI!Y840)),"")</f>
        <v/>
      </c>
      <c r="F840" t="str">
        <f>IFERROR(UPPER(TRIM(ESITI_QUESTIONARI!AE840)),"")</f>
        <v/>
      </c>
      <c r="G840" t="str">
        <f>IFERROR(UPPER(TRIM(ESITI_QUESTIONARI!AI840)),"")</f>
        <v/>
      </c>
      <c r="H840" s="8" t="str">
        <f>IF(C840="","",IF(ISERROR(AVERAGE(ESITI_QUESTIONARI!N840:T840,ESITI_QUESTIONARI!V840:X840,ESITI_QUESTIONARI!Z840:AD840,ESITI_QUESTIONARI!AF840:AH840,ESITI_QUESTIONARI!AJ840:AL840,ESITI_QUESTIONARI!AN840,ESITI_QUESTIONARI!AQ840)),"NON RISPONDE",AVERAGE(ESITI_QUESTIONARI!N840:T840,ESITI_QUESTIONARI!V840:X840,ESITI_QUESTIONARI!Z840:AD840,ESITI_QUESTIONARI!AF840:AH840,ESITI_QUESTIONARI!AJ840:AL840,ESITI_QUESTIONARI!AN840,ESITI_QUESTIONARI!AQ840)))</f>
        <v/>
      </c>
    </row>
    <row r="841" spans="1:8">
      <c r="A841" t="str">
        <f>IF(ESITI_QUESTIONARI!A841="","",TRIM(ESITI_QUESTIONARI!A841))</f>
        <v/>
      </c>
      <c r="B841" t="str">
        <f t="shared" si="14"/>
        <v/>
      </c>
      <c r="C841" t="str">
        <f>IF(ESITI_QUESTIONARI!C841="","",TRIM(ESITI_QUESTIONARI!C841))</f>
        <v/>
      </c>
      <c r="D841" t="str">
        <f>IFERROR(UPPER(TRIM(ESITI_QUESTIONARI!U841)),"")</f>
        <v/>
      </c>
      <c r="E841" t="str">
        <f>IFERROR(UPPER(TRIM(ESITI_QUESTIONARI!Y841)),"")</f>
        <v/>
      </c>
      <c r="F841" t="str">
        <f>IFERROR(UPPER(TRIM(ESITI_QUESTIONARI!AE841)),"")</f>
        <v/>
      </c>
      <c r="G841" t="str">
        <f>IFERROR(UPPER(TRIM(ESITI_QUESTIONARI!AI841)),"")</f>
        <v/>
      </c>
      <c r="H841" s="8" t="str">
        <f>IF(C841="","",IF(ISERROR(AVERAGE(ESITI_QUESTIONARI!N841:T841,ESITI_QUESTIONARI!V841:X841,ESITI_QUESTIONARI!Z841:AD841,ESITI_QUESTIONARI!AF841:AH841,ESITI_QUESTIONARI!AJ841:AL841,ESITI_QUESTIONARI!AN841,ESITI_QUESTIONARI!AQ841)),"NON RISPONDE",AVERAGE(ESITI_QUESTIONARI!N841:T841,ESITI_QUESTIONARI!V841:X841,ESITI_QUESTIONARI!Z841:AD841,ESITI_QUESTIONARI!AF841:AH841,ESITI_QUESTIONARI!AJ841:AL841,ESITI_QUESTIONARI!AN841,ESITI_QUESTIONARI!AQ841)))</f>
        <v/>
      </c>
    </row>
    <row r="842" spans="1:8">
      <c r="A842" t="str">
        <f>IF(ESITI_QUESTIONARI!A842="","",TRIM(ESITI_QUESTIONARI!A842))</f>
        <v/>
      </c>
      <c r="B842" t="str">
        <f t="shared" si="14"/>
        <v/>
      </c>
      <c r="C842" t="str">
        <f>IF(ESITI_QUESTIONARI!C842="","",TRIM(ESITI_QUESTIONARI!C842))</f>
        <v/>
      </c>
      <c r="D842" t="str">
        <f>IFERROR(UPPER(TRIM(ESITI_QUESTIONARI!U842)),"")</f>
        <v/>
      </c>
      <c r="E842" t="str">
        <f>IFERROR(UPPER(TRIM(ESITI_QUESTIONARI!Y842)),"")</f>
        <v/>
      </c>
      <c r="F842" t="str">
        <f>IFERROR(UPPER(TRIM(ESITI_QUESTIONARI!AE842)),"")</f>
        <v/>
      </c>
      <c r="G842" t="str">
        <f>IFERROR(UPPER(TRIM(ESITI_QUESTIONARI!AI842)),"")</f>
        <v/>
      </c>
      <c r="H842" s="8" t="str">
        <f>IF(C842="","",IF(ISERROR(AVERAGE(ESITI_QUESTIONARI!N842:T842,ESITI_QUESTIONARI!V842:X842,ESITI_QUESTIONARI!Z842:AD842,ESITI_QUESTIONARI!AF842:AH842,ESITI_QUESTIONARI!AJ842:AL842,ESITI_QUESTIONARI!AN842,ESITI_QUESTIONARI!AQ842)),"NON RISPONDE",AVERAGE(ESITI_QUESTIONARI!N842:T842,ESITI_QUESTIONARI!V842:X842,ESITI_QUESTIONARI!Z842:AD842,ESITI_QUESTIONARI!AF842:AH842,ESITI_QUESTIONARI!AJ842:AL842,ESITI_QUESTIONARI!AN842,ESITI_QUESTIONARI!AQ842)))</f>
        <v/>
      </c>
    </row>
    <row r="843" spans="1:8">
      <c r="A843" t="str">
        <f>IF(ESITI_QUESTIONARI!A843="","",TRIM(ESITI_QUESTIONARI!A843))</f>
        <v/>
      </c>
      <c r="B843" t="str">
        <f t="shared" si="14"/>
        <v/>
      </c>
      <c r="C843" t="str">
        <f>IF(ESITI_QUESTIONARI!C843="","",TRIM(ESITI_QUESTIONARI!C843))</f>
        <v/>
      </c>
      <c r="D843" t="str">
        <f>IFERROR(UPPER(TRIM(ESITI_QUESTIONARI!U843)),"")</f>
        <v/>
      </c>
      <c r="E843" t="str">
        <f>IFERROR(UPPER(TRIM(ESITI_QUESTIONARI!Y843)),"")</f>
        <v/>
      </c>
      <c r="F843" t="str">
        <f>IFERROR(UPPER(TRIM(ESITI_QUESTIONARI!AE843)),"")</f>
        <v/>
      </c>
      <c r="G843" t="str">
        <f>IFERROR(UPPER(TRIM(ESITI_QUESTIONARI!AI843)),"")</f>
        <v/>
      </c>
      <c r="H843" s="8" t="str">
        <f>IF(C843="","",IF(ISERROR(AVERAGE(ESITI_QUESTIONARI!N843:T843,ESITI_QUESTIONARI!V843:X843,ESITI_QUESTIONARI!Z843:AD843,ESITI_QUESTIONARI!AF843:AH843,ESITI_QUESTIONARI!AJ843:AL843,ESITI_QUESTIONARI!AN843,ESITI_QUESTIONARI!AQ843)),"NON RISPONDE",AVERAGE(ESITI_QUESTIONARI!N843:T843,ESITI_QUESTIONARI!V843:X843,ESITI_QUESTIONARI!Z843:AD843,ESITI_QUESTIONARI!AF843:AH843,ESITI_QUESTIONARI!AJ843:AL843,ESITI_QUESTIONARI!AN843,ESITI_QUESTIONARI!AQ843)))</f>
        <v/>
      </c>
    </row>
    <row r="844" spans="1:8">
      <c r="A844" t="str">
        <f>IF(ESITI_QUESTIONARI!A844="","",TRIM(ESITI_QUESTIONARI!A844))</f>
        <v/>
      </c>
      <c r="B844" t="str">
        <f t="shared" si="14"/>
        <v/>
      </c>
      <c r="C844" t="str">
        <f>IF(ESITI_QUESTIONARI!C844="","",TRIM(ESITI_QUESTIONARI!C844))</f>
        <v/>
      </c>
      <c r="D844" t="str">
        <f>IFERROR(UPPER(TRIM(ESITI_QUESTIONARI!U844)),"")</f>
        <v/>
      </c>
      <c r="E844" t="str">
        <f>IFERROR(UPPER(TRIM(ESITI_QUESTIONARI!Y844)),"")</f>
        <v/>
      </c>
      <c r="F844" t="str">
        <f>IFERROR(UPPER(TRIM(ESITI_QUESTIONARI!AE844)),"")</f>
        <v/>
      </c>
      <c r="G844" t="str">
        <f>IFERROR(UPPER(TRIM(ESITI_QUESTIONARI!AI844)),"")</f>
        <v/>
      </c>
      <c r="H844" s="8" t="str">
        <f>IF(C844="","",IF(ISERROR(AVERAGE(ESITI_QUESTIONARI!N844:T844,ESITI_QUESTIONARI!V844:X844,ESITI_QUESTIONARI!Z844:AD844,ESITI_QUESTIONARI!AF844:AH844,ESITI_QUESTIONARI!AJ844:AL844,ESITI_QUESTIONARI!AN844,ESITI_QUESTIONARI!AQ844)),"NON RISPONDE",AVERAGE(ESITI_QUESTIONARI!N844:T844,ESITI_QUESTIONARI!V844:X844,ESITI_QUESTIONARI!Z844:AD844,ESITI_QUESTIONARI!AF844:AH844,ESITI_QUESTIONARI!AJ844:AL844,ESITI_QUESTIONARI!AN844,ESITI_QUESTIONARI!AQ844)))</f>
        <v/>
      </c>
    </row>
    <row r="845" spans="1:8">
      <c r="A845" t="str">
        <f>IF(ESITI_QUESTIONARI!A845="","",TRIM(ESITI_QUESTIONARI!A845))</f>
        <v/>
      </c>
      <c r="B845" t="str">
        <f t="shared" si="14"/>
        <v/>
      </c>
      <c r="C845" t="str">
        <f>IF(ESITI_QUESTIONARI!C845="","",TRIM(ESITI_QUESTIONARI!C845))</f>
        <v/>
      </c>
      <c r="D845" t="str">
        <f>IFERROR(UPPER(TRIM(ESITI_QUESTIONARI!U845)),"")</f>
        <v/>
      </c>
      <c r="E845" t="str">
        <f>IFERROR(UPPER(TRIM(ESITI_QUESTIONARI!Y845)),"")</f>
        <v/>
      </c>
      <c r="F845" t="str">
        <f>IFERROR(UPPER(TRIM(ESITI_QUESTIONARI!AE845)),"")</f>
        <v/>
      </c>
      <c r="G845" t="str">
        <f>IFERROR(UPPER(TRIM(ESITI_QUESTIONARI!AI845)),"")</f>
        <v/>
      </c>
      <c r="H845" s="8" t="str">
        <f>IF(C845="","",IF(ISERROR(AVERAGE(ESITI_QUESTIONARI!N845:T845,ESITI_QUESTIONARI!V845:X845,ESITI_QUESTIONARI!Z845:AD845,ESITI_QUESTIONARI!AF845:AH845,ESITI_QUESTIONARI!AJ845:AL845,ESITI_QUESTIONARI!AN845,ESITI_QUESTIONARI!AQ845)),"NON RISPONDE",AVERAGE(ESITI_QUESTIONARI!N845:T845,ESITI_QUESTIONARI!V845:X845,ESITI_QUESTIONARI!Z845:AD845,ESITI_QUESTIONARI!AF845:AH845,ESITI_QUESTIONARI!AJ845:AL845,ESITI_QUESTIONARI!AN845,ESITI_QUESTIONARI!AQ845)))</f>
        <v/>
      </c>
    </row>
    <row r="846" spans="1:8">
      <c r="A846" t="str">
        <f>IF(ESITI_QUESTIONARI!A846="","",TRIM(ESITI_QUESTIONARI!A846))</f>
        <v/>
      </c>
      <c r="B846" t="str">
        <f t="shared" si="14"/>
        <v/>
      </c>
      <c r="C846" t="str">
        <f>IF(ESITI_QUESTIONARI!C846="","",TRIM(ESITI_QUESTIONARI!C846))</f>
        <v/>
      </c>
      <c r="D846" t="str">
        <f>IFERROR(UPPER(TRIM(ESITI_QUESTIONARI!U846)),"")</f>
        <v/>
      </c>
      <c r="E846" t="str">
        <f>IFERROR(UPPER(TRIM(ESITI_QUESTIONARI!Y846)),"")</f>
        <v/>
      </c>
      <c r="F846" t="str">
        <f>IFERROR(UPPER(TRIM(ESITI_QUESTIONARI!AE846)),"")</f>
        <v/>
      </c>
      <c r="G846" t="str">
        <f>IFERROR(UPPER(TRIM(ESITI_QUESTIONARI!AI846)),"")</f>
        <v/>
      </c>
      <c r="H846" s="8" t="str">
        <f>IF(C846="","",IF(ISERROR(AVERAGE(ESITI_QUESTIONARI!N846:T846,ESITI_QUESTIONARI!V846:X846,ESITI_QUESTIONARI!Z846:AD846,ESITI_QUESTIONARI!AF846:AH846,ESITI_QUESTIONARI!AJ846:AL846,ESITI_QUESTIONARI!AN846,ESITI_QUESTIONARI!AQ846)),"NON RISPONDE",AVERAGE(ESITI_QUESTIONARI!N846:T846,ESITI_QUESTIONARI!V846:X846,ESITI_QUESTIONARI!Z846:AD846,ESITI_QUESTIONARI!AF846:AH846,ESITI_QUESTIONARI!AJ846:AL846,ESITI_QUESTIONARI!AN846,ESITI_QUESTIONARI!AQ846)))</f>
        <v/>
      </c>
    </row>
    <row r="847" spans="1:8">
      <c r="A847" t="str">
        <f>IF(ESITI_QUESTIONARI!A847="","",TRIM(ESITI_QUESTIONARI!A847))</f>
        <v/>
      </c>
      <c r="B847" t="str">
        <f t="shared" si="14"/>
        <v/>
      </c>
      <c r="C847" t="str">
        <f>IF(ESITI_QUESTIONARI!C847="","",TRIM(ESITI_QUESTIONARI!C847))</f>
        <v/>
      </c>
      <c r="D847" t="str">
        <f>IFERROR(UPPER(TRIM(ESITI_QUESTIONARI!U847)),"")</f>
        <v/>
      </c>
      <c r="E847" t="str">
        <f>IFERROR(UPPER(TRIM(ESITI_QUESTIONARI!Y847)),"")</f>
        <v/>
      </c>
      <c r="F847" t="str">
        <f>IFERROR(UPPER(TRIM(ESITI_QUESTIONARI!AE847)),"")</f>
        <v/>
      </c>
      <c r="G847" t="str">
        <f>IFERROR(UPPER(TRIM(ESITI_QUESTIONARI!AI847)),"")</f>
        <v/>
      </c>
      <c r="H847" s="8" t="str">
        <f>IF(C847="","",IF(ISERROR(AVERAGE(ESITI_QUESTIONARI!N847:T847,ESITI_QUESTIONARI!V847:X847,ESITI_QUESTIONARI!Z847:AD847,ESITI_QUESTIONARI!AF847:AH847,ESITI_QUESTIONARI!AJ847:AL847,ESITI_QUESTIONARI!AN847,ESITI_QUESTIONARI!AQ847)),"NON RISPONDE",AVERAGE(ESITI_QUESTIONARI!N847:T847,ESITI_QUESTIONARI!V847:X847,ESITI_QUESTIONARI!Z847:AD847,ESITI_QUESTIONARI!AF847:AH847,ESITI_QUESTIONARI!AJ847:AL847,ESITI_QUESTIONARI!AN847,ESITI_QUESTIONARI!AQ847)))</f>
        <v/>
      </c>
    </row>
    <row r="848" spans="1:8">
      <c r="A848" t="str">
        <f>IF(ESITI_QUESTIONARI!A848="","",TRIM(ESITI_QUESTIONARI!A848))</f>
        <v/>
      </c>
      <c r="B848" t="str">
        <f t="shared" si="14"/>
        <v/>
      </c>
      <c r="C848" t="str">
        <f>IF(ESITI_QUESTIONARI!C848="","",TRIM(ESITI_QUESTIONARI!C848))</f>
        <v/>
      </c>
      <c r="D848" t="str">
        <f>IFERROR(UPPER(TRIM(ESITI_QUESTIONARI!U848)),"")</f>
        <v/>
      </c>
      <c r="E848" t="str">
        <f>IFERROR(UPPER(TRIM(ESITI_QUESTIONARI!Y848)),"")</f>
        <v/>
      </c>
      <c r="F848" t="str">
        <f>IFERROR(UPPER(TRIM(ESITI_QUESTIONARI!AE848)),"")</f>
        <v/>
      </c>
      <c r="G848" t="str">
        <f>IFERROR(UPPER(TRIM(ESITI_QUESTIONARI!AI848)),"")</f>
        <v/>
      </c>
      <c r="H848" s="8" t="str">
        <f>IF(C848="","",IF(ISERROR(AVERAGE(ESITI_QUESTIONARI!N848:T848,ESITI_QUESTIONARI!V848:X848,ESITI_QUESTIONARI!Z848:AD848,ESITI_QUESTIONARI!AF848:AH848,ESITI_QUESTIONARI!AJ848:AL848,ESITI_QUESTIONARI!AN848,ESITI_QUESTIONARI!AQ848)),"NON RISPONDE",AVERAGE(ESITI_QUESTIONARI!N848:T848,ESITI_QUESTIONARI!V848:X848,ESITI_QUESTIONARI!Z848:AD848,ESITI_QUESTIONARI!AF848:AH848,ESITI_QUESTIONARI!AJ848:AL848,ESITI_QUESTIONARI!AN848,ESITI_QUESTIONARI!AQ848)))</f>
        <v/>
      </c>
    </row>
    <row r="849" spans="1:8">
      <c r="A849" t="str">
        <f>IF(ESITI_QUESTIONARI!A849="","",TRIM(ESITI_QUESTIONARI!A849))</f>
        <v/>
      </c>
      <c r="B849" t="str">
        <f t="shared" si="14"/>
        <v/>
      </c>
      <c r="C849" t="str">
        <f>IF(ESITI_QUESTIONARI!C849="","",TRIM(ESITI_QUESTIONARI!C849))</f>
        <v/>
      </c>
      <c r="D849" t="str">
        <f>IFERROR(UPPER(TRIM(ESITI_QUESTIONARI!U849)),"")</f>
        <v/>
      </c>
      <c r="E849" t="str">
        <f>IFERROR(UPPER(TRIM(ESITI_QUESTIONARI!Y849)),"")</f>
        <v/>
      </c>
      <c r="F849" t="str">
        <f>IFERROR(UPPER(TRIM(ESITI_QUESTIONARI!AE849)),"")</f>
        <v/>
      </c>
      <c r="G849" t="str">
        <f>IFERROR(UPPER(TRIM(ESITI_QUESTIONARI!AI849)),"")</f>
        <v/>
      </c>
      <c r="H849" s="8" t="str">
        <f>IF(C849="","",IF(ISERROR(AVERAGE(ESITI_QUESTIONARI!N849:T849,ESITI_QUESTIONARI!V849:X849,ESITI_QUESTIONARI!Z849:AD849,ESITI_QUESTIONARI!AF849:AH849,ESITI_QUESTIONARI!AJ849:AL849,ESITI_QUESTIONARI!AN849,ESITI_QUESTIONARI!AQ849)),"NON RISPONDE",AVERAGE(ESITI_QUESTIONARI!N849:T849,ESITI_QUESTIONARI!V849:X849,ESITI_QUESTIONARI!Z849:AD849,ESITI_QUESTIONARI!AF849:AH849,ESITI_QUESTIONARI!AJ849:AL849,ESITI_QUESTIONARI!AN849,ESITI_QUESTIONARI!AQ849)))</f>
        <v/>
      </c>
    </row>
    <row r="850" spans="1:8">
      <c r="A850" t="str">
        <f>IF(ESITI_QUESTIONARI!A850="","",TRIM(ESITI_QUESTIONARI!A850))</f>
        <v/>
      </c>
      <c r="B850" t="str">
        <f t="shared" si="14"/>
        <v/>
      </c>
      <c r="C850" t="str">
        <f>IF(ESITI_QUESTIONARI!C850="","",TRIM(ESITI_QUESTIONARI!C850))</f>
        <v/>
      </c>
      <c r="D850" t="str">
        <f>IFERROR(UPPER(TRIM(ESITI_QUESTIONARI!U850)),"")</f>
        <v/>
      </c>
      <c r="E850" t="str">
        <f>IFERROR(UPPER(TRIM(ESITI_QUESTIONARI!Y850)),"")</f>
        <v/>
      </c>
      <c r="F850" t="str">
        <f>IFERROR(UPPER(TRIM(ESITI_QUESTIONARI!AE850)),"")</f>
        <v/>
      </c>
      <c r="G850" t="str">
        <f>IFERROR(UPPER(TRIM(ESITI_QUESTIONARI!AI850)),"")</f>
        <v/>
      </c>
      <c r="H850" s="8" t="str">
        <f>IF(C850="","",IF(ISERROR(AVERAGE(ESITI_QUESTIONARI!N850:T850,ESITI_QUESTIONARI!V850:X850,ESITI_QUESTIONARI!Z850:AD850,ESITI_QUESTIONARI!AF850:AH850,ESITI_QUESTIONARI!AJ850:AL850,ESITI_QUESTIONARI!AN850,ESITI_QUESTIONARI!AQ850)),"NON RISPONDE",AVERAGE(ESITI_QUESTIONARI!N850:T850,ESITI_QUESTIONARI!V850:X850,ESITI_QUESTIONARI!Z850:AD850,ESITI_QUESTIONARI!AF850:AH850,ESITI_QUESTIONARI!AJ850:AL850,ESITI_QUESTIONARI!AN850,ESITI_QUESTIONARI!AQ850)))</f>
        <v/>
      </c>
    </row>
    <row r="851" spans="1:8">
      <c r="A851" t="str">
        <f>IF(ESITI_QUESTIONARI!A851="","",TRIM(ESITI_QUESTIONARI!A851))</f>
        <v/>
      </c>
      <c r="B851" t="str">
        <f t="shared" si="14"/>
        <v/>
      </c>
      <c r="C851" t="str">
        <f>IF(ESITI_QUESTIONARI!C851="","",TRIM(ESITI_QUESTIONARI!C851))</f>
        <v/>
      </c>
      <c r="D851" t="str">
        <f>IFERROR(UPPER(TRIM(ESITI_QUESTIONARI!U851)),"")</f>
        <v/>
      </c>
      <c r="E851" t="str">
        <f>IFERROR(UPPER(TRIM(ESITI_QUESTIONARI!Y851)),"")</f>
        <v/>
      </c>
      <c r="F851" t="str">
        <f>IFERROR(UPPER(TRIM(ESITI_QUESTIONARI!AE851)),"")</f>
        <v/>
      </c>
      <c r="G851" t="str">
        <f>IFERROR(UPPER(TRIM(ESITI_QUESTIONARI!AI851)),"")</f>
        <v/>
      </c>
      <c r="H851" s="8" t="str">
        <f>IF(C851="","",IF(ISERROR(AVERAGE(ESITI_QUESTIONARI!N851:T851,ESITI_QUESTIONARI!V851:X851,ESITI_QUESTIONARI!Z851:AD851,ESITI_QUESTIONARI!AF851:AH851,ESITI_QUESTIONARI!AJ851:AL851,ESITI_QUESTIONARI!AN851,ESITI_QUESTIONARI!AQ851)),"NON RISPONDE",AVERAGE(ESITI_QUESTIONARI!N851:T851,ESITI_QUESTIONARI!V851:X851,ESITI_QUESTIONARI!Z851:AD851,ESITI_QUESTIONARI!AF851:AH851,ESITI_QUESTIONARI!AJ851:AL851,ESITI_QUESTIONARI!AN851,ESITI_QUESTIONARI!AQ851)))</f>
        <v/>
      </c>
    </row>
    <row r="852" spans="1:8">
      <c r="A852" t="str">
        <f>IF(ESITI_QUESTIONARI!A852="","",TRIM(ESITI_QUESTIONARI!A852))</f>
        <v/>
      </c>
      <c r="B852" t="str">
        <f t="shared" si="14"/>
        <v/>
      </c>
      <c r="C852" t="str">
        <f>IF(ESITI_QUESTIONARI!C852="","",TRIM(ESITI_QUESTIONARI!C852))</f>
        <v/>
      </c>
      <c r="D852" t="str">
        <f>IFERROR(UPPER(TRIM(ESITI_QUESTIONARI!U852)),"")</f>
        <v/>
      </c>
      <c r="E852" t="str">
        <f>IFERROR(UPPER(TRIM(ESITI_QUESTIONARI!Y852)),"")</f>
        <v/>
      </c>
      <c r="F852" t="str">
        <f>IFERROR(UPPER(TRIM(ESITI_QUESTIONARI!AE852)),"")</f>
        <v/>
      </c>
      <c r="G852" t="str">
        <f>IFERROR(UPPER(TRIM(ESITI_QUESTIONARI!AI852)),"")</f>
        <v/>
      </c>
      <c r="H852" s="8" t="str">
        <f>IF(C852="","",IF(ISERROR(AVERAGE(ESITI_QUESTIONARI!N852:T852,ESITI_QUESTIONARI!V852:X852,ESITI_QUESTIONARI!Z852:AD852,ESITI_QUESTIONARI!AF852:AH852,ESITI_QUESTIONARI!AJ852:AL852,ESITI_QUESTIONARI!AN852,ESITI_QUESTIONARI!AQ852)),"NON RISPONDE",AVERAGE(ESITI_QUESTIONARI!N852:T852,ESITI_QUESTIONARI!V852:X852,ESITI_QUESTIONARI!Z852:AD852,ESITI_QUESTIONARI!AF852:AH852,ESITI_QUESTIONARI!AJ852:AL852,ESITI_QUESTIONARI!AN852,ESITI_QUESTIONARI!AQ852)))</f>
        <v/>
      </c>
    </row>
    <row r="853" spans="1:8">
      <c r="A853" t="str">
        <f>IF(ESITI_QUESTIONARI!A853="","",TRIM(ESITI_QUESTIONARI!A853))</f>
        <v/>
      </c>
      <c r="B853" t="str">
        <f t="shared" si="14"/>
        <v/>
      </c>
      <c r="C853" t="str">
        <f>IF(ESITI_QUESTIONARI!C853="","",TRIM(ESITI_QUESTIONARI!C853))</f>
        <v/>
      </c>
      <c r="D853" t="str">
        <f>IFERROR(UPPER(TRIM(ESITI_QUESTIONARI!U853)),"")</f>
        <v/>
      </c>
      <c r="E853" t="str">
        <f>IFERROR(UPPER(TRIM(ESITI_QUESTIONARI!Y853)),"")</f>
        <v/>
      </c>
      <c r="F853" t="str">
        <f>IFERROR(UPPER(TRIM(ESITI_QUESTIONARI!AE853)),"")</f>
        <v/>
      </c>
      <c r="G853" t="str">
        <f>IFERROR(UPPER(TRIM(ESITI_QUESTIONARI!AI853)),"")</f>
        <v/>
      </c>
      <c r="H853" s="8" t="str">
        <f>IF(C853="","",IF(ISERROR(AVERAGE(ESITI_QUESTIONARI!N853:T853,ESITI_QUESTIONARI!V853:X853,ESITI_QUESTIONARI!Z853:AD853,ESITI_QUESTIONARI!AF853:AH853,ESITI_QUESTIONARI!AJ853:AL853,ESITI_QUESTIONARI!AN853,ESITI_QUESTIONARI!AQ853)),"NON RISPONDE",AVERAGE(ESITI_QUESTIONARI!N853:T853,ESITI_QUESTIONARI!V853:X853,ESITI_QUESTIONARI!Z853:AD853,ESITI_QUESTIONARI!AF853:AH853,ESITI_QUESTIONARI!AJ853:AL853,ESITI_QUESTIONARI!AN853,ESITI_QUESTIONARI!AQ853)))</f>
        <v/>
      </c>
    </row>
    <row r="854" spans="1:8">
      <c r="A854" t="str">
        <f>IF(ESITI_QUESTIONARI!A854="","",TRIM(ESITI_QUESTIONARI!A854))</f>
        <v/>
      </c>
      <c r="B854" t="str">
        <f t="shared" si="14"/>
        <v/>
      </c>
      <c r="C854" t="str">
        <f>IF(ESITI_QUESTIONARI!C854="","",TRIM(ESITI_QUESTIONARI!C854))</f>
        <v/>
      </c>
      <c r="D854" t="str">
        <f>IFERROR(UPPER(TRIM(ESITI_QUESTIONARI!U854)),"")</f>
        <v/>
      </c>
      <c r="E854" t="str">
        <f>IFERROR(UPPER(TRIM(ESITI_QUESTIONARI!Y854)),"")</f>
        <v/>
      </c>
      <c r="F854" t="str">
        <f>IFERROR(UPPER(TRIM(ESITI_QUESTIONARI!AE854)),"")</f>
        <v/>
      </c>
      <c r="G854" t="str">
        <f>IFERROR(UPPER(TRIM(ESITI_QUESTIONARI!AI854)),"")</f>
        <v/>
      </c>
      <c r="H854" s="8" t="str">
        <f>IF(C854="","",IF(ISERROR(AVERAGE(ESITI_QUESTIONARI!N854:T854,ESITI_QUESTIONARI!V854:X854,ESITI_QUESTIONARI!Z854:AD854,ESITI_QUESTIONARI!AF854:AH854,ESITI_QUESTIONARI!AJ854:AL854,ESITI_QUESTIONARI!AN854,ESITI_QUESTIONARI!AQ854)),"NON RISPONDE",AVERAGE(ESITI_QUESTIONARI!N854:T854,ESITI_QUESTIONARI!V854:X854,ESITI_QUESTIONARI!Z854:AD854,ESITI_QUESTIONARI!AF854:AH854,ESITI_QUESTIONARI!AJ854:AL854,ESITI_QUESTIONARI!AN854,ESITI_QUESTIONARI!AQ854)))</f>
        <v/>
      </c>
    </row>
    <row r="855" spans="1:8">
      <c r="A855" t="str">
        <f>IF(ESITI_QUESTIONARI!A855="","",TRIM(ESITI_QUESTIONARI!A855))</f>
        <v/>
      </c>
      <c r="B855" t="str">
        <f t="shared" si="14"/>
        <v/>
      </c>
      <c r="C855" t="str">
        <f>IF(ESITI_QUESTIONARI!C855="","",TRIM(ESITI_QUESTIONARI!C855))</f>
        <v/>
      </c>
      <c r="D855" t="str">
        <f>IFERROR(UPPER(TRIM(ESITI_QUESTIONARI!U855)),"")</f>
        <v/>
      </c>
      <c r="E855" t="str">
        <f>IFERROR(UPPER(TRIM(ESITI_QUESTIONARI!Y855)),"")</f>
        <v/>
      </c>
      <c r="F855" t="str">
        <f>IFERROR(UPPER(TRIM(ESITI_QUESTIONARI!AE855)),"")</f>
        <v/>
      </c>
      <c r="G855" t="str">
        <f>IFERROR(UPPER(TRIM(ESITI_QUESTIONARI!AI855)),"")</f>
        <v/>
      </c>
      <c r="H855" s="8" t="str">
        <f>IF(C855="","",IF(ISERROR(AVERAGE(ESITI_QUESTIONARI!N855:T855,ESITI_QUESTIONARI!V855:X855,ESITI_QUESTIONARI!Z855:AD855,ESITI_QUESTIONARI!AF855:AH855,ESITI_QUESTIONARI!AJ855:AL855,ESITI_QUESTIONARI!AN855,ESITI_QUESTIONARI!AQ855)),"NON RISPONDE",AVERAGE(ESITI_QUESTIONARI!N855:T855,ESITI_QUESTIONARI!V855:X855,ESITI_QUESTIONARI!Z855:AD855,ESITI_QUESTIONARI!AF855:AH855,ESITI_QUESTIONARI!AJ855:AL855,ESITI_QUESTIONARI!AN855,ESITI_QUESTIONARI!AQ855)))</f>
        <v/>
      </c>
    </row>
    <row r="856" spans="1:8">
      <c r="A856" t="str">
        <f>IF(ESITI_QUESTIONARI!A856="","",TRIM(ESITI_QUESTIONARI!A856))</f>
        <v/>
      </c>
      <c r="B856" t="str">
        <f t="shared" si="14"/>
        <v/>
      </c>
      <c r="C856" t="str">
        <f>IF(ESITI_QUESTIONARI!C856="","",TRIM(ESITI_QUESTIONARI!C856))</f>
        <v/>
      </c>
      <c r="D856" t="str">
        <f>IFERROR(UPPER(TRIM(ESITI_QUESTIONARI!U856)),"")</f>
        <v/>
      </c>
      <c r="E856" t="str">
        <f>IFERROR(UPPER(TRIM(ESITI_QUESTIONARI!Y856)),"")</f>
        <v/>
      </c>
      <c r="F856" t="str">
        <f>IFERROR(UPPER(TRIM(ESITI_QUESTIONARI!AE856)),"")</f>
        <v/>
      </c>
      <c r="G856" t="str">
        <f>IFERROR(UPPER(TRIM(ESITI_QUESTIONARI!AI856)),"")</f>
        <v/>
      </c>
      <c r="H856" s="8" t="str">
        <f>IF(C856="","",IF(ISERROR(AVERAGE(ESITI_QUESTIONARI!N856:T856,ESITI_QUESTIONARI!V856:X856,ESITI_QUESTIONARI!Z856:AD856,ESITI_QUESTIONARI!AF856:AH856,ESITI_QUESTIONARI!AJ856:AL856,ESITI_QUESTIONARI!AN856,ESITI_QUESTIONARI!AQ856)),"NON RISPONDE",AVERAGE(ESITI_QUESTIONARI!N856:T856,ESITI_QUESTIONARI!V856:X856,ESITI_QUESTIONARI!Z856:AD856,ESITI_QUESTIONARI!AF856:AH856,ESITI_QUESTIONARI!AJ856:AL856,ESITI_QUESTIONARI!AN856,ESITI_QUESTIONARI!AQ856)))</f>
        <v/>
      </c>
    </row>
    <row r="857" spans="1:8">
      <c r="A857" t="str">
        <f>IF(ESITI_QUESTIONARI!A857="","",TRIM(ESITI_QUESTIONARI!A857))</f>
        <v/>
      </c>
      <c r="B857" t="str">
        <f t="shared" si="14"/>
        <v/>
      </c>
      <c r="C857" t="str">
        <f>IF(ESITI_QUESTIONARI!C857="","",TRIM(ESITI_QUESTIONARI!C857))</f>
        <v/>
      </c>
      <c r="D857" t="str">
        <f>IFERROR(UPPER(TRIM(ESITI_QUESTIONARI!U857)),"")</f>
        <v/>
      </c>
      <c r="E857" t="str">
        <f>IFERROR(UPPER(TRIM(ESITI_QUESTIONARI!Y857)),"")</f>
        <v/>
      </c>
      <c r="F857" t="str">
        <f>IFERROR(UPPER(TRIM(ESITI_QUESTIONARI!AE857)),"")</f>
        <v/>
      </c>
      <c r="G857" t="str">
        <f>IFERROR(UPPER(TRIM(ESITI_QUESTIONARI!AI857)),"")</f>
        <v/>
      </c>
      <c r="H857" s="8" t="str">
        <f>IF(C857="","",IF(ISERROR(AVERAGE(ESITI_QUESTIONARI!N857:T857,ESITI_QUESTIONARI!V857:X857,ESITI_QUESTIONARI!Z857:AD857,ESITI_QUESTIONARI!AF857:AH857,ESITI_QUESTIONARI!AJ857:AL857,ESITI_QUESTIONARI!AN857,ESITI_QUESTIONARI!AQ857)),"NON RISPONDE",AVERAGE(ESITI_QUESTIONARI!N857:T857,ESITI_QUESTIONARI!V857:X857,ESITI_QUESTIONARI!Z857:AD857,ESITI_QUESTIONARI!AF857:AH857,ESITI_QUESTIONARI!AJ857:AL857,ESITI_QUESTIONARI!AN857,ESITI_QUESTIONARI!AQ857)))</f>
        <v/>
      </c>
    </row>
    <row r="858" spans="1:8">
      <c r="A858" t="str">
        <f>IF(ESITI_QUESTIONARI!A858="","",TRIM(ESITI_QUESTIONARI!A858))</f>
        <v/>
      </c>
      <c r="B858" t="str">
        <f t="shared" si="14"/>
        <v/>
      </c>
      <c r="C858" t="str">
        <f>IF(ESITI_QUESTIONARI!C858="","",TRIM(ESITI_QUESTIONARI!C858))</f>
        <v/>
      </c>
      <c r="D858" t="str">
        <f>IFERROR(UPPER(TRIM(ESITI_QUESTIONARI!U858)),"")</f>
        <v/>
      </c>
      <c r="E858" t="str">
        <f>IFERROR(UPPER(TRIM(ESITI_QUESTIONARI!Y858)),"")</f>
        <v/>
      </c>
      <c r="F858" t="str">
        <f>IFERROR(UPPER(TRIM(ESITI_QUESTIONARI!AE858)),"")</f>
        <v/>
      </c>
      <c r="G858" t="str">
        <f>IFERROR(UPPER(TRIM(ESITI_QUESTIONARI!AI858)),"")</f>
        <v/>
      </c>
      <c r="H858" s="8" t="str">
        <f>IF(C858="","",IF(ISERROR(AVERAGE(ESITI_QUESTIONARI!N858:T858,ESITI_QUESTIONARI!V858:X858,ESITI_QUESTIONARI!Z858:AD858,ESITI_QUESTIONARI!AF858:AH858,ESITI_QUESTIONARI!AJ858:AL858,ESITI_QUESTIONARI!AN858,ESITI_QUESTIONARI!AQ858)),"NON RISPONDE",AVERAGE(ESITI_QUESTIONARI!N858:T858,ESITI_QUESTIONARI!V858:X858,ESITI_QUESTIONARI!Z858:AD858,ESITI_QUESTIONARI!AF858:AH858,ESITI_QUESTIONARI!AJ858:AL858,ESITI_QUESTIONARI!AN858,ESITI_QUESTIONARI!AQ858)))</f>
        <v/>
      </c>
    </row>
    <row r="859" spans="1:8">
      <c r="A859" t="str">
        <f>IF(ESITI_QUESTIONARI!A859="","",TRIM(ESITI_QUESTIONARI!A859))</f>
        <v/>
      </c>
      <c r="B859" t="str">
        <f t="shared" si="14"/>
        <v/>
      </c>
      <c r="C859" t="str">
        <f>IF(ESITI_QUESTIONARI!C859="","",TRIM(ESITI_QUESTIONARI!C859))</f>
        <v/>
      </c>
      <c r="D859" t="str">
        <f>IFERROR(UPPER(TRIM(ESITI_QUESTIONARI!U859)),"")</f>
        <v/>
      </c>
      <c r="E859" t="str">
        <f>IFERROR(UPPER(TRIM(ESITI_QUESTIONARI!Y859)),"")</f>
        <v/>
      </c>
      <c r="F859" t="str">
        <f>IFERROR(UPPER(TRIM(ESITI_QUESTIONARI!AE859)),"")</f>
        <v/>
      </c>
      <c r="G859" t="str">
        <f>IFERROR(UPPER(TRIM(ESITI_QUESTIONARI!AI859)),"")</f>
        <v/>
      </c>
      <c r="H859" s="8" t="str">
        <f>IF(C859="","",IF(ISERROR(AVERAGE(ESITI_QUESTIONARI!N859:T859,ESITI_QUESTIONARI!V859:X859,ESITI_QUESTIONARI!Z859:AD859,ESITI_QUESTIONARI!AF859:AH859,ESITI_QUESTIONARI!AJ859:AL859,ESITI_QUESTIONARI!AN859,ESITI_QUESTIONARI!AQ859)),"NON RISPONDE",AVERAGE(ESITI_QUESTIONARI!N859:T859,ESITI_QUESTIONARI!V859:X859,ESITI_QUESTIONARI!Z859:AD859,ESITI_QUESTIONARI!AF859:AH859,ESITI_QUESTIONARI!AJ859:AL859,ESITI_QUESTIONARI!AN859,ESITI_QUESTIONARI!AQ859)))</f>
        <v/>
      </c>
    </row>
    <row r="860" spans="1:8">
      <c r="A860" t="str">
        <f>IF(ESITI_QUESTIONARI!A860="","",TRIM(ESITI_QUESTIONARI!A860))</f>
        <v/>
      </c>
      <c r="B860" t="str">
        <f t="shared" si="14"/>
        <v/>
      </c>
      <c r="C860" t="str">
        <f>IF(ESITI_QUESTIONARI!C860="","",TRIM(ESITI_QUESTIONARI!C860))</f>
        <v/>
      </c>
      <c r="D860" t="str">
        <f>IFERROR(UPPER(TRIM(ESITI_QUESTIONARI!U860)),"")</f>
        <v/>
      </c>
      <c r="E860" t="str">
        <f>IFERROR(UPPER(TRIM(ESITI_QUESTIONARI!Y860)),"")</f>
        <v/>
      </c>
      <c r="F860" t="str">
        <f>IFERROR(UPPER(TRIM(ESITI_QUESTIONARI!AE860)),"")</f>
        <v/>
      </c>
      <c r="G860" t="str">
        <f>IFERROR(UPPER(TRIM(ESITI_QUESTIONARI!AI860)),"")</f>
        <v/>
      </c>
      <c r="H860" s="8" t="str">
        <f>IF(C860="","",IF(ISERROR(AVERAGE(ESITI_QUESTIONARI!N860:T860,ESITI_QUESTIONARI!V860:X860,ESITI_QUESTIONARI!Z860:AD860,ESITI_QUESTIONARI!AF860:AH860,ESITI_QUESTIONARI!AJ860:AL860,ESITI_QUESTIONARI!AN860,ESITI_QUESTIONARI!AQ860)),"NON RISPONDE",AVERAGE(ESITI_QUESTIONARI!N860:T860,ESITI_QUESTIONARI!V860:X860,ESITI_QUESTIONARI!Z860:AD860,ESITI_QUESTIONARI!AF860:AH860,ESITI_QUESTIONARI!AJ860:AL860,ESITI_QUESTIONARI!AN860,ESITI_QUESTIONARI!AQ860)))</f>
        <v/>
      </c>
    </row>
    <row r="861" spans="1:8">
      <c r="A861" t="str">
        <f>IF(ESITI_QUESTIONARI!A861="","",TRIM(ESITI_QUESTIONARI!A861))</f>
        <v/>
      </c>
      <c r="B861" t="str">
        <f t="shared" si="14"/>
        <v/>
      </c>
      <c r="C861" t="str">
        <f>IF(ESITI_QUESTIONARI!C861="","",TRIM(ESITI_QUESTIONARI!C861))</f>
        <v/>
      </c>
      <c r="D861" t="str">
        <f>IFERROR(UPPER(TRIM(ESITI_QUESTIONARI!U861)),"")</f>
        <v/>
      </c>
      <c r="E861" t="str">
        <f>IFERROR(UPPER(TRIM(ESITI_QUESTIONARI!Y861)),"")</f>
        <v/>
      </c>
      <c r="F861" t="str">
        <f>IFERROR(UPPER(TRIM(ESITI_QUESTIONARI!AE861)),"")</f>
        <v/>
      </c>
      <c r="G861" t="str">
        <f>IFERROR(UPPER(TRIM(ESITI_QUESTIONARI!AI861)),"")</f>
        <v/>
      </c>
      <c r="H861" s="8" t="str">
        <f>IF(C861="","",IF(ISERROR(AVERAGE(ESITI_QUESTIONARI!N861:T861,ESITI_QUESTIONARI!V861:X861,ESITI_QUESTIONARI!Z861:AD861,ESITI_QUESTIONARI!AF861:AH861,ESITI_QUESTIONARI!AJ861:AL861,ESITI_QUESTIONARI!AN861,ESITI_QUESTIONARI!AQ861)),"NON RISPONDE",AVERAGE(ESITI_QUESTIONARI!N861:T861,ESITI_QUESTIONARI!V861:X861,ESITI_QUESTIONARI!Z861:AD861,ESITI_QUESTIONARI!AF861:AH861,ESITI_QUESTIONARI!AJ861:AL861,ESITI_QUESTIONARI!AN861,ESITI_QUESTIONARI!AQ861)))</f>
        <v/>
      </c>
    </row>
    <row r="862" spans="1:8">
      <c r="A862" t="str">
        <f>IF(ESITI_QUESTIONARI!A862="","",TRIM(ESITI_QUESTIONARI!A862))</f>
        <v/>
      </c>
      <c r="B862" t="str">
        <f t="shared" si="14"/>
        <v/>
      </c>
      <c r="C862" t="str">
        <f>IF(ESITI_QUESTIONARI!C862="","",TRIM(ESITI_QUESTIONARI!C862))</f>
        <v/>
      </c>
      <c r="D862" t="str">
        <f>IFERROR(UPPER(TRIM(ESITI_QUESTIONARI!U862)),"")</f>
        <v/>
      </c>
      <c r="E862" t="str">
        <f>IFERROR(UPPER(TRIM(ESITI_QUESTIONARI!Y862)),"")</f>
        <v/>
      </c>
      <c r="F862" t="str">
        <f>IFERROR(UPPER(TRIM(ESITI_QUESTIONARI!AE862)),"")</f>
        <v/>
      </c>
      <c r="G862" t="str">
        <f>IFERROR(UPPER(TRIM(ESITI_QUESTIONARI!AI862)),"")</f>
        <v/>
      </c>
      <c r="H862" s="8" t="str">
        <f>IF(C862="","",IF(ISERROR(AVERAGE(ESITI_QUESTIONARI!N862:T862,ESITI_QUESTIONARI!V862:X862,ESITI_QUESTIONARI!Z862:AD862,ESITI_QUESTIONARI!AF862:AH862,ESITI_QUESTIONARI!AJ862:AL862,ESITI_QUESTIONARI!AN862,ESITI_QUESTIONARI!AQ862)),"NON RISPONDE",AVERAGE(ESITI_QUESTIONARI!N862:T862,ESITI_QUESTIONARI!V862:X862,ESITI_QUESTIONARI!Z862:AD862,ESITI_QUESTIONARI!AF862:AH862,ESITI_QUESTIONARI!AJ862:AL862,ESITI_QUESTIONARI!AN862,ESITI_QUESTIONARI!AQ862)))</f>
        <v/>
      </c>
    </row>
    <row r="863" spans="1:8">
      <c r="A863" t="str">
        <f>IF(ESITI_QUESTIONARI!A863="","",TRIM(ESITI_QUESTIONARI!A863))</f>
        <v/>
      </c>
      <c r="B863" t="str">
        <f t="shared" si="14"/>
        <v/>
      </c>
      <c r="C863" t="str">
        <f>IF(ESITI_QUESTIONARI!C863="","",TRIM(ESITI_QUESTIONARI!C863))</f>
        <v/>
      </c>
      <c r="D863" t="str">
        <f>IFERROR(UPPER(TRIM(ESITI_QUESTIONARI!U863)),"")</f>
        <v/>
      </c>
      <c r="E863" t="str">
        <f>IFERROR(UPPER(TRIM(ESITI_QUESTIONARI!Y863)),"")</f>
        <v/>
      </c>
      <c r="F863" t="str">
        <f>IFERROR(UPPER(TRIM(ESITI_QUESTIONARI!AE863)),"")</f>
        <v/>
      </c>
      <c r="G863" t="str">
        <f>IFERROR(UPPER(TRIM(ESITI_QUESTIONARI!AI863)),"")</f>
        <v/>
      </c>
      <c r="H863" s="8" t="str">
        <f>IF(C863="","",IF(ISERROR(AVERAGE(ESITI_QUESTIONARI!N863:T863,ESITI_QUESTIONARI!V863:X863,ESITI_QUESTIONARI!Z863:AD863,ESITI_QUESTIONARI!AF863:AH863,ESITI_QUESTIONARI!AJ863:AL863,ESITI_QUESTIONARI!AN863,ESITI_QUESTIONARI!AQ863)),"NON RISPONDE",AVERAGE(ESITI_QUESTIONARI!N863:T863,ESITI_QUESTIONARI!V863:X863,ESITI_QUESTIONARI!Z863:AD863,ESITI_QUESTIONARI!AF863:AH863,ESITI_QUESTIONARI!AJ863:AL863,ESITI_QUESTIONARI!AN863,ESITI_QUESTIONARI!AQ863)))</f>
        <v/>
      </c>
    </row>
    <row r="864" spans="1:8">
      <c r="A864" t="str">
        <f>IF(ESITI_QUESTIONARI!A864="","",TRIM(ESITI_QUESTIONARI!A864))</f>
        <v/>
      </c>
      <c r="B864" t="str">
        <f t="shared" si="14"/>
        <v/>
      </c>
      <c r="C864" t="str">
        <f>IF(ESITI_QUESTIONARI!C864="","",TRIM(ESITI_QUESTIONARI!C864))</f>
        <v/>
      </c>
      <c r="D864" t="str">
        <f>IFERROR(UPPER(TRIM(ESITI_QUESTIONARI!U864)),"")</f>
        <v/>
      </c>
      <c r="E864" t="str">
        <f>IFERROR(UPPER(TRIM(ESITI_QUESTIONARI!Y864)),"")</f>
        <v/>
      </c>
      <c r="F864" t="str">
        <f>IFERROR(UPPER(TRIM(ESITI_QUESTIONARI!AE864)),"")</f>
        <v/>
      </c>
      <c r="G864" t="str">
        <f>IFERROR(UPPER(TRIM(ESITI_QUESTIONARI!AI864)),"")</f>
        <v/>
      </c>
      <c r="H864" s="8" t="str">
        <f>IF(C864="","",IF(ISERROR(AVERAGE(ESITI_QUESTIONARI!N864:T864,ESITI_QUESTIONARI!V864:X864,ESITI_QUESTIONARI!Z864:AD864,ESITI_QUESTIONARI!AF864:AH864,ESITI_QUESTIONARI!AJ864:AL864,ESITI_QUESTIONARI!AN864,ESITI_QUESTIONARI!AQ864)),"NON RISPONDE",AVERAGE(ESITI_QUESTIONARI!N864:T864,ESITI_QUESTIONARI!V864:X864,ESITI_QUESTIONARI!Z864:AD864,ESITI_QUESTIONARI!AF864:AH864,ESITI_QUESTIONARI!AJ864:AL864,ESITI_QUESTIONARI!AN864,ESITI_QUESTIONARI!AQ864)))</f>
        <v/>
      </c>
    </row>
    <row r="865" spans="1:8">
      <c r="A865" t="str">
        <f>IF(ESITI_QUESTIONARI!A865="","",TRIM(ESITI_QUESTIONARI!A865))</f>
        <v/>
      </c>
      <c r="B865" t="str">
        <f t="shared" si="14"/>
        <v/>
      </c>
      <c r="C865" t="str">
        <f>IF(ESITI_QUESTIONARI!C865="","",TRIM(ESITI_QUESTIONARI!C865))</f>
        <v/>
      </c>
      <c r="D865" t="str">
        <f>IFERROR(UPPER(TRIM(ESITI_QUESTIONARI!U865)),"")</f>
        <v/>
      </c>
      <c r="E865" t="str">
        <f>IFERROR(UPPER(TRIM(ESITI_QUESTIONARI!Y865)),"")</f>
        <v/>
      </c>
      <c r="F865" t="str">
        <f>IFERROR(UPPER(TRIM(ESITI_QUESTIONARI!AE865)),"")</f>
        <v/>
      </c>
      <c r="G865" t="str">
        <f>IFERROR(UPPER(TRIM(ESITI_QUESTIONARI!AI865)),"")</f>
        <v/>
      </c>
      <c r="H865" s="8" t="str">
        <f>IF(C865="","",IF(ISERROR(AVERAGE(ESITI_QUESTIONARI!N865:T865,ESITI_QUESTIONARI!V865:X865,ESITI_QUESTIONARI!Z865:AD865,ESITI_QUESTIONARI!AF865:AH865,ESITI_QUESTIONARI!AJ865:AL865,ESITI_QUESTIONARI!AN865,ESITI_QUESTIONARI!AQ865)),"NON RISPONDE",AVERAGE(ESITI_QUESTIONARI!N865:T865,ESITI_QUESTIONARI!V865:X865,ESITI_QUESTIONARI!Z865:AD865,ESITI_QUESTIONARI!AF865:AH865,ESITI_QUESTIONARI!AJ865:AL865,ESITI_QUESTIONARI!AN865,ESITI_QUESTIONARI!AQ865)))</f>
        <v/>
      </c>
    </row>
    <row r="866" spans="1:8">
      <c r="A866" t="str">
        <f>IF(ESITI_QUESTIONARI!A866="","",TRIM(ESITI_QUESTIONARI!A866))</f>
        <v/>
      </c>
      <c r="B866" t="str">
        <f t="shared" si="14"/>
        <v/>
      </c>
      <c r="C866" t="str">
        <f>IF(ESITI_QUESTIONARI!C866="","",TRIM(ESITI_QUESTIONARI!C866))</f>
        <v/>
      </c>
      <c r="D866" t="str">
        <f>IFERROR(UPPER(TRIM(ESITI_QUESTIONARI!U866)),"")</f>
        <v/>
      </c>
      <c r="E866" t="str">
        <f>IFERROR(UPPER(TRIM(ESITI_QUESTIONARI!Y866)),"")</f>
        <v/>
      </c>
      <c r="F866" t="str">
        <f>IFERROR(UPPER(TRIM(ESITI_QUESTIONARI!AE866)),"")</f>
        <v/>
      </c>
      <c r="G866" t="str">
        <f>IFERROR(UPPER(TRIM(ESITI_QUESTIONARI!AI866)),"")</f>
        <v/>
      </c>
      <c r="H866" s="8" t="str">
        <f>IF(C866="","",IF(ISERROR(AVERAGE(ESITI_QUESTIONARI!N866:T866,ESITI_QUESTIONARI!V866:X866,ESITI_QUESTIONARI!Z866:AD866,ESITI_QUESTIONARI!AF866:AH866,ESITI_QUESTIONARI!AJ866:AL866,ESITI_QUESTIONARI!AN866,ESITI_QUESTIONARI!AQ866)),"NON RISPONDE",AVERAGE(ESITI_QUESTIONARI!N866:T866,ESITI_QUESTIONARI!V866:X866,ESITI_QUESTIONARI!Z866:AD866,ESITI_QUESTIONARI!AF866:AH866,ESITI_QUESTIONARI!AJ866:AL866,ESITI_QUESTIONARI!AN866,ESITI_QUESTIONARI!AQ866)))</f>
        <v/>
      </c>
    </row>
    <row r="867" spans="1:8">
      <c r="A867" t="str">
        <f>IF(ESITI_QUESTIONARI!A867="","",TRIM(ESITI_QUESTIONARI!A867))</f>
        <v/>
      </c>
      <c r="B867" t="str">
        <f t="shared" si="14"/>
        <v/>
      </c>
      <c r="C867" t="str">
        <f>IF(ESITI_QUESTIONARI!C867="","",TRIM(ESITI_QUESTIONARI!C867))</f>
        <v/>
      </c>
      <c r="D867" t="str">
        <f>IFERROR(UPPER(TRIM(ESITI_QUESTIONARI!U867)),"")</f>
        <v/>
      </c>
      <c r="E867" t="str">
        <f>IFERROR(UPPER(TRIM(ESITI_QUESTIONARI!Y867)),"")</f>
        <v/>
      </c>
      <c r="F867" t="str">
        <f>IFERROR(UPPER(TRIM(ESITI_QUESTIONARI!AE867)),"")</f>
        <v/>
      </c>
      <c r="G867" t="str">
        <f>IFERROR(UPPER(TRIM(ESITI_QUESTIONARI!AI867)),"")</f>
        <v/>
      </c>
      <c r="H867" s="8" t="str">
        <f>IF(C867="","",IF(ISERROR(AVERAGE(ESITI_QUESTIONARI!N867:T867,ESITI_QUESTIONARI!V867:X867,ESITI_QUESTIONARI!Z867:AD867,ESITI_QUESTIONARI!AF867:AH867,ESITI_QUESTIONARI!AJ867:AL867,ESITI_QUESTIONARI!AN867,ESITI_QUESTIONARI!AQ867)),"NON RISPONDE",AVERAGE(ESITI_QUESTIONARI!N867:T867,ESITI_QUESTIONARI!V867:X867,ESITI_QUESTIONARI!Z867:AD867,ESITI_QUESTIONARI!AF867:AH867,ESITI_QUESTIONARI!AJ867:AL867,ESITI_QUESTIONARI!AN867,ESITI_QUESTIONARI!AQ867)))</f>
        <v/>
      </c>
    </row>
    <row r="868" spans="1:8">
      <c r="A868" t="str">
        <f>IF(ESITI_QUESTIONARI!A868="","",TRIM(ESITI_QUESTIONARI!A868))</f>
        <v/>
      </c>
      <c r="B868" t="str">
        <f t="shared" si="14"/>
        <v/>
      </c>
      <c r="C868" t="str">
        <f>IF(ESITI_QUESTIONARI!C868="","",TRIM(ESITI_QUESTIONARI!C868))</f>
        <v/>
      </c>
      <c r="D868" t="str">
        <f>IFERROR(UPPER(TRIM(ESITI_QUESTIONARI!U868)),"")</f>
        <v/>
      </c>
      <c r="E868" t="str">
        <f>IFERROR(UPPER(TRIM(ESITI_QUESTIONARI!Y868)),"")</f>
        <v/>
      </c>
      <c r="F868" t="str">
        <f>IFERROR(UPPER(TRIM(ESITI_QUESTIONARI!AE868)),"")</f>
        <v/>
      </c>
      <c r="G868" t="str">
        <f>IFERROR(UPPER(TRIM(ESITI_QUESTIONARI!AI868)),"")</f>
        <v/>
      </c>
      <c r="H868" s="8" t="str">
        <f>IF(C868="","",IF(ISERROR(AVERAGE(ESITI_QUESTIONARI!N868:T868,ESITI_QUESTIONARI!V868:X868,ESITI_QUESTIONARI!Z868:AD868,ESITI_QUESTIONARI!AF868:AH868,ESITI_QUESTIONARI!AJ868:AL868,ESITI_QUESTIONARI!AN868,ESITI_QUESTIONARI!AQ868)),"NON RISPONDE",AVERAGE(ESITI_QUESTIONARI!N868:T868,ESITI_QUESTIONARI!V868:X868,ESITI_QUESTIONARI!Z868:AD868,ESITI_QUESTIONARI!AF868:AH868,ESITI_QUESTIONARI!AJ868:AL868,ESITI_QUESTIONARI!AN868,ESITI_QUESTIONARI!AQ868)))</f>
        <v/>
      </c>
    </row>
    <row r="869" spans="1:8">
      <c r="A869" t="str">
        <f>IF(ESITI_QUESTIONARI!A869="","",TRIM(ESITI_QUESTIONARI!A869))</f>
        <v/>
      </c>
      <c r="B869" t="str">
        <f t="shared" si="14"/>
        <v/>
      </c>
      <c r="C869" t="str">
        <f>IF(ESITI_QUESTIONARI!C869="","",TRIM(ESITI_QUESTIONARI!C869))</f>
        <v/>
      </c>
      <c r="D869" t="str">
        <f>IFERROR(UPPER(TRIM(ESITI_QUESTIONARI!U869)),"")</f>
        <v/>
      </c>
      <c r="E869" t="str">
        <f>IFERROR(UPPER(TRIM(ESITI_QUESTIONARI!Y869)),"")</f>
        <v/>
      </c>
      <c r="F869" t="str">
        <f>IFERROR(UPPER(TRIM(ESITI_QUESTIONARI!AE869)),"")</f>
        <v/>
      </c>
      <c r="G869" t="str">
        <f>IFERROR(UPPER(TRIM(ESITI_QUESTIONARI!AI869)),"")</f>
        <v/>
      </c>
      <c r="H869" s="8" t="str">
        <f>IF(C869="","",IF(ISERROR(AVERAGE(ESITI_QUESTIONARI!N869:T869,ESITI_QUESTIONARI!V869:X869,ESITI_QUESTIONARI!Z869:AD869,ESITI_QUESTIONARI!AF869:AH869,ESITI_QUESTIONARI!AJ869:AL869,ESITI_QUESTIONARI!AN869,ESITI_QUESTIONARI!AQ869)),"NON RISPONDE",AVERAGE(ESITI_QUESTIONARI!N869:T869,ESITI_QUESTIONARI!V869:X869,ESITI_QUESTIONARI!Z869:AD869,ESITI_QUESTIONARI!AF869:AH869,ESITI_QUESTIONARI!AJ869:AL869,ESITI_QUESTIONARI!AN869,ESITI_QUESTIONARI!AQ869)))</f>
        <v/>
      </c>
    </row>
    <row r="870" spans="1:8">
      <c r="A870" t="str">
        <f>IF(ESITI_QUESTIONARI!A870="","",TRIM(ESITI_QUESTIONARI!A870))</f>
        <v/>
      </c>
      <c r="B870" t="str">
        <f t="shared" si="14"/>
        <v/>
      </c>
      <c r="C870" t="str">
        <f>IF(ESITI_QUESTIONARI!C870="","",TRIM(ESITI_QUESTIONARI!C870))</f>
        <v/>
      </c>
      <c r="D870" t="str">
        <f>IFERROR(UPPER(TRIM(ESITI_QUESTIONARI!U870)),"")</f>
        <v/>
      </c>
      <c r="E870" t="str">
        <f>IFERROR(UPPER(TRIM(ESITI_QUESTIONARI!Y870)),"")</f>
        <v/>
      </c>
      <c r="F870" t="str">
        <f>IFERROR(UPPER(TRIM(ESITI_QUESTIONARI!AE870)),"")</f>
        <v/>
      </c>
      <c r="G870" t="str">
        <f>IFERROR(UPPER(TRIM(ESITI_QUESTIONARI!AI870)),"")</f>
        <v/>
      </c>
      <c r="H870" s="8" t="str">
        <f>IF(C870="","",IF(ISERROR(AVERAGE(ESITI_QUESTIONARI!N870:T870,ESITI_QUESTIONARI!V870:X870,ESITI_QUESTIONARI!Z870:AD870,ESITI_QUESTIONARI!AF870:AH870,ESITI_QUESTIONARI!AJ870:AL870,ESITI_QUESTIONARI!AN870,ESITI_QUESTIONARI!AQ870)),"NON RISPONDE",AVERAGE(ESITI_QUESTIONARI!N870:T870,ESITI_QUESTIONARI!V870:X870,ESITI_QUESTIONARI!Z870:AD870,ESITI_QUESTIONARI!AF870:AH870,ESITI_QUESTIONARI!AJ870:AL870,ESITI_QUESTIONARI!AN870,ESITI_QUESTIONARI!AQ870)))</f>
        <v/>
      </c>
    </row>
    <row r="871" spans="1:8">
      <c r="A871" t="str">
        <f>IF(ESITI_QUESTIONARI!A871="","",TRIM(ESITI_QUESTIONARI!A871))</f>
        <v/>
      </c>
      <c r="B871" t="str">
        <f t="shared" si="14"/>
        <v/>
      </c>
      <c r="C871" t="str">
        <f>IF(ESITI_QUESTIONARI!C871="","",TRIM(ESITI_QUESTIONARI!C871))</f>
        <v/>
      </c>
      <c r="D871" t="str">
        <f>IFERROR(UPPER(TRIM(ESITI_QUESTIONARI!U871)),"")</f>
        <v/>
      </c>
      <c r="E871" t="str">
        <f>IFERROR(UPPER(TRIM(ESITI_QUESTIONARI!Y871)),"")</f>
        <v/>
      </c>
      <c r="F871" t="str">
        <f>IFERROR(UPPER(TRIM(ESITI_QUESTIONARI!AE871)),"")</f>
        <v/>
      </c>
      <c r="G871" t="str">
        <f>IFERROR(UPPER(TRIM(ESITI_QUESTIONARI!AI871)),"")</f>
        <v/>
      </c>
      <c r="H871" s="8" t="str">
        <f>IF(C871="","",IF(ISERROR(AVERAGE(ESITI_QUESTIONARI!N871:T871,ESITI_QUESTIONARI!V871:X871,ESITI_QUESTIONARI!Z871:AD871,ESITI_QUESTIONARI!AF871:AH871,ESITI_QUESTIONARI!AJ871:AL871,ESITI_QUESTIONARI!AN871,ESITI_QUESTIONARI!AQ871)),"NON RISPONDE",AVERAGE(ESITI_QUESTIONARI!N871:T871,ESITI_QUESTIONARI!V871:X871,ESITI_QUESTIONARI!Z871:AD871,ESITI_QUESTIONARI!AF871:AH871,ESITI_QUESTIONARI!AJ871:AL871,ESITI_QUESTIONARI!AN871,ESITI_QUESTIONARI!AQ871)))</f>
        <v/>
      </c>
    </row>
    <row r="872" spans="1:8">
      <c r="A872" t="str">
        <f>IF(ESITI_QUESTIONARI!A872="","",TRIM(ESITI_QUESTIONARI!A872))</f>
        <v/>
      </c>
      <c r="B872" t="str">
        <f t="shared" si="14"/>
        <v/>
      </c>
      <c r="C872" t="str">
        <f>IF(ESITI_QUESTIONARI!C872="","",TRIM(ESITI_QUESTIONARI!C872))</f>
        <v/>
      </c>
      <c r="D872" t="str">
        <f>IFERROR(UPPER(TRIM(ESITI_QUESTIONARI!U872)),"")</f>
        <v/>
      </c>
      <c r="E872" t="str">
        <f>IFERROR(UPPER(TRIM(ESITI_QUESTIONARI!Y872)),"")</f>
        <v/>
      </c>
      <c r="F872" t="str">
        <f>IFERROR(UPPER(TRIM(ESITI_QUESTIONARI!AE872)),"")</f>
        <v/>
      </c>
      <c r="G872" t="str">
        <f>IFERROR(UPPER(TRIM(ESITI_QUESTIONARI!AI872)),"")</f>
        <v/>
      </c>
      <c r="H872" s="8" t="str">
        <f>IF(C872="","",IF(ISERROR(AVERAGE(ESITI_QUESTIONARI!N872:T872,ESITI_QUESTIONARI!V872:X872,ESITI_QUESTIONARI!Z872:AD872,ESITI_QUESTIONARI!AF872:AH872,ESITI_QUESTIONARI!AJ872:AL872,ESITI_QUESTIONARI!AN872,ESITI_QUESTIONARI!AQ872)),"NON RISPONDE",AVERAGE(ESITI_QUESTIONARI!N872:T872,ESITI_QUESTIONARI!V872:X872,ESITI_QUESTIONARI!Z872:AD872,ESITI_QUESTIONARI!AF872:AH872,ESITI_QUESTIONARI!AJ872:AL872,ESITI_QUESTIONARI!AN872,ESITI_QUESTIONARI!AQ872)))</f>
        <v/>
      </c>
    </row>
    <row r="873" spans="1:8">
      <c r="A873" t="str">
        <f>IF(ESITI_QUESTIONARI!A873="","",TRIM(ESITI_QUESTIONARI!A873))</f>
        <v/>
      </c>
      <c r="B873" t="str">
        <f t="shared" si="14"/>
        <v/>
      </c>
      <c r="C873" t="str">
        <f>IF(ESITI_QUESTIONARI!C873="","",TRIM(ESITI_QUESTIONARI!C873))</f>
        <v/>
      </c>
      <c r="D873" t="str">
        <f>IFERROR(UPPER(TRIM(ESITI_QUESTIONARI!U873)),"")</f>
        <v/>
      </c>
      <c r="E873" t="str">
        <f>IFERROR(UPPER(TRIM(ESITI_QUESTIONARI!Y873)),"")</f>
        <v/>
      </c>
      <c r="F873" t="str">
        <f>IFERROR(UPPER(TRIM(ESITI_QUESTIONARI!AE873)),"")</f>
        <v/>
      </c>
      <c r="G873" t="str">
        <f>IFERROR(UPPER(TRIM(ESITI_QUESTIONARI!AI873)),"")</f>
        <v/>
      </c>
      <c r="H873" s="8" t="str">
        <f>IF(C873="","",IF(ISERROR(AVERAGE(ESITI_QUESTIONARI!N873:T873,ESITI_QUESTIONARI!V873:X873,ESITI_QUESTIONARI!Z873:AD873,ESITI_QUESTIONARI!AF873:AH873,ESITI_QUESTIONARI!AJ873:AL873,ESITI_QUESTIONARI!AN873,ESITI_QUESTIONARI!AQ873)),"NON RISPONDE",AVERAGE(ESITI_QUESTIONARI!N873:T873,ESITI_QUESTIONARI!V873:X873,ESITI_QUESTIONARI!Z873:AD873,ESITI_QUESTIONARI!AF873:AH873,ESITI_QUESTIONARI!AJ873:AL873,ESITI_QUESTIONARI!AN873,ESITI_QUESTIONARI!AQ873)))</f>
        <v/>
      </c>
    </row>
    <row r="874" spans="1:8">
      <c r="A874" t="str">
        <f>IF(ESITI_QUESTIONARI!A874="","",TRIM(ESITI_QUESTIONARI!A874))</f>
        <v/>
      </c>
      <c r="B874" t="str">
        <f t="shared" si="14"/>
        <v/>
      </c>
      <c r="C874" t="str">
        <f>IF(ESITI_QUESTIONARI!C874="","",TRIM(ESITI_QUESTIONARI!C874))</f>
        <v/>
      </c>
      <c r="D874" t="str">
        <f>IFERROR(UPPER(TRIM(ESITI_QUESTIONARI!U874)),"")</f>
        <v/>
      </c>
      <c r="E874" t="str">
        <f>IFERROR(UPPER(TRIM(ESITI_QUESTIONARI!Y874)),"")</f>
        <v/>
      </c>
      <c r="F874" t="str">
        <f>IFERROR(UPPER(TRIM(ESITI_QUESTIONARI!AE874)),"")</f>
        <v/>
      </c>
      <c r="G874" t="str">
        <f>IFERROR(UPPER(TRIM(ESITI_QUESTIONARI!AI874)),"")</f>
        <v/>
      </c>
      <c r="H874" s="8" t="str">
        <f>IF(C874="","",IF(ISERROR(AVERAGE(ESITI_QUESTIONARI!N874:T874,ESITI_QUESTIONARI!V874:X874,ESITI_QUESTIONARI!Z874:AD874,ESITI_QUESTIONARI!AF874:AH874,ESITI_QUESTIONARI!AJ874:AL874,ESITI_QUESTIONARI!AN874,ESITI_QUESTIONARI!AQ874)),"NON RISPONDE",AVERAGE(ESITI_QUESTIONARI!N874:T874,ESITI_QUESTIONARI!V874:X874,ESITI_QUESTIONARI!Z874:AD874,ESITI_QUESTIONARI!AF874:AH874,ESITI_QUESTIONARI!AJ874:AL874,ESITI_QUESTIONARI!AN874,ESITI_QUESTIONARI!AQ874)))</f>
        <v/>
      </c>
    </row>
    <row r="875" spans="1:8">
      <c r="A875" t="str">
        <f>IF(ESITI_QUESTIONARI!A875="","",TRIM(ESITI_QUESTIONARI!A875))</f>
        <v/>
      </c>
      <c r="B875" t="str">
        <f t="shared" si="14"/>
        <v/>
      </c>
      <c r="C875" t="str">
        <f>IF(ESITI_QUESTIONARI!C875="","",TRIM(ESITI_QUESTIONARI!C875))</f>
        <v/>
      </c>
      <c r="D875" t="str">
        <f>IFERROR(UPPER(TRIM(ESITI_QUESTIONARI!U875)),"")</f>
        <v/>
      </c>
      <c r="E875" t="str">
        <f>IFERROR(UPPER(TRIM(ESITI_QUESTIONARI!Y875)),"")</f>
        <v/>
      </c>
      <c r="F875" t="str">
        <f>IFERROR(UPPER(TRIM(ESITI_QUESTIONARI!AE875)),"")</f>
        <v/>
      </c>
      <c r="G875" t="str">
        <f>IFERROR(UPPER(TRIM(ESITI_QUESTIONARI!AI875)),"")</f>
        <v/>
      </c>
      <c r="H875" s="8" t="str">
        <f>IF(C875="","",IF(ISERROR(AVERAGE(ESITI_QUESTIONARI!N875:T875,ESITI_QUESTIONARI!V875:X875,ESITI_QUESTIONARI!Z875:AD875,ESITI_QUESTIONARI!AF875:AH875,ESITI_QUESTIONARI!AJ875:AL875,ESITI_QUESTIONARI!AN875,ESITI_QUESTIONARI!AQ875)),"NON RISPONDE",AVERAGE(ESITI_QUESTIONARI!N875:T875,ESITI_QUESTIONARI!V875:X875,ESITI_QUESTIONARI!Z875:AD875,ESITI_QUESTIONARI!AF875:AH875,ESITI_QUESTIONARI!AJ875:AL875,ESITI_QUESTIONARI!AN875,ESITI_QUESTIONARI!AQ875)))</f>
        <v/>
      </c>
    </row>
    <row r="876" spans="1:8">
      <c r="A876" t="str">
        <f>IF(ESITI_QUESTIONARI!A876="","",TRIM(ESITI_QUESTIONARI!A876))</f>
        <v/>
      </c>
      <c r="B876" t="str">
        <f t="shared" si="14"/>
        <v/>
      </c>
      <c r="C876" t="str">
        <f>IF(ESITI_QUESTIONARI!C876="","",TRIM(ESITI_QUESTIONARI!C876))</f>
        <v/>
      </c>
      <c r="D876" t="str">
        <f>IFERROR(UPPER(TRIM(ESITI_QUESTIONARI!U876)),"")</f>
        <v/>
      </c>
      <c r="E876" t="str">
        <f>IFERROR(UPPER(TRIM(ESITI_QUESTIONARI!Y876)),"")</f>
        <v/>
      </c>
      <c r="F876" t="str">
        <f>IFERROR(UPPER(TRIM(ESITI_QUESTIONARI!AE876)),"")</f>
        <v/>
      </c>
      <c r="G876" t="str">
        <f>IFERROR(UPPER(TRIM(ESITI_QUESTIONARI!AI876)),"")</f>
        <v/>
      </c>
      <c r="H876" s="8" t="str">
        <f>IF(C876="","",IF(ISERROR(AVERAGE(ESITI_QUESTIONARI!N876:T876,ESITI_QUESTIONARI!V876:X876,ESITI_QUESTIONARI!Z876:AD876,ESITI_QUESTIONARI!AF876:AH876,ESITI_QUESTIONARI!AJ876:AL876,ESITI_QUESTIONARI!AN876,ESITI_QUESTIONARI!AQ876)),"NON RISPONDE",AVERAGE(ESITI_QUESTIONARI!N876:T876,ESITI_QUESTIONARI!V876:X876,ESITI_QUESTIONARI!Z876:AD876,ESITI_QUESTIONARI!AF876:AH876,ESITI_QUESTIONARI!AJ876:AL876,ESITI_QUESTIONARI!AN876,ESITI_QUESTIONARI!AQ876)))</f>
        <v/>
      </c>
    </row>
    <row r="877" spans="1:8">
      <c r="A877" t="str">
        <f>IF(ESITI_QUESTIONARI!A877="","",TRIM(ESITI_QUESTIONARI!A877))</f>
        <v/>
      </c>
      <c r="B877" t="str">
        <f t="shared" si="14"/>
        <v/>
      </c>
      <c r="C877" t="str">
        <f>IF(ESITI_QUESTIONARI!C877="","",TRIM(ESITI_QUESTIONARI!C877))</f>
        <v/>
      </c>
      <c r="D877" t="str">
        <f>IFERROR(UPPER(TRIM(ESITI_QUESTIONARI!U877)),"")</f>
        <v/>
      </c>
      <c r="E877" t="str">
        <f>IFERROR(UPPER(TRIM(ESITI_QUESTIONARI!Y877)),"")</f>
        <v/>
      </c>
      <c r="F877" t="str">
        <f>IFERROR(UPPER(TRIM(ESITI_QUESTIONARI!AE877)),"")</f>
        <v/>
      </c>
      <c r="G877" t="str">
        <f>IFERROR(UPPER(TRIM(ESITI_QUESTIONARI!AI877)),"")</f>
        <v/>
      </c>
      <c r="H877" s="8" t="str">
        <f>IF(C877="","",IF(ISERROR(AVERAGE(ESITI_QUESTIONARI!N877:T877,ESITI_QUESTIONARI!V877:X877,ESITI_QUESTIONARI!Z877:AD877,ESITI_QUESTIONARI!AF877:AH877,ESITI_QUESTIONARI!AJ877:AL877,ESITI_QUESTIONARI!AN877,ESITI_QUESTIONARI!AQ877)),"NON RISPONDE",AVERAGE(ESITI_QUESTIONARI!N877:T877,ESITI_QUESTIONARI!V877:X877,ESITI_QUESTIONARI!Z877:AD877,ESITI_QUESTIONARI!AF877:AH877,ESITI_QUESTIONARI!AJ877:AL877,ESITI_QUESTIONARI!AN877,ESITI_QUESTIONARI!AQ877)))</f>
        <v/>
      </c>
    </row>
    <row r="878" spans="1:8">
      <c r="A878" t="str">
        <f>IF(ESITI_QUESTIONARI!A878="","",TRIM(ESITI_QUESTIONARI!A878))</f>
        <v/>
      </c>
      <c r="B878" t="str">
        <f t="shared" si="14"/>
        <v/>
      </c>
      <c r="C878" t="str">
        <f>IF(ESITI_QUESTIONARI!C878="","",TRIM(ESITI_QUESTIONARI!C878))</f>
        <v/>
      </c>
      <c r="D878" t="str">
        <f>IFERROR(UPPER(TRIM(ESITI_QUESTIONARI!U878)),"")</f>
        <v/>
      </c>
      <c r="E878" t="str">
        <f>IFERROR(UPPER(TRIM(ESITI_QUESTIONARI!Y878)),"")</f>
        <v/>
      </c>
      <c r="F878" t="str">
        <f>IFERROR(UPPER(TRIM(ESITI_QUESTIONARI!AE878)),"")</f>
        <v/>
      </c>
      <c r="G878" t="str">
        <f>IFERROR(UPPER(TRIM(ESITI_QUESTIONARI!AI878)),"")</f>
        <v/>
      </c>
      <c r="H878" s="8" t="str">
        <f>IF(C878="","",IF(ISERROR(AVERAGE(ESITI_QUESTIONARI!N878:T878,ESITI_QUESTIONARI!V878:X878,ESITI_QUESTIONARI!Z878:AD878,ESITI_QUESTIONARI!AF878:AH878,ESITI_QUESTIONARI!AJ878:AL878,ESITI_QUESTIONARI!AN878,ESITI_QUESTIONARI!AQ878)),"NON RISPONDE",AVERAGE(ESITI_QUESTIONARI!N878:T878,ESITI_QUESTIONARI!V878:X878,ESITI_QUESTIONARI!Z878:AD878,ESITI_QUESTIONARI!AF878:AH878,ESITI_QUESTIONARI!AJ878:AL878,ESITI_QUESTIONARI!AN878,ESITI_QUESTIONARI!AQ878)))</f>
        <v/>
      </c>
    </row>
    <row r="879" spans="1:8">
      <c r="A879" t="str">
        <f>IF(ESITI_QUESTIONARI!A879="","",TRIM(ESITI_QUESTIONARI!A879))</f>
        <v/>
      </c>
      <c r="B879" t="str">
        <f t="shared" si="14"/>
        <v/>
      </c>
      <c r="C879" t="str">
        <f>IF(ESITI_QUESTIONARI!C879="","",TRIM(ESITI_QUESTIONARI!C879))</f>
        <v/>
      </c>
      <c r="D879" t="str">
        <f>IFERROR(UPPER(TRIM(ESITI_QUESTIONARI!U879)),"")</f>
        <v/>
      </c>
      <c r="E879" t="str">
        <f>IFERROR(UPPER(TRIM(ESITI_QUESTIONARI!Y879)),"")</f>
        <v/>
      </c>
      <c r="F879" t="str">
        <f>IFERROR(UPPER(TRIM(ESITI_QUESTIONARI!AE879)),"")</f>
        <v/>
      </c>
      <c r="G879" t="str">
        <f>IFERROR(UPPER(TRIM(ESITI_QUESTIONARI!AI879)),"")</f>
        <v/>
      </c>
      <c r="H879" s="8" t="str">
        <f>IF(C879="","",IF(ISERROR(AVERAGE(ESITI_QUESTIONARI!N879:T879,ESITI_QUESTIONARI!V879:X879,ESITI_QUESTIONARI!Z879:AD879,ESITI_QUESTIONARI!AF879:AH879,ESITI_QUESTIONARI!AJ879:AL879,ESITI_QUESTIONARI!AN879,ESITI_QUESTIONARI!AQ879)),"NON RISPONDE",AVERAGE(ESITI_QUESTIONARI!N879:T879,ESITI_QUESTIONARI!V879:X879,ESITI_QUESTIONARI!Z879:AD879,ESITI_QUESTIONARI!AF879:AH879,ESITI_QUESTIONARI!AJ879:AL879,ESITI_QUESTIONARI!AN879,ESITI_QUESTIONARI!AQ879)))</f>
        <v/>
      </c>
    </row>
    <row r="880" spans="1:8">
      <c r="A880" t="str">
        <f>IF(ESITI_QUESTIONARI!A880="","",TRIM(ESITI_QUESTIONARI!A880))</f>
        <v/>
      </c>
      <c r="B880" t="str">
        <f t="shared" si="14"/>
        <v/>
      </c>
      <c r="C880" t="str">
        <f>IF(ESITI_QUESTIONARI!C880="","",TRIM(ESITI_QUESTIONARI!C880))</f>
        <v/>
      </c>
      <c r="D880" t="str">
        <f>IFERROR(UPPER(TRIM(ESITI_QUESTIONARI!U880)),"")</f>
        <v/>
      </c>
      <c r="E880" t="str">
        <f>IFERROR(UPPER(TRIM(ESITI_QUESTIONARI!Y880)),"")</f>
        <v/>
      </c>
      <c r="F880" t="str">
        <f>IFERROR(UPPER(TRIM(ESITI_QUESTIONARI!AE880)),"")</f>
        <v/>
      </c>
      <c r="G880" t="str">
        <f>IFERROR(UPPER(TRIM(ESITI_QUESTIONARI!AI880)),"")</f>
        <v/>
      </c>
      <c r="H880" s="8" t="str">
        <f>IF(C880="","",IF(ISERROR(AVERAGE(ESITI_QUESTIONARI!N880:T880,ESITI_QUESTIONARI!V880:X880,ESITI_QUESTIONARI!Z880:AD880,ESITI_QUESTIONARI!AF880:AH880,ESITI_QUESTIONARI!AJ880:AL880,ESITI_QUESTIONARI!AN880,ESITI_QUESTIONARI!AQ880)),"NON RISPONDE",AVERAGE(ESITI_QUESTIONARI!N880:T880,ESITI_QUESTIONARI!V880:X880,ESITI_QUESTIONARI!Z880:AD880,ESITI_QUESTIONARI!AF880:AH880,ESITI_QUESTIONARI!AJ880:AL880,ESITI_QUESTIONARI!AN880,ESITI_QUESTIONARI!AQ880)))</f>
        <v/>
      </c>
    </row>
    <row r="881" spans="1:8">
      <c r="A881" t="str">
        <f>IF(ESITI_QUESTIONARI!A881="","",TRIM(ESITI_QUESTIONARI!A881))</f>
        <v/>
      </c>
      <c r="B881" t="str">
        <f t="shared" si="14"/>
        <v/>
      </c>
      <c r="C881" t="str">
        <f>IF(ESITI_QUESTIONARI!C881="","",TRIM(ESITI_QUESTIONARI!C881))</f>
        <v/>
      </c>
      <c r="D881" t="str">
        <f>IFERROR(UPPER(TRIM(ESITI_QUESTIONARI!U881)),"")</f>
        <v/>
      </c>
      <c r="E881" t="str">
        <f>IFERROR(UPPER(TRIM(ESITI_QUESTIONARI!Y881)),"")</f>
        <v/>
      </c>
      <c r="F881" t="str">
        <f>IFERROR(UPPER(TRIM(ESITI_QUESTIONARI!AE881)),"")</f>
        <v/>
      </c>
      <c r="G881" t="str">
        <f>IFERROR(UPPER(TRIM(ESITI_QUESTIONARI!AI881)),"")</f>
        <v/>
      </c>
      <c r="H881" s="8" t="str">
        <f>IF(C881="","",IF(ISERROR(AVERAGE(ESITI_QUESTIONARI!N881:T881,ESITI_QUESTIONARI!V881:X881,ESITI_QUESTIONARI!Z881:AD881,ESITI_QUESTIONARI!AF881:AH881,ESITI_QUESTIONARI!AJ881:AL881,ESITI_QUESTIONARI!AN881,ESITI_QUESTIONARI!AQ881)),"NON RISPONDE",AVERAGE(ESITI_QUESTIONARI!N881:T881,ESITI_QUESTIONARI!V881:X881,ESITI_QUESTIONARI!Z881:AD881,ESITI_QUESTIONARI!AF881:AH881,ESITI_QUESTIONARI!AJ881:AL881,ESITI_QUESTIONARI!AN881,ESITI_QUESTIONARI!AQ881)))</f>
        <v/>
      </c>
    </row>
    <row r="882" spans="1:8">
      <c r="A882" t="str">
        <f>IF(ESITI_QUESTIONARI!A882="","",TRIM(ESITI_QUESTIONARI!A882))</f>
        <v/>
      </c>
      <c r="B882" t="str">
        <f t="shared" si="14"/>
        <v/>
      </c>
      <c r="C882" t="str">
        <f>IF(ESITI_QUESTIONARI!C882="","",TRIM(ESITI_QUESTIONARI!C882))</f>
        <v/>
      </c>
      <c r="D882" t="str">
        <f>IFERROR(UPPER(TRIM(ESITI_QUESTIONARI!U882)),"")</f>
        <v/>
      </c>
      <c r="E882" t="str">
        <f>IFERROR(UPPER(TRIM(ESITI_QUESTIONARI!Y882)),"")</f>
        <v/>
      </c>
      <c r="F882" t="str">
        <f>IFERROR(UPPER(TRIM(ESITI_QUESTIONARI!AE882)),"")</f>
        <v/>
      </c>
      <c r="G882" t="str">
        <f>IFERROR(UPPER(TRIM(ESITI_QUESTIONARI!AI882)),"")</f>
        <v/>
      </c>
      <c r="H882" s="8" t="str">
        <f>IF(C882="","",IF(ISERROR(AVERAGE(ESITI_QUESTIONARI!N882:T882,ESITI_QUESTIONARI!V882:X882,ESITI_QUESTIONARI!Z882:AD882,ESITI_QUESTIONARI!AF882:AH882,ESITI_QUESTIONARI!AJ882:AL882,ESITI_QUESTIONARI!AN882,ESITI_QUESTIONARI!AQ882)),"NON RISPONDE",AVERAGE(ESITI_QUESTIONARI!N882:T882,ESITI_QUESTIONARI!V882:X882,ESITI_QUESTIONARI!Z882:AD882,ESITI_QUESTIONARI!AF882:AH882,ESITI_QUESTIONARI!AJ882:AL882,ESITI_QUESTIONARI!AN882,ESITI_QUESTIONARI!AQ882)))</f>
        <v/>
      </c>
    </row>
    <row r="883" spans="1:8">
      <c r="A883" t="str">
        <f>IF(ESITI_QUESTIONARI!A883="","",TRIM(ESITI_QUESTIONARI!A883))</f>
        <v/>
      </c>
      <c r="B883" t="str">
        <f t="shared" si="14"/>
        <v/>
      </c>
      <c r="C883" t="str">
        <f>IF(ESITI_QUESTIONARI!C883="","",TRIM(ESITI_QUESTIONARI!C883))</f>
        <v/>
      </c>
      <c r="D883" t="str">
        <f>IFERROR(UPPER(TRIM(ESITI_QUESTIONARI!U883)),"")</f>
        <v/>
      </c>
      <c r="E883" t="str">
        <f>IFERROR(UPPER(TRIM(ESITI_QUESTIONARI!Y883)),"")</f>
        <v/>
      </c>
      <c r="F883" t="str">
        <f>IFERROR(UPPER(TRIM(ESITI_QUESTIONARI!AE883)),"")</f>
        <v/>
      </c>
      <c r="G883" t="str">
        <f>IFERROR(UPPER(TRIM(ESITI_QUESTIONARI!AI883)),"")</f>
        <v/>
      </c>
      <c r="H883" s="8" t="str">
        <f>IF(C883="","",IF(ISERROR(AVERAGE(ESITI_QUESTIONARI!N883:T883,ESITI_QUESTIONARI!V883:X883,ESITI_QUESTIONARI!Z883:AD883,ESITI_QUESTIONARI!AF883:AH883,ESITI_QUESTIONARI!AJ883:AL883,ESITI_QUESTIONARI!AN883,ESITI_QUESTIONARI!AQ883)),"NON RISPONDE",AVERAGE(ESITI_QUESTIONARI!N883:T883,ESITI_QUESTIONARI!V883:X883,ESITI_QUESTIONARI!Z883:AD883,ESITI_QUESTIONARI!AF883:AH883,ESITI_QUESTIONARI!AJ883:AL883,ESITI_QUESTIONARI!AN883,ESITI_QUESTIONARI!AQ883)))</f>
        <v/>
      </c>
    </row>
    <row r="884" spans="1:8">
      <c r="A884" t="str">
        <f>IF(ESITI_QUESTIONARI!A884="","",TRIM(ESITI_QUESTIONARI!A884))</f>
        <v/>
      </c>
      <c r="B884" t="str">
        <f t="shared" si="14"/>
        <v/>
      </c>
      <c r="C884" t="str">
        <f>IF(ESITI_QUESTIONARI!C884="","",TRIM(ESITI_QUESTIONARI!C884))</f>
        <v/>
      </c>
      <c r="D884" t="str">
        <f>IFERROR(UPPER(TRIM(ESITI_QUESTIONARI!U884)),"")</f>
        <v/>
      </c>
      <c r="E884" t="str">
        <f>IFERROR(UPPER(TRIM(ESITI_QUESTIONARI!Y884)),"")</f>
        <v/>
      </c>
      <c r="F884" t="str">
        <f>IFERROR(UPPER(TRIM(ESITI_QUESTIONARI!AE884)),"")</f>
        <v/>
      </c>
      <c r="G884" t="str">
        <f>IFERROR(UPPER(TRIM(ESITI_QUESTIONARI!AI884)),"")</f>
        <v/>
      </c>
      <c r="H884" s="8" t="str">
        <f>IF(C884="","",IF(ISERROR(AVERAGE(ESITI_QUESTIONARI!N884:T884,ESITI_QUESTIONARI!V884:X884,ESITI_QUESTIONARI!Z884:AD884,ESITI_QUESTIONARI!AF884:AH884,ESITI_QUESTIONARI!AJ884:AL884,ESITI_QUESTIONARI!AN884,ESITI_QUESTIONARI!AQ884)),"NON RISPONDE",AVERAGE(ESITI_QUESTIONARI!N884:T884,ESITI_QUESTIONARI!V884:X884,ESITI_QUESTIONARI!Z884:AD884,ESITI_QUESTIONARI!AF884:AH884,ESITI_QUESTIONARI!AJ884:AL884,ESITI_QUESTIONARI!AN884,ESITI_QUESTIONARI!AQ884)))</f>
        <v/>
      </c>
    </row>
    <row r="885" spans="1:8">
      <c r="A885" t="str">
        <f>IF(ESITI_QUESTIONARI!A885="","",TRIM(ESITI_QUESTIONARI!A885))</f>
        <v/>
      </c>
      <c r="B885" t="str">
        <f t="shared" si="14"/>
        <v/>
      </c>
      <c r="C885" t="str">
        <f>IF(ESITI_QUESTIONARI!C885="","",TRIM(ESITI_QUESTIONARI!C885))</f>
        <v/>
      </c>
      <c r="D885" t="str">
        <f>IFERROR(UPPER(TRIM(ESITI_QUESTIONARI!U885)),"")</f>
        <v/>
      </c>
      <c r="E885" t="str">
        <f>IFERROR(UPPER(TRIM(ESITI_QUESTIONARI!Y885)),"")</f>
        <v/>
      </c>
      <c r="F885" t="str">
        <f>IFERROR(UPPER(TRIM(ESITI_QUESTIONARI!AE885)),"")</f>
        <v/>
      </c>
      <c r="G885" t="str">
        <f>IFERROR(UPPER(TRIM(ESITI_QUESTIONARI!AI885)),"")</f>
        <v/>
      </c>
      <c r="H885" s="8" t="str">
        <f>IF(C885="","",IF(ISERROR(AVERAGE(ESITI_QUESTIONARI!N885:T885,ESITI_QUESTIONARI!V885:X885,ESITI_QUESTIONARI!Z885:AD885,ESITI_QUESTIONARI!AF885:AH885,ESITI_QUESTIONARI!AJ885:AL885,ESITI_QUESTIONARI!AN885,ESITI_QUESTIONARI!AQ885)),"NON RISPONDE",AVERAGE(ESITI_QUESTIONARI!N885:T885,ESITI_QUESTIONARI!V885:X885,ESITI_QUESTIONARI!Z885:AD885,ESITI_QUESTIONARI!AF885:AH885,ESITI_QUESTIONARI!AJ885:AL885,ESITI_QUESTIONARI!AN885,ESITI_QUESTIONARI!AQ885)))</f>
        <v/>
      </c>
    </row>
    <row r="886" spans="1:8">
      <c r="A886" t="str">
        <f>IF(ESITI_QUESTIONARI!A886="","",TRIM(ESITI_QUESTIONARI!A886))</f>
        <v/>
      </c>
      <c r="B886" t="str">
        <f t="shared" si="14"/>
        <v/>
      </c>
      <c r="C886" t="str">
        <f>IF(ESITI_QUESTIONARI!C886="","",TRIM(ESITI_QUESTIONARI!C886))</f>
        <v/>
      </c>
      <c r="D886" t="str">
        <f>IFERROR(UPPER(TRIM(ESITI_QUESTIONARI!U886)),"")</f>
        <v/>
      </c>
      <c r="E886" t="str">
        <f>IFERROR(UPPER(TRIM(ESITI_QUESTIONARI!Y886)),"")</f>
        <v/>
      </c>
      <c r="F886" t="str">
        <f>IFERROR(UPPER(TRIM(ESITI_QUESTIONARI!AE886)),"")</f>
        <v/>
      </c>
      <c r="G886" t="str">
        <f>IFERROR(UPPER(TRIM(ESITI_QUESTIONARI!AI886)),"")</f>
        <v/>
      </c>
      <c r="H886" s="8" t="str">
        <f>IF(C886="","",IF(ISERROR(AVERAGE(ESITI_QUESTIONARI!N886:T886,ESITI_QUESTIONARI!V886:X886,ESITI_QUESTIONARI!Z886:AD886,ESITI_QUESTIONARI!AF886:AH886,ESITI_QUESTIONARI!AJ886:AL886,ESITI_QUESTIONARI!AN886,ESITI_QUESTIONARI!AQ886)),"NON RISPONDE",AVERAGE(ESITI_QUESTIONARI!N886:T886,ESITI_QUESTIONARI!V886:X886,ESITI_QUESTIONARI!Z886:AD886,ESITI_QUESTIONARI!AF886:AH886,ESITI_QUESTIONARI!AJ886:AL886,ESITI_QUESTIONARI!AN886,ESITI_QUESTIONARI!AQ886)))</f>
        <v/>
      </c>
    </row>
    <row r="887" spans="1:8">
      <c r="A887" t="str">
        <f>IF(ESITI_QUESTIONARI!A887="","",TRIM(ESITI_QUESTIONARI!A887))</f>
        <v/>
      </c>
      <c r="B887" t="str">
        <f t="shared" si="14"/>
        <v/>
      </c>
      <c r="C887" t="str">
        <f>IF(ESITI_QUESTIONARI!C887="","",TRIM(ESITI_QUESTIONARI!C887))</f>
        <v/>
      </c>
      <c r="D887" t="str">
        <f>IFERROR(UPPER(TRIM(ESITI_QUESTIONARI!U887)),"")</f>
        <v/>
      </c>
      <c r="E887" t="str">
        <f>IFERROR(UPPER(TRIM(ESITI_QUESTIONARI!Y887)),"")</f>
        <v/>
      </c>
      <c r="F887" t="str">
        <f>IFERROR(UPPER(TRIM(ESITI_QUESTIONARI!AE887)),"")</f>
        <v/>
      </c>
      <c r="G887" t="str">
        <f>IFERROR(UPPER(TRIM(ESITI_QUESTIONARI!AI887)),"")</f>
        <v/>
      </c>
      <c r="H887" s="8" t="str">
        <f>IF(C887="","",IF(ISERROR(AVERAGE(ESITI_QUESTIONARI!N887:T887,ESITI_QUESTIONARI!V887:X887,ESITI_QUESTIONARI!Z887:AD887,ESITI_QUESTIONARI!AF887:AH887,ESITI_QUESTIONARI!AJ887:AL887,ESITI_QUESTIONARI!AN887,ESITI_QUESTIONARI!AQ887)),"NON RISPONDE",AVERAGE(ESITI_QUESTIONARI!N887:T887,ESITI_QUESTIONARI!V887:X887,ESITI_QUESTIONARI!Z887:AD887,ESITI_QUESTIONARI!AF887:AH887,ESITI_QUESTIONARI!AJ887:AL887,ESITI_QUESTIONARI!AN887,ESITI_QUESTIONARI!AQ887)))</f>
        <v/>
      </c>
    </row>
    <row r="888" spans="1:8">
      <c r="A888" t="str">
        <f>IF(ESITI_QUESTIONARI!A888="","",TRIM(ESITI_QUESTIONARI!A888))</f>
        <v/>
      </c>
      <c r="B888" t="str">
        <f t="shared" si="14"/>
        <v/>
      </c>
      <c r="C888" t="str">
        <f>IF(ESITI_QUESTIONARI!C888="","",TRIM(ESITI_QUESTIONARI!C888))</f>
        <v/>
      </c>
      <c r="D888" t="str">
        <f>IFERROR(UPPER(TRIM(ESITI_QUESTIONARI!U888)),"")</f>
        <v/>
      </c>
      <c r="E888" t="str">
        <f>IFERROR(UPPER(TRIM(ESITI_QUESTIONARI!Y888)),"")</f>
        <v/>
      </c>
      <c r="F888" t="str">
        <f>IFERROR(UPPER(TRIM(ESITI_QUESTIONARI!AE888)),"")</f>
        <v/>
      </c>
      <c r="G888" t="str">
        <f>IFERROR(UPPER(TRIM(ESITI_QUESTIONARI!AI888)),"")</f>
        <v/>
      </c>
      <c r="H888" s="8" t="str">
        <f>IF(C888="","",IF(ISERROR(AVERAGE(ESITI_QUESTIONARI!N888:T888,ESITI_QUESTIONARI!V888:X888,ESITI_QUESTIONARI!Z888:AD888,ESITI_QUESTIONARI!AF888:AH888,ESITI_QUESTIONARI!AJ888:AL888,ESITI_QUESTIONARI!AN888,ESITI_QUESTIONARI!AQ888)),"NON RISPONDE",AVERAGE(ESITI_QUESTIONARI!N888:T888,ESITI_QUESTIONARI!V888:X888,ESITI_QUESTIONARI!Z888:AD888,ESITI_QUESTIONARI!AF888:AH888,ESITI_QUESTIONARI!AJ888:AL888,ESITI_QUESTIONARI!AN888,ESITI_QUESTIONARI!AQ888)))</f>
        <v/>
      </c>
    </row>
    <row r="889" spans="1:8">
      <c r="A889" t="str">
        <f>IF(ESITI_QUESTIONARI!A889="","",TRIM(ESITI_QUESTIONARI!A889))</f>
        <v/>
      </c>
      <c r="B889" t="str">
        <f t="shared" si="14"/>
        <v/>
      </c>
      <c r="C889" t="str">
        <f>IF(ESITI_QUESTIONARI!C889="","",TRIM(ESITI_QUESTIONARI!C889))</f>
        <v/>
      </c>
      <c r="D889" t="str">
        <f>IFERROR(UPPER(TRIM(ESITI_QUESTIONARI!U889)),"")</f>
        <v/>
      </c>
      <c r="E889" t="str">
        <f>IFERROR(UPPER(TRIM(ESITI_QUESTIONARI!Y889)),"")</f>
        <v/>
      </c>
      <c r="F889" t="str">
        <f>IFERROR(UPPER(TRIM(ESITI_QUESTIONARI!AE889)),"")</f>
        <v/>
      </c>
      <c r="G889" t="str">
        <f>IFERROR(UPPER(TRIM(ESITI_QUESTIONARI!AI889)),"")</f>
        <v/>
      </c>
      <c r="H889" s="8" t="str">
        <f>IF(C889="","",IF(ISERROR(AVERAGE(ESITI_QUESTIONARI!N889:T889,ESITI_QUESTIONARI!V889:X889,ESITI_QUESTIONARI!Z889:AD889,ESITI_QUESTIONARI!AF889:AH889,ESITI_QUESTIONARI!AJ889:AL889,ESITI_QUESTIONARI!AN889,ESITI_QUESTIONARI!AQ889)),"NON RISPONDE",AVERAGE(ESITI_QUESTIONARI!N889:T889,ESITI_QUESTIONARI!V889:X889,ESITI_QUESTIONARI!Z889:AD889,ESITI_QUESTIONARI!AF889:AH889,ESITI_QUESTIONARI!AJ889:AL889,ESITI_QUESTIONARI!AN889,ESITI_QUESTIONARI!AQ889)))</f>
        <v/>
      </c>
    </row>
    <row r="890" spans="1:8">
      <c r="A890" t="str">
        <f>IF(ESITI_QUESTIONARI!A890="","",TRIM(ESITI_QUESTIONARI!A890))</f>
        <v/>
      </c>
      <c r="B890" t="str">
        <f t="shared" si="14"/>
        <v/>
      </c>
      <c r="C890" t="str">
        <f>IF(ESITI_QUESTIONARI!C890="","",TRIM(ESITI_QUESTIONARI!C890))</f>
        <v/>
      </c>
      <c r="D890" t="str">
        <f>IFERROR(UPPER(TRIM(ESITI_QUESTIONARI!U890)),"")</f>
        <v/>
      </c>
      <c r="E890" t="str">
        <f>IFERROR(UPPER(TRIM(ESITI_QUESTIONARI!Y890)),"")</f>
        <v/>
      </c>
      <c r="F890" t="str">
        <f>IFERROR(UPPER(TRIM(ESITI_QUESTIONARI!AE890)),"")</f>
        <v/>
      </c>
      <c r="G890" t="str">
        <f>IFERROR(UPPER(TRIM(ESITI_QUESTIONARI!AI890)),"")</f>
        <v/>
      </c>
      <c r="H890" s="8" t="str">
        <f>IF(C890="","",IF(ISERROR(AVERAGE(ESITI_QUESTIONARI!N890:T890,ESITI_QUESTIONARI!V890:X890,ESITI_QUESTIONARI!Z890:AD890,ESITI_QUESTIONARI!AF890:AH890,ESITI_QUESTIONARI!AJ890:AL890,ESITI_QUESTIONARI!AN890,ESITI_QUESTIONARI!AQ890)),"NON RISPONDE",AVERAGE(ESITI_QUESTIONARI!N890:T890,ESITI_QUESTIONARI!V890:X890,ESITI_QUESTIONARI!Z890:AD890,ESITI_QUESTIONARI!AF890:AH890,ESITI_QUESTIONARI!AJ890:AL890,ESITI_QUESTIONARI!AN890,ESITI_QUESTIONARI!AQ890)))</f>
        <v/>
      </c>
    </row>
    <row r="891" spans="1:8">
      <c r="A891" t="str">
        <f>IF(ESITI_QUESTIONARI!A891="","",TRIM(ESITI_QUESTIONARI!A891))</f>
        <v/>
      </c>
      <c r="B891" t="str">
        <f t="shared" si="14"/>
        <v/>
      </c>
      <c r="C891" t="str">
        <f>IF(ESITI_QUESTIONARI!C891="","",TRIM(ESITI_QUESTIONARI!C891))</f>
        <v/>
      </c>
      <c r="D891" t="str">
        <f>IFERROR(UPPER(TRIM(ESITI_QUESTIONARI!U891)),"")</f>
        <v/>
      </c>
      <c r="E891" t="str">
        <f>IFERROR(UPPER(TRIM(ESITI_QUESTIONARI!Y891)),"")</f>
        <v/>
      </c>
      <c r="F891" t="str">
        <f>IFERROR(UPPER(TRIM(ESITI_QUESTIONARI!AE891)),"")</f>
        <v/>
      </c>
      <c r="G891" t="str">
        <f>IFERROR(UPPER(TRIM(ESITI_QUESTIONARI!AI891)),"")</f>
        <v/>
      </c>
      <c r="H891" s="8" t="str">
        <f>IF(C891="","",IF(ISERROR(AVERAGE(ESITI_QUESTIONARI!N891:T891,ESITI_QUESTIONARI!V891:X891,ESITI_QUESTIONARI!Z891:AD891,ESITI_QUESTIONARI!AF891:AH891,ESITI_QUESTIONARI!AJ891:AL891,ESITI_QUESTIONARI!AN891,ESITI_QUESTIONARI!AQ891)),"NON RISPONDE",AVERAGE(ESITI_QUESTIONARI!N891:T891,ESITI_QUESTIONARI!V891:X891,ESITI_QUESTIONARI!Z891:AD891,ESITI_QUESTIONARI!AF891:AH891,ESITI_QUESTIONARI!AJ891:AL891,ESITI_QUESTIONARI!AN891,ESITI_QUESTIONARI!AQ891)))</f>
        <v/>
      </c>
    </row>
    <row r="892" spans="1:8">
      <c r="A892" t="str">
        <f>IF(ESITI_QUESTIONARI!A892="","",TRIM(ESITI_QUESTIONARI!A892))</f>
        <v/>
      </c>
      <c r="B892" t="str">
        <f t="shared" si="14"/>
        <v/>
      </c>
      <c r="C892" t="str">
        <f>IF(ESITI_QUESTIONARI!C892="","",TRIM(ESITI_QUESTIONARI!C892))</f>
        <v/>
      </c>
      <c r="D892" t="str">
        <f>IFERROR(UPPER(TRIM(ESITI_QUESTIONARI!U892)),"")</f>
        <v/>
      </c>
      <c r="E892" t="str">
        <f>IFERROR(UPPER(TRIM(ESITI_QUESTIONARI!Y892)),"")</f>
        <v/>
      </c>
      <c r="F892" t="str">
        <f>IFERROR(UPPER(TRIM(ESITI_QUESTIONARI!AE892)),"")</f>
        <v/>
      </c>
      <c r="G892" t="str">
        <f>IFERROR(UPPER(TRIM(ESITI_QUESTIONARI!AI892)),"")</f>
        <v/>
      </c>
      <c r="H892" s="8" t="str">
        <f>IF(C892="","",IF(ISERROR(AVERAGE(ESITI_QUESTIONARI!N892:T892,ESITI_QUESTIONARI!V892:X892,ESITI_QUESTIONARI!Z892:AD892,ESITI_QUESTIONARI!AF892:AH892,ESITI_QUESTIONARI!AJ892:AL892,ESITI_QUESTIONARI!AN892,ESITI_QUESTIONARI!AQ892)),"NON RISPONDE",AVERAGE(ESITI_QUESTIONARI!N892:T892,ESITI_QUESTIONARI!V892:X892,ESITI_QUESTIONARI!Z892:AD892,ESITI_QUESTIONARI!AF892:AH892,ESITI_QUESTIONARI!AJ892:AL892,ESITI_QUESTIONARI!AN892,ESITI_QUESTIONARI!AQ892)))</f>
        <v/>
      </c>
    </row>
    <row r="893" spans="1:8">
      <c r="A893" t="str">
        <f>IF(ESITI_QUESTIONARI!A893="","",TRIM(ESITI_QUESTIONARI!A893))</f>
        <v/>
      </c>
      <c r="B893" t="str">
        <f t="shared" si="14"/>
        <v/>
      </c>
      <c r="C893" t="str">
        <f>IF(ESITI_QUESTIONARI!C893="","",TRIM(ESITI_QUESTIONARI!C893))</f>
        <v/>
      </c>
      <c r="D893" t="str">
        <f>IFERROR(UPPER(TRIM(ESITI_QUESTIONARI!U893)),"")</f>
        <v/>
      </c>
      <c r="E893" t="str">
        <f>IFERROR(UPPER(TRIM(ESITI_QUESTIONARI!Y893)),"")</f>
        <v/>
      </c>
      <c r="F893" t="str">
        <f>IFERROR(UPPER(TRIM(ESITI_QUESTIONARI!AE893)),"")</f>
        <v/>
      </c>
      <c r="G893" t="str">
        <f>IFERROR(UPPER(TRIM(ESITI_QUESTIONARI!AI893)),"")</f>
        <v/>
      </c>
      <c r="H893" s="8" t="str">
        <f>IF(C893="","",IF(ISERROR(AVERAGE(ESITI_QUESTIONARI!N893:T893,ESITI_QUESTIONARI!V893:X893,ESITI_QUESTIONARI!Z893:AD893,ESITI_QUESTIONARI!AF893:AH893,ESITI_QUESTIONARI!AJ893:AL893,ESITI_QUESTIONARI!AN893,ESITI_QUESTIONARI!AQ893)),"NON RISPONDE",AVERAGE(ESITI_QUESTIONARI!N893:T893,ESITI_QUESTIONARI!V893:X893,ESITI_QUESTIONARI!Z893:AD893,ESITI_QUESTIONARI!AF893:AH893,ESITI_QUESTIONARI!AJ893:AL893,ESITI_QUESTIONARI!AN893,ESITI_QUESTIONARI!AQ893)))</f>
        <v/>
      </c>
    </row>
    <row r="894" spans="1:8">
      <c r="A894" t="str">
        <f>IF(ESITI_QUESTIONARI!A894="","",TRIM(ESITI_QUESTIONARI!A894))</f>
        <v/>
      </c>
      <c r="B894" t="str">
        <f t="shared" si="14"/>
        <v/>
      </c>
      <c r="C894" t="str">
        <f>IF(ESITI_QUESTIONARI!C894="","",TRIM(ESITI_QUESTIONARI!C894))</f>
        <v/>
      </c>
      <c r="D894" t="str">
        <f>IFERROR(UPPER(TRIM(ESITI_QUESTIONARI!U894)),"")</f>
        <v/>
      </c>
      <c r="E894" t="str">
        <f>IFERROR(UPPER(TRIM(ESITI_QUESTIONARI!Y894)),"")</f>
        <v/>
      </c>
      <c r="F894" t="str">
        <f>IFERROR(UPPER(TRIM(ESITI_QUESTIONARI!AE894)),"")</f>
        <v/>
      </c>
      <c r="G894" t="str">
        <f>IFERROR(UPPER(TRIM(ESITI_QUESTIONARI!AI894)),"")</f>
        <v/>
      </c>
      <c r="H894" s="8" t="str">
        <f>IF(C894="","",IF(ISERROR(AVERAGE(ESITI_QUESTIONARI!N894:T894,ESITI_QUESTIONARI!V894:X894,ESITI_QUESTIONARI!Z894:AD894,ESITI_QUESTIONARI!AF894:AH894,ESITI_QUESTIONARI!AJ894:AL894,ESITI_QUESTIONARI!AN894,ESITI_QUESTIONARI!AQ894)),"NON RISPONDE",AVERAGE(ESITI_QUESTIONARI!N894:T894,ESITI_QUESTIONARI!V894:X894,ESITI_QUESTIONARI!Z894:AD894,ESITI_QUESTIONARI!AF894:AH894,ESITI_QUESTIONARI!AJ894:AL894,ESITI_QUESTIONARI!AN894,ESITI_QUESTIONARI!AQ894)))</f>
        <v/>
      </c>
    </row>
    <row r="895" spans="1:8">
      <c r="A895" t="str">
        <f>IF(ESITI_QUESTIONARI!A895="","",TRIM(ESITI_QUESTIONARI!A895))</f>
        <v/>
      </c>
      <c r="B895" t="str">
        <f t="shared" si="14"/>
        <v/>
      </c>
      <c r="C895" t="str">
        <f>IF(ESITI_QUESTIONARI!C895="","",TRIM(ESITI_QUESTIONARI!C895))</f>
        <v/>
      </c>
      <c r="D895" t="str">
        <f>IFERROR(UPPER(TRIM(ESITI_QUESTIONARI!U895)),"")</f>
        <v/>
      </c>
      <c r="E895" t="str">
        <f>IFERROR(UPPER(TRIM(ESITI_QUESTIONARI!Y895)),"")</f>
        <v/>
      </c>
      <c r="F895" t="str">
        <f>IFERROR(UPPER(TRIM(ESITI_QUESTIONARI!AE895)),"")</f>
        <v/>
      </c>
      <c r="G895" t="str">
        <f>IFERROR(UPPER(TRIM(ESITI_QUESTIONARI!AI895)),"")</f>
        <v/>
      </c>
      <c r="H895" s="8" t="str">
        <f>IF(C895="","",IF(ISERROR(AVERAGE(ESITI_QUESTIONARI!N895:T895,ESITI_QUESTIONARI!V895:X895,ESITI_QUESTIONARI!Z895:AD895,ESITI_QUESTIONARI!AF895:AH895,ESITI_QUESTIONARI!AJ895:AL895,ESITI_QUESTIONARI!AN895,ESITI_QUESTIONARI!AQ895)),"NON RISPONDE",AVERAGE(ESITI_QUESTIONARI!N895:T895,ESITI_QUESTIONARI!V895:X895,ESITI_QUESTIONARI!Z895:AD895,ESITI_QUESTIONARI!AF895:AH895,ESITI_QUESTIONARI!AJ895:AL895,ESITI_QUESTIONARI!AN895,ESITI_QUESTIONARI!AQ895)))</f>
        <v/>
      </c>
    </row>
    <row r="896" spans="1:8">
      <c r="A896" t="str">
        <f>IF(ESITI_QUESTIONARI!A896="","",TRIM(ESITI_QUESTIONARI!A896))</f>
        <v/>
      </c>
      <c r="B896" t="str">
        <f t="shared" si="14"/>
        <v/>
      </c>
      <c r="C896" t="str">
        <f>IF(ESITI_QUESTIONARI!C896="","",TRIM(ESITI_QUESTIONARI!C896))</f>
        <v/>
      </c>
      <c r="D896" t="str">
        <f>IFERROR(UPPER(TRIM(ESITI_QUESTIONARI!U896)),"")</f>
        <v/>
      </c>
      <c r="E896" t="str">
        <f>IFERROR(UPPER(TRIM(ESITI_QUESTIONARI!Y896)),"")</f>
        <v/>
      </c>
      <c r="F896" t="str">
        <f>IFERROR(UPPER(TRIM(ESITI_QUESTIONARI!AE896)),"")</f>
        <v/>
      </c>
      <c r="G896" t="str">
        <f>IFERROR(UPPER(TRIM(ESITI_QUESTIONARI!AI896)),"")</f>
        <v/>
      </c>
      <c r="H896" s="8" t="str">
        <f>IF(C896="","",IF(ISERROR(AVERAGE(ESITI_QUESTIONARI!N896:T896,ESITI_QUESTIONARI!V896:X896,ESITI_QUESTIONARI!Z896:AD896,ESITI_QUESTIONARI!AF896:AH896,ESITI_QUESTIONARI!AJ896:AL896,ESITI_QUESTIONARI!AN896,ESITI_QUESTIONARI!AQ896)),"NON RISPONDE",AVERAGE(ESITI_QUESTIONARI!N896:T896,ESITI_QUESTIONARI!V896:X896,ESITI_QUESTIONARI!Z896:AD896,ESITI_QUESTIONARI!AF896:AH896,ESITI_QUESTIONARI!AJ896:AL896,ESITI_QUESTIONARI!AN896,ESITI_QUESTIONARI!AQ896)))</f>
        <v/>
      </c>
    </row>
    <row r="897" spans="1:8">
      <c r="A897" t="str">
        <f>IF(ESITI_QUESTIONARI!A897="","",TRIM(ESITI_QUESTIONARI!A897))</f>
        <v/>
      </c>
      <c r="B897" t="str">
        <f t="shared" si="14"/>
        <v/>
      </c>
      <c r="C897" t="str">
        <f>IF(ESITI_QUESTIONARI!C897="","",TRIM(ESITI_QUESTIONARI!C897))</f>
        <v/>
      </c>
      <c r="D897" t="str">
        <f>IFERROR(UPPER(TRIM(ESITI_QUESTIONARI!U897)),"")</f>
        <v/>
      </c>
      <c r="E897" t="str">
        <f>IFERROR(UPPER(TRIM(ESITI_QUESTIONARI!Y897)),"")</f>
        <v/>
      </c>
      <c r="F897" t="str">
        <f>IFERROR(UPPER(TRIM(ESITI_QUESTIONARI!AE897)),"")</f>
        <v/>
      </c>
      <c r="G897" t="str">
        <f>IFERROR(UPPER(TRIM(ESITI_QUESTIONARI!AI897)),"")</f>
        <v/>
      </c>
      <c r="H897" s="8" t="str">
        <f>IF(C897="","",IF(ISERROR(AVERAGE(ESITI_QUESTIONARI!N897:T897,ESITI_QUESTIONARI!V897:X897,ESITI_QUESTIONARI!Z897:AD897,ESITI_QUESTIONARI!AF897:AH897,ESITI_QUESTIONARI!AJ897:AL897,ESITI_QUESTIONARI!AN897,ESITI_QUESTIONARI!AQ897)),"NON RISPONDE",AVERAGE(ESITI_QUESTIONARI!N897:T897,ESITI_QUESTIONARI!V897:X897,ESITI_QUESTIONARI!Z897:AD897,ESITI_QUESTIONARI!AF897:AH897,ESITI_QUESTIONARI!AJ897:AL897,ESITI_QUESTIONARI!AN897,ESITI_QUESTIONARI!AQ897)))</f>
        <v/>
      </c>
    </row>
    <row r="898" spans="1:8">
      <c r="A898" t="str">
        <f>IF(ESITI_QUESTIONARI!A898="","",TRIM(ESITI_QUESTIONARI!A898))</f>
        <v/>
      </c>
      <c r="B898" t="str">
        <f t="shared" si="14"/>
        <v/>
      </c>
      <c r="C898" t="str">
        <f>IF(ESITI_QUESTIONARI!C898="","",TRIM(ESITI_QUESTIONARI!C898))</f>
        <v/>
      </c>
      <c r="D898" t="str">
        <f>IFERROR(UPPER(TRIM(ESITI_QUESTIONARI!U898)),"")</f>
        <v/>
      </c>
      <c r="E898" t="str">
        <f>IFERROR(UPPER(TRIM(ESITI_QUESTIONARI!Y898)),"")</f>
        <v/>
      </c>
      <c r="F898" t="str">
        <f>IFERROR(UPPER(TRIM(ESITI_QUESTIONARI!AE898)),"")</f>
        <v/>
      </c>
      <c r="G898" t="str">
        <f>IFERROR(UPPER(TRIM(ESITI_QUESTIONARI!AI898)),"")</f>
        <v/>
      </c>
      <c r="H898" s="8" t="str">
        <f>IF(C898="","",IF(ISERROR(AVERAGE(ESITI_QUESTIONARI!N898:T898,ESITI_QUESTIONARI!V898:X898,ESITI_QUESTIONARI!Z898:AD898,ESITI_QUESTIONARI!AF898:AH898,ESITI_QUESTIONARI!AJ898:AL898,ESITI_QUESTIONARI!AN898,ESITI_QUESTIONARI!AQ898)),"NON RISPONDE",AVERAGE(ESITI_QUESTIONARI!N898:T898,ESITI_QUESTIONARI!V898:X898,ESITI_QUESTIONARI!Z898:AD898,ESITI_QUESTIONARI!AF898:AH898,ESITI_QUESTIONARI!AJ898:AL898,ESITI_QUESTIONARI!AN898,ESITI_QUESTIONARI!AQ898)))</f>
        <v/>
      </c>
    </row>
    <row r="899" spans="1:8">
      <c r="A899" t="str">
        <f>IF(ESITI_QUESTIONARI!A899="","",TRIM(ESITI_QUESTIONARI!A899))</f>
        <v/>
      </c>
      <c r="B899" t="str">
        <f t="shared" ref="B899:B962" si="15">IF(C899="","",C899)</f>
        <v/>
      </c>
      <c r="C899" t="str">
        <f>IF(ESITI_QUESTIONARI!C899="","",TRIM(ESITI_QUESTIONARI!C899))</f>
        <v/>
      </c>
      <c r="D899" t="str">
        <f>IFERROR(UPPER(TRIM(ESITI_QUESTIONARI!U899)),"")</f>
        <v/>
      </c>
      <c r="E899" t="str">
        <f>IFERROR(UPPER(TRIM(ESITI_QUESTIONARI!Y899)),"")</f>
        <v/>
      </c>
      <c r="F899" t="str">
        <f>IFERROR(UPPER(TRIM(ESITI_QUESTIONARI!AE899)),"")</f>
        <v/>
      </c>
      <c r="G899" t="str">
        <f>IFERROR(UPPER(TRIM(ESITI_QUESTIONARI!AI899)),"")</f>
        <v/>
      </c>
      <c r="H899" s="8" t="str">
        <f>IF(C899="","",IF(ISERROR(AVERAGE(ESITI_QUESTIONARI!N899:T899,ESITI_QUESTIONARI!V899:X899,ESITI_QUESTIONARI!Z899:AD899,ESITI_QUESTIONARI!AF899:AH899,ESITI_QUESTIONARI!AJ899:AL899,ESITI_QUESTIONARI!AN899,ESITI_QUESTIONARI!AQ899)),"NON RISPONDE",AVERAGE(ESITI_QUESTIONARI!N899:T899,ESITI_QUESTIONARI!V899:X899,ESITI_QUESTIONARI!Z899:AD899,ESITI_QUESTIONARI!AF899:AH899,ESITI_QUESTIONARI!AJ899:AL899,ESITI_QUESTIONARI!AN899,ESITI_QUESTIONARI!AQ899)))</f>
        <v/>
      </c>
    </row>
    <row r="900" spans="1:8">
      <c r="A900" t="str">
        <f>IF(ESITI_QUESTIONARI!A900="","",TRIM(ESITI_QUESTIONARI!A900))</f>
        <v/>
      </c>
      <c r="B900" t="str">
        <f t="shared" si="15"/>
        <v/>
      </c>
      <c r="C900" t="str">
        <f>IF(ESITI_QUESTIONARI!C900="","",TRIM(ESITI_QUESTIONARI!C900))</f>
        <v/>
      </c>
      <c r="D900" t="str">
        <f>IFERROR(UPPER(TRIM(ESITI_QUESTIONARI!U900)),"")</f>
        <v/>
      </c>
      <c r="E900" t="str">
        <f>IFERROR(UPPER(TRIM(ESITI_QUESTIONARI!Y900)),"")</f>
        <v/>
      </c>
      <c r="F900" t="str">
        <f>IFERROR(UPPER(TRIM(ESITI_QUESTIONARI!AE900)),"")</f>
        <v/>
      </c>
      <c r="G900" t="str">
        <f>IFERROR(UPPER(TRIM(ESITI_QUESTIONARI!AI900)),"")</f>
        <v/>
      </c>
      <c r="H900" s="8" t="str">
        <f>IF(C900="","",IF(ISERROR(AVERAGE(ESITI_QUESTIONARI!N900:T900,ESITI_QUESTIONARI!V900:X900,ESITI_QUESTIONARI!Z900:AD900,ESITI_QUESTIONARI!AF900:AH900,ESITI_QUESTIONARI!AJ900:AL900,ESITI_QUESTIONARI!AN900,ESITI_QUESTIONARI!AQ900)),"NON RISPONDE",AVERAGE(ESITI_QUESTIONARI!N900:T900,ESITI_QUESTIONARI!V900:X900,ESITI_QUESTIONARI!Z900:AD900,ESITI_QUESTIONARI!AF900:AH900,ESITI_QUESTIONARI!AJ900:AL900,ESITI_QUESTIONARI!AN900,ESITI_QUESTIONARI!AQ900)))</f>
        <v/>
      </c>
    </row>
    <row r="901" spans="1:8">
      <c r="A901" t="str">
        <f>IF(ESITI_QUESTIONARI!A901="","",TRIM(ESITI_QUESTIONARI!A901))</f>
        <v/>
      </c>
      <c r="B901" t="str">
        <f t="shared" si="15"/>
        <v/>
      </c>
      <c r="C901" t="str">
        <f>IF(ESITI_QUESTIONARI!C901="","",TRIM(ESITI_QUESTIONARI!C901))</f>
        <v/>
      </c>
      <c r="D901" t="str">
        <f>IFERROR(UPPER(TRIM(ESITI_QUESTIONARI!U901)),"")</f>
        <v/>
      </c>
      <c r="E901" t="str">
        <f>IFERROR(UPPER(TRIM(ESITI_QUESTIONARI!Y901)),"")</f>
        <v/>
      </c>
      <c r="F901" t="str">
        <f>IFERROR(UPPER(TRIM(ESITI_QUESTIONARI!AE901)),"")</f>
        <v/>
      </c>
      <c r="G901" t="str">
        <f>IFERROR(UPPER(TRIM(ESITI_QUESTIONARI!AI901)),"")</f>
        <v/>
      </c>
      <c r="H901" s="8" t="str">
        <f>IF(C901="","",IF(ISERROR(AVERAGE(ESITI_QUESTIONARI!N901:T901,ESITI_QUESTIONARI!V901:X901,ESITI_QUESTIONARI!Z901:AD901,ESITI_QUESTIONARI!AF901:AH901,ESITI_QUESTIONARI!AJ901:AL901,ESITI_QUESTIONARI!AN901,ESITI_QUESTIONARI!AQ901)),"NON RISPONDE",AVERAGE(ESITI_QUESTIONARI!N901:T901,ESITI_QUESTIONARI!V901:X901,ESITI_QUESTIONARI!Z901:AD901,ESITI_QUESTIONARI!AF901:AH901,ESITI_QUESTIONARI!AJ901:AL901,ESITI_QUESTIONARI!AN901,ESITI_QUESTIONARI!AQ901)))</f>
        <v/>
      </c>
    </row>
    <row r="902" spans="1:8">
      <c r="A902" t="str">
        <f>IF(ESITI_QUESTIONARI!A902="","",TRIM(ESITI_QUESTIONARI!A902))</f>
        <v/>
      </c>
      <c r="B902" t="str">
        <f t="shared" si="15"/>
        <v/>
      </c>
      <c r="C902" t="str">
        <f>IF(ESITI_QUESTIONARI!C902="","",TRIM(ESITI_QUESTIONARI!C902))</f>
        <v/>
      </c>
      <c r="D902" t="str">
        <f>IFERROR(UPPER(TRIM(ESITI_QUESTIONARI!U902)),"")</f>
        <v/>
      </c>
      <c r="E902" t="str">
        <f>IFERROR(UPPER(TRIM(ESITI_QUESTIONARI!Y902)),"")</f>
        <v/>
      </c>
      <c r="F902" t="str">
        <f>IFERROR(UPPER(TRIM(ESITI_QUESTIONARI!AE902)),"")</f>
        <v/>
      </c>
      <c r="G902" t="str">
        <f>IFERROR(UPPER(TRIM(ESITI_QUESTIONARI!AI902)),"")</f>
        <v/>
      </c>
      <c r="H902" s="8" t="str">
        <f>IF(C902="","",IF(ISERROR(AVERAGE(ESITI_QUESTIONARI!N902:T902,ESITI_QUESTIONARI!V902:X902,ESITI_QUESTIONARI!Z902:AD902,ESITI_QUESTIONARI!AF902:AH902,ESITI_QUESTIONARI!AJ902:AL902,ESITI_QUESTIONARI!AN902,ESITI_QUESTIONARI!AQ902)),"NON RISPONDE",AVERAGE(ESITI_QUESTIONARI!N902:T902,ESITI_QUESTIONARI!V902:X902,ESITI_QUESTIONARI!Z902:AD902,ESITI_QUESTIONARI!AF902:AH902,ESITI_QUESTIONARI!AJ902:AL902,ESITI_QUESTIONARI!AN902,ESITI_QUESTIONARI!AQ902)))</f>
        <v/>
      </c>
    </row>
    <row r="903" spans="1:8">
      <c r="A903" t="str">
        <f>IF(ESITI_QUESTIONARI!A903="","",TRIM(ESITI_QUESTIONARI!A903))</f>
        <v/>
      </c>
      <c r="B903" t="str">
        <f t="shared" si="15"/>
        <v/>
      </c>
      <c r="C903" t="str">
        <f>IF(ESITI_QUESTIONARI!C903="","",TRIM(ESITI_QUESTIONARI!C903))</f>
        <v/>
      </c>
      <c r="D903" t="str">
        <f>IFERROR(UPPER(TRIM(ESITI_QUESTIONARI!U903)),"")</f>
        <v/>
      </c>
      <c r="E903" t="str">
        <f>IFERROR(UPPER(TRIM(ESITI_QUESTIONARI!Y903)),"")</f>
        <v/>
      </c>
      <c r="F903" t="str">
        <f>IFERROR(UPPER(TRIM(ESITI_QUESTIONARI!AE903)),"")</f>
        <v/>
      </c>
      <c r="G903" t="str">
        <f>IFERROR(UPPER(TRIM(ESITI_QUESTIONARI!AI903)),"")</f>
        <v/>
      </c>
      <c r="H903" s="8" t="str">
        <f>IF(C903="","",IF(ISERROR(AVERAGE(ESITI_QUESTIONARI!N903:T903,ESITI_QUESTIONARI!V903:X903,ESITI_QUESTIONARI!Z903:AD903,ESITI_QUESTIONARI!AF903:AH903,ESITI_QUESTIONARI!AJ903:AL903,ESITI_QUESTIONARI!AN903,ESITI_QUESTIONARI!AQ903)),"NON RISPONDE",AVERAGE(ESITI_QUESTIONARI!N903:T903,ESITI_QUESTIONARI!V903:X903,ESITI_QUESTIONARI!Z903:AD903,ESITI_QUESTIONARI!AF903:AH903,ESITI_QUESTIONARI!AJ903:AL903,ESITI_QUESTIONARI!AN903,ESITI_QUESTIONARI!AQ903)))</f>
        <v/>
      </c>
    </row>
    <row r="904" spans="1:8">
      <c r="A904" t="str">
        <f>IF(ESITI_QUESTIONARI!A904="","",TRIM(ESITI_QUESTIONARI!A904))</f>
        <v/>
      </c>
      <c r="B904" t="str">
        <f t="shared" si="15"/>
        <v/>
      </c>
      <c r="C904" t="str">
        <f>IF(ESITI_QUESTIONARI!C904="","",TRIM(ESITI_QUESTIONARI!C904))</f>
        <v/>
      </c>
      <c r="D904" t="str">
        <f>IFERROR(UPPER(TRIM(ESITI_QUESTIONARI!U904)),"")</f>
        <v/>
      </c>
      <c r="E904" t="str">
        <f>IFERROR(UPPER(TRIM(ESITI_QUESTIONARI!Y904)),"")</f>
        <v/>
      </c>
      <c r="F904" t="str">
        <f>IFERROR(UPPER(TRIM(ESITI_QUESTIONARI!AE904)),"")</f>
        <v/>
      </c>
      <c r="G904" t="str">
        <f>IFERROR(UPPER(TRIM(ESITI_QUESTIONARI!AI904)),"")</f>
        <v/>
      </c>
      <c r="H904" s="8" t="str">
        <f>IF(C904="","",IF(ISERROR(AVERAGE(ESITI_QUESTIONARI!N904:T904,ESITI_QUESTIONARI!V904:X904,ESITI_QUESTIONARI!Z904:AD904,ESITI_QUESTIONARI!AF904:AH904,ESITI_QUESTIONARI!AJ904:AL904,ESITI_QUESTIONARI!AN904,ESITI_QUESTIONARI!AQ904)),"NON RISPONDE",AVERAGE(ESITI_QUESTIONARI!N904:T904,ESITI_QUESTIONARI!V904:X904,ESITI_QUESTIONARI!Z904:AD904,ESITI_QUESTIONARI!AF904:AH904,ESITI_QUESTIONARI!AJ904:AL904,ESITI_QUESTIONARI!AN904,ESITI_QUESTIONARI!AQ904)))</f>
        <v/>
      </c>
    </row>
    <row r="905" spans="1:8">
      <c r="A905" t="str">
        <f>IF(ESITI_QUESTIONARI!A905="","",TRIM(ESITI_QUESTIONARI!A905))</f>
        <v/>
      </c>
      <c r="B905" t="str">
        <f t="shared" si="15"/>
        <v/>
      </c>
      <c r="C905" t="str">
        <f>IF(ESITI_QUESTIONARI!C905="","",TRIM(ESITI_QUESTIONARI!C905))</f>
        <v/>
      </c>
      <c r="D905" t="str">
        <f>IFERROR(UPPER(TRIM(ESITI_QUESTIONARI!U905)),"")</f>
        <v/>
      </c>
      <c r="E905" t="str">
        <f>IFERROR(UPPER(TRIM(ESITI_QUESTIONARI!Y905)),"")</f>
        <v/>
      </c>
      <c r="F905" t="str">
        <f>IFERROR(UPPER(TRIM(ESITI_QUESTIONARI!AE905)),"")</f>
        <v/>
      </c>
      <c r="G905" t="str">
        <f>IFERROR(UPPER(TRIM(ESITI_QUESTIONARI!AI905)),"")</f>
        <v/>
      </c>
      <c r="H905" s="8" t="str">
        <f>IF(C905="","",IF(ISERROR(AVERAGE(ESITI_QUESTIONARI!N905:T905,ESITI_QUESTIONARI!V905:X905,ESITI_QUESTIONARI!Z905:AD905,ESITI_QUESTIONARI!AF905:AH905,ESITI_QUESTIONARI!AJ905:AL905,ESITI_QUESTIONARI!AN905,ESITI_QUESTIONARI!AQ905)),"NON RISPONDE",AVERAGE(ESITI_QUESTIONARI!N905:T905,ESITI_QUESTIONARI!V905:X905,ESITI_QUESTIONARI!Z905:AD905,ESITI_QUESTIONARI!AF905:AH905,ESITI_QUESTIONARI!AJ905:AL905,ESITI_QUESTIONARI!AN905,ESITI_QUESTIONARI!AQ905)))</f>
        <v/>
      </c>
    </row>
    <row r="906" spans="1:8">
      <c r="A906" t="str">
        <f>IF(ESITI_QUESTIONARI!A906="","",TRIM(ESITI_QUESTIONARI!A906))</f>
        <v/>
      </c>
      <c r="B906" t="str">
        <f t="shared" si="15"/>
        <v/>
      </c>
      <c r="C906" t="str">
        <f>IF(ESITI_QUESTIONARI!C906="","",TRIM(ESITI_QUESTIONARI!C906))</f>
        <v/>
      </c>
      <c r="D906" t="str">
        <f>IFERROR(UPPER(TRIM(ESITI_QUESTIONARI!U906)),"")</f>
        <v/>
      </c>
      <c r="E906" t="str">
        <f>IFERROR(UPPER(TRIM(ESITI_QUESTIONARI!Y906)),"")</f>
        <v/>
      </c>
      <c r="F906" t="str">
        <f>IFERROR(UPPER(TRIM(ESITI_QUESTIONARI!AE906)),"")</f>
        <v/>
      </c>
      <c r="G906" t="str">
        <f>IFERROR(UPPER(TRIM(ESITI_QUESTIONARI!AI906)),"")</f>
        <v/>
      </c>
      <c r="H906" s="8" t="str">
        <f>IF(C906="","",IF(ISERROR(AVERAGE(ESITI_QUESTIONARI!N906:T906,ESITI_QUESTIONARI!V906:X906,ESITI_QUESTIONARI!Z906:AD906,ESITI_QUESTIONARI!AF906:AH906,ESITI_QUESTIONARI!AJ906:AL906,ESITI_QUESTIONARI!AN906,ESITI_QUESTIONARI!AQ906)),"NON RISPONDE",AVERAGE(ESITI_QUESTIONARI!N906:T906,ESITI_QUESTIONARI!V906:X906,ESITI_QUESTIONARI!Z906:AD906,ESITI_QUESTIONARI!AF906:AH906,ESITI_QUESTIONARI!AJ906:AL906,ESITI_QUESTIONARI!AN906,ESITI_QUESTIONARI!AQ906)))</f>
        <v/>
      </c>
    </row>
    <row r="907" spans="1:8">
      <c r="A907" t="str">
        <f>IF(ESITI_QUESTIONARI!A907="","",TRIM(ESITI_QUESTIONARI!A907))</f>
        <v/>
      </c>
      <c r="B907" t="str">
        <f t="shared" si="15"/>
        <v/>
      </c>
      <c r="C907" t="str">
        <f>IF(ESITI_QUESTIONARI!C907="","",TRIM(ESITI_QUESTIONARI!C907))</f>
        <v/>
      </c>
      <c r="D907" t="str">
        <f>IFERROR(UPPER(TRIM(ESITI_QUESTIONARI!U907)),"")</f>
        <v/>
      </c>
      <c r="E907" t="str">
        <f>IFERROR(UPPER(TRIM(ESITI_QUESTIONARI!Y907)),"")</f>
        <v/>
      </c>
      <c r="F907" t="str">
        <f>IFERROR(UPPER(TRIM(ESITI_QUESTIONARI!AE907)),"")</f>
        <v/>
      </c>
      <c r="G907" t="str">
        <f>IFERROR(UPPER(TRIM(ESITI_QUESTIONARI!AI907)),"")</f>
        <v/>
      </c>
      <c r="H907" s="8" t="str">
        <f>IF(C907="","",IF(ISERROR(AVERAGE(ESITI_QUESTIONARI!N907:T907,ESITI_QUESTIONARI!V907:X907,ESITI_QUESTIONARI!Z907:AD907,ESITI_QUESTIONARI!AF907:AH907,ESITI_QUESTIONARI!AJ907:AL907,ESITI_QUESTIONARI!AN907,ESITI_QUESTIONARI!AQ907)),"NON RISPONDE",AVERAGE(ESITI_QUESTIONARI!N907:T907,ESITI_QUESTIONARI!V907:X907,ESITI_QUESTIONARI!Z907:AD907,ESITI_QUESTIONARI!AF907:AH907,ESITI_QUESTIONARI!AJ907:AL907,ESITI_QUESTIONARI!AN907,ESITI_QUESTIONARI!AQ907)))</f>
        <v/>
      </c>
    </row>
    <row r="908" spans="1:8">
      <c r="A908" t="str">
        <f>IF(ESITI_QUESTIONARI!A908="","",TRIM(ESITI_QUESTIONARI!A908))</f>
        <v/>
      </c>
      <c r="B908" t="str">
        <f t="shared" si="15"/>
        <v/>
      </c>
      <c r="C908" t="str">
        <f>IF(ESITI_QUESTIONARI!C908="","",TRIM(ESITI_QUESTIONARI!C908))</f>
        <v/>
      </c>
      <c r="D908" t="str">
        <f>IFERROR(UPPER(TRIM(ESITI_QUESTIONARI!U908)),"")</f>
        <v/>
      </c>
      <c r="E908" t="str">
        <f>IFERROR(UPPER(TRIM(ESITI_QUESTIONARI!Y908)),"")</f>
        <v/>
      </c>
      <c r="F908" t="str">
        <f>IFERROR(UPPER(TRIM(ESITI_QUESTIONARI!AE908)),"")</f>
        <v/>
      </c>
      <c r="G908" t="str">
        <f>IFERROR(UPPER(TRIM(ESITI_QUESTIONARI!AI908)),"")</f>
        <v/>
      </c>
      <c r="H908" s="8" t="str">
        <f>IF(C908="","",IF(ISERROR(AVERAGE(ESITI_QUESTIONARI!N908:T908,ESITI_QUESTIONARI!V908:X908,ESITI_QUESTIONARI!Z908:AD908,ESITI_QUESTIONARI!AF908:AH908,ESITI_QUESTIONARI!AJ908:AL908,ESITI_QUESTIONARI!AN908,ESITI_QUESTIONARI!AQ908)),"NON RISPONDE",AVERAGE(ESITI_QUESTIONARI!N908:T908,ESITI_QUESTIONARI!V908:X908,ESITI_QUESTIONARI!Z908:AD908,ESITI_QUESTIONARI!AF908:AH908,ESITI_QUESTIONARI!AJ908:AL908,ESITI_QUESTIONARI!AN908,ESITI_QUESTIONARI!AQ908)))</f>
        <v/>
      </c>
    </row>
    <row r="909" spans="1:8">
      <c r="A909" t="str">
        <f>IF(ESITI_QUESTIONARI!A909="","",TRIM(ESITI_QUESTIONARI!A909))</f>
        <v/>
      </c>
      <c r="B909" t="str">
        <f t="shared" si="15"/>
        <v/>
      </c>
      <c r="C909" t="str">
        <f>IF(ESITI_QUESTIONARI!C909="","",TRIM(ESITI_QUESTIONARI!C909))</f>
        <v/>
      </c>
      <c r="D909" t="str">
        <f>IFERROR(UPPER(TRIM(ESITI_QUESTIONARI!U909)),"")</f>
        <v/>
      </c>
      <c r="E909" t="str">
        <f>IFERROR(UPPER(TRIM(ESITI_QUESTIONARI!Y909)),"")</f>
        <v/>
      </c>
      <c r="F909" t="str">
        <f>IFERROR(UPPER(TRIM(ESITI_QUESTIONARI!AE909)),"")</f>
        <v/>
      </c>
      <c r="G909" t="str">
        <f>IFERROR(UPPER(TRIM(ESITI_QUESTIONARI!AI909)),"")</f>
        <v/>
      </c>
      <c r="H909" s="8" t="str">
        <f>IF(C909="","",IF(ISERROR(AVERAGE(ESITI_QUESTIONARI!N909:T909,ESITI_QUESTIONARI!V909:X909,ESITI_QUESTIONARI!Z909:AD909,ESITI_QUESTIONARI!AF909:AH909,ESITI_QUESTIONARI!AJ909:AL909,ESITI_QUESTIONARI!AN909,ESITI_QUESTIONARI!AQ909)),"NON RISPONDE",AVERAGE(ESITI_QUESTIONARI!N909:T909,ESITI_QUESTIONARI!V909:X909,ESITI_QUESTIONARI!Z909:AD909,ESITI_QUESTIONARI!AF909:AH909,ESITI_QUESTIONARI!AJ909:AL909,ESITI_QUESTIONARI!AN909,ESITI_QUESTIONARI!AQ909)))</f>
        <v/>
      </c>
    </row>
    <row r="910" spans="1:8">
      <c r="A910" t="str">
        <f>IF(ESITI_QUESTIONARI!A910="","",TRIM(ESITI_QUESTIONARI!A910))</f>
        <v/>
      </c>
      <c r="B910" t="str">
        <f t="shared" si="15"/>
        <v/>
      </c>
      <c r="C910" t="str">
        <f>IF(ESITI_QUESTIONARI!C910="","",TRIM(ESITI_QUESTIONARI!C910))</f>
        <v/>
      </c>
      <c r="D910" t="str">
        <f>IFERROR(UPPER(TRIM(ESITI_QUESTIONARI!U910)),"")</f>
        <v/>
      </c>
      <c r="E910" t="str">
        <f>IFERROR(UPPER(TRIM(ESITI_QUESTIONARI!Y910)),"")</f>
        <v/>
      </c>
      <c r="F910" t="str">
        <f>IFERROR(UPPER(TRIM(ESITI_QUESTIONARI!AE910)),"")</f>
        <v/>
      </c>
      <c r="G910" t="str">
        <f>IFERROR(UPPER(TRIM(ESITI_QUESTIONARI!AI910)),"")</f>
        <v/>
      </c>
      <c r="H910" s="8" t="str">
        <f>IF(C910="","",IF(ISERROR(AVERAGE(ESITI_QUESTIONARI!N910:T910,ESITI_QUESTIONARI!V910:X910,ESITI_QUESTIONARI!Z910:AD910,ESITI_QUESTIONARI!AF910:AH910,ESITI_QUESTIONARI!AJ910:AL910,ESITI_QUESTIONARI!AN910,ESITI_QUESTIONARI!AQ910)),"NON RISPONDE",AVERAGE(ESITI_QUESTIONARI!N910:T910,ESITI_QUESTIONARI!V910:X910,ESITI_QUESTIONARI!Z910:AD910,ESITI_QUESTIONARI!AF910:AH910,ESITI_QUESTIONARI!AJ910:AL910,ESITI_QUESTIONARI!AN910,ESITI_QUESTIONARI!AQ910)))</f>
        <v/>
      </c>
    </row>
    <row r="911" spans="1:8">
      <c r="A911" t="str">
        <f>IF(ESITI_QUESTIONARI!A911="","",TRIM(ESITI_QUESTIONARI!A911))</f>
        <v/>
      </c>
      <c r="B911" t="str">
        <f t="shared" si="15"/>
        <v/>
      </c>
      <c r="C911" t="str">
        <f>IF(ESITI_QUESTIONARI!C911="","",TRIM(ESITI_QUESTIONARI!C911))</f>
        <v/>
      </c>
      <c r="D911" t="str">
        <f>IFERROR(UPPER(TRIM(ESITI_QUESTIONARI!U911)),"")</f>
        <v/>
      </c>
      <c r="E911" t="str">
        <f>IFERROR(UPPER(TRIM(ESITI_QUESTIONARI!Y911)),"")</f>
        <v/>
      </c>
      <c r="F911" t="str">
        <f>IFERROR(UPPER(TRIM(ESITI_QUESTIONARI!AE911)),"")</f>
        <v/>
      </c>
      <c r="G911" t="str">
        <f>IFERROR(UPPER(TRIM(ESITI_QUESTIONARI!AI911)),"")</f>
        <v/>
      </c>
      <c r="H911" s="8" t="str">
        <f>IF(C911="","",IF(ISERROR(AVERAGE(ESITI_QUESTIONARI!N911:T911,ESITI_QUESTIONARI!V911:X911,ESITI_QUESTIONARI!Z911:AD911,ESITI_QUESTIONARI!AF911:AH911,ESITI_QUESTIONARI!AJ911:AL911,ESITI_QUESTIONARI!AN911,ESITI_QUESTIONARI!AQ911)),"NON RISPONDE",AVERAGE(ESITI_QUESTIONARI!N911:T911,ESITI_QUESTIONARI!V911:X911,ESITI_QUESTIONARI!Z911:AD911,ESITI_QUESTIONARI!AF911:AH911,ESITI_QUESTIONARI!AJ911:AL911,ESITI_QUESTIONARI!AN911,ESITI_QUESTIONARI!AQ911)))</f>
        <v/>
      </c>
    </row>
    <row r="912" spans="1:8">
      <c r="A912" t="str">
        <f>IF(ESITI_QUESTIONARI!A912="","",TRIM(ESITI_QUESTIONARI!A912))</f>
        <v/>
      </c>
      <c r="B912" t="str">
        <f t="shared" si="15"/>
        <v/>
      </c>
      <c r="C912" t="str">
        <f>IF(ESITI_QUESTIONARI!C912="","",TRIM(ESITI_QUESTIONARI!C912))</f>
        <v/>
      </c>
      <c r="D912" t="str">
        <f>IFERROR(UPPER(TRIM(ESITI_QUESTIONARI!U912)),"")</f>
        <v/>
      </c>
      <c r="E912" t="str">
        <f>IFERROR(UPPER(TRIM(ESITI_QUESTIONARI!Y912)),"")</f>
        <v/>
      </c>
      <c r="F912" t="str">
        <f>IFERROR(UPPER(TRIM(ESITI_QUESTIONARI!AE912)),"")</f>
        <v/>
      </c>
      <c r="G912" t="str">
        <f>IFERROR(UPPER(TRIM(ESITI_QUESTIONARI!AI912)),"")</f>
        <v/>
      </c>
      <c r="H912" s="8" t="str">
        <f>IF(C912="","",IF(ISERROR(AVERAGE(ESITI_QUESTIONARI!N912:T912,ESITI_QUESTIONARI!V912:X912,ESITI_QUESTIONARI!Z912:AD912,ESITI_QUESTIONARI!AF912:AH912,ESITI_QUESTIONARI!AJ912:AL912,ESITI_QUESTIONARI!AN912,ESITI_QUESTIONARI!AQ912)),"NON RISPONDE",AVERAGE(ESITI_QUESTIONARI!N912:T912,ESITI_QUESTIONARI!V912:X912,ESITI_QUESTIONARI!Z912:AD912,ESITI_QUESTIONARI!AF912:AH912,ESITI_QUESTIONARI!AJ912:AL912,ESITI_QUESTIONARI!AN912,ESITI_QUESTIONARI!AQ912)))</f>
        <v/>
      </c>
    </row>
    <row r="913" spans="1:8">
      <c r="A913" t="str">
        <f>IF(ESITI_QUESTIONARI!A913="","",TRIM(ESITI_QUESTIONARI!A913))</f>
        <v/>
      </c>
      <c r="B913" t="str">
        <f t="shared" si="15"/>
        <v/>
      </c>
      <c r="C913" t="str">
        <f>IF(ESITI_QUESTIONARI!C913="","",TRIM(ESITI_QUESTIONARI!C913))</f>
        <v/>
      </c>
      <c r="D913" t="str">
        <f>IFERROR(UPPER(TRIM(ESITI_QUESTIONARI!U913)),"")</f>
        <v/>
      </c>
      <c r="E913" t="str">
        <f>IFERROR(UPPER(TRIM(ESITI_QUESTIONARI!Y913)),"")</f>
        <v/>
      </c>
      <c r="F913" t="str">
        <f>IFERROR(UPPER(TRIM(ESITI_QUESTIONARI!AE913)),"")</f>
        <v/>
      </c>
      <c r="G913" t="str">
        <f>IFERROR(UPPER(TRIM(ESITI_QUESTIONARI!AI913)),"")</f>
        <v/>
      </c>
      <c r="H913" s="8" t="str">
        <f>IF(C913="","",IF(ISERROR(AVERAGE(ESITI_QUESTIONARI!N913:T913,ESITI_QUESTIONARI!V913:X913,ESITI_QUESTIONARI!Z913:AD913,ESITI_QUESTIONARI!AF913:AH913,ESITI_QUESTIONARI!AJ913:AL913,ESITI_QUESTIONARI!AN913,ESITI_QUESTIONARI!AQ913)),"NON RISPONDE",AVERAGE(ESITI_QUESTIONARI!N913:T913,ESITI_QUESTIONARI!V913:X913,ESITI_QUESTIONARI!Z913:AD913,ESITI_QUESTIONARI!AF913:AH913,ESITI_QUESTIONARI!AJ913:AL913,ESITI_QUESTIONARI!AN913,ESITI_QUESTIONARI!AQ913)))</f>
        <v/>
      </c>
    </row>
    <row r="914" spans="1:8">
      <c r="A914" t="str">
        <f>IF(ESITI_QUESTIONARI!A914="","",TRIM(ESITI_QUESTIONARI!A914))</f>
        <v/>
      </c>
      <c r="B914" t="str">
        <f t="shared" si="15"/>
        <v/>
      </c>
      <c r="C914" t="str">
        <f>IF(ESITI_QUESTIONARI!C914="","",TRIM(ESITI_QUESTIONARI!C914))</f>
        <v/>
      </c>
      <c r="D914" t="str">
        <f>IFERROR(UPPER(TRIM(ESITI_QUESTIONARI!U914)),"")</f>
        <v/>
      </c>
      <c r="E914" t="str">
        <f>IFERROR(UPPER(TRIM(ESITI_QUESTIONARI!Y914)),"")</f>
        <v/>
      </c>
      <c r="F914" t="str">
        <f>IFERROR(UPPER(TRIM(ESITI_QUESTIONARI!AE914)),"")</f>
        <v/>
      </c>
      <c r="G914" t="str">
        <f>IFERROR(UPPER(TRIM(ESITI_QUESTIONARI!AI914)),"")</f>
        <v/>
      </c>
      <c r="H914" s="8" t="str">
        <f>IF(C914="","",IF(ISERROR(AVERAGE(ESITI_QUESTIONARI!N914:T914,ESITI_QUESTIONARI!V914:X914,ESITI_QUESTIONARI!Z914:AD914,ESITI_QUESTIONARI!AF914:AH914,ESITI_QUESTIONARI!AJ914:AL914,ESITI_QUESTIONARI!AN914,ESITI_QUESTIONARI!AQ914)),"NON RISPONDE",AVERAGE(ESITI_QUESTIONARI!N914:T914,ESITI_QUESTIONARI!V914:X914,ESITI_QUESTIONARI!Z914:AD914,ESITI_QUESTIONARI!AF914:AH914,ESITI_QUESTIONARI!AJ914:AL914,ESITI_QUESTIONARI!AN914,ESITI_QUESTIONARI!AQ914)))</f>
        <v/>
      </c>
    </row>
    <row r="915" spans="1:8">
      <c r="A915" t="str">
        <f>IF(ESITI_QUESTIONARI!A915="","",TRIM(ESITI_QUESTIONARI!A915))</f>
        <v/>
      </c>
      <c r="B915" t="str">
        <f t="shared" si="15"/>
        <v/>
      </c>
      <c r="C915" t="str">
        <f>IF(ESITI_QUESTIONARI!C915="","",TRIM(ESITI_QUESTIONARI!C915))</f>
        <v/>
      </c>
      <c r="D915" t="str">
        <f>IFERROR(UPPER(TRIM(ESITI_QUESTIONARI!U915)),"")</f>
        <v/>
      </c>
      <c r="E915" t="str">
        <f>IFERROR(UPPER(TRIM(ESITI_QUESTIONARI!Y915)),"")</f>
        <v/>
      </c>
      <c r="F915" t="str">
        <f>IFERROR(UPPER(TRIM(ESITI_QUESTIONARI!AE915)),"")</f>
        <v/>
      </c>
      <c r="G915" t="str">
        <f>IFERROR(UPPER(TRIM(ESITI_QUESTIONARI!AI915)),"")</f>
        <v/>
      </c>
      <c r="H915" s="8" t="str">
        <f>IF(C915="","",IF(ISERROR(AVERAGE(ESITI_QUESTIONARI!N915:T915,ESITI_QUESTIONARI!V915:X915,ESITI_QUESTIONARI!Z915:AD915,ESITI_QUESTIONARI!AF915:AH915,ESITI_QUESTIONARI!AJ915:AL915,ESITI_QUESTIONARI!AN915,ESITI_QUESTIONARI!AQ915)),"NON RISPONDE",AVERAGE(ESITI_QUESTIONARI!N915:T915,ESITI_QUESTIONARI!V915:X915,ESITI_QUESTIONARI!Z915:AD915,ESITI_QUESTIONARI!AF915:AH915,ESITI_QUESTIONARI!AJ915:AL915,ESITI_QUESTIONARI!AN915,ESITI_QUESTIONARI!AQ915)))</f>
        <v/>
      </c>
    </row>
    <row r="916" spans="1:8">
      <c r="A916" t="str">
        <f>IF(ESITI_QUESTIONARI!A916="","",TRIM(ESITI_QUESTIONARI!A916))</f>
        <v/>
      </c>
      <c r="B916" t="str">
        <f t="shared" si="15"/>
        <v/>
      </c>
      <c r="C916" t="str">
        <f>IF(ESITI_QUESTIONARI!C916="","",TRIM(ESITI_QUESTIONARI!C916))</f>
        <v/>
      </c>
      <c r="D916" t="str">
        <f>IFERROR(UPPER(TRIM(ESITI_QUESTIONARI!U916)),"")</f>
        <v/>
      </c>
      <c r="E916" t="str">
        <f>IFERROR(UPPER(TRIM(ESITI_QUESTIONARI!Y916)),"")</f>
        <v/>
      </c>
      <c r="F916" t="str">
        <f>IFERROR(UPPER(TRIM(ESITI_QUESTIONARI!AE916)),"")</f>
        <v/>
      </c>
      <c r="G916" t="str">
        <f>IFERROR(UPPER(TRIM(ESITI_QUESTIONARI!AI916)),"")</f>
        <v/>
      </c>
      <c r="H916" s="8" t="str">
        <f>IF(C916="","",IF(ISERROR(AVERAGE(ESITI_QUESTIONARI!N916:T916,ESITI_QUESTIONARI!V916:X916,ESITI_QUESTIONARI!Z916:AD916,ESITI_QUESTIONARI!AF916:AH916,ESITI_QUESTIONARI!AJ916:AL916,ESITI_QUESTIONARI!AN916,ESITI_QUESTIONARI!AQ916)),"NON RISPONDE",AVERAGE(ESITI_QUESTIONARI!N916:T916,ESITI_QUESTIONARI!V916:X916,ESITI_QUESTIONARI!Z916:AD916,ESITI_QUESTIONARI!AF916:AH916,ESITI_QUESTIONARI!AJ916:AL916,ESITI_QUESTIONARI!AN916,ESITI_QUESTIONARI!AQ916)))</f>
        <v/>
      </c>
    </row>
    <row r="917" spans="1:8">
      <c r="A917" t="str">
        <f>IF(ESITI_QUESTIONARI!A917="","",TRIM(ESITI_QUESTIONARI!A917))</f>
        <v/>
      </c>
      <c r="B917" t="str">
        <f t="shared" si="15"/>
        <v/>
      </c>
      <c r="C917" t="str">
        <f>IF(ESITI_QUESTIONARI!C917="","",TRIM(ESITI_QUESTIONARI!C917))</f>
        <v/>
      </c>
      <c r="D917" t="str">
        <f>IFERROR(UPPER(TRIM(ESITI_QUESTIONARI!U917)),"")</f>
        <v/>
      </c>
      <c r="E917" t="str">
        <f>IFERROR(UPPER(TRIM(ESITI_QUESTIONARI!Y917)),"")</f>
        <v/>
      </c>
      <c r="F917" t="str">
        <f>IFERROR(UPPER(TRIM(ESITI_QUESTIONARI!AE917)),"")</f>
        <v/>
      </c>
      <c r="G917" t="str">
        <f>IFERROR(UPPER(TRIM(ESITI_QUESTIONARI!AI917)),"")</f>
        <v/>
      </c>
      <c r="H917" s="8" t="str">
        <f>IF(C917="","",IF(ISERROR(AVERAGE(ESITI_QUESTIONARI!N917:T917,ESITI_QUESTIONARI!V917:X917,ESITI_QUESTIONARI!Z917:AD917,ESITI_QUESTIONARI!AF917:AH917,ESITI_QUESTIONARI!AJ917:AL917,ESITI_QUESTIONARI!AN917,ESITI_QUESTIONARI!AQ917)),"NON RISPONDE",AVERAGE(ESITI_QUESTIONARI!N917:T917,ESITI_QUESTIONARI!V917:X917,ESITI_QUESTIONARI!Z917:AD917,ESITI_QUESTIONARI!AF917:AH917,ESITI_QUESTIONARI!AJ917:AL917,ESITI_QUESTIONARI!AN917,ESITI_QUESTIONARI!AQ917)))</f>
        <v/>
      </c>
    </row>
    <row r="918" spans="1:8">
      <c r="A918" t="str">
        <f>IF(ESITI_QUESTIONARI!A918="","",TRIM(ESITI_QUESTIONARI!A918))</f>
        <v/>
      </c>
      <c r="B918" t="str">
        <f t="shared" si="15"/>
        <v/>
      </c>
      <c r="C918" t="str">
        <f>IF(ESITI_QUESTIONARI!C918="","",TRIM(ESITI_QUESTIONARI!C918))</f>
        <v/>
      </c>
      <c r="D918" t="str">
        <f>IFERROR(UPPER(TRIM(ESITI_QUESTIONARI!U918)),"")</f>
        <v/>
      </c>
      <c r="E918" t="str">
        <f>IFERROR(UPPER(TRIM(ESITI_QUESTIONARI!Y918)),"")</f>
        <v/>
      </c>
      <c r="F918" t="str">
        <f>IFERROR(UPPER(TRIM(ESITI_QUESTIONARI!AE918)),"")</f>
        <v/>
      </c>
      <c r="G918" t="str">
        <f>IFERROR(UPPER(TRIM(ESITI_QUESTIONARI!AI918)),"")</f>
        <v/>
      </c>
      <c r="H918" s="8" t="str">
        <f>IF(C918="","",IF(ISERROR(AVERAGE(ESITI_QUESTIONARI!N918:T918,ESITI_QUESTIONARI!V918:X918,ESITI_QUESTIONARI!Z918:AD918,ESITI_QUESTIONARI!AF918:AH918,ESITI_QUESTIONARI!AJ918:AL918,ESITI_QUESTIONARI!AN918,ESITI_QUESTIONARI!AQ918)),"NON RISPONDE",AVERAGE(ESITI_QUESTIONARI!N918:T918,ESITI_QUESTIONARI!V918:X918,ESITI_QUESTIONARI!Z918:AD918,ESITI_QUESTIONARI!AF918:AH918,ESITI_QUESTIONARI!AJ918:AL918,ESITI_QUESTIONARI!AN918,ESITI_QUESTIONARI!AQ918)))</f>
        <v/>
      </c>
    </row>
    <row r="919" spans="1:8">
      <c r="A919" t="str">
        <f>IF(ESITI_QUESTIONARI!A919="","",TRIM(ESITI_QUESTIONARI!A919))</f>
        <v/>
      </c>
      <c r="B919" t="str">
        <f t="shared" si="15"/>
        <v/>
      </c>
      <c r="C919" t="str">
        <f>IF(ESITI_QUESTIONARI!C919="","",TRIM(ESITI_QUESTIONARI!C919))</f>
        <v/>
      </c>
      <c r="D919" t="str">
        <f>IFERROR(UPPER(TRIM(ESITI_QUESTIONARI!U919)),"")</f>
        <v/>
      </c>
      <c r="E919" t="str">
        <f>IFERROR(UPPER(TRIM(ESITI_QUESTIONARI!Y919)),"")</f>
        <v/>
      </c>
      <c r="F919" t="str">
        <f>IFERROR(UPPER(TRIM(ESITI_QUESTIONARI!AE919)),"")</f>
        <v/>
      </c>
      <c r="G919" t="str">
        <f>IFERROR(UPPER(TRIM(ESITI_QUESTIONARI!AI919)),"")</f>
        <v/>
      </c>
      <c r="H919" s="8" t="str">
        <f>IF(C919="","",IF(ISERROR(AVERAGE(ESITI_QUESTIONARI!N919:T919,ESITI_QUESTIONARI!V919:X919,ESITI_QUESTIONARI!Z919:AD919,ESITI_QUESTIONARI!AF919:AH919,ESITI_QUESTIONARI!AJ919:AL919,ESITI_QUESTIONARI!AN919,ESITI_QUESTIONARI!AQ919)),"NON RISPONDE",AVERAGE(ESITI_QUESTIONARI!N919:T919,ESITI_QUESTIONARI!V919:X919,ESITI_QUESTIONARI!Z919:AD919,ESITI_QUESTIONARI!AF919:AH919,ESITI_QUESTIONARI!AJ919:AL919,ESITI_QUESTIONARI!AN919,ESITI_QUESTIONARI!AQ919)))</f>
        <v/>
      </c>
    </row>
    <row r="920" spans="1:8">
      <c r="A920" t="str">
        <f>IF(ESITI_QUESTIONARI!A920="","",TRIM(ESITI_QUESTIONARI!A920))</f>
        <v/>
      </c>
      <c r="B920" t="str">
        <f t="shared" si="15"/>
        <v/>
      </c>
      <c r="C920" t="str">
        <f>IF(ESITI_QUESTIONARI!C920="","",TRIM(ESITI_QUESTIONARI!C920))</f>
        <v/>
      </c>
      <c r="D920" t="str">
        <f>IFERROR(UPPER(TRIM(ESITI_QUESTIONARI!U920)),"")</f>
        <v/>
      </c>
      <c r="E920" t="str">
        <f>IFERROR(UPPER(TRIM(ESITI_QUESTIONARI!Y920)),"")</f>
        <v/>
      </c>
      <c r="F920" t="str">
        <f>IFERROR(UPPER(TRIM(ESITI_QUESTIONARI!AE920)),"")</f>
        <v/>
      </c>
      <c r="G920" t="str">
        <f>IFERROR(UPPER(TRIM(ESITI_QUESTIONARI!AI920)),"")</f>
        <v/>
      </c>
      <c r="H920" s="8" t="str">
        <f>IF(C920="","",IF(ISERROR(AVERAGE(ESITI_QUESTIONARI!N920:T920,ESITI_QUESTIONARI!V920:X920,ESITI_QUESTIONARI!Z920:AD920,ESITI_QUESTIONARI!AF920:AH920,ESITI_QUESTIONARI!AJ920:AL920,ESITI_QUESTIONARI!AN920,ESITI_QUESTIONARI!AQ920)),"NON RISPONDE",AVERAGE(ESITI_QUESTIONARI!N920:T920,ESITI_QUESTIONARI!V920:X920,ESITI_QUESTIONARI!Z920:AD920,ESITI_QUESTIONARI!AF920:AH920,ESITI_QUESTIONARI!AJ920:AL920,ESITI_QUESTIONARI!AN920,ESITI_QUESTIONARI!AQ920)))</f>
        <v/>
      </c>
    </row>
    <row r="921" spans="1:8">
      <c r="A921" t="str">
        <f>IF(ESITI_QUESTIONARI!A921="","",TRIM(ESITI_QUESTIONARI!A921))</f>
        <v/>
      </c>
      <c r="B921" t="str">
        <f t="shared" si="15"/>
        <v/>
      </c>
      <c r="C921" t="str">
        <f>IF(ESITI_QUESTIONARI!C921="","",TRIM(ESITI_QUESTIONARI!C921))</f>
        <v/>
      </c>
      <c r="D921" t="str">
        <f>IFERROR(UPPER(TRIM(ESITI_QUESTIONARI!U921)),"")</f>
        <v/>
      </c>
      <c r="E921" t="str">
        <f>IFERROR(UPPER(TRIM(ESITI_QUESTIONARI!Y921)),"")</f>
        <v/>
      </c>
      <c r="F921" t="str">
        <f>IFERROR(UPPER(TRIM(ESITI_QUESTIONARI!AE921)),"")</f>
        <v/>
      </c>
      <c r="G921" t="str">
        <f>IFERROR(UPPER(TRIM(ESITI_QUESTIONARI!AI921)),"")</f>
        <v/>
      </c>
      <c r="H921" s="8" t="str">
        <f>IF(C921="","",IF(ISERROR(AVERAGE(ESITI_QUESTIONARI!N921:T921,ESITI_QUESTIONARI!V921:X921,ESITI_QUESTIONARI!Z921:AD921,ESITI_QUESTIONARI!AF921:AH921,ESITI_QUESTIONARI!AJ921:AL921,ESITI_QUESTIONARI!AN921,ESITI_QUESTIONARI!AQ921)),"NON RISPONDE",AVERAGE(ESITI_QUESTIONARI!N921:T921,ESITI_QUESTIONARI!V921:X921,ESITI_QUESTIONARI!Z921:AD921,ESITI_QUESTIONARI!AF921:AH921,ESITI_QUESTIONARI!AJ921:AL921,ESITI_QUESTIONARI!AN921,ESITI_QUESTIONARI!AQ921)))</f>
        <v/>
      </c>
    </row>
    <row r="922" spans="1:8">
      <c r="A922" t="str">
        <f>IF(ESITI_QUESTIONARI!A922="","",TRIM(ESITI_QUESTIONARI!A922))</f>
        <v/>
      </c>
      <c r="B922" t="str">
        <f t="shared" si="15"/>
        <v/>
      </c>
      <c r="C922" t="str">
        <f>IF(ESITI_QUESTIONARI!C922="","",TRIM(ESITI_QUESTIONARI!C922))</f>
        <v/>
      </c>
      <c r="D922" t="str">
        <f>IFERROR(UPPER(TRIM(ESITI_QUESTIONARI!U922)),"")</f>
        <v/>
      </c>
      <c r="E922" t="str">
        <f>IFERROR(UPPER(TRIM(ESITI_QUESTIONARI!Y922)),"")</f>
        <v/>
      </c>
      <c r="F922" t="str">
        <f>IFERROR(UPPER(TRIM(ESITI_QUESTIONARI!AE922)),"")</f>
        <v/>
      </c>
      <c r="G922" t="str">
        <f>IFERROR(UPPER(TRIM(ESITI_QUESTIONARI!AI922)),"")</f>
        <v/>
      </c>
      <c r="H922" s="8" t="str">
        <f>IF(C922="","",IF(ISERROR(AVERAGE(ESITI_QUESTIONARI!N922:T922,ESITI_QUESTIONARI!V922:X922,ESITI_QUESTIONARI!Z922:AD922,ESITI_QUESTIONARI!AF922:AH922,ESITI_QUESTIONARI!AJ922:AL922,ESITI_QUESTIONARI!AN922,ESITI_QUESTIONARI!AQ922)),"NON RISPONDE",AVERAGE(ESITI_QUESTIONARI!N922:T922,ESITI_QUESTIONARI!V922:X922,ESITI_QUESTIONARI!Z922:AD922,ESITI_QUESTIONARI!AF922:AH922,ESITI_QUESTIONARI!AJ922:AL922,ESITI_QUESTIONARI!AN922,ESITI_QUESTIONARI!AQ922)))</f>
        <v/>
      </c>
    </row>
    <row r="923" spans="1:8">
      <c r="A923" t="str">
        <f>IF(ESITI_QUESTIONARI!A923="","",TRIM(ESITI_QUESTIONARI!A923))</f>
        <v/>
      </c>
      <c r="B923" t="str">
        <f t="shared" si="15"/>
        <v/>
      </c>
      <c r="C923" t="str">
        <f>IF(ESITI_QUESTIONARI!C923="","",TRIM(ESITI_QUESTIONARI!C923))</f>
        <v/>
      </c>
      <c r="D923" t="str">
        <f>IFERROR(UPPER(TRIM(ESITI_QUESTIONARI!U923)),"")</f>
        <v/>
      </c>
      <c r="E923" t="str">
        <f>IFERROR(UPPER(TRIM(ESITI_QUESTIONARI!Y923)),"")</f>
        <v/>
      </c>
      <c r="F923" t="str">
        <f>IFERROR(UPPER(TRIM(ESITI_QUESTIONARI!AE923)),"")</f>
        <v/>
      </c>
      <c r="G923" t="str">
        <f>IFERROR(UPPER(TRIM(ESITI_QUESTIONARI!AI923)),"")</f>
        <v/>
      </c>
      <c r="H923" s="8" t="str">
        <f>IF(C923="","",IF(ISERROR(AVERAGE(ESITI_QUESTIONARI!N923:T923,ESITI_QUESTIONARI!V923:X923,ESITI_QUESTIONARI!Z923:AD923,ESITI_QUESTIONARI!AF923:AH923,ESITI_QUESTIONARI!AJ923:AL923,ESITI_QUESTIONARI!AN923,ESITI_QUESTIONARI!AQ923)),"NON RISPONDE",AVERAGE(ESITI_QUESTIONARI!N923:T923,ESITI_QUESTIONARI!V923:X923,ESITI_QUESTIONARI!Z923:AD923,ESITI_QUESTIONARI!AF923:AH923,ESITI_QUESTIONARI!AJ923:AL923,ESITI_QUESTIONARI!AN923,ESITI_QUESTIONARI!AQ923)))</f>
        <v/>
      </c>
    </row>
    <row r="924" spans="1:8">
      <c r="A924" t="str">
        <f>IF(ESITI_QUESTIONARI!A924="","",TRIM(ESITI_QUESTIONARI!A924))</f>
        <v/>
      </c>
      <c r="B924" t="str">
        <f t="shared" si="15"/>
        <v/>
      </c>
      <c r="C924" t="str">
        <f>IF(ESITI_QUESTIONARI!C924="","",TRIM(ESITI_QUESTIONARI!C924))</f>
        <v/>
      </c>
      <c r="D924" t="str">
        <f>IFERROR(UPPER(TRIM(ESITI_QUESTIONARI!U924)),"")</f>
        <v/>
      </c>
      <c r="E924" t="str">
        <f>IFERROR(UPPER(TRIM(ESITI_QUESTIONARI!Y924)),"")</f>
        <v/>
      </c>
      <c r="F924" t="str">
        <f>IFERROR(UPPER(TRIM(ESITI_QUESTIONARI!AE924)),"")</f>
        <v/>
      </c>
      <c r="G924" t="str">
        <f>IFERROR(UPPER(TRIM(ESITI_QUESTIONARI!AI924)),"")</f>
        <v/>
      </c>
      <c r="H924" s="8" t="str">
        <f>IF(C924="","",IF(ISERROR(AVERAGE(ESITI_QUESTIONARI!N924:T924,ESITI_QUESTIONARI!V924:X924,ESITI_QUESTIONARI!Z924:AD924,ESITI_QUESTIONARI!AF924:AH924,ESITI_QUESTIONARI!AJ924:AL924,ESITI_QUESTIONARI!AN924,ESITI_QUESTIONARI!AQ924)),"NON RISPONDE",AVERAGE(ESITI_QUESTIONARI!N924:T924,ESITI_QUESTIONARI!V924:X924,ESITI_QUESTIONARI!Z924:AD924,ESITI_QUESTIONARI!AF924:AH924,ESITI_QUESTIONARI!AJ924:AL924,ESITI_QUESTIONARI!AN924,ESITI_QUESTIONARI!AQ924)))</f>
        <v/>
      </c>
    </row>
    <row r="925" spans="1:8">
      <c r="A925" t="str">
        <f>IF(ESITI_QUESTIONARI!A925="","",TRIM(ESITI_QUESTIONARI!A925))</f>
        <v/>
      </c>
      <c r="B925" t="str">
        <f t="shared" si="15"/>
        <v/>
      </c>
      <c r="C925" t="str">
        <f>IF(ESITI_QUESTIONARI!C925="","",TRIM(ESITI_QUESTIONARI!C925))</f>
        <v/>
      </c>
      <c r="D925" t="str">
        <f>IFERROR(UPPER(TRIM(ESITI_QUESTIONARI!U925)),"")</f>
        <v/>
      </c>
      <c r="E925" t="str">
        <f>IFERROR(UPPER(TRIM(ESITI_QUESTIONARI!Y925)),"")</f>
        <v/>
      </c>
      <c r="F925" t="str">
        <f>IFERROR(UPPER(TRIM(ESITI_QUESTIONARI!AE925)),"")</f>
        <v/>
      </c>
      <c r="G925" t="str">
        <f>IFERROR(UPPER(TRIM(ESITI_QUESTIONARI!AI925)),"")</f>
        <v/>
      </c>
      <c r="H925" s="8" t="str">
        <f>IF(C925="","",IF(ISERROR(AVERAGE(ESITI_QUESTIONARI!N925:T925,ESITI_QUESTIONARI!V925:X925,ESITI_QUESTIONARI!Z925:AD925,ESITI_QUESTIONARI!AF925:AH925,ESITI_QUESTIONARI!AJ925:AL925,ESITI_QUESTIONARI!AN925,ESITI_QUESTIONARI!AQ925)),"NON RISPONDE",AVERAGE(ESITI_QUESTIONARI!N925:T925,ESITI_QUESTIONARI!V925:X925,ESITI_QUESTIONARI!Z925:AD925,ESITI_QUESTIONARI!AF925:AH925,ESITI_QUESTIONARI!AJ925:AL925,ESITI_QUESTIONARI!AN925,ESITI_QUESTIONARI!AQ925)))</f>
        <v/>
      </c>
    </row>
    <row r="926" spans="1:8">
      <c r="A926" t="str">
        <f>IF(ESITI_QUESTIONARI!A926="","",TRIM(ESITI_QUESTIONARI!A926))</f>
        <v/>
      </c>
      <c r="B926" t="str">
        <f t="shared" si="15"/>
        <v/>
      </c>
      <c r="C926" t="str">
        <f>IF(ESITI_QUESTIONARI!C926="","",TRIM(ESITI_QUESTIONARI!C926))</f>
        <v/>
      </c>
      <c r="D926" t="str">
        <f>IFERROR(UPPER(TRIM(ESITI_QUESTIONARI!U926)),"")</f>
        <v/>
      </c>
      <c r="E926" t="str">
        <f>IFERROR(UPPER(TRIM(ESITI_QUESTIONARI!Y926)),"")</f>
        <v/>
      </c>
      <c r="F926" t="str">
        <f>IFERROR(UPPER(TRIM(ESITI_QUESTIONARI!AE926)),"")</f>
        <v/>
      </c>
      <c r="G926" t="str">
        <f>IFERROR(UPPER(TRIM(ESITI_QUESTIONARI!AI926)),"")</f>
        <v/>
      </c>
      <c r="H926" s="8" t="str">
        <f>IF(C926="","",IF(ISERROR(AVERAGE(ESITI_QUESTIONARI!N926:T926,ESITI_QUESTIONARI!V926:X926,ESITI_QUESTIONARI!Z926:AD926,ESITI_QUESTIONARI!AF926:AH926,ESITI_QUESTIONARI!AJ926:AL926,ESITI_QUESTIONARI!AN926,ESITI_QUESTIONARI!AQ926)),"NON RISPONDE",AVERAGE(ESITI_QUESTIONARI!N926:T926,ESITI_QUESTIONARI!V926:X926,ESITI_QUESTIONARI!Z926:AD926,ESITI_QUESTIONARI!AF926:AH926,ESITI_QUESTIONARI!AJ926:AL926,ESITI_QUESTIONARI!AN926,ESITI_QUESTIONARI!AQ926)))</f>
        <v/>
      </c>
    </row>
    <row r="927" spans="1:8">
      <c r="A927" t="str">
        <f>IF(ESITI_QUESTIONARI!A927="","",TRIM(ESITI_QUESTIONARI!A927))</f>
        <v/>
      </c>
      <c r="B927" t="str">
        <f t="shared" si="15"/>
        <v/>
      </c>
      <c r="C927" t="str">
        <f>IF(ESITI_QUESTIONARI!C927="","",TRIM(ESITI_QUESTIONARI!C927))</f>
        <v/>
      </c>
      <c r="D927" t="str">
        <f>IFERROR(UPPER(TRIM(ESITI_QUESTIONARI!U927)),"")</f>
        <v/>
      </c>
      <c r="E927" t="str">
        <f>IFERROR(UPPER(TRIM(ESITI_QUESTIONARI!Y927)),"")</f>
        <v/>
      </c>
      <c r="F927" t="str">
        <f>IFERROR(UPPER(TRIM(ESITI_QUESTIONARI!AE927)),"")</f>
        <v/>
      </c>
      <c r="G927" t="str">
        <f>IFERROR(UPPER(TRIM(ESITI_QUESTIONARI!AI927)),"")</f>
        <v/>
      </c>
      <c r="H927" s="8" t="str">
        <f>IF(C927="","",IF(ISERROR(AVERAGE(ESITI_QUESTIONARI!N927:T927,ESITI_QUESTIONARI!V927:X927,ESITI_QUESTIONARI!Z927:AD927,ESITI_QUESTIONARI!AF927:AH927,ESITI_QUESTIONARI!AJ927:AL927,ESITI_QUESTIONARI!AN927,ESITI_QUESTIONARI!AQ927)),"NON RISPONDE",AVERAGE(ESITI_QUESTIONARI!N927:T927,ESITI_QUESTIONARI!V927:X927,ESITI_QUESTIONARI!Z927:AD927,ESITI_QUESTIONARI!AF927:AH927,ESITI_QUESTIONARI!AJ927:AL927,ESITI_QUESTIONARI!AN927,ESITI_QUESTIONARI!AQ927)))</f>
        <v/>
      </c>
    </row>
    <row r="928" spans="1:8">
      <c r="A928" t="str">
        <f>IF(ESITI_QUESTIONARI!A928="","",TRIM(ESITI_QUESTIONARI!A928))</f>
        <v/>
      </c>
      <c r="B928" t="str">
        <f t="shared" si="15"/>
        <v/>
      </c>
      <c r="C928" t="str">
        <f>IF(ESITI_QUESTIONARI!C928="","",TRIM(ESITI_QUESTIONARI!C928))</f>
        <v/>
      </c>
      <c r="D928" t="str">
        <f>IFERROR(UPPER(TRIM(ESITI_QUESTIONARI!U928)),"")</f>
        <v/>
      </c>
      <c r="E928" t="str">
        <f>IFERROR(UPPER(TRIM(ESITI_QUESTIONARI!Y928)),"")</f>
        <v/>
      </c>
      <c r="F928" t="str">
        <f>IFERROR(UPPER(TRIM(ESITI_QUESTIONARI!AE928)),"")</f>
        <v/>
      </c>
      <c r="G928" t="str">
        <f>IFERROR(UPPER(TRIM(ESITI_QUESTIONARI!AI928)),"")</f>
        <v/>
      </c>
      <c r="H928" s="8" t="str">
        <f>IF(C928="","",IF(ISERROR(AVERAGE(ESITI_QUESTIONARI!N928:T928,ESITI_QUESTIONARI!V928:X928,ESITI_QUESTIONARI!Z928:AD928,ESITI_QUESTIONARI!AF928:AH928,ESITI_QUESTIONARI!AJ928:AL928,ESITI_QUESTIONARI!AN928,ESITI_QUESTIONARI!AQ928)),"NON RISPONDE",AVERAGE(ESITI_QUESTIONARI!N928:T928,ESITI_QUESTIONARI!V928:X928,ESITI_QUESTIONARI!Z928:AD928,ESITI_QUESTIONARI!AF928:AH928,ESITI_QUESTIONARI!AJ928:AL928,ESITI_QUESTIONARI!AN928,ESITI_QUESTIONARI!AQ928)))</f>
        <v/>
      </c>
    </row>
    <row r="929" spans="1:8">
      <c r="A929" t="str">
        <f>IF(ESITI_QUESTIONARI!A929="","",TRIM(ESITI_QUESTIONARI!A929))</f>
        <v/>
      </c>
      <c r="B929" t="str">
        <f t="shared" si="15"/>
        <v/>
      </c>
      <c r="C929" t="str">
        <f>IF(ESITI_QUESTIONARI!C929="","",TRIM(ESITI_QUESTIONARI!C929))</f>
        <v/>
      </c>
      <c r="D929" t="str">
        <f>IFERROR(UPPER(TRIM(ESITI_QUESTIONARI!U929)),"")</f>
        <v/>
      </c>
      <c r="E929" t="str">
        <f>IFERROR(UPPER(TRIM(ESITI_QUESTIONARI!Y929)),"")</f>
        <v/>
      </c>
      <c r="F929" t="str">
        <f>IFERROR(UPPER(TRIM(ESITI_QUESTIONARI!AE929)),"")</f>
        <v/>
      </c>
      <c r="G929" t="str">
        <f>IFERROR(UPPER(TRIM(ESITI_QUESTIONARI!AI929)),"")</f>
        <v/>
      </c>
      <c r="H929" s="8" t="str">
        <f>IF(C929="","",IF(ISERROR(AVERAGE(ESITI_QUESTIONARI!N929:T929,ESITI_QUESTIONARI!V929:X929,ESITI_QUESTIONARI!Z929:AD929,ESITI_QUESTIONARI!AF929:AH929,ESITI_QUESTIONARI!AJ929:AL929,ESITI_QUESTIONARI!AN929,ESITI_QUESTIONARI!AQ929)),"NON RISPONDE",AVERAGE(ESITI_QUESTIONARI!N929:T929,ESITI_QUESTIONARI!V929:X929,ESITI_QUESTIONARI!Z929:AD929,ESITI_QUESTIONARI!AF929:AH929,ESITI_QUESTIONARI!AJ929:AL929,ESITI_QUESTIONARI!AN929,ESITI_QUESTIONARI!AQ929)))</f>
        <v/>
      </c>
    </row>
    <row r="930" spans="1:8">
      <c r="A930" t="str">
        <f>IF(ESITI_QUESTIONARI!A930="","",TRIM(ESITI_QUESTIONARI!A930))</f>
        <v/>
      </c>
      <c r="B930" t="str">
        <f t="shared" si="15"/>
        <v/>
      </c>
      <c r="C930" t="str">
        <f>IF(ESITI_QUESTIONARI!C930="","",TRIM(ESITI_QUESTIONARI!C930))</f>
        <v/>
      </c>
      <c r="D930" t="str">
        <f>IFERROR(UPPER(TRIM(ESITI_QUESTIONARI!U930)),"")</f>
        <v/>
      </c>
      <c r="E930" t="str">
        <f>IFERROR(UPPER(TRIM(ESITI_QUESTIONARI!Y930)),"")</f>
        <v/>
      </c>
      <c r="F930" t="str">
        <f>IFERROR(UPPER(TRIM(ESITI_QUESTIONARI!AE930)),"")</f>
        <v/>
      </c>
      <c r="G930" t="str">
        <f>IFERROR(UPPER(TRIM(ESITI_QUESTIONARI!AI930)),"")</f>
        <v/>
      </c>
      <c r="H930" s="8" t="str">
        <f>IF(C930="","",IF(ISERROR(AVERAGE(ESITI_QUESTIONARI!N930:T930,ESITI_QUESTIONARI!V930:X930,ESITI_QUESTIONARI!Z930:AD930,ESITI_QUESTIONARI!AF930:AH930,ESITI_QUESTIONARI!AJ930:AL930,ESITI_QUESTIONARI!AN930,ESITI_QUESTIONARI!AQ930)),"NON RISPONDE",AVERAGE(ESITI_QUESTIONARI!N930:T930,ESITI_QUESTIONARI!V930:X930,ESITI_QUESTIONARI!Z930:AD930,ESITI_QUESTIONARI!AF930:AH930,ESITI_QUESTIONARI!AJ930:AL930,ESITI_QUESTIONARI!AN930,ESITI_QUESTIONARI!AQ930)))</f>
        <v/>
      </c>
    </row>
    <row r="931" spans="1:8">
      <c r="A931" t="str">
        <f>IF(ESITI_QUESTIONARI!A931="","",TRIM(ESITI_QUESTIONARI!A931))</f>
        <v/>
      </c>
      <c r="B931" t="str">
        <f t="shared" si="15"/>
        <v/>
      </c>
      <c r="C931" t="str">
        <f>IF(ESITI_QUESTIONARI!C931="","",TRIM(ESITI_QUESTIONARI!C931))</f>
        <v/>
      </c>
      <c r="D931" t="str">
        <f>IFERROR(UPPER(TRIM(ESITI_QUESTIONARI!U931)),"")</f>
        <v/>
      </c>
      <c r="E931" t="str">
        <f>IFERROR(UPPER(TRIM(ESITI_QUESTIONARI!Y931)),"")</f>
        <v/>
      </c>
      <c r="F931" t="str">
        <f>IFERROR(UPPER(TRIM(ESITI_QUESTIONARI!AE931)),"")</f>
        <v/>
      </c>
      <c r="G931" t="str">
        <f>IFERROR(UPPER(TRIM(ESITI_QUESTIONARI!AI931)),"")</f>
        <v/>
      </c>
      <c r="H931" s="8" t="str">
        <f>IF(C931="","",IF(ISERROR(AVERAGE(ESITI_QUESTIONARI!N931:T931,ESITI_QUESTIONARI!V931:X931,ESITI_QUESTIONARI!Z931:AD931,ESITI_QUESTIONARI!AF931:AH931,ESITI_QUESTIONARI!AJ931:AL931,ESITI_QUESTIONARI!AN931,ESITI_QUESTIONARI!AQ931)),"NON RISPONDE",AVERAGE(ESITI_QUESTIONARI!N931:T931,ESITI_QUESTIONARI!V931:X931,ESITI_QUESTIONARI!Z931:AD931,ESITI_QUESTIONARI!AF931:AH931,ESITI_QUESTIONARI!AJ931:AL931,ESITI_QUESTIONARI!AN931,ESITI_QUESTIONARI!AQ931)))</f>
        <v/>
      </c>
    </row>
    <row r="932" spans="1:8">
      <c r="A932" t="str">
        <f>IF(ESITI_QUESTIONARI!A932="","",TRIM(ESITI_QUESTIONARI!A932))</f>
        <v/>
      </c>
      <c r="B932" t="str">
        <f t="shared" si="15"/>
        <v/>
      </c>
      <c r="C932" t="str">
        <f>IF(ESITI_QUESTIONARI!C932="","",TRIM(ESITI_QUESTIONARI!C932))</f>
        <v/>
      </c>
      <c r="D932" t="str">
        <f>IFERROR(UPPER(TRIM(ESITI_QUESTIONARI!U932)),"")</f>
        <v/>
      </c>
      <c r="E932" t="str">
        <f>IFERROR(UPPER(TRIM(ESITI_QUESTIONARI!Y932)),"")</f>
        <v/>
      </c>
      <c r="F932" t="str">
        <f>IFERROR(UPPER(TRIM(ESITI_QUESTIONARI!AE932)),"")</f>
        <v/>
      </c>
      <c r="G932" t="str">
        <f>IFERROR(UPPER(TRIM(ESITI_QUESTIONARI!AI932)),"")</f>
        <v/>
      </c>
      <c r="H932" s="8" t="str">
        <f>IF(C932="","",IF(ISERROR(AVERAGE(ESITI_QUESTIONARI!N932:T932,ESITI_QUESTIONARI!V932:X932,ESITI_QUESTIONARI!Z932:AD932,ESITI_QUESTIONARI!AF932:AH932,ESITI_QUESTIONARI!AJ932:AL932,ESITI_QUESTIONARI!AN932,ESITI_QUESTIONARI!AQ932)),"NON RISPONDE",AVERAGE(ESITI_QUESTIONARI!N932:T932,ESITI_QUESTIONARI!V932:X932,ESITI_QUESTIONARI!Z932:AD932,ESITI_QUESTIONARI!AF932:AH932,ESITI_QUESTIONARI!AJ932:AL932,ESITI_QUESTIONARI!AN932,ESITI_QUESTIONARI!AQ932)))</f>
        <v/>
      </c>
    </row>
    <row r="933" spans="1:8">
      <c r="A933" t="str">
        <f>IF(ESITI_QUESTIONARI!A933="","",TRIM(ESITI_QUESTIONARI!A933))</f>
        <v/>
      </c>
      <c r="B933" t="str">
        <f t="shared" si="15"/>
        <v/>
      </c>
      <c r="C933" t="str">
        <f>IF(ESITI_QUESTIONARI!C933="","",TRIM(ESITI_QUESTIONARI!C933))</f>
        <v/>
      </c>
      <c r="D933" t="str">
        <f>IFERROR(UPPER(TRIM(ESITI_QUESTIONARI!U933)),"")</f>
        <v/>
      </c>
      <c r="E933" t="str">
        <f>IFERROR(UPPER(TRIM(ESITI_QUESTIONARI!Y933)),"")</f>
        <v/>
      </c>
      <c r="F933" t="str">
        <f>IFERROR(UPPER(TRIM(ESITI_QUESTIONARI!AE933)),"")</f>
        <v/>
      </c>
      <c r="G933" t="str">
        <f>IFERROR(UPPER(TRIM(ESITI_QUESTIONARI!AI933)),"")</f>
        <v/>
      </c>
      <c r="H933" s="8" t="str">
        <f>IF(C933="","",IF(ISERROR(AVERAGE(ESITI_QUESTIONARI!N933:T933,ESITI_QUESTIONARI!V933:X933,ESITI_QUESTIONARI!Z933:AD933,ESITI_QUESTIONARI!AF933:AH933,ESITI_QUESTIONARI!AJ933:AL933,ESITI_QUESTIONARI!AN933,ESITI_QUESTIONARI!AQ933)),"NON RISPONDE",AVERAGE(ESITI_QUESTIONARI!N933:T933,ESITI_QUESTIONARI!V933:X933,ESITI_QUESTIONARI!Z933:AD933,ESITI_QUESTIONARI!AF933:AH933,ESITI_QUESTIONARI!AJ933:AL933,ESITI_QUESTIONARI!AN933,ESITI_QUESTIONARI!AQ933)))</f>
        <v/>
      </c>
    </row>
    <row r="934" spans="1:8">
      <c r="A934" t="str">
        <f>IF(ESITI_QUESTIONARI!A934="","",TRIM(ESITI_QUESTIONARI!A934))</f>
        <v/>
      </c>
      <c r="B934" t="str">
        <f t="shared" si="15"/>
        <v/>
      </c>
      <c r="C934" t="str">
        <f>IF(ESITI_QUESTIONARI!C934="","",TRIM(ESITI_QUESTIONARI!C934))</f>
        <v/>
      </c>
      <c r="D934" t="str">
        <f>IFERROR(UPPER(TRIM(ESITI_QUESTIONARI!U934)),"")</f>
        <v/>
      </c>
      <c r="E934" t="str">
        <f>IFERROR(UPPER(TRIM(ESITI_QUESTIONARI!Y934)),"")</f>
        <v/>
      </c>
      <c r="F934" t="str">
        <f>IFERROR(UPPER(TRIM(ESITI_QUESTIONARI!AE934)),"")</f>
        <v/>
      </c>
      <c r="G934" t="str">
        <f>IFERROR(UPPER(TRIM(ESITI_QUESTIONARI!AI934)),"")</f>
        <v/>
      </c>
      <c r="H934" s="8" t="str">
        <f>IF(C934="","",IF(ISERROR(AVERAGE(ESITI_QUESTIONARI!N934:T934,ESITI_QUESTIONARI!V934:X934,ESITI_QUESTIONARI!Z934:AD934,ESITI_QUESTIONARI!AF934:AH934,ESITI_QUESTIONARI!AJ934:AL934,ESITI_QUESTIONARI!AN934,ESITI_QUESTIONARI!AQ934)),"NON RISPONDE",AVERAGE(ESITI_QUESTIONARI!N934:T934,ESITI_QUESTIONARI!V934:X934,ESITI_QUESTIONARI!Z934:AD934,ESITI_QUESTIONARI!AF934:AH934,ESITI_QUESTIONARI!AJ934:AL934,ESITI_QUESTIONARI!AN934,ESITI_QUESTIONARI!AQ934)))</f>
        <v/>
      </c>
    </row>
    <row r="935" spans="1:8">
      <c r="A935" t="str">
        <f>IF(ESITI_QUESTIONARI!A935="","",TRIM(ESITI_QUESTIONARI!A935))</f>
        <v/>
      </c>
      <c r="B935" t="str">
        <f t="shared" si="15"/>
        <v/>
      </c>
      <c r="C935" t="str">
        <f>IF(ESITI_QUESTIONARI!C935="","",TRIM(ESITI_QUESTIONARI!C935))</f>
        <v/>
      </c>
      <c r="D935" t="str">
        <f>IFERROR(UPPER(TRIM(ESITI_QUESTIONARI!U935)),"")</f>
        <v/>
      </c>
      <c r="E935" t="str">
        <f>IFERROR(UPPER(TRIM(ESITI_QUESTIONARI!Y935)),"")</f>
        <v/>
      </c>
      <c r="F935" t="str">
        <f>IFERROR(UPPER(TRIM(ESITI_QUESTIONARI!AE935)),"")</f>
        <v/>
      </c>
      <c r="G935" t="str">
        <f>IFERROR(UPPER(TRIM(ESITI_QUESTIONARI!AI935)),"")</f>
        <v/>
      </c>
      <c r="H935" s="8" t="str">
        <f>IF(C935="","",IF(ISERROR(AVERAGE(ESITI_QUESTIONARI!N935:T935,ESITI_QUESTIONARI!V935:X935,ESITI_QUESTIONARI!Z935:AD935,ESITI_QUESTIONARI!AF935:AH935,ESITI_QUESTIONARI!AJ935:AL935,ESITI_QUESTIONARI!AN935,ESITI_QUESTIONARI!AQ935)),"NON RISPONDE",AVERAGE(ESITI_QUESTIONARI!N935:T935,ESITI_QUESTIONARI!V935:X935,ESITI_QUESTIONARI!Z935:AD935,ESITI_QUESTIONARI!AF935:AH935,ESITI_QUESTIONARI!AJ935:AL935,ESITI_QUESTIONARI!AN935,ESITI_QUESTIONARI!AQ935)))</f>
        <v/>
      </c>
    </row>
    <row r="936" spans="1:8">
      <c r="A936" t="str">
        <f>IF(ESITI_QUESTIONARI!A936="","",TRIM(ESITI_QUESTIONARI!A936))</f>
        <v/>
      </c>
      <c r="B936" t="str">
        <f t="shared" si="15"/>
        <v/>
      </c>
      <c r="C936" t="str">
        <f>IF(ESITI_QUESTIONARI!C936="","",TRIM(ESITI_QUESTIONARI!C936))</f>
        <v/>
      </c>
      <c r="D936" t="str">
        <f>IFERROR(UPPER(TRIM(ESITI_QUESTIONARI!U936)),"")</f>
        <v/>
      </c>
      <c r="E936" t="str">
        <f>IFERROR(UPPER(TRIM(ESITI_QUESTIONARI!Y936)),"")</f>
        <v/>
      </c>
      <c r="F936" t="str">
        <f>IFERROR(UPPER(TRIM(ESITI_QUESTIONARI!AE936)),"")</f>
        <v/>
      </c>
      <c r="G936" t="str">
        <f>IFERROR(UPPER(TRIM(ESITI_QUESTIONARI!AI936)),"")</f>
        <v/>
      </c>
      <c r="H936" s="8" t="str">
        <f>IF(C936="","",IF(ISERROR(AVERAGE(ESITI_QUESTIONARI!N936:T936,ESITI_QUESTIONARI!V936:X936,ESITI_QUESTIONARI!Z936:AD936,ESITI_QUESTIONARI!AF936:AH936,ESITI_QUESTIONARI!AJ936:AL936,ESITI_QUESTIONARI!AN936,ESITI_QUESTIONARI!AQ936)),"NON RISPONDE",AVERAGE(ESITI_QUESTIONARI!N936:T936,ESITI_QUESTIONARI!V936:X936,ESITI_QUESTIONARI!Z936:AD936,ESITI_QUESTIONARI!AF936:AH936,ESITI_QUESTIONARI!AJ936:AL936,ESITI_QUESTIONARI!AN936,ESITI_QUESTIONARI!AQ936)))</f>
        <v/>
      </c>
    </row>
    <row r="937" spans="1:8">
      <c r="A937" t="str">
        <f>IF(ESITI_QUESTIONARI!A937="","",TRIM(ESITI_QUESTIONARI!A937))</f>
        <v/>
      </c>
      <c r="B937" t="str">
        <f t="shared" si="15"/>
        <v/>
      </c>
      <c r="C937" t="str">
        <f>IF(ESITI_QUESTIONARI!C937="","",TRIM(ESITI_QUESTIONARI!C937))</f>
        <v/>
      </c>
      <c r="D937" t="str">
        <f>IFERROR(UPPER(TRIM(ESITI_QUESTIONARI!U937)),"")</f>
        <v/>
      </c>
      <c r="E937" t="str">
        <f>IFERROR(UPPER(TRIM(ESITI_QUESTIONARI!Y937)),"")</f>
        <v/>
      </c>
      <c r="F937" t="str">
        <f>IFERROR(UPPER(TRIM(ESITI_QUESTIONARI!AE937)),"")</f>
        <v/>
      </c>
      <c r="G937" t="str">
        <f>IFERROR(UPPER(TRIM(ESITI_QUESTIONARI!AI937)),"")</f>
        <v/>
      </c>
      <c r="H937" s="8" t="str">
        <f>IF(C937="","",IF(ISERROR(AVERAGE(ESITI_QUESTIONARI!N937:T937,ESITI_QUESTIONARI!V937:X937,ESITI_QUESTIONARI!Z937:AD937,ESITI_QUESTIONARI!AF937:AH937,ESITI_QUESTIONARI!AJ937:AL937,ESITI_QUESTIONARI!AN937,ESITI_QUESTIONARI!AQ937)),"NON RISPONDE",AVERAGE(ESITI_QUESTIONARI!N937:T937,ESITI_QUESTIONARI!V937:X937,ESITI_QUESTIONARI!Z937:AD937,ESITI_QUESTIONARI!AF937:AH937,ESITI_QUESTIONARI!AJ937:AL937,ESITI_QUESTIONARI!AN937,ESITI_QUESTIONARI!AQ937)))</f>
        <v/>
      </c>
    </row>
    <row r="938" spans="1:8">
      <c r="A938" t="str">
        <f>IF(ESITI_QUESTIONARI!A938="","",TRIM(ESITI_QUESTIONARI!A938))</f>
        <v/>
      </c>
      <c r="B938" t="str">
        <f t="shared" si="15"/>
        <v/>
      </c>
      <c r="C938" t="str">
        <f>IF(ESITI_QUESTIONARI!C938="","",TRIM(ESITI_QUESTIONARI!C938))</f>
        <v/>
      </c>
      <c r="D938" t="str">
        <f>IFERROR(UPPER(TRIM(ESITI_QUESTIONARI!U938)),"")</f>
        <v/>
      </c>
      <c r="E938" t="str">
        <f>IFERROR(UPPER(TRIM(ESITI_QUESTIONARI!Y938)),"")</f>
        <v/>
      </c>
      <c r="F938" t="str">
        <f>IFERROR(UPPER(TRIM(ESITI_QUESTIONARI!AE938)),"")</f>
        <v/>
      </c>
      <c r="G938" t="str">
        <f>IFERROR(UPPER(TRIM(ESITI_QUESTIONARI!AI938)),"")</f>
        <v/>
      </c>
      <c r="H938" s="8" t="str">
        <f>IF(C938="","",IF(ISERROR(AVERAGE(ESITI_QUESTIONARI!N938:T938,ESITI_QUESTIONARI!V938:X938,ESITI_QUESTIONARI!Z938:AD938,ESITI_QUESTIONARI!AF938:AH938,ESITI_QUESTIONARI!AJ938:AL938,ESITI_QUESTIONARI!AN938,ESITI_QUESTIONARI!AQ938)),"NON RISPONDE",AVERAGE(ESITI_QUESTIONARI!N938:T938,ESITI_QUESTIONARI!V938:X938,ESITI_QUESTIONARI!Z938:AD938,ESITI_QUESTIONARI!AF938:AH938,ESITI_QUESTIONARI!AJ938:AL938,ESITI_QUESTIONARI!AN938,ESITI_QUESTIONARI!AQ938)))</f>
        <v/>
      </c>
    </row>
    <row r="939" spans="1:8">
      <c r="A939" t="str">
        <f>IF(ESITI_QUESTIONARI!A939="","",TRIM(ESITI_QUESTIONARI!A939))</f>
        <v/>
      </c>
      <c r="B939" t="str">
        <f t="shared" si="15"/>
        <v/>
      </c>
      <c r="C939" t="str">
        <f>IF(ESITI_QUESTIONARI!C939="","",TRIM(ESITI_QUESTIONARI!C939))</f>
        <v/>
      </c>
      <c r="D939" t="str">
        <f>IFERROR(UPPER(TRIM(ESITI_QUESTIONARI!U939)),"")</f>
        <v/>
      </c>
      <c r="E939" t="str">
        <f>IFERROR(UPPER(TRIM(ESITI_QUESTIONARI!Y939)),"")</f>
        <v/>
      </c>
      <c r="F939" t="str">
        <f>IFERROR(UPPER(TRIM(ESITI_QUESTIONARI!AE939)),"")</f>
        <v/>
      </c>
      <c r="G939" t="str">
        <f>IFERROR(UPPER(TRIM(ESITI_QUESTIONARI!AI939)),"")</f>
        <v/>
      </c>
      <c r="H939" s="8" t="str">
        <f>IF(C939="","",IF(ISERROR(AVERAGE(ESITI_QUESTIONARI!N939:T939,ESITI_QUESTIONARI!V939:X939,ESITI_QUESTIONARI!Z939:AD939,ESITI_QUESTIONARI!AF939:AH939,ESITI_QUESTIONARI!AJ939:AL939,ESITI_QUESTIONARI!AN939,ESITI_QUESTIONARI!AQ939)),"NON RISPONDE",AVERAGE(ESITI_QUESTIONARI!N939:T939,ESITI_QUESTIONARI!V939:X939,ESITI_QUESTIONARI!Z939:AD939,ESITI_QUESTIONARI!AF939:AH939,ESITI_QUESTIONARI!AJ939:AL939,ESITI_QUESTIONARI!AN939,ESITI_QUESTIONARI!AQ939)))</f>
        <v/>
      </c>
    </row>
    <row r="940" spans="1:8">
      <c r="A940" t="str">
        <f>IF(ESITI_QUESTIONARI!A940="","",TRIM(ESITI_QUESTIONARI!A940))</f>
        <v/>
      </c>
      <c r="B940" t="str">
        <f t="shared" si="15"/>
        <v/>
      </c>
      <c r="C940" t="str">
        <f>IF(ESITI_QUESTIONARI!C940="","",TRIM(ESITI_QUESTIONARI!C940))</f>
        <v/>
      </c>
      <c r="D940" t="str">
        <f>IFERROR(UPPER(TRIM(ESITI_QUESTIONARI!U940)),"")</f>
        <v/>
      </c>
      <c r="E940" t="str">
        <f>IFERROR(UPPER(TRIM(ESITI_QUESTIONARI!Y940)),"")</f>
        <v/>
      </c>
      <c r="F940" t="str">
        <f>IFERROR(UPPER(TRIM(ESITI_QUESTIONARI!AE940)),"")</f>
        <v/>
      </c>
      <c r="G940" t="str">
        <f>IFERROR(UPPER(TRIM(ESITI_QUESTIONARI!AI940)),"")</f>
        <v/>
      </c>
      <c r="H940" s="8" t="str">
        <f>IF(C940="","",IF(ISERROR(AVERAGE(ESITI_QUESTIONARI!N940:T940,ESITI_QUESTIONARI!V940:X940,ESITI_QUESTIONARI!Z940:AD940,ESITI_QUESTIONARI!AF940:AH940,ESITI_QUESTIONARI!AJ940:AL940,ESITI_QUESTIONARI!AN940,ESITI_QUESTIONARI!AQ940)),"NON RISPONDE",AVERAGE(ESITI_QUESTIONARI!N940:T940,ESITI_QUESTIONARI!V940:X940,ESITI_QUESTIONARI!Z940:AD940,ESITI_QUESTIONARI!AF940:AH940,ESITI_QUESTIONARI!AJ940:AL940,ESITI_QUESTIONARI!AN940,ESITI_QUESTIONARI!AQ940)))</f>
        <v/>
      </c>
    </row>
    <row r="941" spans="1:8">
      <c r="A941" t="str">
        <f>IF(ESITI_QUESTIONARI!A941="","",TRIM(ESITI_QUESTIONARI!A941))</f>
        <v/>
      </c>
      <c r="B941" t="str">
        <f t="shared" si="15"/>
        <v/>
      </c>
      <c r="C941" t="str">
        <f>IF(ESITI_QUESTIONARI!C941="","",TRIM(ESITI_QUESTIONARI!C941))</f>
        <v/>
      </c>
      <c r="D941" t="str">
        <f>IFERROR(UPPER(TRIM(ESITI_QUESTIONARI!U941)),"")</f>
        <v/>
      </c>
      <c r="E941" t="str">
        <f>IFERROR(UPPER(TRIM(ESITI_QUESTIONARI!Y941)),"")</f>
        <v/>
      </c>
      <c r="F941" t="str">
        <f>IFERROR(UPPER(TRIM(ESITI_QUESTIONARI!AE941)),"")</f>
        <v/>
      </c>
      <c r="G941" t="str">
        <f>IFERROR(UPPER(TRIM(ESITI_QUESTIONARI!AI941)),"")</f>
        <v/>
      </c>
      <c r="H941" s="8" t="str">
        <f>IF(C941="","",IF(ISERROR(AVERAGE(ESITI_QUESTIONARI!N941:T941,ESITI_QUESTIONARI!V941:X941,ESITI_QUESTIONARI!Z941:AD941,ESITI_QUESTIONARI!AF941:AH941,ESITI_QUESTIONARI!AJ941:AL941,ESITI_QUESTIONARI!AN941,ESITI_QUESTIONARI!AQ941)),"NON RISPONDE",AVERAGE(ESITI_QUESTIONARI!N941:T941,ESITI_QUESTIONARI!V941:X941,ESITI_QUESTIONARI!Z941:AD941,ESITI_QUESTIONARI!AF941:AH941,ESITI_QUESTIONARI!AJ941:AL941,ESITI_QUESTIONARI!AN941,ESITI_QUESTIONARI!AQ941)))</f>
        <v/>
      </c>
    </row>
    <row r="942" spans="1:8">
      <c r="A942" t="str">
        <f>IF(ESITI_QUESTIONARI!A942="","",TRIM(ESITI_QUESTIONARI!A942))</f>
        <v/>
      </c>
      <c r="B942" t="str">
        <f t="shared" si="15"/>
        <v/>
      </c>
      <c r="C942" t="str">
        <f>IF(ESITI_QUESTIONARI!C942="","",TRIM(ESITI_QUESTIONARI!C942))</f>
        <v/>
      </c>
      <c r="D942" t="str">
        <f>IFERROR(UPPER(TRIM(ESITI_QUESTIONARI!U942)),"")</f>
        <v/>
      </c>
      <c r="E942" t="str">
        <f>IFERROR(UPPER(TRIM(ESITI_QUESTIONARI!Y942)),"")</f>
        <v/>
      </c>
      <c r="F942" t="str">
        <f>IFERROR(UPPER(TRIM(ESITI_QUESTIONARI!AE942)),"")</f>
        <v/>
      </c>
      <c r="G942" t="str">
        <f>IFERROR(UPPER(TRIM(ESITI_QUESTIONARI!AI942)),"")</f>
        <v/>
      </c>
      <c r="H942" s="8" t="str">
        <f>IF(C942="","",IF(ISERROR(AVERAGE(ESITI_QUESTIONARI!N942:T942,ESITI_QUESTIONARI!V942:X942,ESITI_QUESTIONARI!Z942:AD942,ESITI_QUESTIONARI!AF942:AH942,ESITI_QUESTIONARI!AJ942:AL942,ESITI_QUESTIONARI!AN942,ESITI_QUESTIONARI!AQ942)),"NON RISPONDE",AVERAGE(ESITI_QUESTIONARI!N942:T942,ESITI_QUESTIONARI!V942:X942,ESITI_QUESTIONARI!Z942:AD942,ESITI_QUESTIONARI!AF942:AH942,ESITI_QUESTIONARI!AJ942:AL942,ESITI_QUESTIONARI!AN942,ESITI_QUESTIONARI!AQ942)))</f>
        <v/>
      </c>
    </row>
    <row r="943" spans="1:8">
      <c r="A943" t="str">
        <f>IF(ESITI_QUESTIONARI!A943="","",TRIM(ESITI_QUESTIONARI!A943))</f>
        <v/>
      </c>
      <c r="B943" t="str">
        <f t="shared" si="15"/>
        <v/>
      </c>
      <c r="C943" t="str">
        <f>IF(ESITI_QUESTIONARI!C943="","",TRIM(ESITI_QUESTIONARI!C943))</f>
        <v/>
      </c>
      <c r="D943" t="str">
        <f>IFERROR(UPPER(TRIM(ESITI_QUESTIONARI!U943)),"")</f>
        <v/>
      </c>
      <c r="E943" t="str">
        <f>IFERROR(UPPER(TRIM(ESITI_QUESTIONARI!Y943)),"")</f>
        <v/>
      </c>
      <c r="F943" t="str">
        <f>IFERROR(UPPER(TRIM(ESITI_QUESTIONARI!AE943)),"")</f>
        <v/>
      </c>
      <c r="G943" t="str">
        <f>IFERROR(UPPER(TRIM(ESITI_QUESTIONARI!AI943)),"")</f>
        <v/>
      </c>
      <c r="H943" s="8" t="str">
        <f>IF(C943="","",IF(ISERROR(AVERAGE(ESITI_QUESTIONARI!N943:T943,ESITI_QUESTIONARI!V943:X943,ESITI_QUESTIONARI!Z943:AD943,ESITI_QUESTIONARI!AF943:AH943,ESITI_QUESTIONARI!AJ943:AL943,ESITI_QUESTIONARI!AN943,ESITI_QUESTIONARI!AQ943)),"NON RISPONDE",AVERAGE(ESITI_QUESTIONARI!N943:T943,ESITI_QUESTIONARI!V943:X943,ESITI_QUESTIONARI!Z943:AD943,ESITI_QUESTIONARI!AF943:AH943,ESITI_QUESTIONARI!AJ943:AL943,ESITI_QUESTIONARI!AN943,ESITI_QUESTIONARI!AQ943)))</f>
        <v/>
      </c>
    </row>
    <row r="944" spans="1:8">
      <c r="A944" t="str">
        <f>IF(ESITI_QUESTIONARI!A944="","",TRIM(ESITI_QUESTIONARI!A944))</f>
        <v/>
      </c>
      <c r="B944" t="str">
        <f t="shared" si="15"/>
        <v/>
      </c>
      <c r="C944" t="str">
        <f>IF(ESITI_QUESTIONARI!C944="","",TRIM(ESITI_QUESTIONARI!C944))</f>
        <v/>
      </c>
      <c r="D944" t="str">
        <f>IFERROR(UPPER(TRIM(ESITI_QUESTIONARI!U944)),"")</f>
        <v/>
      </c>
      <c r="E944" t="str">
        <f>IFERROR(UPPER(TRIM(ESITI_QUESTIONARI!Y944)),"")</f>
        <v/>
      </c>
      <c r="F944" t="str">
        <f>IFERROR(UPPER(TRIM(ESITI_QUESTIONARI!AE944)),"")</f>
        <v/>
      </c>
      <c r="G944" t="str">
        <f>IFERROR(UPPER(TRIM(ESITI_QUESTIONARI!AI944)),"")</f>
        <v/>
      </c>
      <c r="H944" s="8" t="str">
        <f>IF(C944="","",IF(ISERROR(AVERAGE(ESITI_QUESTIONARI!N944:T944,ESITI_QUESTIONARI!V944:X944,ESITI_QUESTIONARI!Z944:AD944,ESITI_QUESTIONARI!AF944:AH944,ESITI_QUESTIONARI!AJ944:AL944,ESITI_QUESTIONARI!AN944,ESITI_QUESTIONARI!AQ944)),"NON RISPONDE",AVERAGE(ESITI_QUESTIONARI!N944:T944,ESITI_QUESTIONARI!V944:X944,ESITI_QUESTIONARI!Z944:AD944,ESITI_QUESTIONARI!AF944:AH944,ESITI_QUESTIONARI!AJ944:AL944,ESITI_QUESTIONARI!AN944,ESITI_QUESTIONARI!AQ944)))</f>
        <v/>
      </c>
    </row>
    <row r="945" spans="1:8">
      <c r="A945" t="str">
        <f>IF(ESITI_QUESTIONARI!A945="","",TRIM(ESITI_QUESTIONARI!A945))</f>
        <v/>
      </c>
      <c r="B945" t="str">
        <f t="shared" si="15"/>
        <v/>
      </c>
      <c r="C945" t="str">
        <f>IF(ESITI_QUESTIONARI!C945="","",TRIM(ESITI_QUESTIONARI!C945))</f>
        <v/>
      </c>
      <c r="D945" t="str">
        <f>IFERROR(UPPER(TRIM(ESITI_QUESTIONARI!U945)),"")</f>
        <v/>
      </c>
      <c r="E945" t="str">
        <f>IFERROR(UPPER(TRIM(ESITI_QUESTIONARI!Y945)),"")</f>
        <v/>
      </c>
      <c r="F945" t="str">
        <f>IFERROR(UPPER(TRIM(ESITI_QUESTIONARI!AE945)),"")</f>
        <v/>
      </c>
      <c r="G945" t="str">
        <f>IFERROR(UPPER(TRIM(ESITI_QUESTIONARI!AI945)),"")</f>
        <v/>
      </c>
      <c r="H945" s="8" t="str">
        <f>IF(C945="","",IF(ISERROR(AVERAGE(ESITI_QUESTIONARI!N945:T945,ESITI_QUESTIONARI!V945:X945,ESITI_QUESTIONARI!Z945:AD945,ESITI_QUESTIONARI!AF945:AH945,ESITI_QUESTIONARI!AJ945:AL945,ESITI_QUESTIONARI!AN945,ESITI_QUESTIONARI!AQ945)),"NON RISPONDE",AVERAGE(ESITI_QUESTIONARI!N945:T945,ESITI_QUESTIONARI!V945:X945,ESITI_QUESTIONARI!Z945:AD945,ESITI_QUESTIONARI!AF945:AH945,ESITI_QUESTIONARI!AJ945:AL945,ESITI_QUESTIONARI!AN945,ESITI_QUESTIONARI!AQ945)))</f>
        <v/>
      </c>
    </row>
    <row r="946" spans="1:8">
      <c r="A946" t="str">
        <f>IF(ESITI_QUESTIONARI!A946="","",TRIM(ESITI_QUESTIONARI!A946))</f>
        <v/>
      </c>
      <c r="B946" t="str">
        <f t="shared" si="15"/>
        <v/>
      </c>
      <c r="C946" t="str">
        <f>IF(ESITI_QUESTIONARI!C946="","",TRIM(ESITI_QUESTIONARI!C946))</f>
        <v/>
      </c>
      <c r="D946" t="str">
        <f>IFERROR(UPPER(TRIM(ESITI_QUESTIONARI!U946)),"")</f>
        <v/>
      </c>
      <c r="E946" t="str">
        <f>IFERROR(UPPER(TRIM(ESITI_QUESTIONARI!Y946)),"")</f>
        <v/>
      </c>
      <c r="F946" t="str">
        <f>IFERROR(UPPER(TRIM(ESITI_QUESTIONARI!AE946)),"")</f>
        <v/>
      </c>
      <c r="G946" t="str">
        <f>IFERROR(UPPER(TRIM(ESITI_QUESTIONARI!AI946)),"")</f>
        <v/>
      </c>
      <c r="H946" s="8" t="str">
        <f>IF(C946="","",IF(ISERROR(AVERAGE(ESITI_QUESTIONARI!N946:T946,ESITI_QUESTIONARI!V946:X946,ESITI_QUESTIONARI!Z946:AD946,ESITI_QUESTIONARI!AF946:AH946,ESITI_QUESTIONARI!AJ946:AL946,ESITI_QUESTIONARI!AN946,ESITI_QUESTIONARI!AQ946)),"NON RISPONDE",AVERAGE(ESITI_QUESTIONARI!N946:T946,ESITI_QUESTIONARI!V946:X946,ESITI_QUESTIONARI!Z946:AD946,ESITI_QUESTIONARI!AF946:AH946,ESITI_QUESTIONARI!AJ946:AL946,ESITI_QUESTIONARI!AN946,ESITI_QUESTIONARI!AQ946)))</f>
        <v/>
      </c>
    </row>
    <row r="947" spans="1:8">
      <c r="A947" t="str">
        <f>IF(ESITI_QUESTIONARI!A947="","",TRIM(ESITI_QUESTIONARI!A947))</f>
        <v/>
      </c>
      <c r="B947" t="str">
        <f t="shared" si="15"/>
        <v/>
      </c>
      <c r="C947" t="str">
        <f>IF(ESITI_QUESTIONARI!C947="","",TRIM(ESITI_QUESTIONARI!C947))</f>
        <v/>
      </c>
      <c r="D947" t="str">
        <f>IFERROR(UPPER(TRIM(ESITI_QUESTIONARI!U947)),"")</f>
        <v/>
      </c>
      <c r="E947" t="str">
        <f>IFERROR(UPPER(TRIM(ESITI_QUESTIONARI!Y947)),"")</f>
        <v/>
      </c>
      <c r="F947" t="str">
        <f>IFERROR(UPPER(TRIM(ESITI_QUESTIONARI!AE947)),"")</f>
        <v/>
      </c>
      <c r="G947" t="str">
        <f>IFERROR(UPPER(TRIM(ESITI_QUESTIONARI!AI947)),"")</f>
        <v/>
      </c>
      <c r="H947" s="8" t="str">
        <f>IF(C947="","",IF(ISERROR(AVERAGE(ESITI_QUESTIONARI!N947:T947,ESITI_QUESTIONARI!V947:X947,ESITI_QUESTIONARI!Z947:AD947,ESITI_QUESTIONARI!AF947:AH947,ESITI_QUESTIONARI!AJ947:AL947,ESITI_QUESTIONARI!AN947,ESITI_QUESTIONARI!AQ947)),"NON RISPONDE",AVERAGE(ESITI_QUESTIONARI!N947:T947,ESITI_QUESTIONARI!V947:X947,ESITI_QUESTIONARI!Z947:AD947,ESITI_QUESTIONARI!AF947:AH947,ESITI_QUESTIONARI!AJ947:AL947,ESITI_QUESTIONARI!AN947,ESITI_QUESTIONARI!AQ947)))</f>
        <v/>
      </c>
    </row>
    <row r="948" spans="1:8">
      <c r="A948" t="str">
        <f>IF(ESITI_QUESTIONARI!A948="","",TRIM(ESITI_QUESTIONARI!A948))</f>
        <v/>
      </c>
      <c r="B948" t="str">
        <f t="shared" si="15"/>
        <v/>
      </c>
      <c r="C948" t="str">
        <f>IF(ESITI_QUESTIONARI!C948="","",TRIM(ESITI_QUESTIONARI!C948))</f>
        <v/>
      </c>
      <c r="D948" t="str">
        <f>IFERROR(UPPER(TRIM(ESITI_QUESTIONARI!U948)),"")</f>
        <v/>
      </c>
      <c r="E948" t="str">
        <f>IFERROR(UPPER(TRIM(ESITI_QUESTIONARI!Y948)),"")</f>
        <v/>
      </c>
      <c r="F948" t="str">
        <f>IFERROR(UPPER(TRIM(ESITI_QUESTIONARI!AE948)),"")</f>
        <v/>
      </c>
      <c r="G948" t="str">
        <f>IFERROR(UPPER(TRIM(ESITI_QUESTIONARI!AI948)),"")</f>
        <v/>
      </c>
      <c r="H948" s="8" t="str">
        <f>IF(C948="","",IF(ISERROR(AVERAGE(ESITI_QUESTIONARI!N948:T948,ESITI_QUESTIONARI!V948:X948,ESITI_QUESTIONARI!Z948:AD948,ESITI_QUESTIONARI!AF948:AH948,ESITI_QUESTIONARI!AJ948:AL948,ESITI_QUESTIONARI!AN948,ESITI_QUESTIONARI!AQ948)),"NON RISPONDE",AVERAGE(ESITI_QUESTIONARI!N948:T948,ESITI_QUESTIONARI!V948:X948,ESITI_QUESTIONARI!Z948:AD948,ESITI_QUESTIONARI!AF948:AH948,ESITI_QUESTIONARI!AJ948:AL948,ESITI_QUESTIONARI!AN948,ESITI_QUESTIONARI!AQ948)))</f>
        <v/>
      </c>
    </row>
    <row r="949" spans="1:8">
      <c r="A949" t="str">
        <f>IF(ESITI_QUESTIONARI!A949="","",TRIM(ESITI_QUESTIONARI!A949))</f>
        <v/>
      </c>
      <c r="B949" t="str">
        <f t="shared" si="15"/>
        <v/>
      </c>
      <c r="C949" t="str">
        <f>IF(ESITI_QUESTIONARI!C949="","",TRIM(ESITI_QUESTIONARI!C949))</f>
        <v/>
      </c>
      <c r="D949" t="str">
        <f>IFERROR(UPPER(TRIM(ESITI_QUESTIONARI!U949)),"")</f>
        <v/>
      </c>
      <c r="E949" t="str">
        <f>IFERROR(UPPER(TRIM(ESITI_QUESTIONARI!Y949)),"")</f>
        <v/>
      </c>
      <c r="F949" t="str">
        <f>IFERROR(UPPER(TRIM(ESITI_QUESTIONARI!AE949)),"")</f>
        <v/>
      </c>
      <c r="G949" t="str">
        <f>IFERROR(UPPER(TRIM(ESITI_QUESTIONARI!AI949)),"")</f>
        <v/>
      </c>
      <c r="H949" s="8" t="str">
        <f>IF(C949="","",IF(ISERROR(AVERAGE(ESITI_QUESTIONARI!N949:T949,ESITI_QUESTIONARI!V949:X949,ESITI_QUESTIONARI!Z949:AD949,ESITI_QUESTIONARI!AF949:AH949,ESITI_QUESTIONARI!AJ949:AL949,ESITI_QUESTIONARI!AN949,ESITI_QUESTIONARI!AQ949)),"NON RISPONDE",AVERAGE(ESITI_QUESTIONARI!N949:T949,ESITI_QUESTIONARI!V949:X949,ESITI_QUESTIONARI!Z949:AD949,ESITI_QUESTIONARI!AF949:AH949,ESITI_QUESTIONARI!AJ949:AL949,ESITI_QUESTIONARI!AN949,ESITI_QUESTIONARI!AQ949)))</f>
        <v/>
      </c>
    </row>
    <row r="950" spans="1:8">
      <c r="A950" t="str">
        <f>IF(ESITI_QUESTIONARI!A950="","",TRIM(ESITI_QUESTIONARI!A950))</f>
        <v/>
      </c>
      <c r="B950" t="str">
        <f t="shared" si="15"/>
        <v/>
      </c>
      <c r="C950" t="str">
        <f>IF(ESITI_QUESTIONARI!C950="","",TRIM(ESITI_QUESTIONARI!C950))</f>
        <v/>
      </c>
      <c r="D950" t="str">
        <f>IFERROR(UPPER(TRIM(ESITI_QUESTIONARI!U950)),"")</f>
        <v/>
      </c>
      <c r="E950" t="str">
        <f>IFERROR(UPPER(TRIM(ESITI_QUESTIONARI!Y950)),"")</f>
        <v/>
      </c>
      <c r="F950" t="str">
        <f>IFERROR(UPPER(TRIM(ESITI_QUESTIONARI!AE950)),"")</f>
        <v/>
      </c>
      <c r="G950" t="str">
        <f>IFERROR(UPPER(TRIM(ESITI_QUESTIONARI!AI950)),"")</f>
        <v/>
      </c>
      <c r="H950" s="8" t="str">
        <f>IF(C950="","",IF(ISERROR(AVERAGE(ESITI_QUESTIONARI!N950:T950,ESITI_QUESTIONARI!V950:X950,ESITI_QUESTIONARI!Z950:AD950,ESITI_QUESTIONARI!AF950:AH950,ESITI_QUESTIONARI!AJ950:AL950,ESITI_QUESTIONARI!AN950,ESITI_QUESTIONARI!AQ950)),"NON RISPONDE",AVERAGE(ESITI_QUESTIONARI!N950:T950,ESITI_QUESTIONARI!V950:X950,ESITI_QUESTIONARI!Z950:AD950,ESITI_QUESTIONARI!AF950:AH950,ESITI_QUESTIONARI!AJ950:AL950,ESITI_QUESTIONARI!AN950,ESITI_QUESTIONARI!AQ950)))</f>
        <v/>
      </c>
    </row>
    <row r="951" spans="1:8">
      <c r="A951" t="str">
        <f>IF(ESITI_QUESTIONARI!A951="","",TRIM(ESITI_QUESTIONARI!A951))</f>
        <v/>
      </c>
      <c r="B951" t="str">
        <f t="shared" si="15"/>
        <v/>
      </c>
      <c r="C951" t="str">
        <f>IF(ESITI_QUESTIONARI!C951="","",TRIM(ESITI_QUESTIONARI!C951))</f>
        <v/>
      </c>
      <c r="D951" t="str">
        <f>IFERROR(UPPER(TRIM(ESITI_QUESTIONARI!U951)),"")</f>
        <v/>
      </c>
      <c r="E951" t="str">
        <f>IFERROR(UPPER(TRIM(ESITI_QUESTIONARI!Y951)),"")</f>
        <v/>
      </c>
      <c r="F951" t="str">
        <f>IFERROR(UPPER(TRIM(ESITI_QUESTIONARI!AE951)),"")</f>
        <v/>
      </c>
      <c r="G951" t="str">
        <f>IFERROR(UPPER(TRIM(ESITI_QUESTIONARI!AI951)),"")</f>
        <v/>
      </c>
      <c r="H951" s="8" t="str">
        <f>IF(C951="","",IF(ISERROR(AVERAGE(ESITI_QUESTIONARI!N951:T951,ESITI_QUESTIONARI!V951:X951,ESITI_QUESTIONARI!Z951:AD951,ESITI_QUESTIONARI!AF951:AH951,ESITI_QUESTIONARI!AJ951:AL951,ESITI_QUESTIONARI!AN951,ESITI_QUESTIONARI!AQ951)),"NON RISPONDE",AVERAGE(ESITI_QUESTIONARI!N951:T951,ESITI_QUESTIONARI!V951:X951,ESITI_QUESTIONARI!Z951:AD951,ESITI_QUESTIONARI!AF951:AH951,ESITI_QUESTIONARI!AJ951:AL951,ESITI_QUESTIONARI!AN951,ESITI_QUESTIONARI!AQ951)))</f>
        <v/>
      </c>
    </row>
    <row r="952" spans="1:8">
      <c r="A952" t="str">
        <f>IF(ESITI_QUESTIONARI!A952="","",TRIM(ESITI_QUESTIONARI!A952))</f>
        <v/>
      </c>
      <c r="B952" t="str">
        <f t="shared" si="15"/>
        <v/>
      </c>
      <c r="C952" t="str">
        <f>IF(ESITI_QUESTIONARI!C952="","",TRIM(ESITI_QUESTIONARI!C952))</f>
        <v/>
      </c>
      <c r="D952" t="str">
        <f>IFERROR(UPPER(TRIM(ESITI_QUESTIONARI!U952)),"")</f>
        <v/>
      </c>
      <c r="E952" t="str">
        <f>IFERROR(UPPER(TRIM(ESITI_QUESTIONARI!Y952)),"")</f>
        <v/>
      </c>
      <c r="F952" t="str">
        <f>IFERROR(UPPER(TRIM(ESITI_QUESTIONARI!AE952)),"")</f>
        <v/>
      </c>
      <c r="G952" t="str">
        <f>IFERROR(UPPER(TRIM(ESITI_QUESTIONARI!AI952)),"")</f>
        <v/>
      </c>
      <c r="H952" s="8" t="str">
        <f>IF(C952="","",IF(ISERROR(AVERAGE(ESITI_QUESTIONARI!N952:T952,ESITI_QUESTIONARI!V952:X952,ESITI_QUESTIONARI!Z952:AD952,ESITI_QUESTIONARI!AF952:AH952,ESITI_QUESTIONARI!AJ952:AL952,ESITI_QUESTIONARI!AN952,ESITI_QUESTIONARI!AQ952)),"NON RISPONDE",AVERAGE(ESITI_QUESTIONARI!N952:T952,ESITI_QUESTIONARI!V952:X952,ESITI_QUESTIONARI!Z952:AD952,ESITI_QUESTIONARI!AF952:AH952,ESITI_QUESTIONARI!AJ952:AL952,ESITI_QUESTIONARI!AN952,ESITI_QUESTIONARI!AQ952)))</f>
        <v/>
      </c>
    </row>
    <row r="953" spans="1:8">
      <c r="A953" t="str">
        <f>IF(ESITI_QUESTIONARI!A953="","",TRIM(ESITI_QUESTIONARI!A953))</f>
        <v/>
      </c>
      <c r="B953" t="str">
        <f t="shared" si="15"/>
        <v/>
      </c>
      <c r="C953" t="str">
        <f>IF(ESITI_QUESTIONARI!C953="","",TRIM(ESITI_QUESTIONARI!C953))</f>
        <v/>
      </c>
      <c r="D953" t="str">
        <f>IFERROR(UPPER(TRIM(ESITI_QUESTIONARI!U953)),"")</f>
        <v/>
      </c>
      <c r="E953" t="str">
        <f>IFERROR(UPPER(TRIM(ESITI_QUESTIONARI!Y953)),"")</f>
        <v/>
      </c>
      <c r="F953" t="str">
        <f>IFERROR(UPPER(TRIM(ESITI_QUESTIONARI!AE953)),"")</f>
        <v/>
      </c>
      <c r="G953" t="str">
        <f>IFERROR(UPPER(TRIM(ESITI_QUESTIONARI!AI953)),"")</f>
        <v/>
      </c>
      <c r="H953" s="8" t="str">
        <f>IF(C953="","",IF(ISERROR(AVERAGE(ESITI_QUESTIONARI!N953:T953,ESITI_QUESTIONARI!V953:X953,ESITI_QUESTIONARI!Z953:AD953,ESITI_QUESTIONARI!AF953:AH953,ESITI_QUESTIONARI!AJ953:AL953,ESITI_QUESTIONARI!AN953,ESITI_QUESTIONARI!AQ953)),"NON RISPONDE",AVERAGE(ESITI_QUESTIONARI!N953:T953,ESITI_QUESTIONARI!V953:X953,ESITI_QUESTIONARI!Z953:AD953,ESITI_QUESTIONARI!AF953:AH953,ESITI_QUESTIONARI!AJ953:AL953,ESITI_QUESTIONARI!AN953,ESITI_QUESTIONARI!AQ953)))</f>
        <v/>
      </c>
    </row>
    <row r="954" spans="1:8">
      <c r="A954" t="str">
        <f>IF(ESITI_QUESTIONARI!A954="","",TRIM(ESITI_QUESTIONARI!A954))</f>
        <v/>
      </c>
      <c r="B954" t="str">
        <f t="shared" si="15"/>
        <v/>
      </c>
      <c r="C954" t="str">
        <f>IF(ESITI_QUESTIONARI!C954="","",TRIM(ESITI_QUESTIONARI!C954))</f>
        <v/>
      </c>
      <c r="D954" t="str">
        <f>IFERROR(UPPER(TRIM(ESITI_QUESTIONARI!U954)),"")</f>
        <v/>
      </c>
      <c r="E954" t="str">
        <f>IFERROR(UPPER(TRIM(ESITI_QUESTIONARI!Y954)),"")</f>
        <v/>
      </c>
      <c r="F954" t="str">
        <f>IFERROR(UPPER(TRIM(ESITI_QUESTIONARI!AE954)),"")</f>
        <v/>
      </c>
      <c r="G954" t="str">
        <f>IFERROR(UPPER(TRIM(ESITI_QUESTIONARI!AI954)),"")</f>
        <v/>
      </c>
      <c r="H954" s="8" t="str">
        <f>IF(C954="","",IF(ISERROR(AVERAGE(ESITI_QUESTIONARI!N954:T954,ESITI_QUESTIONARI!V954:X954,ESITI_QUESTIONARI!Z954:AD954,ESITI_QUESTIONARI!AF954:AH954,ESITI_QUESTIONARI!AJ954:AL954,ESITI_QUESTIONARI!AN954,ESITI_QUESTIONARI!AQ954)),"NON RISPONDE",AVERAGE(ESITI_QUESTIONARI!N954:T954,ESITI_QUESTIONARI!V954:X954,ESITI_QUESTIONARI!Z954:AD954,ESITI_QUESTIONARI!AF954:AH954,ESITI_QUESTIONARI!AJ954:AL954,ESITI_QUESTIONARI!AN954,ESITI_QUESTIONARI!AQ954)))</f>
        <v/>
      </c>
    </row>
    <row r="955" spans="1:8">
      <c r="A955" t="str">
        <f>IF(ESITI_QUESTIONARI!A955="","",TRIM(ESITI_QUESTIONARI!A955))</f>
        <v/>
      </c>
      <c r="B955" t="str">
        <f t="shared" si="15"/>
        <v/>
      </c>
      <c r="C955" t="str">
        <f>IF(ESITI_QUESTIONARI!C955="","",TRIM(ESITI_QUESTIONARI!C955))</f>
        <v/>
      </c>
      <c r="D955" t="str">
        <f>IFERROR(UPPER(TRIM(ESITI_QUESTIONARI!U955)),"")</f>
        <v/>
      </c>
      <c r="E955" t="str">
        <f>IFERROR(UPPER(TRIM(ESITI_QUESTIONARI!Y955)),"")</f>
        <v/>
      </c>
      <c r="F955" t="str">
        <f>IFERROR(UPPER(TRIM(ESITI_QUESTIONARI!AE955)),"")</f>
        <v/>
      </c>
      <c r="G955" t="str">
        <f>IFERROR(UPPER(TRIM(ESITI_QUESTIONARI!AI955)),"")</f>
        <v/>
      </c>
      <c r="H955" s="8" t="str">
        <f>IF(C955="","",IF(ISERROR(AVERAGE(ESITI_QUESTIONARI!N955:T955,ESITI_QUESTIONARI!V955:X955,ESITI_QUESTIONARI!Z955:AD955,ESITI_QUESTIONARI!AF955:AH955,ESITI_QUESTIONARI!AJ955:AL955,ESITI_QUESTIONARI!AN955,ESITI_QUESTIONARI!AQ955)),"NON RISPONDE",AVERAGE(ESITI_QUESTIONARI!N955:T955,ESITI_QUESTIONARI!V955:X955,ESITI_QUESTIONARI!Z955:AD955,ESITI_QUESTIONARI!AF955:AH955,ESITI_QUESTIONARI!AJ955:AL955,ESITI_QUESTIONARI!AN955,ESITI_QUESTIONARI!AQ955)))</f>
        <v/>
      </c>
    </row>
    <row r="956" spans="1:8">
      <c r="A956" t="str">
        <f>IF(ESITI_QUESTIONARI!A956="","",TRIM(ESITI_QUESTIONARI!A956))</f>
        <v/>
      </c>
      <c r="B956" t="str">
        <f t="shared" si="15"/>
        <v/>
      </c>
      <c r="C956" t="str">
        <f>IF(ESITI_QUESTIONARI!C956="","",TRIM(ESITI_QUESTIONARI!C956))</f>
        <v/>
      </c>
      <c r="D956" t="str">
        <f>IFERROR(UPPER(TRIM(ESITI_QUESTIONARI!U956)),"")</f>
        <v/>
      </c>
      <c r="E956" t="str">
        <f>IFERROR(UPPER(TRIM(ESITI_QUESTIONARI!Y956)),"")</f>
        <v/>
      </c>
      <c r="F956" t="str">
        <f>IFERROR(UPPER(TRIM(ESITI_QUESTIONARI!AE956)),"")</f>
        <v/>
      </c>
      <c r="G956" t="str">
        <f>IFERROR(UPPER(TRIM(ESITI_QUESTIONARI!AI956)),"")</f>
        <v/>
      </c>
      <c r="H956" s="8" t="str">
        <f>IF(C956="","",IF(ISERROR(AVERAGE(ESITI_QUESTIONARI!N956:T956,ESITI_QUESTIONARI!V956:X956,ESITI_QUESTIONARI!Z956:AD956,ESITI_QUESTIONARI!AF956:AH956,ESITI_QUESTIONARI!AJ956:AL956,ESITI_QUESTIONARI!AN956,ESITI_QUESTIONARI!AQ956)),"NON RISPONDE",AVERAGE(ESITI_QUESTIONARI!N956:T956,ESITI_QUESTIONARI!V956:X956,ESITI_QUESTIONARI!Z956:AD956,ESITI_QUESTIONARI!AF956:AH956,ESITI_QUESTIONARI!AJ956:AL956,ESITI_QUESTIONARI!AN956,ESITI_QUESTIONARI!AQ956)))</f>
        <v/>
      </c>
    </row>
    <row r="957" spans="1:8">
      <c r="A957" t="str">
        <f>IF(ESITI_QUESTIONARI!A957="","",TRIM(ESITI_QUESTIONARI!A957))</f>
        <v/>
      </c>
      <c r="B957" t="str">
        <f t="shared" si="15"/>
        <v/>
      </c>
      <c r="C957" t="str">
        <f>IF(ESITI_QUESTIONARI!C957="","",TRIM(ESITI_QUESTIONARI!C957))</f>
        <v/>
      </c>
      <c r="D957" t="str">
        <f>IFERROR(UPPER(TRIM(ESITI_QUESTIONARI!U957)),"")</f>
        <v/>
      </c>
      <c r="E957" t="str">
        <f>IFERROR(UPPER(TRIM(ESITI_QUESTIONARI!Y957)),"")</f>
        <v/>
      </c>
      <c r="F957" t="str">
        <f>IFERROR(UPPER(TRIM(ESITI_QUESTIONARI!AE957)),"")</f>
        <v/>
      </c>
      <c r="G957" t="str">
        <f>IFERROR(UPPER(TRIM(ESITI_QUESTIONARI!AI957)),"")</f>
        <v/>
      </c>
      <c r="H957" s="8" t="str">
        <f>IF(C957="","",IF(ISERROR(AVERAGE(ESITI_QUESTIONARI!N957:T957,ESITI_QUESTIONARI!V957:X957,ESITI_QUESTIONARI!Z957:AD957,ESITI_QUESTIONARI!AF957:AH957,ESITI_QUESTIONARI!AJ957:AL957,ESITI_QUESTIONARI!AN957,ESITI_QUESTIONARI!AQ957)),"NON RISPONDE",AVERAGE(ESITI_QUESTIONARI!N957:T957,ESITI_QUESTIONARI!V957:X957,ESITI_QUESTIONARI!Z957:AD957,ESITI_QUESTIONARI!AF957:AH957,ESITI_QUESTIONARI!AJ957:AL957,ESITI_QUESTIONARI!AN957,ESITI_QUESTIONARI!AQ957)))</f>
        <v/>
      </c>
    </row>
    <row r="958" spans="1:8">
      <c r="A958" t="str">
        <f>IF(ESITI_QUESTIONARI!A958="","",TRIM(ESITI_QUESTIONARI!A958))</f>
        <v/>
      </c>
      <c r="B958" t="str">
        <f t="shared" si="15"/>
        <v/>
      </c>
      <c r="C958" t="str">
        <f>IF(ESITI_QUESTIONARI!C958="","",TRIM(ESITI_QUESTIONARI!C958))</f>
        <v/>
      </c>
      <c r="D958" t="str">
        <f>IFERROR(UPPER(TRIM(ESITI_QUESTIONARI!U958)),"")</f>
        <v/>
      </c>
      <c r="E958" t="str">
        <f>IFERROR(UPPER(TRIM(ESITI_QUESTIONARI!Y958)),"")</f>
        <v/>
      </c>
      <c r="F958" t="str">
        <f>IFERROR(UPPER(TRIM(ESITI_QUESTIONARI!AE958)),"")</f>
        <v/>
      </c>
      <c r="G958" t="str">
        <f>IFERROR(UPPER(TRIM(ESITI_QUESTIONARI!AI958)),"")</f>
        <v/>
      </c>
      <c r="H958" s="8" t="str">
        <f>IF(C958="","",IF(ISERROR(AVERAGE(ESITI_QUESTIONARI!N958:T958,ESITI_QUESTIONARI!V958:X958,ESITI_QUESTIONARI!Z958:AD958,ESITI_QUESTIONARI!AF958:AH958,ESITI_QUESTIONARI!AJ958:AL958,ESITI_QUESTIONARI!AN958,ESITI_QUESTIONARI!AQ958)),"NON RISPONDE",AVERAGE(ESITI_QUESTIONARI!N958:T958,ESITI_QUESTIONARI!V958:X958,ESITI_QUESTIONARI!Z958:AD958,ESITI_QUESTIONARI!AF958:AH958,ESITI_QUESTIONARI!AJ958:AL958,ESITI_QUESTIONARI!AN958,ESITI_QUESTIONARI!AQ958)))</f>
        <v/>
      </c>
    </row>
    <row r="959" spans="1:8">
      <c r="A959" t="str">
        <f>IF(ESITI_QUESTIONARI!A959="","",TRIM(ESITI_QUESTIONARI!A959))</f>
        <v/>
      </c>
      <c r="B959" t="str">
        <f t="shared" si="15"/>
        <v/>
      </c>
      <c r="C959" t="str">
        <f>IF(ESITI_QUESTIONARI!C959="","",TRIM(ESITI_QUESTIONARI!C959))</f>
        <v/>
      </c>
      <c r="D959" t="str">
        <f>IFERROR(UPPER(TRIM(ESITI_QUESTIONARI!U959)),"")</f>
        <v/>
      </c>
      <c r="E959" t="str">
        <f>IFERROR(UPPER(TRIM(ESITI_QUESTIONARI!Y959)),"")</f>
        <v/>
      </c>
      <c r="F959" t="str">
        <f>IFERROR(UPPER(TRIM(ESITI_QUESTIONARI!AE959)),"")</f>
        <v/>
      </c>
      <c r="G959" t="str">
        <f>IFERROR(UPPER(TRIM(ESITI_QUESTIONARI!AI959)),"")</f>
        <v/>
      </c>
      <c r="H959" s="8" t="str">
        <f>IF(C959="","",IF(ISERROR(AVERAGE(ESITI_QUESTIONARI!N959:T959,ESITI_QUESTIONARI!V959:X959,ESITI_QUESTIONARI!Z959:AD959,ESITI_QUESTIONARI!AF959:AH959,ESITI_QUESTIONARI!AJ959:AL959,ESITI_QUESTIONARI!AN959,ESITI_QUESTIONARI!AQ959)),"NON RISPONDE",AVERAGE(ESITI_QUESTIONARI!N959:T959,ESITI_QUESTIONARI!V959:X959,ESITI_QUESTIONARI!Z959:AD959,ESITI_QUESTIONARI!AF959:AH959,ESITI_QUESTIONARI!AJ959:AL959,ESITI_QUESTIONARI!AN959,ESITI_QUESTIONARI!AQ959)))</f>
        <v/>
      </c>
    </row>
    <row r="960" spans="1:8">
      <c r="A960" t="str">
        <f>IF(ESITI_QUESTIONARI!A960="","",TRIM(ESITI_QUESTIONARI!A960))</f>
        <v/>
      </c>
      <c r="B960" t="str">
        <f t="shared" si="15"/>
        <v/>
      </c>
      <c r="C960" t="str">
        <f>IF(ESITI_QUESTIONARI!C960="","",TRIM(ESITI_QUESTIONARI!C960))</f>
        <v/>
      </c>
      <c r="D960" t="str">
        <f>IFERROR(UPPER(TRIM(ESITI_QUESTIONARI!U960)),"")</f>
        <v/>
      </c>
      <c r="E960" t="str">
        <f>IFERROR(UPPER(TRIM(ESITI_QUESTIONARI!Y960)),"")</f>
        <v/>
      </c>
      <c r="F960" t="str">
        <f>IFERROR(UPPER(TRIM(ESITI_QUESTIONARI!AE960)),"")</f>
        <v/>
      </c>
      <c r="G960" t="str">
        <f>IFERROR(UPPER(TRIM(ESITI_QUESTIONARI!AI960)),"")</f>
        <v/>
      </c>
      <c r="H960" s="8" t="str">
        <f>IF(C960="","",IF(ISERROR(AVERAGE(ESITI_QUESTIONARI!N960:T960,ESITI_QUESTIONARI!V960:X960,ESITI_QUESTIONARI!Z960:AD960,ESITI_QUESTIONARI!AF960:AH960,ESITI_QUESTIONARI!AJ960:AL960,ESITI_QUESTIONARI!AN960,ESITI_QUESTIONARI!AQ960)),"NON RISPONDE",AVERAGE(ESITI_QUESTIONARI!N960:T960,ESITI_QUESTIONARI!V960:X960,ESITI_QUESTIONARI!Z960:AD960,ESITI_QUESTIONARI!AF960:AH960,ESITI_QUESTIONARI!AJ960:AL960,ESITI_QUESTIONARI!AN960,ESITI_QUESTIONARI!AQ960)))</f>
        <v/>
      </c>
    </row>
    <row r="961" spans="1:8">
      <c r="A961" t="str">
        <f>IF(ESITI_QUESTIONARI!A961="","",TRIM(ESITI_QUESTIONARI!A961))</f>
        <v/>
      </c>
      <c r="B961" t="str">
        <f t="shared" si="15"/>
        <v/>
      </c>
      <c r="C961" t="str">
        <f>IF(ESITI_QUESTIONARI!C961="","",TRIM(ESITI_QUESTIONARI!C961))</f>
        <v/>
      </c>
      <c r="D961" t="str">
        <f>IFERROR(UPPER(TRIM(ESITI_QUESTIONARI!U961)),"")</f>
        <v/>
      </c>
      <c r="E961" t="str">
        <f>IFERROR(UPPER(TRIM(ESITI_QUESTIONARI!Y961)),"")</f>
        <v/>
      </c>
      <c r="F961" t="str">
        <f>IFERROR(UPPER(TRIM(ESITI_QUESTIONARI!AE961)),"")</f>
        <v/>
      </c>
      <c r="G961" t="str">
        <f>IFERROR(UPPER(TRIM(ESITI_QUESTIONARI!AI961)),"")</f>
        <v/>
      </c>
      <c r="H961" s="8" t="str">
        <f>IF(C961="","",IF(ISERROR(AVERAGE(ESITI_QUESTIONARI!N961:T961,ESITI_QUESTIONARI!V961:X961,ESITI_QUESTIONARI!Z961:AD961,ESITI_QUESTIONARI!AF961:AH961,ESITI_QUESTIONARI!AJ961:AL961,ESITI_QUESTIONARI!AN961,ESITI_QUESTIONARI!AQ961)),"NON RISPONDE",AVERAGE(ESITI_QUESTIONARI!N961:T961,ESITI_QUESTIONARI!V961:X961,ESITI_QUESTIONARI!Z961:AD961,ESITI_QUESTIONARI!AF961:AH961,ESITI_QUESTIONARI!AJ961:AL961,ESITI_QUESTIONARI!AN961,ESITI_QUESTIONARI!AQ961)))</f>
        <v/>
      </c>
    </row>
    <row r="962" spans="1:8">
      <c r="A962" t="str">
        <f>IF(ESITI_QUESTIONARI!A962="","",TRIM(ESITI_QUESTIONARI!A962))</f>
        <v/>
      </c>
      <c r="B962" t="str">
        <f t="shared" si="15"/>
        <v/>
      </c>
      <c r="C962" t="str">
        <f>IF(ESITI_QUESTIONARI!C962="","",TRIM(ESITI_QUESTIONARI!C962))</f>
        <v/>
      </c>
      <c r="D962" t="str">
        <f>IFERROR(UPPER(TRIM(ESITI_QUESTIONARI!U962)),"")</f>
        <v/>
      </c>
      <c r="E962" t="str">
        <f>IFERROR(UPPER(TRIM(ESITI_QUESTIONARI!Y962)),"")</f>
        <v/>
      </c>
      <c r="F962" t="str">
        <f>IFERROR(UPPER(TRIM(ESITI_QUESTIONARI!AE962)),"")</f>
        <v/>
      </c>
      <c r="G962" t="str">
        <f>IFERROR(UPPER(TRIM(ESITI_QUESTIONARI!AI962)),"")</f>
        <v/>
      </c>
      <c r="H962" s="8" t="str">
        <f>IF(C962="","",IF(ISERROR(AVERAGE(ESITI_QUESTIONARI!N962:T962,ESITI_QUESTIONARI!V962:X962,ESITI_QUESTIONARI!Z962:AD962,ESITI_QUESTIONARI!AF962:AH962,ESITI_QUESTIONARI!AJ962:AL962,ESITI_QUESTIONARI!AN962,ESITI_QUESTIONARI!AQ962)),"NON RISPONDE",AVERAGE(ESITI_QUESTIONARI!N962:T962,ESITI_QUESTIONARI!V962:X962,ESITI_QUESTIONARI!Z962:AD962,ESITI_QUESTIONARI!AF962:AH962,ESITI_QUESTIONARI!AJ962:AL962,ESITI_QUESTIONARI!AN962,ESITI_QUESTIONARI!AQ962)))</f>
        <v/>
      </c>
    </row>
    <row r="963" spans="1:8">
      <c r="A963" t="str">
        <f>IF(ESITI_QUESTIONARI!A963="","",TRIM(ESITI_QUESTIONARI!A963))</f>
        <v/>
      </c>
      <c r="B963" t="str">
        <f t="shared" ref="B963:B1026" si="16">IF(C963="","",C963)</f>
        <v/>
      </c>
      <c r="C963" t="str">
        <f>IF(ESITI_QUESTIONARI!C963="","",TRIM(ESITI_QUESTIONARI!C963))</f>
        <v/>
      </c>
      <c r="D963" t="str">
        <f>IFERROR(UPPER(TRIM(ESITI_QUESTIONARI!U963)),"")</f>
        <v/>
      </c>
      <c r="E963" t="str">
        <f>IFERROR(UPPER(TRIM(ESITI_QUESTIONARI!Y963)),"")</f>
        <v/>
      </c>
      <c r="F963" t="str">
        <f>IFERROR(UPPER(TRIM(ESITI_QUESTIONARI!AE963)),"")</f>
        <v/>
      </c>
      <c r="G963" t="str">
        <f>IFERROR(UPPER(TRIM(ESITI_QUESTIONARI!AI963)),"")</f>
        <v/>
      </c>
      <c r="H963" s="8" t="str">
        <f>IF(C963="","",IF(ISERROR(AVERAGE(ESITI_QUESTIONARI!N963:T963,ESITI_QUESTIONARI!V963:X963,ESITI_QUESTIONARI!Z963:AD963,ESITI_QUESTIONARI!AF963:AH963,ESITI_QUESTIONARI!AJ963:AL963,ESITI_QUESTIONARI!AN963,ESITI_QUESTIONARI!AQ963)),"NON RISPONDE",AVERAGE(ESITI_QUESTIONARI!N963:T963,ESITI_QUESTIONARI!V963:X963,ESITI_QUESTIONARI!Z963:AD963,ESITI_QUESTIONARI!AF963:AH963,ESITI_QUESTIONARI!AJ963:AL963,ESITI_QUESTIONARI!AN963,ESITI_QUESTIONARI!AQ963)))</f>
        <v/>
      </c>
    </row>
    <row r="964" spans="1:8">
      <c r="A964" t="str">
        <f>IF(ESITI_QUESTIONARI!A964="","",TRIM(ESITI_QUESTIONARI!A964))</f>
        <v/>
      </c>
      <c r="B964" t="str">
        <f t="shared" si="16"/>
        <v/>
      </c>
      <c r="C964" t="str">
        <f>IF(ESITI_QUESTIONARI!C964="","",TRIM(ESITI_QUESTIONARI!C964))</f>
        <v/>
      </c>
      <c r="D964" t="str">
        <f>IFERROR(UPPER(TRIM(ESITI_QUESTIONARI!U964)),"")</f>
        <v/>
      </c>
      <c r="E964" t="str">
        <f>IFERROR(UPPER(TRIM(ESITI_QUESTIONARI!Y964)),"")</f>
        <v/>
      </c>
      <c r="F964" t="str">
        <f>IFERROR(UPPER(TRIM(ESITI_QUESTIONARI!AE964)),"")</f>
        <v/>
      </c>
      <c r="G964" t="str">
        <f>IFERROR(UPPER(TRIM(ESITI_QUESTIONARI!AI964)),"")</f>
        <v/>
      </c>
      <c r="H964" s="8" t="str">
        <f>IF(C964="","",IF(ISERROR(AVERAGE(ESITI_QUESTIONARI!N964:T964,ESITI_QUESTIONARI!V964:X964,ESITI_QUESTIONARI!Z964:AD964,ESITI_QUESTIONARI!AF964:AH964,ESITI_QUESTIONARI!AJ964:AL964,ESITI_QUESTIONARI!AN964,ESITI_QUESTIONARI!AQ964)),"NON RISPONDE",AVERAGE(ESITI_QUESTIONARI!N964:T964,ESITI_QUESTIONARI!V964:X964,ESITI_QUESTIONARI!Z964:AD964,ESITI_QUESTIONARI!AF964:AH964,ESITI_QUESTIONARI!AJ964:AL964,ESITI_QUESTIONARI!AN964,ESITI_QUESTIONARI!AQ964)))</f>
        <v/>
      </c>
    </row>
    <row r="965" spans="1:8">
      <c r="A965" t="str">
        <f>IF(ESITI_QUESTIONARI!A965="","",TRIM(ESITI_QUESTIONARI!A965))</f>
        <v/>
      </c>
      <c r="B965" t="str">
        <f t="shared" si="16"/>
        <v/>
      </c>
      <c r="C965" t="str">
        <f>IF(ESITI_QUESTIONARI!C965="","",TRIM(ESITI_QUESTIONARI!C965))</f>
        <v/>
      </c>
      <c r="D965" t="str">
        <f>IFERROR(UPPER(TRIM(ESITI_QUESTIONARI!U965)),"")</f>
        <v/>
      </c>
      <c r="E965" t="str">
        <f>IFERROR(UPPER(TRIM(ESITI_QUESTIONARI!Y965)),"")</f>
        <v/>
      </c>
      <c r="F965" t="str">
        <f>IFERROR(UPPER(TRIM(ESITI_QUESTIONARI!AE965)),"")</f>
        <v/>
      </c>
      <c r="G965" t="str">
        <f>IFERROR(UPPER(TRIM(ESITI_QUESTIONARI!AI965)),"")</f>
        <v/>
      </c>
      <c r="H965" s="8" t="str">
        <f>IF(C965="","",IF(ISERROR(AVERAGE(ESITI_QUESTIONARI!N965:T965,ESITI_QUESTIONARI!V965:X965,ESITI_QUESTIONARI!Z965:AD965,ESITI_QUESTIONARI!AF965:AH965,ESITI_QUESTIONARI!AJ965:AL965,ESITI_QUESTIONARI!AN965,ESITI_QUESTIONARI!AQ965)),"NON RISPONDE",AVERAGE(ESITI_QUESTIONARI!N965:T965,ESITI_QUESTIONARI!V965:X965,ESITI_QUESTIONARI!Z965:AD965,ESITI_QUESTIONARI!AF965:AH965,ESITI_QUESTIONARI!AJ965:AL965,ESITI_QUESTIONARI!AN965,ESITI_QUESTIONARI!AQ965)))</f>
        <v/>
      </c>
    </row>
    <row r="966" spans="1:8">
      <c r="A966" t="str">
        <f>IF(ESITI_QUESTIONARI!A966="","",TRIM(ESITI_QUESTIONARI!A966))</f>
        <v/>
      </c>
      <c r="B966" t="str">
        <f t="shared" si="16"/>
        <v/>
      </c>
      <c r="C966" t="str">
        <f>IF(ESITI_QUESTIONARI!C966="","",TRIM(ESITI_QUESTIONARI!C966))</f>
        <v/>
      </c>
      <c r="D966" t="str">
        <f>IFERROR(UPPER(TRIM(ESITI_QUESTIONARI!U966)),"")</f>
        <v/>
      </c>
      <c r="E966" t="str">
        <f>IFERROR(UPPER(TRIM(ESITI_QUESTIONARI!Y966)),"")</f>
        <v/>
      </c>
      <c r="F966" t="str">
        <f>IFERROR(UPPER(TRIM(ESITI_QUESTIONARI!AE966)),"")</f>
        <v/>
      </c>
      <c r="G966" t="str">
        <f>IFERROR(UPPER(TRIM(ESITI_QUESTIONARI!AI966)),"")</f>
        <v/>
      </c>
      <c r="H966" s="8" t="str">
        <f>IF(C966="","",IF(ISERROR(AVERAGE(ESITI_QUESTIONARI!N966:T966,ESITI_QUESTIONARI!V966:X966,ESITI_QUESTIONARI!Z966:AD966,ESITI_QUESTIONARI!AF966:AH966,ESITI_QUESTIONARI!AJ966:AL966,ESITI_QUESTIONARI!AN966,ESITI_QUESTIONARI!AQ966)),"NON RISPONDE",AVERAGE(ESITI_QUESTIONARI!N966:T966,ESITI_QUESTIONARI!V966:X966,ESITI_QUESTIONARI!Z966:AD966,ESITI_QUESTIONARI!AF966:AH966,ESITI_QUESTIONARI!AJ966:AL966,ESITI_QUESTIONARI!AN966,ESITI_QUESTIONARI!AQ966)))</f>
        <v/>
      </c>
    </row>
    <row r="967" spans="1:8">
      <c r="A967" t="str">
        <f>IF(ESITI_QUESTIONARI!A967="","",TRIM(ESITI_QUESTIONARI!A967))</f>
        <v/>
      </c>
      <c r="B967" t="str">
        <f t="shared" si="16"/>
        <v/>
      </c>
      <c r="C967" t="str">
        <f>IF(ESITI_QUESTIONARI!C967="","",TRIM(ESITI_QUESTIONARI!C967))</f>
        <v/>
      </c>
      <c r="D967" t="str">
        <f>IFERROR(UPPER(TRIM(ESITI_QUESTIONARI!U967)),"")</f>
        <v/>
      </c>
      <c r="E967" t="str">
        <f>IFERROR(UPPER(TRIM(ESITI_QUESTIONARI!Y967)),"")</f>
        <v/>
      </c>
      <c r="F967" t="str">
        <f>IFERROR(UPPER(TRIM(ESITI_QUESTIONARI!AE967)),"")</f>
        <v/>
      </c>
      <c r="G967" t="str">
        <f>IFERROR(UPPER(TRIM(ESITI_QUESTIONARI!AI967)),"")</f>
        <v/>
      </c>
      <c r="H967" s="8" t="str">
        <f>IF(C967="","",IF(ISERROR(AVERAGE(ESITI_QUESTIONARI!N967:T967,ESITI_QUESTIONARI!V967:X967,ESITI_QUESTIONARI!Z967:AD967,ESITI_QUESTIONARI!AF967:AH967,ESITI_QUESTIONARI!AJ967:AL967,ESITI_QUESTIONARI!AN967,ESITI_QUESTIONARI!AQ967)),"NON RISPONDE",AVERAGE(ESITI_QUESTIONARI!N967:T967,ESITI_QUESTIONARI!V967:X967,ESITI_QUESTIONARI!Z967:AD967,ESITI_QUESTIONARI!AF967:AH967,ESITI_QUESTIONARI!AJ967:AL967,ESITI_QUESTIONARI!AN967,ESITI_QUESTIONARI!AQ967)))</f>
        <v/>
      </c>
    </row>
    <row r="968" spans="1:8">
      <c r="A968" t="str">
        <f>IF(ESITI_QUESTIONARI!A968="","",TRIM(ESITI_QUESTIONARI!A968))</f>
        <v/>
      </c>
      <c r="B968" t="str">
        <f t="shared" si="16"/>
        <v/>
      </c>
      <c r="C968" t="str">
        <f>IF(ESITI_QUESTIONARI!C968="","",TRIM(ESITI_QUESTIONARI!C968))</f>
        <v/>
      </c>
      <c r="D968" t="str">
        <f>IFERROR(UPPER(TRIM(ESITI_QUESTIONARI!U968)),"")</f>
        <v/>
      </c>
      <c r="E968" t="str">
        <f>IFERROR(UPPER(TRIM(ESITI_QUESTIONARI!Y968)),"")</f>
        <v/>
      </c>
      <c r="F968" t="str">
        <f>IFERROR(UPPER(TRIM(ESITI_QUESTIONARI!AE968)),"")</f>
        <v/>
      </c>
      <c r="G968" t="str">
        <f>IFERROR(UPPER(TRIM(ESITI_QUESTIONARI!AI968)),"")</f>
        <v/>
      </c>
      <c r="H968" s="8" t="str">
        <f>IF(C968="","",IF(ISERROR(AVERAGE(ESITI_QUESTIONARI!N968:T968,ESITI_QUESTIONARI!V968:X968,ESITI_QUESTIONARI!Z968:AD968,ESITI_QUESTIONARI!AF968:AH968,ESITI_QUESTIONARI!AJ968:AL968,ESITI_QUESTIONARI!AN968,ESITI_QUESTIONARI!AQ968)),"NON RISPONDE",AVERAGE(ESITI_QUESTIONARI!N968:T968,ESITI_QUESTIONARI!V968:X968,ESITI_QUESTIONARI!Z968:AD968,ESITI_QUESTIONARI!AF968:AH968,ESITI_QUESTIONARI!AJ968:AL968,ESITI_QUESTIONARI!AN968,ESITI_QUESTIONARI!AQ968)))</f>
        <v/>
      </c>
    </row>
    <row r="969" spans="1:8">
      <c r="A969" t="str">
        <f>IF(ESITI_QUESTIONARI!A969="","",TRIM(ESITI_QUESTIONARI!A969))</f>
        <v/>
      </c>
      <c r="B969" t="str">
        <f t="shared" si="16"/>
        <v/>
      </c>
      <c r="C969" t="str">
        <f>IF(ESITI_QUESTIONARI!C969="","",TRIM(ESITI_QUESTIONARI!C969))</f>
        <v/>
      </c>
      <c r="D969" t="str">
        <f>IFERROR(UPPER(TRIM(ESITI_QUESTIONARI!U969)),"")</f>
        <v/>
      </c>
      <c r="E969" t="str">
        <f>IFERROR(UPPER(TRIM(ESITI_QUESTIONARI!Y969)),"")</f>
        <v/>
      </c>
      <c r="F969" t="str">
        <f>IFERROR(UPPER(TRIM(ESITI_QUESTIONARI!AE969)),"")</f>
        <v/>
      </c>
      <c r="G969" t="str">
        <f>IFERROR(UPPER(TRIM(ESITI_QUESTIONARI!AI969)),"")</f>
        <v/>
      </c>
      <c r="H969" s="8" t="str">
        <f>IF(C969="","",IF(ISERROR(AVERAGE(ESITI_QUESTIONARI!N969:T969,ESITI_QUESTIONARI!V969:X969,ESITI_QUESTIONARI!Z969:AD969,ESITI_QUESTIONARI!AF969:AH969,ESITI_QUESTIONARI!AJ969:AL969,ESITI_QUESTIONARI!AN969,ESITI_QUESTIONARI!AQ969)),"NON RISPONDE",AVERAGE(ESITI_QUESTIONARI!N969:T969,ESITI_QUESTIONARI!V969:X969,ESITI_QUESTIONARI!Z969:AD969,ESITI_QUESTIONARI!AF969:AH969,ESITI_QUESTIONARI!AJ969:AL969,ESITI_QUESTIONARI!AN969,ESITI_QUESTIONARI!AQ969)))</f>
        <v/>
      </c>
    </row>
    <row r="970" spans="1:8">
      <c r="A970" t="str">
        <f>IF(ESITI_QUESTIONARI!A970="","",TRIM(ESITI_QUESTIONARI!A970))</f>
        <v/>
      </c>
      <c r="B970" t="str">
        <f t="shared" si="16"/>
        <v/>
      </c>
      <c r="C970" t="str">
        <f>IF(ESITI_QUESTIONARI!C970="","",TRIM(ESITI_QUESTIONARI!C970))</f>
        <v/>
      </c>
      <c r="D970" t="str">
        <f>IFERROR(UPPER(TRIM(ESITI_QUESTIONARI!U970)),"")</f>
        <v/>
      </c>
      <c r="E970" t="str">
        <f>IFERROR(UPPER(TRIM(ESITI_QUESTIONARI!Y970)),"")</f>
        <v/>
      </c>
      <c r="F970" t="str">
        <f>IFERROR(UPPER(TRIM(ESITI_QUESTIONARI!AE970)),"")</f>
        <v/>
      </c>
      <c r="G970" t="str">
        <f>IFERROR(UPPER(TRIM(ESITI_QUESTIONARI!AI970)),"")</f>
        <v/>
      </c>
      <c r="H970" s="8" t="str">
        <f>IF(C970="","",IF(ISERROR(AVERAGE(ESITI_QUESTIONARI!N970:T970,ESITI_QUESTIONARI!V970:X970,ESITI_QUESTIONARI!Z970:AD970,ESITI_QUESTIONARI!AF970:AH970,ESITI_QUESTIONARI!AJ970:AL970,ESITI_QUESTIONARI!AN970,ESITI_QUESTIONARI!AQ970)),"NON RISPONDE",AVERAGE(ESITI_QUESTIONARI!N970:T970,ESITI_QUESTIONARI!V970:X970,ESITI_QUESTIONARI!Z970:AD970,ESITI_QUESTIONARI!AF970:AH970,ESITI_QUESTIONARI!AJ970:AL970,ESITI_QUESTIONARI!AN970,ESITI_QUESTIONARI!AQ970)))</f>
        <v/>
      </c>
    </row>
    <row r="971" spans="1:8">
      <c r="A971" t="str">
        <f>IF(ESITI_QUESTIONARI!A971="","",TRIM(ESITI_QUESTIONARI!A971))</f>
        <v/>
      </c>
      <c r="B971" t="str">
        <f t="shared" si="16"/>
        <v/>
      </c>
      <c r="C971" t="str">
        <f>IF(ESITI_QUESTIONARI!C971="","",TRIM(ESITI_QUESTIONARI!C971))</f>
        <v/>
      </c>
      <c r="D971" t="str">
        <f>IFERROR(UPPER(TRIM(ESITI_QUESTIONARI!U971)),"")</f>
        <v/>
      </c>
      <c r="E971" t="str">
        <f>IFERROR(UPPER(TRIM(ESITI_QUESTIONARI!Y971)),"")</f>
        <v/>
      </c>
      <c r="F971" t="str">
        <f>IFERROR(UPPER(TRIM(ESITI_QUESTIONARI!AE971)),"")</f>
        <v/>
      </c>
      <c r="G971" t="str">
        <f>IFERROR(UPPER(TRIM(ESITI_QUESTIONARI!AI971)),"")</f>
        <v/>
      </c>
      <c r="H971" s="8" t="str">
        <f>IF(C971="","",IF(ISERROR(AVERAGE(ESITI_QUESTIONARI!N971:T971,ESITI_QUESTIONARI!V971:X971,ESITI_QUESTIONARI!Z971:AD971,ESITI_QUESTIONARI!AF971:AH971,ESITI_QUESTIONARI!AJ971:AL971,ESITI_QUESTIONARI!AN971,ESITI_QUESTIONARI!AQ971)),"NON RISPONDE",AVERAGE(ESITI_QUESTIONARI!N971:T971,ESITI_QUESTIONARI!V971:X971,ESITI_QUESTIONARI!Z971:AD971,ESITI_QUESTIONARI!AF971:AH971,ESITI_QUESTIONARI!AJ971:AL971,ESITI_QUESTIONARI!AN971,ESITI_QUESTIONARI!AQ971)))</f>
        <v/>
      </c>
    </row>
    <row r="972" spans="1:8">
      <c r="A972" t="str">
        <f>IF(ESITI_QUESTIONARI!A972="","",TRIM(ESITI_QUESTIONARI!A972))</f>
        <v/>
      </c>
      <c r="B972" t="str">
        <f t="shared" si="16"/>
        <v/>
      </c>
      <c r="C972" t="str">
        <f>IF(ESITI_QUESTIONARI!C972="","",TRIM(ESITI_QUESTIONARI!C972))</f>
        <v/>
      </c>
      <c r="D972" t="str">
        <f>IFERROR(UPPER(TRIM(ESITI_QUESTIONARI!U972)),"")</f>
        <v/>
      </c>
      <c r="E972" t="str">
        <f>IFERROR(UPPER(TRIM(ESITI_QUESTIONARI!Y972)),"")</f>
        <v/>
      </c>
      <c r="F972" t="str">
        <f>IFERROR(UPPER(TRIM(ESITI_QUESTIONARI!AE972)),"")</f>
        <v/>
      </c>
      <c r="G972" t="str">
        <f>IFERROR(UPPER(TRIM(ESITI_QUESTIONARI!AI972)),"")</f>
        <v/>
      </c>
      <c r="H972" s="8" t="str">
        <f>IF(C972="","",IF(ISERROR(AVERAGE(ESITI_QUESTIONARI!N972:T972,ESITI_QUESTIONARI!V972:X972,ESITI_QUESTIONARI!Z972:AD972,ESITI_QUESTIONARI!AF972:AH972,ESITI_QUESTIONARI!AJ972:AL972,ESITI_QUESTIONARI!AN972,ESITI_QUESTIONARI!AQ972)),"NON RISPONDE",AVERAGE(ESITI_QUESTIONARI!N972:T972,ESITI_QUESTIONARI!V972:X972,ESITI_QUESTIONARI!Z972:AD972,ESITI_QUESTIONARI!AF972:AH972,ESITI_QUESTIONARI!AJ972:AL972,ESITI_QUESTIONARI!AN972,ESITI_QUESTIONARI!AQ972)))</f>
        <v/>
      </c>
    </row>
    <row r="973" spans="1:8">
      <c r="A973" t="str">
        <f>IF(ESITI_QUESTIONARI!A973="","",TRIM(ESITI_QUESTIONARI!A973))</f>
        <v/>
      </c>
      <c r="B973" t="str">
        <f t="shared" si="16"/>
        <v/>
      </c>
      <c r="C973" t="str">
        <f>IF(ESITI_QUESTIONARI!C973="","",TRIM(ESITI_QUESTIONARI!C973))</f>
        <v/>
      </c>
      <c r="D973" t="str">
        <f>IFERROR(UPPER(TRIM(ESITI_QUESTIONARI!U973)),"")</f>
        <v/>
      </c>
      <c r="E973" t="str">
        <f>IFERROR(UPPER(TRIM(ESITI_QUESTIONARI!Y973)),"")</f>
        <v/>
      </c>
      <c r="F973" t="str">
        <f>IFERROR(UPPER(TRIM(ESITI_QUESTIONARI!AE973)),"")</f>
        <v/>
      </c>
      <c r="G973" t="str">
        <f>IFERROR(UPPER(TRIM(ESITI_QUESTIONARI!AI973)),"")</f>
        <v/>
      </c>
      <c r="H973" s="8" t="str">
        <f>IF(C973="","",IF(ISERROR(AVERAGE(ESITI_QUESTIONARI!N973:T973,ESITI_QUESTIONARI!V973:X973,ESITI_QUESTIONARI!Z973:AD973,ESITI_QUESTIONARI!AF973:AH973,ESITI_QUESTIONARI!AJ973:AL973,ESITI_QUESTIONARI!AN973,ESITI_QUESTIONARI!AQ973)),"NON RISPONDE",AVERAGE(ESITI_QUESTIONARI!N973:T973,ESITI_QUESTIONARI!V973:X973,ESITI_QUESTIONARI!Z973:AD973,ESITI_QUESTIONARI!AF973:AH973,ESITI_QUESTIONARI!AJ973:AL973,ESITI_QUESTIONARI!AN973,ESITI_QUESTIONARI!AQ973)))</f>
        <v/>
      </c>
    </row>
    <row r="974" spans="1:8">
      <c r="A974" t="str">
        <f>IF(ESITI_QUESTIONARI!A974="","",TRIM(ESITI_QUESTIONARI!A974))</f>
        <v/>
      </c>
      <c r="B974" t="str">
        <f t="shared" si="16"/>
        <v/>
      </c>
      <c r="C974" t="str">
        <f>IF(ESITI_QUESTIONARI!C974="","",TRIM(ESITI_QUESTIONARI!C974))</f>
        <v/>
      </c>
      <c r="D974" t="str">
        <f>IFERROR(UPPER(TRIM(ESITI_QUESTIONARI!U974)),"")</f>
        <v/>
      </c>
      <c r="E974" t="str">
        <f>IFERROR(UPPER(TRIM(ESITI_QUESTIONARI!Y974)),"")</f>
        <v/>
      </c>
      <c r="F974" t="str">
        <f>IFERROR(UPPER(TRIM(ESITI_QUESTIONARI!AE974)),"")</f>
        <v/>
      </c>
      <c r="G974" t="str">
        <f>IFERROR(UPPER(TRIM(ESITI_QUESTIONARI!AI974)),"")</f>
        <v/>
      </c>
      <c r="H974" s="8" t="str">
        <f>IF(C974="","",IF(ISERROR(AVERAGE(ESITI_QUESTIONARI!N974:T974,ESITI_QUESTIONARI!V974:X974,ESITI_QUESTIONARI!Z974:AD974,ESITI_QUESTIONARI!AF974:AH974,ESITI_QUESTIONARI!AJ974:AL974,ESITI_QUESTIONARI!AN974,ESITI_QUESTIONARI!AQ974)),"NON RISPONDE",AVERAGE(ESITI_QUESTIONARI!N974:T974,ESITI_QUESTIONARI!V974:X974,ESITI_QUESTIONARI!Z974:AD974,ESITI_QUESTIONARI!AF974:AH974,ESITI_QUESTIONARI!AJ974:AL974,ESITI_QUESTIONARI!AN974,ESITI_QUESTIONARI!AQ974)))</f>
        <v/>
      </c>
    </row>
    <row r="975" spans="1:8">
      <c r="A975" t="str">
        <f>IF(ESITI_QUESTIONARI!A975="","",TRIM(ESITI_QUESTIONARI!A975))</f>
        <v/>
      </c>
      <c r="B975" t="str">
        <f t="shared" si="16"/>
        <v/>
      </c>
      <c r="C975" t="str">
        <f>IF(ESITI_QUESTIONARI!C975="","",TRIM(ESITI_QUESTIONARI!C975))</f>
        <v/>
      </c>
      <c r="D975" t="str">
        <f>IFERROR(UPPER(TRIM(ESITI_QUESTIONARI!U975)),"")</f>
        <v/>
      </c>
      <c r="E975" t="str">
        <f>IFERROR(UPPER(TRIM(ESITI_QUESTIONARI!Y975)),"")</f>
        <v/>
      </c>
      <c r="F975" t="str">
        <f>IFERROR(UPPER(TRIM(ESITI_QUESTIONARI!AE975)),"")</f>
        <v/>
      </c>
      <c r="G975" t="str">
        <f>IFERROR(UPPER(TRIM(ESITI_QUESTIONARI!AI975)),"")</f>
        <v/>
      </c>
      <c r="H975" s="8" t="str">
        <f>IF(C975="","",IF(ISERROR(AVERAGE(ESITI_QUESTIONARI!N975:T975,ESITI_QUESTIONARI!V975:X975,ESITI_QUESTIONARI!Z975:AD975,ESITI_QUESTIONARI!AF975:AH975,ESITI_QUESTIONARI!AJ975:AL975,ESITI_QUESTIONARI!AN975,ESITI_QUESTIONARI!AQ975)),"NON RISPONDE",AVERAGE(ESITI_QUESTIONARI!N975:T975,ESITI_QUESTIONARI!V975:X975,ESITI_QUESTIONARI!Z975:AD975,ESITI_QUESTIONARI!AF975:AH975,ESITI_QUESTIONARI!AJ975:AL975,ESITI_QUESTIONARI!AN975,ESITI_QUESTIONARI!AQ975)))</f>
        <v/>
      </c>
    </row>
    <row r="976" spans="1:8">
      <c r="A976" t="str">
        <f>IF(ESITI_QUESTIONARI!A976="","",TRIM(ESITI_QUESTIONARI!A976))</f>
        <v/>
      </c>
      <c r="B976" t="str">
        <f t="shared" si="16"/>
        <v/>
      </c>
      <c r="C976" t="str">
        <f>IF(ESITI_QUESTIONARI!C976="","",TRIM(ESITI_QUESTIONARI!C976))</f>
        <v/>
      </c>
      <c r="D976" t="str">
        <f>IFERROR(UPPER(TRIM(ESITI_QUESTIONARI!U976)),"")</f>
        <v/>
      </c>
      <c r="E976" t="str">
        <f>IFERROR(UPPER(TRIM(ESITI_QUESTIONARI!Y976)),"")</f>
        <v/>
      </c>
      <c r="F976" t="str">
        <f>IFERROR(UPPER(TRIM(ESITI_QUESTIONARI!AE976)),"")</f>
        <v/>
      </c>
      <c r="G976" t="str">
        <f>IFERROR(UPPER(TRIM(ESITI_QUESTIONARI!AI976)),"")</f>
        <v/>
      </c>
      <c r="H976" s="8" t="str">
        <f>IF(C976="","",IF(ISERROR(AVERAGE(ESITI_QUESTIONARI!N976:T976,ESITI_QUESTIONARI!V976:X976,ESITI_QUESTIONARI!Z976:AD976,ESITI_QUESTIONARI!AF976:AH976,ESITI_QUESTIONARI!AJ976:AL976,ESITI_QUESTIONARI!AN976,ESITI_QUESTIONARI!AQ976)),"NON RISPONDE",AVERAGE(ESITI_QUESTIONARI!N976:T976,ESITI_QUESTIONARI!V976:X976,ESITI_QUESTIONARI!Z976:AD976,ESITI_QUESTIONARI!AF976:AH976,ESITI_QUESTIONARI!AJ976:AL976,ESITI_QUESTIONARI!AN976,ESITI_QUESTIONARI!AQ976)))</f>
        <v/>
      </c>
    </row>
    <row r="977" spans="1:8">
      <c r="A977" t="str">
        <f>IF(ESITI_QUESTIONARI!A977="","",TRIM(ESITI_QUESTIONARI!A977))</f>
        <v/>
      </c>
      <c r="B977" t="str">
        <f t="shared" si="16"/>
        <v/>
      </c>
      <c r="C977" t="str">
        <f>IF(ESITI_QUESTIONARI!C977="","",TRIM(ESITI_QUESTIONARI!C977))</f>
        <v/>
      </c>
      <c r="D977" t="str">
        <f>IFERROR(UPPER(TRIM(ESITI_QUESTIONARI!U977)),"")</f>
        <v/>
      </c>
      <c r="E977" t="str">
        <f>IFERROR(UPPER(TRIM(ESITI_QUESTIONARI!Y977)),"")</f>
        <v/>
      </c>
      <c r="F977" t="str">
        <f>IFERROR(UPPER(TRIM(ESITI_QUESTIONARI!AE977)),"")</f>
        <v/>
      </c>
      <c r="G977" t="str">
        <f>IFERROR(UPPER(TRIM(ESITI_QUESTIONARI!AI977)),"")</f>
        <v/>
      </c>
      <c r="H977" s="8" t="str">
        <f>IF(C977="","",IF(ISERROR(AVERAGE(ESITI_QUESTIONARI!N977:T977,ESITI_QUESTIONARI!V977:X977,ESITI_QUESTIONARI!Z977:AD977,ESITI_QUESTIONARI!AF977:AH977,ESITI_QUESTIONARI!AJ977:AL977,ESITI_QUESTIONARI!AN977,ESITI_QUESTIONARI!AQ977)),"NON RISPONDE",AVERAGE(ESITI_QUESTIONARI!N977:T977,ESITI_QUESTIONARI!V977:X977,ESITI_QUESTIONARI!Z977:AD977,ESITI_QUESTIONARI!AF977:AH977,ESITI_QUESTIONARI!AJ977:AL977,ESITI_QUESTIONARI!AN977,ESITI_QUESTIONARI!AQ977)))</f>
        <v/>
      </c>
    </row>
    <row r="978" spans="1:8">
      <c r="A978" t="str">
        <f>IF(ESITI_QUESTIONARI!A978="","",TRIM(ESITI_QUESTIONARI!A978))</f>
        <v/>
      </c>
      <c r="B978" t="str">
        <f t="shared" si="16"/>
        <v/>
      </c>
      <c r="C978" t="str">
        <f>IF(ESITI_QUESTIONARI!C978="","",TRIM(ESITI_QUESTIONARI!C978))</f>
        <v/>
      </c>
      <c r="D978" t="str">
        <f>IFERROR(UPPER(TRIM(ESITI_QUESTIONARI!U978)),"")</f>
        <v/>
      </c>
      <c r="E978" t="str">
        <f>IFERROR(UPPER(TRIM(ESITI_QUESTIONARI!Y978)),"")</f>
        <v/>
      </c>
      <c r="F978" t="str">
        <f>IFERROR(UPPER(TRIM(ESITI_QUESTIONARI!AE978)),"")</f>
        <v/>
      </c>
      <c r="G978" t="str">
        <f>IFERROR(UPPER(TRIM(ESITI_QUESTIONARI!AI978)),"")</f>
        <v/>
      </c>
      <c r="H978" s="8" t="str">
        <f>IF(C978="","",IF(ISERROR(AVERAGE(ESITI_QUESTIONARI!N978:T978,ESITI_QUESTIONARI!V978:X978,ESITI_QUESTIONARI!Z978:AD978,ESITI_QUESTIONARI!AF978:AH978,ESITI_QUESTIONARI!AJ978:AL978,ESITI_QUESTIONARI!AN978,ESITI_QUESTIONARI!AQ978)),"NON RISPONDE",AVERAGE(ESITI_QUESTIONARI!N978:T978,ESITI_QUESTIONARI!V978:X978,ESITI_QUESTIONARI!Z978:AD978,ESITI_QUESTIONARI!AF978:AH978,ESITI_QUESTIONARI!AJ978:AL978,ESITI_QUESTIONARI!AN978,ESITI_QUESTIONARI!AQ978)))</f>
        <v/>
      </c>
    </row>
    <row r="979" spans="1:8">
      <c r="A979" t="str">
        <f>IF(ESITI_QUESTIONARI!A979="","",TRIM(ESITI_QUESTIONARI!A979))</f>
        <v/>
      </c>
      <c r="B979" t="str">
        <f t="shared" si="16"/>
        <v/>
      </c>
      <c r="C979" t="str">
        <f>IF(ESITI_QUESTIONARI!C979="","",TRIM(ESITI_QUESTIONARI!C979))</f>
        <v/>
      </c>
      <c r="D979" t="str">
        <f>IFERROR(UPPER(TRIM(ESITI_QUESTIONARI!U979)),"")</f>
        <v/>
      </c>
      <c r="E979" t="str">
        <f>IFERROR(UPPER(TRIM(ESITI_QUESTIONARI!Y979)),"")</f>
        <v/>
      </c>
      <c r="F979" t="str">
        <f>IFERROR(UPPER(TRIM(ESITI_QUESTIONARI!AE979)),"")</f>
        <v/>
      </c>
      <c r="G979" t="str">
        <f>IFERROR(UPPER(TRIM(ESITI_QUESTIONARI!AI979)),"")</f>
        <v/>
      </c>
      <c r="H979" s="8" t="str">
        <f>IF(C979="","",IF(ISERROR(AVERAGE(ESITI_QUESTIONARI!N979:T979,ESITI_QUESTIONARI!V979:X979,ESITI_QUESTIONARI!Z979:AD979,ESITI_QUESTIONARI!AF979:AH979,ESITI_QUESTIONARI!AJ979:AL979,ESITI_QUESTIONARI!AN979,ESITI_QUESTIONARI!AQ979)),"NON RISPONDE",AVERAGE(ESITI_QUESTIONARI!N979:T979,ESITI_QUESTIONARI!V979:X979,ESITI_QUESTIONARI!Z979:AD979,ESITI_QUESTIONARI!AF979:AH979,ESITI_QUESTIONARI!AJ979:AL979,ESITI_QUESTIONARI!AN979,ESITI_QUESTIONARI!AQ979)))</f>
        <v/>
      </c>
    </row>
    <row r="980" spans="1:8">
      <c r="A980" t="str">
        <f>IF(ESITI_QUESTIONARI!A980="","",TRIM(ESITI_QUESTIONARI!A980))</f>
        <v/>
      </c>
      <c r="B980" t="str">
        <f t="shared" si="16"/>
        <v/>
      </c>
      <c r="C980" t="str">
        <f>IF(ESITI_QUESTIONARI!C980="","",TRIM(ESITI_QUESTIONARI!C980))</f>
        <v/>
      </c>
      <c r="D980" t="str">
        <f>IFERROR(UPPER(TRIM(ESITI_QUESTIONARI!U980)),"")</f>
        <v/>
      </c>
      <c r="E980" t="str">
        <f>IFERROR(UPPER(TRIM(ESITI_QUESTIONARI!Y980)),"")</f>
        <v/>
      </c>
      <c r="F980" t="str">
        <f>IFERROR(UPPER(TRIM(ESITI_QUESTIONARI!AE980)),"")</f>
        <v/>
      </c>
      <c r="G980" t="str">
        <f>IFERROR(UPPER(TRIM(ESITI_QUESTIONARI!AI980)),"")</f>
        <v/>
      </c>
      <c r="H980" s="8" t="str">
        <f>IF(C980="","",IF(ISERROR(AVERAGE(ESITI_QUESTIONARI!N980:T980,ESITI_QUESTIONARI!V980:X980,ESITI_QUESTIONARI!Z980:AD980,ESITI_QUESTIONARI!AF980:AH980,ESITI_QUESTIONARI!AJ980:AL980,ESITI_QUESTIONARI!AN980,ESITI_QUESTIONARI!AQ980)),"NON RISPONDE",AVERAGE(ESITI_QUESTIONARI!N980:T980,ESITI_QUESTIONARI!V980:X980,ESITI_QUESTIONARI!Z980:AD980,ESITI_QUESTIONARI!AF980:AH980,ESITI_QUESTIONARI!AJ980:AL980,ESITI_QUESTIONARI!AN980,ESITI_QUESTIONARI!AQ980)))</f>
        <v/>
      </c>
    </row>
    <row r="981" spans="1:8">
      <c r="A981" t="str">
        <f>IF(ESITI_QUESTIONARI!A981="","",TRIM(ESITI_QUESTIONARI!A981))</f>
        <v/>
      </c>
      <c r="B981" t="str">
        <f t="shared" si="16"/>
        <v/>
      </c>
      <c r="C981" t="str">
        <f>IF(ESITI_QUESTIONARI!C981="","",TRIM(ESITI_QUESTIONARI!C981))</f>
        <v/>
      </c>
      <c r="D981" t="str">
        <f>IFERROR(UPPER(TRIM(ESITI_QUESTIONARI!U981)),"")</f>
        <v/>
      </c>
      <c r="E981" t="str">
        <f>IFERROR(UPPER(TRIM(ESITI_QUESTIONARI!Y981)),"")</f>
        <v/>
      </c>
      <c r="F981" t="str">
        <f>IFERROR(UPPER(TRIM(ESITI_QUESTIONARI!AE981)),"")</f>
        <v/>
      </c>
      <c r="G981" t="str">
        <f>IFERROR(UPPER(TRIM(ESITI_QUESTIONARI!AI981)),"")</f>
        <v/>
      </c>
      <c r="H981" s="8" t="str">
        <f>IF(C981="","",IF(ISERROR(AVERAGE(ESITI_QUESTIONARI!N981:T981,ESITI_QUESTIONARI!V981:X981,ESITI_QUESTIONARI!Z981:AD981,ESITI_QUESTIONARI!AF981:AH981,ESITI_QUESTIONARI!AJ981:AL981,ESITI_QUESTIONARI!AN981,ESITI_QUESTIONARI!AQ981)),"NON RISPONDE",AVERAGE(ESITI_QUESTIONARI!N981:T981,ESITI_QUESTIONARI!V981:X981,ESITI_QUESTIONARI!Z981:AD981,ESITI_QUESTIONARI!AF981:AH981,ESITI_QUESTIONARI!AJ981:AL981,ESITI_QUESTIONARI!AN981,ESITI_QUESTIONARI!AQ981)))</f>
        <v/>
      </c>
    </row>
    <row r="982" spans="1:8">
      <c r="A982" t="str">
        <f>IF(ESITI_QUESTIONARI!A982="","",TRIM(ESITI_QUESTIONARI!A982))</f>
        <v/>
      </c>
      <c r="B982" t="str">
        <f t="shared" si="16"/>
        <v/>
      </c>
      <c r="C982" t="str">
        <f>IF(ESITI_QUESTIONARI!C982="","",TRIM(ESITI_QUESTIONARI!C982))</f>
        <v/>
      </c>
      <c r="D982" t="str">
        <f>IFERROR(UPPER(TRIM(ESITI_QUESTIONARI!U982)),"")</f>
        <v/>
      </c>
      <c r="E982" t="str">
        <f>IFERROR(UPPER(TRIM(ESITI_QUESTIONARI!Y982)),"")</f>
        <v/>
      </c>
      <c r="F982" t="str">
        <f>IFERROR(UPPER(TRIM(ESITI_QUESTIONARI!AE982)),"")</f>
        <v/>
      </c>
      <c r="G982" t="str">
        <f>IFERROR(UPPER(TRIM(ESITI_QUESTIONARI!AI982)),"")</f>
        <v/>
      </c>
      <c r="H982" s="8" t="str">
        <f>IF(C982="","",IF(ISERROR(AVERAGE(ESITI_QUESTIONARI!N982:T982,ESITI_QUESTIONARI!V982:X982,ESITI_QUESTIONARI!Z982:AD982,ESITI_QUESTIONARI!AF982:AH982,ESITI_QUESTIONARI!AJ982:AL982,ESITI_QUESTIONARI!AN982,ESITI_QUESTIONARI!AQ982)),"NON RISPONDE",AVERAGE(ESITI_QUESTIONARI!N982:T982,ESITI_QUESTIONARI!V982:X982,ESITI_QUESTIONARI!Z982:AD982,ESITI_QUESTIONARI!AF982:AH982,ESITI_QUESTIONARI!AJ982:AL982,ESITI_QUESTIONARI!AN982,ESITI_QUESTIONARI!AQ982)))</f>
        <v/>
      </c>
    </row>
    <row r="983" spans="1:8">
      <c r="A983" t="str">
        <f>IF(ESITI_QUESTIONARI!A983="","",TRIM(ESITI_QUESTIONARI!A983))</f>
        <v/>
      </c>
      <c r="B983" t="str">
        <f t="shared" si="16"/>
        <v/>
      </c>
      <c r="C983" t="str">
        <f>IF(ESITI_QUESTIONARI!C983="","",TRIM(ESITI_QUESTIONARI!C983))</f>
        <v/>
      </c>
      <c r="D983" t="str">
        <f>IFERROR(UPPER(TRIM(ESITI_QUESTIONARI!U983)),"")</f>
        <v/>
      </c>
      <c r="E983" t="str">
        <f>IFERROR(UPPER(TRIM(ESITI_QUESTIONARI!Y983)),"")</f>
        <v/>
      </c>
      <c r="F983" t="str">
        <f>IFERROR(UPPER(TRIM(ESITI_QUESTIONARI!AE983)),"")</f>
        <v/>
      </c>
      <c r="G983" t="str">
        <f>IFERROR(UPPER(TRIM(ESITI_QUESTIONARI!AI983)),"")</f>
        <v/>
      </c>
      <c r="H983" s="8" t="str">
        <f>IF(C983="","",IF(ISERROR(AVERAGE(ESITI_QUESTIONARI!N983:T983,ESITI_QUESTIONARI!V983:X983,ESITI_QUESTIONARI!Z983:AD983,ESITI_QUESTIONARI!AF983:AH983,ESITI_QUESTIONARI!AJ983:AL983,ESITI_QUESTIONARI!AN983,ESITI_QUESTIONARI!AQ983)),"NON RISPONDE",AVERAGE(ESITI_QUESTIONARI!N983:T983,ESITI_QUESTIONARI!V983:X983,ESITI_QUESTIONARI!Z983:AD983,ESITI_QUESTIONARI!AF983:AH983,ESITI_QUESTIONARI!AJ983:AL983,ESITI_QUESTIONARI!AN983,ESITI_QUESTIONARI!AQ983)))</f>
        <v/>
      </c>
    </row>
    <row r="984" spans="1:8">
      <c r="A984" t="str">
        <f>IF(ESITI_QUESTIONARI!A984="","",TRIM(ESITI_QUESTIONARI!A984))</f>
        <v/>
      </c>
      <c r="B984" t="str">
        <f t="shared" si="16"/>
        <v/>
      </c>
      <c r="C984" t="str">
        <f>IF(ESITI_QUESTIONARI!C984="","",TRIM(ESITI_QUESTIONARI!C984))</f>
        <v/>
      </c>
      <c r="D984" t="str">
        <f>IFERROR(UPPER(TRIM(ESITI_QUESTIONARI!U984)),"")</f>
        <v/>
      </c>
      <c r="E984" t="str">
        <f>IFERROR(UPPER(TRIM(ESITI_QUESTIONARI!Y984)),"")</f>
        <v/>
      </c>
      <c r="F984" t="str">
        <f>IFERROR(UPPER(TRIM(ESITI_QUESTIONARI!AE984)),"")</f>
        <v/>
      </c>
      <c r="G984" t="str">
        <f>IFERROR(UPPER(TRIM(ESITI_QUESTIONARI!AI984)),"")</f>
        <v/>
      </c>
      <c r="H984" s="8" t="str">
        <f>IF(C984="","",IF(ISERROR(AVERAGE(ESITI_QUESTIONARI!N984:T984,ESITI_QUESTIONARI!V984:X984,ESITI_QUESTIONARI!Z984:AD984,ESITI_QUESTIONARI!AF984:AH984,ESITI_QUESTIONARI!AJ984:AL984,ESITI_QUESTIONARI!AN984,ESITI_QUESTIONARI!AQ984)),"NON RISPONDE",AVERAGE(ESITI_QUESTIONARI!N984:T984,ESITI_QUESTIONARI!V984:X984,ESITI_QUESTIONARI!Z984:AD984,ESITI_QUESTIONARI!AF984:AH984,ESITI_QUESTIONARI!AJ984:AL984,ESITI_QUESTIONARI!AN984,ESITI_QUESTIONARI!AQ984)))</f>
        <v/>
      </c>
    </row>
    <row r="985" spans="1:8">
      <c r="A985" t="str">
        <f>IF(ESITI_QUESTIONARI!A985="","",TRIM(ESITI_QUESTIONARI!A985))</f>
        <v/>
      </c>
      <c r="B985" t="str">
        <f t="shared" si="16"/>
        <v/>
      </c>
      <c r="C985" t="str">
        <f>IF(ESITI_QUESTIONARI!C985="","",TRIM(ESITI_QUESTIONARI!C985))</f>
        <v/>
      </c>
      <c r="D985" t="str">
        <f>IFERROR(UPPER(TRIM(ESITI_QUESTIONARI!U985)),"")</f>
        <v/>
      </c>
      <c r="E985" t="str">
        <f>IFERROR(UPPER(TRIM(ESITI_QUESTIONARI!Y985)),"")</f>
        <v/>
      </c>
      <c r="F985" t="str">
        <f>IFERROR(UPPER(TRIM(ESITI_QUESTIONARI!AE985)),"")</f>
        <v/>
      </c>
      <c r="G985" t="str">
        <f>IFERROR(UPPER(TRIM(ESITI_QUESTIONARI!AI985)),"")</f>
        <v/>
      </c>
      <c r="H985" s="8" t="str">
        <f>IF(C985="","",IF(ISERROR(AVERAGE(ESITI_QUESTIONARI!N985:T985,ESITI_QUESTIONARI!V985:X985,ESITI_QUESTIONARI!Z985:AD985,ESITI_QUESTIONARI!AF985:AH985,ESITI_QUESTIONARI!AJ985:AL985,ESITI_QUESTIONARI!AN985,ESITI_QUESTIONARI!AQ985)),"NON RISPONDE",AVERAGE(ESITI_QUESTIONARI!N985:T985,ESITI_QUESTIONARI!V985:X985,ESITI_QUESTIONARI!Z985:AD985,ESITI_QUESTIONARI!AF985:AH985,ESITI_QUESTIONARI!AJ985:AL985,ESITI_QUESTIONARI!AN985,ESITI_QUESTIONARI!AQ985)))</f>
        <v/>
      </c>
    </row>
    <row r="986" spans="1:8">
      <c r="A986" t="str">
        <f>IF(ESITI_QUESTIONARI!A986="","",TRIM(ESITI_QUESTIONARI!A986))</f>
        <v/>
      </c>
      <c r="B986" t="str">
        <f t="shared" si="16"/>
        <v/>
      </c>
      <c r="C986" t="str">
        <f>IF(ESITI_QUESTIONARI!C986="","",TRIM(ESITI_QUESTIONARI!C986))</f>
        <v/>
      </c>
      <c r="D986" t="str">
        <f>IFERROR(UPPER(TRIM(ESITI_QUESTIONARI!U986)),"")</f>
        <v/>
      </c>
      <c r="E986" t="str">
        <f>IFERROR(UPPER(TRIM(ESITI_QUESTIONARI!Y986)),"")</f>
        <v/>
      </c>
      <c r="F986" t="str">
        <f>IFERROR(UPPER(TRIM(ESITI_QUESTIONARI!AE986)),"")</f>
        <v/>
      </c>
      <c r="G986" t="str">
        <f>IFERROR(UPPER(TRIM(ESITI_QUESTIONARI!AI986)),"")</f>
        <v/>
      </c>
      <c r="H986" s="8" t="str">
        <f>IF(C986="","",IF(ISERROR(AVERAGE(ESITI_QUESTIONARI!N986:T986,ESITI_QUESTIONARI!V986:X986,ESITI_QUESTIONARI!Z986:AD986,ESITI_QUESTIONARI!AF986:AH986,ESITI_QUESTIONARI!AJ986:AL986,ESITI_QUESTIONARI!AN986,ESITI_QUESTIONARI!AQ986)),"NON RISPONDE",AVERAGE(ESITI_QUESTIONARI!N986:T986,ESITI_QUESTIONARI!V986:X986,ESITI_QUESTIONARI!Z986:AD986,ESITI_QUESTIONARI!AF986:AH986,ESITI_QUESTIONARI!AJ986:AL986,ESITI_QUESTIONARI!AN986,ESITI_QUESTIONARI!AQ986)))</f>
        <v/>
      </c>
    </row>
    <row r="987" spans="1:8">
      <c r="A987" t="str">
        <f>IF(ESITI_QUESTIONARI!A987="","",TRIM(ESITI_QUESTIONARI!A987))</f>
        <v/>
      </c>
      <c r="B987" t="str">
        <f t="shared" si="16"/>
        <v/>
      </c>
      <c r="C987" t="str">
        <f>IF(ESITI_QUESTIONARI!C987="","",TRIM(ESITI_QUESTIONARI!C987))</f>
        <v/>
      </c>
      <c r="D987" t="str">
        <f>IFERROR(UPPER(TRIM(ESITI_QUESTIONARI!U987)),"")</f>
        <v/>
      </c>
      <c r="E987" t="str">
        <f>IFERROR(UPPER(TRIM(ESITI_QUESTIONARI!Y987)),"")</f>
        <v/>
      </c>
      <c r="F987" t="str">
        <f>IFERROR(UPPER(TRIM(ESITI_QUESTIONARI!AE987)),"")</f>
        <v/>
      </c>
      <c r="G987" t="str">
        <f>IFERROR(UPPER(TRIM(ESITI_QUESTIONARI!AI987)),"")</f>
        <v/>
      </c>
      <c r="H987" s="8" t="str">
        <f>IF(C987="","",IF(ISERROR(AVERAGE(ESITI_QUESTIONARI!N987:T987,ESITI_QUESTIONARI!V987:X987,ESITI_QUESTIONARI!Z987:AD987,ESITI_QUESTIONARI!AF987:AH987,ESITI_QUESTIONARI!AJ987:AL987,ESITI_QUESTIONARI!AN987,ESITI_QUESTIONARI!AQ987)),"NON RISPONDE",AVERAGE(ESITI_QUESTIONARI!N987:T987,ESITI_QUESTIONARI!V987:X987,ESITI_QUESTIONARI!Z987:AD987,ESITI_QUESTIONARI!AF987:AH987,ESITI_QUESTIONARI!AJ987:AL987,ESITI_QUESTIONARI!AN987,ESITI_QUESTIONARI!AQ987)))</f>
        <v/>
      </c>
    </row>
    <row r="988" spans="1:8">
      <c r="A988" t="str">
        <f>IF(ESITI_QUESTIONARI!A988="","",TRIM(ESITI_QUESTIONARI!A988))</f>
        <v/>
      </c>
      <c r="B988" t="str">
        <f t="shared" si="16"/>
        <v/>
      </c>
      <c r="C988" t="str">
        <f>IF(ESITI_QUESTIONARI!C988="","",TRIM(ESITI_QUESTIONARI!C988))</f>
        <v/>
      </c>
      <c r="D988" t="str">
        <f>IFERROR(UPPER(TRIM(ESITI_QUESTIONARI!U988)),"")</f>
        <v/>
      </c>
      <c r="E988" t="str">
        <f>IFERROR(UPPER(TRIM(ESITI_QUESTIONARI!Y988)),"")</f>
        <v/>
      </c>
      <c r="F988" t="str">
        <f>IFERROR(UPPER(TRIM(ESITI_QUESTIONARI!AE988)),"")</f>
        <v/>
      </c>
      <c r="G988" t="str">
        <f>IFERROR(UPPER(TRIM(ESITI_QUESTIONARI!AI988)),"")</f>
        <v/>
      </c>
      <c r="H988" s="8" t="str">
        <f>IF(C988="","",IF(ISERROR(AVERAGE(ESITI_QUESTIONARI!N988:T988,ESITI_QUESTIONARI!V988:X988,ESITI_QUESTIONARI!Z988:AD988,ESITI_QUESTIONARI!AF988:AH988,ESITI_QUESTIONARI!AJ988:AL988,ESITI_QUESTIONARI!AN988,ESITI_QUESTIONARI!AQ988)),"NON RISPONDE",AVERAGE(ESITI_QUESTIONARI!N988:T988,ESITI_QUESTIONARI!V988:X988,ESITI_QUESTIONARI!Z988:AD988,ESITI_QUESTIONARI!AF988:AH988,ESITI_QUESTIONARI!AJ988:AL988,ESITI_QUESTIONARI!AN988,ESITI_QUESTIONARI!AQ988)))</f>
        <v/>
      </c>
    </row>
    <row r="989" spans="1:8">
      <c r="A989" t="str">
        <f>IF(ESITI_QUESTIONARI!A989="","",TRIM(ESITI_QUESTIONARI!A989))</f>
        <v/>
      </c>
      <c r="B989" t="str">
        <f t="shared" si="16"/>
        <v/>
      </c>
      <c r="C989" t="str">
        <f>IF(ESITI_QUESTIONARI!C989="","",TRIM(ESITI_QUESTIONARI!C989))</f>
        <v/>
      </c>
      <c r="D989" t="str">
        <f>IFERROR(UPPER(TRIM(ESITI_QUESTIONARI!U989)),"")</f>
        <v/>
      </c>
      <c r="E989" t="str">
        <f>IFERROR(UPPER(TRIM(ESITI_QUESTIONARI!Y989)),"")</f>
        <v/>
      </c>
      <c r="F989" t="str">
        <f>IFERROR(UPPER(TRIM(ESITI_QUESTIONARI!AE989)),"")</f>
        <v/>
      </c>
      <c r="G989" t="str">
        <f>IFERROR(UPPER(TRIM(ESITI_QUESTIONARI!AI989)),"")</f>
        <v/>
      </c>
      <c r="H989" s="8" t="str">
        <f>IF(C989="","",IF(ISERROR(AVERAGE(ESITI_QUESTIONARI!N989:T989,ESITI_QUESTIONARI!V989:X989,ESITI_QUESTIONARI!Z989:AD989,ESITI_QUESTIONARI!AF989:AH989,ESITI_QUESTIONARI!AJ989:AL989,ESITI_QUESTIONARI!AN989,ESITI_QUESTIONARI!AQ989)),"NON RISPONDE",AVERAGE(ESITI_QUESTIONARI!N989:T989,ESITI_QUESTIONARI!V989:X989,ESITI_QUESTIONARI!Z989:AD989,ESITI_QUESTIONARI!AF989:AH989,ESITI_QUESTIONARI!AJ989:AL989,ESITI_QUESTIONARI!AN989,ESITI_QUESTIONARI!AQ989)))</f>
        <v/>
      </c>
    </row>
    <row r="990" spans="1:8">
      <c r="A990" t="str">
        <f>IF(ESITI_QUESTIONARI!A990="","",TRIM(ESITI_QUESTIONARI!A990))</f>
        <v/>
      </c>
      <c r="B990" t="str">
        <f t="shared" si="16"/>
        <v/>
      </c>
      <c r="C990" t="str">
        <f>IF(ESITI_QUESTIONARI!C990="","",TRIM(ESITI_QUESTIONARI!C990))</f>
        <v/>
      </c>
      <c r="D990" t="str">
        <f>IFERROR(UPPER(TRIM(ESITI_QUESTIONARI!U990)),"")</f>
        <v/>
      </c>
      <c r="E990" t="str">
        <f>IFERROR(UPPER(TRIM(ESITI_QUESTIONARI!Y990)),"")</f>
        <v/>
      </c>
      <c r="F990" t="str">
        <f>IFERROR(UPPER(TRIM(ESITI_QUESTIONARI!AE990)),"")</f>
        <v/>
      </c>
      <c r="G990" t="str">
        <f>IFERROR(UPPER(TRIM(ESITI_QUESTIONARI!AI990)),"")</f>
        <v/>
      </c>
      <c r="H990" s="8" t="str">
        <f>IF(C990="","",IF(ISERROR(AVERAGE(ESITI_QUESTIONARI!N990:T990,ESITI_QUESTIONARI!V990:X990,ESITI_QUESTIONARI!Z990:AD990,ESITI_QUESTIONARI!AF990:AH990,ESITI_QUESTIONARI!AJ990:AL990,ESITI_QUESTIONARI!AN990,ESITI_QUESTIONARI!AQ990)),"NON RISPONDE",AVERAGE(ESITI_QUESTIONARI!N990:T990,ESITI_QUESTIONARI!V990:X990,ESITI_QUESTIONARI!Z990:AD990,ESITI_QUESTIONARI!AF990:AH990,ESITI_QUESTIONARI!AJ990:AL990,ESITI_QUESTIONARI!AN990,ESITI_QUESTIONARI!AQ990)))</f>
        <v/>
      </c>
    </row>
    <row r="991" spans="1:8">
      <c r="A991" t="str">
        <f>IF(ESITI_QUESTIONARI!A991="","",TRIM(ESITI_QUESTIONARI!A991))</f>
        <v/>
      </c>
      <c r="B991" t="str">
        <f t="shared" si="16"/>
        <v/>
      </c>
      <c r="C991" t="str">
        <f>IF(ESITI_QUESTIONARI!C991="","",TRIM(ESITI_QUESTIONARI!C991))</f>
        <v/>
      </c>
      <c r="D991" t="str">
        <f>IFERROR(UPPER(TRIM(ESITI_QUESTIONARI!U991)),"")</f>
        <v/>
      </c>
      <c r="E991" t="str">
        <f>IFERROR(UPPER(TRIM(ESITI_QUESTIONARI!Y991)),"")</f>
        <v/>
      </c>
      <c r="F991" t="str">
        <f>IFERROR(UPPER(TRIM(ESITI_QUESTIONARI!AE991)),"")</f>
        <v/>
      </c>
      <c r="G991" t="str">
        <f>IFERROR(UPPER(TRIM(ESITI_QUESTIONARI!AI991)),"")</f>
        <v/>
      </c>
      <c r="H991" s="8" t="str">
        <f>IF(C991="","",IF(ISERROR(AVERAGE(ESITI_QUESTIONARI!N991:T991,ESITI_QUESTIONARI!V991:X991,ESITI_QUESTIONARI!Z991:AD991,ESITI_QUESTIONARI!AF991:AH991,ESITI_QUESTIONARI!AJ991:AL991,ESITI_QUESTIONARI!AN991,ESITI_QUESTIONARI!AQ991)),"NON RISPONDE",AVERAGE(ESITI_QUESTIONARI!N991:T991,ESITI_QUESTIONARI!V991:X991,ESITI_QUESTIONARI!Z991:AD991,ESITI_QUESTIONARI!AF991:AH991,ESITI_QUESTIONARI!AJ991:AL991,ESITI_QUESTIONARI!AN991,ESITI_QUESTIONARI!AQ991)))</f>
        <v/>
      </c>
    </row>
    <row r="992" spans="1:8">
      <c r="A992" t="str">
        <f>IF(ESITI_QUESTIONARI!A992="","",TRIM(ESITI_QUESTIONARI!A992))</f>
        <v/>
      </c>
      <c r="B992" t="str">
        <f t="shared" si="16"/>
        <v/>
      </c>
      <c r="C992" t="str">
        <f>IF(ESITI_QUESTIONARI!C992="","",TRIM(ESITI_QUESTIONARI!C992))</f>
        <v/>
      </c>
      <c r="D992" t="str">
        <f>IFERROR(UPPER(TRIM(ESITI_QUESTIONARI!U992)),"")</f>
        <v/>
      </c>
      <c r="E992" t="str">
        <f>IFERROR(UPPER(TRIM(ESITI_QUESTIONARI!Y992)),"")</f>
        <v/>
      </c>
      <c r="F992" t="str">
        <f>IFERROR(UPPER(TRIM(ESITI_QUESTIONARI!AE992)),"")</f>
        <v/>
      </c>
      <c r="G992" t="str">
        <f>IFERROR(UPPER(TRIM(ESITI_QUESTIONARI!AI992)),"")</f>
        <v/>
      </c>
      <c r="H992" s="8" t="str">
        <f>IF(C992="","",IF(ISERROR(AVERAGE(ESITI_QUESTIONARI!N992:T992,ESITI_QUESTIONARI!V992:X992,ESITI_QUESTIONARI!Z992:AD992,ESITI_QUESTIONARI!AF992:AH992,ESITI_QUESTIONARI!AJ992:AL992,ESITI_QUESTIONARI!AN992,ESITI_QUESTIONARI!AQ992)),"NON RISPONDE",AVERAGE(ESITI_QUESTIONARI!N992:T992,ESITI_QUESTIONARI!V992:X992,ESITI_QUESTIONARI!Z992:AD992,ESITI_QUESTIONARI!AF992:AH992,ESITI_QUESTIONARI!AJ992:AL992,ESITI_QUESTIONARI!AN992,ESITI_QUESTIONARI!AQ992)))</f>
        <v/>
      </c>
    </row>
    <row r="993" spans="1:8">
      <c r="A993" t="str">
        <f>IF(ESITI_QUESTIONARI!A993="","",TRIM(ESITI_QUESTIONARI!A993))</f>
        <v/>
      </c>
      <c r="B993" t="str">
        <f t="shared" si="16"/>
        <v/>
      </c>
      <c r="C993" t="str">
        <f>IF(ESITI_QUESTIONARI!C993="","",TRIM(ESITI_QUESTIONARI!C993))</f>
        <v/>
      </c>
      <c r="D993" t="str">
        <f>IFERROR(UPPER(TRIM(ESITI_QUESTIONARI!U993)),"")</f>
        <v/>
      </c>
      <c r="E993" t="str">
        <f>IFERROR(UPPER(TRIM(ESITI_QUESTIONARI!Y993)),"")</f>
        <v/>
      </c>
      <c r="F993" t="str">
        <f>IFERROR(UPPER(TRIM(ESITI_QUESTIONARI!AE993)),"")</f>
        <v/>
      </c>
      <c r="G993" t="str">
        <f>IFERROR(UPPER(TRIM(ESITI_QUESTIONARI!AI993)),"")</f>
        <v/>
      </c>
      <c r="H993" s="8" t="str">
        <f>IF(C993="","",IF(ISERROR(AVERAGE(ESITI_QUESTIONARI!N993:T993,ESITI_QUESTIONARI!V993:X993,ESITI_QUESTIONARI!Z993:AD993,ESITI_QUESTIONARI!AF993:AH993,ESITI_QUESTIONARI!AJ993:AL993,ESITI_QUESTIONARI!AN993,ESITI_QUESTIONARI!AQ993)),"NON RISPONDE",AVERAGE(ESITI_QUESTIONARI!N993:T993,ESITI_QUESTIONARI!V993:X993,ESITI_QUESTIONARI!Z993:AD993,ESITI_QUESTIONARI!AF993:AH993,ESITI_QUESTIONARI!AJ993:AL993,ESITI_QUESTIONARI!AN993,ESITI_QUESTIONARI!AQ993)))</f>
        <v/>
      </c>
    </row>
    <row r="994" spans="1:8">
      <c r="A994" t="str">
        <f>IF(ESITI_QUESTIONARI!A994="","",TRIM(ESITI_QUESTIONARI!A994))</f>
        <v/>
      </c>
      <c r="B994" t="str">
        <f t="shared" si="16"/>
        <v/>
      </c>
      <c r="C994" t="str">
        <f>IF(ESITI_QUESTIONARI!C994="","",TRIM(ESITI_QUESTIONARI!C994))</f>
        <v/>
      </c>
      <c r="D994" t="str">
        <f>IFERROR(UPPER(TRIM(ESITI_QUESTIONARI!U994)),"")</f>
        <v/>
      </c>
      <c r="E994" t="str">
        <f>IFERROR(UPPER(TRIM(ESITI_QUESTIONARI!Y994)),"")</f>
        <v/>
      </c>
      <c r="F994" t="str">
        <f>IFERROR(UPPER(TRIM(ESITI_QUESTIONARI!AE994)),"")</f>
        <v/>
      </c>
      <c r="G994" t="str">
        <f>IFERROR(UPPER(TRIM(ESITI_QUESTIONARI!AI994)),"")</f>
        <v/>
      </c>
      <c r="H994" s="8" t="str">
        <f>IF(C994="","",IF(ISERROR(AVERAGE(ESITI_QUESTIONARI!N994:T994,ESITI_QUESTIONARI!V994:X994,ESITI_QUESTIONARI!Z994:AD994,ESITI_QUESTIONARI!AF994:AH994,ESITI_QUESTIONARI!AJ994:AL994,ESITI_QUESTIONARI!AN994,ESITI_QUESTIONARI!AQ994)),"NON RISPONDE",AVERAGE(ESITI_QUESTIONARI!N994:T994,ESITI_QUESTIONARI!V994:X994,ESITI_QUESTIONARI!Z994:AD994,ESITI_QUESTIONARI!AF994:AH994,ESITI_QUESTIONARI!AJ994:AL994,ESITI_QUESTIONARI!AN994,ESITI_QUESTIONARI!AQ994)))</f>
        <v/>
      </c>
    </row>
    <row r="995" spans="1:8">
      <c r="A995" t="str">
        <f>IF(ESITI_QUESTIONARI!A995="","",TRIM(ESITI_QUESTIONARI!A995))</f>
        <v/>
      </c>
      <c r="B995" t="str">
        <f t="shared" si="16"/>
        <v/>
      </c>
      <c r="C995" t="str">
        <f>IF(ESITI_QUESTIONARI!C995="","",TRIM(ESITI_QUESTIONARI!C995))</f>
        <v/>
      </c>
      <c r="D995" t="str">
        <f>IFERROR(UPPER(TRIM(ESITI_QUESTIONARI!U995)),"")</f>
        <v/>
      </c>
      <c r="E995" t="str">
        <f>IFERROR(UPPER(TRIM(ESITI_QUESTIONARI!Y995)),"")</f>
        <v/>
      </c>
      <c r="F995" t="str">
        <f>IFERROR(UPPER(TRIM(ESITI_QUESTIONARI!AE995)),"")</f>
        <v/>
      </c>
      <c r="G995" t="str">
        <f>IFERROR(UPPER(TRIM(ESITI_QUESTIONARI!AI995)),"")</f>
        <v/>
      </c>
      <c r="H995" s="8" t="str">
        <f>IF(C995="","",IF(ISERROR(AVERAGE(ESITI_QUESTIONARI!N995:T995,ESITI_QUESTIONARI!V995:X995,ESITI_QUESTIONARI!Z995:AD995,ESITI_QUESTIONARI!AF995:AH995,ESITI_QUESTIONARI!AJ995:AL995,ESITI_QUESTIONARI!AN995,ESITI_QUESTIONARI!AQ995)),"NON RISPONDE",AVERAGE(ESITI_QUESTIONARI!N995:T995,ESITI_QUESTIONARI!V995:X995,ESITI_QUESTIONARI!Z995:AD995,ESITI_QUESTIONARI!AF995:AH995,ESITI_QUESTIONARI!AJ995:AL995,ESITI_QUESTIONARI!AN995,ESITI_QUESTIONARI!AQ995)))</f>
        <v/>
      </c>
    </row>
    <row r="996" spans="1:8">
      <c r="A996" t="str">
        <f>IF(ESITI_QUESTIONARI!A996="","",TRIM(ESITI_QUESTIONARI!A996))</f>
        <v/>
      </c>
      <c r="B996" t="str">
        <f t="shared" si="16"/>
        <v/>
      </c>
      <c r="C996" t="str">
        <f>IF(ESITI_QUESTIONARI!C996="","",TRIM(ESITI_QUESTIONARI!C996))</f>
        <v/>
      </c>
      <c r="D996" t="str">
        <f>IFERROR(UPPER(TRIM(ESITI_QUESTIONARI!U996)),"")</f>
        <v/>
      </c>
      <c r="E996" t="str">
        <f>IFERROR(UPPER(TRIM(ESITI_QUESTIONARI!Y996)),"")</f>
        <v/>
      </c>
      <c r="F996" t="str">
        <f>IFERROR(UPPER(TRIM(ESITI_QUESTIONARI!AE996)),"")</f>
        <v/>
      </c>
      <c r="G996" t="str">
        <f>IFERROR(UPPER(TRIM(ESITI_QUESTIONARI!AI996)),"")</f>
        <v/>
      </c>
      <c r="H996" s="8" t="str">
        <f>IF(C996="","",IF(ISERROR(AVERAGE(ESITI_QUESTIONARI!N996:T996,ESITI_QUESTIONARI!V996:X996,ESITI_QUESTIONARI!Z996:AD996,ESITI_QUESTIONARI!AF996:AH996,ESITI_QUESTIONARI!AJ996:AL996,ESITI_QUESTIONARI!AN996,ESITI_QUESTIONARI!AQ996)),"NON RISPONDE",AVERAGE(ESITI_QUESTIONARI!N996:T996,ESITI_QUESTIONARI!V996:X996,ESITI_QUESTIONARI!Z996:AD996,ESITI_QUESTIONARI!AF996:AH996,ESITI_QUESTIONARI!AJ996:AL996,ESITI_QUESTIONARI!AN996,ESITI_QUESTIONARI!AQ996)))</f>
        <v/>
      </c>
    </row>
    <row r="997" spans="1:8">
      <c r="A997" t="str">
        <f>IF(ESITI_QUESTIONARI!A997="","",TRIM(ESITI_QUESTIONARI!A997))</f>
        <v/>
      </c>
      <c r="B997" t="str">
        <f t="shared" si="16"/>
        <v/>
      </c>
      <c r="C997" t="str">
        <f>IF(ESITI_QUESTIONARI!C997="","",TRIM(ESITI_QUESTIONARI!C997))</f>
        <v/>
      </c>
      <c r="D997" t="str">
        <f>IFERROR(UPPER(TRIM(ESITI_QUESTIONARI!U997)),"")</f>
        <v/>
      </c>
      <c r="E997" t="str">
        <f>IFERROR(UPPER(TRIM(ESITI_QUESTIONARI!Y997)),"")</f>
        <v/>
      </c>
      <c r="F997" t="str">
        <f>IFERROR(UPPER(TRIM(ESITI_QUESTIONARI!AE997)),"")</f>
        <v/>
      </c>
      <c r="G997" t="str">
        <f>IFERROR(UPPER(TRIM(ESITI_QUESTIONARI!AI997)),"")</f>
        <v/>
      </c>
      <c r="H997" s="8" t="str">
        <f>IF(C997="","",IF(ISERROR(AVERAGE(ESITI_QUESTIONARI!N997:T997,ESITI_QUESTIONARI!V997:X997,ESITI_QUESTIONARI!Z997:AD997,ESITI_QUESTIONARI!AF997:AH997,ESITI_QUESTIONARI!AJ997:AL997,ESITI_QUESTIONARI!AN997,ESITI_QUESTIONARI!AQ997)),"NON RISPONDE",AVERAGE(ESITI_QUESTIONARI!N997:T997,ESITI_QUESTIONARI!V997:X997,ESITI_QUESTIONARI!Z997:AD997,ESITI_QUESTIONARI!AF997:AH997,ESITI_QUESTIONARI!AJ997:AL997,ESITI_QUESTIONARI!AN997,ESITI_QUESTIONARI!AQ997)))</f>
        <v/>
      </c>
    </row>
    <row r="998" spans="1:8">
      <c r="A998" t="str">
        <f>IF(ESITI_QUESTIONARI!A998="","",TRIM(ESITI_QUESTIONARI!A998))</f>
        <v/>
      </c>
      <c r="B998" t="str">
        <f t="shared" si="16"/>
        <v/>
      </c>
      <c r="C998" t="str">
        <f>IF(ESITI_QUESTIONARI!C998="","",TRIM(ESITI_QUESTIONARI!C998))</f>
        <v/>
      </c>
      <c r="D998" t="str">
        <f>IFERROR(UPPER(TRIM(ESITI_QUESTIONARI!U998)),"")</f>
        <v/>
      </c>
      <c r="E998" t="str">
        <f>IFERROR(UPPER(TRIM(ESITI_QUESTIONARI!Y998)),"")</f>
        <v/>
      </c>
      <c r="F998" t="str">
        <f>IFERROR(UPPER(TRIM(ESITI_QUESTIONARI!AE998)),"")</f>
        <v/>
      </c>
      <c r="G998" t="str">
        <f>IFERROR(UPPER(TRIM(ESITI_QUESTIONARI!AI998)),"")</f>
        <v/>
      </c>
      <c r="H998" s="8" t="str">
        <f>IF(C998="","",IF(ISERROR(AVERAGE(ESITI_QUESTIONARI!N998:T998,ESITI_QUESTIONARI!V998:X998,ESITI_QUESTIONARI!Z998:AD998,ESITI_QUESTIONARI!AF998:AH998,ESITI_QUESTIONARI!AJ998:AL998,ESITI_QUESTIONARI!AN998,ESITI_QUESTIONARI!AQ998)),"NON RISPONDE",AVERAGE(ESITI_QUESTIONARI!N998:T998,ESITI_QUESTIONARI!V998:X998,ESITI_QUESTIONARI!Z998:AD998,ESITI_QUESTIONARI!AF998:AH998,ESITI_QUESTIONARI!AJ998:AL998,ESITI_QUESTIONARI!AN998,ESITI_QUESTIONARI!AQ998)))</f>
        <v/>
      </c>
    </row>
    <row r="999" spans="1:8">
      <c r="A999" t="str">
        <f>IF(ESITI_QUESTIONARI!A999="","",TRIM(ESITI_QUESTIONARI!A999))</f>
        <v/>
      </c>
      <c r="B999" t="str">
        <f t="shared" si="16"/>
        <v/>
      </c>
      <c r="C999" t="str">
        <f>IF(ESITI_QUESTIONARI!C999="","",TRIM(ESITI_QUESTIONARI!C999))</f>
        <v/>
      </c>
      <c r="D999" t="str">
        <f>IFERROR(UPPER(TRIM(ESITI_QUESTIONARI!U999)),"")</f>
        <v/>
      </c>
      <c r="E999" t="str">
        <f>IFERROR(UPPER(TRIM(ESITI_QUESTIONARI!Y999)),"")</f>
        <v/>
      </c>
      <c r="F999" t="str">
        <f>IFERROR(UPPER(TRIM(ESITI_QUESTIONARI!AE999)),"")</f>
        <v/>
      </c>
      <c r="G999" t="str">
        <f>IFERROR(UPPER(TRIM(ESITI_QUESTIONARI!AI999)),"")</f>
        <v/>
      </c>
      <c r="H999" s="8" t="str">
        <f>IF(C999="","",IF(ISERROR(AVERAGE(ESITI_QUESTIONARI!N999:T999,ESITI_QUESTIONARI!V999:X999,ESITI_QUESTIONARI!Z999:AD999,ESITI_QUESTIONARI!AF999:AH999,ESITI_QUESTIONARI!AJ999:AL999,ESITI_QUESTIONARI!AN999,ESITI_QUESTIONARI!AQ999)),"NON RISPONDE",AVERAGE(ESITI_QUESTIONARI!N999:T999,ESITI_QUESTIONARI!V999:X999,ESITI_QUESTIONARI!Z999:AD999,ESITI_QUESTIONARI!AF999:AH999,ESITI_QUESTIONARI!AJ999:AL999,ESITI_QUESTIONARI!AN999,ESITI_QUESTIONARI!AQ999)))</f>
        <v/>
      </c>
    </row>
    <row r="1000" spans="1:8">
      <c r="A1000" t="str">
        <f>IF(ESITI_QUESTIONARI!A1000="","",TRIM(ESITI_QUESTIONARI!A1000))</f>
        <v/>
      </c>
      <c r="B1000" t="str">
        <f t="shared" si="16"/>
        <v/>
      </c>
      <c r="C1000" t="str">
        <f>IF(ESITI_QUESTIONARI!C1000="","",TRIM(ESITI_QUESTIONARI!C1000))</f>
        <v/>
      </c>
      <c r="D1000" t="str">
        <f>IFERROR(UPPER(TRIM(ESITI_QUESTIONARI!U1000)),"")</f>
        <v/>
      </c>
      <c r="E1000" t="str">
        <f>IFERROR(UPPER(TRIM(ESITI_QUESTIONARI!Y1000)),"")</f>
        <v/>
      </c>
      <c r="F1000" t="str">
        <f>IFERROR(UPPER(TRIM(ESITI_QUESTIONARI!AE1000)),"")</f>
        <v/>
      </c>
      <c r="G1000" t="str">
        <f>IFERROR(UPPER(TRIM(ESITI_QUESTIONARI!AI1000)),"")</f>
        <v/>
      </c>
      <c r="H1000" s="8" t="str">
        <f>IF(C1000="","",IF(ISERROR(AVERAGE(ESITI_QUESTIONARI!N1000:T1000,ESITI_QUESTIONARI!V1000:X1000,ESITI_QUESTIONARI!Z1000:AD1000,ESITI_QUESTIONARI!AF1000:AH1000,ESITI_QUESTIONARI!AJ1000:AL1000,ESITI_QUESTIONARI!AN1000,ESITI_QUESTIONARI!AQ1000)),"NON RISPONDE",AVERAGE(ESITI_QUESTIONARI!N1000:T1000,ESITI_QUESTIONARI!V1000:X1000,ESITI_QUESTIONARI!Z1000:AD1000,ESITI_QUESTIONARI!AF1000:AH1000,ESITI_QUESTIONARI!AJ1000:AL1000,ESITI_QUESTIONARI!AN1000,ESITI_QUESTIONARI!AQ1000)))</f>
        <v/>
      </c>
    </row>
    <row r="1001" spans="1:8">
      <c r="A1001" t="str">
        <f>IF(ESITI_QUESTIONARI!A1001="","",TRIM(ESITI_QUESTIONARI!A1001))</f>
        <v/>
      </c>
      <c r="B1001" t="str">
        <f t="shared" si="16"/>
        <v/>
      </c>
      <c r="C1001" t="str">
        <f>IF(ESITI_QUESTIONARI!C1001="","",TRIM(ESITI_QUESTIONARI!C1001))</f>
        <v/>
      </c>
      <c r="D1001" t="str">
        <f>IFERROR(UPPER(TRIM(ESITI_QUESTIONARI!U1001)),"")</f>
        <v/>
      </c>
      <c r="E1001" t="str">
        <f>IFERROR(UPPER(TRIM(ESITI_QUESTIONARI!Y1001)),"")</f>
        <v/>
      </c>
      <c r="F1001" t="str">
        <f>IFERROR(UPPER(TRIM(ESITI_QUESTIONARI!AE1001)),"")</f>
        <v/>
      </c>
      <c r="G1001" t="str">
        <f>IFERROR(UPPER(TRIM(ESITI_QUESTIONARI!AI1001)),"")</f>
        <v/>
      </c>
      <c r="H1001" s="8" t="str">
        <f>IF(C1001="","",IF(ISERROR(AVERAGE(ESITI_QUESTIONARI!N1001:T1001,ESITI_QUESTIONARI!V1001:X1001,ESITI_QUESTIONARI!Z1001:AD1001,ESITI_QUESTIONARI!AF1001:AH1001,ESITI_QUESTIONARI!AJ1001:AL1001,ESITI_QUESTIONARI!AN1001,ESITI_QUESTIONARI!AQ1001)),"NON RISPONDE",AVERAGE(ESITI_QUESTIONARI!N1001:T1001,ESITI_QUESTIONARI!V1001:X1001,ESITI_QUESTIONARI!Z1001:AD1001,ESITI_QUESTIONARI!AF1001:AH1001,ESITI_QUESTIONARI!AJ1001:AL1001,ESITI_QUESTIONARI!AN1001,ESITI_QUESTIONARI!AQ1001)))</f>
        <v/>
      </c>
    </row>
    <row r="1002" spans="1:8">
      <c r="A1002" t="str">
        <f>IF(ESITI_QUESTIONARI!A1002="","",TRIM(ESITI_QUESTIONARI!A1002))</f>
        <v/>
      </c>
      <c r="B1002" t="str">
        <f t="shared" si="16"/>
        <v/>
      </c>
      <c r="C1002" t="str">
        <f>IF(ESITI_QUESTIONARI!C1002="","",TRIM(ESITI_QUESTIONARI!C1002))</f>
        <v/>
      </c>
      <c r="D1002" t="str">
        <f>IFERROR(UPPER(TRIM(ESITI_QUESTIONARI!U1002)),"")</f>
        <v/>
      </c>
      <c r="E1002" t="str">
        <f>IFERROR(UPPER(TRIM(ESITI_QUESTIONARI!Y1002)),"")</f>
        <v/>
      </c>
      <c r="F1002" t="str">
        <f>IFERROR(UPPER(TRIM(ESITI_QUESTIONARI!AE1002)),"")</f>
        <v/>
      </c>
      <c r="G1002" t="str">
        <f>IFERROR(UPPER(TRIM(ESITI_QUESTIONARI!AI1002)),"")</f>
        <v/>
      </c>
      <c r="H1002" s="8" t="str">
        <f>IF(C1002="","",IF(ISERROR(AVERAGE(ESITI_QUESTIONARI!N1002:T1002,ESITI_QUESTIONARI!V1002:X1002,ESITI_QUESTIONARI!Z1002:AD1002,ESITI_QUESTIONARI!AF1002:AH1002,ESITI_QUESTIONARI!AJ1002:AL1002,ESITI_QUESTIONARI!AN1002,ESITI_QUESTIONARI!AQ1002)),"NON RISPONDE",AVERAGE(ESITI_QUESTIONARI!N1002:T1002,ESITI_QUESTIONARI!V1002:X1002,ESITI_QUESTIONARI!Z1002:AD1002,ESITI_QUESTIONARI!AF1002:AH1002,ESITI_QUESTIONARI!AJ1002:AL1002,ESITI_QUESTIONARI!AN1002,ESITI_QUESTIONARI!AQ1002)))</f>
        <v/>
      </c>
    </row>
    <row r="1003" spans="1:8">
      <c r="A1003" t="str">
        <f>IF(ESITI_QUESTIONARI!A1003="","",TRIM(ESITI_QUESTIONARI!A1003))</f>
        <v/>
      </c>
      <c r="B1003" t="str">
        <f t="shared" si="16"/>
        <v/>
      </c>
      <c r="C1003" t="str">
        <f>IF(ESITI_QUESTIONARI!C1003="","",TRIM(ESITI_QUESTIONARI!C1003))</f>
        <v/>
      </c>
      <c r="D1003" t="str">
        <f>IFERROR(UPPER(TRIM(ESITI_QUESTIONARI!U1003)),"")</f>
        <v/>
      </c>
      <c r="E1003" t="str">
        <f>IFERROR(UPPER(TRIM(ESITI_QUESTIONARI!Y1003)),"")</f>
        <v/>
      </c>
      <c r="F1003" t="str">
        <f>IFERROR(UPPER(TRIM(ESITI_QUESTIONARI!AE1003)),"")</f>
        <v/>
      </c>
      <c r="G1003" t="str">
        <f>IFERROR(UPPER(TRIM(ESITI_QUESTIONARI!AI1003)),"")</f>
        <v/>
      </c>
      <c r="H1003" s="8" t="str">
        <f>IF(C1003="","",IF(ISERROR(AVERAGE(ESITI_QUESTIONARI!N1003:T1003,ESITI_QUESTIONARI!V1003:X1003,ESITI_QUESTIONARI!Z1003:AD1003,ESITI_QUESTIONARI!AF1003:AH1003,ESITI_QUESTIONARI!AJ1003:AL1003,ESITI_QUESTIONARI!AN1003,ESITI_QUESTIONARI!AQ1003)),"NON RISPONDE",AVERAGE(ESITI_QUESTIONARI!N1003:T1003,ESITI_QUESTIONARI!V1003:X1003,ESITI_QUESTIONARI!Z1003:AD1003,ESITI_QUESTIONARI!AF1003:AH1003,ESITI_QUESTIONARI!AJ1003:AL1003,ESITI_QUESTIONARI!AN1003,ESITI_QUESTIONARI!AQ1003)))</f>
        <v/>
      </c>
    </row>
    <row r="1004" spans="1:8">
      <c r="A1004" t="str">
        <f>IF(ESITI_QUESTIONARI!A1004="","",TRIM(ESITI_QUESTIONARI!A1004))</f>
        <v/>
      </c>
      <c r="B1004" t="str">
        <f t="shared" si="16"/>
        <v/>
      </c>
      <c r="C1004" t="str">
        <f>IF(ESITI_QUESTIONARI!C1004="","",TRIM(ESITI_QUESTIONARI!C1004))</f>
        <v/>
      </c>
      <c r="D1004" t="str">
        <f>IFERROR(UPPER(TRIM(ESITI_QUESTIONARI!U1004)),"")</f>
        <v/>
      </c>
      <c r="E1004" t="str">
        <f>IFERROR(UPPER(TRIM(ESITI_QUESTIONARI!Y1004)),"")</f>
        <v/>
      </c>
      <c r="F1004" t="str">
        <f>IFERROR(UPPER(TRIM(ESITI_QUESTIONARI!AE1004)),"")</f>
        <v/>
      </c>
      <c r="G1004" t="str">
        <f>IFERROR(UPPER(TRIM(ESITI_QUESTIONARI!AI1004)),"")</f>
        <v/>
      </c>
      <c r="H1004" s="8" t="str">
        <f>IF(C1004="","",IF(ISERROR(AVERAGE(ESITI_QUESTIONARI!N1004:T1004,ESITI_QUESTIONARI!V1004:X1004,ESITI_QUESTIONARI!Z1004:AD1004,ESITI_QUESTIONARI!AF1004:AH1004,ESITI_QUESTIONARI!AJ1004:AL1004,ESITI_QUESTIONARI!AN1004,ESITI_QUESTIONARI!AQ1004)),"NON RISPONDE",AVERAGE(ESITI_QUESTIONARI!N1004:T1004,ESITI_QUESTIONARI!V1004:X1004,ESITI_QUESTIONARI!Z1004:AD1004,ESITI_QUESTIONARI!AF1004:AH1004,ESITI_QUESTIONARI!AJ1004:AL1004,ESITI_QUESTIONARI!AN1004,ESITI_QUESTIONARI!AQ1004)))</f>
        <v/>
      </c>
    </row>
    <row r="1005" spans="1:8">
      <c r="A1005" t="str">
        <f>IF(ESITI_QUESTIONARI!A1005="","",TRIM(ESITI_QUESTIONARI!A1005))</f>
        <v/>
      </c>
      <c r="B1005" t="str">
        <f t="shared" si="16"/>
        <v/>
      </c>
      <c r="C1005" t="str">
        <f>IF(ESITI_QUESTIONARI!C1005="","",TRIM(ESITI_QUESTIONARI!C1005))</f>
        <v/>
      </c>
      <c r="D1005" t="str">
        <f>IFERROR(UPPER(TRIM(ESITI_QUESTIONARI!U1005)),"")</f>
        <v/>
      </c>
      <c r="E1005" t="str">
        <f>IFERROR(UPPER(TRIM(ESITI_QUESTIONARI!Y1005)),"")</f>
        <v/>
      </c>
      <c r="F1005" t="str">
        <f>IFERROR(UPPER(TRIM(ESITI_QUESTIONARI!AE1005)),"")</f>
        <v/>
      </c>
      <c r="G1005" t="str">
        <f>IFERROR(UPPER(TRIM(ESITI_QUESTIONARI!AI1005)),"")</f>
        <v/>
      </c>
      <c r="H1005" s="8" t="str">
        <f>IF(C1005="","",IF(ISERROR(AVERAGE(ESITI_QUESTIONARI!N1005:T1005,ESITI_QUESTIONARI!V1005:X1005,ESITI_QUESTIONARI!Z1005:AD1005,ESITI_QUESTIONARI!AF1005:AH1005,ESITI_QUESTIONARI!AJ1005:AL1005,ESITI_QUESTIONARI!AN1005,ESITI_QUESTIONARI!AQ1005)),"NON RISPONDE",AVERAGE(ESITI_QUESTIONARI!N1005:T1005,ESITI_QUESTIONARI!V1005:X1005,ESITI_QUESTIONARI!Z1005:AD1005,ESITI_QUESTIONARI!AF1005:AH1005,ESITI_QUESTIONARI!AJ1005:AL1005,ESITI_QUESTIONARI!AN1005,ESITI_QUESTIONARI!AQ1005)))</f>
        <v/>
      </c>
    </row>
    <row r="1006" spans="1:8">
      <c r="A1006" t="str">
        <f>IF(ESITI_QUESTIONARI!A1006="","",TRIM(ESITI_QUESTIONARI!A1006))</f>
        <v/>
      </c>
      <c r="B1006" t="str">
        <f t="shared" si="16"/>
        <v/>
      </c>
      <c r="C1006" t="str">
        <f>IF(ESITI_QUESTIONARI!C1006="","",TRIM(ESITI_QUESTIONARI!C1006))</f>
        <v/>
      </c>
      <c r="D1006" t="str">
        <f>IFERROR(UPPER(TRIM(ESITI_QUESTIONARI!U1006)),"")</f>
        <v/>
      </c>
      <c r="E1006" t="str">
        <f>IFERROR(UPPER(TRIM(ESITI_QUESTIONARI!Y1006)),"")</f>
        <v/>
      </c>
      <c r="F1006" t="str">
        <f>IFERROR(UPPER(TRIM(ESITI_QUESTIONARI!AE1006)),"")</f>
        <v/>
      </c>
      <c r="G1006" t="str">
        <f>IFERROR(UPPER(TRIM(ESITI_QUESTIONARI!AI1006)),"")</f>
        <v/>
      </c>
      <c r="H1006" s="8" t="str">
        <f>IF(C1006="","",IF(ISERROR(AVERAGE(ESITI_QUESTIONARI!N1006:T1006,ESITI_QUESTIONARI!V1006:X1006,ESITI_QUESTIONARI!Z1006:AD1006,ESITI_QUESTIONARI!AF1006:AH1006,ESITI_QUESTIONARI!AJ1006:AL1006,ESITI_QUESTIONARI!AN1006,ESITI_QUESTIONARI!AQ1006)),"NON RISPONDE",AVERAGE(ESITI_QUESTIONARI!N1006:T1006,ESITI_QUESTIONARI!V1006:X1006,ESITI_QUESTIONARI!Z1006:AD1006,ESITI_QUESTIONARI!AF1006:AH1006,ESITI_QUESTIONARI!AJ1006:AL1006,ESITI_QUESTIONARI!AN1006,ESITI_QUESTIONARI!AQ1006)))</f>
        <v/>
      </c>
    </row>
    <row r="1007" spans="1:8">
      <c r="A1007" t="str">
        <f>IF(ESITI_QUESTIONARI!A1007="","",TRIM(ESITI_QUESTIONARI!A1007))</f>
        <v/>
      </c>
      <c r="B1007" t="str">
        <f t="shared" si="16"/>
        <v/>
      </c>
      <c r="C1007" t="str">
        <f>IF(ESITI_QUESTIONARI!C1007="","",TRIM(ESITI_QUESTIONARI!C1007))</f>
        <v/>
      </c>
      <c r="D1007" t="str">
        <f>IFERROR(UPPER(TRIM(ESITI_QUESTIONARI!U1007)),"")</f>
        <v/>
      </c>
      <c r="E1007" t="str">
        <f>IFERROR(UPPER(TRIM(ESITI_QUESTIONARI!Y1007)),"")</f>
        <v/>
      </c>
      <c r="F1007" t="str">
        <f>IFERROR(UPPER(TRIM(ESITI_QUESTIONARI!AE1007)),"")</f>
        <v/>
      </c>
      <c r="G1007" t="str">
        <f>IFERROR(UPPER(TRIM(ESITI_QUESTIONARI!AI1007)),"")</f>
        <v/>
      </c>
      <c r="H1007" s="8" t="str">
        <f>IF(C1007="","",IF(ISERROR(AVERAGE(ESITI_QUESTIONARI!N1007:T1007,ESITI_QUESTIONARI!V1007:X1007,ESITI_QUESTIONARI!Z1007:AD1007,ESITI_QUESTIONARI!AF1007:AH1007,ESITI_QUESTIONARI!AJ1007:AL1007,ESITI_QUESTIONARI!AN1007,ESITI_QUESTIONARI!AQ1007)),"NON RISPONDE",AVERAGE(ESITI_QUESTIONARI!N1007:T1007,ESITI_QUESTIONARI!V1007:X1007,ESITI_QUESTIONARI!Z1007:AD1007,ESITI_QUESTIONARI!AF1007:AH1007,ESITI_QUESTIONARI!AJ1007:AL1007,ESITI_QUESTIONARI!AN1007,ESITI_QUESTIONARI!AQ1007)))</f>
        <v/>
      </c>
    </row>
    <row r="1008" spans="1:8">
      <c r="A1008" t="str">
        <f>IF(ESITI_QUESTIONARI!A1008="","",TRIM(ESITI_QUESTIONARI!A1008))</f>
        <v/>
      </c>
      <c r="B1008" t="str">
        <f t="shared" si="16"/>
        <v/>
      </c>
      <c r="C1008" t="str">
        <f>IF(ESITI_QUESTIONARI!C1008="","",TRIM(ESITI_QUESTIONARI!C1008))</f>
        <v/>
      </c>
      <c r="D1008" t="str">
        <f>IFERROR(UPPER(TRIM(ESITI_QUESTIONARI!U1008)),"")</f>
        <v/>
      </c>
      <c r="E1008" t="str">
        <f>IFERROR(UPPER(TRIM(ESITI_QUESTIONARI!Y1008)),"")</f>
        <v/>
      </c>
      <c r="F1008" t="str">
        <f>IFERROR(UPPER(TRIM(ESITI_QUESTIONARI!AE1008)),"")</f>
        <v/>
      </c>
      <c r="G1008" t="str">
        <f>IFERROR(UPPER(TRIM(ESITI_QUESTIONARI!AI1008)),"")</f>
        <v/>
      </c>
      <c r="H1008" s="8" t="str">
        <f>IF(C1008="","",IF(ISERROR(AVERAGE(ESITI_QUESTIONARI!N1008:T1008,ESITI_QUESTIONARI!V1008:X1008,ESITI_QUESTIONARI!Z1008:AD1008,ESITI_QUESTIONARI!AF1008:AH1008,ESITI_QUESTIONARI!AJ1008:AL1008,ESITI_QUESTIONARI!AN1008,ESITI_QUESTIONARI!AQ1008)),"NON RISPONDE",AVERAGE(ESITI_QUESTIONARI!N1008:T1008,ESITI_QUESTIONARI!V1008:X1008,ESITI_QUESTIONARI!Z1008:AD1008,ESITI_QUESTIONARI!AF1008:AH1008,ESITI_QUESTIONARI!AJ1008:AL1008,ESITI_QUESTIONARI!AN1008,ESITI_QUESTIONARI!AQ1008)))</f>
        <v/>
      </c>
    </row>
    <row r="1009" spans="1:8">
      <c r="A1009" t="str">
        <f>IF(ESITI_QUESTIONARI!A1009="","",TRIM(ESITI_QUESTIONARI!A1009))</f>
        <v/>
      </c>
      <c r="B1009" t="str">
        <f t="shared" si="16"/>
        <v/>
      </c>
      <c r="C1009" t="str">
        <f>IF(ESITI_QUESTIONARI!C1009="","",TRIM(ESITI_QUESTIONARI!C1009))</f>
        <v/>
      </c>
      <c r="D1009" t="str">
        <f>IFERROR(UPPER(TRIM(ESITI_QUESTIONARI!U1009)),"")</f>
        <v/>
      </c>
      <c r="E1009" t="str">
        <f>IFERROR(UPPER(TRIM(ESITI_QUESTIONARI!Y1009)),"")</f>
        <v/>
      </c>
      <c r="F1009" t="str">
        <f>IFERROR(UPPER(TRIM(ESITI_QUESTIONARI!AE1009)),"")</f>
        <v/>
      </c>
      <c r="G1009" t="str">
        <f>IFERROR(UPPER(TRIM(ESITI_QUESTIONARI!AI1009)),"")</f>
        <v/>
      </c>
      <c r="H1009" s="8" t="str">
        <f>IF(C1009="","",IF(ISERROR(AVERAGE(ESITI_QUESTIONARI!N1009:T1009,ESITI_QUESTIONARI!V1009:X1009,ESITI_QUESTIONARI!Z1009:AD1009,ESITI_QUESTIONARI!AF1009:AH1009,ESITI_QUESTIONARI!AJ1009:AL1009,ESITI_QUESTIONARI!AN1009,ESITI_QUESTIONARI!AQ1009)),"NON RISPONDE",AVERAGE(ESITI_QUESTIONARI!N1009:T1009,ESITI_QUESTIONARI!V1009:X1009,ESITI_QUESTIONARI!Z1009:AD1009,ESITI_QUESTIONARI!AF1009:AH1009,ESITI_QUESTIONARI!AJ1009:AL1009,ESITI_QUESTIONARI!AN1009,ESITI_QUESTIONARI!AQ1009)))</f>
        <v/>
      </c>
    </row>
    <row r="1010" spans="1:8">
      <c r="A1010" t="str">
        <f>IF(ESITI_QUESTIONARI!A1010="","",TRIM(ESITI_QUESTIONARI!A1010))</f>
        <v/>
      </c>
      <c r="B1010" t="str">
        <f t="shared" si="16"/>
        <v/>
      </c>
      <c r="C1010" t="str">
        <f>IF(ESITI_QUESTIONARI!C1010="","",TRIM(ESITI_QUESTIONARI!C1010))</f>
        <v/>
      </c>
      <c r="D1010" t="str">
        <f>IFERROR(UPPER(TRIM(ESITI_QUESTIONARI!U1010)),"")</f>
        <v/>
      </c>
      <c r="E1010" t="str">
        <f>IFERROR(UPPER(TRIM(ESITI_QUESTIONARI!Y1010)),"")</f>
        <v/>
      </c>
      <c r="F1010" t="str">
        <f>IFERROR(UPPER(TRIM(ESITI_QUESTIONARI!AE1010)),"")</f>
        <v/>
      </c>
      <c r="G1010" t="str">
        <f>IFERROR(UPPER(TRIM(ESITI_QUESTIONARI!AI1010)),"")</f>
        <v/>
      </c>
      <c r="H1010" s="8" t="str">
        <f>IF(C1010="","",IF(ISERROR(AVERAGE(ESITI_QUESTIONARI!N1010:T1010,ESITI_QUESTIONARI!V1010:X1010,ESITI_QUESTIONARI!Z1010:AD1010,ESITI_QUESTIONARI!AF1010:AH1010,ESITI_QUESTIONARI!AJ1010:AL1010,ESITI_QUESTIONARI!AN1010,ESITI_QUESTIONARI!AQ1010)),"NON RISPONDE",AVERAGE(ESITI_QUESTIONARI!N1010:T1010,ESITI_QUESTIONARI!V1010:X1010,ESITI_QUESTIONARI!Z1010:AD1010,ESITI_QUESTIONARI!AF1010:AH1010,ESITI_QUESTIONARI!AJ1010:AL1010,ESITI_QUESTIONARI!AN1010,ESITI_QUESTIONARI!AQ1010)))</f>
        <v/>
      </c>
    </row>
    <row r="1011" spans="1:8">
      <c r="A1011" t="str">
        <f>IF(ESITI_QUESTIONARI!A1011="","",TRIM(ESITI_QUESTIONARI!A1011))</f>
        <v/>
      </c>
      <c r="B1011" t="str">
        <f t="shared" si="16"/>
        <v/>
      </c>
      <c r="C1011" t="str">
        <f>IF(ESITI_QUESTIONARI!C1011="","",TRIM(ESITI_QUESTIONARI!C1011))</f>
        <v/>
      </c>
      <c r="D1011" t="str">
        <f>IFERROR(UPPER(TRIM(ESITI_QUESTIONARI!U1011)),"")</f>
        <v/>
      </c>
      <c r="E1011" t="str">
        <f>IFERROR(UPPER(TRIM(ESITI_QUESTIONARI!Y1011)),"")</f>
        <v/>
      </c>
      <c r="F1011" t="str">
        <f>IFERROR(UPPER(TRIM(ESITI_QUESTIONARI!AE1011)),"")</f>
        <v/>
      </c>
      <c r="G1011" t="str">
        <f>IFERROR(UPPER(TRIM(ESITI_QUESTIONARI!AI1011)),"")</f>
        <v/>
      </c>
      <c r="H1011" s="8" t="str">
        <f>IF(C1011="","",IF(ISERROR(AVERAGE(ESITI_QUESTIONARI!N1011:T1011,ESITI_QUESTIONARI!V1011:X1011,ESITI_QUESTIONARI!Z1011:AD1011,ESITI_QUESTIONARI!AF1011:AH1011,ESITI_QUESTIONARI!AJ1011:AL1011,ESITI_QUESTIONARI!AN1011,ESITI_QUESTIONARI!AQ1011)),"NON RISPONDE",AVERAGE(ESITI_QUESTIONARI!N1011:T1011,ESITI_QUESTIONARI!V1011:X1011,ESITI_QUESTIONARI!Z1011:AD1011,ESITI_QUESTIONARI!AF1011:AH1011,ESITI_QUESTIONARI!AJ1011:AL1011,ESITI_QUESTIONARI!AN1011,ESITI_QUESTIONARI!AQ1011)))</f>
        <v/>
      </c>
    </row>
    <row r="1012" spans="1:8">
      <c r="A1012" t="str">
        <f>IF(ESITI_QUESTIONARI!A1012="","",TRIM(ESITI_QUESTIONARI!A1012))</f>
        <v/>
      </c>
      <c r="B1012" t="str">
        <f t="shared" si="16"/>
        <v/>
      </c>
      <c r="C1012" t="str">
        <f>IF(ESITI_QUESTIONARI!C1012="","",TRIM(ESITI_QUESTIONARI!C1012))</f>
        <v/>
      </c>
      <c r="D1012" t="str">
        <f>IFERROR(UPPER(TRIM(ESITI_QUESTIONARI!U1012)),"")</f>
        <v/>
      </c>
      <c r="E1012" t="str">
        <f>IFERROR(UPPER(TRIM(ESITI_QUESTIONARI!Y1012)),"")</f>
        <v/>
      </c>
      <c r="F1012" t="str">
        <f>IFERROR(UPPER(TRIM(ESITI_QUESTIONARI!AE1012)),"")</f>
        <v/>
      </c>
      <c r="G1012" t="str">
        <f>IFERROR(UPPER(TRIM(ESITI_QUESTIONARI!AI1012)),"")</f>
        <v/>
      </c>
      <c r="H1012" s="8" t="str">
        <f>IF(C1012="","",IF(ISERROR(AVERAGE(ESITI_QUESTIONARI!N1012:T1012,ESITI_QUESTIONARI!V1012:X1012,ESITI_QUESTIONARI!Z1012:AD1012,ESITI_QUESTIONARI!AF1012:AH1012,ESITI_QUESTIONARI!AJ1012:AL1012,ESITI_QUESTIONARI!AN1012,ESITI_QUESTIONARI!AQ1012)),"NON RISPONDE",AVERAGE(ESITI_QUESTIONARI!N1012:T1012,ESITI_QUESTIONARI!V1012:X1012,ESITI_QUESTIONARI!Z1012:AD1012,ESITI_QUESTIONARI!AF1012:AH1012,ESITI_QUESTIONARI!AJ1012:AL1012,ESITI_QUESTIONARI!AN1012,ESITI_QUESTIONARI!AQ1012)))</f>
        <v/>
      </c>
    </row>
    <row r="1013" spans="1:8">
      <c r="A1013" t="str">
        <f>IF(ESITI_QUESTIONARI!A1013="","",TRIM(ESITI_QUESTIONARI!A1013))</f>
        <v/>
      </c>
      <c r="B1013" t="str">
        <f t="shared" si="16"/>
        <v/>
      </c>
      <c r="C1013" t="str">
        <f>IF(ESITI_QUESTIONARI!C1013="","",TRIM(ESITI_QUESTIONARI!C1013))</f>
        <v/>
      </c>
      <c r="D1013" t="str">
        <f>IFERROR(UPPER(TRIM(ESITI_QUESTIONARI!U1013)),"")</f>
        <v/>
      </c>
      <c r="E1013" t="str">
        <f>IFERROR(UPPER(TRIM(ESITI_QUESTIONARI!Y1013)),"")</f>
        <v/>
      </c>
      <c r="F1013" t="str">
        <f>IFERROR(UPPER(TRIM(ESITI_QUESTIONARI!AE1013)),"")</f>
        <v/>
      </c>
      <c r="G1013" t="str">
        <f>IFERROR(UPPER(TRIM(ESITI_QUESTIONARI!AI1013)),"")</f>
        <v/>
      </c>
      <c r="H1013" s="8" t="str">
        <f>IF(C1013="","",IF(ISERROR(AVERAGE(ESITI_QUESTIONARI!N1013:T1013,ESITI_QUESTIONARI!V1013:X1013,ESITI_QUESTIONARI!Z1013:AD1013,ESITI_QUESTIONARI!AF1013:AH1013,ESITI_QUESTIONARI!AJ1013:AL1013,ESITI_QUESTIONARI!AN1013,ESITI_QUESTIONARI!AQ1013)),"NON RISPONDE",AVERAGE(ESITI_QUESTIONARI!N1013:T1013,ESITI_QUESTIONARI!V1013:X1013,ESITI_QUESTIONARI!Z1013:AD1013,ESITI_QUESTIONARI!AF1013:AH1013,ESITI_QUESTIONARI!AJ1013:AL1013,ESITI_QUESTIONARI!AN1013,ESITI_QUESTIONARI!AQ1013)))</f>
        <v/>
      </c>
    </row>
    <row r="1014" spans="1:8">
      <c r="A1014" t="str">
        <f>IF(ESITI_QUESTIONARI!A1014="","",TRIM(ESITI_QUESTIONARI!A1014))</f>
        <v/>
      </c>
      <c r="B1014" t="str">
        <f t="shared" si="16"/>
        <v/>
      </c>
      <c r="C1014" t="str">
        <f>IF(ESITI_QUESTIONARI!C1014="","",TRIM(ESITI_QUESTIONARI!C1014))</f>
        <v/>
      </c>
      <c r="D1014" t="str">
        <f>IFERROR(UPPER(TRIM(ESITI_QUESTIONARI!U1014)),"")</f>
        <v/>
      </c>
      <c r="E1014" t="str">
        <f>IFERROR(UPPER(TRIM(ESITI_QUESTIONARI!Y1014)),"")</f>
        <v/>
      </c>
      <c r="F1014" t="str">
        <f>IFERROR(UPPER(TRIM(ESITI_QUESTIONARI!AE1014)),"")</f>
        <v/>
      </c>
      <c r="G1014" t="str">
        <f>IFERROR(UPPER(TRIM(ESITI_QUESTIONARI!AI1014)),"")</f>
        <v/>
      </c>
      <c r="H1014" s="8" t="str">
        <f>IF(C1014="","",IF(ISERROR(AVERAGE(ESITI_QUESTIONARI!N1014:T1014,ESITI_QUESTIONARI!V1014:X1014,ESITI_QUESTIONARI!Z1014:AD1014,ESITI_QUESTIONARI!AF1014:AH1014,ESITI_QUESTIONARI!AJ1014:AL1014,ESITI_QUESTIONARI!AN1014,ESITI_QUESTIONARI!AQ1014)),"NON RISPONDE",AVERAGE(ESITI_QUESTIONARI!N1014:T1014,ESITI_QUESTIONARI!V1014:X1014,ESITI_QUESTIONARI!Z1014:AD1014,ESITI_QUESTIONARI!AF1014:AH1014,ESITI_QUESTIONARI!AJ1014:AL1014,ESITI_QUESTIONARI!AN1014,ESITI_QUESTIONARI!AQ1014)))</f>
        <v/>
      </c>
    </row>
    <row r="1015" spans="1:8">
      <c r="A1015" t="str">
        <f>IF(ESITI_QUESTIONARI!A1015="","",TRIM(ESITI_QUESTIONARI!A1015))</f>
        <v/>
      </c>
      <c r="B1015" t="str">
        <f t="shared" si="16"/>
        <v/>
      </c>
      <c r="C1015" t="str">
        <f>IF(ESITI_QUESTIONARI!C1015="","",TRIM(ESITI_QUESTIONARI!C1015))</f>
        <v/>
      </c>
      <c r="D1015" t="str">
        <f>IFERROR(UPPER(TRIM(ESITI_QUESTIONARI!U1015)),"")</f>
        <v/>
      </c>
      <c r="E1015" t="str">
        <f>IFERROR(UPPER(TRIM(ESITI_QUESTIONARI!Y1015)),"")</f>
        <v/>
      </c>
      <c r="F1015" t="str">
        <f>IFERROR(UPPER(TRIM(ESITI_QUESTIONARI!AE1015)),"")</f>
        <v/>
      </c>
      <c r="G1015" t="str">
        <f>IFERROR(UPPER(TRIM(ESITI_QUESTIONARI!AI1015)),"")</f>
        <v/>
      </c>
      <c r="H1015" s="8" t="str">
        <f>IF(C1015="","",IF(ISERROR(AVERAGE(ESITI_QUESTIONARI!N1015:T1015,ESITI_QUESTIONARI!V1015:X1015,ESITI_QUESTIONARI!Z1015:AD1015,ESITI_QUESTIONARI!AF1015:AH1015,ESITI_QUESTIONARI!AJ1015:AL1015,ESITI_QUESTIONARI!AN1015,ESITI_QUESTIONARI!AQ1015)),"NON RISPONDE",AVERAGE(ESITI_QUESTIONARI!N1015:T1015,ESITI_QUESTIONARI!V1015:X1015,ESITI_QUESTIONARI!Z1015:AD1015,ESITI_QUESTIONARI!AF1015:AH1015,ESITI_QUESTIONARI!AJ1015:AL1015,ESITI_QUESTIONARI!AN1015,ESITI_QUESTIONARI!AQ1015)))</f>
        <v/>
      </c>
    </row>
    <row r="1016" spans="1:8">
      <c r="A1016" t="str">
        <f>IF(ESITI_QUESTIONARI!A1016="","",TRIM(ESITI_QUESTIONARI!A1016))</f>
        <v/>
      </c>
      <c r="B1016" t="str">
        <f t="shared" si="16"/>
        <v/>
      </c>
      <c r="C1016" t="str">
        <f>IF(ESITI_QUESTIONARI!C1016="","",TRIM(ESITI_QUESTIONARI!C1016))</f>
        <v/>
      </c>
      <c r="D1016" t="str">
        <f>IFERROR(UPPER(TRIM(ESITI_QUESTIONARI!U1016)),"")</f>
        <v/>
      </c>
      <c r="E1016" t="str">
        <f>IFERROR(UPPER(TRIM(ESITI_QUESTIONARI!Y1016)),"")</f>
        <v/>
      </c>
      <c r="F1016" t="str">
        <f>IFERROR(UPPER(TRIM(ESITI_QUESTIONARI!AE1016)),"")</f>
        <v/>
      </c>
      <c r="G1016" t="str">
        <f>IFERROR(UPPER(TRIM(ESITI_QUESTIONARI!AI1016)),"")</f>
        <v/>
      </c>
      <c r="H1016" s="8" t="str">
        <f>IF(C1016="","",IF(ISERROR(AVERAGE(ESITI_QUESTIONARI!N1016:T1016,ESITI_QUESTIONARI!V1016:X1016,ESITI_QUESTIONARI!Z1016:AD1016,ESITI_QUESTIONARI!AF1016:AH1016,ESITI_QUESTIONARI!AJ1016:AL1016,ESITI_QUESTIONARI!AN1016,ESITI_QUESTIONARI!AQ1016)),"NON RISPONDE",AVERAGE(ESITI_QUESTIONARI!N1016:T1016,ESITI_QUESTIONARI!V1016:X1016,ESITI_QUESTIONARI!Z1016:AD1016,ESITI_QUESTIONARI!AF1016:AH1016,ESITI_QUESTIONARI!AJ1016:AL1016,ESITI_QUESTIONARI!AN1016,ESITI_QUESTIONARI!AQ1016)))</f>
        <v/>
      </c>
    </row>
    <row r="1017" spans="1:8">
      <c r="A1017" t="str">
        <f>IF(ESITI_QUESTIONARI!A1017="","",TRIM(ESITI_QUESTIONARI!A1017))</f>
        <v/>
      </c>
      <c r="B1017" t="str">
        <f t="shared" si="16"/>
        <v/>
      </c>
      <c r="C1017" t="str">
        <f>IF(ESITI_QUESTIONARI!C1017="","",TRIM(ESITI_QUESTIONARI!C1017))</f>
        <v/>
      </c>
      <c r="D1017" t="str">
        <f>IFERROR(UPPER(TRIM(ESITI_QUESTIONARI!U1017)),"")</f>
        <v/>
      </c>
      <c r="E1017" t="str">
        <f>IFERROR(UPPER(TRIM(ESITI_QUESTIONARI!Y1017)),"")</f>
        <v/>
      </c>
      <c r="F1017" t="str">
        <f>IFERROR(UPPER(TRIM(ESITI_QUESTIONARI!AE1017)),"")</f>
        <v/>
      </c>
      <c r="G1017" t="str">
        <f>IFERROR(UPPER(TRIM(ESITI_QUESTIONARI!AI1017)),"")</f>
        <v/>
      </c>
      <c r="H1017" s="8" t="str">
        <f>IF(C1017="","",IF(ISERROR(AVERAGE(ESITI_QUESTIONARI!N1017:T1017,ESITI_QUESTIONARI!V1017:X1017,ESITI_QUESTIONARI!Z1017:AD1017,ESITI_QUESTIONARI!AF1017:AH1017,ESITI_QUESTIONARI!AJ1017:AL1017,ESITI_QUESTIONARI!AN1017,ESITI_QUESTIONARI!AQ1017)),"NON RISPONDE",AVERAGE(ESITI_QUESTIONARI!N1017:T1017,ESITI_QUESTIONARI!V1017:X1017,ESITI_QUESTIONARI!Z1017:AD1017,ESITI_QUESTIONARI!AF1017:AH1017,ESITI_QUESTIONARI!AJ1017:AL1017,ESITI_QUESTIONARI!AN1017,ESITI_QUESTIONARI!AQ1017)))</f>
        <v/>
      </c>
    </row>
    <row r="1018" spans="1:8">
      <c r="A1018" t="str">
        <f>IF(ESITI_QUESTIONARI!A1018="","",TRIM(ESITI_QUESTIONARI!A1018))</f>
        <v/>
      </c>
      <c r="B1018" t="str">
        <f t="shared" si="16"/>
        <v/>
      </c>
      <c r="C1018" t="str">
        <f>IF(ESITI_QUESTIONARI!C1018="","",TRIM(ESITI_QUESTIONARI!C1018))</f>
        <v/>
      </c>
      <c r="D1018" t="str">
        <f>IFERROR(UPPER(TRIM(ESITI_QUESTIONARI!U1018)),"")</f>
        <v/>
      </c>
      <c r="E1018" t="str">
        <f>IFERROR(UPPER(TRIM(ESITI_QUESTIONARI!Y1018)),"")</f>
        <v/>
      </c>
      <c r="F1018" t="str">
        <f>IFERROR(UPPER(TRIM(ESITI_QUESTIONARI!AE1018)),"")</f>
        <v/>
      </c>
      <c r="G1018" t="str">
        <f>IFERROR(UPPER(TRIM(ESITI_QUESTIONARI!AI1018)),"")</f>
        <v/>
      </c>
      <c r="H1018" s="8" t="str">
        <f>IF(C1018="","",IF(ISERROR(AVERAGE(ESITI_QUESTIONARI!N1018:T1018,ESITI_QUESTIONARI!V1018:X1018,ESITI_QUESTIONARI!Z1018:AD1018,ESITI_QUESTIONARI!AF1018:AH1018,ESITI_QUESTIONARI!AJ1018:AL1018,ESITI_QUESTIONARI!AN1018,ESITI_QUESTIONARI!AQ1018)),"NON RISPONDE",AVERAGE(ESITI_QUESTIONARI!N1018:T1018,ESITI_QUESTIONARI!V1018:X1018,ESITI_QUESTIONARI!Z1018:AD1018,ESITI_QUESTIONARI!AF1018:AH1018,ESITI_QUESTIONARI!AJ1018:AL1018,ESITI_QUESTIONARI!AN1018,ESITI_QUESTIONARI!AQ1018)))</f>
        <v/>
      </c>
    </row>
    <row r="1019" spans="1:8">
      <c r="A1019" t="str">
        <f>IF(ESITI_QUESTIONARI!A1019="","",TRIM(ESITI_QUESTIONARI!A1019))</f>
        <v/>
      </c>
      <c r="B1019" t="str">
        <f t="shared" si="16"/>
        <v/>
      </c>
      <c r="C1019" t="str">
        <f>IF(ESITI_QUESTIONARI!C1019="","",TRIM(ESITI_QUESTIONARI!C1019))</f>
        <v/>
      </c>
      <c r="D1019" t="str">
        <f>IFERROR(UPPER(TRIM(ESITI_QUESTIONARI!U1019)),"")</f>
        <v/>
      </c>
      <c r="E1019" t="str">
        <f>IFERROR(UPPER(TRIM(ESITI_QUESTIONARI!Y1019)),"")</f>
        <v/>
      </c>
      <c r="F1019" t="str">
        <f>IFERROR(UPPER(TRIM(ESITI_QUESTIONARI!AE1019)),"")</f>
        <v/>
      </c>
      <c r="G1019" t="str">
        <f>IFERROR(UPPER(TRIM(ESITI_QUESTIONARI!AI1019)),"")</f>
        <v/>
      </c>
      <c r="H1019" s="8" t="str">
        <f>IF(C1019="","",IF(ISERROR(AVERAGE(ESITI_QUESTIONARI!N1019:T1019,ESITI_QUESTIONARI!V1019:X1019,ESITI_QUESTIONARI!Z1019:AD1019,ESITI_QUESTIONARI!AF1019:AH1019,ESITI_QUESTIONARI!AJ1019:AL1019,ESITI_QUESTIONARI!AN1019,ESITI_QUESTIONARI!AQ1019)),"NON RISPONDE",AVERAGE(ESITI_QUESTIONARI!N1019:T1019,ESITI_QUESTIONARI!V1019:X1019,ESITI_QUESTIONARI!Z1019:AD1019,ESITI_QUESTIONARI!AF1019:AH1019,ESITI_QUESTIONARI!AJ1019:AL1019,ESITI_QUESTIONARI!AN1019,ESITI_QUESTIONARI!AQ1019)))</f>
        <v/>
      </c>
    </row>
    <row r="1020" spans="1:8">
      <c r="A1020" t="str">
        <f>IF(ESITI_QUESTIONARI!A1020="","",TRIM(ESITI_QUESTIONARI!A1020))</f>
        <v/>
      </c>
      <c r="B1020" t="str">
        <f t="shared" si="16"/>
        <v/>
      </c>
      <c r="C1020" t="str">
        <f>IF(ESITI_QUESTIONARI!C1020="","",TRIM(ESITI_QUESTIONARI!C1020))</f>
        <v/>
      </c>
      <c r="D1020" t="str">
        <f>IFERROR(UPPER(TRIM(ESITI_QUESTIONARI!U1020)),"")</f>
        <v/>
      </c>
      <c r="E1020" t="str">
        <f>IFERROR(UPPER(TRIM(ESITI_QUESTIONARI!Y1020)),"")</f>
        <v/>
      </c>
      <c r="F1020" t="str">
        <f>IFERROR(UPPER(TRIM(ESITI_QUESTIONARI!AE1020)),"")</f>
        <v/>
      </c>
      <c r="G1020" t="str">
        <f>IFERROR(UPPER(TRIM(ESITI_QUESTIONARI!AI1020)),"")</f>
        <v/>
      </c>
      <c r="H1020" s="8" t="str">
        <f>IF(C1020="","",IF(ISERROR(AVERAGE(ESITI_QUESTIONARI!N1020:T1020,ESITI_QUESTIONARI!V1020:X1020,ESITI_QUESTIONARI!Z1020:AD1020,ESITI_QUESTIONARI!AF1020:AH1020,ESITI_QUESTIONARI!AJ1020:AL1020,ESITI_QUESTIONARI!AN1020,ESITI_QUESTIONARI!AQ1020)),"NON RISPONDE",AVERAGE(ESITI_QUESTIONARI!N1020:T1020,ESITI_QUESTIONARI!V1020:X1020,ESITI_QUESTIONARI!Z1020:AD1020,ESITI_QUESTIONARI!AF1020:AH1020,ESITI_QUESTIONARI!AJ1020:AL1020,ESITI_QUESTIONARI!AN1020,ESITI_QUESTIONARI!AQ1020)))</f>
        <v/>
      </c>
    </row>
    <row r="1021" spans="1:8">
      <c r="A1021" t="str">
        <f>IF(ESITI_QUESTIONARI!A1021="","",TRIM(ESITI_QUESTIONARI!A1021))</f>
        <v/>
      </c>
      <c r="B1021" t="str">
        <f t="shared" si="16"/>
        <v/>
      </c>
      <c r="C1021" t="str">
        <f>IF(ESITI_QUESTIONARI!C1021="","",TRIM(ESITI_QUESTIONARI!C1021))</f>
        <v/>
      </c>
      <c r="D1021" t="str">
        <f>IFERROR(UPPER(TRIM(ESITI_QUESTIONARI!U1021)),"")</f>
        <v/>
      </c>
      <c r="E1021" t="str">
        <f>IFERROR(UPPER(TRIM(ESITI_QUESTIONARI!Y1021)),"")</f>
        <v/>
      </c>
      <c r="F1021" t="str">
        <f>IFERROR(UPPER(TRIM(ESITI_QUESTIONARI!AE1021)),"")</f>
        <v/>
      </c>
      <c r="G1021" t="str">
        <f>IFERROR(UPPER(TRIM(ESITI_QUESTIONARI!AI1021)),"")</f>
        <v/>
      </c>
      <c r="H1021" s="8" t="str">
        <f>IF(C1021="","",IF(ISERROR(AVERAGE(ESITI_QUESTIONARI!N1021:T1021,ESITI_QUESTIONARI!V1021:X1021,ESITI_QUESTIONARI!Z1021:AD1021,ESITI_QUESTIONARI!AF1021:AH1021,ESITI_QUESTIONARI!AJ1021:AL1021,ESITI_QUESTIONARI!AN1021,ESITI_QUESTIONARI!AQ1021)),"NON RISPONDE",AVERAGE(ESITI_QUESTIONARI!N1021:T1021,ESITI_QUESTIONARI!V1021:X1021,ESITI_QUESTIONARI!Z1021:AD1021,ESITI_QUESTIONARI!AF1021:AH1021,ESITI_QUESTIONARI!AJ1021:AL1021,ESITI_QUESTIONARI!AN1021,ESITI_QUESTIONARI!AQ1021)))</f>
        <v/>
      </c>
    </row>
    <row r="1022" spans="1:8">
      <c r="A1022" t="str">
        <f>IF(ESITI_QUESTIONARI!A1022="","",TRIM(ESITI_QUESTIONARI!A1022))</f>
        <v/>
      </c>
      <c r="B1022" t="str">
        <f t="shared" si="16"/>
        <v/>
      </c>
      <c r="C1022" t="str">
        <f>IF(ESITI_QUESTIONARI!C1022="","",TRIM(ESITI_QUESTIONARI!C1022))</f>
        <v/>
      </c>
      <c r="D1022" t="str">
        <f>IFERROR(UPPER(TRIM(ESITI_QUESTIONARI!U1022)),"")</f>
        <v/>
      </c>
      <c r="E1022" t="str">
        <f>IFERROR(UPPER(TRIM(ESITI_QUESTIONARI!Y1022)),"")</f>
        <v/>
      </c>
      <c r="F1022" t="str">
        <f>IFERROR(UPPER(TRIM(ESITI_QUESTIONARI!AE1022)),"")</f>
        <v/>
      </c>
      <c r="G1022" t="str">
        <f>IFERROR(UPPER(TRIM(ESITI_QUESTIONARI!AI1022)),"")</f>
        <v/>
      </c>
      <c r="H1022" s="8" t="str">
        <f>IF(C1022="","",IF(ISERROR(AVERAGE(ESITI_QUESTIONARI!N1022:T1022,ESITI_QUESTIONARI!V1022:X1022,ESITI_QUESTIONARI!Z1022:AD1022,ESITI_QUESTIONARI!AF1022:AH1022,ESITI_QUESTIONARI!AJ1022:AL1022,ESITI_QUESTIONARI!AN1022,ESITI_QUESTIONARI!AQ1022)),"NON RISPONDE",AVERAGE(ESITI_QUESTIONARI!N1022:T1022,ESITI_QUESTIONARI!V1022:X1022,ESITI_QUESTIONARI!Z1022:AD1022,ESITI_QUESTIONARI!AF1022:AH1022,ESITI_QUESTIONARI!AJ1022:AL1022,ESITI_QUESTIONARI!AN1022,ESITI_QUESTIONARI!AQ1022)))</f>
        <v/>
      </c>
    </row>
    <row r="1023" spans="1:8">
      <c r="A1023" t="str">
        <f>IF(ESITI_QUESTIONARI!A1023="","",TRIM(ESITI_QUESTIONARI!A1023))</f>
        <v/>
      </c>
      <c r="B1023" t="str">
        <f t="shared" si="16"/>
        <v/>
      </c>
      <c r="C1023" t="str">
        <f>IF(ESITI_QUESTIONARI!C1023="","",TRIM(ESITI_QUESTIONARI!C1023))</f>
        <v/>
      </c>
      <c r="D1023" t="str">
        <f>IFERROR(UPPER(TRIM(ESITI_QUESTIONARI!U1023)),"")</f>
        <v/>
      </c>
      <c r="E1023" t="str">
        <f>IFERROR(UPPER(TRIM(ESITI_QUESTIONARI!Y1023)),"")</f>
        <v/>
      </c>
      <c r="F1023" t="str">
        <f>IFERROR(UPPER(TRIM(ESITI_QUESTIONARI!AE1023)),"")</f>
        <v/>
      </c>
      <c r="G1023" t="str">
        <f>IFERROR(UPPER(TRIM(ESITI_QUESTIONARI!AI1023)),"")</f>
        <v/>
      </c>
      <c r="H1023" s="8" t="str">
        <f>IF(C1023="","",IF(ISERROR(AVERAGE(ESITI_QUESTIONARI!N1023:T1023,ESITI_QUESTIONARI!V1023:X1023,ESITI_QUESTIONARI!Z1023:AD1023,ESITI_QUESTIONARI!AF1023:AH1023,ESITI_QUESTIONARI!AJ1023:AL1023,ESITI_QUESTIONARI!AN1023,ESITI_QUESTIONARI!AQ1023)),"NON RISPONDE",AVERAGE(ESITI_QUESTIONARI!N1023:T1023,ESITI_QUESTIONARI!V1023:X1023,ESITI_QUESTIONARI!Z1023:AD1023,ESITI_QUESTIONARI!AF1023:AH1023,ESITI_QUESTIONARI!AJ1023:AL1023,ESITI_QUESTIONARI!AN1023,ESITI_QUESTIONARI!AQ1023)))</f>
        <v/>
      </c>
    </row>
    <row r="1024" spans="1:8">
      <c r="A1024" t="str">
        <f>IF(ESITI_QUESTIONARI!A1024="","",TRIM(ESITI_QUESTIONARI!A1024))</f>
        <v/>
      </c>
      <c r="B1024" t="str">
        <f t="shared" si="16"/>
        <v/>
      </c>
      <c r="C1024" t="str">
        <f>IF(ESITI_QUESTIONARI!C1024="","",TRIM(ESITI_QUESTIONARI!C1024))</f>
        <v/>
      </c>
      <c r="D1024" t="str">
        <f>IFERROR(UPPER(TRIM(ESITI_QUESTIONARI!U1024)),"")</f>
        <v/>
      </c>
      <c r="E1024" t="str">
        <f>IFERROR(UPPER(TRIM(ESITI_QUESTIONARI!Y1024)),"")</f>
        <v/>
      </c>
      <c r="F1024" t="str">
        <f>IFERROR(UPPER(TRIM(ESITI_QUESTIONARI!AE1024)),"")</f>
        <v/>
      </c>
      <c r="G1024" t="str">
        <f>IFERROR(UPPER(TRIM(ESITI_QUESTIONARI!AI1024)),"")</f>
        <v/>
      </c>
      <c r="H1024" s="8" t="str">
        <f>IF(C1024="","",IF(ISERROR(AVERAGE(ESITI_QUESTIONARI!N1024:T1024,ESITI_QUESTIONARI!V1024:X1024,ESITI_QUESTIONARI!Z1024:AD1024,ESITI_QUESTIONARI!AF1024:AH1024,ESITI_QUESTIONARI!AJ1024:AL1024,ESITI_QUESTIONARI!AN1024,ESITI_QUESTIONARI!AQ1024)),"NON RISPONDE",AVERAGE(ESITI_QUESTIONARI!N1024:T1024,ESITI_QUESTIONARI!V1024:X1024,ESITI_QUESTIONARI!Z1024:AD1024,ESITI_QUESTIONARI!AF1024:AH1024,ESITI_QUESTIONARI!AJ1024:AL1024,ESITI_QUESTIONARI!AN1024,ESITI_QUESTIONARI!AQ1024)))</f>
        <v/>
      </c>
    </row>
    <row r="1025" spans="1:8">
      <c r="A1025" t="str">
        <f>IF(ESITI_QUESTIONARI!A1025="","",TRIM(ESITI_QUESTIONARI!A1025))</f>
        <v/>
      </c>
      <c r="B1025" t="str">
        <f t="shared" si="16"/>
        <v/>
      </c>
      <c r="C1025" t="str">
        <f>IF(ESITI_QUESTIONARI!C1025="","",TRIM(ESITI_QUESTIONARI!C1025))</f>
        <v/>
      </c>
      <c r="D1025" t="str">
        <f>IFERROR(UPPER(TRIM(ESITI_QUESTIONARI!U1025)),"")</f>
        <v/>
      </c>
      <c r="E1025" t="str">
        <f>IFERROR(UPPER(TRIM(ESITI_QUESTIONARI!Y1025)),"")</f>
        <v/>
      </c>
      <c r="F1025" t="str">
        <f>IFERROR(UPPER(TRIM(ESITI_QUESTIONARI!AE1025)),"")</f>
        <v/>
      </c>
      <c r="G1025" t="str">
        <f>IFERROR(UPPER(TRIM(ESITI_QUESTIONARI!AI1025)),"")</f>
        <v/>
      </c>
      <c r="H1025" s="8" t="str">
        <f>IF(C1025="","",IF(ISERROR(AVERAGE(ESITI_QUESTIONARI!N1025:T1025,ESITI_QUESTIONARI!V1025:X1025,ESITI_QUESTIONARI!Z1025:AD1025,ESITI_QUESTIONARI!AF1025:AH1025,ESITI_QUESTIONARI!AJ1025:AL1025,ESITI_QUESTIONARI!AN1025,ESITI_QUESTIONARI!AQ1025)),"NON RISPONDE",AVERAGE(ESITI_QUESTIONARI!N1025:T1025,ESITI_QUESTIONARI!V1025:X1025,ESITI_QUESTIONARI!Z1025:AD1025,ESITI_QUESTIONARI!AF1025:AH1025,ESITI_QUESTIONARI!AJ1025:AL1025,ESITI_QUESTIONARI!AN1025,ESITI_QUESTIONARI!AQ1025)))</f>
        <v/>
      </c>
    </row>
    <row r="1026" spans="1:8">
      <c r="A1026" t="str">
        <f>IF(ESITI_QUESTIONARI!A1026="","",TRIM(ESITI_QUESTIONARI!A1026))</f>
        <v/>
      </c>
      <c r="B1026" t="str">
        <f t="shared" si="16"/>
        <v/>
      </c>
      <c r="C1026" t="str">
        <f>IF(ESITI_QUESTIONARI!C1026="","",TRIM(ESITI_QUESTIONARI!C1026))</f>
        <v/>
      </c>
      <c r="D1026" t="str">
        <f>IFERROR(UPPER(TRIM(ESITI_QUESTIONARI!U1026)),"")</f>
        <v/>
      </c>
      <c r="E1026" t="str">
        <f>IFERROR(UPPER(TRIM(ESITI_QUESTIONARI!Y1026)),"")</f>
        <v/>
      </c>
      <c r="F1026" t="str">
        <f>IFERROR(UPPER(TRIM(ESITI_QUESTIONARI!AE1026)),"")</f>
        <v/>
      </c>
      <c r="G1026" t="str">
        <f>IFERROR(UPPER(TRIM(ESITI_QUESTIONARI!AI1026)),"")</f>
        <v/>
      </c>
      <c r="H1026" s="8" t="str">
        <f>IF(C1026="","",IF(ISERROR(AVERAGE(ESITI_QUESTIONARI!N1026:T1026,ESITI_QUESTIONARI!V1026:X1026,ESITI_QUESTIONARI!Z1026:AD1026,ESITI_QUESTIONARI!AF1026:AH1026,ESITI_QUESTIONARI!AJ1026:AL1026,ESITI_QUESTIONARI!AN1026,ESITI_QUESTIONARI!AQ1026)),"NON RISPONDE",AVERAGE(ESITI_QUESTIONARI!N1026:T1026,ESITI_QUESTIONARI!V1026:X1026,ESITI_QUESTIONARI!Z1026:AD1026,ESITI_QUESTIONARI!AF1026:AH1026,ESITI_QUESTIONARI!AJ1026:AL1026,ESITI_QUESTIONARI!AN1026,ESITI_QUESTIONARI!AQ1026)))</f>
        <v/>
      </c>
    </row>
    <row r="1027" spans="1:8">
      <c r="A1027" t="str">
        <f>IF(ESITI_QUESTIONARI!A1027="","",TRIM(ESITI_QUESTIONARI!A1027))</f>
        <v/>
      </c>
      <c r="B1027" t="str">
        <f t="shared" ref="B1027:B1090" si="17">IF(C1027="","",C1027)</f>
        <v/>
      </c>
      <c r="C1027" t="str">
        <f>IF(ESITI_QUESTIONARI!C1027="","",TRIM(ESITI_QUESTIONARI!C1027))</f>
        <v/>
      </c>
      <c r="D1027" t="str">
        <f>IFERROR(UPPER(TRIM(ESITI_QUESTIONARI!U1027)),"")</f>
        <v/>
      </c>
      <c r="E1027" t="str">
        <f>IFERROR(UPPER(TRIM(ESITI_QUESTIONARI!Y1027)),"")</f>
        <v/>
      </c>
      <c r="F1027" t="str">
        <f>IFERROR(UPPER(TRIM(ESITI_QUESTIONARI!AE1027)),"")</f>
        <v/>
      </c>
      <c r="G1027" t="str">
        <f>IFERROR(UPPER(TRIM(ESITI_QUESTIONARI!AI1027)),"")</f>
        <v/>
      </c>
      <c r="H1027" s="8" t="str">
        <f>IF(C1027="","",IF(ISERROR(AVERAGE(ESITI_QUESTIONARI!N1027:T1027,ESITI_QUESTIONARI!V1027:X1027,ESITI_QUESTIONARI!Z1027:AD1027,ESITI_QUESTIONARI!AF1027:AH1027,ESITI_QUESTIONARI!AJ1027:AL1027,ESITI_QUESTIONARI!AN1027,ESITI_QUESTIONARI!AQ1027)),"NON RISPONDE",AVERAGE(ESITI_QUESTIONARI!N1027:T1027,ESITI_QUESTIONARI!V1027:X1027,ESITI_QUESTIONARI!Z1027:AD1027,ESITI_QUESTIONARI!AF1027:AH1027,ESITI_QUESTIONARI!AJ1027:AL1027,ESITI_QUESTIONARI!AN1027,ESITI_QUESTIONARI!AQ1027)))</f>
        <v/>
      </c>
    </row>
    <row r="1028" spans="1:8">
      <c r="A1028" t="str">
        <f>IF(ESITI_QUESTIONARI!A1028="","",TRIM(ESITI_QUESTIONARI!A1028))</f>
        <v/>
      </c>
      <c r="B1028" t="str">
        <f t="shared" si="17"/>
        <v/>
      </c>
      <c r="C1028" t="str">
        <f>IF(ESITI_QUESTIONARI!C1028="","",TRIM(ESITI_QUESTIONARI!C1028))</f>
        <v/>
      </c>
      <c r="D1028" t="str">
        <f>IFERROR(UPPER(TRIM(ESITI_QUESTIONARI!U1028)),"")</f>
        <v/>
      </c>
      <c r="E1028" t="str">
        <f>IFERROR(UPPER(TRIM(ESITI_QUESTIONARI!Y1028)),"")</f>
        <v/>
      </c>
      <c r="F1028" t="str">
        <f>IFERROR(UPPER(TRIM(ESITI_QUESTIONARI!AE1028)),"")</f>
        <v/>
      </c>
      <c r="G1028" t="str">
        <f>IFERROR(UPPER(TRIM(ESITI_QUESTIONARI!AI1028)),"")</f>
        <v/>
      </c>
      <c r="H1028" s="8" t="str">
        <f>IF(C1028="","",IF(ISERROR(AVERAGE(ESITI_QUESTIONARI!N1028:T1028,ESITI_QUESTIONARI!V1028:X1028,ESITI_QUESTIONARI!Z1028:AD1028,ESITI_QUESTIONARI!AF1028:AH1028,ESITI_QUESTIONARI!AJ1028:AL1028,ESITI_QUESTIONARI!AN1028,ESITI_QUESTIONARI!AQ1028)),"NON RISPONDE",AVERAGE(ESITI_QUESTIONARI!N1028:T1028,ESITI_QUESTIONARI!V1028:X1028,ESITI_QUESTIONARI!Z1028:AD1028,ESITI_QUESTIONARI!AF1028:AH1028,ESITI_QUESTIONARI!AJ1028:AL1028,ESITI_QUESTIONARI!AN1028,ESITI_QUESTIONARI!AQ1028)))</f>
        <v/>
      </c>
    </row>
    <row r="1029" spans="1:8">
      <c r="A1029" t="str">
        <f>IF(ESITI_QUESTIONARI!A1029="","",TRIM(ESITI_QUESTIONARI!A1029))</f>
        <v/>
      </c>
      <c r="B1029" t="str">
        <f t="shared" si="17"/>
        <v/>
      </c>
      <c r="C1029" t="str">
        <f>IF(ESITI_QUESTIONARI!C1029="","",TRIM(ESITI_QUESTIONARI!C1029))</f>
        <v/>
      </c>
      <c r="D1029" t="str">
        <f>IFERROR(UPPER(TRIM(ESITI_QUESTIONARI!U1029)),"")</f>
        <v/>
      </c>
      <c r="E1029" t="str">
        <f>IFERROR(UPPER(TRIM(ESITI_QUESTIONARI!Y1029)),"")</f>
        <v/>
      </c>
      <c r="F1029" t="str">
        <f>IFERROR(UPPER(TRIM(ESITI_QUESTIONARI!AE1029)),"")</f>
        <v/>
      </c>
      <c r="G1029" t="str">
        <f>IFERROR(UPPER(TRIM(ESITI_QUESTIONARI!AI1029)),"")</f>
        <v/>
      </c>
      <c r="H1029" s="8" t="str">
        <f>IF(C1029="","",IF(ISERROR(AVERAGE(ESITI_QUESTIONARI!N1029:T1029,ESITI_QUESTIONARI!V1029:X1029,ESITI_QUESTIONARI!Z1029:AD1029,ESITI_QUESTIONARI!AF1029:AH1029,ESITI_QUESTIONARI!AJ1029:AL1029,ESITI_QUESTIONARI!AN1029,ESITI_QUESTIONARI!AQ1029)),"NON RISPONDE",AVERAGE(ESITI_QUESTIONARI!N1029:T1029,ESITI_QUESTIONARI!V1029:X1029,ESITI_QUESTIONARI!Z1029:AD1029,ESITI_QUESTIONARI!AF1029:AH1029,ESITI_QUESTIONARI!AJ1029:AL1029,ESITI_QUESTIONARI!AN1029,ESITI_QUESTIONARI!AQ1029)))</f>
        <v/>
      </c>
    </row>
    <row r="1030" spans="1:8">
      <c r="A1030" t="str">
        <f>IF(ESITI_QUESTIONARI!A1030="","",TRIM(ESITI_QUESTIONARI!A1030))</f>
        <v/>
      </c>
      <c r="B1030" t="str">
        <f t="shared" si="17"/>
        <v/>
      </c>
      <c r="C1030" t="str">
        <f>IF(ESITI_QUESTIONARI!C1030="","",TRIM(ESITI_QUESTIONARI!C1030))</f>
        <v/>
      </c>
      <c r="D1030" t="str">
        <f>IFERROR(UPPER(TRIM(ESITI_QUESTIONARI!U1030)),"")</f>
        <v/>
      </c>
      <c r="E1030" t="str">
        <f>IFERROR(UPPER(TRIM(ESITI_QUESTIONARI!Y1030)),"")</f>
        <v/>
      </c>
      <c r="F1030" t="str">
        <f>IFERROR(UPPER(TRIM(ESITI_QUESTIONARI!AE1030)),"")</f>
        <v/>
      </c>
      <c r="G1030" t="str">
        <f>IFERROR(UPPER(TRIM(ESITI_QUESTIONARI!AI1030)),"")</f>
        <v/>
      </c>
      <c r="H1030" s="8" t="str">
        <f>IF(C1030="","",IF(ISERROR(AVERAGE(ESITI_QUESTIONARI!N1030:T1030,ESITI_QUESTIONARI!V1030:X1030,ESITI_QUESTIONARI!Z1030:AD1030,ESITI_QUESTIONARI!AF1030:AH1030,ESITI_QUESTIONARI!AJ1030:AL1030,ESITI_QUESTIONARI!AN1030,ESITI_QUESTIONARI!AQ1030)),"NON RISPONDE",AVERAGE(ESITI_QUESTIONARI!N1030:T1030,ESITI_QUESTIONARI!V1030:X1030,ESITI_QUESTIONARI!Z1030:AD1030,ESITI_QUESTIONARI!AF1030:AH1030,ESITI_QUESTIONARI!AJ1030:AL1030,ESITI_QUESTIONARI!AN1030,ESITI_QUESTIONARI!AQ1030)))</f>
        <v/>
      </c>
    </row>
    <row r="1031" spans="1:8">
      <c r="A1031" t="str">
        <f>IF(ESITI_QUESTIONARI!A1031="","",TRIM(ESITI_QUESTIONARI!A1031))</f>
        <v/>
      </c>
      <c r="B1031" t="str">
        <f t="shared" si="17"/>
        <v/>
      </c>
      <c r="C1031" t="str">
        <f>IF(ESITI_QUESTIONARI!C1031="","",TRIM(ESITI_QUESTIONARI!C1031))</f>
        <v/>
      </c>
      <c r="D1031" t="str">
        <f>IFERROR(UPPER(TRIM(ESITI_QUESTIONARI!U1031)),"")</f>
        <v/>
      </c>
      <c r="E1031" t="str">
        <f>IFERROR(UPPER(TRIM(ESITI_QUESTIONARI!Y1031)),"")</f>
        <v/>
      </c>
      <c r="F1031" t="str">
        <f>IFERROR(UPPER(TRIM(ESITI_QUESTIONARI!AE1031)),"")</f>
        <v/>
      </c>
      <c r="G1031" t="str">
        <f>IFERROR(UPPER(TRIM(ESITI_QUESTIONARI!AI1031)),"")</f>
        <v/>
      </c>
      <c r="H1031" s="8" t="str">
        <f>IF(C1031="","",IF(ISERROR(AVERAGE(ESITI_QUESTIONARI!N1031:T1031,ESITI_QUESTIONARI!V1031:X1031,ESITI_QUESTIONARI!Z1031:AD1031,ESITI_QUESTIONARI!AF1031:AH1031,ESITI_QUESTIONARI!AJ1031:AL1031,ESITI_QUESTIONARI!AN1031,ESITI_QUESTIONARI!AQ1031)),"NON RISPONDE",AVERAGE(ESITI_QUESTIONARI!N1031:T1031,ESITI_QUESTIONARI!V1031:X1031,ESITI_QUESTIONARI!Z1031:AD1031,ESITI_QUESTIONARI!AF1031:AH1031,ESITI_QUESTIONARI!AJ1031:AL1031,ESITI_QUESTIONARI!AN1031,ESITI_QUESTIONARI!AQ1031)))</f>
        <v/>
      </c>
    </row>
    <row r="1032" spans="1:8">
      <c r="A1032" t="str">
        <f>IF(ESITI_QUESTIONARI!A1032="","",TRIM(ESITI_QUESTIONARI!A1032))</f>
        <v/>
      </c>
      <c r="B1032" t="str">
        <f t="shared" si="17"/>
        <v/>
      </c>
      <c r="C1032" t="str">
        <f>IF(ESITI_QUESTIONARI!C1032="","",TRIM(ESITI_QUESTIONARI!C1032))</f>
        <v/>
      </c>
      <c r="D1032" t="str">
        <f>IFERROR(UPPER(TRIM(ESITI_QUESTIONARI!U1032)),"")</f>
        <v/>
      </c>
      <c r="E1032" t="str">
        <f>IFERROR(UPPER(TRIM(ESITI_QUESTIONARI!Y1032)),"")</f>
        <v/>
      </c>
      <c r="F1032" t="str">
        <f>IFERROR(UPPER(TRIM(ESITI_QUESTIONARI!AE1032)),"")</f>
        <v/>
      </c>
      <c r="G1032" t="str">
        <f>IFERROR(UPPER(TRIM(ESITI_QUESTIONARI!AI1032)),"")</f>
        <v/>
      </c>
      <c r="H1032" s="8" t="str">
        <f>IF(C1032="","",IF(ISERROR(AVERAGE(ESITI_QUESTIONARI!N1032:T1032,ESITI_QUESTIONARI!V1032:X1032,ESITI_QUESTIONARI!Z1032:AD1032,ESITI_QUESTIONARI!AF1032:AH1032,ESITI_QUESTIONARI!AJ1032:AL1032,ESITI_QUESTIONARI!AN1032,ESITI_QUESTIONARI!AQ1032)),"NON RISPONDE",AVERAGE(ESITI_QUESTIONARI!N1032:T1032,ESITI_QUESTIONARI!V1032:X1032,ESITI_QUESTIONARI!Z1032:AD1032,ESITI_QUESTIONARI!AF1032:AH1032,ESITI_QUESTIONARI!AJ1032:AL1032,ESITI_QUESTIONARI!AN1032,ESITI_QUESTIONARI!AQ1032)))</f>
        <v/>
      </c>
    </row>
    <row r="1033" spans="1:8">
      <c r="A1033" t="str">
        <f>IF(ESITI_QUESTIONARI!A1033="","",TRIM(ESITI_QUESTIONARI!A1033))</f>
        <v/>
      </c>
      <c r="B1033" t="str">
        <f t="shared" si="17"/>
        <v/>
      </c>
      <c r="C1033" t="str">
        <f>IF(ESITI_QUESTIONARI!C1033="","",TRIM(ESITI_QUESTIONARI!C1033))</f>
        <v/>
      </c>
      <c r="D1033" t="str">
        <f>IFERROR(UPPER(TRIM(ESITI_QUESTIONARI!U1033)),"")</f>
        <v/>
      </c>
      <c r="E1033" t="str">
        <f>IFERROR(UPPER(TRIM(ESITI_QUESTIONARI!Y1033)),"")</f>
        <v/>
      </c>
      <c r="F1033" t="str">
        <f>IFERROR(UPPER(TRIM(ESITI_QUESTIONARI!AE1033)),"")</f>
        <v/>
      </c>
      <c r="G1033" t="str">
        <f>IFERROR(UPPER(TRIM(ESITI_QUESTIONARI!AI1033)),"")</f>
        <v/>
      </c>
      <c r="H1033" s="8" t="str">
        <f>IF(C1033="","",IF(ISERROR(AVERAGE(ESITI_QUESTIONARI!N1033:T1033,ESITI_QUESTIONARI!V1033:X1033,ESITI_QUESTIONARI!Z1033:AD1033,ESITI_QUESTIONARI!AF1033:AH1033,ESITI_QUESTIONARI!AJ1033:AL1033,ESITI_QUESTIONARI!AN1033,ESITI_QUESTIONARI!AQ1033)),"NON RISPONDE",AVERAGE(ESITI_QUESTIONARI!N1033:T1033,ESITI_QUESTIONARI!V1033:X1033,ESITI_QUESTIONARI!Z1033:AD1033,ESITI_QUESTIONARI!AF1033:AH1033,ESITI_QUESTIONARI!AJ1033:AL1033,ESITI_QUESTIONARI!AN1033,ESITI_QUESTIONARI!AQ1033)))</f>
        <v/>
      </c>
    </row>
    <row r="1034" spans="1:8">
      <c r="A1034" t="str">
        <f>IF(ESITI_QUESTIONARI!A1034="","",TRIM(ESITI_QUESTIONARI!A1034))</f>
        <v/>
      </c>
      <c r="B1034" t="str">
        <f t="shared" si="17"/>
        <v/>
      </c>
      <c r="C1034" t="str">
        <f>IF(ESITI_QUESTIONARI!C1034="","",TRIM(ESITI_QUESTIONARI!C1034))</f>
        <v/>
      </c>
      <c r="D1034" t="str">
        <f>IFERROR(UPPER(TRIM(ESITI_QUESTIONARI!U1034)),"")</f>
        <v/>
      </c>
      <c r="E1034" t="str">
        <f>IFERROR(UPPER(TRIM(ESITI_QUESTIONARI!Y1034)),"")</f>
        <v/>
      </c>
      <c r="F1034" t="str">
        <f>IFERROR(UPPER(TRIM(ESITI_QUESTIONARI!AE1034)),"")</f>
        <v/>
      </c>
      <c r="G1034" t="str">
        <f>IFERROR(UPPER(TRIM(ESITI_QUESTIONARI!AI1034)),"")</f>
        <v/>
      </c>
      <c r="H1034" s="8" t="str">
        <f>IF(C1034="","",IF(ISERROR(AVERAGE(ESITI_QUESTIONARI!N1034:T1034,ESITI_QUESTIONARI!V1034:X1034,ESITI_QUESTIONARI!Z1034:AD1034,ESITI_QUESTIONARI!AF1034:AH1034,ESITI_QUESTIONARI!AJ1034:AL1034,ESITI_QUESTIONARI!AN1034,ESITI_QUESTIONARI!AQ1034)),"NON RISPONDE",AVERAGE(ESITI_QUESTIONARI!N1034:T1034,ESITI_QUESTIONARI!V1034:X1034,ESITI_QUESTIONARI!Z1034:AD1034,ESITI_QUESTIONARI!AF1034:AH1034,ESITI_QUESTIONARI!AJ1034:AL1034,ESITI_QUESTIONARI!AN1034,ESITI_QUESTIONARI!AQ1034)))</f>
        <v/>
      </c>
    </row>
    <row r="1035" spans="1:8">
      <c r="A1035" t="str">
        <f>IF(ESITI_QUESTIONARI!A1035="","",TRIM(ESITI_QUESTIONARI!A1035))</f>
        <v/>
      </c>
      <c r="B1035" t="str">
        <f t="shared" si="17"/>
        <v/>
      </c>
      <c r="C1035" t="str">
        <f>IF(ESITI_QUESTIONARI!C1035="","",TRIM(ESITI_QUESTIONARI!C1035))</f>
        <v/>
      </c>
      <c r="D1035" t="str">
        <f>IFERROR(UPPER(TRIM(ESITI_QUESTIONARI!U1035)),"")</f>
        <v/>
      </c>
      <c r="E1035" t="str">
        <f>IFERROR(UPPER(TRIM(ESITI_QUESTIONARI!Y1035)),"")</f>
        <v/>
      </c>
      <c r="F1035" t="str">
        <f>IFERROR(UPPER(TRIM(ESITI_QUESTIONARI!AE1035)),"")</f>
        <v/>
      </c>
      <c r="G1035" t="str">
        <f>IFERROR(UPPER(TRIM(ESITI_QUESTIONARI!AI1035)),"")</f>
        <v/>
      </c>
      <c r="H1035" s="8" t="str">
        <f>IF(C1035="","",IF(ISERROR(AVERAGE(ESITI_QUESTIONARI!N1035:T1035,ESITI_QUESTIONARI!V1035:X1035,ESITI_QUESTIONARI!Z1035:AD1035,ESITI_QUESTIONARI!AF1035:AH1035,ESITI_QUESTIONARI!AJ1035:AL1035,ESITI_QUESTIONARI!AN1035,ESITI_QUESTIONARI!AQ1035)),"NON RISPONDE",AVERAGE(ESITI_QUESTIONARI!N1035:T1035,ESITI_QUESTIONARI!V1035:X1035,ESITI_QUESTIONARI!Z1035:AD1035,ESITI_QUESTIONARI!AF1035:AH1035,ESITI_QUESTIONARI!AJ1035:AL1035,ESITI_QUESTIONARI!AN1035,ESITI_QUESTIONARI!AQ1035)))</f>
        <v/>
      </c>
    </row>
    <row r="1036" spans="1:8">
      <c r="A1036" t="str">
        <f>IF(ESITI_QUESTIONARI!A1036="","",TRIM(ESITI_QUESTIONARI!A1036))</f>
        <v/>
      </c>
      <c r="B1036" t="str">
        <f t="shared" si="17"/>
        <v/>
      </c>
      <c r="C1036" t="str">
        <f>IF(ESITI_QUESTIONARI!C1036="","",TRIM(ESITI_QUESTIONARI!C1036))</f>
        <v/>
      </c>
      <c r="D1036" t="str">
        <f>IFERROR(UPPER(TRIM(ESITI_QUESTIONARI!U1036)),"")</f>
        <v/>
      </c>
      <c r="E1036" t="str">
        <f>IFERROR(UPPER(TRIM(ESITI_QUESTIONARI!Y1036)),"")</f>
        <v/>
      </c>
      <c r="F1036" t="str">
        <f>IFERROR(UPPER(TRIM(ESITI_QUESTIONARI!AE1036)),"")</f>
        <v/>
      </c>
      <c r="G1036" t="str">
        <f>IFERROR(UPPER(TRIM(ESITI_QUESTIONARI!AI1036)),"")</f>
        <v/>
      </c>
      <c r="H1036" s="8" t="str">
        <f>IF(C1036="","",IF(ISERROR(AVERAGE(ESITI_QUESTIONARI!N1036:T1036,ESITI_QUESTIONARI!V1036:X1036,ESITI_QUESTIONARI!Z1036:AD1036,ESITI_QUESTIONARI!AF1036:AH1036,ESITI_QUESTIONARI!AJ1036:AL1036,ESITI_QUESTIONARI!AN1036,ESITI_QUESTIONARI!AQ1036)),"NON RISPONDE",AVERAGE(ESITI_QUESTIONARI!N1036:T1036,ESITI_QUESTIONARI!V1036:X1036,ESITI_QUESTIONARI!Z1036:AD1036,ESITI_QUESTIONARI!AF1036:AH1036,ESITI_QUESTIONARI!AJ1036:AL1036,ESITI_QUESTIONARI!AN1036,ESITI_QUESTIONARI!AQ1036)))</f>
        <v/>
      </c>
    </row>
    <row r="1037" spans="1:8">
      <c r="A1037" t="str">
        <f>IF(ESITI_QUESTIONARI!A1037="","",TRIM(ESITI_QUESTIONARI!A1037))</f>
        <v/>
      </c>
      <c r="B1037" t="str">
        <f t="shared" si="17"/>
        <v/>
      </c>
      <c r="C1037" t="str">
        <f>IF(ESITI_QUESTIONARI!C1037="","",TRIM(ESITI_QUESTIONARI!C1037))</f>
        <v/>
      </c>
      <c r="D1037" t="str">
        <f>IFERROR(UPPER(TRIM(ESITI_QUESTIONARI!U1037)),"")</f>
        <v/>
      </c>
      <c r="E1037" t="str">
        <f>IFERROR(UPPER(TRIM(ESITI_QUESTIONARI!Y1037)),"")</f>
        <v/>
      </c>
      <c r="F1037" t="str">
        <f>IFERROR(UPPER(TRIM(ESITI_QUESTIONARI!AE1037)),"")</f>
        <v/>
      </c>
      <c r="G1037" t="str">
        <f>IFERROR(UPPER(TRIM(ESITI_QUESTIONARI!AI1037)),"")</f>
        <v/>
      </c>
      <c r="H1037" s="8" t="str">
        <f>IF(C1037="","",IF(ISERROR(AVERAGE(ESITI_QUESTIONARI!N1037:T1037,ESITI_QUESTIONARI!V1037:X1037,ESITI_QUESTIONARI!Z1037:AD1037,ESITI_QUESTIONARI!AF1037:AH1037,ESITI_QUESTIONARI!AJ1037:AL1037,ESITI_QUESTIONARI!AN1037,ESITI_QUESTIONARI!AQ1037)),"NON RISPONDE",AVERAGE(ESITI_QUESTIONARI!N1037:T1037,ESITI_QUESTIONARI!V1037:X1037,ESITI_QUESTIONARI!Z1037:AD1037,ESITI_QUESTIONARI!AF1037:AH1037,ESITI_QUESTIONARI!AJ1037:AL1037,ESITI_QUESTIONARI!AN1037,ESITI_QUESTIONARI!AQ1037)))</f>
        <v/>
      </c>
    </row>
    <row r="1038" spans="1:8">
      <c r="A1038" t="str">
        <f>IF(ESITI_QUESTIONARI!A1038="","",TRIM(ESITI_QUESTIONARI!A1038))</f>
        <v/>
      </c>
      <c r="B1038" t="str">
        <f t="shared" si="17"/>
        <v/>
      </c>
      <c r="C1038" t="str">
        <f>IF(ESITI_QUESTIONARI!C1038="","",TRIM(ESITI_QUESTIONARI!C1038))</f>
        <v/>
      </c>
      <c r="D1038" t="str">
        <f>IFERROR(UPPER(TRIM(ESITI_QUESTIONARI!U1038)),"")</f>
        <v/>
      </c>
      <c r="E1038" t="str">
        <f>IFERROR(UPPER(TRIM(ESITI_QUESTIONARI!Y1038)),"")</f>
        <v/>
      </c>
      <c r="F1038" t="str">
        <f>IFERROR(UPPER(TRIM(ESITI_QUESTIONARI!AE1038)),"")</f>
        <v/>
      </c>
      <c r="G1038" t="str">
        <f>IFERROR(UPPER(TRIM(ESITI_QUESTIONARI!AI1038)),"")</f>
        <v/>
      </c>
      <c r="H1038" s="8" t="str">
        <f>IF(C1038="","",IF(ISERROR(AVERAGE(ESITI_QUESTIONARI!N1038:T1038,ESITI_QUESTIONARI!V1038:X1038,ESITI_QUESTIONARI!Z1038:AD1038,ESITI_QUESTIONARI!AF1038:AH1038,ESITI_QUESTIONARI!AJ1038:AL1038,ESITI_QUESTIONARI!AN1038,ESITI_QUESTIONARI!AQ1038)),"NON RISPONDE",AVERAGE(ESITI_QUESTIONARI!N1038:T1038,ESITI_QUESTIONARI!V1038:X1038,ESITI_QUESTIONARI!Z1038:AD1038,ESITI_QUESTIONARI!AF1038:AH1038,ESITI_QUESTIONARI!AJ1038:AL1038,ESITI_QUESTIONARI!AN1038,ESITI_QUESTIONARI!AQ1038)))</f>
        <v/>
      </c>
    </row>
    <row r="1039" spans="1:8">
      <c r="A1039" t="str">
        <f>IF(ESITI_QUESTIONARI!A1039="","",TRIM(ESITI_QUESTIONARI!A1039))</f>
        <v/>
      </c>
      <c r="B1039" t="str">
        <f t="shared" si="17"/>
        <v/>
      </c>
      <c r="C1039" t="str">
        <f>IF(ESITI_QUESTIONARI!C1039="","",TRIM(ESITI_QUESTIONARI!C1039))</f>
        <v/>
      </c>
      <c r="D1039" t="str">
        <f>IFERROR(UPPER(TRIM(ESITI_QUESTIONARI!U1039)),"")</f>
        <v/>
      </c>
      <c r="E1039" t="str">
        <f>IFERROR(UPPER(TRIM(ESITI_QUESTIONARI!Y1039)),"")</f>
        <v/>
      </c>
      <c r="F1039" t="str">
        <f>IFERROR(UPPER(TRIM(ESITI_QUESTIONARI!AE1039)),"")</f>
        <v/>
      </c>
      <c r="G1039" t="str">
        <f>IFERROR(UPPER(TRIM(ESITI_QUESTIONARI!AI1039)),"")</f>
        <v/>
      </c>
      <c r="H1039" s="8" t="str">
        <f>IF(C1039="","",IF(ISERROR(AVERAGE(ESITI_QUESTIONARI!N1039:T1039,ESITI_QUESTIONARI!V1039:X1039,ESITI_QUESTIONARI!Z1039:AD1039,ESITI_QUESTIONARI!AF1039:AH1039,ESITI_QUESTIONARI!AJ1039:AL1039,ESITI_QUESTIONARI!AN1039,ESITI_QUESTIONARI!AQ1039)),"NON RISPONDE",AVERAGE(ESITI_QUESTIONARI!N1039:T1039,ESITI_QUESTIONARI!V1039:X1039,ESITI_QUESTIONARI!Z1039:AD1039,ESITI_QUESTIONARI!AF1039:AH1039,ESITI_QUESTIONARI!AJ1039:AL1039,ESITI_QUESTIONARI!AN1039,ESITI_QUESTIONARI!AQ1039)))</f>
        <v/>
      </c>
    </row>
    <row r="1040" spans="1:8">
      <c r="A1040" t="str">
        <f>IF(ESITI_QUESTIONARI!A1040="","",TRIM(ESITI_QUESTIONARI!A1040))</f>
        <v/>
      </c>
      <c r="B1040" t="str">
        <f t="shared" si="17"/>
        <v/>
      </c>
      <c r="C1040" t="str">
        <f>IF(ESITI_QUESTIONARI!C1040="","",TRIM(ESITI_QUESTIONARI!C1040))</f>
        <v/>
      </c>
      <c r="D1040" t="str">
        <f>IFERROR(UPPER(TRIM(ESITI_QUESTIONARI!U1040)),"")</f>
        <v/>
      </c>
      <c r="E1040" t="str">
        <f>IFERROR(UPPER(TRIM(ESITI_QUESTIONARI!Y1040)),"")</f>
        <v/>
      </c>
      <c r="F1040" t="str">
        <f>IFERROR(UPPER(TRIM(ESITI_QUESTIONARI!AE1040)),"")</f>
        <v/>
      </c>
      <c r="G1040" t="str">
        <f>IFERROR(UPPER(TRIM(ESITI_QUESTIONARI!AI1040)),"")</f>
        <v/>
      </c>
      <c r="H1040" s="8" t="str">
        <f>IF(C1040="","",IF(ISERROR(AVERAGE(ESITI_QUESTIONARI!N1040:T1040,ESITI_QUESTIONARI!V1040:X1040,ESITI_QUESTIONARI!Z1040:AD1040,ESITI_QUESTIONARI!AF1040:AH1040,ESITI_QUESTIONARI!AJ1040:AL1040,ESITI_QUESTIONARI!AN1040,ESITI_QUESTIONARI!AQ1040)),"NON RISPONDE",AVERAGE(ESITI_QUESTIONARI!N1040:T1040,ESITI_QUESTIONARI!V1040:X1040,ESITI_QUESTIONARI!Z1040:AD1040,ESITI_QUESTIONARI!AF1040:AH1040,ESITI_QUESTIONARI!AJ1040:AL1040,ESITI_QUESTIONARI!AN1040,ESITI_QUESTIONARI!AQ1040)))</f>
        <v/>
      </c>
    </row>
    <row r="1041" spans="1:8">
      <c r="A1041" t="str">
        <f>IF(ESITI_QUESTIONARI!A1041="","",TRIM(ESITI_QUESTIONARI!A1041))</f>
        <v/>
      </c>
      <c r="B1041" t="str">
        <f t="shared" si="17"/>
        <v/>
      </c>
      <c r="C1041" t="str">
        <f>IF(ESITI_QUESTIONARI!C1041="","",TRIM(ESITI_QUESTIONARI!C1041))</f>
        <v/>
      </c>
      <c r="D1041" t="str">
        <f>IFERROR(UPPER(TRIM(ESITI_QUESTIONARI!U1041)),"")</f>
        <v/>
      </c>
      <c r="E1041" t="str">
        <f>IFERROR(UPPER(TRIM(ESITI_QUESTIONARI!Y1041)),"")</f>
        <v/>
      </c>
      <c r="F1041" t="str">
        <f>IFERROR(UPPER(TRIM(ESITI_QUESTIONARI!AE1041)),"")</f>
        <v/>
      </c>
      <c r="G1041" t="str">
        <f>IFERROR(UPPER(TRIM(ESITI_QUESTIONARI!AI1041)),"")</f>
        <v/>
      </c>
      <c r="H1041" s="8" t="str">
        <f>IF(C1041="","",IF(ISERROR(AVERAGE(ESITI_QUESTIONARI!N1041:T1041,ESITI_QUESTIONARI!V1041:X1041,ESITI_QUESTIONARI!Z1041:AD1041,ESITI_QUESTIONARI!AF1041:AH1041,ESITI_QUESTIONARI!AJ1041:AL1041,ESITI_QUESTIONARI!AN1041,ESITI_QUESTIONARI!AQ1041)),"NON RISPONDE",AVERAGE(ESITI_QUESTIONARI!N1041:T1041,ESITI_QUESTIONARI!V1041:X1041,ESITI_QUESTIONARI!Z1041:AD1041,ESITI_QUESTIONARI!AF1041:AH1041,ESITI_QUESTIONARI!AJ1041:AL1041,ESITI_QUESTIONARI!AN1041,ESITI_QUESTIONARI!AQ1041)))</f>
        <v/>
      </c>
    </row>
    <row r="1042" spans="1:8">
      <c r="A1042" t="str">
        <f>IF(ESITI_QUESTIONARI!A1042="","",TRIM(ESITI_QUESTIONARI!A1042))</f>
        <v/>
      </c>
      <c r="B1042" t="str">
        <f t="shared" si="17"/>
        <v/>
      </c>
      <c r="C1042" t="str">
        <f>IF(ESITI_QUESTIONARI!C1042="","",TRIM(ESITI_QUESTIONARI!C1042))</f>
        <v/>
      </c>
      <c r="D1042" t="str">
        <f>IFERROR(UPPER(TRIM(ESITI_QUESTIONARI!U1042)),"")</f>
        <v/>
      </c>
      <c r="E1042" t="str">
        <f>IFERROR(UPPER(TRIM(ESITI_QUESTIONARI!Y1042)),"")</f>
        <v/>
      </c>
      <c r="F1042" t="str">
        <f>IFERROR(UPPER(TRIM(ESITI_QUESTIONARI!AE1042)),"")</f>
        <v/>
      </c>
      <c r="G1042" t="str">
        <f>IFERROR(UPPER(TRIM(ESITI_QUESTIONARI!AI1042)),"")</f>
        <v/>
      </c>
      <c r="H1042" s="8" t="str">
        <f>IF(C1042="","",IF(ISERROR(AVERAGE(ESITI_QUESTIONARI!N1042:T1042,ESITI_QUESTIONARI!V1042:X1042,ESITI_QUESTIONARI!Z1042:AD1042,ESITI_QUESTIONARI!AF1042:AH1042,ESITI_QUESTIONARI!AJ1042:AL1042,ESITI_QUESTIONARI!AN1042,ESITI_QUESTIONARI!AQ1042)),"NON RISPONDE",AVERAGE(ESITI_QUESTIONARI!N1042:T1042,ESITI_QUESTIONARI!V1042:X1042,ESITI_QUESTIONARI!Z1042:AD1042,ESITI_QUESTIONARI!AF1042:AH1042,ESITI_QUESTIONARI!AJ1042:AL1042,ESITI_QUESTIONARI!AN1042,ESITI_QUESTIONARI!AQ1042)))</f>
        <v/>
      </c>
    </row>
    <row r="1043" spans="1:8">
      <c r="A1043" t="str">
        <f>IF(ESITI_QUESTIONARI!A1043="","",TRIM(ESITI_QUESTIONARI!A1043))</f>
        <v/>
      </c>
      <c r="B1043" t="str">
        <f t="shared" si="17"/>
        <v/>
      </c>
      <c r="C1043" t="str">
        <f>IF(ESITI_QUESTIONARI!C1043="","",TRIM(ESITI_QUESTIONARI!C1043))</f>
        <v/>
      </c>
      <c r="D1043" t="str">
        <f>IFERROR(UPPER(TRIM(ESITI_QUESTIONARI!U1043)),"")</f>
        <v/>
      </c>
      <c r="E1043" t="str">
        <f>IFERROR(UPPER(TRIM(ESITI_QUESTIONARI!Y1043)),"")</f>
        <v/>
      </c>
      <c r="F1043" t="str">
        <f>IFERROR(UPPER(TRIM(ESITI_QUESTIONARI!AE1043)),"")</f>
        <v/>
      </c>
      <c r="G1043" t="str">
        <f>IFERROR(UPPER(TRIM(ESITI_QUESTIONARI!AI1043)),"")</f>
        <v/>
      </c>
      <c r="H1043" s="8" t="str">
        <f>IF(C1043="","",IF(ISERROR(AVERAGE(ESITI_QUESTIONARI!N1043:T1043,ESITI_QUESTIONARI!V1043:X1043,ESITI_QUESTIONARI!Z1043:AD1043,ESITI_QUESTIONARI!AF1043:AH1043,ESITI_QUESTIONARI!AJ1043:AL1043,ESITI_QUESTIONARI!AN1043,ESITI_QUESTIONARI!AQ1043)),"NON RISPONDE",AVERAGE(ESITI_QUESTIONARI!N1043:T1043,ESITI_QUESTIONARI!V1043:X1043,ESITI_QUESTIONARI!Z1043:AD1043,ESITI_QUESTIONARI!AF1043:AH1043,ESITI_QUESTIONARI!AJ1043:AL1043,ESITI_QUESTIONARI!AN1043,ESITI_QUESTIONARI!AQ1043)))</f>
        <v/>
      </c>
    </row>
    <row r="1044" spans="1:8">
      <c r="A1044" t="str">
        <f>IF(ESITI_QUESTIONARI!A1044="","",TRIM(ESITI_QUESTIONARI!A1044))</f>
        <v/>
      </c>
      <c r="B1044" t="str">
        <f t="shared" si="17"/>
        <v/>
      </c>
      <c r="C1044" t="str">
        <f>IF(ESITI_QUESTIONARI!C1044="","",TRIM(ESITI_QUESTIONARI!C1044))</f>
        <v/>
      </c>
      <c r="D1044" t="str">
        <f>IFERROR(UPPER(TRIM(ESITI_QUESTIONARI!U1044)),"")</f>
        <v/>
      </c>
      <c r="E1044" t="str">
        <f>IFERROR(UPPER(TRIM(ESITI_QUESTIONARI!Y1044)),"")</f>
        <v/>
      </c>
      <c r="F1044" t="str">
        <f>IFERROR(UPPER(TRIM(ESITI_QUESTIONARI!AE1044)),"")</f>
        <v/>
      </c>
      <c r="G1044" t="str">
        <f>IFERROR(UPPER(TRIM(ESITI_QUESTIONARI!AI1044)),"")</f>
        <v/>
      </c>
      <c r="H1044" s="8" t="str">
        <f>IF(C1044="","",IF(ISERROR(AVERAGE(ESITI_QUESTIONARI!N1044:T1044,ESITI_QUESTIONARI!V1044:X1044,ESITI_QUESTIONARI!Z1044:AD1044,ESITI_QUESTIONARI!AF1044:AH1044,ESITI_QUESTIONARI!AJ1044:AL1044,ESITI_QUESTIONARI!AN1044,ESITI_QUESTIONARI!AQ1044)),"NON RISPONDE",AVERAGE(ESITI_QUESTIONARI!N1044:T1044,ESITI_QUESTIONARI!V1044:X1044,ESITI_QUESTIONARI!Z1044:AD1044,ESITI_QUESTIONARI!AF1044:AH1044,ESITI_QUESTIONARI!AJ1044:AL1044,ESITI_QUESTIONARI!AN1044,ESITI_QUESTIONARI!AQ1044)))</f>
        <v/>
      </c>
    </row>
    <row r="1045" spans="1:8">
      <c r="A1045" t="str">
        <f>IF(ESITI_QUESTIONARI!A1045="","",TRIM(ESITI_QUESTIONARI!A1045))</f>
        <v/>
      </c>
      <c r="B1045" t="str">
        <f t="shared" si="17"/>
        <v/>
      </c>
      <c r="C1045" t="str">
        <f>IF(ESITI_QUESTIONARI!C1045="","",TRIM(ESITI_QUESTIONARI!C1045))</f>
        <v/>
      </c>
      <c r="D1045" t="str">
        <f>IFERROR(UPPER(TRIM(ESITI_QUESTIONARI!U1045)),"")</f>
        <v/>
      </c>
      <c r="E1045" t="str">
        <f>IFERROR(UPPER(TRIM(ESITI_QUESTIONARI!Y1045)),"")</f>
        <v/>
      </c>
      <c r="F1045" t="str">
        <f>IFERROR(UPPER(TRIM(ESITI_QUESTIONARI!AE1045)),"")</f>
        <v/>
      </c>
      <c r="G1045" t="str">
        <f>IFERROR(UPPER(TRIM(ESITI_QUESTIONARI!AI1045)),"")</f>
        <v/>
      </c>
      <c r="H1045" s="8" t="str">
        <f>IF(C1045="","",IF(ISERROR(AVERAGE(ESITI_QUESTIONARI!N1045:T1045,ESITI_QUESTIONARI!V1045:X1045,ESITI_QUESTIONARI!Z1045:AD1045,ESITI_QUESTIONARI!AF1045:AH1045,ESITI_QUESTIONARI!AJ1045:AL1045,ESITI_QUESTIONARI!AN1045,ESITI_QUESTIONARI!AQ1045)),"NON RISPONDE",AVERAGE(ESITI_QUESTIONARI!N1045:T1045,ESITI_QUESTIONARI!V1045:X1045,ESITI_QUESTIONARI!Z1045:AD1045,ESITI_QUESTIONARI!AF1045:AH1045,ESITI_QUESTIONARI!AJ1045:AL1045,ESITI_QUESTIONARI!AN1045,ESITI_QUESTIONARI!AQ1045)))</f>
        <v/>
      </c>
    </row>
    <row r="1046" spans="1:8">
      <c r="A1046" t="str">
        <f>IF(ESITI_QUESTIONARI!A1046="","",TRIM(ESITI_QUESTIONARI!A1046))</f>
        <v/>
      </c>
      <c r="B1046" t="str">
        <f t="shared" si="17"/>
        <v/>
      </c>
      <c r="C1046" t="str">
        <f>IF(ESITI_QUESTIONARI!C1046="","",TRIM(ESITI_QUESTIONARI!C1046))</f>
        <v/>
      </c>
      <c r="D1046" t="str">
        <f>IFERROR(UPPER(TRIM(ESITI_QUESTIONARI!U1046)),"")</f>
        <v/>
      </c>
      <c r="E1046" t="str">
        <f>IFERROR(UPPER(TRIM(ESITI_QUESTIONARI!Y1046)),"")</f>
        <v/>
      </c>
      <c r="F1046" t="str">
        <f>IFERROR(UPPER(TRIM(ESITI_QUESTIONARI!AE1046)),"")</f>
        <v/>
      </c>
      <c r="G1046" t="str">
        <f>IFERROR(UPPER(TRIM(ESITI_QUESTIONARI!AI1046)),"")</f>
        <v/>
      </c>
      <c r="H1046" s="8" t="str">
        <f>IF(C1046="","",IF(ISERROR(AVERAGE(ESITI_QUESTIONARI!N1046:T1046,ESITI_QUESTIONARI!V1046:X1046,ESITI_QUESTIONARI!Z1046:AD1046,ESITI_QUESTIONARI!AF1046:AH1046,ESITI_QUESTIONARI!AJ1046:AL1046,ESITI_QUESTIONARI!AN1046,ESITI_QUESTIONARI!AQ1046)),"NON RISPONDE",AVERAGE(ESITI_QUESTIONARI!N1046:T1046,ESITI_QUESTIONARI!V1046:X1046,ESITI_QUESTIONARI!Z1046:AD1046,ESITI_QUESTIONARI!AF1046:AH1046,ESITI_QUESTIONARI!AJ1046:AL1046,ESITI_QUESTIONARI!AN1046,ESITI_QUESTIONARI!AQ1046)))</f>
        <v/>
      </c>
    </row>
    <row r="1047" spans="1:8">
      <c r="A1047" t="str">
        <f>IF(ESITI_QUESTIONARI!A1047="","",TRIM(ESITI_QUESTIONARI!A1047))</f>
        <v/>
      </c>
      <c r="B1047" t="str">
        <f t="shared" si="17"/>
        <v/>
      </c>
      <c r="C1047" t="str">
        <f>IF(ESITI_QUESTIONARI!C1047="","",TRIM(ESITI_QUESTIONARI!C1047))</f>
        <v/>
      </c>
      <c r="D1047" t="str">
        <f>IFERROR(UPPER(TRIM(ESITI_QUESTIONARI!U1047)),"")</f>
        <v/>
      </c>
      <c r="E1047" t="str">
        <f>IFERROR(UPPER(TRIM(ESITI_QUESTIONARI!Y1047)),"")</f>
        <v/>
      </c>
      <c r="F1047" t="str">
        <f>IFERROR(UPPER(TRIM(ESITI_QUESTIONARI!AE1047)),"")</f>
        <v/>
      </c>
      <c r="G1047" t="str">
        <f>IFERROR(UPPER(TRIM(ESITI_QUESTIONARI!AI1047)),"")</f>
        <v/>
      </c>
      <c r="H1047" s="8" t="str">
        <f>IF(C1047="","",IF(ISERROR(AVERAGE(ESITI_QUESTIONARI!N1047:T1047,ESITI_QUESTIONARI!V1047:X1047,ESITI_QUESTIONARI!Z1047:AD1047,ESITI_QUESTIONARI!AF1047:AH1047,ESITI_QUESTIONARI!AJ1047:AL1047,ESITI_QUESTIONARI!AN1047,ESITI_QUESTIONARI!AQ1047)),"NON RISPONDE",AVERAGE(ESITI_QUESTIONARI!N1047:T1047,ESITI_QUESTIONARI!V1047:X1047,ESITI_QUESTIONARI!Z1047:AD1047,ESITI_QUESTIONARI!AF1047:AH1047,ESITI_QUESTIONARI!AJ1047:AL1047,ESITI_QUESTIONARI!AN1047,ESITI_QUESTIONARI!AQ1047)))</f>
        <v/>
      </c>
    </row>
    <row r="1048" spans="1:8">
      <c r="A1048" t="str">
        <f>IF(ESITI_QUESTIONARI!A1048="","",TRIM(ESITI_QUESTIONARI!A1048))</f>
        <v/>
      </c>
      <c r="B1048" t="str">
        <f t="shared" si="17"/>
        <v/>
      </c>
      <c r="C1048" t="str">
        <f>IF(ESITI_QUESTIONARI!C1048="","",TRIM(ESITI_QUESTIONARI!C1048))</f>
        <v/>
      </c>
      <c r="D1048" t="str">
        <f>IFERROR(UPPER(TRIM(ESITI_QUESTIONARI!U1048)),"")</f>
        <v/>
      </c>
      <c r="E1048" t="str">
        <f>IFERROR(UPPER(TRIM(ESITI_QUESTIONARI!Y1048)),"")</f>
        <v/>
      </c>
      <c r="F1048" t="str">
        <f>IFERROR(UPPER(TRIM(ESITI_QUESTIONARI!AE1048)),"")</f>
        <v/>
      </c>
      <c r="G1048" t="str">
        <f>IFERROR(UPPER(TRIM(ESITI_QUESTIONARI!AI1048)),"")</f>
        <v/>
      </c>
      <c r="H1048" s="8" t="str">
        <f>IF(C1048="","",IF(ISERROR(AVERAGE(ESITI_QUESTIONARI!N1048:T1048,ESITI_QUESTIONARI!V1048:X1048,ESITI_QUESTIONARI!Z1048:AD1048,ESITI_QUESTIONARI!AF1048:AH1048,ESITI_QUESTIONARI!AJ1048:AL1048,ESITI_QUESTIONARI!AN1048,ESITI_QUESTIONARI!AQ1048)),"NON RISPONDE",AVERAGE(ESITI_QUESTIONARI!N1048:T1048,ESITI_QUESTIONARI!V1048:X1048,ESITI_QUESTIONARI!Z1048:AD1048,ESITI_QUESTIONARI!AF1048:AH1048,ESITI_QUESTIONARI!AJ1048:AL1048,ESITI_QUESTIONARI!AN1048,ESITI_QUESTIONARI!AQ1048)))</f>
        <v/>
      </c>
    </row>
    <row r="1049" spans="1:8">
      <c r="A1049" t="str">
        <f>IF(ESITI_QUESTIONARI!A1049="","",TRIM(ESITI_QUESTIONARI!A1049))</f>
        <v/>
      </c>
      <c r="B1049" t="str">
        <f t="shared" si="17"/>
        <v/>
      </c>
      <c r="C1049" t="str">
        <f>IF(ESITI_QUESTIONARI!C1049="","",TRIM(ESITI_QUESTIONARI!C1049))</f>
        <v/>
      </c>
      <c r="D1049" t="str">
        <f>IFERROR(UPPER(TRIM(ESITI_QUESTIONARI!U1049)),"")</f>
        <v/>
      </c>
      <c r="E1049" t="str">
        <f>IFERROR(UPPER(TRIM(ESITI_QUESTIONARI!Y1049)),"")</f>
        <v/>
      </c>
      <c r="F1049" t="str">
        <f>IFERROR(UPPER(TRIM(ESITI_QUESTIONARI!AE1049)),"")</f>
        <v/>
      </c>
      <c r="G1049" t="str">
        <f>IFERROR(UPPER(TRIM(ESITI_QUESTIONARI!AI1049)),"")</f>
        <v/>
      </c>
      <c r="H1049" s="8" t="str">
        <f>IF(C1049="","",IF(ISERROR(AVERAGE(ESITI_QUESTIONARI!N1049:T1049,ESITI_QUESTIONARI!V1049:X1049,ESITI_QUESTIONARI!Z1049:AD1049,ESITI_QUESTIONARI!AF1049:AH1049,ESITI_QUESTIONARI!AJ1049:AL1049,ESITI_QUESTIONARI!AN1049,ESITI_QUESTIONARI!AQ1049)),"NON RISPONDE",AVERAGE(ESITI_QUESTIONARI!N1049:T1049,ESITI_QUESTIONARI!V1049:X1049,ESITI_QUESTIONARI!Z1049:AD1049,ESITI_QUESTIONARI!AF1049:AH1049,ESITI_QUESTIONARI!AJ1049:AL1049,ESITI_QUESTIONARI!AN1049,ESITI_QUESTIONARI!AQ1049)))</f>
        <v/>
      </c>
    </row>
    <row r="1050" spans="1:8">
      <c r="A1050" t="str">
        <f>IF(ESITI_QUESTIONARI!A1050="","",TRIM(ESITI_QUESTIONARI!A1050))</f>
        <v/>
      </c>
      <c r="B1050" t="str">
        <f t="shared" si="17"/>
        <v/>
      </c>
      <c r="C1050" t="str">
        <f>IF(ESITI_QUESTIONARI!C1050="","",TRIM(ESITI_QUESTIONARI!C1050))</f>
        <v/>
      </c>
      <c r="D1050" t="str">
        <f>IFERROR(UPPER(TRIM(ESITI_QUESTIONARI!U1050)),"")</f>
        <v/>
      </c>
      <c r="E1050" t="str">
        <f>IFERROR(UPPER(TRIM(ESITI_QUESTIONARI!Y1050)),"")</f>
        <v/>
      </c>
      <c r="F1050" t="str">
        <f>IFERROR(UPPER(TRIM(ESITI_QUESTIONARI!AE1050)),"")</f>
        <v/>
      </c>
      <c r="G1050" t="str">
        <f>IFERROR(UPPER(TRIM(ESITI_QUESTIONARI!AI1050)),"")</f>
        <v/>
      </c>
      <c r="H1050" s="8" t="str">
        <f>IF(C1050="","",IF(ISERROR(AVERAGE(ESITI_QUESTIONARI!N1050:T1050,ESITI_QUESTIONARI!V1050:X1050,ESITI_QUESTIONARI!Z1050:AD1050,ESITI_QUESTIONARI!AF1050:AH1050,ESITI_QUESTIONARI!AJ1050:AL1050,ESITI_QUESTIONARI!AN1050,ESITI_QUESTIONARI!AQ1050)),"NON RISPONDE",AVERAGE(ESITI_QUESTIONARI!N1050:T1050,ESITI_QUESTIONARI!V1050:X1050,ESITI_QUESTIONARI!Z1050:AD1050,ESITI_QUESTIONARI!AF1050:AH1050,ESITI_QUESTIONARI!AJ1050:AL1050,ESITI_QUESTIONARI!AN1050,ESITI_QUESTIONARI!AQ1050)))</f>
        <v/>
      </c>
    </row>
    <row r="1051" spans="1:8">
      <c r="A1051" t="str">
        <f>IF(ESITI_QUESTIONARI!A1051="","",TRIM(ESITI_QUESTIONARI!A1051))</f>
        <v/>
      </c>
      <c r="B1051" t="str">
        <f t="shared" si="17"/>
        <v/>
      </c>
      <c r="C1051" t="str">
        <f>IF(ESITI_QUESTIONARI!C1051="","",TRIM(ESITI_QUESTIONARI!C1051))</f>
        <v/>
      </c>
      <c r="D1051" t="str">
        <f>IFERROR(UPPER(TRIM(ESITI_QUESTIONARI!U1051)),"")</f>
        <v/>
      </c>
      <c r="E1051" t="str">
        <f>IFERROR(UPPER(TRIM(ESITI_QUESTIONARI!Y1051)),"")</f>
        <v/>
      </c>
      <c r="F1051" t="str">
        <f>IFERROR(UPPER(TRIM(ESITI_QUESTIONARI!AE1051)),"")</f>
        <v/>
      </c>
      <c r="G1051" t="str">
        <f>IFERROR(UPPER(TRIM(ESITI_QUESTIONARI!AI1051)),"")</f>
        <v/>
      </c>
      <c r="H1051" s="8" t="str">
        <f>IF(C1051="","",IF(ISERROR(AVERAGE(ESITI_QUESTIONARI!N1051:T1051,ESITI_QUESTIONARI!V1051:X1051,ESITI_QUESTIONARI!Z1051:AD1051,ESITI_QUESTIONARI!AF1051:AH1051,ESITI_QUESTIONARI!AJ1051:AL1051,ESITI_QUESTIONARI!AN1051,ESITI_QUESTIONARI!AQ1051)),"NON RISPONDE",AVERAGE(ESITI_QUESTIONARI!N1051:T1051,ESITI_QUESTIONARI!V1051:X1051,ESITI_QUESTIONARI!Z1051:AD1051,ESITI_QUESTIONARI!AF1051:AH1051,ESITI_QUESTIONARI!AJ1051:AL1051,ESITI_QUESTIONARI!AN1051,ESITI_QUESTIONARI!AQ1051)))</f>
        <v/>
      </c>
    </row>
    <row r="1052" spans="1:8">
      <c r="A1052" t="str">
        <f>IF(ESITI_QUESTIONARI!A1052="","",TRIM(ESITI_QUESTIONARI!A1052))</f>
        <v/>
      </c>
      <c r="B1052" t="str">
        <f t="shared" si="17"/>
        <v/>
      </c>
      <c r="C1052" t="str">
        <f>IF(ESITI_QUESTIONARI!C1052="","",TRIM(ESITI_QUESTIONARI!C1052))</f>
        <v/>
      </c>
      <c r="D1052" t="str">
        <f>IFERROR(UPPER(TRIM(ESITI_QUESTIONARI!U1052)),"")</f>
        <v/>
      </c>
      <c r="E1052" t="str">
        <f>IFERROR(UPPER(TRIM(ESITI_QUESTIONARI!Y1052)),"")</f>
        <v/>
      </c>
      <c r="F1052" t="str">
        <f>IFERROR(UPPER(TRIM(ESITI_QUESTIONARI!AE1052)),"")</f>
        <v/>
      </c>
      <c r="G1052" t="str">
        <f>IFERROR(UPPER(TRIM(ESITI_QUESTIONARI!AI1052)),"")</f>
        <v/>
      </c>
      <c r="H1052" s="8" t="str">
        <f>IF(C1052="","",IF(ISERROR(AVERAGE(ESITI_QUESTIONARI!N1052:T1052,ESITI_QUESTIONARI!V1052:X1052,ESITI_QUESTIONARI!Z1052:AD1052,ESITI_QUESTIONARI!AF1052:AH1052,ESITI_QUESTIONARI!AJ1052:AL1052,ESITI_QUESTIONARI!AN1052,ESITI_QUESTIONARI!AQ1052)),"NON RISPONDE",AVERAGE(ESITI_QUESTIONARI!N1052:T1052,ESITI_QUESTIONARI!V1052:X1052,ESITI_QUESTIONARI!Z1052:AD1052,ESITI_QUESTIONARI!AF1052:AH1052,ESITI_QUESTIONARI!AJ1052:AL1052,ESITI_QUESTIONARI!AN1052,ESITI_QUESTIONARI!AQ1052)))</f>
        <v/>
      </c>
    </row>
    <row r="1053" spans="1:8">
      <c r="A1053" t="str">
        <f>IF(ESITI_QUESTIONARI!A1053="","",TRIM(ESITI_QUESTIONARI!A1053))</f>
        <v/>
      </c>
      <c r="B1053" t="str">
        <f t="shared" si="17"/>
        <v/>
      </c>
      <c r="C1053" t="str">
        <f>IF(ESITI_QUESTIONARI!C1053="","",TRIM(ESITI_QUESTIONARI!C1053))</f>
        <v/>
      </c>
      <c r="D1053" t="str">
        <f>IFERROR(UPPER(TRIM(ESITI_QUESTIONARI!U1053)),"")</f>
        <v/>
      </c>
      <c r="E1053" t="str">
        <f>IFERROR(UPPER(TRIM(ESITI_QUESTIONARI!Y1053)),"")</f>
        <v/>
      </c>
      <c r="F1053" t="str">
        <f>IFERROR(UPPER(TRIM(ESITI_QUESTIONARI!AE1053)),"")</f>
        <v/>
      </c>
      <c r="G1053" t="str">
        <f>IFERROR(UPPER(TRIM(ESITI_QUESTIONARI!AI1053)),"")</f>
        <v/>
      </c>
      <c r="H1053" s="8" t="str">
        <f>IF(C1053="","",IF(ISERROR(AVERAGE(ESITI_QUESTIONARI!N1053:T1053,ESITI_QUESTIONARI!V1053:X1053,ESITI_QUESTIONARI!Z1053:AD1053,ESITI_QUESTIONARI!AF1053:AH1053,ESITI_QUESTIONARI!AJ1053:AL1053,ESITI_QUESTIONARI!AN1053,ESITI_QUESTIONARI!AQ1053)),"NON RISPONDE",AVERAGE(ESITI_QUESTIONARI!N1053:T1053,ESITI_QUESTIONARI!V1053:X1053,ESITI_QUESTIONARI!Z1053:AD1053,ESITI_QUESTIONARI!AF1053:AH1053,ESITI_QUESTIONARI!AJ1053:AL1053,ESITI_QUESTIONARI!AN1053,ESITI_QUESTIONARI!AQ1053)))</f>
        <v/>
      </c>
    </row>
    <row r="1054" spans="1:8">
      <c r="A1054" t="str">
        <f>IF(ESITI_QUESTIONARI!A1054="","",TRIM(ESITI_QUESTIONARI!A1054))</f>
        <v/>
      </c>
      <c r="B1054" t="str">
        <f t="shared" si="17"/>
        <v/>
      </c>
      <c r="C1054" t="str">
        <f>IF(ESITI_QUESTIONARI!C1054="","",TRIM(ESITI_QUESTIONARI!C1054))</f>
        <v/>
      </c>
      <c r="D1054" t="str">
        <f>IFERROR(UPPER(TRIM(ESITI_QUESTIONARI!U1054)),"")</f>
        <v/>
      </c>
      <c r="E1054" t="str">
        <f>IFERROR(UPPER(TRIM(ESITI_QUESTIONARI!Y1054)),"")</f>
        <v/>
      </c>
      <c r="F1054" t="str">
        <f>IFERROR(UPPER(TRIM(ESITI_QUESTIONARI!AE1054)),"")</f>
        <v/>
      </c>
      <c r="G1054" t="str">
        <f>IFERROR(UPPER(TRIM(ESITI_QUESTIONARI!AI1054)),"")</f>
        <v/>
      </c>
      <c r="H1054" s="8" t="str">
        <f>IF(C1054="","",IF(ISERROR(AVERAGE(ESITI_QUESTIONARI!N1054:T1054,ESITI_QUESTIONARI!V1054:X1054,ESITI_QUESTIONARI!Z1054:AD1054,ESITI_QUESTIONARI!AF1054:AH1054,ESITI_QUESTIONARI!AJ1054:AL1054,ESITI_QUESTIONARI!AN1054,ESITI_QUESTIONARI!AQ1054)),"NON RISPONDE",AVERAGE(ESITI_QUESTIONARI!N1054:T1054,ESITI_QUESTIONARI!V1054:X1054,ESITI_QUESTIONARI!Z1054:AD1054,ESITI_QUESTIONARI!AF1054:AH1054,ESITI_QUESTIONARI!AJ1054:AL1054,ESITI_QUESTIONARI!AN1054,ESITI_QUESTIONARI!AQ1054)))</f>
        <v/>
      </c>
    </row>
    <row r="1055" spans="1:8">
      <c r="A1055" t="str">
        <f>IF(ESITI_QUESTIONARI!A1055="","",TRIM(ESITI_QUESTIONARI!A1055))</f>
        <v/>
      </c>
      <c r="B1055" t="str">
        <f t="shared" si="17"/>
        <v/>
      </c>
      <c r="C1055" t="str">
        <f>IF(ESITI_QUESTIONARI!C1055="","",TRIM(ESITI_QUESTIONARI!C1055))</f>
        <v/>
      </c>
      <c r="D1055" t="str">
        <f>IFERROR(UPPER(TRIM(ESITI_QUESTIONARI!U1055)),"")</f>
        <v/>
      </c>
      <c r="E1055" t="str">
        <f>IFERROR(UPPER(TRIM(ESITI_QUESTIONARI!Y1055)),"")</f>
        <v/>
      </c>
      <c r="F1055" t="str">
        <f>IFERROR(UPPER(TRIM(ESITI_QUESTIONARI!AE1055)),"")</f>
        <v/>
      </c>
      <c r="G1055" t="str">
        <f>IFERROR(UPPER(TRIM(ESITI_QUESTIONARI!AI1055)),"")</f>
        <v/>
      </c>
      <c r="H1055" s="8" t="str">
        <f>IF(C1055="","",IF(ISERROR(AVERAGE(ESITI_QUESTIONARI!N1055:T1055,ESITI_QUESTIONARI!V1055:X1055,ESITI_QUESTIONARI!Z1055:AD1055,ESITI_QUESTIONARI!AF1055:AH1055,ESITI_QUESTIONARI!AJ1055:AL1055,ESITI_QUESTIONARI!AN1055,ESITI_QUESTIONARI!AQ1055)),"NON RISPONDE",AVERAGE(ESITI_QUESTIONARI!N1055:T1055,ESITI_QUESTIONARI!V1055:X1055,ESITI_QUESTIONARI!Z1055:AD1055,ESITI_QUESTIONARI!AF1055:AH1055,ESITI_QUESTIONARI!AJ1055:AL1055,ESITI_QUESTIONARI!AN1055,ESITI_QUESTIONARI!AQ1055)))</f>
        <v/>
      </c>
    </row>
    <row r="1056" spans="1:8">
      <c r="A1056" t="str">
        <f>IF(ESITI_QUESTIONARI!A1056="","",TRIM(ESITI_QUESTIONARI!A1056))</f>
        <v/>
      </c>
      <c r="B1056" t="str">
        <f t="shared" si="17"/>
        <v/>
      </c>
      <c r="C1056" t="str">
        <f>IF(ESITI_QUESTIONARI!C1056="","",TRIM(ESITI_QUESTIONARI!C1056))</f>
        <v/>
      </c>
      <c r="D1056" t="str">
        <f>IFERROR(UPPER(TRIM(ESITI_QUESTIONARI!U1056)),"")</f>
        <v/>
      </c>
      <c r="E1056" t="str">
        <f>IFERROR(UPPER(TRIM(ESITI_QUESTIONARI!Y1056)),"")</f>
        <v/>
      </c>
      <c r="F1056" t="str">
        <f>IFERROR(UPPER(TRIM(ESITI_QUESTIONARI!AE1056)),"")</f>
        <v/>
      </c>
      <c r="G1056" t="str">
        <f>IFERROR(UPPER(TRIM(ESITI_QUESTIONARI!AI1056)),"")</f>
        <v/>
      </c>
      <c r="H1056" s="8" t="str">
        <f>IF(C1056="","",IF(ISERROR(AVERAGE(ESITI_QUESTIONARI!N1056:T1056,ESITI_QUESTIONARI!V1056:X1056,ESITI_QUESTIONARI!Z1056:AD1056,ESITI_QUESTIONARI!AF1056:AH1056,ESITI_QUESTIONARI!AJ1056:AL1056,ESITI_QUESTIONARI!AN1056,ESITI_QUESTIONARI!AQ1056)),"NON RISPONDE",AVERAGE(ESITI_QUESTIONARI!N1056:T1056,ESITI_QUESTIONARI!V1056:X1056,ESITI_QUESTIONARI!Z1056:AD1056,ESITI_QUESTIONARI!AF1056:AH1056,ESITI_QUESTIONARI!AJ1056:AL1056,ESITI_QUESTIONARI!AN1056,ESITI_QUESTIONARI!AQ1056)))</f>
        <v/>
      </c>
    </row>
    <row r="1057" spans="1:8">
      <c r="A1057" t="str">
        <f>IF(ESITI_QUESTIONARI!A1057="","",TRIM(ESITI_QUESTIONARI!A1057))</f>
        <v/>
      </c>
      <c r="B1057" t="str">
        <f t="shared" si="17"/>
        <v/>
      </c>
      <c r="C1057" t="str">
        <f>IF(ESITI_QUESTIONARI!C1057="","",TRIM(ESITI_QUESTIONARI!C1057))</f>
        <v/>
      </c>
      <c r="D1057" t="str">
        <f>IFERROR(UPPER(TRIM(ESITI_QUESTIONARI!U1057)),"")</f>
        <v/>
      </c>
      <c r="E1057" t="str">
        <f>IFERROR(UPPER(TRIM(ESITI_QUESTIONARI!Y1057)),"")</f>
        <v/>
      </c>
      <c r="F1057" t="str">
        <f>IFERROR(UPPER(TRIM(ESITI_QUESTIONARI!AE1057)),"")</f>
        <v/>
      </c>
      <c r="G1057" t="str">
        <f>IFERROR(UPPER(TRIM(ESITI_QUESTIONARI!AI1057)),"")</f>
        <v/>
      </c>
      <c r="H1057" s="8" t="str">
        <f>IF(C1057="","",IF(ISERROR(AVERAGE(ESITI_QUESTIONARI!N1057:T1057,ESITI_QUESTIONARI!V1057:X1057,ESITI_QUESTIONARI!Z1057:AD1057,ESITI_QUESTIONARI!AF1057:AH1057,ESITI_QUESTIONARI!AJ1057:AL1057,ESITI_QUESTIONARI!AN1057,ESITI_QUESTIONARI!AQ1057)),"NON RISPONDE",AVERAGE(ESITI_QUESTIONARI!N1057:T1057,ESITI_QUESTIONARI!V1057:X1057,ESITI_QUESTIONARI!Z1057:AD1057,ESITI_QUESTIONARI!AF1057:AH1057,ESITI_QUESTIONARI!AJ1057:AL1057,ESITI_QUESTIONARI!AN1057,ESITI_QUESTIONARI!AQ1057)))</f>
        <v/>
      </c>
    </row>
    <row r="1058" spans="1:8">
      <c r="A1058" t="str">
        <f>IF(ESITI_QUESTIONARI!A1058="","",TRIM(ESITI_QUESTIONARI!A1058))</f>
        <v/>
      </c>
      <c r="B1058" t="str">
        <f t="shared" si="17"/>
        <v/>
      </c>
      <c r="C1058" t="str">
        <f>IF(ESITI_QUESTIONARI!C1058="","",TRIM(ESITI_QUESTIONARI!C1058))</f>
        <v/>
      </c>
      <c r="D1058" t="str">
        <f>IFERROR(UPPER(TRIM(ESITI_QUESTIONARI!U1058)),"")</f>
        <v/>
      </c>
      <c r="E1058" t="str">
        <f>IFERROR(UPPER(TRIM(ESITI_QUESTIONARI!Y1058)),"")</f>
        <v/>
      </c>
      <c r="F1058" t="str">
        <f>IFERROR(UPPER(TRIM(ESITI_QUESTIONARI!AE1058)),"")</f>
        <v/>
      </c>
      <c r="G1058" t="str">
        <f>IFERROR(UPPER(TRIM(ESITI_QUESTIONARI!AI1058)),"")</f>
        <v/>
      </c>
      <c r="H1058" s="8" t="str">
        <f>IF(C1058="","",IF(ISERROR(AVERAGE(ESITI_QUESTIONARI!N1058:T1058,ESITI_QUESTIONARI!V1058:X1058,ESITI_QUESTIONARI!Z1058:AD1058,ESITI_QUESTIONARI!AF1058:AH1058,ESITI_QUESTIONARI!AJ1058:AL1058,ESITI_QUESTIONARI!AN1058,ESITI_QUESTIONARI!AQ1058)),"NON RISPONDE",AVERAGE(ESITI_QUESTIONARI!N1058:T1058,ESITI_QUESTIONARI!V1058:X1058,ESITI_QUESTIONARI!Z1058:AD1058,ESITI_QUESTIONARI!AF1058:AH1058,ESITI_QUESTIONARI!AJ1058:AL1058,ESITI_QUESTIONARI!AN1058,ESITI_QUESTIONARI!AQ1058)))</f>
        <v/>
      </c>
    </row>
    <row r="1059" spans="1:8">
      <c r="A1059" t="str">
        <f>IF(ESITI_QUESTIONARI!A1059="","",TRIM(ESITI_QUESTIONARI!A1059))</f>
        <v/>
      </c>
      <c r="B1059" t="str">
        <f t="shared" si="17"/>
        <v/>
      </c>
      <c r="C1059" t="str">
        <f>IF(ESITI_QUESTIONARI!C1059="","",TRIM(ESITI_QUESTIONARI!C1059))</f>
        <v/>
      </c>
      <c r="D1059" t="str">
        <f>IFERROR(UPPER(TRIM(ESITI_QUESTIONARI!U1059)),"")</f>
        <v/>
      </c>
      <c r="E1059" t="str">
        <f>IFERROR(UPPER(TRIM(ESITI_QUESTIONARI!Y1059)),"")</f>
        <v/>
      </c>
      <c r="F1059" t="str">
        <f>IFERROR(UPPER(TRIM(ESITI_QUESTIONARI!AE1059)),"")</f>
        <v/>
      </c>
      <c r="G1059" t="str">
        <f>IFERROR(UPPER(TRIM(ESITI_QUESTIONARI!AI1059)),"")</f>
        <v/>
      </c>
      <c r="H1059" s="8" t="str">
        <f>IF(C1059="","",IF(ISERROR(AVERAGE(ESITI_QUESTIONARI!N1059:T1059,ESITI_QUESTIONARI!V1059:X1059,ESITI_QUESTIONARI!Z1059:AD1059,ESITI_QUESTIONARI!AF1059:AH1059,ESITI_QUESTIONARI!AJ1059:AL1059,ESITI_QUESTIONARI!AN1059,ESITI_QUESTIONARI!AQ1059)),"NON RISPONDE",AVERAGE(ESITI_QUESTIONARI!N1059:T1059,ESITI_QUESTIONARI!V1059:X1059,ESITI_QUESTIONARI!Z1059:AD1059,ESITI_QUESTIONARI!AF1059:AH1059,ESITI_QUESTIONARI!AJ1059:AL1059,ESITI_QUESTIONARI!AN1059,ESITI_QUESTIONARI!AQ1059)))</f>
        <v/>
      </c>
    </row>
    <row r="1060" spans="1:8">
      <c r="A1060" t="str">
        <f>IF(ESITI_QUESTIONARI!A1060="","",TRIM(ESITI_QUESTIONARI!A1060))</f>
        <v/>
      </c>
      <c r="B1060" t="str">
        <f t="shared" si="17"/>
        <v/>
      </c>
      <c r="C1060" t="str">
        <f>IF(ESITI_QUESTIONARI!C1060="","",TRIM(ESITI_QUESTIONARI!C1060))</f>
        <v/>
      </c>
      <c r="D1060" t="str">
        <f>IFERROR(UPPER(TRIM(ESITI_QUESTIONARI!U1060)),"")</f>
        <v/>
      </c>
      <c r="E1060" t="str">
        <f>IFERROR(UPPER(TRIM(ESITI_QUESTIONARI!Y1060)),"")</f>
        <v/>
      </c>
      <c r="F1060" t="str">
        <f>IFERROR(UPPER(TRIM(ESITI_QUESTIONARI!AE1060)),"")</f>
        <v/>
      </c>
      <c r="G1060" t="str">
        <f>IFERROR(UPPER(TRIM(ESITI_QUESTIONARI!AI1060)),"")</f>
        <v/>
      </c>
      <c r="H1060" s="8" t="str">
        <f>IF(C1060="","",IF(ISERROR(AVERAGE(ESITI_QUESTIONARI!N1060:T1060,ESITI_QUESTIONARI!V1060:X1060,ESITI_QUESTIONARI!Z1060:AD1060,ESITI_QUESTIONARI!AF1060:AH1060,ESITI_QUESTIONARI!AJ1060:AL1060,ESITI_QUESTIONARI!AN1060,ESITI_QUESTIONARI!AQ1060)),"NON RISPONDE",AVERAGE(ESITI_QUESTIONARI!N1060:T1060,ESITI_QUESTIONARI!V1060:X1060,ESITI_QUESTIONARI!Z1060:AD1060,ESITI_QUESTIONARI!AF1060:AH1060,ESITI_QUESTIONARI!AJ1060:AL1060,ESITI_QUESTIONARI!AN1060,ESITI_QUESTIONARI!AQ1060)))</f>
        <v/>
      </c>
    </row>
    <row r="1061" spans="1:8">
      <c r="A1061" t="str">
        <f>IF(ESITI_QUESTIONARI!A1061="","",TRIM(ESITI_QUESTIONARI!A1061))</f>
        <v/>
      </c>
      <c r="B1061" t="str">
        <f t="shared" si="17"/>
        <v/>
      </c>
      <c r="C1061" t="str">
        <f>IF(ESITI_QUESTIONARI!C1061="","",TRIM(ESITI_QUESTIONARI!C1061))</f>
        <v/>
      </c>
      <c r="D1061" t="str">
        <f>IFERROR(UPPER(TRIM(ESITI_QUESTIONARI!U1061)),"")</f>
        <v/>
      </c>
      <c r="E1061" t="str">
        <f>IFERROR(UPPER(TRIM(ESITI_QUESTIONARI!Y1061)),"")</f>
        <v/>
      </c>
      <c r="F1061" t="str">
        <f>IFERROR(UPPER(TRIM(ESITI_QUESTIONARI!AE1061)),"")</f>
        <v/>
      </c>
      <c r="G1061" t="str">
        <f>IFERROR(UPPER(TRIM(ESITI_QUESTIONARI!AI1061)),"")</f>
        <v/>
      </c>
      <c r="H1061" s="8" t="str">
        <f>IF(C1061="","",IF(ISERROR(AVERAGE(ESITI_QUESTIONARI!N1061:T1061,ESITI_QUESTIONARI!V1061:X1061,ESITI_QUESTIONARI!Z1061:AD1061,ESITI_QUESTIONARI!AF1061:AH1061,ESITI_QUESTIONARI!AJ1061:AL1061,ESITI_QUESTIONARI!AN1061,ESITI_QUESTIONARI!AQ1061)),"NON RISPONDE",AVERAGE(ESITI_QUESTIONARI!N1061:T1061,ESITI_QUESTIONARI!V1061:X1061,ESITI_QUESTIONARI!Z1061:AD1061,ESITI_QUESTIONARI!AF1061:AH1061,ESITI_QUESTIONARI!AJ1061:AL1061,ESITI_QUESTIONARI!AN1061,ESITI_QUESTIONARI!AQ1061)))</f>
        <v/>
      </c>
    </row>
    <row r="1062" spans="1:8">
      <c r="A1062" t="str">
        <f>IF(ESITI_QUESTIONARI!A1062="","",TRIM(ESITI_QUESTIONARI!A1062))</f>
        <v/>
      </c>
      <c r="B1062" t="str">
        <f t="shared" si="17"/>
        <v/>
      </c>
      <c r="C1062" t="str">
        <f>IF(ESITI_QUESTIONARI!C1062="","",TRIM(ESITI_QUESTIONARI!C1062))</f>
        <v/>
      </c>
      <c r="D1062" t="str">
        <f>IFERROR(UPPER(TRIM(ESITI_QUESTIONARI!U1062)),"")</f>
        <v/>
      </c>
      <c r="E1062" t="str">
        <f>IFERROR(UPPER(TRIM(ESITI_QUESTIONARI!Y1062)),"")</f>
        <v/>
      </c>
      <c r="F1062" t="str">
        <f>IFERROR(UPPER(TRIM(ESITI_QUESTIONARI!AE1062)),"")</f>
        <v/>
      </c>
      <c r="G1062" t="str">
        <f>IFERROR(UPPER(TRIM(ESITI_QUESTIONARI!AI1062)),"")</f>
        <v/>
      </c>
      <c r="H1062" s="8" t="str">
        <f>IF(C1062="","",IF(ISERROR(AVERAGE(ESITI_QUESTIONARI!N1062:T1062,ESITI_QUESTIONARI!V1062:X1062,ESITI_QUESTIONARI!Z1062:AD1062,ESITI_QUESTIONARI!AF1062:AH1062,ESITI_QUESTIONARI!AJ1062:AL1062,ESITI_QUESTIONARI!AN1062,ESITI_QUESTIONARI!AQ1062)),"NON RISPONDE",AVERAGE(ESITI_QUESTIONARI!N1062:T1062,ESITI_QUESTIONARI!V1062:X1062,ESITI_QUESTIONARI!Z1062:AD1062,ESITI_QUESTIONARI!AF1062:AH1062,ESITI_QUESTIONARI!AJ1062:AL1062,ESITI_QUESTIONARI!AN1062,ESITI_QUESTIONARI!AQ1062)))</f>
        <v/>
      </c>
    </row>
    <row r="1063" spans="1:8">
      <c r="A1063" t="str">
        <f>IF(ESITI_QUESTIONARI!A1063="","",TRIM(ESITI_QUESTIONARI!A1063))</f>
        <v/>
      </c>
      <c r="B1063" t="str">
        <f t="shared" si="17"/>
        <v/>
      </c>
      <c r="C1063" t="str">
        <f>IF(ESITI_QUESTIONARI!C1063="","",TRIM(ESITI_QUESTIONARI!C1063))</f>
        <v/>
      </c>
      <c r="D1063" t="str">
        <f>IFERROR(UPPER(TRIM(ESITI_QUESTIONARI!U1063)),"")</f>
        <v/>
      </c>
      <c r="E1063" t="str">
        <f>IFERROR(UPPER(TRIM(ESITI_QUESTIONARI!Y1063)),"")</f>
        <v/>
      </c>
      <c r="F1063" t="str">
        <f>IFERROR(UPPER(TRIM(ESITI_QUESTIONARI!AE1063)),"")</f>
        <v/>
      </c>
      <c r="G1063" t="str">
        <f>IFERROR(UPPER(TRIM(ESITI_QUESTIONARI!AI1063)),"")</f>
        <v/>
      </c>
      <c r="H1063" s="8" t="str">
        <f>IF(C1063="","",IF(ISERROR(AVERAGE(ESITI_QUESTIONARI!N1063:T1063,ESITI_QUESTIONARI!V1063:X1063,ESITI_QUESTIONARI!Z1063:AD1063,ESITI_QUESTIONARI!AF1063:AH1063,ESITI_QUESTIONARI!AJ1063:AL1063,ESITI_QUESTIONARI!AN1063,ESITI_QUESTIONARI!AQ1063)),"NON RISPONDE",AVERAGE(ESITI_QUESTIONARI!N1063:T1063,ESITI_QUESTIONARI!V1063:X1063,ESITI_QUESTIONARI!Z1063:AD1063,ESITI_QUESTIONARI!AF1063:AH1063,ESITI_QUESTIONARI!AJ1063:AL1063,ESITI_QUESTIONARI!AN1063,ESITI_QUESTIONARI!AQ1063)))</f>
        <v/>
      </c>
    </row>
    <row r="1064" spans="1:8">
      <c r="A1064" t="str">
        <f>IF(ESITI_QUESTIONARI!A1064="","",TRIM(ESITI_QUESTIONARI!A1064))</f>
        <v/>
      </c>
      <c r="B1064" t="str">
        <f t="shared" si="17"/>
        <v/>
      </c>
      <c r="C1064" t="str">
        <f>IF(ESITI_QUESTIONARI!C1064="","",TRIM(ESITI_QUESTIONARI!C1064))</f>
        <v/>
      </c>
      <c r="D1064" t="str">
        <f>IFERROR(UPPER(TRIM(ESITI_QUESTIONARI!U1064)),"")</f>
        <v/>
      </c>
      <c r="E1064" t="str">
        <f>IFERROR(UPPER(TRIM(ESITI_QUESTIONARI!Y1064)),"")</f>
        <v/>
      </c>
      <c r="F1064" t="str">
        <f>IFERROR(UPPER(TRIM(ESITI_QUESTIONARI!AE1064)),"")</f>
        <v/>
      </c>
      <c r="G1064" t="str">
        <f>IFERROR(UPPER(TRIM(ESITI_QUESTIONARI!AI1064)),"")</f>
        <v/>
      </c>
      <c r="H1064" s="8" t="str">
        <f>IF(C1064="","",IF(ISERROR(AVERAGE(ESITI_QUESTIONARI!N1064:T1064,ESITI_QUESTIONARI!V1064:X1064,ESITI_QUESTIONARI!Z1064:AD1064,ESITI_QUESTIONARI!AF1064:AH1064,ESITI_QUESTIONARI!AJ1064:AL1064,ESITI_QUESTIONARI!AN1064,ESITI_QUESTIONARI!AQ1064)),"NON RISPONDE",AVERAGE(ESITI_QUESTIONARI!N1064:T1064,ESITI_QUESTIONARI!V1064:X1064,ESITI_QUESTIONARI!Z1064:AD1064,ESITI_QUESTIONARI!AF1064:AH1064,ESITI_QUESTIONARI!AJ1064:AL1064,ESITI_QUESTIONARI!AN1064,ESITI_QUESTIONARI!AQ1064)))</f>
        <v/>
      </c>
    </row>
    <row r="1065" spans="1:8">
      <c r="A1065" t="str">
        <f>IF(ESITI_QUESTIONARI!A1065="","",TRIM(ESITI_QUESTIONARI!A1065))</f>
        <v/>
      </c>
      <c r="B1065" t="str">
        <f t="shared" si="17"/>
        <v/>
      </c>
      <c r="C1065" t="str">
        <f>IF(ESITI_QUESTIONARI!C1065="","",TRIM(ESITI_QUESTIONARI!C1065))</f>
        <v/>
      </c>
      <c r="D1065" t="str">
        <f>IFERROR(UPPER(TRIM(ESITI_QUESTIONARI!U1065)),"")</f>
        <v/>
      </c>
      <c r="E1065" t="str">
        <f>IFERROR(UPPER(TRIM(ESITI_QUESTIONARI!Y1065)),"")</f>
        <v/>
      </c>
      <c r="F1065" t="str">
        <f>IFERROR(UPPER(TRIM(ESITI_QUESTIONARI!AE1065)),"")</f>
        <v/>
      </c>
      <c r="G1065" t="str">
        <f>IFERROR(UPPER(TRIM(ESITI_QUESTIONARI!AI1065)),"")</f>
        <v/>
      </c>
      <c r="H1065" s="8" t="str">
        <f>IF(C1065="","",IF(ISERROR(AVERAGE(ESITI_QUESTIONARI!N1065:T1065,ESITI_QUESTIONARI!V1065:X1065,ESITI_QUESTIONARI!Z1065:AD1065,ESITI_QUESTIONARI!AF1065:AH1065,ESITI_QUESTIONARI!AJ1065:AL1065,ESITI_QUESTIONARI!AN1065,ESITI_QUESTIONARI!AQ1065)),"NON RISPONDE",AVERAGE(ESITI_QUESTIONARI!N1065:T1065,ESITI_QUESTIONARI!V1065:X1065,ESITI_QUESTIONARI!Z1065:AD1065,ESITI_QUESTIONARI!AF1065:AH1065,ESITI_QUESTIONARI!AJ1065:AL1065,ESITI_QUESTIONARI!AN1065,ESITI_QUESTIONARI!AQ1065)))</f>
        <v/>
      </c>
    </row>
    <row r="1066" spans="1:8">
      <c r="A1066" t="str">
        <f>IF(ESITI_QUESTIONARI!A1066="","",TRIM(ESITI_QUESTIONARI!A1066))</f>
        <v/>
      </c>
      <c r="B1066" t="str">
        <f t="shared" si="17"/>
        <v/>
      </c>
      <c r="C1066" t="str">
        <f>IF(ESITI_QUESTIONARI!C1066="","",TRIM(ESITI_QUESTIONARI!C1066))</f>
        <v/>
      </c>
      <c r="D1066" t="str">
        <f>IFERROR(UPPER(TRIM(ESITI_QUESTIONARI!U1066)),"")</f>
        <v/>
      </c>
      <c r="E1066" t="str">
        <f>IFERROR(UPPER(TRIM(ESITI_QUESTIONARI!Y1066)),"")</f>
        <v/>
      </c>
      <c r="F1066" t="str">
        <f>IFERROR(UPPER(TRIM(ESITI_QUESTIONARI!AE1066)),"")</f>
        <v/>
      </c>
      <c r="G1066" t="str">
        <f>IFERROR(UPPER(TRIM(ESITI_QUESTIONARI!AI1066)),"")</f>
        <v/>
      </c>
      <c r="H1066" s="8" t="str">
        <f>IF(C1066="","",IF(ISERROR(AVERAGE(ESITI_QUESTIONARI!N1066:T1066,ESITI_QUESTIONARI!V1066:X1066,ESITI_QUESTIONARI!Z1066:AD1066,ESITI_QUESTIONARI!AF1066:AH1066,ESITI_QUESTIONARI!AJ1066:AL1066,ESITI_QUESTIONARI!AN1066,ESITI_QUESTIONARI!AQ1066)),"NON RISPONDE",AVERAGE(ESITI_QUESTIONARI!N1066:T1066,ESITI_QUESTIONARI!V1066:X1066,ESITI_QUESTIONARI!Z1066:AD1066,ESITI_QUESTIONARI!AF1066:AH1066,ESITI_QUESTIONARI!AJ1066:AL1066,ESITI_QUESTIONARI!AN1066,ESITI_QUESTIONARI!AQ1066)))</f>
        <v/>
      </c>
    </row>
    <row r="1067" spans="1:8">
      <c r="A1067" t="str">
        <f>IF(ESITI_QUESTIONARI!A1067="","",TRIM(ESITI_QUESTIONARI!A1067))</f>
        <v/>
      </c>
      <c r="B1067" t="str">
        <f t="shared" si="17"/>
        <v/>
      </c>
      <c r="C1067" t="str">
        <f>IF(ESITI_QUESTIONARI!C1067="","",TRIM(ESITI_QUESTIONARI!C1067))</f>
        <v/>
      </c>
      <c r="D1067" t="str">
        <f>IFERROR(UPPER(TRIM(ESITI_QUESTIONARI!U1067)),"")</f>
        <v/>
      </c>
      <c r="E1067" t="str">
        <f>IFERROR(UPPER(TRIM(ESITI_QUESTIONARI!Y1067)),"")</f>
        <v/>
      </c>
      <c r="F1067" t="str">
        <f>IFERROR(UPPER(TRIM(ESITI_QUESTIONARI!AE1067)),"")</f>
        <v/>
      </c>
      <c r="G1067" t="str">
        <f>IFERROR(UPPER(TRIM(ESITI_QUESTIONARI!AI1067)),"")</f>
        <v/>
      </c>
      <c r="H1067" s="8" t="str">
        <f>IF(C1067="","",IF(ISERROR(AVERAGE(ESITI_QUESTIONARI!N1067:T1067,ESITI_QUESTIONARI!V1067:X1067,ESITI_QUESTIONARI!Z1067:AD1067,ESITI_QUESTIONARI!AF1067:AH1067,ESITI_QUESTIONARI!AJ1067:AL1067,ESITI_QUESTIONARI!AN1067,ESITI_QUESTIONARI!AQ1067)),"NON RISPONDE",AVERAGE(ESITI_QUESTIONARI!N1067:T1067,ESITI_QUESTIONARI!V1067:X1067,ESITI_QUESTIONARI!Z1067:AD1067,ESITI_QUESTIONARI!AF1067:AH1067,ESITI_QUESTIONARI!AJ1067:AL1067,ESITI_QUESTIONARI!AN1067,ESITI_QUESTIONARI!AQ1067)))</f>
        <v/>
      </c>
    </row>
    <row r="1068" spans="1:8">
      <c r="A1068" t="str">
        <f>IF(ESITI_QUESTIONARI!A1068="","",TRIM(ESITI_QUESTIONARI!A1068))</f>
        <v/>
      </c>
      <c r="B1068" t="str">
        <f t="shared" si="17"/>
        <v/>
      </c>
      <c r="C1068" t="str">
        <f>IF(ESITI_QUESTIONARI!C1068="","",TRIM(ESITI_QUESTIONARI!C1068))</f>
        <v/>
      </c>
      <c r="D1068" t="str">
        <f>IFERROR(UPPER(TRIM(ESITI_QUESTIONARI!U1068)),"")</f>
        <v/>
      </c>
      <c r="E1068" t="str">
        <f>IFERROR(UPPER(TRIM(ESITI_QUESTIONARI!Y1068)),"")</f>
        <v/>
      </c>
      <c r="F1068" t="str">
        <f>IFERROR(UPPER(TRIM(ESITI_QUESTIONARI!AE1068)),"")</f>
        <v/>
      </c>
      <c r="G1068" t="str">
        <f>IFERROR(UPPER(TRIM(ESITI_QUESTIONARI!AI1068)),"")</f>
        <v/>
      </c>
      <c r="H1068" s="8" t="str">
        <f>IF(C1068="","",IF(ISERROR(AVERAGE(ESITI_QUESTIONARI!N1068:T1068,ESITI_QUESTIONARI!V1068:X1068,ESITI_QUESTIONARI!Z1068:AD1068,ESITI_QUESTIONARI!AF1068:AH1068,ESITI_QUESTIONARI!AJ1068:AL1068,ESITI_QUESTIONARI!AN1068,ESITI_QUESTIONARI!AQ1068)),"NON RISPONDE",AVERAGE(ESITI_QUESTIONARI!N1068:T1068,ESITI_QUESTIONARI!V1068:X1068,ESITI_QUESTIONARI!Z1068:AD1068,ESITI_QUESTIONARI!AF1068:AH1068,ESITI_QUESTIONARI!AJ1068:AL1068,ESITI_QUESTIONARI!AN1068,ESITI_QUESTIONARI!AQ1068)))</f>
        <v/>
      </c>
    </row>
    <row r="1069" spans="1:8">
      <c r="A1069" t="str">
        <f>IF(ESITI_QUESTIONARI!A1069="","",TRIM(ESITI_QUESTIONARI!A1069))</f>
        <v/>
      </c>
      <c r="B1069" t="str">
        <f t="shared" si="17"/>
        <v/>
      </c>
      <c r="C1069" t="str">
        <f>IF(ESITI_QUESTIONARI!C1069="","",TRIM(ESITI_QUESTIONARI!C1069))</f>
        <v/>
      </c>
      <c r="D1069" t="str">
        <f>IFERROR(UPPER(TRIM(ESITI_QUESTIONARI!U1069)),"")</f>
        <v/>
      </c>
      <c r="E1069" t="str">
        <f>IFERROR(UPPER(TRIM(ESITI_QUESTIONARI!Y1069)),"")</f>
        <v/>
      </c>
      <c r="F1069" t="str">
        <f>IFERROR(UPPER(TRIM(ESITI_QUESTIONARI!AE1069)),"")</f>
        <v/>
      </c>
      <c r="G1069" t="str">
        <f>IFERROR(UPPER(TRIM(ESITI_QUESTIONARI!AI1069)),"")</f>
        <v/>
      </c>
      <c r="H1069" s="8" t="str">
        <f>IF(C1069="","",IF(ISERROR(AVERAGE(ESITI_QUESTIONARI!N1069:T1069,ESITI_QUESTIONARI!V1069:X1069,ESITI_QUESTIONARI!Z1069:AD1069,ESITI_QUESTIONARI!AF1069:AH1069,ESITI_QUESTIONARI!AJ1069:AL1069,ESITI_QUESTIONARI!AN1069,ESITI_QUESTIONARI!AQ1069)),"NON RISPONDE",AVERAGE(ESITI_QUESTIONARI!N1069:T1069,ESITI_QUESTIONARI!V1069:X1069,ESITI_QUESTIONARI!Z1069:AD1069,ESITI_QUESTIONARI!AF1069:AH1069,ESITI_QUESTIONARI!AJ1069:AL1069,ESITI_QUESTIONARI!AN1069,ESITI_QUESTIONARI!AQ1069)))</f>
        <v/>
      </c>
    </row>
    <row r="1070" spans="1:8">
      <c r="A1070" t="str">
        <f>IF(ESITI_QUESTIONARI!A1070="","",TRIM(ESITI_QUESTIONARI!A1070))</f>
        <v/>
      </c>
      <c r="B1070" t="str">
        <f t="shared" si="17"/>
        <v/>
      </c>
      <c r="C1070" t="str">
        <f>IF(ESITI_QUESTIONARI!C1070="","",TRIM(ESITI_QUESTIONARI!C1070))</f>
        <v/>
      </c>
      <c r="D1070" t="str">
        <f>IFERROR(UPPER(TRIM(ESITI_QUESTIONARI!U1070)),"")</f>
        <v/>
      </c>
      <c r="E1070" t="str">
        <f>IFERROR(UPPER(TRIM(ESITI_QUESTIONARI!Y1070)),"")</f>
        <v/>
      </c>
      <c r="F1070" t="str">
        <f>IFERROR(UPPER(TRIM(ESITI_QUESTIONARI!AE1070)),"")</f>
        <v/>
      </c>
      <c r="G1070" t="str">
        <f>IFERROR(UPPER(TRIM(ESITI_QUESTIONARI!AI1070)),"")</f>
        <v/>
      </c>
      <c r="H1070" s="8" t="str">
        <f>IF(C1070="","",IF(ISERROR(AVERAGE(ESITI_QUESTIONARI!N1070:T1070,ESITI_QUESTIONARI!V1070:X1070,ESITI_QUESTIONARI!Z1070:AD1070,ESITI_QUESTIONARI!AF1070:AH1070,ESITI_QUESTIONARI!AJ1070:AL1070,ESITI_QUESTIONARI!AN1070,ESITI_QUESTIONARI!AQ1070)),"NON RISPONDE",AVERAGE(ESITI_QUESTIONARI!N1070:T1070,ESITI_QUESTIONARI!V1070:X1070,ESITI_QUESTIONARI!Z1070:AD1070,ESITI_QUESTIONARI!AF1070:AH1070,ESITI_QUESTIONARI!AJ1070:AL1070,ESITI_QUESTIONARI!AN1070,ESITI_QUESTIONARI!AQ1070)))</f>
        <v/>
      </c>
    </row>
    <row r="1071" spans="1:8">
      <c r="A1071" t="str">
        <f>IF(ESITI_QUESTIONARI!A1071="","",TRIM(ESITI_QUESTIONARI!A1071))</f>
        <v/>
      </c>
      <c r="B1071" t="str">
        <f t="shared" si="17"/>
        <v/>
      </c>
      <c r="C1071" t="str">
        <f>IF(ESITI_QUESTIONARI!C1071="","",TRIM(ESITI_QUESTIONARI!C1071))</f>
        <v/>
      </c>
      <c r="D1071" t="str">
        <f>IFERROR(UPPER(TRIM(ESITI_QUESTIONARI!U1071)),"")</f>
        <v/>
      </c>
      <c r="E1071" t="str">
        <f>IFERROR(UPPER(TRIM(ESITI_QUESTIONARI!Y1071)),"")</f>
        <v/>
      </c>
      <c r="F1071" t="str">
        <f>IFERROR(UPPER(TRIM(ESITI_QUESTIONARI!AE1071)),"")</f>
        <v/>
      </c>
      <c r="G1071" t="str">
        <f>IFERROR(UPPER(TRIM(ESITI_QUESTIONARI!AI1071)),"")</f>
        <v/>
      </c>
      <c r="H1071" s="8" t="str">
        <f>IF(C1071="","",IF(ISERROR(AVERAGE(ESITI_QUESTIONARI!N1071:T1071,ESITI_QUESTIONARI!V1071:X1071,ESITI_QUESTIONARI!Z1071:AD1071,ESITI_QUESTIONARI!AF1071:AH1071,ESITI_QUESTIONARI!AJ1071:AL1071,ESITI_QUESTIONARI!AN1071,ESITI_QUESTIONARI!AQ1071)),"NON RISPONDE",AVERAGE(ESITI_QUESTIONARI!N1071:T1071,ESITI_QUESTIONARI!V1071:X1071,ESITI_QUESTIONARI!Z1071:AD1071,ESITI_QUESTIONARI!AF1071:AH1071,ESITI_QUESTIONARI!AJ1071:AL1071,ESITI_QUESTIONARI!AN1071,ESITI_QUESTIONARI!AQ1071)))</f>
        <v/>
      </c>
    </row>
    <row r="1072" spans="1:8">
      <c r="A1072" t="str">
        <f>IF(ESITI_QUESTIONARI!A1072="","",TRIM(ESITI_QUESTIONARI!A1072))</f>
        <v/>
      </c>
      <c r="B1072" t="str">
        <f t="shared" si="17"/>
        <v/>
      </c>
      <c r="C1072" t="str">
        <f>IF(ESITI_QUESTIONARI!C1072="","",TRIM(ESITI_QUESTIONARI!C1072))</f>
        <v/>
      </c>
      <c r="D1072" t="str">
        <f>IFERROR(UPPER(TRIM(ESITI_QUESTIONARI!U1072)),"")</f>
        <v/>
      </c>
      <c r="E1072" t="str">
        <f>IFERROR(UPPER(TRIM(ESITI_QUESTIONARI!Y1072)),"")</f>
        <v/>
      </c>
      <c r="F1072" t="str">
        <f>IFERROR(UPPER(TRIM(ESITI_QUESTIONARI!AE1072)),"")</f>
        <v/>
      </c>
      <c r="G1072" t="str">
        <f>IFERROR(UPPER(TRIM(ESITI_QUESTIONARI!AI1072)),"")</f>
        <v/>
      </c>
      <c r="H1072" s="8" t="str">
        <f>IF(C1072="","",IF(ISERROR(AVERAGE(ESITI_QUESTIONARI!N1072:T1072,ESITI_QUESTIONARI!V1072:X1072,ESITI_QUESTIONARI!Z1072:AD1072,ESITI_QUESTIONARI!AF1072:AH1072,ESITI_QUESTIONARI!AJ1072:AL1072,ESITI_QUESTIONARI!AN1072,ESITI_QUESTIONARI!AQ1072)),"NON RISPONDE",AVERAGE(ESITI_QUESTIONARI!N1072:T1072,ESITI_QUESTIONARI!V1072:X1072,ESITI_QUESTIONARI!Z1072:AD1072,ESITI_QUESTIONARI!AF1072:AH1072,ESITI_QUESTIONARI!AJ1072:AL1072,ESITI_QUESTIONARI!AN1072,ESITI_QUESTIONARI!AQ1072)))</f>
        <v/>
      </c>
    </row>
    <row r="1073" spans="1:8">
      <c r="A1073" t="str">
        <f>IF(ESITI_QUESTIONARI!A1073="","",TRIM(ESITI_QUESTIONARI!A1073))</f>
        <v/>
      </c>
      <c r="B1073" t="str">
        <f t="shared" si="17"/>
        <v/>
      </c>
      <c r="C1073" t="str">
        <f>IF(ESITI_QUESTIONARI!C1073="","",TRIM(ESITI_QUESTIONARI!C1073))</f>
        <v/>
      </c>
      <c r="D1073" t="str">
        <f>IFERROR(UPPER(TRIM(ESITI_QUESTIONARI!U1073)),"")</f>
        <v/>
      </c>
      <c r="E1073" t="str">
        <f>IFERROR(UPPER(TRIM(ESITI_QUESTIONARI!Y1073)),"")</f>
        <v/>
      </c>
      <c r="F1073" t="str">
        <f>IFERROR(UPPER(TRIM(ESITI_QUESTIONARI!AE1073)),"")</f>
        <v/>
      </c>
      <c r="G1073" t="str">
        <f>IFERROR(UPPER(TRIM(ESITI_QUESTIONARI!AI1073)),"")</f>
        <v/>
      </c>
      <c r="H1073" s="8" t="str">
        <f>IF(C1073="","",IF(ISERROR(AVERAGE(ESITI_QUESTIONARI!N1073:T1073,ESITI_QUESTIONARI!V1073:X1073,ESITI_QUESTIONARI!Z1073:AD1073,ESITI_QUESTIONARI!AF1073:AH1073,ESITI_QUESTIONARI!AJ1073:AL1073,ESITI_QUESTIONARI!AN1073,ESITI_QUESTIONARI!AQ1073)),"NON RISPONDE",AVERAGE(ESITI_QUESTIONARI!N1073:T1073,ESITI_QUESTIONARI!V1073:X1073,ESITI_QUESTIONARI!Z1073:AD1073,ESITI_QUESTIONARI!AF1073:AH1073,ESITI_QUESTIONARI!AJ1073:AL1073,ESITI_QUESTIONARI!AN1073,ESITI_QUESTIONARI!AQ1073)))</f>
        <v/>
      </c>
    </row>
    <row r="1074" spans="1:8">
      <c r="A1074" t="str">
        <f>IF(ESITI_QUESTIONARI!A1074="","",TRIM(ESITI_QUESTIONARI!A1074))</f>
        <v/>
      </c>
      <c r="B1074" t="str">
        <f t="shared" si="17"/>
        <v/>
      </c>
      <c r="C1074" t="str">
        <f>IF(ESITI_QUESTIONARI!C1074="","",TRIM(ESITI_QUESTIONARI!C1074))</f>
        <v/>
      </c>
      <c r="D1074" t="str">
        <f>IFERROR(UPPER(TRIM(ESITI_QUESTIONARI!U1074)),"")</f>
        <v/>
      </c>
      <c r="E1074" t="str">
        <f>IFERROR(UPPER(TRIM(ESITI_QUESTIONARI!Y1074)),"")</f>
        <v/>
      </c>
      <c r="F1074" t="str">
        <f>IFERROR(UPPER(TRIM(ESITI_QUESTIONARI!AE1074)),"")</f>
        <v/>
      </c>
      <c r="G1074" t="str">
        <f>IFERROR(UPPER(TRIM(ESITI_QUESTIONARI!AI1074)),"")</f>
        <v/>
      </c>
      <c r="H1074" s="8" t="str">
        <f>IF(C1074="","",IF(ISERROR(AVERAGE(ESITI_QUESTIONARI!N1074:T1074,ESITI_QUESTIONARI!V1074:X1074,ESITI_QUESTIONARI!Z1074:AD1074,ESITI_QUESTIONARI!AF1074:AH1074,ESITI_QUESTIONARI!AJ1074:AL1074,ESITI_QUESTIONARI!AN1074,ESITI_QUESTIONARI!AQ1074)),"NON RISPONDE",AVERAGE(ESITI_QUESTIONARI!N1074:T1074,ESITI_QUESTIONARI!V1074:X1074,ESITI_QUESTIONARI!Z1074:AD1074,ESITI_QUESTIONARI!AF1074:AH1074,ESITI_QUESTIONARI!AJ1074:AL1074,ESITI_QUESTIONARI!AN1074,ESITI_QUESTIONARI!AQ1074)))</f>
        <v/>
      </c>
    </row>
    <row r="1075" spans="1:8">
      <c r="A1075" t="str">
        <f>IF(ESITI_QUESTIONARI!A1075="","",TRIM(ESITI_QUESTIONARI!A1075))</f>
        <v/>
      </c>
      <c r="B1075" t="str">
        <f t="shared" si="17"/>
        <v/>
      </c>
      <c r="C1075" t="str">
        <f>IF(ESITI_QUESTIONARI!C1075="","",TRIM(ESITI_QUESTIONARI!C1075))</f>
        <v/>
      </c>
      <c r="D1075" t="str">
        <f>IFERROR(UPPER(TRIM(ESITI_QUESTIONARI!U1075)),"")</f>
        <v/>
      </c>
      <c r="E1075" t="str">
        <f>IFERROR(UPPER(TRIM(ESITI_QUESTIONARI!Y1075)),"")</f>
        <v/>
      </c>
      <c r="F1075" t="str">
        <f>IFERROR(UPPER(TRIM(ESITI_QUESTIONARI!AE1075)),"")</f>
        <v/>
      </c>
      <c r="G1075" t="str">
        <f>IFERROR(UPPER(TRIM(ESITI_QUESTIONARI!AI1075)),"")</f>
        <v/>
      </c>
      <c r="H1075" s="8" t="str">
        <f>IF(C1075="","",IF(ISERROR(AVERAGE(ESITI_QUESTIONARI!N1075:T1075,ESITI_QUESTIONARI!V1075:X1075,ESITI_QUESTIONARI!Z1075:AD1075,ESITI_QUESTIONARI!AF1075:AH1075,ESITI_QUESTIONARI!AJ1075:AL1075,ESITI_QUESTIONARI!AN1075,ESITI_QUESTIONARI!AQ1075)),"NON RISPONDE",AVERAGE(ESITI_QUESTIONARI!N1075:T1075,ESITI_QUESTIONARI!V1075:X1075,ESITI_QUESTIONARI!Z1075:AD1075,ESITI_QUESTIONARI!AF1075:AH1075,ESITI_QUESTIONARI!AJ1075:AL1075,ESITI_QUESTIONARI!AN1075,ESITI_QUESTIONARI!AQ1075)))</f>
        <v/>
      </c>
    </row>
    <row r="1076" spans="1:8">
      <c r="A1076" t="str">
        <f>IF(ESITI_QUESTIONARI!A1076="","",TRIM(ESITI_QUESTIONARI!A1076))</f>
        <v/>
      </c>
      <c r="B1076" t="str">
        <f t="shared" si="17"/>
        <v/>
      </c>
      <c r="C1076" t="str">
        <f>IF(ESITI_QUESTIONARI!C1076="","",TRIM(ESITI_QUESTIONARI!C1076))</f>
        <v/>
      </c>
      <c r="D1076" t="str">
        <f>IFERROR(UPPER(TRIM(ESITI_QUESTIONARI!U1076)),"")</f>
        <v/>
      </c>
      <c r="E1076" t="str">
        <f>IFERROR(UPPER(TRIM(ESITI_QUESTIONARI!Y1076)),"")</f>
        <v/>
      </c>
      <c r="F1076" t="str">
        <f>IFERROR(UPPER(TRIM(ESITI_QUESTIONARI!AE1076)),"")</f>
        <v/>
      </c>
      <c r="G1076" t="str">
        <f>IFERROR(UPPER(TRIM(ESITI_QUESTIONARI!AI1076)),"")</f>
        <v/>
      </c>
      <c r="H1076" s="8" t="str">
        <f>IF(C1076="","",IF(ISERROR(AVERAGE(ESITI_QUESTIONARI!N1076:T1076,ESITI_QUESTIONARI!V1076:X1076,ESITI_QUESTIONARI!Z1076:AD1076,ESITI_QUESTIONARI!AF1076:AH1076,ESITI_QUESTIONARI!AJ1076:AL1076,ESITI_QUESTIONARI!AN1076,ESITI_QUESTIONARI!AQ1076)),"NON RISPONDE",AVERAGE(ESITI_QUESTIONARI!N1076:T1076,ESITI_QUESTIONARI!V1076:X1076,ESITI_QUESTIONARI!Z1076:AD1076,ESITI_QUESTIONARI!AF1076:AH1076,ESITI_QUESTIONARI!AJ1076:AL1076,ESITI_QUESTIONARI!AN1076,ESITI_QUESTIONARI!AQ1076)))</f>
        <v/>
      </c>
    </row>
    <row r="1077" spans="1:8">
      <c r="A1077" t="str">
        <f>IF(ESITI_QUESTIONARI!A1077="","",TRIM(ESITI_QUESTIONARI!A1077))</f>
        <v/>
      </c>
      <c r="B1077" t="str">
        <f t="shared" si="17"/>
        <v/>
      </c>
      <c r="C1077" t="str">
        <f>IF(ESITI_QUESTIONARI!C1077="","",TRIM(ESITI_QUESTIONARI!C1077))</f>
        <v/>
      </c>
      <c r="D1077" t="str">
        <f>IFERROR(UPPER(TRIM(ESITI_QUESTIONARI!U1077)),"")</f>
        <v/>
      </c>
      <c r="E1077" t="str">
        <f>IFERROR(UPPER(TRIM(ESITI_QUESTIONARI!Y1077)),"")</f>
        <v/>
      </c>
      <c r="F1077" t="str">
        <f>IFERROR(UPPER(TRIM(ESITI_QUESTIONARI!AE1077)),"")</f>
        <v/>
      </c>
      <c r="G1077" t="str">
        <f>IFERROR(UPPER(TRIM(ESITI_QUESTIONARI!AI1077)),"")</f>
        <v/>
      </c>
      <c r="H1077" s="8" t="str">
        <f>IF(C1077="","",IF(ISERROR(AVERAGE(ESITI_QUESTIONARI!N1077:T1077,ESITI_QUESTIONARI!V1077:X1077,ESITI_QUESTIONARI!Z1077:AD1077,ESITI_QUESTIONARI!AF1077:AH1077,ESITI_QUESTIONARI!AJ1077:AL1077,ESITI_QUESTIONARI!AN1077,ESITI_QUESTIONARI!AQ1077)),"NON RISPONDE",AVERAGE(ESITI_QUESTIONARI!N1077:T1077,ESITI_QUESTIONARI!V1077:X1077,ESITI_QUESTIONARI!Z1077:AD1077,ESITI_QUESTIONARI!AF1077:AH1077,ESITI_QUESTIONARI!AJ1077:AL1077,ESITI_QUESTIONARI!AN1077,ESITI_QUESTIONARI!AQ1077)))</f>
        <v/>
      </c>
    </row>
    <row r="1078" spans="1:8">
      <c r="A1078" t="str">
        <f>IF(ESITI_QUESTIONARI!A1078="","",TRIM(ESITI_QUESTIONARI!A1078))</f>
        <v/>
      </c>
      <c r="B1078" t="str">
        <f t="shared" si="17"/>
        <v/>
      </c>
      <c r="C1078" t="str">
        <f>IF(ESITI_QUESTIONARI!C1078="","",TRIM(ESITI_QUESTIONARI!C1078))</f>
        <v/>
      </c>
      <c r="D1078" t="str">
        <f>IFERROR(UPPER(TRIM(ESITI_QUESTIONARI!U1078)),"")</f>
        <v/>
      </c>
      <c r="E1078" t="str">
        <f>IFERROR(UPPER(TRIM(ESITI_QUESTIONARI!Y1078)),"")</f>
        <v/>
      </c>
      <c r="F1078" t="str">
        <f>IFERROR(UPPER(TRIM(ESITI_QUESTIONARI!AE1078)),"")</f>
        <v/>
      </c>
      <c r="G1078" t="str">
        <f>IFERROR(UPPER(TRIM(ESITI_QUESTIONARI!AI1078)),"")</f>
        <v/>
      </c>
      <c r="H1078" s="8" t="str">
        <f>IF(C1078="","",IF(ISERROR(AVERAGE(ESITI_QUESTIONARI!N1078:T1078,ESITI_QUESTIONARI!V1078:X1078,ESITI_QUESTIONARI!Z1078:AD1078,ESITI_QUESTIONARI!AF1078:AH1078,ESITI_QUESTIONARI!AJ1078:AL1078,ESITI_QUESTIONARI!AN1078,ESITI_QUESTIONARI!AQ1078)),"NON RISPONDE",AVERAGE(ESITI_QUESTIONARI!N1078:T1078,ESITI_QUESTIONARI!V1078:X1078,ESITI_QUESTIONARI!Z1078:AD1078,ESITI_QUESTIONARI!AF1078:AH1078,ESITI_QUESTIONARI!AJ1078:AL1078,ESITI_QUESTIONARI!AN1078,ESITI_QUESTIONARI!AQ1078)))</f>
        <v/>
      </c>
    </row>
    <row r="1079" spans="1:8">
      <c r="A1079" t="str">
        <f>IF(ESITI_QUESTIONARI!A1079="","",TRIM(ESITI_QUESTIONARI!A1079))</f>
        <v/>
      </c>
      <c r="B1079" t="str">
        <f t="shared" si="17"/>
        <v/>
      </c>
      <c r="C1079" t="str">
        <f>IF(ESITI_QUESTIONARI!C1079="","",TRIM(ESITI_QUESTIONARI!C1079))</f>
        <v/>
      </c>
      <c r="D1079" t="str">
        <f>IFERROR(UPPER(TRIM(ESITI_QUESTIONARI!U1079)),"")</f>
        <v/>
      </c>
      <c r="E1079" t="str">
        <f>IFERROR(UPPER(TRIM(ESITI_QUESTIONARI!Y1079)),"")</f>
        <v/>
      </c>
      <c r="F1079" t="str">
        <f>IFERROR(UPPER(TRIM(ESITI_QUESTIONARI!AE1079)),"")</f>
        <v/>
      </c>
      <c r="G1079" t="str">
        <f>IFERROR(UPPER(TRIM(ESITI_QUESTIONARI!AI1079)),"")</f>
        <v/>
      </c>
      <c r="H1079" s="8" t="str">
        <f>IF(C1079="","",IF(ISERROR(AVERAGE(ESITI_QUESTIONARI!N1079:T1079,ESITI_QUESTIONARI!V1079:X1079,ESITI_QUESTIONARI!Z1079:AD1079,ESITI_QUESTIONARI!AF1079:AH1079,ESITI_QUESTIONARI!AJ1079:AL1079,ESITI_QUESTIONARI!AN1079,ESITI_QUESTIONARI!AQ1079)),"NON RISPONDE",AVERAGE(ESITI_QUESTIONARI!N1079:T1079,ESITI_QUESTIONARI!V1079:X1079,ESITI_QUESTIONARI!Z1079:AD1079,ESITI_QUESTIONARI!AF1079:AH1079,ESITI_QUESTIONARI!AJ1079:AL1079,ESITI_QUESTIONARI!AN1079,ESITI_QUESTIONARI!AQ1079)))</f>
        <v/>
      </c>
    </row>
    <row r="1080" spans="1:8">
      <c r="A1080" t="str">
        <f>IF(ESITI_QUESTIONARI!A1080="","",TRIM(ESITI_QUESTIONARI!A1080))</f>
        <v/>
      </c>
      <c r="B1080" t="str">
        <f t="shared" si="17"/>
        <v/>
      </c>
      <c r="C1080" t="str">
        <f>IF(ESITI_QUESTIONARI!C1080="","",TRIM(ESITI_QUESTIONARI!C1080))</f>
        <v/>
      </c>
      <c r="D1080" t="str">
        <f>IFERROR(UPPER(TRIM(ESITI_QUESTIONARI!U1080)),"")</f>
        <v/>
      </c>
      <c r="E1080" t="str">
        <f>IFERROR(UPPER(TRIM(ESITI_QUESTIONARI!Y1080)),"")</f>
        <v/>
      </c>
      <c r="F1080" t="str">
        <f>IFERROR(UPPER(TRIM(ESITI_QUESTIONARI!AE1080)),"")</f>
        <v/>
      </c>
      <c r="G1080" t="str">
        <f>IFERROR(UPPER(TRIM(ESITI_QUESTIONARI!AI1080)),"")</f>
        <v/>
      </c>
      <c r="H1080" s="8" t="str">
        <f>IF(C1080="","",IF(ISERROR(AVERAGE(ESITI_QUESTIONARI!N1080:T1080,ESITI_QUESTIONARI!V1080:X1080,ESITI_QUESTIONARI!Z1080:AD1080,ESITI_QUESTIONARI!AF1080:AH1080,ESITI_QUESTIONARI!AJ1080:AL1080,ESITI_QUESTIONARI!AN1080,ESITI_QUESTIONARI!AQ1080)),"NON RISPONDE",AVERAGE(ESITI_QUESTIONARI!N1080:T1080,ESITI_QUESTIONARI!V1080:X1080,ESITI_QUESTIONARI!Z1080:AD1080,ESITI_QUESTIONARI!AF1080:AH1080,ESITI_QUESTIONARI!AJ1080:AL1080,ESITI_QUESTIONARI!AN1080,ESITI_QUESTIONARI!AQ1080)))</f>
        <v/>
      </c>
    </row>
    <row r="1081" spans="1:8">
      <c r="A1081" t="str">
        <f>IF(ESITI_QUESTIONARI!A1081="","",TRIM(ESITI_QUESTIONARI!A1081))</f>
        <v/>
      </c>
      <c r="B1081" t="str">
        <f t="shared" si="17"/>
        <v/>
      </c>
      <c r="C1081" t="str">
        <f>IF(ESITI_QUESTIONARI!C1081="","",TRIM(ESITI_QUESTIONARI!C1081))</f>
        <v/>
      </c>
      <c r="D1081" t="str">
        <f>IFERROR(UPPER(TRIM(ESITI_QUESTIONARI!U1081)),"")</f>
        <v/>
      </c>
      <c r="E1081" t="str">
        <f>IFERROR(UPPER(TRIM(ESITI_QUESTIONARI!Y1081)),"")</f>
        <v/>
      </c>
      <c r="F1081" t="str">
        <f>IFERROR(UPPER(TRIM(ESITI_QUESTIONARI!AE1081)),"")</f>
        <v/>
      </c>
      <c r="G1081" t="str">
        <f>IFERROR(UPPER(TRIM(ESITI_QUESTIONARI!AI1081)),"")</f>
        <v/>
      </c>
      <c r="H1081" s="8" t="str">
        <f>IF(C1081="","",IF(ISERROR(AVERAGE(ESITI_QUESTIONARI!N1081:T1081,ESITI_QUESTIONARI!V1081:X1081,ESITI_QUESTIONARI!Z1081:AD1081,ESITI_QUESTIONARI!AF1081:AH1081,ESITI_QUESTIONARI!AJ1081:AL1081,ESITI_QUESTIONARI!AN1081,ESITI_QUESTIONARI!AQ1081)),"NON RISPONDE",AVERAGE(ESITI_QUESTIONARI!N1081:T1081,ESITI_QUESTIONARI!V1081:X1081,ESITI_QUESTIONARI!Z1081:AD1081,ESITI_QUESTIONARI!AF1081:AH1081,ESITI_QUESTIONARI!AJ1081:AL1081,ESITI_QUESTIONARI!AN1081,ESITI_QUESTIONARI!AQ1081)))</f>
        <v/>
      </c>
    </row>
    <row r="1082" spans="1:8">
      <c r="A1082" t="str">
        <f>IF(ESITI_QUESTIONARI!A1082="","",TRIM(ESITI_QUESTIONARI!A1082))</f>
        <v/>
      </c>
      <c r="B1082" t="str">
        <f t="shared" si="17"/>
        <v/>
      </c>
      <c r="C1082" t="str">
        <f>IF(ESITI_QUESTIONARI!C1082="","",TRIM(ESITI_QUESTIONARI!C1082))</f>
        <v/>
      </c>
      <c r="D1082" t="str">
        <f>IFERROR(UPPER(TRIM(ESITI_QUESTIONARI!U1082)),"")</f>
        <v/>
      </c>
      <c r="E1082" t="str">
        <f>IFERROR(UPPER(TRIM(ESITI_QUESTIONARI!Y1082)),"")</f>
        <v/>
      </c>
      <c r="F1082" t="str">
        <f>IFERROR(UPPER(TRIM(ESITI_QUESTIONARI!AE1082)),"")</f>
        <v/>
      </c>
      <c r="G1082" t="str">
        <f>IFERROR(UPPER(TRIM(ESITI_QUESTIONARI!AI1082)),"")</f>
        <v/>
      </c>
      <c r="H1082" s="8" t="str">
        <f>IF(C1082="","",IF(ISERROR(AVERAGE(ESITI_QUESTIONARI!N1082:T1082,ESITI_QUESTIONARI!V1082:X1082,ESITI_QUESTIONARI!Z1082:AD1082,ESITI_QUESTIONARI!AF1082:AH1082,ESITI_QUESTIONARI!AJ1082:AL1082,ESITI_QUESTIONARI!AN1082,ESITI_QUESTIONARI!AQ1082)),"NON RISPONDE",AVERAGE(ESITI_QUESTIONARI!N1082:T1082,ESITI_QUESTIONARI!V1082:X1082,ESITI_QUESTIONARI!Z1082:AD1082,ESITI_QUESTIONARI!AF1082:AH1082,ESITI_QUESTIONARI!AJ1082:AL1082,ESITI_QUESTIONARI!AN1082,ESITI_QUESTIONARI!AQ1082)))</f>
        <v/>
      </c>
    </row>
    <row r="1083" spans="1:8">
      <c r="A1083" t="str">
        <f>IF(ESITI_QUESTIONARI!A1083="","",TRIM(ESITI_QUESTIONARI!A1083))</f>
        <v/>
      </c>
      <c r="B1083" t="str">
        <f t="shared" si="17"/>
        <v/>
      </c>
      <c r="C1083" t="str">
        <f>IF(ESITI_QUESTIONARI!C1083="","",TRIM(ESITI_QUESTIONARI!C1083))</f>
        <v/>
      </c>
      <c r="D1083" t="str">
        <f>IFERROR(UPPER(TRIM(ESITI_QUESTIONARI!U1083)),"")</f>
        <v/>
      </c>
      <c r="E1083" t="str">
        <f>IFERROR(UPPER(TRIM(ESITI_QUESTIONARI!Y1083)),"")</f>
        <v/>
      </c>
      <c r="F1083" t="str">
        <f>IFERROR(UPPER(TRIM(ESITI_QUESTIONARI!AE1083)),"")</f>
        <v/>
      </c>
      <c r="G1083" t="str">
        <f>IFERROR(UPPER(TRIM(ESITI_QUESTIONARI!AI1083)),"")</f>
        <v/>
      </c>
      <c r="H1083" s="8" t="str">
        <f>IF(C1083="","",IF(ISERROR(AVERAGE(ESITI_QUESTIONARI!N1083:T1083,ESITI_QUESTIONARI!V1083:X1083,ESITI_QUESTIONARI!Z1083:AD1083,ESITI_QUESTIONARI!AF1083:AH1083,ESITI_QUESTIONARI!AJ1083:AL1083,ESITI_QUESTIONARI!AN1083,ESITI_QUESTIONARI!AQ1083)),"NON RISPONDE",AVERAGE(ESITI_QUESTIONARI!N1083:T1083,ESITI_QUESTIONARI!V1083:X1083,ESITI_QUESTIONARI!Z1083:AD1083,ESITI_QUESTIONARI!AF1083:AH1083,ESITI_QUESTIONARI!AJ1083:AL1083,ESITI_QUESTIONARI!AN1083,ESITI_QUESTIONARI!AQ1083)))</f>
        <v/>
      </c>
    </row>
    <row r="1084" spans="1:8">
      <c r="A1084" t="str">
        <f>IF(ESITI_QUESTIONARI!A1084="","",TRIM(ESITI_QUESTIONARI!A1084))</f>
        <v/>
      </c>
      <c r="B1084" t="str">
        <f t="shared" si="17"/>
        <v/>
      </c>
      <c r="C1084" t="str">
        <f>IF(ESITI_QUESTIONARI!C1084="","",TRIM(ESITI_QUESTIONARI!C1084))</f>
        <v/>
      </c>
      <c r="D1084" t="str">
        <f>IFERROR(UPPER(TRIM(ESITI_QUESTIONARI!U1084)),"")</f>
        <v/>
      </c>
      <c r="E1084" t="str">
        <f>IFERROR(UPPER(TRIM(ESITI_QUESTIONARI!Y1084)),"")</f>
        <v/>
      </c>
      <c r="F1084" t="str">
        <f>IFERROR(UPPER(TRIM(ESITI_QUESTIONARI!AE1084)),"")</f>
        <v/>
      </c>
      <c r="G1084" t="str">
        <f>IFERROR(UPPER(TRIM(ESITI_QUESTIONARI!AI1084)),"")</f>
        <v/>
      </c>
      <c r="H1084" s="8" t="str">
        <f>IF(C1084="","",IF(ISERROR(AVERAGE(ESITI_QUESTIONARI!N1084:T1084,ESITI_QUESTIONARI!V1084:X1084,ESITI_QUESTIONARI!Z1084:AD1084,ESITI_QUESTIONARI!AF1084:AH1084,ESITI_QUESTIONARI!AJ1084:AL1084,ESITI_QUESTIONARI!AN1084,ESITI_QUESTIONARI!AQ1084)),"NON RISPONDE",AVERAGE(ESITI_QUESTIONARI!N1084:T1084,ESITI_QUESTIONARI!V1084:X1084,ESITI_QUESTIONARI!Z1084:AD1084,ESITI_QUESTIONARI!AF1084:AH1084,ESITI_QUESTIONARI!AJ1084:AL1084,ESITI_QUESTIONARI!AN1084,ESITI_QUESTIONARI!AQ1084)))</f>
        <v/>
      </c>
    </row>
    <row r="1085" spans="1:8">
      <c r="A1085" t="str">
        <f>IF(ESITI_QUESTIONARI!A1085="","",TRIM(ESITI_QUESTIONARI!A1085))</f>
        <v/>
      </c>
      <c r="B1085" t="str">
        <f t="shared" si="17"/>
        <v/>
      </c>
      <c r="C1085" t="str">
        <f>IF(ESITI_QUESTIONARI!C1085="","",TRIM(ESITI_QUESTIONARI!C1085))</f>
        <v/>
      </c>
      <c r="D1085" t="str">
        <f>IFERROR(UPPER(TRIM(ESITI_QUESTIONARI!U1085)),"")</f>
        <v/>
      </c>
      <c r="E1085" t="str">
        <f>IFERROR(UPPER(TRIM(ESITI_QUESTIONARI!Y1085)),"")</f>
        <v/>
      </c>
      <c r="F1085" t="str">
        <f>IFERROR(UPPER(TRIM(ESITI_QUESTIONARI!AE1085)),"")</f>
        <v/>
      </c>
      <c r="G1085" t="str">
        <f>IFERROR(UPPER(TRIM(ESITI_QUESTIONARI!AI1085)),"")</f>
        <v/>
      </c>
      <c r="H1085" s="8" t="str">
        <f>IF(C1085="","",IF(ISERROR(AVERAGE(ESITI_QUESTIONARI!N1085:T1085,ESITI_QUESTIONARI!V1085:X1085,ESITI_QUESTIONARI!Z1085:AD1085,ESITI_QUESTIONARI!AF1085:AH1085,ESITI_QUESTIONARI!AJ1085:AL1085,ESITI_QUESTIONARI!AN1085,ESITI_QUESTIONARI!AQ1085)),"NON RISPONDE",AVERAGE(ESITI_QUESTIONARI!N1085:T1085,ESITI_QUESTIONARI!V1085:X1085,ESITI_QUESTIONARI!Z1085:AD1085,ESITI_QUESTIONARI!AF1085:AH1085,ESITI_QUESTIONARI!AJ1085:AL1085,ESITI_QUESTIONARI!AN1085,ESITI_QUESTIONARI!AQ1085)))</f>
        <v/>
      </c>
    </row>
    <row r="1086" spans="1:8">
      <c r="A1086" t="str">
        <f>IF(ESITI_QUESTIONARI!A1086="","",TRIM(ESITI_QUESTIONARI!A1086))</f>
        <v/>
      </c>
      <c r="B1086" t="str">
        <f t="shared" si="17"/>
        <v/>
      </c>
      <c r="C1086" t="str">
        <f>IF(ESITI_QUESTIONARI!C1086="","",TRIM(ESITI_QUESTIONARI!C1086))</f>
        <v/>
      </c>
      <c r="D1086" t="str">
        <f>IFERROR(UPPER(TRIM(ESITI_QUESTIONARI!U1086)),"")</f>
        <v/>
      </c>
      <c r="E1086" t="str">
        <f>IFERROR(UPPER(TRIM(ESITI_QUESTIONARI!Y1086)),"")</f>
        <v/>
      </c>
      <c r="F1086" t="str">
        <f>IFERROR(UPPER(TRIM(ESITI_QUESTIONARI!AE1086)),"")</f>
        <v/>
      </c>
      <c r="G1086" t="str">
        <f>IFERROR(UPPER(TRIM(ESITI_QUESTIONARI!AI1086)),"")</f>
        <v/>
      </c>
      <c r="H1086" s="8" t="str">
        <f>IF(C1086="","",IF(ISERROR(AVERAGE(ESITI_QUESTIONARI!N1086:T1086,ESITI_QUESTIONARI!V1086:X1086,ESITI_QUESTIONARI!Z1086:AD1086,ESITI_QUESTIONARI!AF1086:AH1086,ESITI_QUESTIONARI!AJ1086:AL1086,ESITI_QUESTIONARI!AN1086,ESITI_QUESTIONARI!AQ1086)),"NON RISPONDE",AVERAGE(ESITI_QUESTIONARI!N1086:T1086,ESITI_QUESTIONARI!V1086:X1086,ESITI_QUESTIONARI!Z1086:AD1086,ESITI_QUESTIONARI!AF1086:AH1086,ESITI_QUESTIONARI!AJ1086:AL1086,ESITI_QUESTIONARI!AN1086,ESITI_QUESTIONARI!AQ1086)))</f>
        <v/>
      </c>
    </row>
    <row r="1087" spans="1:8">
      <c r="A1087" t="str">
        <f>IF(ESITI_QUESTIONARI!A1087="","",TRIM(ESITI_QUESTIONARI!A1087))</f>
        <v/>
      </c>
      <c r="B1087" t="str">
        <f t="shared" si="17"/>
        <v/>
      </c>
      <c r="C1087" t="str">
        <f>IF(ESITI_QUESTIONARI!C1087="","",TRIM(ESITI_QUESTIONARI!C1087))</f>
        <v/>
      </c>
      <c r="D1087" t="str">
        <f>IFERROR(UPPER(TRIM(ESITI_QUESTIONARI!U1087)),"")</f>
        <v/>
      </c>
      <c r="E1087" t="str">
        <f>IFERROR(UPPER(TRIM(ESITI_QUESTIONARI!Y1087)),"")</f>
        <v/>
      </c>
      <c r="F1087" t="str">
        <f>IFERROR(UPPER(TRIM(ESITI_QUESTIONARI!AE1087)),"")</f>
        <v/>
      </c>
      <c r="G1087" t="str">
        <f>IFERROR(UPPER(TRIM(ESITI_QUESTIONARI!AI1087)),"")</f>
        <v/>
      </c>
      <c r="H1087" s="8" t="str">
        <f>IF(C1087="","",IF(ISERROR(AVERAGE(ESITI_QUESTIONARI!N1087:T1087,ESITI_QUESTIONARI!V1087:X1087,ESITI_QUESTIONARI!Z1087:AD1087,ESITI_QUESTIONARI!AF1087:AH1087,ESITI_QUESTIONARI!AJ1087:AL1087,ESITI_QUESTIONARI!AN1087,ESITI_QUESTIONARI!AQ1087)),"NON RISPONDE",AVERAGE(ESITI_QUESTIONARI!N1087:T1087,ESITI_QUESTIONARI!V1087:X1087,ESITI_QUESTIONARI!Z1087:AD1087,ESITI_QUESTIONARI!AF1087:AH1087,ESITI_QUESTIONARI!AJ1087:AL1087,ESITI_QUESTIONARI!AN1087,ESITI_QUESTIONARI!AQ1087)))</f>
        <v/>
      </c>
    </row>
    <row r="1088" spans="1:8">
      <c r="A1088" t="str">
        <f>IF(ESITI_QUESTIONARI!A1088="","",TRIM(ESITI_QUESTIONARI!A1088))</f>
        <v/>
      </c>
      <c r="B1088" t="str">
        <f t="shared" si="17"/>
        <v/>
      </c>
      <c r="C1088" t="str">
        <f>IF(ESITI_QUESTIONARI!C1088="","",TRIM(ESITI_QUESTIONARI!C1088))</f>
        <v/>
      </c>
      <c r="D1088" t="str">
        <f>IFERROR(UPPER(TRIM(ESITI_QUESTIONARI!U1088)),"")</f>
        <v/>
      </c>
      <c r="E1088" t="str">
        <f>IFERROR(UPPER(TRIM(ESITI_QUESTIONARI!Y1088)),"")</f>
        <v/>
      </c>
      <c r="F1088" t="str">
        <f>IFERROR(UPPER(TRIM(ESITI_QUESTIONARI!AE1088)),"")</f>
        <v/>
      </c>
      <c r="G1088" t="str">
        <f>IFERROR(UPPER(TRIM(ESITI_QUESTIONARI!AI1088)),"")</f>
        <v/>
      </c>
      <c r="H1088" s="8" t="str">
        <f>IF(C1088="","",IF(ISERROR(AVERAGE(ESITI_QUESTIONARI!N1088:T1088,ESITI_QUESTIONARI!V1088:X1088,ESITI_QUESTIONARI!Z1088:AD1088,ESITI_QUESTIONARI!AF1088:AH1088,ESITI_QUESTIONARI!AJ1088:AL1088,ESITI_QUESTIONARI!AN1088,ESITI_QUESTIONARI!AQ1088)),"NON RISPONDE",AVERAGE(ESITI_QUESTIONARI!N1088:T1088,ESITI_QUESTIONARI!V1088:X1088,ESITI_QUESTIONARI!Z1088:AD1088,ESITI_QUESTIONARI!AF1088:AH1088,ESITI_QUESTIONARI!AJ1088:AL1088,ESITI_QUESTIONARI!AN1088,ESITI_QUESTIONARI!AQ1088)))</f>
        <v/>
      </c>
    </row>
    <row r="1089" spans="1:8">
      <c r="A1089" t="str">
        <f>IF(ESITI_QUESTIONARI!A1089="","",TRIM(ESITI_QUESTIONARI!A1089))</f>
        <v/>
      </c>
      <c r="B1089" t="str">
        <f t="shared" si="17"/>
        <v/>
      </c>
      <c r="C1089" t="str">
        <f>IF(ESITI_QUESTIONARI!C1089="","",TRIM(ESITI_QUESTIONARI!C1089))</f>
        <v/>
      </c>
      <c r="D1089" t="str">
        <f>IFERROR(UPPER(TRIM(ESITI_QUESTIONARI!U1089)),"")</f>
        <v/>
      </c>
      <c r="E1089" t="str">
        <f>IFERROR(UPPER(TRIM(ESITI_QUESTIONARI!Y1089)),"")</f>
        <v/>
      </c>
      <c r="F1089" t="str">
        <f>IFERROR(UPPER(TRIM(ESITI_QUESTIONARI!AE1089)),"")</f>
        <v/>
      </c>
      <c r="G1089" t="str">
        <f>IFERROR(UPPER(TRIM(ESITI_QUESTIONARI!AI1089)),"")</f>
        <v/>
      </c>
      <c r="H1089" s="8" t="str">
        <f>IF(C1089="","",IF(ISERROR(AVERAGE(ESITI_QUESTIONARI!N1089:T1089,ESITI_QUESTIONARI!V1089:X1089,ESITI_QUESTIONARI!Z1089:AD1089,ESITI_QUESTIONARI!AF1089:AH1089,ESITI_QUESTIONARI!AJ1089:AL1089,ESITI_QUESTIONARI!AN1089,ESITI_QUESTIONARI!AQ1089)),"NON RISPONDE",AVERAGE(ESITI_QUESTIONARI!N1089:T1089,ESITI_QUESTIONARI!V1089:X1089,ESITI_QUESTIONARI!Z1089:AD1089,ESITI_QUESTIONARI!AF1089:AH1089,ESITI_QUESTIONARI!AJ1089:AL1089,ESITI_QUESTIONARI!AN1089,ESITI_QUESTIONARI!AQ1089)))</f>
        <v/>
      </c>
    </row>
    <row r="1090" spans="1:8">
      <c r="A1090" t="str">
        <f>IF(ESITI_QUESTIONARI!A1090="","",TRIM(ESITI_QUESTIONARI!A1090))</f>
        <v/>
      </c>
      <c r="B1090" t="str">
        <f t="shared" si="17"/>
        <v/>
      </c>
      <c r="C1090" t="str">
        <f>IF(ESITI_QUESTIONARI!C1090="","",TRIM(ESITI_QUESTIONARI!C1090))</f>
        <v/>
      </c>
      <c r="D1090" t="str">
        <f>IFERROR(UPPER(TRIM(ESITI_QUESTIONARI!U1090)),"")</f>
        <v/>
      </c>
      <c r="E1090" t="str">
        <f>IFERROR(UPPER(TRIM(ESITI_QUESTIONARI!Y1090)),"")</f>
        <v/>
      </c>
      <c r="F1090" t="str">
        <f>IFERROR(UPPER(TRIM(ESITI_QUESTIONARI!AE1090)),"")</f>
        <v/>
      </c>
      <c r="G1090" t="str">
        <f>IFERROR(UPPER(TRIM(ESITI_QUESTIONARI!AI1090)),"")</f>
        <v/>
      </c>
      <c r="H1090" s="8" t="str">
        <f>IF(C1090="","",IF(ISERROR(AVERAGE(ESITI_QUESTIONARI!N1090:T1090,ESITI_QUESTIONARI!V1090:X1090,ESITI_QUESTIONARI!Z1090:AD1090,ESITI_QUESTIONARI!AF1090:AH1090,ESITI_QUESTIONARI!AJ1090:AL1090,ESITI_QUESTIONARI!AN1090,ESITI_QUESTIONARI!AQ1090)),"NON RISPONDE",AVERAGE(ESITI_QUESTIONARI!N1090:T1090,ESITI_QUESTIONARI!V1090:X1090,ESITI_QUESTIONARI!Z1090:AD1090,ESITI_QUESTIONARI!AF1090:AH1090,ESITI_QUESTIONARI!AJ1090:AL1090,ESITI_QUESTIONARI!AN1090,ESITI_QUESTIONARI!AQ1090)))</f>
        <v/>
      </c>
    </row>
    <row r="1091" spans="1:8">
      <c r="A1091" t="str">
        <f>IF(ESITI_QUESTIONARI!A1091="","",TRIM(ESITI_QUESTIONARI!A1091))</f>
        <v/>
      </c>
      <c r="B1091" t="str">
        <f t="shared" ref="B1091:B1154" si="18">IF(C1091="","",C1091)</f>
        <v/>
      </c>
      <c r="C1091" t="str">
        <f>IF(ESITI_QUESTIONARI!C1091="","",TRIM(ESITI_QUESTIONARI!C1091))</f>
        <v/>
      </c>
      <c r="D1091" t="str">
        <f>IFERROR(UPPER(TRIM(ESITI_QUESTIONARI!U1091)),"")</f>
        <v/>
      </c>
      <c r="E1091" t="str">
        <f>IFERROR(UPPER(TRIM(ESITI_QUESTIONARI!Y1091)),"")</f>
        <v/>
      </c>
      <c r="F1091" t="str">
        <f>IFERROR(UPPER(TRIM(ESITI_QUESTIONARI!AE1091)),"")</f>
        <v/>
      </c>
      <c r="G1091" t="str">
        <f>IFERROR(UPPER(TRIM(ESITI_QUESTIONARI!AI1091)),"")</f>
        <v/>
      </c>
      <c r="H1091" s="8" t="str">
        <f>IF(C1091="","",IF(ISERROR(AVERAGE(ESITI_QUESTIONARI!N1091:T1091,ESITI_QUESTIONARI!V1091:X1091,ESITI_QUESTIONARI!Z1091:AD1091,ESITI_QUESTIONARI!AF1091:AH1091,ESITI_QUESTIONARI!AJ1091:AL1091,ESITI_QUESTIONARI!AN1091,ESITI_QUESTIONARI!AQ1091)),"NON RISPONDE",AVERAGE(ESITI_QUESTIONARI!N1091:T1091,ESITI_QUESTIONARI!V1091:X1091,ESITI_QUESTIONARI!Z1091:AD1091,ESITI_QUESTIONARI!AF1091:AH1091,ESITI_QUESTIONARI!AJ1091:AL1091,ESITI_QUESTIONARI!AN1091,ESITI_QUESTIONARI!AQ1091)))</f>
        <v/>
      </c>
    </row>
    <row r="1092" spans="1:8">
      <c r="A1092" t="str">
        <f>IF(ESITI_QUESTIONARI!A1092="","",TRIM(ESITI_QUESTIONARI!A1092))</f>
        <v/>
      </c>
      <c r="B1092" t="str">
        <f t="shared" si="18"/>
        <v/>
      </c>
      <c r="C1092" t="str">
        <f>IF(ESITI_QUESTIONARI!C1092="","",TRIM(ESITI_QUESTIONARI!C1092))</f>
        <v/>
      </c>
      <c r="D1092" t="str">
        <f>IFERROR(UPPER(TRIM(ESITI_QUESTIONARI!U1092)),"")</f>
        <v/>
      </c>
      <c r="E1092" t="str">
        <f>IFERROR(UPPER(TRIM(ESITI_QUESTIONARI!Y1092)),"")</f>
        <v/>
      </c>
      <c r="F1092" t="str">
        <f>IFERROR(UPPER(TRIM(ESITI_QUESTIONARI!AE1092)),"")</f>
        <v/>
      </c>
      <c r="G1092" t="str">
        <f>IFERROR(UPPER(TRIM(ESITI_QUESTIONARI!AI1092)),"")</f>
        <v/>
      </c>
      <c r="H1092" s="8" t="str">
        <f>IF(C1092="","",IF(ISERROR(AVERAGE(ESITI_QUESTIONARI!N1092:T1092,ESITI_QUESTIONARI!V1092:X1092,ESITI_QUESTIONARI!Z1092:AD1092,ESITI_QUESTIONARI!AF1092:AH1092,ESITI_QUESTIONARI!AJ1092:AL1092,ESITI_QUESTIONARI!AN1092,ESITI_QUESTIONARI!AQ1092)),"NON RISPONDE",AVERAGE(ESITI_QUESTIONARI!N1092:T1092,ESITI_QUESTIONARI!V1092:X1092,ESITI_QUESTIONARI!Z1092:AD1092,ESITI_QUESTIONARI!AF1092:AH1092,ESITI_QUESTIONARI!AJ1092:AL1092,ESITI_QUESTIONARI!AN1092,ESITI_QUESTIONARI!AQ1092)))</f>
        <v/>
      </c>
    </row>
    <row r="1093" spans="1:8">
      <c r="A1093" t="str">
        <f>IF(ESITI_QUESTIONARI!A1093="","",TRIM(ESITI_QUESTIONARI!A1093))</f>
        <v/>
      </c>
      <c r="B1093" t="str">
        <f t="shared" si="18"/>
        <v/>
      </c>
      <c r="C1093" t="str">
        <f>IF(ESITI_QUESTIONARI!C1093="","",TRIM(ESITI_QUESTIONARI!C1093))</f>
        <v/>
      </c>
      <c r="D1093" t="str">
        <f>IFERROR(UPPER(TRIM(ESITI_QUESTIONARI!U1093)),"")</f>
        <v/>
      </c>
      <c r="E1093" t="str">
        <f>IFERROR(UPPER(TRIM(ESITI_QUESTIONARI!Y1093)),"")</f>
        <v/>
      </c>
      <c r="F1093" t="str">
        <f>IFERROR(UPPER(TRIM(ESITI_QUESTIONARI!AE1093)),"")</f>
        <v/>
      </c>
      <c r="G1093" t="str">
        <f>IFERROR(UPPER(TRIM(ESITI_QUESTIONARI!AI1093)),"")</f>
        <v/>
      </c>
      <c r="H1093" s="8" t="str">
        <f>IF(C1093="","",IF(ISERROR(AVERAGE(ESITI_QUESTIONARI!N1093:T1093,ESITI_QUESTIONARI!V1093:X1093,ESITI_QUESTIONARI!Z1093:AD1093,ESITI_QUESTIONARI!AF1093:AH1093,ESITI_QUESTIONARI!AJ1093:AL1093,ESITI_QUESTIONARI!AN1093,ESITI_QUESTIONARI!AQ1093)),"NON RISPONDE",AVERAGE(ESITI_QUESTIONARI!N1093:T1093,ESITI_QUESTIONARI!V1093:X1093,ESITI_QUESTIONARI!Z1093:AD1093,ESITI_QUESTIONARI!AF1093:AH1093,ESITI_QUESTIONARI!AJ1093:AL1093,ESITI_QUESTIONARI!AN1093,ESITI_QUESTIONARI!AQ1093)))</f>
        <v/>
      </c>
    </row>
    <row r="1094" spans="1:8">
      <c r="A1094" t="str">
        <f>IF(ESITI_QUESTIONARI!A1094="","",TRIM(ESITI_QUESTIONARI!A1094))</f>
        <v/>
      </c>
      <c r="B1094" t="str">
        <f t="shared" si="18"/>
        <v/>
      </c>
      <c r="C1094" t="str">
        <f>IF(ESITI_QUESTIONARI!C1094="","",TRIM(ESITI_QUESTIONARI!C1094))</f>
        <v/>
      </c>
      <c r="D1094" t="str">
        <f>IFERROR(UPPER(TRIM(ESITI_QUESTIONARI!U1094)),"")</f>
        <v/>
      </c>
      <c r="E1094" t="str">
        <f>IFERROR(UPPER(TRIM(ESITI_QUESTIONARI!Y1094)),"")</f>
        <v/>
      </c>
      <c r="F1094" t="str">
        <f>IFERROR(UPPER(TRIM(ESITI_QUESTIONARI!AE1094)),"")</f>
        <v/>
      </c>
      <c r="G1094" t="str">
        <f>IFERROR(UPPER(TRIM(ESITI_QUESTIONARI!AI1094)),"")</f>
        <v/>
      </c>
      <c r="H1094" s="8" t="str">
        <f>IF(C1094="","",IF(ISERROR(AVERAGE(ESITI_QUESTIONARI!N1094:T1094,ESITI_QUESTIONARI!V1094:X1094,ESITI_QUESTIONARI!Z1094:AD1094,ESITI_QUESTIONARI!AF1094:AH1094,ESITI_QUESTIONARI!AJ1094:AL1094,ESITI_QUESTIONARI!AN1094,ESITI_QUESTIONARI!AQ1094)),"NON RISPONDE",AVERAGE(ESITI_QUESTIONARI!N1094:T1094,ESITI_QUESTIONARI!V1094:X1094,ESITI_QUESTIONARI!Z1094:AD1094,ESITI_QUESTIONARI!AF1094:AH1094,ESITI_QUESTIONARI!AJ1094:AL1094,ESITI_QUESTIONARI!AN1094,ESITI_QUESTIONARI!AQ1094)))</f>
        <v/>
      </c>
    </row>
    <row r="1095" spans="1:8">
      <c r="A1095" t="str">
        <f>IF(ESITI_QUESTIONARI!A1095="","",TRIM(ESITI_QUESTIONARI!A1095))</f>
        <v/>
      </c>
      <c r="B1095" t="str">
        <f t="shared" si="18"/>
        <v/>
      </c>
      <c r="C1095" t="str">
        <f>IF(ESITI_QUESTIONARI!C1095="","",TRIM(ESITI_QUESTIONARI!C1095))</f>
        <v/>
      </c>
      <c r="D1095" t="str">
        <f>IFERROR(UPPER(TRIM(ESITI_QUESTIONARI!U1095)),"")</f>
        <v/>
      </c>
      <c r="E1095" t="str">
        <f>IFERROR(UPPER(TRIM(ESITI_QUESTIONARI!Y1095)),"")</f>
        <v/>
      </c>
      <c r="F1095" t="str">
        <f>IFERROR(UPPER(TRIM(ESITI_QUESTIONARI!AE1095)),"")</f>
        <v/>
      </c>
      <c r="G1095" t="str">
        <f>IFERROR(UPPER(TRIM(ESITI_QUESTIONARI!AI1095)),"")</f>
        <v/>
      </c>
      <c r="H1095" s="8" t="str">
        <f>IF(C1095="","",IF(ISERROR(AVERAGE(ESITI_QUESTIONARI!N1095:T1095,ESITI_QUESTIONARI!V1095:X1095,ESITI_QUESTIONARI!Z1095:AD1095,ESITI_QUESTIONARI!AF1095:AH1095,ESITI_QUESTIONARI!AJ1095:AL1095,ESITI_QUESTIONARI!AN1095,ESITI_QUESTIONARI!AQ1095)),"NON RISPONDE",AVERAGE(ESITI_QUESTIONARI!N1095:T1095,ESITI_QUESTIONARI!V1095:X1095,ESITI_QUESTIONARI!Z1095:AD1095,ESITI_QUESTIONARI!AF1095:AH1095,ESITI_QUESTIONARI!AJ1095:AL1095,ESITI_QUESTIONARI!AN1095,ESITI_QUESTIONARI!AQ1095)))</f>
        <v/>
      </c>
    </row>
    <row r="1096" spans="1:8">
      <c r="A1096" t="str">
        <f>IF(ESITI_QUESTIONARI!A1096="","",TRIM(ESITI_QUESTIONARI!A1096))</f>
        <v/>
      </c>
      <c r="B1096" t="str">
        <f t="shared" si="18"/>
        <v/>
      </c>
      <c r="C1096" t="str">
        <f>IF(ESITI_QUESTIONARI!C1096="","",TRIM(ESITI_QUESTIONARI!C1096))</f>
        <v/>
      </c>
      <c r="D1096" t="str">
        <f>IFERROR(UPPER(TRIM(ESITI_QUESTIONARI!U1096)),"")</f>
        <v/>
      </c>
      <c r="E1096" t="str">
        <f>IFERROR(UPPER(TRIM(ESITI_QUESTIONARI!Y1096)),"")</f>
        <v/>
      </c>
      <c r="F1096" t="str">
        <f>IFERROR(UPPER(TRIM(ESITI_QUESTIONARI!AE1096)),"")</f>
        <v/>
      </c>
      <c r="G1096" t="str">
        <f>IFERROR(UPPER(TRIM(ESITI_QUESTIONARI!AI1096)),"")</f>
        <v/>
      </c>
      <c r="H1096" s="8" t="str">
        <f>IF(C1096="","",IF(ISERROR(AVERAGE(ESITI_QUESTIONARI!N1096:T1096,ESITI_QUESTIONARI!V1096:X1096,ESITI_QUESTIONARI!Z1096:AD1096,ESITI_QUESTIONARI!AF1096:AH1096,ESITI_QUESTIONARI!AJ1096:AL1096,ESITI_QUESTIONARI!AN1096,ESITI_QUESTIONARI!AQ1096)),"NON RISPONDE",AVERAGE(ESITI_QUESTIONARI!N1096:T1096,ESITI_QUESTIONARI!V1096:X1096,ESITI_QUESTIONARI!Z1096:AD1096,ESITI_QUESTIONARI!AF1096:AH1096,ESITI_QUESTIONARI!AJ1096:AL1096,ESITI_QUESTIONARI!AN1096,ESITI_QUESTIONARI!AQ1096)))</f>
        <v/>
      </c>
    </row>
    <row r="1097" spans="1:8">
      <c r="A1097" t="str">
        <f>IF(ESITI_QUESTIONARI!A1097="","",TRIM(ESITI_QUESTIONARI!A1097))</f>
        <v/>
      </c>
      <c r="B1097" t="str">
        <f t="shared" si="18"/>
        <v/>
      </c>
      <c r="C1097" t="str">
        <f>IF(ESITI_QUESTIONARI!C1097="","",TRIM(ESITI_QUESTIONARI!C1097))</f>
        <v/>
      </c>
      <c r="D1097" t="str">
        <f>IFERROR(UPPER(TRIM(ESITI_QUESTIONARI!U1097)),"")</f>
        <v/>
      </c>
      <c r="E1097" t="str">
        <f>IFERROR(UPPER(TRIM(ESITI_QUESTIONARI!Y1097)),"")</f>
        <v/>
      </c>
      <c r="F1097" t="str">
        <f>IFERROR(UPPER(TRIM(ESITI_QUESTIONARI!AE1097)),"")</f>
        <v/>
      </c>
      <c r="G1097" t="str">
        <f>IFERROR(UPPER(TRIM(ESITI_QUESTIONARI!AI1097)),"")</f>
        <v/>
      </c>
      <c r="H1097" s="8" t="str">
        <f>IF(C1097="","",IF(ISERROR(AVERAGE(ESITI_QUESTIONARI!N1097:T1097,ESITI_QUESTIONARI!V1097:X1097,ESITI_QUESTIONARI!Z1097:AD1097,ESITI_QUESTIONARI!AF1097:AH1097,ESITI_QUESTIONARI!AJ1097:AL1097,ESITI_QUESTIONARI!AN1097,ESITI_QUESTIONARI!AQ1097)),"NON RISPONDE",AVERAGE(ESITI_QUESTIONARI!N1097:T1097,ESITI_QUESTIONARI!V1097:X1097,ESITI_QUESTIONARI!Z1097:AD1097,ESITI_QUESTIONARI!AF1097:AH1097,ESITI_QUESTIONARI!AJ1097:AL1097,ESITI_QUESTIONARI!AN1097,ESITI_QUESTIONARI!AQ1097)))</f>
        <v/>
      </c>
    </row>
    <row r="1098" spans="1:8">
      <c r="A1098" t="str">
        <f>IF(ESITI_QUESTIONARI!A1098="","",TRIM(ESITI_QUESTIONARI!A1098))</f>
        <v/>
      </c>
      <c r="B1098" t="str">
        <f t="shared" si="18"/>
        <v/>
      </c>
      <c r="C1098" t="str">
        <f>IF(ESITI_QUESTIONARI!C1098="","",TRIM(ESITI_QUESTIONARI!C1098))</f>
        <v/>
      </c>
      <c r="D1098" t="str">
        <f>IFERROR(UPPER(TRIM(ESITI_QUESTIONARI!U1098)),"")</f>
        <v/>
      </c>
      <c r="E1098" t="str">
        <f>IFERROR(UPPER(TRIM(ESITI_QUESTIONARI!Y1098)),"")</f>
        <v/>
      </c>
      <c r="F1098" t="str">
        <f>IFERROR(UPPER(TRIM(ESITI_QUESTIONARI!AE1098)),"")</f>
        <v/>
      </c>
      <c r="G1098" t="str">
        <f>IFERROR(UPPER(TRIM(ESITI_QUESTIONARI!AI1098)),"")</f>
        <v/>
      </c>
      <c r="H1098" s="8" t="str">
        <f>IF(C1098="","",IF(ISERROR(AVERAGE(ESITI_QUESTIONARI!N1098:T1098,ESITI_QUESTIONARI!V1098:X1098,ESITI_QUESTIONARI!Z1098:AD1098,ESITI_QUESTIONARI!AF1098:AH1098,ESITI_QUESTIONARI!AJ1098:AL1098,ESITI_QUESTIONARI!AN1098,ESITI_QUESTIONARI!AQ1098)),"NON RISPONDE",AVERAGE(ESITI_QUESTIONARI!N1098:T1098,ESITI_QUESTIONARI!V1098:X1098,ESITI_QUESTIONARI!Z1098:AD1098,ESITI_QUESTIONARI!AF1098:AH1098,ESITI_QUESTIONARI!AJ1098:AL1098,ESITI_QUESTIONARI!AN1098,ESITI_QUESTIONARI!AQ1098)))</f>
        <v/>
      </c>
    </row>
    <row r="1099" spans="1:8">
      <c r="A1099" t="str">
        <f>IF(ESITI_QUESTIONARI!A1099="","",TRIM(ESITI_QUESTIONARI!A1099))</f>
        <v/>
      </c>
      <c r="B1099" t="str">
        <f t="shared" si="18"/>
        <v/>
      </c>
      <c r="C1099" t="str">
        <f>IF(ESITI_QUESTIONARI!C1099="","",TRIM(ESITI_QUESTIONARI!C1099))</f>
        <v/>
      </c>
      <c r="D1099" t="str">
        <f>IFERROR(UPPER(TRIM(ESITI_QUESTIONARI!U1099)),"")</f>
        <v/>
      </c>
      <c r="E1099" t="str">
        <f>IFERROR(UPPER(TRIM(ESITI_QUESTIONARI!Y1099)),"")</f>
        <v/>
      </c>
      <c r="F1099" t="str">
        <f>IFERROR(UPPER(TRIM(ESITI_QUESTIONARI!AE1099)),"")</f>
        <v/>
      </c>
      <c r="G1099" t="str">
        <f>IFERROR(UPPER(TRIM(ESITI_QUESTIONARI!AI1099)),"")</f>
        <v/>
      </c>
      <c r="H1099" s="8" t="str">
        <f>IF(C1099="","",IF(ISERROR(AVERAGE(ESITI_QUESTIONARI!N1099:T1099,ESITI_QUESTIONARI!V1099:X1099,ESITI_QUESTIONARI!Z1099:AD1099,ESITI_QUESTIONARI!AF1099:AH1099,ESITI_QUESTIONARI!AJ1099:AL1099,ESITI_QUESTIONARI!AN1099,ESITI_QUESTIONARI!AQ1099)),"NON RISPONDE",AVERAGE(ESITI_QUESTIONARI!N1099:T1099,ESITI_QUESTIONARI!V1099:X1099,ESITI_QUESTIONARI!Z1099:AD1099,ESITI_QUESTIONARI!AF1099:AH1099,ESITI_QUESTIONARI!AJ1099:AL1099,ESITI_QUESTIONARI!AN1099,ESITI_QUESTIONARI!AQ1099)))</f>
        <v/>
      </c>
    </row>
    <row r="1100" spans="1:8">
      <c r="A1100" t="str">
        <f>IF(ESITI_QUESTIONARI!A1100="","",TRIM(ESITI_QUESTIONARI!A1100))</f>
        <v/>
      </c>
      <c r="B1100" t="str">
        <f t="shared" si="18"/>
        <v/>
      </c>
      <c r="C1100" t="str">
        <f>IF(ESITI_QUESTIONARI!C1100="","",TRIM(ESITI_QUESTIONARI!C1100))</f>
        <v/>
      </c>
      <c r="D1100" t="str">
        <f>IFERROR(UPPER(TRIM(ESITI_QUESTIONARI!U1100)),"")</f>
        <v/>
      </c>
      <c r="E1100" t="str">
        <f>IFERROR(UPPER(TRIM(ESITI_QUESTIONARI!Y1100)),"")</f>
        <v/>
      </c>
      <c r="F1100" t="str">
        <f>IFERROR(UPPER(TRIM(ESITI_QUESTIONARI!AE1100)),"")</f>
        <v/>
      </c>
      <c r="G1100" t="str">
        <f>IFERROR(UPPER(TRIM(ESITI_QUESTIONARI!AI1100)),"")</f>
        <v/>
      </c>
      <c r="H1100" s="8" t="str">
        <f>IF(C1100="","",IF(ISERROR(AVERAGE(ESITI_QUESTIONARI!N1100:T1100,ESITI_QUESTIONARI!V1100:X1100,ESITI_QUESTIONARI!Z1100:AD1100,ESITI_QUESTIONARI!AF1100:AH1100,ESITI_QUESTIONARI!AJ1100:AL1100,ESITI_QUESTIONARI!AN1100,ESITI_QUESTIONARI!AQ1100)),"NON RISPONDE",AVERAGE(ESITI_QUESTIONARI!N1100:T1100,ESITI_QUESTIONARI!V1100:X1100,ESITI_QUESTIONARI!Z1100:AD1100,ESITI_QUESTIONARI!AF1100:AH1100,ESITI_QUESTIONARI!AJ1100:AL1100,ESITI_QUESTIONARI!AN1100,ESITI_QUESTIONARI!AQ1100)))</f>
        <v/>
      </c>
    </row>
    <row r="1101" spans="1:8">
      <c r="A1101" t="str">
        <f>IF(ESITI_QUESTIONARI!A1101="","",TRIM(ESITI_QUESTIONARI!A1101))</f>
        <v/>
      </c>
      <c r="B1101" t="str">
        <f t="shared" si="18"/>
        <v/>
      </c>
      <c r="C1101" t="str">
        <f>IF(ESITI_QUESTIONARI!C1101="","",TRIM(ESITI_QUESTIONARI!C1101))</f>
        <v/>
      </c>
      <c r="D1101" t="str">
        <f>IFERROR(UPPER(TRIM(ESITI_QUESTIONARI!U1101)),"")</f>
        <v/>
      </c>
      <c r="E1101" t="str">
        <f>IFERROR(UPPER(TRIM(ESITI_QUESTIONARI!Y1101)),"")</f>
        <v/>
      </c>
      <c r="F1101" t="str">
        <f>IFERROR(UPPER(TRIM(ESITI_QUESTIONARI!AE1101)),"")</f>
        <v/>
      </c>
      <c r="G1101" t="str">
        <f>IFERROR(UPPER(TRIM(ESITI_QUESTIONARI!AI1101)),"")</f>
        <v/>
      </c>
      <c r="H1101" s="8" t="str">
        <f>IF(C1101="","",IF(ISERROR(AVERAGE(ESITI_QUESTIONARI!N1101:T1101,ESITI_QUESTIONARI!V1101:X1101,ESITI_QUESTIONARI!Z1101:AD1101,ESITI_QUESTIONARI!AF1101:AH1101,ESITI_QUESTIONARI!AJ1101:AL1101,ESITI_QUESTIONARI!AN1101,ESITI_QUESTIONARI!AQ1101)),"NON RISPONDE",AVERAGE(ESITI_QUESTIONARI!N1101:T1101,ESITI_QUESTIONARI!V1101:X1101,ESITI_QUESTIONARI!Z1101:AD1101,ESITI_QUESTIONARI!AF1101:AH1101,ESITI_QUESTIONARI!AJ1101:AL1101,ESITI_QUESTIONARI!AN1101,ESITI_QUESTIONARI!AQ1101)))</f>
        <v/>
      </c>
    </row>
    <row r="1102" spans="1:8">
      <c r="A1102" t="str">
        <f>IF(ESITI_QUESTIONARI!A1102="","",TRIM(ESITI_QUESTIONARI!A1102))</f>
        <v/>
      </c>
      <c r="B1102" t="str">
        <f t="shared" si="18"/>
        <v/>
      </c>
      <c r="C1102" t="str">
        <f>IF(ESITI_QUESTIONARI!C1102="","",TRIM(ESITI_QUESTIONARI!C1102))</f>
        <v/>
      </c>
      <c r="D1102" t="str">
        <f>IFERROR(UPPER(TRIM(ESITI_QUESTIONARI!U1102)),"")</f>
        <v/>
      </c>
      <c r="E1102" t="str">
        <f>IFERROR(UPPER(TRIM(ESITI_QUESTIONARI!Y1102)),"")</f>
        <v/>
      </c>
      <c r="F1102" t="str">
        <f>IFERROR(UPPER(TRIM(ESITI_QUESTIONARI!AE1102)),"")</f>
        <v/>
      </c>
      <c r="G1102" t="str">
        <f>IFERROR(UPPER(TRIM(ESITI_QUESTIONARI!AI1102)),"")</f>
        <v/>
      </c>
      <c r="H1102" s="8" t="str">
        <f>IF(C1102="","",IF(ISERROR(AVERAGE(ESITI_QUESTIONARI!N1102:T1102,ESITI_QUESTIONARI!V1102:X1102,ESITI_QUESTIONARI!Z1102:AD1102,ESITI_QUESTIONARI!AF1102:AH1102,ESITI_QUESTIONARI!AJ1102:AL1102,ESITI_QUESTIONARI!AN1102,ESITI_QUESTIONARI!AQ1102)),"NON RISPONDE",AVERAGE(ESITI_QUESTIONARI!N1102:T1102,ESITI_QUESTIONARI!V1102:X1102,ESITI_QUESTIONARI!Z1102:AD1102,ESITI_QUESTIONARI!AF1102:AH1102,ESITI_QUESTIONARI!AJ1102:AL1102,ESITI_QUESTIONARI!AN1102,ESITI_QUESTIONARI!AQ1102)))</f>
        <v/>
      </c>
    </row>
    <row r="1103" spans="1:8">
      <c r="A1103" t="str">
        <f>IF(ESITI_QUESTIONARI!A1103="","",TRIM(ESITI_QUESTIONARI!A1103))</f>
        <v/>
      </c>
      <c r="B1103" t="str">
        <f t="shared" si="18"/>
        <v/>
      </c>
      <c r="C1103" t="str">
        <f>IF(ESITI_QUESTIONARI!C1103="","",TRIM(ESITI_QUESTIONARI!C1103))</f>
        <v/>
      </c>
      <c r="D1103" t="str">
        <f>IFERROR(UPPER(TRIM(ESITI_QUESTIONARI!U1103)),"")</f>
        <v/>
      </c>
      <c r="E1103" t="str">
        <f>IFERROR(UPPER(TRIM(ESITI_QUESTIONARI!Y1103)),"")</f>
        <v/>
      </c>
      <c r="F1103" t="str">
        <f>IFERROR(UPPER(TRIM(ESITI_QUESTIONARI!AE1103)),"")</f>
        <v/>
      </c>
      <c r="G1103" t="str">
        <f>IFERROR(UPPER(TRIM(ESITI_QUESTIONARI!AI1103)),"")</f>
        <v/>
      </c>
      <c r="H1103" s="8" t="str">
        <f>IF(C1103="","",IF(ISERROR(AVERAGE(ESITI_QUESTIONARI!N1103:T1103,ESITI_QUESTIONARI!V1103:X1103,ESITI_QUESTIONARI!Z1103:AD1103,ESITI_QUESTIONARI!AF1103:AH1103,ESITI_QUESTIONARI!AJ1103:AL1103,ESITI_QUESTIONARI!AN1103,ESITI_QUESTIONARI!AQ1103)),"NON RISPONDE",AVERAGE(ESITI_QUESTIONARI!N1103:T1103,ESITI_QUESTIONARI!V1103:X1103,ESITI_QUESTIONARI!Z1103:AD1103,ESITI_QUESTIONARI!AF1103:AH1103,ESITI_QUESTIONARI!AJ1103:AL1103,ESITI_QUESTIONARI!AN1103,ESITI_QUESTIONARI!AQ1103)))</f>
        <v/>
      </c>
    </row>
    <row r="1104" spans="1:8">
      <c r="A1104" t="str">
        <f>IF(ESITI_QUESTIONARI!A1104="","",TRIM(ESITI_QUESTIONARI!A1104))</f>
        <v/>
      </c>
      <c r="B1104" t="str">
        <f t="shared" si="18"/>
        <v/>
      </c>
      <c r="C1104" t="str">
        <f>IF(ESITI_QUESTIONARI!C1104="","",TRIM(ESITI_QUESTIONARI!C1104))</f>
        <v/>
      </c>
      <c r="D1104" t="str">
        <f>IFERROR(UPPER(TRIM(ESITI_QUESTIONARI!U1104)),"")</f>
        <v/>
      </c>
      <c r="E1104" t="str">
        <f>IFERROR(UPPER(TRIM(ESITI_QUESTIONARI!Y1104)),"")</f>
        <v/>
      </c>
      <c r="F1104" t="str">
        <f>IFERROR(UPPER(TRIM(ESITI_QUESTIONARI!AE1104)),"")</f>
        <v/>
      </c>
      <c r="G1104" t="str">
        <f>IFERROR(UPPER(TRIM(ESITI_QUESTIONARI!AI1104)),"")</f>
        <v/>
      </c>
      <c r="H1104" s="8" t="str">
        <f>IF(C1104="","",IF(ISERROR(AVERAGE(ESITI_QUESTIONARI!N1104:T1104,ESITI_QUESTIONARI!V1104:X1104,ESITI_QUESTIONARI!Z1104:AD1104,ESITI_QUESTIONARI!AF1104:AH1104,ESITI_QUESTIONARI!AJ1104:AL1104,ESITI_QUESTIONARI!AN1104,ESITI_QUESTIONARI!AQ1104)),"NON RISPONDE",AVERAGE(ESITI_QUESTIONARI!N1104:T1104,ESITI_QUESTIONARI!V1104:X1104,ESITI_QUESTIONARI!Z1104:AD1104,ESITI_QUESTIONARI!AF1104:AH1104,ESITI_QUESTIONARI!AJ1104:AL1104,ESITI_QUESTIONARI!AN1104,ESITI_QUESTIONARI!AQ1104)))</f>
        <v/>
      </c>
    </row>
    <row r="1105" spans="1:8">
      <c r="A1105" t="str">
        <f>IF(ESITI_QUESTIONARI!A1105="","",TRIM(ESITI_QUESTIONARI!A1105))</f>
        <v/>
      </c>
      <c r="B1105" t="str">
        <f t="shared" si="18"/>
        <v/>
      </c>
      <c r="C1105" t="str">
        <f>IF(ESITI_QUESTIONARI!C1105="","",TRIM(ESITI_QUESTIONARI!C1105))</f>
        <v/>
      </c>
      <c r="D1105" t="str">
        <f>IFERROR(UPPER(TRIM(ESITI_QUESTIONARI!U1105)),"")</f>
        <v/>
      </c>
      <c r="E1105" t="str">
        <f>IFERROR(UPPER(TRIM(ESITI_QUESTIONARI!Y1105)),"")</f>
        <v/>
      </c>
      <c r="F1105" t="str">
        <f>IFERROR(UPPER(TRIM(ESITI_QUESTIONARI!AE1105)),"")</f>
        <v/>
      </c>
      <c r="G1105" t="str">
        <f>IFERROR(UPPER(TRIM(ESITI_QUESTIONARI!AI1105)),"")</f>
        <v/>
      </c>
      <c r="H1105" s="8" t="str">
        <f>IF(C1105="","",IF(ISERROR(AVERAGE(ESITI_QUESTIONARI!N1105:T1105,ESITI_QUESTIONARI!V1105:X1105,ESITI_QUESTIONARI!Z1105:AD1105,ESITI_QUESTIONARI!AF1105:AH1105,ESITI_QUESTIONARI!AJ1105:AL1105,ESITI_QUESTIONARI!AN1105,ESITI_QUESTIONARI!AQ1105)),"NON RISPONDE",AVERAGE(ESITI_QUESTIONARI!N1105:T1105,ESITI_QUESTIONARI!V1105:X1105,ESITI_QUESTIONARI!Z1105:AD1105,ESITI_QUESTIONARI!AF1105:AH1105,ESITI_QUESTIONARI!AJ1105:AL1105,ESITI_QUESTIONARI!AN1105,ESITI_QUESTIONARI!AQ1105)))</f>
        <v/>
      </c>
    </row>
    <row r="1106" spans="1:8">
      <c r="A1106" t="str">
        <f>IF(ESITI_QUESTIONARI!A1106="","",TRIM(ESITI_QUESTIONARI!A1106))</f>
        <v/>
      </c>
      <c r="B1106" t="str">
        <f t="shared" si="18"/>
        <v/>
      </c>
      <c r="C1106" t="str">
        <f>IF(ESITI_QUESTIONARI!C1106="","",TRIM(ESITI_QUESTIONARI!C1106))</f>
        <v/>
      </c>
      <c r="D1106" t="str">
        <f>IFERROR(UPPER(TRIM(ESITI_QUESTIONARI!U1106)),"")</f>
        <v/>
      </c>
      <c r="E1106" t="str">
        <f>IFERROR(UPPER(TRIM(ESITI_QUESTIONARI!Y1106)),"")</f>
        <v/>
      </c>
      <c r="F1106" t="str">
        <f>IFERROR(UPPER(TRIM(ESITI_QUESTIONARI!AE1106)),"")</f>
        <v/>
      </c>
      <c r="G1106" t="str">
        <f>IFERROR(UPPER(TRIM(ESITI_QUESTIONARI!AI1106)),"")</f>
        <v/>
      </c>
      <c r="H1106" s="8" t="str">
        <f>IF(C1106="","",IF(ISERROR(AVERAGE(ESITI_QUESTIONARI!N1106:T1106,ESITI_QUESTIONARI!V1106:X1106,ESITI_QUESTIONARI!Z1106:AD1106,ESITI_QUESTIONARI!AF1106:AH1106,ESITI_QUESTIONARI!AJ1106:AL1106,ESITI_QUESTIONARI!AN1106,ESITI_QUESTIONARI!AQ1106)),"NON RISPONDE",AVERAGE(ESITI_QUESTIONARI!N1106:T1106,ESITI_QUESTIONARI!V1106:X1106,ESITI_QUESTIONARI!Z1106:AD1106,ESITI_QUESTIONARI!AF1106:AH1106,ESITI_QUESTIONARI!AJ1106:AL1106,ESITI_QUESTIONARI!AN1106,ESITI_QUESTIONARI!AQ1106)))</f>
        <v/>
      </c>
    </row>
    <row r="1107" spans="1:8">
      <c r="A1107" t="str">
        <f>IF(ESITI_QUESTIONARI!A1107="","",TRIM(ESITI_QUESTIONARI!A1107))</f>
        <v/>
      </c>
      <c r="B1107" t="str">
        <f t="shared" si="18"/>
        <v/>
      </c>
      <c r="C1107" t="str">
        <f>IF(ESITI_QUESTIONARI!C1107="","",TRIM(ESITI_QUESTIONARI!C1107))</f>
        <v/>
      </c>
      <c r="D1107" t="str">
        <f>IFERROR(UPPER(TRIM(ESITI_QUESTIONARI!U1107)),"")</f>
        <v/>
      </c>
      <c r="E1107" t="str">
        <f>IFERROR(UPPER(TRIM(ESITI_QUESTIONARI!Y1107)),"")</f>
        <v/>
      </c>
      <c r="F1107" t="str">
        <f>IFERROR(UPPER(TRIM(ESITI_QUESTIONARI!AE1107)),"")</f>
        <v/>
      </c>
      <c r="G1107" t="str">
        <f>IFERROR(UPPER(TRIM(ESITI_QUESTIONARI!AI1107)),"")</f>
        <v/>
      </c>
      <c r="H1107" s="8" t="str">
        <f>IF(C1107="","",IF(ISERROR(AVERAGE(ESITI_QUESTIONARI!N1107:T1107,ESITI_QUESTIONARI!V1107:X1107,ESITI_QUESTIONARI!Z1107:AD1107,ESITI_QUESTIONARI!AF1107:AH1107,ESITI_QUESTIONARI!AJ1107:AL1107,ESITI_QUESTIONARI!AN1107,ESITI_QUESTIONARI!AQ1107)),"NON RISPONDE",AVERAGE(ESITI_QUESTIONARI!N1107:T1107,ESITI_QUESTIONARI!V1107:X1107,ESITI_QUESTIONARI!Z1107:AD1107,ESITI_QUESTIONARI!AF1107:AH1107,ESITI_QUESTIONARI!AJ1107:AL1107,ESITI_QUESTIONARI!AN1107,ESITI_QUESTIONARI!AQ1107)))</f>
        <v/>
      </c>
    </row>
    <row r="1108" spans="1:8">
      <c r="A1108" t="str">
        <f>IF(ESITI_QUESTIONARI!A1108="","",TRIM(ESITI_QUESTIONARI!A1108))</f>
        <v/>
      </c>
      <c r="B1108" t="str">
        <f t="shared" si="18"/>
        <v/>
      </c>
      <c r="C1108" t="str">
        <f>IF(ESITI_QUESTIONARI!C1108="","",TRIM(ESITI_QUESTIONARI!C1108))</f>
        <v/>
      </c>
      <c r="D1108" t="str">
        <f>IFERROR(UPPER(TRIM(ESITI_QUESTIONARI!U1108)),"")</f>
        <v/>
      </c>
      <c r="E1108" t="str">
        <f>IFERROR(UPPER(TRIM(ESITI_QUESTIONARI!Y1108)),"")</f>
        <v/>
      </c>
      <c r="F1108" t="str">
        <f>IFERROR(UPPER(TRIM(ESITI_QUESTIONARI!AE1108)),"")</f>
        <v/>
      </c>
      <c r="G1108" t="str">
        <f>IFERROR(UPPER(TRIM(ESITI_QUESTIONARI!AI1108)),"")</f>
        <v/>
      </c>
      <c r="H1108" s="8" t="str">
        <f>IF(C1108="","",IF(ISERROR(AVERAGE(ESITI_QUESTIONARI!N1108:T1108,ESITI_QUESTIONARI!V1108:X1108,ESITI_QUESTIONARI!Z1108:AD1108,ESITI_QUESTIONARI!AF1108:AH1108,ESITI_QUESTIONARI!AJ1108:AL1108,ESITI_QUESTIONARI!AN1108,ESITI_QUESTIONARI!AQ1108)),"NON RISPONDE",AVERAGE(ESITI_QUESTIONARI!N1108:T1108,ESITI_QUESTIONARI!V1108:X1108,ESITI_QUESTIONARI!Z1108:AD1108,ESITI_QUESTIONARI!AF1108:AH1108,ESITI_QUESTIONARI!AJ1108:AL1108,ESITI_QUESTIONARI!AN1108,ESITI_QUESTIONARI!AQ1108)))</f>
        <v/>
      </c>
    </row>
    <row r="1109" spans="1:8">
      <c r="A1109" t="str">
        <f>IF(ESITI_QUESTIONARI!A1109="","",TRIM(ESITI_QUESTIONARI!A1109))</f>
        <v/>
      </c>
      <c r="B1109" t="str">
        <f t="shared" si="18"/>
        <v/>
      </c>
      <c r="C1109" t="str">
        <f>IF(ESITI_QUESTIONARI!C1109="","",TRIM(ESITI_QUESTIONARI!C1109))</f>
        <v/>
      </c>
      <c r="D1109" t="str">
        <f>IFERROR(UPPER(TRIM(ESITI_QUESTIONARI!U1109)),"")</f>
        <v/>
      </c>
      <c r="E1109" t="str">
        <f>IFERROR(UPPER(TRIM(ESITI_QUESTIONARI!Y1109)),"")</f>
        <v/>
      </c>
      <c r="F1109" t="str">
        <f>IFERROR(UPPER(TRIM(ESITI_QUESTIONARI!AE1109)),"")</f>
        <v/>
      </c>
      <c r="G1109" t="str">
        <f>IFERROR(UPPER(TRIM(ESITI_QUESTIONARI!AI1109)),"")</f>
        <v/>
      </c>
      <c r="H1109" s="8" t="str">
        <f>IF(C1109="","",IF(ISERROR(AVERAGE(ESITI_QUESTIONARI!N1109:T1109,ESITI_QUESTIONARI!V1109:X1109,ESITI_QUESTIONARI!Z1109:AD1109,ESITI_QUESTIONARI!AF1109:AH1109,ESITI_QUESTIONARI!AJ1109:AL1109,ESITI_QUESTIONARI!AN1109,ESITI_QUESTIONARI!AQ1109)),"NON RISPONDE",AVERAGE(ESITI_QUESTIONARI!N1109:T1109,ESITI_QUESTIONARI!V1109:X1109,ESITI_QUESTIONARI!Z1109:AD1109,ESITI_QUESTIONARI!AF1109:AH1109,ESITI_QUESTIONARI!AJ1109:AL1109,ESITI_QUESTIONARI!AN1109,ESITI_QUESTIONARI!AQ1109)))</f>
        <v/>
      </c>
    </row>
    <row r="1110" spans="1:8">
      <c r="A1110" t="str">
        <f>IF(ESITI_QUESTIONARI!A1110="","",TRIM(ESITI_QUESTIONARI!A1110))</f>
        <v/>
      </c>
      <c r="B1110" t="str">
        <f t="shared" si="18"/>
        <v/>
      </c>
      <c r="C1110" t="str">
        <f>IF(ESITI_QUESTIONARI!C1110="","",TRIM(ESITI_QUESTIONARI!C1110))</f>
        <v/>
      </c>
      <c r="D1110" t="str">
        <f>IFERROR(UPPER(TRIM(ESITI_QUESTIONARI!U1110)),"")</f>
        <v/>
      </c>
      <c r="E1110" t="str">
        <f>IFERROR(UPPER(TRIM(ESITI_QUESTIONARI!Y1110)),"")</f>
        <v/>
      </c>
      <c r="F1110" t="str">
        <f>IFERROR(UPPER(TRIM(ESITI_QUESTIONARI!AE1110)),"")</f>
        <v/>
      </c>
      <c r="G1110" t="str">
        <f>IFERROR(UPPER(TRIM(ESITI_QUESTIONARI!AI1110)),"")</f>
        <v/>
      </c>
      <c r="H1110" s="8" t="str">
        <f>IF(C1110="","",IF(ISERROR(AVERAGE(ESITI_QUESTIONARI!N1110:T1110,ESITI_QUESTIONARI!V1110:X1110,ESITI_QUESTIONARI!Z1110:AD1110,ESITI_QUESTIONARI!AF1110:AH1110,ESITI_QUESTIONARI!AJ1110:AL1110,ESITI_QUESTIONARI!AN1110,ESITI_QUESTIONARI!AQ1110)),"NON RISPONDE",AVERAGE(ESITI_QUESTIONARI!N1110:T1110,ESITI_QUESTIONARI!V1110:X1110,ESITI_QUESTIONARI!Z1110:AD1110,ESITI_QUESTIONARI!AF1110:AH1110,ESITI_QUESTIONARI!AJ1110:AL1110,ESITI_QUESTIONARI!AN1110,ESITI_QUESTIONARI!AQ1110)))</f>
        <v/>
      </c>
    </row>
    <row r="1111" spans="1:8">
      <c r="A1111" t="str">
        <f>IF(ESITI_QUESTIONARI!A1111="","",TRIM(ESITI_QUESTIONARI!A1111))</f>
        <v/>
      </c>
      <c r="B1111" t="str">
        <f t="shared" si="18"/>
        <v/>
      </c>
      <c r="C1111" t="str">
        <f>IF(ESITI_QUESTIONARI!C1111="","",TRIM(ESITI_QUESTIONARI!C1111))</f>
        <v/>
      </c>
      <c r="D1111" t="str">
        <f>IFERROR(UPPER(TRIM(ESITI_QUESTIONARI!U1111)),"")</f>
        <v/>
      </c>
      <c r="E1111" t="str">
        <f>IFERROR(UPPER(TRIM(ESITI_QUESTIONARI!Y1111)),"")</f>
        <v/>
      </c>
      <c r="F1111" t="str">
        <f>IFERROR(UPPER(TRIM(ESITI_QUESTIONARI!AE1111)),"")</f>
        <v/>
      </c>
      <c r="G1111" t="str">
        <f>IFERROR(UPPER(TRIM(ESITI_QUESTIONARI!AI1111)),"")</f>
        <v/>
      </c>
      <c r="H1111" s="8" t="str">
        <f>IF(C1111="","",IF(ISERROR(AVERAGE(ESITI_QUESTIONARI!N1111:T1111,ESITI_QUESTIONARI!V1111:X1111,ESITI_QUESTIONARI!Z1111:AD1111,ESITI_QUESTIONARI!AF1111:AH1111,ESITI_QUESTIONARI!AJ1111:AL1111,ESITI_QUESTIONARI!AN1111,ESITI_QUESTIONARI!AQ1111)),"NON RISPONDE",AVERAGE(ESITI_QUESTIONARI!N1111:T1111,ESITI_QUESTIONARI!V1111:X1111,ESITI_QUESTIONARI!Z1111:AD1111,ESITI_QUESTIONARI!AF1111:AH1111,ESITI_QUESTIONARI!AJ1111:AL1111,ESITI_QUESTIONARI!AN1111,ESITI_QUESTIONARI!AQ1111)))</f>
        <v/>
      </c>
    </row>
    <row r="1112" spans="1:8">
      <c r="A1112" t="str">
        <f>IF(ESITI_QUESTIONARI!A1112="","",TRIM(ESITI_QUESTIONARI!A1112))</f>
        <v/>
      </c>
      <c r="B1112" t="str">
        <f t="shared" si="18"/>
        <v/>
      </c>
      <c r="C1112" t="str">
        <f>IF(ESITI_QUESTIONARI!C1112="","",TRIM(ESITI_QUESTIONARI!C1112))</f>
        <v/>
      </c>
      <c r="D1112" t="str">
        <f>IFERROR(UPPER(TRIM(ESITI_QUESTIONARI!U1112)),"")</f>
        <v/>
      </c>
      <c r="E1112" t="str">
        <f>IFERROR(UPPER(TRIM(ESITI_QUESTIONARI!Y1112)),"")</f>
        <v/>
      </c>
      <c r="F1112" t="str">
        <f>IFERROR(UPPER(TRIM(ESITI_QUESTIONARI!AE1112)),"")</f>
        <v/>
      </c>
      <c r="G1112" t="str">
        <f>IFERROR(UPPER(TRIM(ESITI_QUESTIONARI!AI1112)),"")</f>
        <v/>
      </c>
      <c r="H1112" s="8" t="str">
        <f>IF(C1112="","",IF(ISERROR(AVERAGE(ESITI_QUESTIONARI!N1112:T1112,ESITI_QUESTIONARI!V1112:X1112,ESITI_QUESTIONARI!Z1112:AD1112,ESITI_QUESTIONARI!AF1112:AH1112,ESITI_QUESTIONARI!AJ1112:AL1112,ESITI_QUESTIONARI!AN1112,ESITI_QUESTIONARI!AQ1112)),"NON RISPONDE",AVERAGE(ESITI_QUESTIONARI!N1112:T1112,ESITI_QUESTIONARI!V1112:X1112,ESITI_QUESTIONARI!Z1112:AD1112,ESITI_QUESTIONARI!AF1112:AH1112,ESITI_QUESTIONARI!AJ1112:AL1112,ESITI_QUESTIONARI!AN1112,ESITI_QUESTIONARI!AQ1112)))</f>
        <v/>
      </c>
    </row>
    <row r="1113" spans="1:8">
      <c r="A1113" t="str">
        <f>IF(ESITI_QUESTIONARI!A1113="","",TRIM(ESITI_QUESTIONARI!A1113))</f>
        <v/>
      </c>
      <c r="B1113" t="str">
        <f t="shared" si="18"/>
        <v/>
      </c>
      <c r="C1113" t="str">
        <f>IF(ESITI_QUESTIONARI!C1113="","",TRIM(ESITI_QUESTIONARI!C1113))</f>
        <v/>
      </c>
      <c r="D1113" t="str">
        <f>IFERROR(UPPER(TRIM(ESITI_QUESTIONARI!U1113)),"")</f>
        <v/>
      </c>
      <c r="E1113" t="str">
        <f>IFERROR(UPPER(TRIM(ESITI_QUESTIONARI!Y1113)),"")</f>
        <v/>
      </c>
      <c r="F1113" t="str">
        <f>IFERROR(UPPER(TRIM(ESITI_QUESTIONARI!AE1113)),"")</f>
        <v/>
      </c>
      <c r="G1113" t="str">
        <f>IFERROR(UPPER(TRIM(ESITI_QUESTIONARI!AI1113)),"")</f>
        <v/>
      </c>
      <c r="H1113" s="8" t="str">
        <f>IF(C1113="","",IF(ISERROR(AVERAGE(ESITI_QUESTIONARI!N1113:T1113,ESITI_QUESTIONARI!V1113:X1113,ESITI_QUESTIONARI!Z1113:AD1113,ESITI_QUESTIONARI!AF1113:AH1113,ESITI_QUESTIONARI!AJ1113:AL1113,ESITI_QUESTIONARI!AN1113,ESITI_QUESTIONARI!AQ1113)),"NON RISPONDE",AVERAGE(ESITI_QUESTIONARI!N1113:T1113,ESITI_QUESTIONARI!V1113:X1113,ESITI_QUESTIONARI!Z1113:AD1113,ESITI_QUESTIONARI!AF1113:AH1113,ESITI_QUESTIONARI!AJ1113:AL1113,ESITI_QUESTIONARI!AN1113,ESITI_QUESTIONARI!AQ1113)))</f>
        <v/>
      </c>
    </row>
    <row r="1114" spans="1:8">
      <c r="A1114" t="str">
        <f>IF(ESITI_QUESTIONARI!A1114="","",TRIM(ESITI_QUESTIONARI!A1114))</f>
        <v/>
      </c>
      <c r="B1114" t="str">
        <f t="shared" si="18"/>
        <v/>
      </c>
      <c r="C1114" t="str">
        <f>IF(ESITI_QUESTIONARI!C1114="","",TRIM(ESITI_QUESTIONARI!C1114))</f>
        <v/>
      </c>
      <c r="D1114" t="str">
        <f>IFERROR(UPPER(TRIM(ESITI_QUESTIONARI!U1114)),"")</f>
        <v/>
      </c>
      <c r="E1114" t="str">
        <f>IFERROR(UPPER(TRIM(ESITI_QUESTIONARI!Y1114)),"")</f>
        <v/>
      </c>
      <c r="F1114" t="str">
        <f>IFERROR(UPPER(TRIM(ESITI_QUESTIONARI!AE1114)),"")</f>
        <v/>
      </c>
      <c r="G1114" t="str">
        <f>IFERROR(UPPER(TRIM(ESITI_QUESTIONARI!AI1114)),"")</f>
        <v/>
      </c>
      <c r="H1114" s="8" t="str">
        <f>IF(C1114="","",IF(ISERROR(AVERAGE(ESITI_QUESTIONARI!N1114:T1114,ESITI_QUESTIONARI!V1114:X1114,ESITI_QUESTIONARI!Z1114:AD1114,ESITI_QUESTIONARI!AF1114:AH1114,ESITI_QUESTIONARI!AJ1114:AL1114,ESITI_QUESTIONARI!AN1114,ESITI_QUESTIONARI!AQ1114)),"NON RISPONDE",AVERAGE(ESITI_QUESTIONARI!N1114:T1114,ESITI_QUESTIONARI!V1114:X1114,ESITI_QUESTIONARI!Z1114:AD1114,ESITI_QUESTIONARI!AF1114:AH1114,ESITI_QUESTIONARI!AJ1114:AL1114,ESITI_QUESTIONARI!AN1114,ESITI_QUESTIONARI!AQ1114)))</f>
        <v/>
      </c>
    </row>
    <row r="1115" spans="1:8">
      <c r="A1115" t="str">
        <f>IF(ESITI_QUESTIONARI!A1115="","",TRIM(ESITI_QUESTIONARI!A1115))</f>
        <v/>
      </c>
      <c r="B1115" t="str">
        <f t="shared" si="18"/>
        <v/>
      </c>
      <c r="C1115" t="str">
        <f>IF(ESITI_QUESTIONARI!C1115="","",TRIM(ESITI_QUESTIONARI!C1115))</f>
        <v/>
      </c>
      <c r="D1115" t="str">
        <f>IFERROR(UPPER(TRIM(ESITI_QUESTIONARI!U1115)),"")</f>
        <v/>
      </c>
      <c r="E1115" t="str">
        <f>IFERROR(UPPER(TRIM(ESITI_QUESTIONARI!Y1115)),"")</f>
        <v/>
      </c>
      <c r="F1115" t="str">
        <f>IFERROR(UPPER(TRIM(ESITI_QUESTIONARI!AE1115)),"")</f>
        <v/>
      </c>
      <c r="G1115" t="str">
        <f>IFERROR(UPPER(TRIM(ESITI_QUESTIONARI!AI1115)),"")</f>
        <v/>
      </c>
      <c r="H1115" s="8" t="str">
        <f>IF(C1115="","",IF(ISERROR(AVERAGE(ESITI_QUESTIONARI!N1115:T1115,ESITI_QUESTIONARI!V1115:X1115,ESITI_QUESTIONARI!Z1115:AD1115,ESITI_QUESTIONARI!AF1115:AH1115,ESITI_QUESTIONARI!AJ1115:AL1115,ESITI_QUESTIONARI!AN1115,ESITI_QUESTIONARI!AQ1115)),"NON RISPONDE",AVERAGE(ESITI_QUESTIONARI!N1115:T1115,ESITI_QUESTIONARI!V1115:X1115,ESITI_QUESTIONARI!Z1115:AD1115,ESITI_QUESTIONARI!AF1115:AH1115,ESITI_QUESTIONARI!AJ1115:AL1115,ESITI_QUESTIONARI!AN1115,ESITI_QUESTIONARI!AQ1115)))</f>
        <v/>
      </c>
    </row>
    <row r="1116" spans="1:8">
      <c r="A1116" t="str">
        <f>IF(ESITI_QUESTIONARI!A1116="","",TRIM(ESITI_QUESTIONARI!A1116))</f>
        <v/>
      </c>
      <c r="B1116" t="str">
        <f t="shared" si="18"/>
        <v/>
      </c>
      <c r="C1116" t="str">
        <f>IF(ESITI_QUESTIONARI!C1116="","",TRIM(ESITI_QUESTIONARI!C1116))</f>
        <v/>
      </c>
      <c r="D1116" t="str">
        <f>IFERROR(UPPER(TRIM(ESITI_QUESTIONARI!U1116)),"")</f>
        <v/>
      </c>
      <c r="E1116" t="str">
        <f>IFERROR(UPPER(TRIM(ESITI_QUESTIONARI!Y1116)),"")</f>
        <v/>
      </c>
      <c r="F1116" t="str">
        <f>IFERROR(UPPER(TRIM(ESITI_QUESTIONARI!AE1116)),"")</f>
        <v/>
      </c>
      <c r="G1116" t="str">
        <f>IFERROR(UPPER(TRIM(ESITI_QUESTIONARI!AI1116)),"")</f>
        <v/>
      </c>
      <c r="H1116" s="8" t="str">
        <f>IF(C1116="","",IF(ISERROR(AVERAGE(ESITI_QUESTIONARI!N1116:T1116,ESITI_QUESTIONARI!V1116:X1116,ESITI_QUESTIONARI!Z1116:AD1116,ESITI_QUESTIONARI!AF1116:AH1116,ESITI_QUESTIONARI!AJ1116:AL1116,ESITI_QUESTIONARI!AN1116,ESITI_QUESTIONARI!AQ1116)),"NON RISPONDE",AVERAGE(ESITI_QUESTIONARI!N1116:T1116,ESITI_QUESTIONARI!V1116:X1116,ESITI_QUESTIONARI!Z1116:AD1116,ESITI_QUESTIONARI!AF1116:AH1116,ESITI_QUESTIONARI!AJ1116:AL1116,ESITI_QUESTIONARI!AN1116,ESITI_QUESTIONARI!AQ1116)))</f>
        <v/>
      </c>
    </row>
    <row r="1117" spans="1:8">
      <c r="A1117" t="str">
        <f>IF(ESITI_QUESTIONARI!A1117="","",TRIM(ESITI_QUESTIONARI!A1117))</f>
        <v/>
      </c>
      <c r="B1117" t="str">
        <f t="shared" si="18"/>
        <v/>
      </c>
      <c r="C1117" t="str">
        <f>IF(ESITI_QUESTIONARI!C1117="","",TRIM(ESITI_QUESTIONARI!C1117))</f>
        <v/>
      </c>
      <c r="D1117" t="str">
        <f>IFERROR(UPPER(TRIM(ESITI_QUESTIONARI!U1117)),"")</f>
        <v/>
      </c>
      <c r="E1117" t="str">
        <f>IFERROR(UPPER(TRIM(ESITI_QUESTIONARI!Y1117)),"")</f>
        <v/>
      </c>
      <c r="F1117" t="str">
        <f>IFERROR(UPPER(TRIM(ESITI_QUESTIONARI!AE1117)),"")</f>
        <v/>
      </c>
      <c r="G1117" t="str">
        <f>IFERROR(UPPER(TRIM(ESITI_QUESTIONARI!AI1117)),"")</f>
        <v/>
      </c>
      <c r="H1117" s="8" t="str">
        <f>IF(C1117="","",IF(ISERROR(AVERAGE(ESITI_QUESTIONARI!N1117:T1117,ESITI_QUESTIONARI!V1117:X1117,ESITI_QUESTIONARI!Z1117:AD1117,ESITI_QUESTIONARI!AF1117:AH1117,ESITI_QUESTIONARI!AJ1117:AL1117,ESITI_QUESTIONARI!AN1117,ESITI_QUESTIONARI!AQ1117)),"NON RISPONDE",AVERAGE(ESITI_QUESTIONARI!N1117:T1117,ESITI_QUESTIONARI!V1117:X1117,ESITI_QUESTIONARI!Z1117:AD1117,ESITI_QUESTIONARI!AF1117:AH1117,ESITI_QUESTIONARI!AJ1117:AL1117,ESITI_QUESTIONARI!AN1117,ESITI_QUESTIONARI!AQ1117)))</f>
        <v/>
      </c>
    </row>
    <row r="1118" spans="1:8">
      <c r="A1118" t="str">
        <f>IF(ESITI_QUESTIONARI!A1118="","",TRIM(ESITI_QUESTIONARI!A1118))</f>
        <v/>
      </c>
      <c r="B1118" t="str">
        <f t="shared" si="18"/>
        <v/>
      </c>
      <c r="C1118" t="str">
        <f>IF(ESITI_QUESTIONARI!C1118="","",TRIM(ESITI_QUESTIONARI!C1118))</f>
        <v/>
      </c>
      <c r="D1118" t="str">
        <f>IFERROR(UPPER(TRIM(ESITI_QUESTIONARI!U1118)),"")</f>
        <v/>
      </c>
      <c r="E1118" t="str">
        <f>IFERROR(UPPER(TRIM(ESITI_QUESTIONARI!Y1118)),"")</f>
        <v/>
      </c>
      <c r="F1118" t="str">
        <f>IFERROR(UPPER(TRIM(ESITI_QUESTIONARI!AE1118)),"")</f>
        <v/>
      </c>
      <c r="G1118" t="str">
        <f>IFERROR(UPPER(TRIM(ESITI_QUESTIONARI!AI1118)),"")</f>
        <v/>
      </c>
      <c r="H1118" s="8" t="str">
        <f>IF(C1118="","",IF(ISERROR(AVERAGE(ESITI_QUESTIONARI!N1118:T1118,ESITI_QUESTIONARI!V1118:X1118,ESITI_QUESTIONARI!Z1118:AD1118,ESITI_QUESTIONARI!AF1118:AH1118,ESITI_QUESTIONARI!AJ1118:AL1118,ESITI_QUESTIONARI!AN1118,ESITI_QUESTIONARI!AQ1118)),"NON RISPONDE",AVERAGE(ESITI_QUESTIONARI!N1118:T1118,ESITI_QUESTIONARI!V1118:X1118,ESITI_QUESTIONARI!Z1118:AD1118,ESITI_QUESTIONARI!AF1118:AH1118,ESITI_QUESTIONARI!AJ1118:AL1118,ESITI_QUESTIONARI!AN1118,ESITI_QUESTIONARI!AQ1118)))</f>
        <v/>
      </c>
    </row>
    <row r="1119" spans="1:8">
      <c r="A1119" t="str">
        <f>IF(ESITI_QUESTIONARI!A1119="","",TRIM(ESITI_QUESTIONARI!A1119))</f>
        <v/>
      </c>
      <c r="B1119" t="str">
        <f t="shared" si="18"/>
        <v/>
      </c>
      <c r="C1119" t="str">
        <f>IF(ESITI_QUESTIONARI!C1119="","",TRIM(ESITI_QUESTIONARI!C1119))</f>
        <v/>
      </c>
      <c r="D1119" t="str">
        <f>IFERROR(UPPER(TRIM(ESITI_QUESTIONARI!U1119)),"")</f>
        <v/>
      </c>
      <c r="E1119" t="str">
        <f>IFERROR(UPPER(TRIM(ESITI_QUESTIONARI!Y1119)),"")</f>
        <v/>
      </c>
      <c r="F1119" t="str">
        <f>IFERROR(UPPER(TRIM(ESITI_QUESTIONARI!AE1119)),"")</f>
        <v/>
      </c>
      <c r="G1119" t="str">
        <f>IFERROR(UPPER(TRIM(ESITI_QUESTIONARI!AI1119)),"")</f>
        <v/>
      </c>
      <c r="H1119" s="8" t="str">
        <f>IF(C1119="","",IF(ISERROR(AVERAGE(ESITI_QUESTIONARI!N1119:T1119,ESITI_QUESTIONARI!V1119:X1119,ESITI_QUESTIONARI!Z1119:AD1119,ESITI_QUESTIONARI!AF1119:AH1119,ESITI_QUESTIONARI!AJ1119:AL1119,ESITI_QUESTIONARI!AN1119,ESITI_QUESTIONARI!AQ1119)),"NON RISPONDE",AVERAGE(ESITI_QUESTIONARI!N1119:T1119,ESITI_QUESTIONARI!V1119:X1119,ESITI_QUESTIONARI!Z1119:AD1119,ESITI_QUESTIONARI!AF1119:AH1119,ESITI_QUESTIONARI!AJ1119:AL1119,ESITI_QUESTIONARI!AN1119,ESITI_QUESTIONARI!AQ1119)))</f>
        <v/>
      </c>
    </row>
    <row r="1120" spans="1:8">
      <c r="A1120" t="str">
        <f>IF(ESITI_QUESTIONARI!A1120="","",TRIM(ESITI_QUESTIONARI!A1120))</f>
        <v/>
      </c>
      <c r="B1120" t="str">
        <f t="shared" si="18"/>
        <v/>
      </c>
      <c r="C1120" t="str">
        <f>IF(ESITI_QUESTIONARI!C1120="","",TRIM(ESITI_QUESTIONARI!C1120))</f>
        <v/>
      </c>
      <c r="D1120" t="str">
        <f>IFERROR(UPPER(TRIM(ESITI_QUESTIONARI!U1120)),"")</f>
        <v/>
      </c>
      <c r="E1120" t="str">
        <f>IFERROR(UPPER(TRIM(ESITI_QUESTIONARI!Y1120)),"")</f>
        <v/>
      </c>
      <c r="F1120" t="str">
        <f>IFERROR(UPPER(TRIM(ESITI_QUESTIONARI!AE1120)),"")</f>
        <v/>
      </c>
      <c r="G1120" t="str">
        <f>IFERROR(UPPER(TRIM(ESITI_QUESTIONARI!AI1120)),"")</f>
        <v/>
      </c>
      <c r="H1120" s="8" t="str">
        <f>IF(C1120="","",IF(ISERROR(AVERAGE(ESITI_QUESTIONARI!N1120:T1120,ESITI_QUESTIONARI!V1120:X1120,ESITI_QUESTIONARI!Z1120:AD1120,ESITI_QUESTIONARI!AF1120:AH1120,ESITI_QUESTIONARI!AJ1120:AL1120,ESITI_QUESTIONARI!AN1120,ESITI_QUESTIONARI!AQ1120)),"NON RISPONDE",AVERAGE(ESITI_QUESTIONARI!N1120:T1120,ESITI_QUESTIONARI!V1120:X1120,ESITI_QUESTIONARI!Z1120:AD1120,ESITI_QUESTIONARI!AF1120:AH1120,ESITI_QUESTIONARI!AJ1120:AL1120,ESITI_QUESTIONARI!AN1120,ESITI_QUESTIONARI!AQ1120)))</f>
        <v/>
      </c>
    </row>
    <row r="1121" spans="1:8">
      <c r="A1121" t="str">
        <f>IF(ESITI_QUESTIONARI!A1121="","",TRIM(ESITI_QUESTIONARI!A1121))</f>
        <v/>
      </c>
      <c r="B1121" t="str">
        <f t="shared" si="18"/>
        <v/>
      </c>
      <c r="C1121" t="str">
        <f>IF(ESITI_QUESTIONARI!C1121="","",TRIM(ESITI_QUESTIONARI!C1121))</f>
        <v/>
      </c>
      <c r="D1121" t="str">
        <f>IFERROR(UPPER(TRIM(ESITI_QUESTIONARI!U1121)),"")</f>
        <v/>
      </c>
      <c r="E1121" t="str">
        <f>IFERROR(UPPER(TRIM(ESITI_QUESTIONARI!Y1121)),"")</f>
        <v/>
      </c>
      <c r="F1121" t="str">
        <f>IFERROR(UPPER(TRIM(ESITI_QUESTIONARI!AE1121)),"")</f>
        <v/>
      </c>
      <c r="G1121" t="str">
        <f>IFERROR(UPPER(TRIM(ESITI_QUESTIONARI!AI1121)),"")</f>
        <v/>
      </c>
      <c r="H1121" s="8" t="str">
        <f>IF(C1121="","",IF(ISERROR(AVERAGE(ESITI_QUESTIONARI!N1121:T1121,ESITI_QUESTIONARI!V1121:X1121,ESITI_QUESTIONARI!Z1121:AD1121,ESITI_QUESTIONARI!AF1121:AH1121,ESITI_QUESTIONARI!AJ1121:AL1121,ESITI_QUESTIONARI!AN1121,ESITI_QUESTIONARI!AQ1121)),"NON RISPONDE",AVERAGE(ESITI_QUESTIONARI!N1121:T1121,ESITI_QUESTIONARI!V1121:X1121,ESITI_QUESTIONARI!Z1121:AD1121,ESITI_QUESTIONARI!AF1121:AH1121,ESITI_QUESTIONARI!AJ1121:AL1121,ESITI_QUESTIONARI!AN1121,ESITI_QUESTIONARI!AQ1121)))</f>
        <v/>
      </c>
    </row>
    <row r="1122" spans="1:8">
      <c r="A1122" t="str">
        <f>IF(ESITI_QUESTIONARI!A1122="","",TRIM(ESITI_QUESTIONARI!A1122))</f>
        <v/>
      </c>
      <c r="B1122" t="str">
        <f t="shared" si="18"/>
        <v/>
      </c>
      <c r="C1122" t="str">
        <f>IF(ESITI_QUESTIONARI!C1122="","",TRIM(ESITI_QUESTIONARI!C1122))</f>
        <v/>
      </c>
      <c r="D1122" t="str">
        <f>IFERROR(UPPER(TRIM(ESITI_QUESTIONARI!U1122)),"")</f>
        <v/>
      </c>
      <c r="E1122" t="str">
        <f>IFERROR(UPPER(TRIM(ESITI_QUESTIONARI!Y1122)),"")</f>
        <v/>
      </c>
      <c r="F1122" t="str">
        <f>IFERROR(UPPER(TRIM(ESITI_QUESTIONARI!AE1122)),"")</f>
        <v/>
      </c>
      <c r="G1122" t="str">
        <f>IFERROR(UPPER(TRIM(ESITI_QUESTIONARI!AI1122)),"")</f>
        <v/>
      </c>
      <c r="H1122" s="8" t="str">
        <f>IF(C1122="","",IF(ISERROR(AVERAGE(ESITI_QUESTIONARI!N1122:T1122,ESITI_QUESTIONARI!V1122:X1122,ESITI_QUESTIONARI!Z1122:AD1122,ESITI_QUESTIONARI!AF1122:AH1122,ESITI_QUESTIONARI!AJ1122:AL1122,ESITI_QUESTIONARI!AN1122,ESITI_QUESTIONARI!AQ1122)),"NON RISPONDE",AVERAGE(ESITI_QUESTIONARI!N1122:T1122,ESITI_QUESTIONARI!V1122:X1122,ESITI_QUESTIONARI!Z1122:AD1122,ESITI_QUESTIONARI!AF1122:AH1122,ESITI_QUESTIONARI!AJ1122:AL1122,ESITI_QUESTIONARI!AN1122,ESITI_QUESTIONARI!AQ1122)))</f>
        <v/>
      </c>
    </row>
    <row r="1123" spans="1:8">
      <c r="A1123" t="str">
        <f>IF(ESITI_QUESTIONARI!A1123="","",TRIM(ESITI_QUESTIONARI!A1123))</f>
        <v/>
      </c>
      <c r="B1123" t="str">
        <f t="shared" si="18"/>
        <v/>
      </c>
      <c r="C1123" t="str">
        <f>IF(ESITI_QUESTIONARI!C1123="","",TRIM(ESITI_QUESTIONARI!C1123))</f>
        <v/>
      </c>
      <c r="D1123" t="str">
        <f>IFERROR(UPPER(TRIM(ESITI_QUESTIONARI!U1123)),"")</f>
        <v/>
      </c>
      <c r="E1123" t="str">
        <f>IFERROR(UPPER(TRIM(ESITI_QUESTIONARI!Y1123)),"")</f>
        <v/>
      </c>
      <c r="F1123" t="str">
        <f>IFERROR(UPPER(TRIM(ESITI_QUESTIONARI!AE1123)),"")</f>
        <v/>
      </c>
      <c r="G1123" t="str">
        <f>IFERROR(UPPER(TRIM(ESITI_QUESTIONARI!AI1123)),"")</f>
        <v/>
      </c>
      <c r="H1123" s="8" t="str">
        <f>IF(C1123="","",IF(ISERROR(AVERAGE(ESITI_QUESTIONARI!N1123:T1123,ESITI_QUESTIONARI!V1123:X1123,ESITI_QUESTIONARI!Z1123:AD1123,ESITI_QUESTIONARI!AF1123:AH1123,ESITI_QUESTIONARI!AJ1123:AL1123,ESITI_QUESTIONARI!AN1123,ESITI_QUESTIONARI!AQ1123)),"NON RISPONDE",AVERAGE(ESITI_QUESTIONARI!N1123:T1123,ESITI_QUESTIONARI!V1123:X1123,ESITI_QUESTIONARI!Z1123:AD1123,ESITI_QUESTIONARI!AF1123:AH1123,ESITI_QUESTIONARI!AJ1123:AL1123,ESITI_QUESTIONARI!AN1123,ESITI_QUESTIONARI!AQ1123)))</f>
        <v/>
      </c>
    </row>
    <row r="1124" spans="1:8">
      <c r="A1124" t="str">
        <f>IF(ESITI_QUESTIONARI!A1124="","",TRIM(ESITI_QUESTIONARI!A1124))</f>
        <v/>
      </c>
      <c r="B1124" t="str">
        <f t="shared" si="18"/>
        <v/>
      </c>
      <c r="C1124" t="str">
        <f>IF(ESITI_QUESTIONARI!C1124="","",TRIM(ESITI_QUESTIONARI!C1124))</f>
        <v/>
      </c>
      <c r="D1124" t="str">
        <f>IFERROR(UPPER(TRIM(ESITI_QUESTIONARI!U1124)),"")</f>
        <v/>
      </c>
      <c r="E1124" t="str">
        <f>IFERROR(UPPER(TRIM(ESITI_QUESTIONARI!Y1124)),"")</f>
        <v/>
      </c>
      <c r="F1124" t="str">
        <f>IFERROR(UPPER(TRIM(ESITI_QUESTIONARI!AE1124)),"")</f>
        <v/>
      </c>
      <c r="G1124" t="str">
        <f>IFERROR(UPPER(TRIM(ESITI_QUESTIONARI!AI1124)),"")</f>
        <v/>
      </c>
      <c r="H1124" s="8" t="str">
        <f>IF(C1124="","",IF(ISERROR(AVERAGE(ESITI_QUESTIONARI!N1124:T1124,ESITI_QUESTIONARI!V1124:X1124,ESITI_QUESTIONARI!Z1124:AD1124,ESITI_QUESTIONARI!AF1124:AH1124,ESITI_QUESTIONARI!AJ1124:AL1124,ESITI_QUESTIONARI!AN1124,ESITI_QUESTIONARI!AQ1124)),"NON RISPONDE",AVERAGE(ESITI_QUESTIONARI!N1124:T1124,ESITI_QUESTIONARI!V1124:X1124,ESITI_QUESTIONARI!Z1124:AD1124,ESITI_QUESTIONARI!AF1124:AH1124,ESITI_QUESTIONARI!AJ1124:AL1124,ESITI_QUESTIONARI!AN1124,ESITI_QUESTIONARI!AQ1124)))</f>
        <v/>
      </c>
    </row>
    <row r="1125" spans="1:8">
      <c r="A1125" t="str">
        <f>IF(ESITI_QUESTIONARI!A1125="","",TRIM(ESITI_QUESTIONARI!A1125))</f>
        <v/>
      </c>
      <c r="B1125" t="str">
        <f t="shared" si="18"/>
        <v/>
      </c>
      <c r="C1125" t="str">
        <f>IF(ESITI_QUESTIONARI!C1125="","",TRIM(ESITI_QUESTIONARI!C1125))</f>
        <v/>
      </c>
      <c r="D1125" t="str">
        <f>IFERROR(UPPER(TRIM(ESITI_QUESTIONARI!U1125)),"")</f>
        <v/>
      </c>
      <c r="E1125" t="str">
        <f>IFERROR(UPPER(TRIM(ESITI_QUESTIONARI!Y1125)),"")</f>
        <v/>
      </c>
      <c r="F1125" t="str">
        <f>IFERROR(UPPER(TRIM(ESITI_QUESTIONARI!AE1125)),"")</f>
        <v/>
      </c>
      <c r="G1125" t="str">
        <f>IFERROR(UPPER(TRIM(ESITI_QUESTIONARI!AI1125)),"")</f>
        <v/>
      </c>
      <c r="H1125" s="8" t="str">
        <f>IF(C1125="","",IF(ISERROR(AVERAGE(ESITI_QUESTIONARI!N1125:T1125,ESITI_QUESTIONARI!V1125:X1125,ESITI_QUESTIONARI!Z1125:AD1125,ESITI_QUESTIONARI!AF1125:AH1125,ESITI_QUESTIONARI!AJ1125:AL1125,ESITI_QUESTIONARI!AN1125,ESITI_QUESTIONARI!AQ1125)),"NON RISPONDE",AVERAGE(ESITI_QUESTIONARI!N1125:T1125,ESITI_QUESTIONARI!V1125:X1125,ESITI_QUESTIONARI!Z1125:AD1125,ESITI_QUESTIONARI!AF1125:AH1125,ESITI_QUESTIONARI!AJ1125:AL1125,ESITI_QUESTIONARI!AN1125,ESITI_QUESTIONARI!AQ1125)))</f>
        <v/>
      </c>
    </row>
    <row r="1126" spans="1:8">
      <c r="A1126" t="str">
        <f>IF(ESITI_QUESTIONARI!A1126="","",TRIM(ESITI_QUESTIONARI!A1126))</f>
        <v/>
      </c>
      <c r="B1126" t="str">
        <f t="shared" si="18"/>
        <v/>
      </c>
      <c r="C1126" t="str">
        <f>IF(ESITI_QUESTIONARI!C1126="","",TRIM(ESITI_QUESTIONARI!C1126))</f>
        <v/>
      </c>
      <c r="D1126" t="str">
        <f>IFERROR(UPPER(TRIM(ESITI_QUESTIONARI!U1126)),"")</f>
        <v/>
      </c>
      <c r="E1126" t="str">
        <f>IFERROR(UPPER(TRIM(ESITI_QUESTIONARI!Y1126)),"")</f>
        <v/>
      </c>
      <c r="F1126" t="str">
        <f>IFERROR(UPPER(TRIM(ESITI_QUESTIONARI!AE1126)),"")</f>
        <v/>
      </c>
      <c r="G1126" t="str">
        <f>IFERROR(UPPER(TRIM(ESITI_QUESTIONARI!AI1126)),"")</f>
        <v/>
      </c>
      <c r="H1126" s="8" t="str">
        <f>IF(C1126="","",IF(ISERROR(AVERAGE(ESITI_QUESTIONARI!N1126:T1126,ESITI_QUESTIONARI!V1126:X1126,ESITI_QUESTIONARI!Z1126:AD1126,ESITI_QUESTIONARI!AF1126:AH1126,ESITI_QUESTIONARI!AJ1126:AL1126,ESITI_QUESTIONARI!AN1126,ESITI_QUESTIONARI!AQ1126)),"NON RISPONDE",AVERAGE(ESITI_QUESTIONARI!N1126:T1126,ESITI_QUESTIONARI!V1126:X1126,ESITI_QUESTIONARI!Z1126:AD1126,ESITI_QUESTIONARI!AF1126:AH1126,ESITI_QUESTIONARI!AJ1126:AL1126,ESITI_QUESTIONARI!AN1126,ESITI_QUESTIONARI!AQ1126)))</f>
        <v/>
      </c>
    </row>
    <row r="1127" spans="1:8">
      <c r="A1127" t="str">
        <f>IF(ESITI_QUESTIONARI!A1127="","",TRIM(ESITI_QUESTIONARI!A1127))</f>
        <v/>
      </c>
      <c r="B1127" t="str">
        <f t="shared" si="18"/>
        <v/>
      </c>
      <c r="C1127" t="str">
        <f>IF(ESITI_QUESTIONARI!C1127="","",TRIM(ESITI_QUESTIONARI!C1127))</f>
        <v/>
      </c>
      <c r="D1127" t="str">
        <f>IFERROR(UPPER(TRIM(ESITI_QUESTIONARI!U1127)),"")</f>
        <v/>
      </c>
      <c r="E1127" t="str">
        <f>IFERROR(UPPER(TRIM(ESITI_QUESTIONARI!Y1127)),"")</f>
        <v/>
      </c>
      <c r="F1127" t="str">
        <f>IFERROR(UPPER(TRIM(ESITI_QUESTIONARI!AE1127)),"")</f>
        <v/>
      </c>
      <c r="G1127" t="str">
        <f>IFERROR(UPPER(TRIM(ESITI_QUESTIONARI!AI1127)),"")</f>
        <v/>
      </c>
      <c r="H1127" s="8" t="str">
        <f>IF(C1127="","",IF(ISERROR(AVERAGE(ESITI_QUESTIONARI!N1127:T1127,ESITI_QUESTIONARI!V1127:X1127,ESITI_QUESTIONARI!Z1127:AD1127,ESITI_QUESTIONARI!AF1127:AH1127,ESITI_QUESTIONARI!AJ1127:AL1127,ESITI_QUESTIONARI!AN1127,ESITI_QUESTIONARI!AQ1127)),"NON RISPONDE",AVERAGE(ESITI_QUESTIONARI!N1127:T1127,ESITI_QUESTIONARI!V1127:X1127,ESITI_QUESTIONARI!Z1127:AD1127,ESITI_QUESTIONARI!AF1127:AH1127,ESITI_QUESTIONARI!AJ1127:AL1127,ESITI_QUESTIONARI!AN1127,ESITI_QUESTIONARI!AQ1127)))</f>
        <v/>
      </c>
    </row>
    <row r="1128" spans="1:8">
      <c r="A1128" t="str">
        <f>IF(ESITI_QUESTIONARI!A1128="","",TRIM(ESITI_QUESTIONARI!A1128))</f>
        <v/>
      </c>
      <c r="B1128" t="str">
        <f t="shared" si="18"/>
        <v/>
      </c>
      <c r="C1128" t="str">
        <f>IF(ESITI_QUESTIONARI!C1128="","",TRIM(ESITI_QUESTIONARI!C1128))</f>
        <v/>
      </c>
      <c r="D1128" t="str">
        <f>IFERROR(UPPER(TRIM(ESITI_QUESTIONARI!U1128)),"")</f>
        <v/>
      </c>
      <c r="E1128" t="str">
        <f>IFERROR(UPPER(TRIM(ESITI_QUESTIONARI!Y1128)),"")</f>
        <v/>
      </c>
      <c r="F1128" t="str">
        <f>IFERROR(UPPER(TRIM(ESITI_QUESTIONARI!AE1128)),"")</f>
        <v/>
      </c>
      <c r="G1128" t="str">
        <f>IFERROR(UPPER(TRIM(ESITI_QUESTIONARI!AI1128)),"")</f>
        <v/>
      </c>
      <c r="H1128" s="8" t="str">
        <f>IF(C1128="","",IF(ISERROR(AVERAGE(ESITI_QUESTIONARI!N1128:T1128,ESITI_QUESTIONARI!V1128:X1128,ESITI_QUESTIONARI!Z1128:AD1128,ESITI_QUESTIONARI!AF1128:AH1128,ESITI_QUESTIONARI!AJ1128:AL1128,ESITI_QUESTIONARI!AN1128,ESITI_QUESTIONARI!AQ1128)),"NON RISPONDE",AVERAGE(ESITI_QUESTIONARI!N1128:T1128,ESITI_QUESTIONARI!V1128:X1128,ESITI_QUESTIONARI!Z1128:AD1128,ESITI_QUESTIONARI!AF1128:AH1128,ESITI_QUESTIONARI!AJ1128:AL1128,ESITI_QUESTIONARI!AN1128,ESITI_QUESTIONARI!AQ1128)))</f>
        <v/>
      </c>
    </row>
    <row r="1129" spans="1:8">
      <c r="A1129" t="str">
        <f>IF(ESITI_QUESTIONARI!A1129="","",TRIM(ESITI_QUESTIONARI!A1129))</f>
        <v/>
      </c>
      <c r="B1129" t="str">
        <f t="shared" si="18"/>
        <v/>
      </c>
      <c r="C1129" t="str">
        <f>IF(ESITI_QUESTIONARI!C1129="","",TRIM(ESITI_QUESTIONARI!C1129))</f>
        <v/>
      </c>
      <c r="D1129" t="str">
        <f>IFERROR(UPPER(TRIM(ESITI_QUESTIONARI!U1129)),"")</f>
        <v/>
      </c>
      <c r="E1129" t="str">
        <f>IFERROR(UPPER(TRIM(ESITI_QUESTIONARI!Y1129)),"")</f>
        <v/>
      </c>
      <c r="F1129" t="str">
        <f>IFERROR(UPPER(TRIM(ESITI_QUESTIONARI!AE1129)),"")</f>
        <v/>
      </c>
      <c r="G1129" t="str">
        <f>IFERROR(UPPER(TRIM(ESITI_QUESTIONARI!AI1129)),"")</f>
        <v/>
      </c>
      <c r="H1129" s="8" t="str">
        <f>IF(C1129="","",IF(ISERROR(AVERAGE(ESITI_QUESTIONARI!N1129:T1129,ESITI_QUESTIONARI!V1129:X1129,ESITI_QUESTIONARI!Z1129:AD1129,ESITI_QUESTIONARI!AF1129:AH1129,ESITI_QUESTIONARI!AJ1129:AL1129,ESITI_QUESTIONARI!AN1129,ESITI_QUESTIONARI!AQ1129)),"NON RISPONDE",AVERAGE(ESITI_QUESTIONARI!N1129:T1129,ESITI_QUESTIONARI!V1129:X1129,ESITI_QUESTIONARI!Z1129:AD1129,ESITI_QUESTIONARI!AF1129:AH1129,ESITI_QUESTIONARI!AJ1129:AL1129,ESITI_QUESTIONARI!AN1129,ESITI_QUESTIONARI!AQ1129)))</f>
        <v/>
      </c>
    </row>
    <row r="1130" spans="1:8">
      <c r="A1130" t="str">
        <f>IF(ESITI_QUESTIONARI!A1130="","",TRIM(ESITI_QUESTIONARI!A1130))</f>
        <v/>
      </c>
      <c r="B1130" t="str">
        <f t="shared" si="18"/>
        <v/>
      </c>
      <c r="C1130" t="str">
        <f>IF(ESITI_QUESTIONARI!C1130="","",TRIM(ESITI_QUESTIONARI!C1130))</f>
        <v/>
      </c>
      <c r="D1130" t="str">
        <f>IFERROR(UPPER(TRIM(ESITI_QUESTIONARI!U1130)),"")</f>
        <v/>
      </c>
      <c r="E1130" t="str">
        <f>IFERROR(UPPER(TRIM(ESITI_QUESTIONARI!Y1130)),"")</f>
        <v/>
      </c>
      <c r="F1130" t="str">
        <f>IFERROR(UPPER(TRIM(ESITI_QUESTIONARI!AE1130)),"")</f>
        <v/>
      </c>
      <c r="G1130" t="str">
        <f>IFERROR(UPPER(TRIM(ESITI_QUESTIONARI!AI1130)),"")</f>
        <v/>
      </c>
      <c r="H1130" s="8" t="str">
        <f>IF(C1130="","",IF(ISERROR(AVERAGE(ESITI_QUESTIONARI!N1130:T1130,ESITI_QUESTIONARI!V1130:X1130,ESITI_QUESTIONARI!Z1130:AD1130,ESITI_QUESTIONARI!AF1130:AH1130,ESITI_QUESTIONARI!AJ1130:AL1130,ESITI_QUESTIONARI!AN1130,ESITI_QUESTIONARI!AQ1130)),"NON RISPONDE",AVERAGE(ESITI_QUESTIONARI!N1130:T1130,ESITI_QUESTIONARI!V1130:X1130,ESITI_QUESTIONARI!Z1130:AD1130,ESITI_QUESTIONARI!AF1130:AH1130,ESITI_QUESTIONARI!AJ1130:AL1130,ESITI_QUESTIONARI!AN1130,ESITI_QUESTIONARI!AQ1130)))</f>
        <v/>
      </c>
    </row>
    <row r="1131" spans="1:8">
      <c r="A1131" t="str">
        <f>IF(ESITI_QUESTIONARI!A1131="","",TRIM(ESITI_QUESTIONARI!A1131))</f>
        <v/>
      </c>
      <c r="B1131" t="str">
        <f t="shared" si="18"/>
        <v/>
      </c>
      <c r="C1131" t="str">
        <f>IF(ESITI_QUESTIONARI!C1131="","",TRIM(ESITI_QUESTIONARI!C1131))</f>
        <v/>
      </c>
      <c r="D1131" t="str">
        <f>IFERROR(UPPER(TRIM(ESITI_QUESTIONARI!U1131)),"")</f>
        <v/>
      </c>
      <c r="E1131" t="str">
        <f>IFERROR(UPPER(TRIM(ESITI_QUESTIONARI!Y1131)),"")</f>
        <v/>
      </c>
      <c r="F1131" t="str">
        <f>IFERROR(UPPER(TRIM(ESITI_QUESTIONARI!AE1131)),"")</f>
        <v/>
      </c>
      <c r="G1131" t="str">
        <f>IFERROR(UPPER(TRIM(ESITI_QUESTIONARI!AI1131)),"")</f>
        <v/>
      </c>
      <c r="H1131" s="8" t="str">
        <f>IF(C1131="","",IF(ISERROR(AVERAGE(ESITI_QUESTIONARI!N1131:T1131,ESITI_QUESTIONARI!V1131:X1131,ESITI_QUESTIONARI!Z1131:AD1131,ESITI_QUESTIONARI!AF1131:AH1131,ESITI_QUESTIONARI!AJ1131:AL1131,ESITI_QUESTIONARI!AN1131,ESITI_QUESTIONARI!AQ1131)),"NON RISPONDE",AVERAGE(ESITI_QUESTIONARI!N1131:T1131,ESITI_QUESTIONARI!V1131:X1131,ESITI_QUESTIONARI!Z1131:AD1131,ESITI_QUESTIONARI!AF1131:AH1131,ESITI_QUESTIONARI!AJ1131:AL1131,ESITI_QUESTIONARI!AN1131,ESITI_QUESTIONARI!AQ1131)))</f>
        <v/>
      </c>
    </row>
    <row r="1132" spans="1:8">
      <c r="A1132" t="str">
        <f>IF(ESITI_QUESTIONARI!A1132="","",TRIM(ESITI_QUESTIONARI!A1132))</f>
        <v/>
      </c>
      <c r="B1132" t="str">
        <f t="shared" si="18"/>
        <v/>
      </c>
      <c r="C1132" t="str">
        <f>IF(ESITI_QUESTIONARI!C1132="","",TRIM(ESITI_QUESTIONARI!C1132))</f>
        <v/>
      </c>
      <c r="D1132" t="str">
        <f>IFERROR(UPPER(TRIM(ESITI_QUESTIONARI!U1132)),"")</f>
        <v/>
      </c>
      <c r="E1132" t="str">
        <f>IFERROR(UPPER(TRIM(ESITI_QUESTIONARI!Y1132)),"")</f>
        <v/>
      </c>
      <c r="F1132" t="str">
        <f>IFERROR(UPPER(TRIM(ESITI_QUESTIONARI!AE1132)),"")</f>
        <v/>
      </c>
      <c r="G1132" t="str">
        <f>IFERROR(UPPER(TRIM(ESITI_QUESTIONARI!AI1132)),"")</f>
        <v/>
      </c>
      <c r="H1132" s="8" t="str">
        <f>IF(C1132="","",IF(ISERROR(AVERAGE(ESITI_QUESTIONARI!N1132:T1132,ESITI_QUESTIONARI!V1132:X1132,ESITI_QUESTIONARI!Z1132:AD1132,ESITI_QUESTIONARI!AF1132:AH1132,ESITI_QUESTIONARI!AJ1132:AL1132,ESITI_QUESTIONARI!AN1132,ESITI_QUESTIONARI!AQ1132)),"NON RISPONDE",AVERAGE(ESITI_QUESTIONARI!N1132:T1132,ESITI_QUESTIONARI!V1132:X1132,ESITI_QUESTIONARI!Z1132:AD1132,ESITI_QUESTIONARI!AF1132:AH1132,ESITI_QUESTIONARI!AJ1132:AL1132,ESITI_QUESTIONARI!AN1132,ESITI_QUESTIONARI!AQ1132)))</f>
        <v/>
      </c>
    </row>
    <row r="1133" spans="1:8">
      <c r="A1133" t="str">
        <f>IF(ESITI_QUESTIONARI!A1133="","",TRIM(ESITI_QUESTIONARI!A1133))</f>
        <v/>
      </c>
      <c r="B1133" t="str">
        <f t="shared" si="18"/>
        <v/>
      </c>
      <c r="C1133" t="str">
        <f>IF(ESITI_QUESTIONARI!C1133="","",TRIM(ESITI_QUESTIONARI!C1133))</f>
        <v/>
      </c>
      <c r="D1133" t="str">
        <f>IFERROR(UPPER(TRIM(ESITI_QUESTIONARI!U1133)),"")</f>
        <v/>
      </c>
      <c r="E1133" t="str">
        <f>IFERROR(UPPER(TRIM(ESITI_QUESTIONARI!Y1133)),"")</f>
        <v/>
      </c>
      <c r="F1133" t="str">
        <f>IFERROR(UPPER(TRIM(ESITI_QUESTIONARI!AE1133)),"")</f>
        <v/>
      </c>
      <c r="G1133" t="str">
        <f>IFERROR(UPPER(TRIM(ESITI_QUESTIONARI!AI1133)),"")</f>
        <v/>
      </c>
      <c r="H1133" s="8" t="str">
        <f>IF(C1133="","",IF(ISERROR(AVERAGE(ESITI_QUESTIONARI!N1133:T1133,ESITI_QUESTIONARI!V1133:X1133,ESITI_QUESTIONARI!Z1133:AD1133,ESITI_QUESTIONARI!AF1133:AH1133,ESITI_QUESTIONARI!AJ1133:AL1133,ESITI_QUESTIONARI!AN1133,ESITI_QUESTIONARI!AQ1133)),"NON RISPONDE",AVERAGE(ESITI_QUESTIONARI!N1133:T1133,ESITI_QUESTIONARI!V1133:X1133,ESITI_QUESTIONARI!Z1133:AD1133,ESITI_QUESTIONARI!AF1133:AH1133,ESITI_QUESTIONARI!AJ1133:AL1133,ESITI_QUESTIONARI!AN1133,ESITI_QUESTIONARI!AQ1133)))</f>
        <v/>
      </c>
    </row>
    <row r="1134" spans="1:8">
      <c r="A1134" t="str">
        <f>IF(ESITI_QUESTIONARI!A1134="","",TRIM(ESITI_QUESTIONARI!A1134))</f>
        <v/>
      </c>
      <c r="B1134" t="str">
        <f t="shared" si="18"/>
        <v/>
      </c>
      <c r="C1134" t="str">
        <f>IF(ESITI_QUESTIONARI!C1134="","",TRIM(ESITI_QUESTIONARI!C1134))</f>
        <v/>
      </c>
      <c r="D1134" t="str">
        <f>IFERROR(UPPER(TRIM(ESITI_QUESTIONARI!U1134)),"")</f>
        <v/>
      </c>
      <c r="E1134" t="str">
        <f>IFERROR(UPPER(TRIM(ESITI_QUESTIONARI!Y1134)),"")</f>
        <v/>
      </c>
      <c r="F1134" t="str">
        <f>IFERROR(UPPER(TRIM(ESITI_QUESTIONARI!AE1134)),"")</f>
        <v/>
      </c>
      <c r="G1134" t="str">
        <f>IFERROR(UPPER(TRIM(ESITI_QUESTIONARI!AI1134)),"")</f>
        <v/>
      </c>
      <c r="H1134" s="8" t="str">
        <f>IF(C1134="","",IF(ISERROR(AVERAGE(ESITI_QUESTIONARI!N1134:T1134,ESITI_QUESTIONARI!V1134:X1134,ESITI_QUESTIONARI!Z1134:AD1134,ESITI_QUESTIONARI!AF1134:AH1134,ESITI_QUESTIONARI!AJ1134:AL1134,ESITI_QUESTIONARI!AN1134,ESITI_QUESTIONARI!AQ1134)),"NON RISPONDE",AVERAGE(ESITI_QUESTIONARI!N1134:T1134,ESITI_QUESTIONARI!V1134:X1134,ESITI_QUESTIONARI!Z1134:AD1134,ESITI_QUESTIONARI!AF1134:AH1134,ESITI_QUESTIONARI!AJ1134:AL1134,ESITI_QUESTIONARI!AN1134,ESITI_QUESTIONARI!AQ1134)))</f>
        <v/>
      </c>
    </row>
    <row r="1135" spans="1:8">
      <c r="A1135" t="str">
        <f>IF(ESITI_QUESTIONARI!A1135="","",TRIM(ESITI_QUESTIONARI!A1135))</f>
        <v/>
      </c>
      <c r="B1135" t="str">
        <f t="shared" si="18"/>
        <v/>
      </c>
      <c r="C1135" t="str">
        <f>IF(ESITI_QUESTIONARI!C1135="","",TRIM(ESITI_QUESTIONARI!C1135))</f>
        <v/>
      </c>
      <c r="D1135" t="str">
        <f>IFERROR(UPPER(TRIM(ESITI_QUESTIONARI!U1135)),"")</f>
        <v/>
      </c>
      <c r="E1135" t="str">
        <f>IFERROR(UPPER(TRIM(ESITI_QUESTIONARI!Y1135)),"")</f>
        <v/>
      </c>
      <c r="F1135" t="str">
        <f>IFERROR(UPPER(TRIM(ESITI_QUESTIONARI!AE1135)),"")</f>
        <v/>
      </c>
      <c r="G1135" t="str">
        <f>IFERROR(UPPER(TRIM(ESITI_QUESTIONARI!AI1135)),"")</f>
        <v/>
      </c>
      <c r="H1135" s="8" t="str">
        <f>IF(C1135="","",IF(ISERROR(AVERAGE(ESITI_QUESTIONARI!N1135:T1135,ESITI_QUESTIONARI!V1135:X1135,ESITI_QUESTIONARI!Z1135:AD1135,ESITI_QUESTIONARI!AF1135:AH1135,ESITI_QUESTIONARI!AJ1135:AL1135,ESITI_QUESTIONARI!AN1135,ESITI_QUESTIONARI!AQ1135)),"NON RISPONDE",AVERAGE(ESITI_QUESTIONARI!N1135:T1135,ESITI_QUESTIONARI!V1135:X1135,ESITI_QUESTIONARI!Z1135:AD1135,ESITI_QUESTIONARI!AF1135:AH1135,ESITI_QUESTIONARI!AJ1135:AL1135,ESITI_QUESTIONARI!AN1135,ESITI_QUESTIONARI!AQ1135)))</f>
        <v/>
      </c>
    </row>
    <row r="1136" spans="1:8">
      <c r="A1136" t="str">
        <f>IF(ESITI_QUESTIONARI!A1136="","",TRIM(ESITI_QUESTIONARI!A1136))</f>
        <v/>
      </c>
      <c r="B1136" t="str">
        <f t="shared" si="18"/>
        <v/>
      </c>
      <c r="C1136" t="str">
        <f>IF(ESITI_QUESTIONARI!C1136="","",TRIM(ESITI_QUESTIONARI!C1136))</f>
        <v/>
      </c>
      <c r="D1136" t="str">
        <f>IFERROR(UPPER(TRIM(ESITI_QUESTIONARI!U1136)),"")</f>
        <v/>
      </c>
      <c r="E1136" t="str">
        <f>IFERROR(UPPER(TRIM(ESITI_QUESTIONARI!Y1136)),"")</f>
        <v/>
      </c>
      <c r="F1136" t="str">
        <f>IFERROR(UPPER(TRIM(ESITI_QUESTIONARI!AE1136)),"")</f>
        <v/>
      </c>
      <c r="G1136" t="str">
        <f>IFERROR(UPPER(TRIM(ESITI_QUESTIONARI!AI1136)),"")</f>
        <v/>
      </c>
      <c r="H1136" s="8" t="str">
        <f>IF(C1136="","",IF(ISERROR(AVERAGE(ESITI_QUESTIONARI!N1136:T1136,ESITI_QUESTIONARI!V1136:X1136,ESITI_QUESTIONARI!Z1136:AD1136,ESITI_QUESTIONARI!AF1136:AH1136,ESITI_QUESTIONARI!AJ1136:AL1136,ESITI_QUESTIONARI!AN1136,ESITI_QUESTIONARI!AQ1136)),"NON RISPONDE",AVERAGE(ESITI_QUESTIONARI!N1136:T1136,ESITI_QUESTIONARI!V1136:X1136,ESITI_QUESTIONARI!Z1136:AD1136,ESITI_QUESTIONARI!AF1136:AH1136,ESITI_QUESTIONARI!AJ1136:AL1136,ESITI_QUESTIONARI!AN1136,ESITI_QUESTIONARI!AQ1136)))</f>
        <v/>
      </c>
    </row>
    <row r="1137" spans="1:8">
      <c r="A1137" t="str">
        <f>IF(ESITI_QUESTIONARI!A1137="","",TRIM(ESITI_QUESTIONARI!A1137))</f>
        <v/>
      </c>
      <c r="B1137" t="str">
        <f t="shared" si="18"/>
        <v/>
      </c>
      <c r="C1137" t="str">
        <f>IF(ESITI_QUESTIONARI!C1137="","",TRIM(ESITI_QUESTIONARI!C1137))</f>
        <v/>
      </c>
      <c r="D1137" t="str">
        <f>IFERROR(UPPER(TRIM(ESITI_QUESTIONARI!U1137)),"")</f>
        <v/>
      </c>
      <c r="E1137" t="str">
        <f>IFERROR(UPPER(TRIM(ESITI_QUESTIONARI!Y1137)),"")</f>
        <v/>
      </c>
      <c r="F1137" t="str">
        <f>IFERROR(UPPER(TRIM(ESITI_QUESTIONARI!AE1137)),"")</f>
        <v/>
      </c>
      <c r="G1137" t="str">
        <f>IFERROR(UPPER(TRIM(ESITI_QUESTIONARI!AI1137)),"")</f>
        <v/>
      </c>
      <c r="H1137" s="8" t="str">
        <f>IF(C1137="","",IF(ISERROR(AVERAGE(ESITI_QUESTIONARI!N1137:T1137,ESITI_QUESTIONARI!V1137:X1137,ESITI_QUESTIONARI!Z1137:AD1137,ESITI_QUESTIONARI!AF1137:AH1137,ESITI_QUESTIONARI!AJ1137:AL1137,ESITI_QUESTIONARI!AN1137,ESITI_QUESTIONARI!AQ1137)),"NON RISPONDE",AVERAGE(ESITI_QUESTIONARI!N1137:T1137,ESITI_QUESTIONARI!V1137:X1137,ESITI_QUESTIONARI!Z1137:AD1137,ESITI_QUESTIONARI!AF1137:AH1137,ESITI_QUESTIONARI!AJ1137:AL1137,ESITI_QUESTIONARI!AN1137,ESITI_QUESTIONARI!AQ1137)))</f>
        <v/>
      </c>
    </row>
    <row r="1138" spans="1:8">
      <c r="A1138" t="str">
        <f>IF(ESITI_QUESTIONARI!A1138="","",TRIM(ESITI_QUESTIONARI!A1138))</f>
        <v/>
      </c>
      <c r="B1138" t="str">
        <f t="shared" si="18"/>
        <v/>
      </c>
      <c r="C1138" t="str">
        <f>IF(ESITI_QUESTIONARI!C1138="","",TRIM(ESITI_QUESTIONARI!C1138))</f>
        <v/>
      </c>
      <c r="D1138" t="str">
        <f>IFERROR(UPPER(TRIM(ESITI_QUESTIONARI!U1138)),"")</f>
        <v/>
      </c>
      <c r="E1138" t="str">
        <f>IFERROR(UPPER(TRIM(ESITI_QUESTIONARI!Y1138)),"")</f>
        <v/>
      </c>
      <c r="F1138" t="str">
        <f>IFERROR(UPPER(TRIM(ESITI_QUESTIONARI!AE1138)),"")</f>
        <v/>
      </c>
      <c r="G1138" t="str">
        <f>IFERROR(UPPER(TRIM(ESITI_QUESTIONARI!AI1138)),"")</f>
        <v/>
      </c>
      <c r="H1138" s="8" t="str">
        <f>IF(C1138="","",IF(ISERROR(AVERAGE(ESITI_QUESTIONARI!N1138:T1138,ESITI_QUESTIONARI!V1138:X1138,ESITI_QUESTIONARI!Z1138:AD1138,ESITI_QUESTIONARI!AF1138:AH1138,ESITI_QUESTIONARI!AJ1138:AL1138,ESITI_QUESTIONARI!AN1138,ESITI_QUESTIONARI!AQ1138)),"NON RISPONDE",AVERAGE(ESITI_QUESTIONARI!N1138:T1138,ESITI_QUESTIONARI!V1138:X1138,ESITI_QUESTIONARI!Z1138:AD1138,ESITI_QUESTIONARI!AF1138:AH1138,ESITI_QUESTIONARI!AJ1138:AL1138,ESITI_QUESTIONARI!AN1138,ESITI_QUESTIONARI!AQ1138)))</f>
        <v/>
      </c>
    </row>
    <row r="1139" spans="1:8">
      <c r="A1139" t="str">
        <f>IF(ESITI_QUESTIONARI!A1139="","",TRIM(ESITI_QUESTIONARI!A1139))</f>
        <v/>
      </c>
      <c r="B1139" t="str">
        <f t="shared" si="18"/>
        <v/>
      </c>
      <c r="C1139" t="str">
        <f>IF(ESITI_QUESTIONARI!C1139="","",TRIM(ESITI_QUESTIONARI!C1139))</f>
        <v/>
      </c>
      <c r="D1139" t="str">
        <f>IFERROR(UPPER(TRIM(ESITI_QUESTIONARI!U1139)),"")</f>
        <v/>
      </c>
      <c r="E1139" t="str">
        <f>IFERROR(UPPER(TRIM(ESITI_QUESTIONARI!Y1139)),"")</f>
        <v/>
      </c>
      <c r="F1139" t="str">
        <f>IFERROR(UPPER(TRIM(ESITI_QUESTIONARI!AE1139)),"")</f>
        <v/>
      </c>
      <c r="G1139" t="str">
        <f>IFERROR(UPPER(TRIM(ESITI_QUESTIONARI!AI1139)),"")</f>
        <v/>
      </c>
      <c r="H1139" s="8" t="str">
        <f>IF(C1139="","",IF(ISERROR(AVERAGE(ESITI_QUESTIONARI!N1139:T1139,ESITI_QUESTIONARI!V1139:X1139,ESITI_QUESTIONARI!Z1139:AD1139,ESITI_QUESTIONARI!AF1139:AH1139,ESITI_QUESTIONARI!AJ1139:AL1139,ESITI_QUESTIONARI!AN1139,ESITI_QUESTIONARI!AQ1139)),"NON RISPONDE",AVERAGE(ESITI_QUESTIONARI!N1139:T1139,ESITI_QUESTIONARI!V1139:X1139,ESITI_QUESTIONARI!Z1139:AD1139,ESITI_QUESTIONARI!AF1139:AH1139,ESITI_QUESTIONARI!AJ1139:AL1139,ESITI_QUESTIONARI!AN1139,ESITI_QUESTIONARI!AQ1139)))</f>
        <v/>
      </c>
    </row>
    <row r="1140" spans="1:8">
      <c r="A1140" t="str">
        <f>IF(ESITI_QUESTIONARI!A1140="","",TRIM(ESITI_QUESTIONARI!A1140))</f>
        <v/>
      </c>
      <c r="B1140" t="str">
        <f t="shared" si="18"/>
        <v/>
      </c>
      <c r="C1140" t="str">
        <f>IF(ESITI_QUESTIONARI!C1140="","",TRIM(ESITI_QUESTIONARI!C1140))</f>
        <v/>
      </c>
      <c r="D1140" t="str">
        <f>IFERROR(UPPER(TRIM(ESITI_QUESTIONARI!U1140)),"")</f>
        <v/>
      </c>
      <c r="E1140" t="str">
        <f>IFERROR(UPPER(TRIM(ESITI_QUESTIONARI!Y1140)),"")</f>
        <v/>
      </c>
      <c r="F1140" t="str">
        <f>IFERROR(UPPER(TRIM(ESITI_QUESTIONARI!AE1140)),"")</f>
        <v/>
      </c>
      <c r="G1140" t="str">
        <f>IFERROR(UPPER(TRIM(ESITI_QUESTIONARI!AI1140)),"")</f>
        <v/>
      </c>
      <c r="H1140" s="8" t="str">
        <f>IF(C1140="","",IF(ISERROR(AVERAGE(ESITI_QUESTIONARI!N1140:T1140,ESITI_QUESTIONARI!V1140:X1140,ESITI_QUESTIONARI!Z1140:AD1140,ESITI_QUESTIONARI!AF1140:AH1140,ESITI_QUESTIONARI!AJ1140:AL1140,ESITI_QUESTIONARI!AN1140,ESITI_QUESTIONARI!AQ1140)),"NON RISPONDE",AVERAGE(ESITI_QUESTIONARI!N1140:T1140,ESITI_QUESTIONARI!V1140:X1140,ESITI_QUESTIONARI!Z1140:AD1140,ESITI_QUESTIONARI!AF1140:AH1140,ESITI_QUESTIONARI!AJ1140:AL1140,ESITI_QUESTIONARI!AN1140,ESITI_QUESTIONARI!AQ1140)))</f>
        <v/>
      </c>
    </row>
    <row r="1141" spans="1:8">
      <c r="A1141" t="str">
        <f>IF(ESITI_QUESTIONARI!A1141="","",TRIM(ESITI_QUESTIONARI!A1141))</f>
        <v/>
      </c>
      <c r="B1141" t="str">
        <f t="shared" si="18"/>
        <v/>
      </c>
      <c r="C1141" t="str">
        <f>IF(ESITI_QUESTIONARI!C1141="","",TRIM(ESITI_QUESTIONARI!C1141))</f>
        <v/>
      </c>
      <c r="D1141" t="str">
        <f>IFERROR(UPPER(TRIM(ESITI_QUESTIONARI!U1141)),"")</f>
        <v/>
      </c>
      <c r="E1141" t="str">
        <f>IFERROR(UPPER(TRIM(ESITI_QUESTIONARI!Y1141)),"")</f>
        <v/>
      </c>
      <c r="F1141" t="str">
        <f>IFERROR(UPPER(TRIM(ESITI_QUESTIONARI!AE1141)),"")</f>
        <v/>
      </c>
      <c r="G1141" t="str">
        <f>IFERROR(UPPER(TRIM(ESITI_QUESTIONARI!AI1141)),"")</f>
        <v/>
      </c>
      <c r="H1141" s="8" t="str">
        <f>IF(C1141="","",IF(ISERROR(AVERAGE(ESITI_QUESTIONARI!N1141:T1141,ESITI_QUESTIONARI!V1141:X1141,ESITI_QUESTIONARI!Z1141:AD1141,ESITI_QUESTIONARI!AF1141:AH1141,ESITI_QUESTIONARI!AJ1141:AL1141,ESITI_QUESTIONARI!AN1141,ESITI_QUESTIONARI!AQ1141)),"NON RISPONDE",AVERAGE(ESITI_QUESTIONARI!N1141:T1141,ESITI_QUESTIONARI!V1141:X1141,ESITI_QUESTIONARI!Z1141:AD1141,ESITI_QUESTIONARI!AF1141:AH1141,ESITI_QUESTIONARI!AJ1141:AL1141,ESITI_QUESTIONARI!AN1141,ESITI_QUESTIONARI!AQ1141)))</f>
        <v/>
      </c>
    </row>
    <row r="1142" spans="1:8">
      <c r="A1142" t="str">
        <f>IF(ESITI_QUESTIONARI!A1142="","",TRIM(ESITI_QUESTIONARI!A1142))</f>
        <v/>
      </c>
      <c r="B1142" t="str">
        <f t="shared" si="18"/>
        <v/>
      </c>
      <c r="C1142" t="str">
        <f>IF(ESITI_QUESTIONARI!C1142="","",TRIM(ESITI_QUESTIONARI!C1142))</f>
        <v/>
      </c>
      <c r="D1142" t="str">
        <f>IFERROR(UPPER(TRIM(ESITI_QUESTIONARI!U1142)),"")</f>
        <v/>
      </c>
      <c r="E1142" t="str">
        <f>IFERROR(UPPER(TRIM(ESITI_QUESTIONARI!Y1142)),"")</f>
        <v/>
      </c>
      <c r="F1142" t="str">
        <f>IFERROR(UPPER(TRIM(ESITI_QUESTIONARI!AE1142)),"")</f>
        <v/>
      </c>
      <c r="G1142" t="str">
        <f>IFERROR(UPPER(TRIM(ESITI_QUESTIONARI!AI1142)),"")</f>
        <v/>
      </c>
      <c r="H1142" s="8" t="str">
        <f>IF(C1142="","",IF(ISERROR(AVERAGE(ESITI_QUESTIONARI!N1142:T1142,ESITI_QUESTIONARI!V1142:X1142,ESITI_QUESTIONARI!Z1142:AD1142,ESITI_QUESTIONARI!AF1142:AH1142,ESITI_QUESTIONARI!AJ1142:AL1142,ESITI_QUESTIONARI!AN1142,ESITI_QUESTIONARI!AQ1142)),"NON RISPONDE",AVERAGE(ESITI_QUESTIONARI!N1142:T1142,ESITI_QUESTIONARI!V1142:X1142,ESITI_QUESTIONARI!Z1142:AD1142,ESITI_QUESTIONARI!AF1142:AH1142,ESITI_QUESTIONARI!AJ1142:AL1142,ESITI_QUESTIONARI!AN1142,ESITI_QUESTIONARI!AQ1142)))</f>
        <v/>
      </c>
    </row>
    <row r="1143" spans="1:8">
      <c r="A1143" t="str">
        <f>IF(ESITI_QUESTIONARI!A1143="","",TRIM(ESITI_QUESTIONARI!A1143))</f>
        <v/>
      </c>
      <c r="B1143" t="str">
        <f t="shared" si="18"/>
        <v/>
      </c>
      <c r="C1143" t="str">
        <f>IF(ESITI_QUESTIONARI!C1143="","",TRIM(ESITI_QUESTIONARI!C1143))</f>
        <v/>
      </c>
      <c r="D1143" t="str">
        <f>IFERROR(UPPER(TRIM(ESITI_QUESTIONARI!U1143)),"")</f>
        <v/>
      </c>
      <c r="E1143" t="str">
        <f>IFERROR(UPPER(TRIM(ESITI_QUESTIONARI!Y1143)),"")</f>
        <v/>
      </c>
      <c r="F1143" t="str">
        <f>IFERROR(UPPER(TRIM(ESITI_QUESTIONARI!AE1143)),"")</f>
        <v/>
      </c>
      <c r="G1143" t="str">
        <f>IFERROR(UPPER(TRIM(ESITI_QUESTIONARI!AI1143)),"")</f>
        <v/>
      </c>
      <c r="H1143" s="8" t="str">
        <f>IF(C1143="","",IF(ISERROR(AVERAGE(ESITI_QUESTIONARI!N1143:T1143,ESITI_QUESTIONARI!V1143:X1143,ESITI_QUESTIONARI!Z1143:AD1143,ESITI_QUESTIONARI!AF1143:AH1143,ESITI_QUESTIONARI!AJ1143:AL1143,ESITI_QUESTIONARI!AN1143,ESITI_QUESTIONARI!AQ1143)),"NON RISPONDE",AVERAGE(ESITI_QUESTIONARI!N1143:T1143,ESITI_QUESTIONARI!V1143:X1143,ESITI_QUESTIONARI!Z1143:AD1143,ESITI_QUESTIONARI!AF1143:AH1143,ESITI_QUESTIONARI!AJ1143:AL1143,ESITI_QUESTIONARI!AN1143,ESITI_QUESTIONARI!AQ1143)))</f>
        <v/>
      </c>
    </row>
    <row r="1144" spans="1:8">
      <c r="A1144" t="str">
        <f>IF(ESITI_QUESTIONARI!A1144="","",TRIM(ESITI_QUESTIONARI!A1144))</f>
        <v/>
      </c>
      <c r="B1144" t="str">
        <f t="shared" si="18"/>
        <v/>
      </c>
      <c r="C1144" t="str">
        <f>IF(ESITI_QUESTIONARI!C1144="","",TRIM(ESITI_QUESTIONARI!C1144))</f>
        <v/>
      </c>
      <c r="D1144" t="str">
        <f>IFERROR(UPPER(TRIM(ESITI_QUESTIONARI!U1144)),"")</f>
        <v/>
      </c>
      <c r="E1144" t="str">
        <f>IFERROR(UPPER(TRIM(ESITI_QUESTIONARI!Y1144)),"")</f>
        <v/>
      </c>
      <c r="F1144" t="str">
        <f>IFERROR(UPPER(TRIM(ESITI_QUESTIONARI!AE1144)),"")</f>
        <v/>
      </c>
      <c r="G1144" t="str">
        <f>IFERROR(UPPER(TRIM(ESITI_QUESTIONARI!AI1144)),"")</f>
        <v/>
      </c>
      <c r="H1144" s="8" t="str">
        <f>IF(C1144="","",IF(ISERROR(AVERAGE(ESITI_QUESTIONARI!N1144:T1144,ESITI_QUESTIONARI!V1144:X1144,ESITI_QUESTIONARI!Z1144:AD1144,ESITI_QUESTIONARI!AF1144:AH1144,ESITI_QUESTIONARI!AJ1144:AL1144,ESITI_QUESTIONARI!AN1144,ESITI_QUESTIONARI!AQ1144)),"NON RISPONDE",AVERAGE(ESITI_QUESTIONARI!N1144:T1144,ESITI_QUESTIONARI!V1144:X1144,ESITI_QUESTIONARI!Z1144:AD1144,ESITI_QUESTIONARI!AF1144:AH1144,ESITI_QUESTIONARI!AJ1144:AL1144,ESITI_QUESTIONARI!AN1144,ESITI_QUESTIONARI!AQ1144)))</f>
        <v/>
      </c>
    </row>
    <row r="1145" spans="1:8">
      <c r="A1145" t="str">
        <f>IF(ESITI_QUESTIONARI!A1145="","",TRIM(ESITI_QUESTIONARI!A1145))</f>
        <v/>
      </c>
      <c r="B1145" t="str">
        <f t="shared" si="18"/>
        <v/>
      </c>
      <c r="C1145" t="str">
        <f>IF(ESITI_QUESTIONARI!C1145="","",TRIM(ESITI_QUESTIONARI!C1145))</f>
        <v/>
      </c>
      <c r="D1145" t="str">
        <f>IFERROR(UPPER(TRIM(ESITI_QUESTIONARI!U1145)),"")</f>
        <v/>
      </c>
      <c r="E1145" t="str">
        <f>IFERROR(UPPER(TRIM(ESITI_QUESTIONARI!Y1145)),"")</f>
        <v/>
      </c>
      <c r="F1145" t="str">
        <f>IFERROR(UPPER(TRIM(ESITI_QUESTIONARI!AE1145)),"")</f>
        <v/>
      </c>
      <c r="G1145" t="str">
        <f>IFERROR(UPPER(TRIM(ESITI_QUESTIONARI!AI1145)),"")</f>
        <v/>
      </c>
      <c r="H1145" s="8" t="str">
        <f>IF(C1145="","",IF(ISERROR(AVERAGE(ESITI_QUESTIONARI!N1145:T1145,ESITI_QUESTIONARI!V1145:X1145,ESITI_QUESTIONARI!Z1145:AD1145,ESITI_QUESTIONARI!AF1145:AH1145,ESITI_QUESTIONARI!AJ1145:AL1145,ESITI_QUESTIONARI!AN1145,ESITI_QUESTIONARI!AQ1145)),"NON RISPONDE",AVERAGE(ESITI_QUESTIONARI!N1145:T1145,ESITI_QUESTIONARI!V1145:X1145,ESITI_QUESTIONARI!Z1145:AD1145,ESITI_QUESTIONARI!AF1145:AH1145,ESITI_QUESTIONARI!AJ1145:AL1145,ESITI_QUESTIONARI!AN1145,ESITI_QUESTIONARI!AQ1145)))</f>
        <v/>
      </c>
    </row>
    <row r="1146" spans="1:8">
      <c r="A1146" t="str">
        <f>IF(ESITI_QUESTIONARI!A1146="","",TRIM(ESITI_QUESTIONARI!A1146))</f>
        <v/>
      </c>
      <c r="B1146" t="str">
        <f t="shared" si="18"/>
        <v/>
      </c>
      <c r="C1146" t="str">
        <f>IF(ESITI_QUESTIONARI!C1146="","",TRIM(ESITI_QUESTIONARI!C1146))</f>
        <v/>
      </c>
      <c r="D1146" t="str">
        <f>IFERROR(UPPER(TRIM(ESITI_QUESTIONARI!U1146)),"")</f>
        <v/>
      </c>
      <c r="E1146" t="str">
        <f>IFERROR(UPPER(TRIM(ESITI_QUESTIONARI!Y1146)),"")</f>
        <v/>
      </c>
      <c r="F1146" t="str">
        <f>IFERROR(UPPER(TRIM(ESITI_QUESTIONARI!AE1146)),"")</f>
        <v/>
      </c>
      <c r="G1146" t="str">
        <f>IFERROR(UPPER(TRIM(ESITI_QUESTIONARI!AI1146)),"")</f>
        <v/>
      </c>
      <c r="H1146" s="8" t="str">
        <f>IF(C1146="","",IF(ISERROR(AVERAGE(ESITI_QUESTIONARI!N1146:T1146,ESITI_QUESTIONARI!V1146:X1146,ESITI_QUESTIONARI!Z1146:AD1146,ESITI_QUESTIONARI!AF1146:AH1146,ESITI_QUESTIONARI!AJ1146:AL1146,ESITI_QUESTIONARI!AN1146,ESITI_QUESTIONARI!AQ1146)),"NON RISPONDE",AVERAGE(ESITI_QUESTIONARI!N1146:T1146,ESITI_QUESTIONARI!V1146:X1146,ESITI_QUESTIONARI!Z1146:AD1146,ESITI_QUESTIONARI!AF1146:AH1146,ESITI_QUESTIONARI!AJ1146:AL1146,ESITI_QUESTIONARI!AN1146,ESITI_QUESTIONARI!AQ1146)))</f>
        <v/>
      </c>
    </row>
    <row r="1147" spans="1:8">
      <c r="A1147" t="str">
        <f>IF(ESITI_QUESTIONARI!A1147="","",TRIM(ESITI_QUESTIONARI!A1147))</f>
        <v/>
      </c>
      <c r="B1147" t="str">
        <f t="shared" si="18"/>
        <v/>
      </c>
      <c r="C1147" t="str">
        <f>IF(ESITI_QUESTIONARI!C1147="","",TRIM(ESITI_QUESTIONARI!C1147))</f>
        <v/>
      </c>
      <c r="D1147" t="str">
        <f>IFERROR(UPPER(TRIM(ESITI_QUESTIONARI!U1147)),"")</f>
        <v/>
      </c>
      <c r="E1147" t="str">
        <f>IFERROR(UPPER(TRIM(ESITI_QUESTIONARI!Y1147)),"")</f>
        <v/>
      </c>
      <c r="F1147" t="str">
        <f>IFERROR(UPPER(TRIM(ESITI_QUESTIONARI!AE1147)),"")</f>
        <v/>
      </c>
      <c r="G1147" t="str">
        <f>IFERROR(UPPER(TRIM(ESITI_QUESTIONARI!AI1147)),"")</f>
        <v/>
      </c>
      <c r="H1147" s="8" t="str">
        <f>IF(C1147="","",IF(ISERROR(AVERAGE(ESITI_QUESTIONARI!N1147:T1147,ESITI_QUESTIONARI!V1147:X1147,ESITI_QUESTIONARI!Z1147:AD1147,ESITI_QUESTIONARI!AF1147:AH1147,ESITI_QUESTIONARI!AJ1147:AL1147,ESITI_QUESTIONARI!AN1147,ESITI_QUESTIONARI!AQ1147)),"NON RISPONDE",AVERAGE(ESITI_QUESTIONARI!N1147:T1147,ESITI_QUESTIONARI!V1147:X1147,ESITI_QUESTIONARI!Z1147:AD1147,ESITI_QUESTIONARI!AF1147:AH1147,ESITI_QUESTIONARI!AJ1147:AL1147,ESITI_QUESTIONARI!AN1147,ESITI_QUESTIONARI!AQ1147)))</f>
        <v/>
      </c>
    </row>
    <row r="1148" spans="1:8">
      <c r="A1148" t="str">
        <f>IF(ESITI_QUESTIONARI!A1148="","",TRIM(ESITI_QUESTIONARI!A1148))</f>
        <v/>
      </c>
      <c r="B1148" t="str">
        <f t="shared" si="18"/>
        <v/>
      </c>
      <c r="C1148" t="str">
        <f>IF(ESITI_QUESTIONARI!C1148="","",TRIM(ESITI_QUESTIONARI!C1148))</f>
        <v/>
      </c>
      <c r="D1148" t="str">
        <f>IFERROR(UPPER(TRIM(ESITI_QUESTIONARI!U1148)),"")</f>
        <v/>
      </c>
      <c r="E1148" t="str">
        <f>IFERROR(UPPER(TRIM(ESITI_QUESTIONARI!Y1148)),"")</f>
        <v/>
      </c>
      <c r="F1148" t="str">
        <f>IFERROR(UPPER(TRIM(ESITI_QUESTIONARI!AE1148)),"")</f>
        <v/>
      </c>
      <c r="G1148" t="str">
        <f>IFERROR(UPPER(TRIM(ESITI_QUESTIONARI!AI1148)),"")</f>
        <v/>
      </c>
      <c r="H1148" s="8" t="str">
        <f>IF(C1148="","",IF(ISERROR(AVERAGE(ESITI_QUESTIONARI!N1148:T1148,ESITI_QUESTIONARI!V1148:X1148,ESITI_QUESTIONARI!Z1148:AD1148,ESITI_QUESTIONARI!AF1148:AH1148,ESITI_QUESTIONARI!AJ1148:AL1148,ESITI_QUESTIONARI!AN1148,ESITI_QUESTIONARI!AQ1148)),"NON RISPONDE",AVERAGE(ESITI_QUESTIONARI!N1148:T1148,ESITI_QUESTIONARI!V1148:X1148,ESITI_QUESTIONARI!Z1148:AD1148,ESITI_QUESTIONARI!AF1148:AH1148,ESITI_QUESTIONARI!AJ1148:AL1148,ESITI_QUESTIONARI!AN1148,ESITI_QUESTIONARI!AQ1148)))</f>
        <v/>
      </c>
    </row>
    <row r="1149" spans="1:8">
      <c r="A1149" t="str">
        <f>IF(ESITI_QUESTIONARI!A1149="","",TRIM(ESITI_QUESTIONARI!A1149))</f>
        <v/>
      </c>
      <c r="B1149" t="str">
        <f t="shared" si="18"/>
        <v/>
      </c>
      <c r="C1149" t="str">
        <f>IF(ESITI_QUESTIONARI!C1149="","",TRIM(ESITI_QUESTIONARI!C1149))</f>
        <v/>
      </c>
      <c r="D1149" t="str">
        <f>IFERROR(UPPER(TRIM(ESITI_QUESTIONARI!U1149)),"")</f>
        <v/>
      </c>
      <c r="E1149" t="str">
        <f>IFERROR(UPPER(TRIM(ESITI_QUESTIONARI!Y1149)),"")</f>
        <v/>
      </c>
      <c r="F1149" t="str">
        <f>IFERROR(UPPER(TRIM(ESITI_QUESTIONARI!AE1149)),"")</f>
        <v/>
      </c>
      <c r="G1149" t="str">
        <f>IFERROR(UPPER(TRIM(ESITI_QUESTIONARI!AI1149)),"")</f>
        <v/>
      </c>
      <c r="H1149" s="8" t="str">
        <f>IF(C1149="","",IF(ISERROR(AVERAGE(ESITI_QUESTIONARI!N1149:T1149,ESITI_QUESTIONARI!V1149:X1149,ESITI_QUESTIONARI!Z1149:AD1149,ESITI_QUESTIONARI!AF1149:AH1149,ESITI_QUESTIONARI!AJ1149:AL1149,ESITI_QUESTIONARI!AN1149,ESITI_QUESTIONARI!AQ1149)),"NON RISPONDE",AVERAGE(ESITI_QUESTIONARI!N1149:T1149,ESITI_QUESTIONARI!V1149:X1149,ESITI_QUESTIONARI!Z1149:AD1149,ESITI_QUESTIONARI!AF1149:AH1149,ESITI_QUESTIONARI!AJ1149:AL1149,ESITI_QUESTIONARI!AN1149,ESITI_QUESTIONARI!AQ1149)))</f>
        <v/>
      </c>
    </row>
    <row r="1150" spans="1:8">
      <c r="A1150" t="str">
        <f>IF(ESITI_QUESTIONARI!A1150="","",TRIM(ESITI_QUESTIONARI!A1150))</f>
        <v/>
      </c>
      <c r="B1150" t="str">
        <f t="shared" si="18"/>
        <v/>
      </c>
      <c r="C1150" t="str">
        <f>IF(ESITI_QUESTIONARI!C1150="","",TRIM(ESITI_QUESTIONARI!C1150))</f>
        <v/>
      </c>
      <c r="D1150" t="str">
        <f>IFERROR(UPPER(TRIM(ESITI_QUESTIONARI!U1150)),"")</f>
        <v/>
      </c>
      <c r="E1150" t="str">
        <f>IFERROR(UPPER(TRIM(ESITI_QUESTIONARI!Y1150)),"")</f>
        <v/>
      </c>
      <c r="F1150" t="str">
        <f>IFERROR(UPPER(TRIM(ESITI_QUESTIONARI!AE1150)),"")</f>
        <v/>
      </c>
      <c r="G1150" t="str">
        <f>IFERROR(UPPER(TRIM(ESITI_QUESTIONARI!AI1150)),"")</f>
        <v/>
      </c>
      <c r="H1150" s="8" t="str">
        <f>IF(C1150="","",IF(ISERROR(AVERAGE(ESITI_QUESTIONARI!N1150:T1150,ESITI_QUESTIONARI!V1150:X1150,ESITI_QUESTIONARI!Z1150:AD1150,ESITI_QUESTIONARI!AF1150:AH1150,ESITI_QUESTIONARI!AJ1150:AL1150,ESITI_QUESTIONARI!AN1150,ESITI_QUESTIONARI!AQ1150)),"NON RISPONDE",AVERAGE(ESITI_QUESTIONARI!N1150:T1150,ESITI_QUESTIONARI!V1150:X1150,ESITI_QUESTIONARI!Z1150:AD1150,ESITI_QUESTIONARI!AF1150:AH1150,ESITI_QUESTIONARI!AJ1150:AL1150,ESITI_QUESTIONARI!AN1150,ESITI_QUESTIONARI!AQ1150)))</f>
        <v/>
      </c>
    </row>
    <row r="1151" spans="1:8">
      <c r="A1151" t="str">
        <f>IF(ESITI_QUESTIONARI!A1151="","",TRIM(ESITI_QUESTIONARI!A1151))</f>
        <v/>
      </c>
      <c r="B1151" t="str">
        <f t="shared" si="18"/>
        <v/>
      </c>
      <c r="C1151" t="str">
        <f>IF(ESITI_QUESTIONARI!C1151="","",TRIM(ESITI_QUESTIONARI!C1151))</f>
        <v/>
      </c>
      <c r="D1151" t="str">
        <f>IFERROR(UPPER(TRIM(ESITI_QUESTIONARI!U1151)),"")</f>
        <v/>
      </c>
      <c r="E1151" t="str">
        <f>IFERROR(UPPER(TRIM(ESITI_QUESTIONARI!Y1151)),"")</f>
        <v/>
      </c>
      <c r="F1151" t="str">
        <f>IFERROR(UPPER(TRIM(ESITI_QUESTIONARI!AE1151)),"")</f>
        <v/>
      </c>
      <c r="G1151" t="str">
        <f>IFERROR(UPPER(TRIM(ESITI_QUESTIONARI!AI1151)),"")</f>
        <v/>
      </c>
      <c r="H1151" s="8" t="str">
        <f>IF(C1151="","",IF(ISERROR(AVERAGE(ESITI_QUESTIONARI!N1151:T1151,ESITI_QUESTIONARI!V1151:X1151,ESITI_QUESTIONARI!Z1151:AD1151,ESITI_QUESTIONARI!AF1151:AH1151,ESITI_QUESTIONARI!AJ1151:AL1151,ESITI_QUESTIONARI!AN1151,ESITI_QUESTIONARI!AQ1151)),"NON RISPONDE",AVERAGE(ESITI_QUESTIONARI!N1151:T1151,ESITI_QUESTIONARI!V1151:X1151,ESITI_QUESTIONARI!Z1151:AD1151,ESITI_QUESTIONARI!AF1151:AH1151,ESITI_QUESTIONARI!AJ1151:AL1151,ESITI_QUESTIONARI!AN1151,ESITI_QUESTIONARI!AQ1151)))</f>
        <v/>
      </c>
    </row>
    <row r="1152" spans="1:8">
      <c r="A1152" t="str">
        <f>IF(ESITI_QUESTIONARI!A1152="","",TRIM(ESITI_QUESTIONARI!A1152))</f>
        <v/>
      </c>
      <c r="B1152" t="str">
        <f t="shared" si="18"/>
        <v/>
      </c>
      <c r="C1152" t="str">
        <f>IF(ESITI_QUESTIONARI!C1152="","",TRIM(ESITI_QUESTIONARI!C1152))</f>
        <v/>
      </c>
      <c r="D1152" t="str">
        <f>IFERROR(UPPER(TRIM(ESITI_QUESTIONARI!U1152)),"")</f>
        <v/>
      </c>
      <c r="E1152" t="str">
        <f>IFERROR(UPPER(TRIM(ESITI_QUESTIONARI!Y1152)),"")</f>
        <v/>
      </c>
      <c r="F1152" t="str">
        <f>IFERROR(UPPER(TRIM(ESITI_QUESTIONARI!AE1152)),"")</f>
        <v/>
      </c>
      <c r="G1152" t="str">
        <f>IFERROR(UPPER(TRIM(ESITI_QUESTIONARI!AI1152)),"")</f>
        <v/>
      </c>
      <c r="H1152" s="8" t="str">
        <f>IF(C1152="","",IF(ISERROR(AVERAGE(ESITI_QUESTIONARI!N1152:T1152,ESITI_QUESTIONARI!V1152:X1152,ESITI_QUESTIONARI!Z1152:AD1152,ESITI_QUESTIONARI!AF1152:AH1152,ESITI_QUESTIONARI!AJ1152:AL1152,ESITI_QUESTIONARI!AN1152,ESITI_QUESTIONARI!AQ1152)),"NON RISPONDE",AVERAGE(ESITI_QUESTIONARI!N1152:T1152,ESITI_QUESTIONARI!V1152:X1152,ESITI_QUESTIONARI!Z1152:AD1152,ESITI_QUESTIONARI!AF1152:AH1152,ESITI_QUESTIONARI!AJ1152:AL1152,ESITI_QUESTIONARI!AN1152,ESITI_QUESTIONARI!AQ1152)))</f>
        <v/>
      </c>
    </row>
    <row r="1153" spans="1:8">
      <c r="A1153" t="str">
        <f>IF(ESITI_QUESTIONARI!A1153="","",TRIM(ESITI_QUESTIONARI!A1153))</f>
        <v/>
      </c>
      <c r="B1153" t="str">
        <f t="shared" si="18"/>
        <v/>
      </c>
      <c r="C1153" t="str">
        <f>IF(ESITI_QUESTIONARI!C1153="","",TRIM(ESITI_QUESTIONARI!C1153))</f>
        <v/>
      </c>
      <c r="D1153" t="str">
        <f>IFERROR(UPPER(TRIM(ESITI_QUESTIONARI!U1153)),"")</f>
        <v/>
      </c>
      <c r="E1153" t="str">
        <f>IFERROR(UPPER(TRIM(ESITI_QUESTIONARI!Y1153)),"")</f>
        <v/>
      </c>
      <c r="F1153" t="str">
        <f>IFERROR(UPPER(TRIM(ESITI_QUESTIONARI!AE1153)),"")</f>
        <v/>
      </c>
      <c r="G1153" t="str">
        <f>IFERROR(UPPER(TRIM(ESITI_QUESTIONARI!AI1153)),"")</f>
        <v/>
      </c>
      <c r="H1153" s="8" t="str">
        <f>IF(C1153="","",IF(ISERROR(AVERAGE(ESITI_QUESTIONARI!N1153:T1153,ESITI_QUESTIONARI!V1153:X1153,ESITI_QUESTIONARI!Z1153:AD1153,ESITI_QUESTIONARI!AF1153:AH1153,ESITI_QUESTIONARI!AJ1153:AL1153,ESITI_QUESTIONARI!AN1153,ESITI_QUESTIONARI!AQ1153)),"NON RISPONDE",AVERAGE(ESITI_QUESTIONARI!N1153:T1153,ESITI_QUESTIONARI!V1153:X1153,ESITI_QUESTIONARI!Z1153:AD1153,ESITI_QUESTIONARI!AF1153:AH1153,ESITI_QUESTIONARI!AJ1153:AL1153,ESITI_QUESTIONARI!AN1153,ESITI_QUESTIONARI!AQ1153)))</f>
        <v/>
      </c>
    </row>
    <row r="1154" spans="1:8">
      <c r="A1154" t="str">
        <f>IF(ESITI_QUESTIONARI!A1154="","",TRIM(ESITI_QUESTIONARI!A1154))</f>
        <v/>
      </c>
      <c r="B1154" t="str">
        <f t="shared" si="18"/>
        <v/>
      </c>
      <c r="C1154" t="str">
        <f>IF(ESITI_QUESTIONARI!C1154="","",TRIM(ESITI_QUESTIONARI!C1154))</f>
        <v/>
      </c>
      <c r="D1154" t="str">
        <f>IFERROR(UPPER(TRIM(ESITI_QUESTIONARI!U1154)),"")</f>
        <v/>
      </c>
      <c r="E1154" t="str">
        <f>IFERROR(UPPER(TRIM(ESITI_QUESTIONARI!Y1154)),"")</f>
        <v/>
      </c>
      <c r="F1154" t="str">
        <f>IFERROR(UPPER(TRIM(ESITI_QUESTIONARI!AE1154)),"")</f>
        <v/>
      </c>
      <c r="G1154" t="str">
        <f>IFERROR(UPPER(TRIM(ESITI_QUESTIONARI!AI1154)),"")</f>
        <v/>
      </c>
      <c r="H1154" s="8" t="str">
        <f>IF(C1154="","",IF(ISERROR(AVERAGE(ESITI_QUESTIONARI!N1154:T1154,ESITI_QUESTIONARI!V1154:X1154,ESITI_QUESTIONARI!Z1154:AD1154,ESITI_QUESTIONARI!AF1154:AH1154,ESITI_QUESTIONARI!AJ1154:AL1154,ESITI_QUESTIONARI!AN1154,ESITI_QUESTIONARI!AQ1154)),"NON RISPONDE",AVERAGE(ESITI_QUESTIONARI!N1154:T1154,ESITI_QUESTIONARI!V1154:X1154,ESITI_QUESTIONARI!Z1154:AD1154,ESITI_QUESTIONARI!AF1154:AH1154,ESITI_QUESTIONARI!AJ1154:AL1154,ESITI_QUESTIONARI!AN1154,ESITI_QUESTIONARI!AQ1154)))</f>
        <v/>
      </c>
    </row>
    <row r="1155" spans="1:8">
      <c r="A1155" t="str">
        <f>IF(ESITI_QUESTIONARI!A1155="","",TRIM(ESITI_QUESTIONARI!A1155))</f>
        <v/>
      </c>
      <c r="B1155" t="str">
        <f t="shared" ref="B1155:B1218" si="19">IF(C1155="","",C1155)</f>
        <v/>
      </c>
      <c r="C1155" t="str">
        <f>IF(ESITI_QUESTIONARI!C1155="","",TRIM(ESITI_QUESTIONARI!C1155))</f>
        <v/>
      </c>
      <c r="D1155" t="str">
        <f>IFERROR(UPPER(TRIM(ESITI_QUESTIONARI!U1155)),"")</f>
        <v/>
      </c>
      <c r="E1155" t="str">
        <f>IFERROR(UPPER(TRIM(ESITI_QUESTIONARI!Y1155)),"")</f>
        <v/>
      </c>
      <c r="F1155" t="str">
        <f>IFERROR(UPPER(TRIM(ESITI_QUESTIONARI!AE1155)),"")</f>
        <v/>
      </c>
      <c r="G1155" t="str">
        <f>IFERROR(UPPER(TRIM(ESITI_QUESTIONARI!AI1155)),"")</f>
        <v/>
      </c>
      <c r="H1155" s="8" t="str">
        <f>IF(C1155="","",IF(ISERROR(AVERAGE(ESITI_QUESTIONARI!N1155:T1155,ESITI_QUESTIONARI!V1155:X1155,ESITI_QUESTIONARI!Z1155:AD1155,ESITI_QUESTIONARI!AF1155:AH1155,ESITI_QUESTIONARI!AJ1155:AL1155,ESITI_QUESTIONARI!AN1155,ESITI_QUESTIONARI!AQ1155)),"NON RISPONDE",AVERAGE(ESITI_QUESTIONARI!N1155:T1155,ESITI_QUESTIONARI!V1155:X1155,ESITI_QUESTIONARI!Z1155:AD1155,ESITI_QUESTIONARI!AF1155:AH1155,ESITI_QUESTIONARI!AJ1155:AL1155,ESITI_QUESTIONARI!AN1155,ESITI_QUESTIONARI!AQ1155)))</f>
        <v/>
      </c>
    </row>
    <row r="1156" spans="1:8">
      <c r="A1156" t="str">
        <f>IF(ESITI_QUESTIONARI!A1156="","",TRIM(ESITI_QUESTIONARI!A1156))</f>
        <v/>
      </c>
      <c r="B1156" t="str">
        <f t="shared" si="19"/>
        <v/>
      </c>
      <c r="C1156" t="str">
        <f>IF(ESITI_QUESTIONARI!C1156="","",TRIM(ESITI_QUESTIONARI!C1156))</f>
        <v/>
      </c>
      <c r="D1156" t="str">
        <f>IFERROR(UPPER(TRIM(ESITI_QUESTIONARI!U1156)),"")</f>
        <v/>
      </c>
      <c r="E1156" t="str">
        <f>IFERROR(UPPER(TRIM(ESITI_QUESTIONARI!Y1156)),"")</f>
        <v/>
      </c>
      <c r="F1156" t="str">
        <f>IFERROR(UPPER(TRIM(ESITI_QUESTIONARI!AE1156)),"")</f>
        <v/>
      </c>
      <c r="G1156" t="str">
        <f>IFERROR(UPPER(TRIM(ESITI_QUESTIONARI!AI1156)),"")</f>
        <v/>
      </c>
      <c r="H1156" s="8" t="str">
        <f>IF(C1156="","",IF(ISERROR(AVERAGE(ESITI_QUESTIONARI!N1156:T1156,ESITI_QUESTIONARI!V1156:X1156,ESITI_QUESTIONARI!Z1156:AD1156,ESITI_QUESTIONARI!AF1156:AH1156,ESITI_QUESTIONARI!AJ1156:AL1156,ESITI_QUESTIONARI!AN1156,ESITI_QUESTIONARI!AQ1156)),"NON RISPONDE",AVERAGE(ESITI_QUESTIONARI!N1156:T1156,ESITI_QUESTIONARI!V1156:X1156,ESITI_QUESTIONARI!Z1156:AD1156,ESITI_QUESTIONARI!AF1156:AH1156,ESITI_QUESTIONARI!AJ1156:AL1156,ESITI_QUESTIONARI!AN1156,ESITI_QUESTIONARI!AQ1156)))</f>
        <v/>
      </c>
    </row>
    <row r="1157" spans="1:8">
      <c r="A1157" t="str">
        <f>IF(ESITI_QUESTIONARI!A1157="","",TRIM(ESITI_QUESTIONARI!A1157))</f>
        <v/>
      </c>
      <c r="B1157" t="str">
        <f t="shared" si="19"/>
        <v/>
      </c>
      <c r="C1157" t="str">
        <f>IF(ESITI_QUESTIONARI!C1157="","",TRIM(ESITI_QUESTIONARI!C1157))</f>
        <v/>
      </c>
      <c r="D1157" t="str">
        <f>IFERROR(UPPER(TRIM(ESITI_QUESTIONARI!U1157)),"")</f>
        <v/>
      </c>
      <c r="E1157" t="str">
        <f>IFERROR(UPPER(TRIM(ESITI_QUESTIONARI!Y1157)),"")</f>
        <v/>
      </c>
      <c r="F1157" t="str">
        <f>IFERROR(UPPER(TRIM(ESITI_QUESTIONARI!AE1157)),"")</f>
        <v/>
      </c>
      <c r="G1157" t="str">
        <f>IFERROR(UPPER(TRIM(ESITI_QUESTIONARI!AI1157)),"")</f>
        <v/>
      </c>
      <c r="H1157" s="8" t="str">
        <f>IF(C1157="","",IF(ISERROR(AVERAGE(ESITI_QUESTIONARI!N1157:T1157,ESITI_QUESTIONARI!V1157:X1157,ESITI_QUESTIONARI!Z1157:AD1157,ESITI_QUESTIONARI!AF1157:AH1157,ESITI_QUESTIONARI!AJ1157:AL1157,ESITI_QUESTIONARI!AN1157,ESITI_QUESTIONARI!AQ1157)),"NON RISPONDE",AVERAGE(ESITI_QUESTIONARI!N1157:T1157,ESITI_QUESTIONARI!V1157:X1157,ESITI_QUESTIONARI!Z1157:AD1157,ESITI_QUESTIONARI!AF1157:AH1157,ESITI_QUESTIONARI!AJ1157:AL1157,ESITI_QUESTIONARI!AN1157,ESITI_QUESTIONARI!AQ1157)))</f>
        <v/>
      </c>
    </row>
    <row r="1158" spans="1:8">
      <c r="A1158" t="str">
        <f>IF(ESITI_QUESTIONARI!A1158="","",TRIM(ESITI_QUESTIONARI!A1158))</f>
        <v/>
      </c>
      <c r="B1158" t="str">
        <f t="shared" si="19"/>
        <v/>
      </c>
      <c r="C1158" t="str">
        <f>IF(ESITI_QUESTIONARI!C1158="","",TRIM(ESITI_QUESTIONARI!C1158))</f>
        <v/>
      </c>
      <c r="D1158" t="str">
        <f>IFERROR(UPPER(TRIM(ESITI_QUESTIONARI!U1158)),"")</f>
        <v/>
      </c>
      <c r="E1158" t="str">
        <f>IFERROR(UPPER(TRIM(ESITI_QUESTIONARI!Y1158)),"")</f>
        <v/>
      </c>
      <c r="F1158" t="str">
        <f>IFERROR(UPPER(TRIM(ESITI_QUESTIONARI!AE1158)),"")</f>
        <v/>
      </c>
      <c r="G1158" t="str">
        <f>IFERROR(UPPER(TRIM(ESITI_QUESTIONARI!AI1158)),"")</f>
        <v/>
      </c>
      <c r="H1158" s="8" t="str">
        <f>IF(C1158="","",IF(ISERROR(AVERAGE(ESITI_QUESTIONARI!N1158:T1158,ESITI_QUESTIONARI!V1158:X1158,ESITI_QUESTIONARI!Z1158:AD1158,ESITI_QUESTIONARI!AF1158:AH1158,ESITI_QUESTIONARI!AJ1158:AL1158,ESITI_QUESTIONARI!AN1158,ESITI_QUESTIONARI!AQ1158)),"NON RISPONDE",AVERAGE(ESITI_QUESTIONARI!N1158:T1158,ESITI_QUESTIONARI!V1158:X1158,ESITI_QUESTIONARI!Z1158:AD1158,ESITI_QUESTIONARI!AF1158:AH1158,ESITI_QUESTIONARI!AJ1158:AL1158,ESITI_QUESTIONARI!AN1158,ESITI_QUESTIONARI!AQ1158)))</f>
        <v/>
      </c>
    </row>
    <row r="1159" spans="1:8">
      <c r="A1159" t="str">
        <f>IF(ESITI_QUESTIONARI!A1159="","",TRIM(ESITI_QUESTIONARI!A1159))</f>
        <v/>
      </c>
      <c r="B1159" t="str">
        <f t="shared" si="19"/>
        <v/>
      </c>
      <c r="C1159" t="str">
        <f>IF(ESITI_QUESTIONARI!C1159="","",TRIM(ESITI_QUESTIONARI!C1159))</f>
        <v/>
      </c>
      <c r="D1159" t="str">
        <f>IFERROR(UPPER(TRIM(ESITI_QUESTIONARI!U1159)),"")</f>
        <v/>
      </c>
      <c r="E1159" t="str">
        <f>IFERROR(UPPER(TRIM(ESITI_QUESTIONARI!Y1159)),"")</f>
        <v/>
      </c>
      <c r="F1159" t="str">
        <f>IFERROR(UPPER(TRIM(ESITI_QUESTIONARI!AE1159)),"")</f>
        <v/>
      </c>
      <c r="G1159" t="str">
        <f>IFERROR(UPPER(TRIM(ESITI_QUESTIONARI!AI1159)),"")</f>
        <v/>
      </c>
      <c r="H1159" s="8" t="str">
        <f>IF(C1159="","",IF(ISERROR(AVERAGE(ESITI_QUESTIONARI!N1159:T1159,ESITI_QUESTIONARI!V1159:X1159,ESITI_QUESTIONARI!Z1159:AD1159,ESITI_QUESTIONARI!AF1159:AH1159,ESITI_QUESTIONARI!AJ1159:AL1159,ESITI_QUESTIONARI!AN1159,ESITI_QUESTIONARI!AQ1159)),"NON RISPONDE",AVERAGE(ESITI_QUESTIONARI!N1159:T1159,ESITI_QUESTIONARI!V1159:X1159,ESITI_QUESTIONARI!Z1159:AD1159,ESITI_QUESTIONARI!AF1159:AH1159,ESITI_QUESTIONARI!AJ1159:AL1159,ESITI_QUESTIONARI!AN1159,ESITI_QUESTIONARI!AQ1159)))</f>
        <v/>
      </c>
    </row>
    <row r="1160" spans="1:8">
      <c r="A1160" t="str">
        <f>IF(ESITI_QUESTIONARI!A1160="","",TRIM(ESITI_QUESTIONARI!A1160))</f>
        <v/>
      </c>
      <c r="B1160" t="str">
        <f t="shared" si="19"/>
        <v/>
      </c>
      <c r="C1160" t="str">
        <f>IF(ESITI_QUESTIONARI!C1160="","",TRIM(ESITI_QUESTIONARI!C1160))</f>
        <v/>
      </c>
      <c r="D1160" t="str">
        <f>IFERROR(UPPER(TRIM(ESITI_QUESTIONARI!U1160)),"")</f>
        <v/>
      </c>
      <c r="E1160" t="str">
        <f>IFERROR(UPPER(TRIM(ESITI_QUESTIONARI!Y1160)),"")</f>
        <v/>
      </c>
      <c r="F1160" t="str">
        <f>IFERROR(UPPER(TRIM(ESITI_QUESTIONARI!AE1160)),"")</f>
        <v/>
      </c>
      <c r="G1160" t="str">
        <f>IFERROR(UPPER(TRIM(ESITI_QUESTIONARI!AI1160)),"")</f>
        <v/>
      </c>
      <c r="H1160" s="8" t="str">
        <f>IF(C1160="","",IF(ISERROR(AVERAGE(ESITI_QUESTIONARI!N1160:T1160,ESITI_QUESTIONARI!V1160:X1160,ESITI_QUESTIONARI!Z1160:AD1160,ESITI_QUESTIONARI!AF1160:AH1160,ESITI_QUESTIONARI!AJ1160:AL1160,ESITI_QUESTIONARI!AN1160,ESITI_QUESTIONARI!AQ1160)),"NON RISPONDE",AVERAGE(ESITI_QUESTIONARI!N1160:T1160,ESITI_QUESTIONARI!V1160:X1160,ESITI_QUESTIONARI!Z1160:AD1160,ESITI_QUESTIONARI!AF1160:AH1160,ESITI_QUESTIONARI!AJ1160:AL1160,ESITI_QUESTIONARI!AN1160,ESITI_QUESTIONARI!AQ1160)))</f>
        <v/>
      </c>
    </row>
    <row r="1161" spans="1:8">
      <c r="A1161" t="str">
        <f>IF(ESITI_QUESTIONARI!A1161="","",TRIM(ESITI_QUESTIONARI!A1161))</f>
        <v/>
      </c>
      <c r="B1161" t="str">
        <f t="shared" si="19"/>
        <v/>
      </c>
      <c r="C1161" t="str">
        <f>IF(ESITI_QUESTIONARI!C1161="","",TRIM(ESITI_QUESTIONARI!C1161))</f>
        <v/>
      </c>
      <c r="D1161" t="str">
        <f>IFERROR(UPPER(TRIM(ESITI_QUESTIONARI!U1161)),"")</f>
        <v/>
      </c>
      <c r="E1161" t="str">
        <f>IFERROR(UPPER(TRIM(ESITI_QUESTIONARI!Y1161)),"")</f>
        <v/>
      </c>
      <c r="F1161" t="str">
        <f>IFERROR(UPPER(TRIM(ESITI_QUESTIONARI!AE1161)),"")</f>
        <v/>
      </c>
      <c r="G1161" t="str">
        <f>IFERROR(UPPER(TRIM(ESITI_QUESTIONARI!AI1161)),"")</f>
        <v/>
      </c>
      <c r="H1161" s="8" t="str">
        <f>IF(C1161="","",IF(ISERROR(AVERAGE(ESITI_QUESTIONARI!N1161:T1161,ESITI_QUESTIONARI!V1161:X1161,ESITI_QUESTIONARI!Z1161:AD1161,ESITI_QUESTIONARI!AF1161:AH1161,ESITI_QUESTIONARI!AJ1161:AL1161,ESITI_QUESTIONARI!AN1161,ESITI_QUESTIONARI!AQ1161)),"NON RISPONDE",AVERAGE(ESITI_QUESTIONARI!N1161:T1161,ESITI_QUESTIONARI!V1161:X1161,ESITI_QUESTIONARI!Z1161:AD1161,ESITI_QUESTIONARI!AF1161:AH1161,ESITI_QUESTIONARI!AJ1161:AL1161,ESITI_QUESTIONARI!AN1161,ESITI_QUESTIONARI!AQ1161)))</f>
        <v/>
      </c>
    </row>
    <row r="1162" spans="1:8">
      <c r="A1162" t="str">
        <f>IF(ESITI_QUESTIONARI!A1162="","",TRIM(ESITI_QUESTIONARI!A1162))</f>
        <v/>
      </c>
      <c r="B1162" t="str">
        <f t="shared" si="19"/>
        <v/>
      </c>
      <c r="C1162" t="str">
        <f>IF(ESITI_QUESTIONARI!C1162="","",TRIM(ESITI_QUESTIONARI!C1162))</f>
        <v/>
      </c>
      <c r="D1162" t="str">
        <f>IFERROR(UPPER(TRIM(ESITI_QUESTIONARI!U1162)),"")</f>
        <v/>
      </c>
      <c r="E1162" t="str">
        <f>IFERROR(UPPER(TRIM(ESITI_QUESTIONARI!Y1162)),"")</f>
        <v/>
      </c>
      <c r="F1162" t="str">
        <f>IFERROR(UPPER(TRIM(ESITI_QUESTIONARI!AE1162)),"")</f>
        <v/>
      </c>
      <c r="G1162" t="str">
        <f>IFERROR(UPPER(TRIM(ESITI_QUESTIONARI!AI1162)),"")</f>
        <v/>
      </c>
      <c r="H1162" s="8" t="str">
        <f>IF(C1162="","",IF(ISERROR(AVERAGE(ESITI_QUESTIONARI!N1162:T1162,ESITI_QUESTIONARI!V1162:X1162,ESITI_QUESTIONARI!Z1162:AD1162,ESITI_QUESTIONARI!AF1162:AH1162,ESITI_QUESTIONARI!AJ1162:AL1162,ESITI_QUESTIONARI!AN1162,ESITI_QUESTIONARI!AQ1162)),"NON RISPONDE",AVERAGE(ESITI_QUESTIONARI!N1162:T1162,ESITI_QUESTIONARI!V1162:X1162,ESITI_QUESTIONARI!Z1162:AD1162,ESITI_QUESTIONARI!AF1162:AH1162,ESITI_QUESTIONARI!AJ1162:AL1162,ESITI_QUESTIONARI!AN1162,ESITI_QUESTIONARI!AQ1162)))</f>
        <v/>
      </c>
    </row>
    <row r="1163" spans="1:8">
      <c r="A1163" t="str">
        <f>IF(ESITI_QUESTIONARI!A1163="","",TRIM(ESITI_QUESTIONARI!A1163))</f>
        <v/>
      </c>
      <c r="B1163" t="str">
        <f t="shared" si="19"/>
        <v/>
      </c>
      <c r="C1163" t="str">
        <f>IF(ESITI_QUESTIONARI!C1163="","",TRIM(ESITI_QUESTIONARI!C1163))</f>
        <v/>
      </c>
      <c r="D1163" t="str">
        <f>IFERROR(UPPER(TRIM(ESITI_QUESTIONARI!U1163)),"")</f>
        <v/>
      </c>
      <c r="E1163" t="str">
        <f>IFERROR(UPPER(TRIM(ESITI_QUESTIONARI!Y1163)),"")</f>
        <v/>
      </c>
      <c r="F1163" t="str">
        <f>IFERROR(UPPER(TRIM(ESITI_QUESTIONARI!AE1163)),"")</f>
        <v/>
      </c>
      <c r="G1163" t="str">
        <f>IFERROR(UPPER(TRIM(ESITI_QUESTIONARI!AI1163)),"")</f>
        <v/>
      </c>
      <c r="H1163" s="8" t="str">
        <f>IF(C1163="","",IF(ISERROR(AVERAGE(ESITI_QUESTIONARI!N1163:T1163,ESITI_QUESTIONARI!V1163:X1163,ESITI_QUESTIONARI!Z1163:AD1163,ESITI_QUESTIONARI!AF1163:AH1163,ESITI_QUESTIONARI!AJ1163:AL1163,ESITI_QUESTIONARI!AN1163,ESITI_QUESTIONARI!AQ1163)),"NON RISPONDE",AVERAGE(ESITI_QUESTIONARI!N1163:T1163,ESITI_QUESTIONARI!V1163:X1163,ESITI_QUESTIONARI!Z1163:AD1163,ESITI_QUESTIONARI!AF1163:AH1163,ESITI_QUESTIONARI!AJ1163:AL1163,ESITI_QUESTIONARI!AN1163,ESITI_QUESTIONARI!AQ1163)))</f>
        <v/>
      </c>
    </row>
    <row r="1164" spans="1:8">
      <c r="A1164" t="str">
        <f>IF(ESITI_QUESTIONARI!A1164="","",TRIM(ESITI_QUESTIONARI!A1164))</f>
        <v/>
      </c>
      <c r="B1164" t="str">
        <f t="shared" si="19"/>
        <v/>
      </c>
      <c r="C1164" t="str">
        <f>IF(ESITI_QUESTIONARI!C1164="","",TRIM(ESITI_QUESTIONARI!C1164))</f>
        <v/>
      </c>
      <c r="D1164" t="str">
        <f>IFERROR(UPPER(TRIM(ESITI_QUESTIONARI!U1164)),"")</f>
        <v/>
      </c>
      <c r="E1164" t="str">
        <f>IFERROR(UPPER(TRIM(ESITI_QUESTIONARI!Y1164)),"")</f>
        <v/>
      </c>
      <c r="F1164" t="str">
        <f>IFERROR(UPPER(TRIM(ESITI_QUESTIONARI!AE1164)),"")</f>
        <v/>
      </c>
      <c r="G1164" t="str">
        <f>IFERROR(UPPER(TRIM(ESITI_QUESTIONARI!AI1164)),"")</f>
        <v/>
      </c>
      <c r="H1164" s="8" t="str">
        <f>IF(C1164="","",IF(ISERROR(AVERAGE(ESITI_QUESTIONARI!N1164:T1164,ESITI_QUESTIONARI!V1164:X1164,ESITI_QUESTIONARI!Z1164:AD1164,ESITI_QUESTIONARI!AF1164:AH1164,ESITI_QUESTIONARI!AJ1164:AL1164,ESITI_QUESTIONARI!AN1164,ESITI_QUESTIONARI!AQ1164)),"NON RISPONDE",AVERAGE(ESITI_QUESTIONARI!N1164:T1164,ESITI_QUESTIONARI!V1164:X1164,ESITI_QUESTIONARI!Z1164:AD1164,ESITI_QUESTIONARI!AF1164:AH1164,ESITI_QUESTIONARI!AJ1164:AL1164,ESITI_QUESTIONARI!AN1164,ESITI_QUESTIONARI!AQ1164)))</f>
        <v/>
      </c>
    </row>
    <row r="1165" spans="1:8">
      <c r="A1165" t="str">
        <f>IF(ESITI_QUESTIONARI!A1165="","",TRIM(ESITI_QUESTIONARI!A1165))</f>
        <v/>
      </c>
      <c r="B1165" t="str">
        <f t="shared" si="19"/>
        <v/>
      </c>
      <c r="C1165" t="str">
        <f>IF(ESITI_QUESTIONARI!C1165="","",TRIM(ESITI_QUESTIONARI!C1165))</f>
        <v/>
      </c>
      <c r="D1165" t="str">
        <f>IFERROR(UPPER(TRIM(ESITI_QUESTIONARI!U1165)),"")</f>
        <v/>
      </c>
      <c r="E1165" t="str">
        <f>IFERROR(UPPER(TRIM(ESITI_QUESTIONARI!Y1165)),"")</f>
        <v/>
      </c>
      <c r="F1165" t="str">
        <f>IFERROR(UPPER(TRIM(ESITI_QUESTIONARI!AE1165)),"")</f>
        <v/>
      </c>
      <c r="G1165" t="str">
        <f>IFERROR(UPPER(TRIM(ESITI_QUESTIONARI!AI1165)),"")</f>
        <v/>
      </c>
      <c r="H1165" s="8" t="str">
        <f>IF(C1165="","",IF(ISERROR(AVERAGE(ESITI_QUESTIONARI!N1165:T1165,ESITI_QUESTIONARI!V1165:X1165,ESITI_QUESTIONARI!Z1165:AD1165,ESITI_QUESTIONARI!AF1165:AH1165,ESITI_QUESTIONARI!AJ1165:AL1165,ESITI_QUESTIONARI!AN1165,ESITI_QUESTIONARI!AQ1165)),"NON RISPONDE",AVERAGE(ESITI_QUESTIONARI!N1165:T1165,ESITI_QUESTIONARI!V1165:X1165,ESITI_QUESTIONARI!Z1165:AD1165,ESITI_QUESTIONARI!AF1165:AH1165,ESITI_QUESTIONARI!AJ1165:AL1165,ESITI_QUESTIONARI!AN1165,ESITI_QUESTIONARI!AQ1165)))</f>
        <v/>
      </c>
    </row>
    <row r="1166" spans="1:8">
      <c r="A1166" t="str">
        <f>IF(ESITI_QUESTIONARI!A1166="","",TRIM(ESITI_QUESTIONARI!A1166))</f>
        <v/>
      </c>
      <c r="B1166" t="str">
        <f t="shared" si="19"/>
        <v/>
      </c>
      <c r="C1166" t="str">
        <f>IF(ESITI_QUESTIONARI!C1166="","",TRIM(ESITI_QUESTIONARI!C1166))</f>
        <v/>
      </c>
      <c r="D1166" t="str">
        <f>IFERROR(UPPER(TRIM(ESITI_QUESTIONARI!U1166)),"")</f>
        <v/>
      </c>
      <c r="E1166" t="str">
        <f>IFERROR(UPPER(TRIM(ESITI_QUESTIONARI!Y1166)),"")</f>
        <v/>
      </c>
      <c r="F1166" t="str">
        <f>IFERROR(UPPER(TRIM(ESITI_QUESTIONARI!AE1166)),"")</f>
        <v/>
      </c>
      <c r="G1166" t="str">
        <f>IFERROR(UPPER(TRIM(ESITI_QUESTIONARI!AI1166)),"")</f>
        <v/>
      </c>
      <c r="H1166" s="8" t="str">
        <f>IF(C1166="","",IF(ISERROR(AVERAGE(ESITI_QUESTIONARI!N1166:T1166,ESITI_QUESTIONARI!V1166:X1166,ESITI_QUESTIONARI!Z1166:AD1166,ESITI_QUESTIONARI!AF1166:AH1166,ESITI_QUESTIONARI!AJ1166:AL1166,ESITI_QUESTIONARI!AN1166,ESITI_QUESTIONARI!AQ1166)),"NON RISPONDE",AVERAGE(ESITI_QUESTIONARI!N1166:T1166,ESITI_QUESTIONARI!V1166:X1166,ESITI_QUESTIONARI!Z1166:AD1166,ESITI_QUESTIONARI!AF1166:AH1166,ESITI_QUESTIONARI!AJ1166:AL1166,ESITI_QUESTIONARI!AN1166,ESITI_QUESTIONARI!AQ1166)))</f>
        <v/>
      </c>
    </row>
    <row r="1167" spans="1:8">
      <c r="A1167" t="str">
        <f>IF(ESITI_QUESTIONARI!A1167="","",TRIM(ESITI_QUESTIONARI!A1167))</f>
        <v/>
      </c>
      <c r="B1167" t="str">
        <f t="shared" si="19"/>
        <v/>
      </c>
      <c r="C1167" t="str">
        <f>IF(ESITI_QUESTIONARI!C1167="","",TRIM(ESITI_QUESTIONARI!C1167))</f>
        <v/>
      </c>
      <c r="D1167" t="str">
        <f>IFERROR(UPPER(TRIM(ESITI_QUESTIONARI!U1167)),"")</f>
        <v/>
      </c>
      <c r="E1167" t="str">
        <f>IFERROR(UPPER(TRIM(ESITI_QUESTIONARI!Y1167)),"")</f>
        <v/>
      </c>
      <c r="F1167" t="str">
        <f>IFERROR(UPPER(TRIM(ESITI_QUESTIONARI!AE1167)),"")</f>
        <v/>
      </c>
      <c r="G1167" t="str">
        <f>IFERROR(UPPER(TRIM(ESITI_QUESTIONARI!AI1167)),"")</f>
        <v/>
      </c>
      <c r="H1167" s="8" t="str">
        <f>IF(C1167="","",IF(ISERROR(AVERAGE(ESITI_QUESTIONARI!N1167:T1167,ESITI_QUESTIONARI!V1167:X1167,ESITI_QUESTIONARI!Z1167:AD1167,ESITI_QUESTIONARI!AF1167:AH1167,ESITI_QUESTIONARI!AJ1167:AL1167,ESITI_QUESTIONARI!AN1167,ESITI_QUESTIONARI!AQ1167)),"NON RISPONDE",AVERAGE(ESITI_QUESTIONARI!N1167:T1167,ESITI_QUESTIONARI!V1167:X1167,ESITI_QUESTIONARI!Z1167:AD1167,ESITI_QUESTIONARI!AF1167:AH1167,ESITI_QUESTIONARI!AJ1167:AL1167,ESITI_QUESTIONARI!AN1167,ESITI_QUESTIONARI!AQ1167)))</f>
        <v/>
      </c>
    </row>
    <row r="1168" spans="1:8">
      <c r="A1168" t="str">
        <f>IF(ESITI_QUESTIONARI!A1168="","",TRIM(ESITI_QUESTIONARI!A1168))</f>
        <v/>
      </c>
      <c r="B1168" t="str">
        <f t="shared" si="19"/>
        <v/>
      </c>
      <c r="C1168" t="str">
        <f>IF(ESITI_QUESTIONARI!C1168="","",TRIM(ESITI_QUESTIONARI!C1168))</f>
        <v/>
      </c>
      <c r="D1168" t="str">
        <f>IFERROR(UPPER(TRIM(ESITI_QUESTIONARI!U1168)),"")</f>
        <v/>
      </c>
      <c r="E1168" t="str">
        <f>IFERROR(UPPER(TRIM(ESITI_QUESTIONARI!Y1168)),"")</f>
        <v/>
      </c>
      <c r="F1168" t="str">
        <f>IFERROR(UPPER(TRIM(ESITI_QUESTIONARI!AE1168)),"")</f>
        <v/>
      </c>
      <c r="G1168" t="str">
        <f>IFERROR(UPPER(TRIM(ESITI_QUESTIONARI!AI1168)),"")</f>
        <v/>
      </c>
      <c r="H1168" s="8" t="str">
        <f>IF(C1168="","",IF(ISERROR(AVERAGE(ESITI_QUESTIONARI!N1168:T1168,ESITI_QUESTIONARI!V1168:X1168,ESITI_QUESTIONARI!Z1168:AD1168,ESITI_QUESTIONARI!AF1168:AH1168,ESITI_QUESTIONARI!AJ1168:AL1168,ESITI_QUESTIONARI!AN1168,ESITI_QUESTIONARI!AQ1168)),"NON RISPONDE",AVERAGE(ESITI_QUESTIONARI!N1168:T1168,ESITI_QUESTIONARI!V1168:X1168,ESITI_QUESTIONARI!Z1168:AD1168,ESITI_QUESTIONARI!AF1168:AH1168,ESITI_QUESTIONARI!AJ1168:AL1168,ESITI_QUESTIONARI!AN1168,ESITI_QUESTIONARI!AQ1168)))</f>
        <v/>
      </c>
    </row>
    <row r="1169" spans="1:8">
      <c r="A1169" t="str">
        <f>IF(ESITI_QUESTIONARI!A1169="","",TRIM(ESITI_QUESTIONARI!A1169))</f>
        <v/>
      </c>
      <c r="B1169" t="str">
        <f t="shared" si="19"/>
        <v/>
      </c>
      <c r="C1169" t="str">
        <f>IF(ESITI_QUESTIONARI!C1169="","",TRIM(ESITI_QUESTIONARI!C1169))</f>
        <v/>
      </c>
      <c r="D1169" t="str">
        <f>IFERROR(UPPER(TRIM(ESITI_QUESTIONARI!U1169)),"")</f>
        <v/>
      </c>
      <c r="E1169" t="str">
        <f>IFERROR(UPPER(TRIM(ESITI_QUESTIONARI!Y1169)),"")</f>
        <v/>
      </c>
      <c r="F1169" t="str">
        <f>IFERROR(UPPER(TRIM(ESITI_QUESTIONARI!AE1169)),"")</f>
        <v/>
      </c>
      <c r="G1169" t="str">
        <f>IFERROR(UPPER(TRIM(ESITI_QUESTIONARI!AI1169)),"")</f>
        <v/>
      </c>
      <c r="H1169" s="8" t="str">
        <f>IF(C1169="","",IF(ISERROR(AVERAGE(ESITI_QUESTIONARI!N1169:T1169,ESITI_QUESTIONARI!V1169:X1169,ESITI_QUESTIONARI!Z1169:AD1169,ESITI_QUESTIONARI!AF1169:AH1169,ESITI_QUESTIONARI!AJ1169:AL1169,ESITI_QUESTIONARI!AN1169,ESITI_QUESTIONARI!AQ1169)),"NON RISPONDE",AVERAGE(ESITI_QUESTIONARI!N1169:T1169,ESITI_QUESTIONARI!V1169:X1169,ESITI_QUESTIONARI!Z1169:AD1169,ESITI_QUESTIONARI!AF1169:AH1169,ESITI_QUESTIONARI!AJ1169:AL1169,ESITI_QUESTIONARI!AN1169,ESITI_QUESTIONARI!AQ1169)))</f>
        <v/>
      </c>
    </row>
    <row r="1170" spans="1:8">
      <c r="A1170" t="str">
        <f>IF(ESITI_QUESTIONARI!A1170="","",TRIM(ESITI_QUESTIONARI!A1170))</f>
        <v/>
      </c>
      <c r="B1170" t="str">
        <f t="shared" si="19"/>
        <v/>
      </c>
      <c r="C1170" t="str">
        <f>IF(ESITI_QUESTIONARI!C1170="","",TRIM(ESITI_QUESTIONARI!C1170))</f>
        <v/>
      </c>
      <c r="D1170" t="str">
        <f>IFERROR(UPPER(TRIM(ESITI_QUESTIONARI!U1170)),"")</f>
        <v/>
      </c>
      <c r="E1170" t="str">
        <f>IFERROR(UPPER(TRIM(ESITI_QUESTIONARI!Y1170)),"")</f>
        <v/>
      </c>
      <c r="F1170" t="str">
        <f>IFERROR(UPPER(TRIM(ESITI_QUESTIONARI!AE1170)),"")</f>
        <v/>
      </c>
      <c r="G1170" t="str">
        <f>IFERROR(UPPER(TRIM(ESITI_QUESTIONARI!AI1170)),"")</f>
        <v/>
      </c>
      <c r="H1170" s="8" t="str">
        <f>IF(C1170="","",IF(ISERROR(AVERAGE(ESITI_QUESTIONARI!N1170:T1170,ESITI_QUESTIONARI!V1170:X1170,ESITI_QUESTIONARI!Z1170:AD1170,ESITI_QUESTIONARI!AF1170:AH1170,ESITI_QUESTIONARI!AJ1170:AL1170,ESITI_QUESTIONARI!AN1170,ESITI_QUESTIONARI!AQ1170)),"NON RISPONDE",AVERAGE(ESITI_QUESTIONARI!N1170:T1170,ESITI_QUESTIONARI!V1170:X1170,ESITI_QUESTIONARI!Z1170:AD1170,ESITI_QUESTIONARI!AF1170:AH1170,ESITI_QUESTIONARI!AJ1170:AL1170,ESITI_QUESTIONARI!AN1170,ESITI_QUESTIONARI!AQ1170)))</f>
        <v/>
      </c>
    </row>
    <row r="1171" spans="1:8">
      <c r="A1171" t="str">
        <f>IF(ESITI_QUESTIONARI!A1171="","",TRIM(ESITI_QUESTIONARI!A1171))</f>
        <v/>
      </c>
      <c r="B1171" t="str">
        <f t="shared" si="19"/>
        <v/>
      </c>
      <c r="C1171" t="str">
        <f>IF(ESITI_QUESTIONARI!C1171="","",TRIM(ESITI_QUESTIONARI!C1171))</f>
        <v/>
      </c>
      <c r="D1171" t="str">
        <f>IFERROR(UPPER(TRIM(ESITI_QUESTIONARI!U1171)),"")</f>
        <v/>
      </c>
      <c r="E1171" t="str">
        <f>IFERROR(UPPER(TRIM(ESITI_QUESTIONARI!Y1171)),"")</f>
        <v/>
      </c>
      <c r="F1171" t="str">
        <f>IFERROR(UPPER(TRIM(ESITI_QUESTIONARI!AE1171)),"")</f>
        <v/>
      </c>
      <c r="G1171" t="str">
        <f>IFERROR(UPPER(TRIM(ESITI_QUESTIONARI!AI1171)),"")</f>
        <v/>
      </c>
      <c r="H1171" s="8" t="str">
        <f>IF(C1171="","",IF(ISERROR(AVERAGE(ESITI_QUESTIONARI!N1171:T1171,ESITI_QUESTIONARI!V1171:X1171,ESITI_QUESTIONARI!Z1171:AD1171,ESITI_QUESTIONARI!AF1171:AH1171,ESITI_QUESTIONARI!AJ1171:AL1171,ESITI_QUESTIONARI!AN1171,ESITI_QUESTIONARI!AQ1171)),"NON RISPONDE",AVERAGE(ESITI_QUESTIONARI!N1171:T1171,ESITI_QUESTIONARI!V1171:X1171,ESITI_QUESTIONARI!Z1171:AD1171,ESITI_QUESTIONARI!AF1171:AH1171,ESITI_QUESTIONARI!AJ1171:AL1171,ESITI_QUESTIONARI!AN1171,ESITI_QUESTIONARI!AQ1171)))</f>
        <v/>
      </c>
    </row>
    <row r="1172" spans="1:8">
      <c r="A1172" t="str">
        <f>IF(ESITI_QUESTIONARI!A1172="","",TRIM(ESITI_QUESTIONARI!A1172))</f>
        <v/>
      </c>
      <c r="B1172" t="str">
        <f t="shared" si="19"/>
        <v/>
      </c>
      <c r="C1172" t="str">
        <f>IF(ESITI_QUESTIONARI!C1172="","",TRIM(ESITI_QUESTIONARI!C1172))</f>
        <v/>
      </c>
      <c r="D1172" t="str">
        <f>IFERROR(UPPER(TRIM(ESITI_QUESTIONARI!U1172)),"")</f>
        <v/>
      </c>
      <c r="E1172" t="str">
        <f>IFERROR(UPPER(TRIM(ESITI_QUESTIONARI!Y1172)),"")</f>
        <v/>
      </c>
      <c r="F1172" t="str">
        <f>IFERROR(UPPER(TRIM(ESITI_QUESTIONARI!AE1172)),"")</f>
        <v/>
      </c>
      <c r="G1172" t="str">
        <f>IFERROR(UPPER(TRIM(ESITI_QUESTIONARI!AI1172)),"")</f>
        <v/>
      </c>
      <c r="H1172" s="8" t="str">
        <f>IF(C1172="","",IF(ISERROR(AVERAGE(ESITI_QUESTIONARI!N1172:T1172,ESITI_QUESTIONARI!V1172:X1172,ESITI_QUESTIONARI!Z1172:AD1172,ESITI_QUESTIONARI!AF1172:AH1172,ESITI_QUESTIONARI!AJ1172:AL1172,ESITI_QUESTIONARI!AN1172,ESITI_QUESTIONARI!AQ1172)),"NON RISPONDE",AVERAGE(ESITI_QUESTIONARI!N1172:T1172,ESITI_QUESTIONARI!V1172:X1172,ESITI_QUESTIONARI!Z1172:AD1172,ESITI_QUESTIONARI!AF1172:AH1172,ESITI_QUESTIONARI!AJ1172:AL1172,ESITI_QUESTIONARI!AN1172,ESITI_QUESTIONARI!AQ1172)))</f>
        <v/>
      </c>
    </row>
    <row r="1173" spans="1:8">
      <c r="A1173" t="str">
        <f>IF(ESITI_QUESTIONARI!A1173="","",TRIM(ESITI_QUESTIONARI!A1173))</f>
        <v/>
      </c>
      <c r="B1173" t="str">
        <f t="shared" si="19"/>
        <v/>
      </c>
      <c r="C1173" t="str">
        <f>IF(ESITI_QUESTIONARI!C1173="","",TRIM(ESITI_QUESTIONARI!C1173))</f>
        <v/>
      </c>
      <c r="D1173" t="str">
        <f>IFERROR(UPPER(TRIM(ESITI_QUESTIONARI!U1173)),"")</f>
        <v/>
      </c>
      <c r="E1173" t="str">
        <f>IFERROR(UPPER(TRIM(ESITI_QUESTIONARI!Y1173)),"")</f>
        <v/>
      </c>
      <c r="F1173" t="str">
        <f>IFERROR(UPPER(TRIM(ESITI_QUESTIONARI!AE1173)),"")</f>
        <v/>
      </c>
      <c r="G1173" t="str">
        <f>IFERROR(UPPER(TRIM(ESITI_QUESTIONARI!AI1173)),"")</f>
        <v/>
      </c>
      <c r="H1173" s="8" t="str">
        <f>IF(C1173="","",IF(ISERROR(AVERAGE(ESITI_QUESTIONARI!N1173:T1173,ESITI_QUESTIONARI!V1173:X1173,ESITI_QUESTIONARI!Z1173:AD1173,ESITI_QUESTIONARI!AF1173:AH1173,ESITI_QUESTIONARI!AJ1173:AL1173,ESITI_QUESTIONARI!AN1173,ESITI_QUESTIONARI!AQ1173)),"NON RISPONDE",AVERAGE(ESITI_QUESTIONARI!N1173:T1173,ESITI_QUESTIONARI!V1173:X1173,ESITI_QUESTIONARI!Z1173:AD1173,ESITI_QUESTIONARI!AF1173:AH1173,ESITI_QUESTIONARI!AJ1173:AL1173,ESITI_QUESTIONARI!AN1173,ESITI_QUESTIONARI!AQ1173)))</f>
        <v/>
      </c>
    </row>
    <row r="1174" spans="1:8">
      <c r="A1174" t="str">
        <f>IF(ESITI_QUESTIONARI!A1174="","",TRIM(ESITI_QUESTIONARI!A1174))</f>
        <v/>
      </c>
      <c r="B1174" t="str">
        <f t="shared" si="19"/>
        <v/>
      </c>
      <c r="C1174" t="str">
        <f>IF(ESITI_QUESTIONARI!C1174="","",TRIM(ESITI_QUESTIONARI!C1174))</f>
        <v/>
      </c>
      <c r="D1174" t="str">
        <f>IFERROR(UPPER(TRIM(ESITI_QUESTIONARI!U1174)),"")</f>
        <v/>
      </c>
      <c r="E1174" t="str">
        <f>IFERROR(UPPER(TRIM(ESITI_QUESTIONARI!Y1174)),"")</f>
        <v/>
      </c>
      <c r="F1174" t="str">
        <f>IFERROR(UPPER(TRIM(ESITI_QUESTIONARI!AE1174)),"")</f>
        <v/>
      </c>
      <c r="G1174" t="str">
        <f>IFERROR(UPPER(TRIM(ESITI_QUESTIONARI!AI1174)),"")</f>
        <v/>
      </c>
      <c r="H1174" s="8" t="str">
        <f>IF(C1174="","",IF(ISERROR(AVERAGE(ESITI_QUESTIONARI!N1174:T1174,ESITI_QUESTIONARI!V1174:X1174,ESITI_QUESTIONARI!Z1174:AD1174,ESITI_QUESTIONARI!AF1174:AH1174,ESITI_QUESTIONARI!AJ1174:AL1174,ESITI_QUESTIONARI!AN1174,ESITI_QUESTIONARI!AQ1174)),"NON RISPONDE",AVERAGE(ESITI_QUESTIONARI!N1174:T1174,ESITI_QUESTIONARI!V1174:X1174,ESITI_QUESTIONARI!Z1174:AD1174,ESITI_QUESTIONARI!AF1174:AH1174,ESITI_QUESTIONARI!AJ1174:AL1174,ESITI_QUESTIONARI!AN1174,ESITI_QUESTIONARI!AQ1174)))</f>
        <v/>
      </c>
    </row>
    <row r="1175" spans="1:8">
      <c r="A1175" t="str">
        <f>IF(ESITI_QUESTIONARI!A1175="","",TRIM(ESITI_QUESTIONARI!A1175))</f>
        <v/>
      </c>
      <c r="B1175" t="str">
        <f t="shared" si="19"/>
        <v/>
      </c>
      <c r="C1175" t="str">
        <f>IF(ESITI_QUESTIONARI!C1175="","",TRIM(ESITI_QUESTIONARI!C1175))</f>
        <v/>
      </c>
      <c r="D1175" t="str">
        <f>IFERROR(UPPER(TRIM(ESITI_QUESTIONARI!U1175)),"")</f>
        <v/>
      </c>
      <c r="E1175" t="str">
        <f>IFERROR(UPPER(TRIM(ESITI_QUESTIONARI!Y1175)),"")</f>
        <v/>
      </c>
      <c r="F1175" t="str">
        <f>IFERROR(UPPER(TRIM(ESITI_QUESTIONARI!AE1175)),"")</f>
        <v/>
      </c>
      <c r="G1175" t="str">
        <f>IFERROR(UPPER(TRIM(ESITI_QUESTIONARI!AI1175)),"")</f>
        <v/>
      </c>
      <c r="H1175" s="8" t="str">
        <f>IF(C1175="","",IF(ISERROR(AVERAGE(ESITI_QUESTIONARI!N1175:T1175,ESITI_QUESTIONARI!V1175:X1175,ESITI_QUESTIONARI!Z1175:AD1175,ESITI_QUESTIONARI!AF1175:AH1175,ESITI_QUESTIONARI!AJ1175:AL1175,ESITI_QUESTIONARI!AN1175,ESITI_QUESTIONARI!AQ1175)),"NON RISPONDE",AVERAGE(ESITI_QUESTIONARI!N1175:T1175,ESITI_QUESTIONARI!V1175:X1175,ESITI_QUESTIONARI!Z1175:AD1175,ESITI_QUESTIONARI!AF1175:AH1175,ESITI_QUESTIONARI!AJ1175:AL1175,ESITI_QUESTIONARI!AN1175,ESITI_QUESTIONARI!AQ1175)))</f>
        <v/>
      </c>
    </row>
    <row r="1176" spans="1:8">
      <c r="A1176" t="str">
        <f>IF(ESITI_QUESTIONARI!A1176="","",TRIM(ESITI_QUESTIONARI!A1176))</f>
        <v/>
      </c>
      <c r="B1176" t="str">
        <f t="shared" si="19"/>
        <v/>
      </c>
      <c r="C1176" t="str">
        <f>IF(ESITI_QUESTIONARI!C1176="","",TRIM(ESITI_QUESTIONARI!C1176))</f>
        <v/>
      </c>
      <c r="D1176" t="str">
        <f>IFERROR(UPPER(TRIM(ESITI_QUESTIONARI!U1176)),"")</f>
        <v/>
      </c>
      <c r="E1176" t="str">
        <f>IFERROR(UPPER(TRIM(ESITI_QUESTIONARI!Y1176)),"")</f>
        <v/>
      </c>
      <c r="F1176" t="str">
        <f>IFERROR(UPPER(TRIM(ESITI_QUESTIONARI!AE1176)),"")</f>
        <v/>
      </c>
      <c r="G1176" t="str">
        <f>IFERROR(UPPER(TRIM(ESITI_QUESTIONARI!AI1176)),"")</f>
        <v/>
      </c>
      <c r="H1176" s="8" t="str">
        <f>IF(C1176="","",IF(ISERROR(AVERAGE(ESITI_QUESTIONARI!N1176:T1176,ESITI_QUESTIONARI!V1176:X1176,ESITI_QUESTIONARI!Z1176:AD1176,ESITI_QUESTIONARI!AF1176:AH1176,ESITI_QUESTIONARI!AJ1176:AL1176,ESITI_QUESTIONARI!AN1176,ESITI_QUESTIONARI!AQ1176)),"NON RISPONDE",AVERAGE(ESITI_QUESTIONARI!N1176:T1176,ESITI_QUESTIONARI!V1176:X1176,ESITI_QUESTIONARI!Z1176:AD1176,ESITI_QUESTIONARI!AF1176:AH1176,ESITI_QUESTIONARI!AJ1176:AL1176,ESITI_QUESTIONARI!AN1176,ESITI_QUESTIONARI!AQ1176)))</f>
        <v/>
      </c>
    </row>
    <row r="1177" spans="1:8">
      <c r="A1177" t="str">
        <f>IF(ESITI_QUESTIONARI!A1177="","",TRIM(ESITI_QUESTIONARI!A1177))</f>
        <v/>
      </c>
      <c r="B1177" t="str">
        <f t="shared" si="19"/>
        <v/>
      </c>
      <c r="C1177" t="str">
        <f>IF(ESITI_QUESTIONARI!C1177="","",TRIM(ESITI_QUESTIONARI!C1177))</f>
        <v/>
      </c>
      <c r="D1177" t="str">
        <f>IFERROR(UPPER(TRIM(ESITI_QUESTIONARI!U1177)),"")</f>
        <v/>
      </c>
      <c r="E1177" t="str">
        <f>IFERROR(UPPER(TRIM(ESITI_QUESTIONARI!Y1177)),"")</f>
        <v/>
      </c>
      <c r="F1177" t="str">
        <f>IFERROR(UPPER(TRIM(ESITI_QUESTIONARI!AE1177)),"")</f>
        <v/>
      </c>
      <c r="G1177" t="str">
        <f>IFERROR(UPPER(TRIM(ESITI_QUESTIONARI!AI1177)),"")</f>
        <v/>
      </c>
      <c r="H1177" s="8" t="str">
        <f>IF(C1177="","",IF(ISERROR(AVERAGE(ESITI_QUESTIONARI!N1177:T1177,ESITI_QUESTIONARI!V1177:X1177,ESITI_QUESTIONARI!Z1177:AD1177,ESITI_QUESTIONARI!AF1177:AH1177,ESITI_QUESTIONARI!AJ1177:AL1177,ESITI_QUESTIONARI!AN1177,ESITI_QUESTIONARI!AQ1177)),"NON RISPONDE",AVERAGE(ESITI_QUESTIONARI!N1177:T1177,ESITI_QUESTIONARI!V1177:X1177,ESITI_QUESTIONARI!Z1177:AD1177,ESITI_QUESTIONARI!AF1177:AH1177,ESITI_QUESTIONARI!AJ1177:AL1177,ESITI_QUESTIONARI!AN1177,ESITI_QUESTIONARI!AQ1177)))</f>
        <v/>
      </c>
    </row>
    <row r="1178" spans="1:8">
      <c r="A1178" t="str">
        <f>IF(ESITI_QUESTIONARI!A1178="","",TRIM(ESITI_QUESTIONARI!A1178))</f>
        <v/>
      </c>
      <c r="B1178" t="str">
        <f t="shared" si="19"/>
        <v/>
      </c>
      <c r="C1178" t="str">
        <f>IF(ESITI_QUESTIONARI!C1178="","",TRIM(ESITI_QUESTIONARI!C1178))</f>
        <v/>
      </c>
      <c r="D1178" t="str">
        <f>IFERROR(UPPER(TRIM(ESITI_QUESTIONARI!U1178)),"")</f>
        <v/>
      </c>
      <c r="E1178" t="str">
        <f>IFERROR(UPPER(TRIM(ESITI_QUESTIONARI!Y1178)),"")</f>
        <v/>
      </c>
      <c r="F1178" t="str">
        <f>IFERROR(UPPER(TRIM(ESITI_QUESTIONARI!AE1178)),"")</f>
        <v/>
      </c>
      <c r="G1178" t="str">
        <f>IFERROR(UPPER(TRIM(ESITI_QUESTIONARI!AI1178)),"")</f>
        <v/>
      </c>
      <c r="H1178" s="8" t="str">
        <f>IF(C1178="","",IF(ISERROR(AVERAGE(ESITI_QUESTIONARI!N1178:T1178,ESITI_QUESTIONARI!V1178:X1178,ESITI_QUESTIONARI!Z1178:AD1178,ESITI_QUESTIONARI!AF1178:AH1178,ESITI_QUESTIONARI!AJ1178:AL1178,ESITI_QUESTIONARI!AN1178,ESITI_QUESTIONARI!AQ1178)),"NON RISPONDE",AVERAGE(ESITI_QUESTIONARI!N1178:T1178,ESITI_QUESTIONARI!V1178:X1178,ESITI_QUESTIONARI!Z1178:AD1178,ESITI_QUESTIONARI!AF1178:AH1178,ESITI_QUESTIONARI!AJ1178:AL1178,ESITI_QUESTIONARI!AN1178,ESITI_QUESTIONARI!AQ1178)))</f>
        <v/>
      </c>
    </row>
    <row r="1179" spans="1:8">
      <c r="A1179" t="str">
        <f>IF(ESITI_QUESTIONARI!A1179="","",TRIM(ESITI_QUESTIONARI!A1179))</f>
        <v/>
      </c>
      <c r="B1179" t="str">
        <f t="shared" si="19"/>
        <v/>
      </c>
      <c r="C1179" t="str">
        <f>IF(ESITI_QUESTIONARI!C1179="","",TRIM(ESITI_QUESTIONARI!C1179))</f>
        <v/>
      </c>
      <c r="D1179" t="str">
        <f>IFERROR(UPPER(TRIM(ESITI_QUESTIONARI!U1179)),"")</f>
        <v/>
      </c>
      <c r="E1179" t="str">
        <f>IFERROR(UPPER(TRIM(ESITI_QUESTIONARI!Y1179)),"")</f>
        <v/>
      </c>
      <c r="F1179" t="str">
        <f>IFERROR(UPPER(TRIM(ESITI_QUESTIONARI!AE1179)),"")</f>
        <v/>
      </c>
      <c r="G1179" t="str">
        <f>IFERROR(UPPER(TRIM(ESITI_QUESTIONARI!AI1179)),"")</f>
        <v/>
      </c>
      <c r="H1179" s="8" t="str">
        <f>IF(C1179="","",IF(ISERROR(AVERAGE(ESITI_QUESTIONARI!N1179:T1179,ESITI_QUESTIONARI!V1179:X1179,ESITI_QUESTIONARI!Z1179:AD1179,ESITI_QUESTIONARI!AF1179:AH1179,ESITI_QUESTIONARI!AJ1179:AL1179,ESITI_QUESTIONARI!AN1179,ESITI_QUESTIONARI!AQ1179)),"NON RISPONDE",AVERAGE(ESITI_QUESTIONARI!N1179:T1179,ESITI_QUESTIONARI!V1179:X1179,ESITI_QUESTIONARI!Z1179:AD1179,ESITI_QUESTIONARI!AF1179:AH1179,ESITI_QUESTIONARI!AJ1179:AL1179,ESITI_QUESTIONARI!AN1179,ESITI_QUESTIONARI!AQ1179)))</f>
        <v/>
      </c>
    </row>
    <row r="1180" spans="1:8">
      <c r="A1180" t="str">
        <f>IF(ESITI_QUESTIONARI!A1180="","",TRIM(ESITI_QUESTIONARI!A1180))</f>
        <v/>
      </c>
      <c r="B1180" t="str">
        <f t="shared" si="19"/>
        <v/>
      </c>
      <c r="C1180" t="str">
        <f>IF(ESITI_QUESTIONARI!C1180="","",TRIM(ESITI_QUESTIONARI!C1180))</f>
        <v/>
      </c>
      <c r="D1180" t="str">
        <f>IFERROR(UPPER(TRIM(ESITI_QUESTIONARI!U1180)),"")</f>
        <v/>
      </c>
      <c r="E1180" t="str">
        <f>IFERROR(UPPER(TRIM(ESITI_QUESTIONARI!Y1180)),"")</f>
        <v/>
      </c>
      <c r="F1180" t="str">
        <f>IFERROR(UPPER(TRIM(ESITI_QUESTIONARI!AE1180)),"")</f>
        <v/>
      </c>
      <c r="G1180" t="str">
        <f>IFERROR(UPPER(TRIM(ESITI_QUESTIONARI!AI1180)),"")</f>
        <v/>
      </c>
      <c r="H1180" s="8" t="str">
        <f>IF(C1180="","",IF(ISERROR(AVERAGE(ESITI_QUESTIONARI!N1180:T1180,ESITI_QUESTIONARI!V1180:X1180,ESITI_QUESTIONARI!Z1180:AD1180,ESITI_QUESTIONARI!AF1180:AH1180,ESITI_QUESTIONARI!AJ1180:AL1180,ESITI_QUESTIONARI!AN1180,ESITI_QUESTIONARI!AQ1180)),"NON RISPONDE",AVERAGE(ESITI_QUESTIONARI!N1180:T1180,ESITI_QUESTIONARI!V1180:X1180,ESITI_QUESTIONARI!Z1180:AD1180,ESITI_QUESTIONARI!AF1180:AH1180,ESITI_QUESTIONARI!AJ1180:AL1180,ESITI_QUESTIONARI!AN1180,ESITI_QUESTIONARI!AQ1180)))</f>
        <v/>
      </c>
    </row>
    <row r="1181" spans="1:8">
      <c r="A1181" t="str">
        <f>IF(ESITI_QUESTIONARI!A1181="","",TRIM(ESITI_QUESTIONARI!A1181))</f>
        <v/>
      </c>
      <c r="B1181" t="str">
        <f t="shared" si="19"/>
        <v/>
      </c>
      <c r="C1181" t="str">
        <f>IF(ESITI_QUESTIONARI!C1181="","",TRIM(ESITI_QUESTIONARI!C1181))</f>
        <v/>
      </c>
      <c r="D1181" t="str">
        <f>IFERROR(UPPER(TRIM(ESITI_QUESTIONARI!U1181)),"")</f>
        <v/>
      </c>
      <c r="E1181" t="str">
        <f>IFERROR(UPPER(TRIM(ESITI_QUESTIONARI!Y1181)),"")</f>
        <v/>
      </c>
      <c r="F1181" t="str">
        <f>IFERROR(UPPER(TRIM(ESITI_QUESTIONARI!AE1181)),"")</f>
        <v/>
      </c>
      <c r="G1181" t="str">
        <f>IFERROR(UPPER(TRIM(ESITI_QUESTIONARI!AI1181)),"")</f>
        <v/>
      </c>
      <c r="H1181" s="8" t="str">
        <f>IF(C1181="","",IF(ISERROR(AVERAGE(ESITI_QUESTIONARI!N1181:T1181,ESITI_QUESTIONARI!V1181:X1181,ESITI_QUESTIONARI!Z1181:AD1181,ESITI_QUESTIONARI!AF1181:AH1181,ESITI_QUESTIONARI!AJ1181:AL1181,ESITI_QUESTIONARI!AN1181,ESITI_QUESTIONARI!AQ1181)),"NON RISPONDE",AVERAGE(ESITI_QUESTIONARI!N1181:T1181,ESITI_QUESTIONARI!V1181:X1181,ESITI_QUESTIONARI!Z1181:AD1181,ESITI_QUESTIONARI!AF1181:AH1181,ESITI_QUESTIONARI!AJ1181:AL1181,ESITI_QUESTIONARI!AN1181,ESITI_QUESTIONARI!AQ1181)))</f>
        <v/>
      </c>
    </row>
    <row r="1182" spans="1:8">
      <c r="A1182" t="str">
        <f>IF(ESITI_QUESTIONARI!A1182="","",TRIM(ESITI_QUESTIONARI!A1182))</f>
        <v/>
      </c>
      <c r="B1182" t="str">
        <f t="shared" si="19"/>
        <v/>
      </c>
      <c r="C1182" t="str">
        <f>IF(ESITI_QUESTIONARI!C1182="","",TRIM(ESITI_QUESTIONARI!C1182))</f>
        <v/>
      </c>
      <c r="D1182" t="str">
        <f>IFERROR(UPPER(TRIM(ESITI_QUESTIONARI!U1182)),"")</f>
        <v/>
      </c>
      <c r="E1182" t="str">
        <f>IFERROR(UPPER(TRIM(ESITI_QUESTIONARI!Y1182)),"")</f>
        <v/>
      </c>
      <c r="F1182" t="str">
        <f>IFERROR(UPPER(TRIM(ESITI_QUESTIONARI!AE1182)),"")</f>
        <v/>
      </c>
      <c r="G1182" t="str">
        <f>IFERROR(UPPER(TRIM(ESITI_QUESTIONARI!AI1182)),"")</f>
        <v/>
      </c>
      <c r="H1182" s="8" t="str">
        <f>IF(C1182="","",IF(ISERROR(AVERAGE(ESITI_QUESTIONARI!N1182:T1182,ESITI_QUESTIONARI!V1182:X1182,ESITI_QUESTIONARI!Z1182:AD1182,ESITI_QUESTIONARI!AF1182:AH1182,ESITI_QUESTIONARI!AJ1182:AL1182,ESITI_QUESTIONARI!AN1182,ESITI_QUESTIONARI!AQ1182)),"NON RISPONDE",AVERAGE(ESITI_QUESTIONARI!N1182:T1182,ESITI_QUESTIONARI!V1182:X1182,ESITI_QUESTIONARI!Z1182:AD1182,ESITI_QUESTIONARI!AF1182:AH1182,ESITI_QUESTIONARI!AJ1182:AL1182,ESITI_QUESTIONARI!AN1182,ESITI_QUESTIONARI!AQ1182)))</f>
        <v/>
      </c>
    </row>
    <row r="1183" spans="1:8">
      <c r="A1183" t="str">
        <f>IF(ESITI_QUESTIONARI!A1183="","",TRIM(ESITI_QUESTIONARI!A1183))</f>
        <v/>
      </c>
      <c r="B1183" t="str">
        <f t="shared" si="19"/>
        <v/>
      </c>
      <c r="C1183" t="str">
        <f>IF(ESITI_QUESTIONARI!C1183="","",TRIM(ESITI_QUESTIONARI!C1183))</f>
        <v/>
      </c>
      <c r="D1183" t="str">
        <f>IFERROR(UPPER(TRIM(ESITI_QUESTIONARI!U1183)),"")</f>
        <v/>
      </c>
      <c r="E1183" t="str">
        <f>IFERROR(UPPER(TRIM(ESITI_QUESTIONARI!Y1183)),"")</f>
        <v/>
      </c>
      <c r="F1183" t="str">
        <f>IFERROR(UPPER(TRIM(ESITI_QUESTIONARI!AE1183)),"")</f>
        <v/>
      </c>
      <c r="G1183" t="str">
        <f>IFERROR(UPPER(TRIM(ESITI_QUESTIONARI!AI1183)),"")</f>
        <v/>
      </c>
      <c r="H1183" s="8" t="str">
        <f>IF(C1183="","",IF(ISERROR(AVERAGE(ESITI_QUESTIONARI!N1183:T1183,ESITI_QUESTIONARI!V1183:X1183,ESITI_QUESTIONARI!Z1183:AD1183,ESITI_QUESTIONARI!AF1183:AH1183,ESITI_QUESTIONARI!AJ1183:AL1183,ESITI_QUESTIONARI!AN1183,ESITI_QUESTIONARI!AQ1183)),"NON RISPONDE",AVERAGE(ESITI_QUESTIONARI!N1183:T1183,ESITI_QUESTIONARI!V1183:X1183,ESITI_QUESTIONARI!Z1183:AD1183,ESITI_QUESTIONARI!AF1183:AH1183,ESITI_QUESTIONARI!AJ1183:AL1183,ESITI_QUESTIONARI!AN1183,ESITI_QUESTIONARI!AQ1183)))</f>
        <v/>
      </c>
    </row>
    <row r="1184" spans="1:8">
      <c r="A1184" t="str">
        <f>IF(ESITI_QUESTIONARI!A1184="","",TRIM(ESITI_QUESTIONARI!A1184))</f>
        <v/>
      </c>
      <c r="B1184" t="str">
        <f t="shared" si="19"/>
        <v/>
      </c>
      <c r="C1184" t="str">
        <f>IF(ESITI_QUESTIONARI!C1184="","",TRIM(ESITI_QUESTIONARI!C1184))</f>
        <v/>
      </c>
      <c r="D1184" t="str">
        <f>IFERROR(UPPER(TRIM(ESITI_QUESTIONARI!U1184)),"")</f>
        <v/>
      </c>
      <c r="E1184" t="str">
        <f>IFERROR(UPPER(TRIM(ESITI_QUESTIONARI!Y1184)),"")</f>
        <v/>
      </c>
      <c r="F1184" t="str">
        <f>IFERROR(UPPER(TRIM(ESITI_QUESTIONARI!AE1184)),"")</f>
        <v/>
      </c>
      <c r="G1184" t="str">
        <f>IFERROR(UPPER(TRIM(ESITI_QUESTIONARI!AI1184)),"")</f>
        <v/>
      </c>
      <c r="H1184" s="8" t="str">
        <f>IF(C1184="","",IF(ISERROR(AVERAGE(ESITI_QUESTIONARI!N1184:T1184,ESITI_QUESTIONARI!V1184:X1184,ESITI_QUESTIONARI!Z1184:AD1184,ESITI_QUESTIONARI!AF1184:AH1184,ESITI_QUESTIONARI!AJ1184:AL1184,ESITI_QUESTIONARI!AN1184,ESITI_QUESTIONARI!AQ1184)),"NON RISPONDE",AVERAGE(ESITI_QUESTIONARI!N1184:T1184,ESITI_QUESTIONARI!V1184:X1184,ESITI_QUESTIONARI!Z1184:AD1184,ESITI_QUESTIONARI!AF1184:AH1184,ESITI_QUESTIONARI!AJ1184:AL1184,ESITI_QUESTIONARI!AN1184,ESITI_QUESTIONARI!AQ1184)))</f>
        <v/>
      </c>
    </row>
    <row r="1185" spans="1:8">
      <c r="A1185" t="str">
        <f>IF(ESITI_QUESTIONARI!A1185="","",TRIM(ESITI_QUESTIONARI!A1185))</f>
        <v/>
      </c>
      <c r="B1185" t="str">
        <f t="shared" si="19"/>
        <v/>
      </c>
      <c r="C1185" t="str">
        <f>IF(ESITI_QUESTIONARI!C1185="","",TRIM(ESITI_QUESTIONARI!C1185))</f>
        <v/>
      </c>
      <c r="D1185" t="str">
        <f>IFERROR(UPPER(TRIM(ESITI_QUESTIONARI!U1185)),"")</f>
        <v/>
      </c>
      <c r="E1185" t="str">
        <f>IFERROR(UPPER(TRIM(ESITI_QUESTIONARI!Y1185)),"")</f>
        <v/>
      </c>
      <c r="F1185" t="str">
        <f>IFERROR(UPPER(TRIM(ESITI_QUESTIONARI!AE1185)),"")</f>
        <v/>
      </c>
      <c r="G1185" t="str">
        <f>IFERROR(UPPER(TRIM(ESITI_QUESTIONARI!AI1185)),"")</f>
        <v/>
      </c>
      <c r="H1185" s="8" t="str">
        <f>IF(C1185="","",IF(ISERROR(AVERAGE(ESITI_QUESTIONARI!N1185:T1185,ESITI_QUESTIONARI!V1185:X1185,ESITI_QUESTIONARI!Z1185:AD1185,ESITI_QUESTIONARI!AF1185:AH1185,ESITI_QUESTIONARI!AJ1185:AL1185,ESITI_QUESTIONARI!AN1185,ESITI_QUESTIONARI!AQ1185)),"NON RISPONDE",AVERAGE(ESITI_QUESTIONARI!N1185:T1185,ESITI_QUESTIONARI!V1185:X1185,ESITI_QUESTIONARI!Z1185:AD1185,ESITI_QUESTIONARI!AF1185:AH1185,ESITI_QUESTIONARI!AJ1185:AL1185,ESITI_QUESTIONARI!AN1185,ESITI_QUESTIONARI!AQ1185)))</f>
        <v/>
      </c>
    </row>
    <row r="1186" spans="1:8">
      <c r="A1186" t="str">
        <f>IF(ESITI_QUESTIONARI!A1186="","",TRIM(ESITI_QUESTIONARI!A1186))</f>
        <v/>
      </c>
      <c r="B1186" t="str">
        <f t="shared" si="19"/>
        <v/>
      </c>
      <c r="C1186" t="str">
        <f>IF(ESITI_QUESTIONARI!C1186="","",TRIM(ESITI_QUESTIONARI!C1186))</f>
        <v/>
      </c>
      <c r="D1186" t="str">
        <f>IFERROR(UPPER(TRIM(ESITI_QUESTIONARI!U1186)),"")</f>
        <v/>
      </c>
      <c r="E1186" t="str">
        <f>IFERROR(UPPER(TRIM(ESITI_QUESTIONARI!Y1186)),"")</f>
        <v/>
      </c>
      <c r="F1186" t="str">
        <f>IFERROR(UPPER(TRIM(ESITI_QUESTIONARI!AE1186)),"")</f>
        <v/>
      </c>
      <c r="G1186" t="str">
        <f>IFERROR(UPPER(TRIM(ESITI_QUESTIONARI!AI1186)),"")</f>
        <v/>
      </c>
      <c r="H1186" s="8" t="str">
        <f>IF(C1186="","",IF(ISERROR(AVERAGE(ESITI_QUESTIONARI!N1186:T1186,ESITI_QUESTIONARI!V1186:X1186,ESITI_QUESTIONARI!Z1186:AD1186,ESITI_QUESTIONARI!AF1186:AH1186,ESITI_QUESTIONARI!AJ1186:AL1186,ESITI_QUESTIONARI!AN1186,ESITI_QUESTIONARI!AQ1186)),"NON RISPONDE",AVERAGE(ESITI_QUESTIONARI!N1186:T1186,ESITI_QUESTIONARI!V1186:X1186,ESITI_QUESTIONARI!Z1186:AD1186,ESITI_QUESTIONARI!AF1186:AH1186,ESITI_QUESTIONARI!AJ1186:AL1186,ESITI_QUESTIONARI!AN1186,ESITI_QUESTIONARI!AQ1186)))</f>
        <v/>
      </c>
    </row>
    <row r="1187" spans="1:8">
      <c r="A1187" t="str">
        <f>IF(ESITI_QUESTIONARI!A1187="","",TRIM(ESITI_QUESTIONARI!A1187))</f>
        <v/>
      </c>
      <c r="B1187" t="str">
        <f t="shared" si="19"/>
        <v/>
      </c>
      <c r="C1187" t="str">
        <f>IF(ESITI_QUESTIONARI!C1187="","",TRIM(ESITI_QUESTIONARI!C1187))</f>
        <v/>
      </c>
      <c r="D1187" t="str">
        <f>IFERROR(UPPER(TRIM(ESITI_QUESTIONARI!U1187)),"")</f>
        <v/>
      </c>
      <c r="E1187" t="str">
        <f>IFERROR(UPPER(TRIM(ESITI_QUESTIONARI!Y1187)),"")</f>
        <v/>
      </c>
      <c r="F1187" t="str">
        <f>IFERROR(UPPER(TRIM(ESITI_QUESTIONARI!AE1187)),"")</f>
        <v/>
      </c>
      <c r="G1187" t="str">
        <f>IFERROR(UPPER(TRIM(ESITI_QUESTIONARI!AI1187)),"")</f>
        <v/>
      </c>
      <c r="H1187" s="8" t="str">
        <f>IF(C1187="","",IF(ISERROR(AVERAGE(ESITI_QUESTIONARI!N1187:T1187,ESITI_QUESTIONARI!V1187:X1187,ESITI_QUESTIONARI!Z1187:AD1187,ESITI_QUESTIONARI!AF1187:AH1187,ESITI_QUESTIONARI!AJ1187:AL1187,ESITI_QUESTIONARI!AN1187,ESITI_QUESTIONARI!AQ1187)),"NON RISPONDE",AVERAGE(ESITI_QUESTIONARI!N1187:T1187,ESITI_QUESTIONARI!V1187:X1187,ESITI_QUESTIONARI!Z1187:AD1187,ESITI_QUESTIONARI!AF1187:AH1187,ESITI_QUESTIONARI!AJ1187:AL1187,ESITI_QUESTIONARI!AN1187,ESITI_QUESTIONARI!AQ1187)))</f>
        <v/>
      </c>
    </row>
    <row r="1188" spans="1:8">
      <c r="A1188" t="str">
        <f>IF(ESITI_QUESTIONARI!A1188="","",TRIM(ESITI_QUESTIONARI!A1188))</f>
        <v/>
      </c>
      <c r="B1188" t="str">
        <f t="shared" si="19"/>
        <v/>
      </c>
      <c r="C1188" t="str">
        <f>IF(ESITI_QUESTIONARI!C1188="","",TRIM(ESITI_QUESTIONARI!C1188))</f>
        <v/>
      </c>
      <c r="D1188" t="str">
        <f>IFERROR(UPPER(TRIM(ESITI_QUESTIONARI!U1188)),"")</f>
        <v/>
      </c>
      <c r="E1188" t="str">
        <f>IFERROR(UPPER(TRIM(ESITI_QUESTIONARI!Y1188)),"")</f>
        <v/>
      </c>
      <c r="F1188" t="str">
        <f>IFERROR(UPPER(TRIM(ESITI_QUESTIONARI!AE1188)),"")</f>
        <v/>
      </c>
      <c r="G1188" t="str">
        <f>IFERROR(UPPER(TRIM(ESITI_QUESTIONARI!AI1188)),"")</f>
        <v/>
      </c>
      <c r="H1188" s="8" t="str">
        <f>IF(C1188="","",IF(ISERROR(AVERAGE(ESITI_QUESTIONARI!N1188:T1188,ESITI_QUESTIONARI!V1188:X1188,ESITI_QUESTIONARI!Z1188:AD1188,ESITI_QUESTIONARI!AF1188:AH1188,ESITI_QUESTIONARI!AJ1188:AL1188,ESITI_QUESTIONARI!AN1188,ESITI_QUESTIONARI!AQ1188)),"NON RISPONDE",AVERAGE(ESITI_QUESTIONARI!N1188:T1188,ESITI_QUESTIONARI!V1188:X1188,ESITI_QUESTIONARI!Z1188:AD1188,ESITI_QUESTIONARI!AF1188:AH1188,ESITI_QUESTIONARI!AJ1188:AL1188,ESITI_QUESTIONARI!AN1188,ESITI_QUESTIONARI!AQ1188)))</f>
        <v/>
      </c>
    </row>
    <row r="1189" spans="1:8">
      <c r="A1189" t="str">
        <f>IF(ESITI_QUESTIONARI!A1189="","",TRIM(ESITI_QUESTIONARI!A1189))</f>
        <v/>
      </c>
      <c r="B1189" t="str">
        <f t="shared" si="19"/>
        <v/>
      </c>
      <c r="C1189" t="str">
        <f>IF(ESITI_QUESTIONARI!C1189="","",TRIM(ESITI_QUESTIONARI!C1189))</f>
        <v/>
      </c>
      <c r="D1189" t="str">
        <f>IFERROR(UPPER(TRIM(ESITI_QUESTIONARI!U1189)),"")</f>
        <v/>
      </c>
      <c r="E1189" t="str">
        <f>IFERROR(UPPER(TRIM(ESITI_QUESTIONARI!Y1189)),"")</f>
        <v/>
      </c>
      <c r="F1189" t="str">
        <f>IFERROR(UPPER(TRIM(ESITI_QUESTIONARI!AE1189)),"")</f>
        <v/>
      </c>
      <c r="G1189" t="str">
        <f>IFERROR(UPPER(TRIM(ESITI_QUESTIONARI!AI1189)),"")</f>
        <v/>
      </c>
      <c r="H1189" s="8" t="str">
        <f>IF(C1189="","",IF(ISERROR(AVERAGE(ESITI_QUESTIONARI!N1189:T1189,ESITI_QUESTIONARI!V1189:X1189,ESITI_QUESTIONARI!Z1189:AD1189,ESITI_QUESTIONARI!AF1189:AH1189,ESITI_QUESTIONARI!AJ1189:AL1189,ESITI_QUESTIONARI!AN1189,ESITI_QUESTIONARI!AQ1189)),"NON RISPONDE",AVERAGE(ESITI_QUESTIONARI!N1189:T1189,ESITI_QUESTIONARI!V1189:X1189,ESITI_QUESTIONARI!Z1189:AD1189,ESITI_QUESTIONARI!AF1189:AH1189,ESITI_QUESTIONARI!AJ1189:AL1189,ESITI_QUESTIONARI!AN1189,ESITI_QUESTIONARI!AQ1189)))</f>
        <v/>
      </c>
    </row>
    <row r="1190" spans="1:8">
      <c r="A1190" t="str">
        <f>IF(ESITI_QUESTIONARI!A1190="","",TRIM(ESITI_QUESTIONARI!A1190))</f>
        <v/>
      </c>
      <c r="B1190" t="str">
        <f t="shared" si="19"/>
        <v/>
      </c>
      <c r="C1190" t="str">
        <f>IF(ESITI_QUESTIONARI!C1190="","",TRIM(ESITI_QUESTIONARI!C1190))</f>
        <v/>
      </c>
      <c r="D1190" t="str">
        <f>IFERROR(UPPER(TRIM(ESITI_QUESTIONARI!U1190)),"")</f>
        <v/>
      </c>
      <c r="E1190" t="str">
        <f>IFERROR(UPPER(TRIM(ESITI_QUESTIONARI!Y1190)),"")</f>
        <v/>
      </c>
      <c r="F1190" t="str">
        <f>IFERROR(UPPER(TRIM(ESITI_QUESTIONARI!AE1190)),"")</f>
        <v/>
      </c>
      <c r="G1190" t="str">
        <f>IFERROR(UPPER(TRIM(ESITI_QUESTIONARI!AI1190)),"")</f>
        <v/>
      </c>
      <c r="H1190" s="8" t="str">
        <f>IF(C1190="","",IF(ISERROR(AVERAGE(ESITI_QUESTIONARI!N1190:T1190,ESITI_QUESTIONARI!V1190:X1190,ESITI_QUESTIONARI!Z1190:AD1190,ESITI_QUESTIONARI!AF1190:AH1190,ESITI_QUESTIONARI!AJ1190:AL1190,ESITI_QUESTIONARI!AN1190,ESITI_QUESTIONARI!AQ1190)),"NON RISPONDE",AVERAGE(ESITI_QUESTIONARI!N1190:T1190,ESITI_QUESTIONARI!V1190:X1190,ESITI_QUESTIONARI!Z1190:AD1190,ESITI_QUESTIONARI!AF1190:AH1190,ESITI_QUESTIONARI!AJ1190:AL1190,ESITI_QUESTIONARI!AN1190,ESITI_QUESTIONARI!AQ1190)))</f>
        <v/>
      </c>
    </row>
    <row r="1191" spans="1:8">
      <c r="A1191" t="str">
        <f>IF(ESITI_QUESTIONARI!A1191="","",TRIM(ESITI_QUESTIONARI!A1191))</f>
        <v/>
      </c>
      <c r="B1191" t="str">
        <f t="shared" si="19"/>
        <v/>
      </c>
      <c r="C1191" t="str">
        <f>IF(ESITI_QUESTIONARI!C1191="","",TRIM(ESITI_QUESTIONARI!C1191))</f>
        <v/>
      </c>
      <c r="D1191" t="str">
        <f>IFERROR(UPPER(TRIM(ESITI_QUESTIONARI!U1191)),"")</f>
        <v/>
      </c>
      <c r="E1191" t="str">
        <f>IFERROR(UPPER(TRIM(ESITI_QUESTIONARI!Y1191)),"")</f>
        <v/>
      </c>
      <c r="F1191" t="str">
        <f>IFERROR(UPPER(TRIM(ESITI_QUESTIONARI!AE1191)),"")</f>
        <v/>
      </c>
      <c r="G1191" t="str">
        <f>IFERROR(UPPER(TRIM(ESITI_QUESTIONARI!AI1191)),"")</f>
        <v/>
      </c>
      <c r="H1191" s="8" t="str">
        <f>IF(C1191="","",IF(ISERROR(AVERAGE(ESITI_QUESTIONARI!N1191:T1191,ESITI_QUESTIONARI!V1191:X1191,ESITI_QUESTIONARI!Z1191:AD1191,ESITI_QUESTIONARI!AF1191:AH1191,ESITI_QUESTIONARI!AJ1191:AL1191,ESITI_QUESTIONARI!AN1191,ESITI_QUESTIONARI!AQ1191)),"NON RISPONDE",AVERAGE(ESITI_QUESTIONARI!N1191:T1191,ESITI_QUESTIONARI!V1191:X1191,ESITI_QUESTIONARI!Z1191:AD1191,ESITI_QUESTIONARI!AF1191:AH1191,ESITI_QUESTIONARI!AJ1191:AL1191,ESITI_QUESTIONARI!AN1191,ESITI_QUESTIONARI!AQ1191)))</f>
        <v/>
      </c>
    </row>
    <row r="1192" spans="1:8">
      <c r="A1192" t="str">
        <f>IF(ESITI_QUESTIONARI!A1192="","",TRIM(ESITI_QUESTIONARI!A1192))</f>
        <v/>
      </c>
      <c r="B1192" t="str">
        <f t="shared" si="19"/>
        <v/>
      </c>
      <c r="C1192" t="str">
        <f>IF(ESITI_QUESTIONARI!C1192="","",TRIM(ESITI_QUESTIONARI!C1192))</f>
        <v/>
      </c>
      <c r="D1192" t="str">
        <f>IFERROR(UPPER(TRIM(ESITI_QUESTIONARI!U1192)),"")</f>
        <v/>
      </c>
      <c r="E1192" t="str">
        <f>IFERROR(UPPER(TRIM(ESITI_QUESTIONARI!Y1192)),"")</f>
        <v/>
      </c>
      <c r="F1192" t="str">
        <f>IFERROR(UPPER(TRIM(ESITI_QUESTIONARI!AE1192)),"")</f>
        <v/>
      </c>
      <c r="G1192" t="str">
        <f>IFERROR(UPPER(TRIM(ESITI_QUESTIONARI!AI1192)),"")</f>
        <v/>
      </c>
      <c r="H1192" s="8" t="str">
        <f>IF(C1192="","",IF(ISERROR(AVERAGE(ESITI_QUESTIONARI!N1192:T1192,ESITI_QUESTIONARI!V1192:X1192,ESITI_QUESTIONARI!Z1192:AD1192,ESITI_QUESTIONARI!AF1192:AH1192,ESITI_QUESTIONARI!AJ1192:AL1192,ESITI_QUESTIONARI!AN1192,ESITI_QUESTIONARI!AQ1192)),"NON RISPONDE",AVERAGE(ESITI_QUESTIONARI!N1192:T1192,ESITI_QUESTIONARI!V1192:X1192,ESITI_QUESTIONARI!Z1192:AD1192,ESITI_QUESTIONARI!AF1192:AH1192,ESITI_QUESTIONARI!AJ1192:AL1192,ESITI_QUESTIONARI!AN1192,ESITI_QUESTIONARI!AQ1192)))</f>
        <v/>
      </c>
    </row>
    <row r="1193" spans="1:8">
      <c r="A1193" t="str">
        <f>IF(ESITI_QUESTIONARI!A1193="","",TRIM(ESITI_QUESTIONARI!A1193))</f>
        <v/>
      </c>
      <c r="B1193" t="str">
        <f t="shared" si="19"/>
        <v/>
      </c>
      <c r="C1193" t="str">
        <f>IF(ESITI_QUESTIONARI!C1193="","",TRIM(ESITI_QUESTIONARI!C1193))</f>
        <v/>
      </c>
      <c r="D1193" t="str">
        <f>IFERROR(UPPER(TRIM(ESITI_QUESTIONARI!U1193)),"")</f>
        <v/>
      </c>
      <c r="E1193" t="str">
        <f>IFERROR(UPPER(TRIM(ESITI_QUESTIONARI!Y1193)),"")</f>
        <v/>
      </c>
      <c r="F1193" t="str">
        <f>IFERROR(UPPER(TRIM(ESITI_QUESTIONARI!AE1193)),"")</f>
        <v/>
      </c>
      <c r="G1193" t="str">
        <f>IFERROR(UPPER(TRIM(ESITI_QUESTIONARI!AI1193)),"")</f>
        <v/>
      </c>
      <c r="H1193" s="8" t="str">
        <f>IF(C1193="","",IF(ISERROR(AVERAGE(ESITI_QUESTIONARI!N1193:T1193,ESITI_QUESTIONARI!V1193:X1193,ESITI_QUESTIONARI!Z1193:AD1193,ESITI_QUESTIONARI!AF1193:AH1193,ESITI_QUESTIONARI!AJ1193:AL1193,ESITI_QUESTIONARI!AN1193,ESITI_QUESTIONARI!AQ1193)),"NON RISPONDE",AVERAGE(ESITI_QUESTIONARI!N1193:T1193,ESITI_QUESTIONARI!V1193:X1193,ESITI_QUESTIONARI!Z1193:AD1193,ESITI_QUESTIONARI!AF1193:AH1193,ESITI_QUESTIONARI!AJ1193:AL1193,ESITI_QUESTIONARI!AN1193,ESITI_QUESTIONARI!AQ1193)))</f>
        <v/>
      </c>
    </row>
    <row r="1194" spans="1:8">
      <c r="A1194" t="str">
        <f>IF(ESITI_QUESTIONARI!A1194="","",TRIM(ESITI_QUESTIONARI!A1194))</f>
        <v/>
      </c>
      <c r="B1194" t="str">
        <f t="shared" si="19"/>
        <v/>
      </c>
      <c r="C1194" t="str">
        <f>IF(ESITI_QUESTIONARI!C1194="","",TRIM(ESITI_QUESTIONARI!C1194))</f>
        <v/>
      </c>
      <c r="D1194" t="str">
        <f>IFERROR(UPPER(TRIM(ESITI_QUESTIONARI!U1194)),"")</f>
        <v/>
      </c>
      <c r="E1194" t="str">
        <f>IFERROR(UPPER(TRIM(ESITI_QUESTIONARI!Y1194)),"")</f>
        <v/>
      </c>
      <c r="F1194" t="str">
        <f>IFERROR(UPPER(TRIM(ESITI_QUESTIONARI!AE1194)),"")</f>
        <v/>
      </c>
      <c r="G1194" t="str">
        <f>IFERROR(UPPER(TRIM(ESITI_QUESTIONARI!AI1194)),"")</f>
        <v/>
      </c>
      <c r="H1194" s="8" t="str">
        <f>IF(C1194="","",IF(ISERROR(AVERAGE(ESITI_QUESTIONARI!N1194:T1194,ESITI_QUESTIONARI!V1194:X1194,ESITI_QUESTIONARI!Z1194:AD1194,ESITI_QUESTIONARI!AF1194:AH1194,ESITI_QUESTIONARI!AJ1194:AL1194,ESITI_QUESTIONARI!AN1194,ESITI_QUESTIONARI!AQ1194)),"NON RISPONDE",AVERAGE(ESITI_QUESTIONARI!N1194:T1194,ESITI_QUESTIONARI!V1194:X1194,ESITI_QUESTIONARI!Z1194:AD1194,ESITI_QUESTIONARI!AF1194:AH1194,ESITI_QUESTIONARI!AJ1194:AL1194,ESITI_QUESTIONARI!AN1194,ESITI_QUESTIONARI!AQ1194)))</f>
        <v/>
      </c>
    </row>
    <row r="1195" spans="1:8">
      <c r="A1195" t="str">
        <f>IF(ESITI_QUESTIONARI!A1195="","",TRIM(ESITI_QUESTIONARI!A1195))</f>
        <v/>
      </c>
      <c r="B1195" t="str">
        <f t="shared" si="19"/>
        <v/>
      </c>
      <c r="C1195" t="str">
        <f>IF(ESITI_QUESTIONARI!C1195="","",TRIM(ESITI_QUESTIONARI!C1195))</f>
        <v/>
      </c>
      <c r="D1195" t="str">
        <f>IFERROR(UPPER(TRIM(ESITI_QUESTIONARI!U1195)),"")</f>
        <v/>
      </c>
      <c r="E1195" t="str">
        <f>IFERROR(UPPER(TRIM(ESITI_QUESTIONARI!Y1195)),"")</f>
        <v/>
      </c>
      <c r="F1195" t="str">
        <f>IFERROR(UPPER(TRIM(ESITI_QUESTIONARI!AE1195)),"")</f>
        <v/>
      </c>
      <c r="G1195" t="str">
        <f>IFERROR(UPPER(TRIM(ESITI_QUESTIONARI!AI1195)),"")</f>
        <v/>
      </c>
      <c r="H1195" s="8" t="str">
        <f>IF(C1195="","",IF(ISERROR(AVERAGE(ESITI_QUESTIONARI!N1195:T1195,ESITI_QUESTIONARI!V1195:X1195,ESITI_QUESTIONARI!Z1195:AD1195,ESITI_QUESTIONARI!AF1195:AH1195,ESITI_QUESTIONARI!AJ1195:AL1195,ESITI_QUESTIONARI!AN1195,ESITI_QUESTIONARI!AQ1195)),"NON RISPONDE",AVERAGE(ESITI_QUESTIONARI!N1195:T1195,ESITI_QUESTIONARI!V1195:X1195,ESITI_QUESTIONARI!Z1195:AD1195,ESITI_QUESTIONARI!AF1195:AH1195,ESITI_QUESTIONARI!AJ1195:AL1195,ESITI_QUESTIONARI!AN1195,ESITI_QUESTIONARI!AQ1195)))</f>
        <v/>
      </c>
    </row>
    <row r="1196" spans="1:8">
      <c r="A1196" t="str">
        <f>IF(ESITI_QUESTIONARI!A1196="","",TRIM(ESITI_QUESTIONARI!A1196))</f>
        <v/>
      </c>
      <c r="B1196" t="str">
        <f t="shared" si="19"/>
        <v/>
      </c>
      <c r="C1196" t="str">
        <f>IF(ESITI_QUESTIONARI!C1196="","",TRIM(ESITI_QUESTIONARI!C1196))</f>
        <v/>
      </c>
      <c r="D1196" t="str">
        <f>IFERROR(UPPER(TRIM(ESITI_QUESTIONARI!U1196)),"")</f>
        <v/>
      </c>
      <c r="E1196" t="str">
        <f>IFERROR(UPPER(TRIM(ESITI_QUESTIONARI!Y1196)),"")</f>
        <v/>
      </c>
      <c r="F1196" t="str">
        <f>IFERROR(UPPER(TRIM(ESITI_QUESTIONARI!AE1196)),"")</f>
        <v/>
      </c>
      <c r="G1196" t="str">
        <f>IFERROR(UPPER(TRIM(ESITI_QUESTIONARI!AI1196)),"")</f>
        <v/>
      </c>
      <c r="H1196" s="8" t="str">
        <f>IF(C1196="","",IF(ISERROR(AVERAGE(ESITI_QUESTIONARI!N1196:T1196,ESITI_QUESTIONARI!V1196:X1196,ESITI_QUESTIONARI!Z1196:AD1196,ESITI_QUESTIONARI!AF1196:AH1196,ESITI_QUESTIONARI!AJ1196:AL1196,ESITI_QUESTIONARI!AN1196,ESITI_QUESTIONARI!AQ1196)),"NON RISPONDE",AVERAGE(ESITI_QUESTIONARI!N1196:T1196,ESITI_QUESTIONARI!V1196:X1196,ESITI_QUESTIONARI!Z1196:AD1196,ESITI_QUESTIONARI!AF1196:AH1196,ESITI_QUESTIONARI!AJ1196:AL1196,ESITI_QUESTIONARI!AN1196,ESITI_QUESTIONARI!AQ1196)))</f>
        <v/>
      </c>
    </row>
    <row r="1197" spans="1:8">
      <c r="A1197" t="str">
        <f>IF(ESITI_QUESTIONARI!A1197="","",TRIM(ESITI_QUESTIONARI!A1197))</f>
        <v/>
      </c>
      <c r="B1197" t="str">
        <f t="shared" si="19"/>
        <v/>
      </c>
      <c r="C1197" t="str">
        <f>IF(ESITI_QUESTIONARI!C1197="","",TRIM(ESITI_QUESTIONARI!C1197))</f>
        <v/>
      </c>
      <c r="D1197" t="str">
        <f>IFERROR(UPPER(TRIM(ESITI_QUESTIONARI!U1197)),"")</f>
        <v/>
      </c>
      <c r="E1197" t="str">
        <f>IFERROR(UPPER(TRIM(ESITI_QUESTIONARI!Y1197)),"")</f>
        <v/>
      </c>
      <c r="F1197" t="str">
        <f>IFERROR(UPPER(TRIM(ESITI_QUESTIONARI!AE1197)),"")</f>
        <v/>
      </c>
      <c r="G1197" t="str">
        <f>IFERROR(UPPER(TRIM(ESITI_QUESTIONARI!AI1197)),"")</f>
        <v/>
      </c>
      <c r="H1197" s="8" t="str">
        <f>IF(C1197="","",IF(ISERROR(AVERAGE(ESITI_QUESTIONARI!N1197:T1197,ESITI_QUESTIONARI!V1197:X1197,ESITI_QUESTIONARI!Z1197:AD1197,ESITI_QUESTIONARI!AF1197:AH1197,ESITI_QUESTIONARI!AJ1197:AL1197,ESITI_QUESTIONARI!AN1197,ESITI_QUESTIONARI!AQ1197)),"NON RISPONDE",AVERAGE(ESITI_QUESTIONARI!N1197:T1197,ESITI_QUESTIONARI!V1197:X1197,ESITI_QUESTIONARI!Z1197:AD1197,ESITI_QUESTIONARI!AF1197:AH1197,ESITI_QUESTIONARI!AJ1197:AL1197,ESITI_QUESTIONARI!AN1197,ESITI_QUESTIONARI!AQ1197)))</f>
        <v/>
      </c>
    </row>
    <row r="1198" spans="1:8">
      <c r="A1198" t="str">
        <f>IF(ESITI_QUESTIONARI!A1198="","",TRIM(ESITI_QUESTIONARI!A1198))</f>
        <v/>
      </c>
      <c r="B1198" t="str">
        <f t="shared" si="19"/>
        <v/>
      </c>
      <c r="C1198" t="str">
        <f>IF(ESITI_QUESTIONARI!C1198="","",TRIM(ESITI_QUESTIONARI!C1198))</f>
        <v/>
      </c>
      <c r="D1198" t="str">
        <f>IFERROR(UPPER(TRIM(ESITI_QUESTIONARI!U1198)),"")</f>
        <v/>
      </c>
      <c r="E1198" t="str">
        <f>IFERROR(UPPER(TRIM(ESITI_QUESTIONARI!Y1198)),"")</f>
        <v/>
      </c>
      <c r="F1198" t="str">
        <f>IFERROR(UPPER(TRIM(ESITI_QUESTIONARI!AE1198)),"")</f>
        <v/>
      </c>
      <c r="G1198" t="str">
        <f>IFERROR(UPPER(TRIM(ESITI_QUESTIONARI!AI1198)),"")</f>
        <v/>
      </c>
      <c r="H1198" s="8" t="str">
        <f>IF(C1198="","",IF(ISERROR(AVERAGE(ESITI_QUESTIONARI!N1198:T1198,ESITI_QUESTIONARI!V1198:X1198,ESITI_QUESTIONARI!Z1198:AD1198,ESITI_QUESTIONARI!AF1198:AH1198,ESITI_QUESTIONARI!AJ1198:AL1198,ESITI_QUESTIONARI!AN1198,ESITI_QUESTIONARI!AQ1198)),"NON RISPONDE",AVERAGE(ESITI_QUESTIONARI!N1198:T1198,ESITI_QUESTIONARI!V1198:X1198,ESITI_QUESTIONARI!Z1198:AD1198,ESITI_QUESTIONARI!AF1198:AH1198,ESITI_QUESTIONARI!AJ1198:AL1198,ESITI_QUESTIONARI!AN1198,ESITI_QUESTIONARI!AQ1198)))</f>
        <v/>
      </c>
    </row>
    <row r="1199" spans="1:8">
      <c r="A1199" t="str">
        <f>IF(ESITI_QUESTIONARI!A1199="","",TRIM(ESITI_QUESTIONARI!A1199))</f>
        <v/>
      </c>
      <c r="B1199" t="str">
        <f t="shared" si="19"/>
        <v/>
      </c>
      <c r="C1199" t="str">
        <f>IF(ESITI_QUESTIONARI!C1199="","",TRIM(ESITI_QUESTIONARI!C1199))</f>
        <v/>
      </c>
      <c r="D1199" t="str">
        <f>IFERROR(UPPER(TRIM(ESITI_QUESTIONARI!U1199)),"")</f>
        <v/>
      </c>
      <c r="E1199" t="str">
        <f>IFERROR(UPPER(TRIM(ESITI_QUESTIONARI!Y1199)),"")</f>
        <v/>
      </c>
      <c r="F1199" t="str">
        <f>IFERROR(UPPER(TRIM(ESITI_QUESTIONARI!AE1199)),"")</f>
        <v/>
      </c>
      <c r="G1199" t="str">
        <f>IFERROR(UPPER(TRIM(ESITI_QUESTIONARI!AI1199)),"")</f>
        <v/>
      </c>
      <c r="H1199" s="8" t="str">
        <f>IF(C1199="","",IF(ISERROR(AVERAGE(ESITI_QUESTIONARI!N1199:T1199,ESITI_QUESTIONARI!V1199:X1199,ESITI_QUESTIONARI!Z1199:AD1199,ESITI_QUESTIONARI!AF1199:AH1199,ESITI_QUESTIONARI!AJ1199:AL1199,ESITI_QUESTIONARI!AN1199,ESITI_QUESTIONARI!AQ1199)),"NON RISPONDE",AVERAGE(ESITI_QUESTIONARI!N1199:T1199,ESITI_QUESTIONARI!V1199:X1199,ESITI_QUESTIONARI!Z1199:AD1199,ESITI_QUESTIONARI!AF1199:AH1199,ESITI_QUESTIONARI!AJ1199:AL1199,ESITI_QUESTIONARI!AN1199,ESITI_QUESTIONARI!AQ1199)))</f>
        <v/>
      </c>
    </row>
    <row r="1200" spans="1:8">
      <c r="A1200" t="str">
        <f>IF(ESITI_QUESTIONARI!A1200="","",TRIM(ESITI_QUESTIONARI!A1200))</f>
        <v/>
      </c>
      <c r="B1200" t="str">
        <f t="shared" si="19"/>
        <v/>
      </c>
      <c r="C1200" t="str">
        <f>IF(ESITI_QUESTIONARI!C1200="","",TRIM(ESITI_QUESTIONARI!C1200))</f>
        <v/>
      </c>
      <c r="D1200" t="str">
        <f>IFERROR(UPPER(TRIM(ESITI_QUESTIONARI!U1200)),"")</f>
        <v/>
      </c>
      <c r="E1200" t="str">
        <f>IFERROR(UPPER(TRIM(ESITI_QUESTIONARI!Y1200)),"")</f>
        <v/>
      </c>
      <c r="F1200" t="str">
        <f>IFERROR(UPPER(TRIM(ESITI_QUESTIONARI!AE1200)),"")</f>
        <v/>
      </c>
      <c r="G1200" t="str">
        <f>IFERROR(UPPER(TRIM(ESITI_QUESTIONARI!AI1200)),"")</f>
        <v/>
      </c>
      <c r="H1200" s="8" t="str">
        <f>IF(C1200="","",IF(ISERROR(AVERAGE(ESITI_QUESTIONARI!N1200:T1200,ESITI_QUESTIONARI!V1200:X1200,ESITI_QUESTIONARI!Z1200:AD1200,ESITI_QUESTIONARI!AF1200:AH1200,ESITI_QUESTIONARI!AJ1200:AL1200,ESITI_QUESTIONARI!AN1200,ESITI_QUESTIONARI!AQ1200)),"NON RISPONDE",AVERAGE(ESITI_QUESTIONARI!N1200:T1200,ESITI_QUESTIONARI!V1200:X1200,ESITI_QUESTIONARI!Z1200:AD1200,ESITI_QUESTIONARI!AF1200:AH1200,ESITI_QUESTIONARI!AJ1200:AL1200,ESITI_QUESTIONARI!AN1200,ESITI_QUESTIONARI!AQ1200)))</f>
        <v/>
      </c>
    </row>
    <row r="1201" spans="1:8">
      <c r="A1201" t="str">
        <f>IF(ESITI_QUESTIONARI!A1201="","",TRIM(ESITI_QUESTIONARI!A1201))</f>
        <v/>
      </c>
      <c r="B1201" t="str">
        <f t="shared" si="19"/>
        <v/>
      </c>
      <c r="C1201" t="str">
        <f>IF(ESITI_QUESTIONARI!C1201="","",TRIM(ESITI_QUESTIONARI!C1201))</f>
        <v/>
      </c>
      <c r="D1201" t="str">
        <f>IFERROR(UPPER(TRIM(ESITI_QUESTIONARI!U1201)),"")</f>
        <v/>
      </c>
      <c r="E1201" t="str">
        <f>IFERROR(UPPER(TRIM(ESITI_QUESTIONARI!Y1201)),"")</f>
        <v/>
      </c>
      <c r="F1201" t="str">
        <f>IFERROR(UPPER(TRIM(ESITI_QUESTIONARI!AE1201)),"")</f>
        <v/>
      </c>
      <c r="G1201" t="str">
        <f>IFERROR(UPPER(TRIM(ESITI_QUESTIONARI!AI1201)),"")</f>
        <v/>
      </c>
      <c r="H1201" s="8" t="str">
        <f>IF(C1201="","",IF(ISERROR(AVERAGE(ESITI_QUESTIONARI!N1201:T1201,ESITI_QUESTIONARI!V1201:X1201,ESITI_QUESTIONARI!Z1201:AD1201,ESITI_QUESTIONARI!AF1201:AH1201,ESITI_QUESTIONARI!AJ1201:AL1201,ESITI_QUESTIONARI!AN1201,ESITI_QUESTIONARI!AQ1201)),"NON RISPONDE",AVERAGE(ESITI_QUESTIONARI!N1201:T1201,ESITI_QUESTIONARI!V1201:X1201,ESITI_QUESTIONARI!Z1201:AD1201,ESITI_QUESTIONARI!AF1201:AH1201,ESITI_QUESTIONARI!AJ1201:AL1201,ESITI_QUESTIONARI!AN1201,ESITI_QUESTIONARI!AQ1201)))</f>
        <v/>
      </c>
    </row>
    <row r="1202" spans="1:8">
      <c r="A1202" t="str">
        <f>IF(ESITI_QUESTIONARI!A1202="","",TRIM(ESITI_QUESTIONARI!A1202))</f>
        <v/>
      </c>
      <c r="B1202" t="str">
        <f t="shared" si="19"/>
        <v/>
      </c>
      <c r="C1202" t="str">
        <f>IF(ESITI_QUESTIONARI!C1202="","",TRIM(ESITI_QUESTIONARI!C1202))</f>
        <v/>
      </c>
      <c r="D1202" t="str">
        <f>IFERROR(UPPER(TRIM(ESITI_QUESTIONARI!U1202)),"")</f>
        <v/>
      </c>
      <c r="E1202" t="str">
        <f>IFERROR(UPPER(TRIM(ESITI_QUESTIONARI!Y1202)),"")</f>
        <v/>
      </c>
      <c r="F1202" t="str">
        <f>IFERROR(UPPER(TRIM(ESITI_QUESTIONARI!AE1202)),"")</f>
        <v/>
      </c>
      <c r="G1202" t="str">
        <f>IFERROR(UPPER(TRIM(ESITI_QUESTIONARI!AI1202)),"")</f>
        <v/>
      </c>
      <c r="H1202" s="8" t="str">
        <f>IF(C1202="","",IF(ISERROR(AVERAGE(ESITI_QUESTIONARI!N1202:T1202,ESITI_QUESTIONARI!V1202:X1202,ESITI_QUESTIONARI!Z1202:AD1202,ESITI_QUESTIONARI!AF1202:AH1202,ESITI_QUESTIONARI!AJ1202:AL1202,ESITI_QUESTIONARI!AN1202,ESITI_QUESTIONARI!AQ1202)),"NON RISPONDE",AVERAGE(ESITI_QUESTIONARI!N1202:T1202,ESITI_QUESTIONARI!V1202:X1202,ESITI_QUESTIONARI!Z1202:AD1202,ESITI_QUESTIONARI!AF1202:AH1202,ESITI_QUESTIONARI!AJ1202:AL1202,ESITI_QUESTIONARI!AN1202,ESITI_QUESTIONARI!AQ1202)))</f>
        <v/>
      </c>
    </row>
    <row r="1203" spans="1:8">
      <c r="A1203" t="str">
        <f>IF(ESITI_QUESTIONARI!A1203="","",TRIM(ESITI_QUESTIONARI!A1203))</f>
        <v/>
      </c>
      <c r="B1203" t="str">
        <f t="shared" si="19"/>
        <v/>
      </c>
      <c r="C1203" t="str">
        <f>IF(ESITI_QUESTIONARI!C1203="","",TRIM(ESITI_QUESTIONARI!C1203))</f>
        <v/>
      </c>
      <c r="D1203" t="str">
        <f>IFERROR(UPPER(TRIM(ESITI_QUESTIONARI!U1203)),"")</f>
        <v/>
      </c>
      <c r="E1203" t="str">
        <f>IFERROR(UPPER(TRIM(ESITI_QUESTIONARI!Y1203)),"")</f>
        <v/>
      </c>
      <c r="F1203" t="str">
        <f>IFERROR(UPPER(TRIM(ESITI_QUESTIONARI!AE1203)),"")</f>
        <v/>
      </c>
      <c r="G1203" t="str">
        <f>IFERROR(UPPER(TRIM(ESITI_QUESTIONARI!AI1203)),"")</f>
        <v/>
      </c>
      <c r="H1203" s="8" t="str">
        <f>IF(C1203="","",IF(ISERROR(AVERAGE(ESITI_QUESTIONARI!N1203:T1203,ESITI_QUESTIONARI!V1203:X1203,ESITI_QUESTIONARI!Z1203:AD1203,ESITI_QUESTIONARI!AF1203:AH1203,ESITI_QUESTIONARI!AJ1203:AL1203,ESITI_QUESTIONARI!AN1203,ESITI_QUESTIONARI!AQ1203)),"NON RISPONDE",AVERAGE(ESITI_QUESTIONARI!N1203:T1203,ESITI_QUESTIONARI!V1203:X1203,ESITI_QUESTIONARI!Z1203:AD1203,ESITI_QUESTIONARI!AF1203:AH1203,ESITI_QUESTIONARI!AJ1203:AL1203,ESITI_QUESTIONARI!AN1203,ESITI_QUESTIONARI!AQ1203)))</f>
        <v/>
      </c>
    </row>
    <row r="1204" spans="1:8">
      <c r="A1204" t="str">
        <f>IF(ESITI_QUESTIONARI!A1204="","",TRIM(ESITI_QUESTIONARI!A1204))</f>
        <v/>
      </c>
      <c r="B1204" t="str">
        <f t="shared" si="19"/>
        <v/>
      </c>
      <c r="C1204" t="str">
        <f>IF(ESITI_QUESTIONARI!C1204="","",TRIM(ESITI_QUESTIONARI!C1204))</f>
        <v/>
      </c>
      <c r="D1204" t="str">
        <f>IFERROR(UPPER(TRIM(ESITI_QUESTIONARI!U1204)),"")</f>
        <v/>
      </c>
      <c r="E1204" t="str">
        <f>IFERROR(UPPER(TRIM(ESITI_QUESTIONARI!Y1204)),"")</f>
        <v/>
      </c>
      <c r="F1204" t="str">
        <f>IFERROR(UPPER(TRIM(ESITI_QUESTIONARI!AE1204)),"")</f>
        <v/>
      </c>
      <c r="G1204" t="str">
        <f>IFERROR(UPPER(TRIM(ESITI_QUESTIONARI!AI1204)),"")</f>
        <v/>
      </c>
      <c r="H1204" s="8" t="str">
        <f>IF(C1204="","",IF(ISERROR(AVERAGE(ESITI_QUESTIONARI!N1204:T1204,ESITI_QUESTIONARI!V1204:X1204,ESITI_QUESTIONARI!Z1204:AD1204,ESITI_QUESTIONARI!AF1204:AH1204,ESITI_QUESTIONARI!AJ1204:AL1204,ESITI_QUESTIONARI!AN1204,ESITI_QUESTIONARI!AQ1204)),"NON RISPONDE",AVERAGE(ESITI_QUESTIONARI!N1204:T1204,ESITI_QUESTIONARI!V1204:X1204,ESITI_QUESTIONARI!Z1204:AD1204,ESITI_QUESTIONARI!AF1204:AH1204,ESITI_QUESTIONARI!AJ1204:AL1204,ESITI_QUESTIONARI!AN1204,ESITI_QUESTIONARI!AQ1204)))</f>
        <v/>
      </c>
    </row>
    <row r="1205" spans="1:8">
      <c r="A1205" t="str">
        <f>IF(ESITI_QUESTIONARI!A1205="","",TRIM(ESITI_QUESTIONARI!A1205))</f>
        <v/>
      </c>
      <c r="B1205" t="str">
        <f t="shared" si="19"/>
        <v/>
      </c>
      <c r="C1205" t="str">
        <f>IF(ESITI_QUESTIONARI!C1205="","",TRIM(ESITI_QUESTIONARI!C1205))</f>
        <v/>
      </c>
      <c r="D1205" t="str">
        <f>IFERROR(UPPER(TRIM(ESITI_QUESTIONARI!U1205)),"")</f>
        <v/>
      </c>
      <c r="E1205" t="str">
        <f>IFERROR(UPPER(TRIM(ESITI_QUESTIONARI!Y1205)),"")</f>
        <v/>
      </c>
      <c r="F1205" t="str">
        <f>IFERROR(UPPER(TRIM(ESITI_QUESTIONARI!AE1205)),"")</f>
        <v/>
      </c>
      <c r="G1205" t="str">
        <f>IFERROR(UPPER(TRIM(ESITI_QUESTIONARI!AI1205)),"")</f>
        <v/>
      </c>
      <c r="H1205" s="8" t="str">
        <f>IF(C1205="","",IF(ISERROR(AVERAGE(ESITI_QUESTIONARI!N1205:T1205,ESITI_QUESTIONARI!V1205:X1205,ESITI_QUESTIONARI!Z1205:AD1205,ESITI_QUESTIONARI!AF1205:AH1205,ESITI_QUESTIONARI!AJ1205:AL1205,ESITI_QUESTIONARI!AN1205,ESITI_QUESTIONARI!AQ1205)),"NON RISPONDE",AVERAGE(ESITI_QUESTIONARI!N1205:T1205,ESITI_QUESTIONARI!V1205:X1205,ESITI_QUESTIONARI!Z1205:AD1205,ESITI_QUESTIONARI!AF1205:AH1205,ESITI_QUESTIONARI!AJ1205:AL1205,ESITI_QUESTIONARI!AN1205,ESITI_QUESTIONARI!AQ1205)))</f>
        <v/>
      </c>
    </row>
    <row r="1206" spans="1:8">
      <c r="A1206" t="str">
        <f>IF(ESITI_QUESTIONARI!A1206="","",TRIM(ESITI_QUESTIONARI!A1206))</f>
        <v/>
      </c>
      <c r="B1206" t="str">
        <f t="shared" si="19"/>
        <v/>
      </c>
      <c r="C1206" t="str">
        <f>IF(ESITI_QUESTIONARI!C1206="","",TRIM(ESITI_QUESTIONARI!C1206))</f>
        <v/>
      </c>
      <c r="D1206" t="str">
        <f>IFERROR(UPPER(TRIM(ESITI_QUESTIONARI!U1206)),"")</f>
        <v/>
      </c>
      <c r="E1206" t="str">
        <f>IFERROR(UPPER(TRIM(ESITI_QUESTIONARI!Y1206)),"")</f>
        <v/>
      </c>
      <c r="F1206" t="str">
        <f>IFERROR(UPPER(TRIM(ESITI_QUESTIONARI!AE1206)),"")</f>
        <v/>
      </c>
      <c r="G1206" t="str">
        <f>IFERROR(UPPER(TRIM(ESITI_QUESTIONARI!AI1206)),"")</f>
        <v/>
      </c>
      <c r="H1206" s="8" t="str">
        <f>IF(C1206="","",IF(ISERROR(AVERAGE(ESITI_QUESTIONARI!N1206:T1206,ESITI_QUESTIONARI!V1206:X1206,ESITI_QUESTIONARI!Z1206:AD1206,ESITI_QUESTIONARI!AF1206:AH1206,ESITI_QUESTIONARI!AJ1206:AL1206,ESITI_QUESTIONARI!AN1206,ESITI_QUESTIONARI!AQ1206)),"NON RISPONDE",AVERAGE(ESITI_QUESTIONARI!N1206:T1206,ESITI_QUESTIONARI!V1206:X1206,ESITI_QUESTIONARI!Z1206:AD1206,ESITI_QUESTIONARI!AF1206:AH1206,ESITI_QUESTIONARI!AJ1206:AL1206,ESITI_QUESTIONARI!AN1206,ESITI_QUESTIONARI!AQ1206)))</f>
        <v/>
      </c>
    </row>
    <row r="1207" spans="1:8">
      <c r="A1207" t="str">
        <f>IF(ESITI_QUESTIONARI!A1207="","",TRIM(ESITI_QUESTIONARI!A1207))</f>
        <v/>
      </c>
      <c r="B1207" t="str">
        <f t="shared" si="19"/>
        <v/>
      </c>
      <c r="C1207" t="str">
        <f>IF(ESITI_QUESTIONARI!C1207="","",TRIM(ESITI_QUESTIONARI!C1207))</f>
        <v/>
      </c>
      <c r="D1207" t="str">
        <f>IFERROR(UPPER(TRIM(ESITI_QUESTIONARI!U1207)),"")</f>
        <v/>
      </c>
      <c r="E1207" t="str">
        <f>IFERROR(UPPER(TRIM(ESITI_QUESTIONARI!Y1207)),"")</f>
        <v/>
      </c>
      <c r="F1207" t="str">
        <f>IFERROR(UPPER(TRIM(ESITI_QUESTIONARI!AE1207)),"")</f>
        <v/>
      </c>
      <c r="G1207" t="str">
        <f>IFERROR(UPPER(TRIM(ESITI_QUESTIONARI!AI1207)),"")</f>
        <v/>
      </c>
      <c r="H1207" s="8" t="str">
        <f>IF(C1207="","",IF(ISERROR(AVERAGE(ESITI_QUESTIONARI!N1207:T1207,ESITI_QUESTIONARI!V1207:X1207,ESITI_QUESTIONARI!Z1207:AD1207,ESITI_QUESTIONARI!AF1207:AH1207,ESITI_QUESTIONARI!AJ1207:AL1207,ESITI_QUESTIONARI!AN1207,ESITI_QUESTIONARI!AQ1207)),"NON RISPONDE",AVERAGE(ESITI_QUESTIONARI!N1207:T1207,ESITI_QUESTIONARI!V1207:X1207,ESITI_QUESTIONARI!Z1207:AD1207,ESITI_QUESTIONARI!AF1207:AH1207,ESITI_QUESTIONARI!AJ1207:AL1207,ESITI_QUESTIONARI!AN1207,ESITI_QUESTIONARI!AQ1207)))</f>
        <v/>
      </c>
    </row>
    <row r="1208" spans="1:8">
      <c r="A1208" t="str">
        <f>IF(ESITI_QUESTIONARI!A1208="","",TRIM(ESITI_QUESTIONARI!A1208))</f>
        <v/>
      </c>
      <c r="B1208" t="str">
        <f t="shared" si="19"/>
        <v/>
      </c>
      <c r="C1208" t="str">
        <f>IF(ESITI_QUESTIONARI!C1208="","",TRIM(ESITI_QUESTIONARI!C1208))</f>
        <v/>
      </c>
      <c r="D1208" t="str">
        <f>IFERROR(UPPER(TRIM(ESITI_QUESTIONARI!U1208)),"")</f>
        <v/>
      </c>
      <c r="E1208" t="str">
        <f>IFERROR(UPPER(TRIM(ESITI_QUESTIONARI!Y1208)),"")</f>
        <v/>
      </c>
      <c r="F1208" t="str">
        <f>IFERROR(UPPER(TRIM(ESITI_QUESTIONARI!AE1208)),"")</f>
        <v/>
      </c>
      <c r="G1208" t="str">
        <f>IFERROR(UPPER(TRIM(ESITI_QUESTIONARI!AI1208)),"")</f>
        <v/>
      </c>
      <c r="H1208" s="8" t="str">
        <f>IF(C1208="","",IF(ISERROR(AVERAGE(ESITI_QUESTIONARI!N1208:T1208,ESITI_QUESTIONARI!V1208:X1208,ESITI_QUESTIONARI!Z1208:AD1208,ESITI_QUESTIONARI!AF1208:AH1208,ESITI_QUESTIONARI!AJ1208:AL1208,ESITI_QUESTIONARI!AN1208,ESITI_QUESTIONARI!AQ1208)),"NON RISPONDE",AVERAGE(ESITI_QUESTIONARI!N1208:T1208,ESITI_QUESTIONARI!V1208:X1208,ESITI_QUESTIONARI!Z1208:AD1208,ESITI_QUESTIONARI!AF1208:AH1208,ESITI_QUESTIONARI!AJ1208:AL1208,ESITI_QUESTIONARI!AN1208,ESITI_QUESTIONARI!AQ1208)))</f>
        <v/>
      </c>
    </row>
    <row r="1209" spans="1:8">
      <c r="A1209" t="str">
        <f>IF(ESITI_QUESTIONARI!A1209="","",TRIM(ESITI_QUESTIONARI!A1209))</f>
        <v/>
      </c>
      <c r="B1209" t="str">
        <f t="shared" si="19"/>
        <v/>
      </c>
      <c r="C1209" t="str">
        <f>IF(ESITI_QUESTIONARI!C1209="","",TRIM(ESITI_QUESTIONARI!C1209))</f>
        <v/>
      </c>
      <c r="D1209" t="str">
        <f>IFERROR(UPPER(TRIM(ESITI_QUESTIONARI!U1209)),"")</f>
        <v/>
      </c>
      <c r="E1209" t="str">
        <f>IFERROR(UPPER(TRIM(ESITI_QUESTIONARI!Y1209)),"")</f>
        <v/>
      </c>
      <c r="F1209" t="str">
        <f>IFERROR(UPPER(TRIM(ESITI_QUESTIONARI!AE1209)),"")</f>
        <v/>
      </c>
      <c r="G1209" t="str">
        <f>IFERROR(UPPER(TRIM(ESITI_QUESTIONARI!AI1209)),"")</f>
        <v/>
      </c>
      <c r="H1209" s="8" t="str">
        <f>IF(C1209="","",IF(ISERROR(AVERAGE(ESITI_QUESTIONARI!N1209:T1209,ESITI_QUESTIONARI!V1209:X1209,ESITI_QUESTIONARI!Z1209:AD1209,ESITI_QUESTIONARI!AF1209:AH1209,ESITI_QUESTIONARI!AJ1209:AL1209,ESITI_QUESTIONARI!AN1209,ESITI_QUESTIONARI!AQ1209)),"NON RISPONDE",AVERAGE(ESITI_QUESTIONARI!N1209:T1209,ESITI_QUESTIONARI!V1209:X1209,ESITI_QUESTIONARI!Z1209:AD1209,ESITI_QUESTIONARI!AF1209:AH1209,ESITI_QUESTIONARI!AJ1209:AL1209,ESITI_QUESTIONARI!AN1209,ESITI_QUESTIONARI!AQ1209)))</f>
        <v/>
      </c>
    </row>
    <row r="1210" spans="1:8">
      <c r="A1210" t="str">
        <f>IF(ESITI_QUESTIONARI!A1210="","",TRIM(ESITI_QUESTIONARI!A1210))</f>
        <v/>
      </c>
      <c r="B1210" t="str">
        <f t="shared" si="19"/>
        <v/>
      </c>
      <c r="C1210" t="str">
        <f>IF(ESITI_QUESTIONARI!C1210="","",TRIM(ESITI_QUESTIONARI!C1210))</f>
        <v/>
      </c>
      <c r="D1210" t="str">
        <f>IFERROR(UPPER(TRIM(ESITI_QUESTIONARI!U1210)),"")</f>
        <v/>
      </c>
      <c r="E1210" t="str">
        <f>IFERROR(UPPER(TRIM(ESITI_QUESTIONARI!Y1210)),"")</f>
        <v/>
      </c>
      <c r="F1210" t="str">
        <f>IFERROR(UPPER(TRIM(ESITI_QUESTIONARI!AE1210)),"")</f>
        <v/>
      </c>
      <c r="G1210" t="str">
        <f>IFERROR(UPPER(TRIM(ESITI_QUESTIONARI!AI1210)),"")</f>
        <v/>
      </c>
      <c r="H1210" s="8" t="str">
        <f>IF(C1210="","",IF(ISERROR(AVERAGE(ESITI_QUESTIONARI!N1210:T1210,ESITI_QUESTIONARI!V1210:X1210,ESITI_QUESTIONARI!Z1210:AD1210,ESITI_QUESTIONARI!AF1210:AH1210,ESITI_QUESTIONARI!AJ1210:AL1210,ESITI_QUESTIONARI!AN1210,ESITI_QUESTIONARI!AQ1210)),"NON RISPONDE",AVERAGE(ESITI_QUESTIONARI!N1210:T1210,ESITI_QUESTIONARI!V1210:X1210,ESITI_QUESTIONARI!Z1210:AD1210,ESITI_QUESTIONARI!AF1210:AH1210,ESITI_QUESTIONARI!AJ1210:AL1210,ESITI_QUESTIONARI!AN1210,ESITI_QUESTIONARI!AQ1210)))</f>
        <v/>
      </c>
    </row>
    <row r="1211" spans="1:8">
      <c r="A1211" t="str">
        <f>IF(ESITI_QUESTIONARI!A1211="","",TRIM(ESITI_QUESTIONARI!A1211))</f>
        <v/>
      </c>
      <c r="B1211" t="str">
        <f t="shared" si="19"/>
        <v/>
      </c>
      <c r="C1211" t="str">
        <f>IF(ESITI_QUESTIONARI!C1211="","",TRIM(ESITI_QUESTIONARI!C1211))</f>
        <v/>
      </c>
      <c r="D1211" t="str">
        <f>IFERROR(UPPER(TRIM(ESITI_QUESTIONARI!U1211)),"")</f>
        <v/>
      </c>
      <c r="E1211" t="str">
        <f>IFERROR(UPPER(TRIM(ESITI_QUESTIONARI!Y1211)),"")</f>
        <v/>
      </c>
      <c r="F1211" t="str">
        <f>IFERROR(UPPER(TRIM(ESITI_QUESTIONARI!AE1211)),"")</f>
        <v/>
      </c>
      <c r="G1211" t="str">
        <f>IFERROR(UPPER(TRIM(ESITI_QUESTIONARI!AI1211)),"")</f>
        <v/>
      </c>
      <c r="H1211" s="8" t="str">
        <f>IF(C1211="","",IF(ISERROR(AVERAGE(ESITI_QUESTIONARI!N1211:T1211,ESITI_QUESTIONARI!V1211:X1211,ESITI_QUESTIONARI!Z1211:AD1211,ESITI_QUESTIONARI!AF1211:AH1211,ESITI_QUESTIONARI!AJ1211:AL1211,ESITI_QUESTIONARI!AN1211,ESITI_QUESTIONARI!AQ1211)),"NON RISPONDE",AVERAGE(ESITI_QUESTIONARI!N1211:T1211,ESITI_QUESTIONARI!V1211:X1211,ESITI_QUESTIONARI!Z1211:AD1211,ESITI_QUESTIONARI!AF1211:AH1211,ESITI_QUESTIONARI!AJ1211:AL1211,ESITI_QUESTIONARI!AN1211,ESITI_QUESTIONARI!AQ1211)))</f>
        <v/>
      </c>
    </row>
    <row r="1212" spans="1:8">
      <c r="A1212" t="str">
        <f>IF(ESITI_QUESTIONARI!A1212="","",TRIM(ESITI_QUESTIONARI!A1212))</f>
        <v/>
      </c>
      <c r="B1212" t="str">
        <f t="shared" si="19"/>
        <v/>
      </c>
      <c r="C1212" t="str">
        <f>IF(ESITI_QUESTIONARI!C1212="","",TRIM(ESITI_QUESTIONARI!C1212))</f>
        <v/>
      </c>
      <c r="D1212" t="str">
        <f>IFERROR(UPPER(TRIM(ESITI_QUESTIONARI!U1212)),"")</f>
        <v/>
      </c>
      <c r="E1212" t="str">
        <f>IFERROR(UPPER(TRIM(ESITI_QUESTIONARI!Y1212)),"")</f>
        <v/>
      </c>
      <c r="F1212" t="str">
        <f>IFERROR(UPPER(TRIM(ESITI_QUESTIONARI!AE1212)),"")</f>
        <v/>
      </c>
      <c r="G1212" t="str">
        <f>IFERROR(UPPER(TRIM(ESITI_QUESTIONARI!AI1212)),"")</f>
        <v/>
      </c>
      <c r="H1212" s="8" t="str">
        <f>IF(C1212="","",IF(ISERROR(AVERAGE(ESITI_QUESTIONARI!N1212:T1212,ESITI_QUESTIONARI!V1212:X1212,ESITI_QUESTIONARI!Z1212:AD1212,ESITI_QUESTIONARI!AF1212:AH1212,ESITI_QUESTIONARI!AJ1212:AL1212,ESITI_QUESTIONARI!AN1212,ESITI_QUESTIONARI!AQ1212)),"NON RISPONDE",AVERAGE(ESITI_QUESTIONARI!N1212:T1212,ESITI_QUESTIONARI!V1212:X1212,ESITI_QUESTIONARI!Z1212:AD1212,ESITI_QUESTIONARI!AF1212:AH1212,ESITI_QUESTIONARI!AJ1212:AL1212,ESITI_QUESTIONARI!AN1212,ESITI_QUESTIONARI!AQ1212)))</f>
        <v/>
      </c>
    </row>
    <row r="1213" spans="1:8">
      <c r="A1213" t="str">
        <f>IF(ESITI_QUESTIONARI!A1213="","",TRIM(ESITI_QUESTIONARI!A1213))</f>
        <v/>
      </c>
      <c r="B1213" t="str">
        <f t="shared" si="19"/>
        <v/>
      </c>
      <c r="C1213" t="str">
        <f>IF(ESITI_QUESTIONARI!C1213="","",TRIM(ESITI_QUESTIONARI!C1213))</f>
        <v/>
      </c>
      <c r="D1213" t="str">
        <f>IFERROR(UPPER(TRIM(ESITI_QUESTIONARI!U1213)),"")</f>
        <v/>
      </c>
      <c r="E1213" t="str">
        <f>IFERROR(UPPER(TRIM(ESITI_QUESTIONARI!Y1213)),"")</f>
        <v/>
      </c>
      <c r="F1213" t="str">
        <f>IFERROR(UPPER(TRIM(ESITI_QUESTIONARI!AE1213)),"")</f>
        <v/>
      </c>
      <c r="G1213" t="str">
        <f>IFERROR(UPPER(TRIM(ESITI_QUESTIONARI!AI1213)),"")</f>
        <v/>
      </c>
      <c r="H1213" s="8" t="str">
        <f>IF(C1213="","",IF(ISERROR(AVERAGE(ESITI_QUESTIONARI!N1213:T1213,ESITI_QUESTIONARI!V1213:X1213,ESITI_QUESTIONARI!Z1213:AD1213,ESITI_QUESTIONARI!AF1213:AH1213,ESITI_QUESTIONARI!AJ1213:AL1213,ESITI_QUESTIONARI!AN1213,ESITI_QUESTIONARI!AQ1213)),"NON RISPONDE",AVERAGE(ESITI_QUESTIONARI!N1213:T1213,ESITI_QUESTIONARI!V1213:X1213,ESITI_QUESTIONARI!Z1213:AD1213,ESITI_QUESTIONARI!AF1213:AH1213,ESITI_QUESTIONARI!AJ1213:AL1213,ESITI_QUESTIONARI!AN1213,ESITI_QUESTIONARI!AQ1213)))</f>
        <v/>
      </c>
    </row>
    <row r="1214" spans="1:8">
      <c r="A1214" t="str">
        <f>IF(ESITI_QUESTIONARI!A1214="","",TRIM(ESITI_QUESTIONARI!A1214))</f>
        <v/>
      </c>
      <c r="B1214" t="str">
        <f t="shared" si="19"/>
        <v/>
      </c>
      <c r="C1214" t="str">
        <f>IF(ESITI_QUESTIONARI!C1214="","",TRIM(ESITI_QUESTIONARI!C1214))</f>
        <v/>
      </c>
      <c r="D1214" t="str">
        <f>IFERROR(UPPER(TRIM(ESITI_QUESTIONARI!U1214)),"")</f>
        <v/>
      </c>
      <c r="E1214" t="str">
        <f>IFERROR(UPPER(TRIM(ESITI_QUESTIONARI!Y1214)),"")</f>
        <v/>
      </c>
      <c r="F1214" t="str">
        <f>IFERROR(UPPER(TRIM(ESITI_QUESTIONARI!AE1214)),"")</f>
        <v/>
      </c>
      <c r="G1214" t="str">
        <f>IFERROR(UPPER(TRIM(ESITI_QUESTIONARI!AI1214)),"")</f>
        <v/>
      </c>
      <c r="H1214" s="8" t="str">
        <f>IF(C1214="","",IF(ISERROR(AVERAGE(ESITI_QUESTIONARI!N1214:T1214,ESITI_QUESTIONARI!V1214:X1214,ESITI_QUESTIONARI!Z1214:AD1214,ESITI_QUESTIONARI!AF1214:AH1214,ESITI_QUESTIONARI!AJ1214:AL1214,ESITI_QUESTIONARI!AN1214,ESITI_QUESTIONARI!AQ1214)),"NON RISPONDE",AVERAGE(ESITI_QUESTIONARI!N1214:T1214,ESITI_QUESTIONARI!V1214:X1214,ESITI_QUESTIONARI!Z1214:AD1214,ESITI_QUESTIONARI!AF1214:AH1214,ESITI_QUESTIONARI!AJ1214:AL1214,ESITI_QUESTIONARI!AN1214,ESITI_QUESTIONARI!AQ1214)))</f>
        <v/>
      </c>
    </row>
    <row r="1215" spans="1:8">
      <c r="A1215" t="str">
        <f>IF(ESITI_QUESTIONARI!A1215="","",TRIM(ESITI_QUESTIONARI!A1215))</f>
        <v/>
      </c>
      <c r="B1215" t="str">
        <f t="shared" si="19"/>
        <v/>
      </c>
      <c r="C1215" t="str">
        <f>IF(ESITI_QUESTIONARI!C1215="","",TRIM(ESITI_QUESTIONARI!C1215))</f>
        <v/>
      </c>
      <c r="D1215" t="str">
        <f>IFERROR(UPPER(TRIM(ESITI_QUESTIONARI!U1215)),"")</f>
        <v/>
      </c>
      <c r="E1215" t="str">
        <f>IFERROR(UPPER(TRIM(ESITI_QUESTIONARI!Y1215)),"")</f>
        <v/>
      </c>
      <c r="F1215" t="str">
        <f>IFERROR(UPPER(TRIM(ESITI_QUESTIONARI!AE1215)),"")</f>
        <v/>
      </c>
      <c r="G1215" t="str">
        <f>IFERROR(UPPER(TRIM(ESITI_QUESTIONARI!AI1215)),"")</f>
        <v/>
      </c>
      <c r="H1215" s="8" t="str">
        <f>IF(C1215="","",IF(ISERROR(AVERAGE(ESITI_QUESTIONARI!N1215:T1215,ESITI_QUESTIONARI!V1215:X1215,ESITI_QUESTIONARI!Z1215:AD1215,ESITI_QUESTIONARI!AF1215:AH1215,ESITI_QUESTIONARI!AJ1215:AL1215,ESITI_QUESTIONARI!AN1215,ESITI_QUESTIONARI!AQ1215)),"NON RISPONDE",AVERAGE(ESITI_QUESTIONARI!N1215:T1215,ESITI_QUESTIONARI!V1215:X1215,ESITI_QUESTIONARI!Z1215:AD1215,ESITI_QUESTIONARI!AF1215:AH1215,ESITI_QUESTIONARI!AJ1215:AL1215,ESITI_QUESTIONARI!AN1215,ESITI_QUESTIONARI!AQ1215)))</f>
        <v/>
      </c>
    </row>
    <row r="1216" spans="1:8">
      <c r="A1216" t="str">
        <f>IF(ESITI_QUESTIONARI!A1216="","",TRIM(ESITI_QUESTIONARI!A1216))</f>
        <v/>
      </c>
      <c r="B1216" t="str">
        <f t="shared" si="19"/>
        <v/>
      </c>
      <c r="C1216" t="str">
        <f>IF(ESITI_QUESTIONARI!C1216="","",TRIM(ESITI_QUESTIONARI!C1216))</f>
        <v/>
      </c>
      <c r="D1216" t="str">
        <f>IFERROR(UPPER(TRIM(ESITI_QUESTIONARI!U1216)),"")</f>
        <v/>
      </c>
      <c r="E1216" t="str">
        <f>IFERROR(UPPER(TRIM(ESITI_QUESTIONARI!Y1216)),"")</f>
        <v/>
      </c>
      <c r="F1216" t="str">
        <f>IFERROR(UPPER(TRIM(ESITI_QUESTIONARI!AE1216)),"")</f>
        <v/>
      </c>
      <c r="G1216" t="str">
        <f>IFERROR(UPPER(TRIM(ESITI_QUESTIONARI!AI1216)),"")</f>
        <v/>
      </c>
      <c r="H1216" s="8" t="str">
        <f>IF(C1216="","",IF(ISERROR(AVERAGE(ESITI_QUESTIONARI!N1216:T1216,ESITI_QUESTIONARI!V1216:X1216,ESITI_QUESTIONARI!Z1216:AD1216,ESITI_QUESTIONARI!AF1216:AH1216,ESITI_QUESTIONARI!AJ1216:AL1216,ESITI_QUESTIONARI!AN1216,ESITI_QUESTIONARI!AQ1216)),"NON RISPONDE",AVERAGE(ESITI_QUESTIONARI!N1216:T1216,ESITI_QUESTIONARI!V1216:X1216,ESITI_QUESTIONARI!Z1216:AD1216,ESITI_QUESTIONARI!AF1216:AH1216,ESITI_QUESTIONARI!AJ1216:AL1216,ESITI_QUESTIONARI!AN1216,ESITI_QUESTIONARI!AQ1216)))</f>
        <v/>
      </c>
    </row>
    <row r="1217" spans="1:8">
      <c r="A1217" t="str">
        <f>IF(ESITI_QUESTIONARI!A1217="","",TRIM(ESITI_QUESTIONARI!A1217))</f>
        <v/>
      </c>
      <c r="B1217" t="str">
        <f t="shared" si="19"/>
        <v/>
      </c>
      <c r="C1217" t="str">
        <f>IF(ESITI_QUESTIONARI!C1217="","",TRIM(ESITI_QUESTIONARI!C1217))</f>
        <v/>
      </c>
      <c r="D1217" t="str">
        <f>IFERROR(UPPER(TRIM(ESITI_QUESTIONARI!U1217)),"")</f>
        <v/>
      </c>
      <c r="E1217" t="str">
        <f>IFERROR(UPPER(TRIM(ESITI_QUESTIONARI!Y1217)),"")</f>
        <v/>
      </c>
      <c r="F1217" t="str">
        <f>IFERROR(UPPER(TRIM(ESITI_QUESTIONARI!AE1217)),"")</f>
        <v/>
      </c>
      <c r="G1217" t="str">
        <f>IFERROR(UPPER(TRIM(ESITI_QUESTIONARI!AI1217)),"")</f>
        <v/>
      </c>
      <c r="H1217" s="8" t="str">
        <f>IF(C1217="","",IF(ISERROR(AVERAGE(ESITI_QUESTIONARI!N1217:T1217,ESITI_QUESTIONARI!V1217:X1217,ESITI_QUESTIONARI!Z1217:AD1217,ESITI_QUESTIONARI!AF1217:AH1217,ESITI_QUESTIONARI!AJ1217:AL1217,ESITI_QUESTIONARI!AN1217,ESITI_QUESTIONARI!AQ1217)),"NON RISPONDE",AVERAGE(ESITI_QUESTIONARI!N1217:T1217,ESITI_QUESTIONARI!V1217:X1217,ESITI_QUESTIONARI!Z1217:AD1217,ESITI_QUESTIONARI!AF1217:AH1217,ESITI_QUESTIONARI!AJ1217:AL1217,ESITI_QUESTIONARI!AN1217,ESITI_QUESTIONARI!AQ1217)))</f>
        <v/>
      </c>
    </row>
    <row r="1218" spans="1:8">
      <c r="A1218" t="str">
        <f>IF(ESITI_QUESTIONARI!A1218="","",TRIM(ESITI_QUESTIONARI!A1218))</f>
        <v/>
      </c>
      <c r="B1218" t="str">
        <f t="shared" si="19"/>
        <v/>
      </c>
      <c r="C1218" t="str">
        <f>IF(ESITI_QUESTIONARI!C1218="","",TRIM(ESITI_QUESTIONARI!C1218))</f>
        <v/>
      </c>
      <c r="D1218" t="str">
        <f>IFERROR(UPPER(TRIM(ESITI_QUESTIONARI!U1218)),"")</f>
        <v/>
      </c>
      <c r="E1218" t="str">
        <f>IFERROR(UPPER(TRIM(ESITI_QUESTIONARI!Y1218)),"")</f>
        <v/>
      </c>
      <c r="F1218" t="str">
        <f>IFERROR(UPPER(TRIM(ESITI_QUESTIONARI!AE1218)),"")</f>
        <v/>
      </c>
      <c r="G1218" t="str">
        <f>IFERROR(UPPER(TRIM(ESITI_QUESTIONARI!AI1218)),"")</f>
        <v/>
      </c>
      <c r="H1218" s="8" t="str">
        <f>IF(C1218="","",IF(ISERROR(AVERAGE(ESITI_QUESTIONARI!N1218:T1218,ESITI_QUESTIONARI!V1218:X1218,ESITI_QUESTIONARI!Z1218:AD1218,ESITI_QUESTIONARI!AF1218:AH1218,ESITI_QUESTIONARI!AJ1218:AL1218,ESITI_QUESTIONARI!AN1218,ESITI_QUESTIONARI!AQ1218)),"NON RISPONDE",AVERAGE(ESITI_QUESTIONARI!N1218:T1218,ESITI_QUESTIONARI!V1218:X1218,ESITI_QUESTIONARI!Z1218:AD1218,ESITI_QUESTIONARI!AF1218:AH1218,ESITI_QUESTIONARI!AJ1218:AL1218,ESITI_QUESTIONARI!AN1218,ESITI_QUESTIONARI!AQ1218)))</f>
        <v/>
      </c>
    </row>
    <row r="1219" spans="1:8">
      <c r="A1219" t="str">
        <f>IF(ESITI_QUESTIONARI!A1219="","",TRIM(ESITI_QUESTIONARI!A1219))</f>
        <v/>
      </c>
      <c r="B1219" t="str">
        <f t="shared" ref="B1219:B1282" si="20">IF(C1219="","",C1219)</f>
        <v/>
      </c>
      <c r="C1219" t="str">
        <f>IF(ESITI_QUESTIONARI!C1219="","",TRIM(ESITI_QUESTIONARI!C1219))</f>
        <v/>
      </c>
      <c r="D1219" t="str">
        <f>IFERROR(UPPER(TRIM(ESITI_QUESTIONARI!U1219)),"")</f>
        <v/>
      </c>
      <c r="E1219" t="str">
        <f>IFERROR(UPPER(TRIM(ESITI_QUESTIONARI!Y1219)),"")</f>
        <v/>
      </c>
      <c r="F1219" t="str">
        <f>IFERROR(UPPER(TRIM(ESITI_QUESTIONARI!AE1219)),"")</f>
        <v/>
      </c>
      <c r="G1219" t="str">
        <f>IFERROR(UPPER(TRIM(ESITI_QUESTIONARI!AI1219)),"")</f>
        <v/>
      </c>
      <c r="H1219" s="8" t="str">
        <f>IF(C1219="","",IF(ISERROR(AVERAGE(ESITI_QUESTIONARI!N1219:T1219,ESITI_QUESTIONARI!V1219:X1219,ESITI_QUESTIONARI!Z1219:AD1219,ESITI_QUESTIONARI!AF1219:AH1219,ESITI_QUESTIONARI!AJ1219:AL1219,ESITI_QUESTIONARI!AN1219,ESITI_QUESTIONARI!AQ1219)),"NON RISPONDE",AVERAGE(ESITI_QUESTIONARI!N1219:T1219,ESITI_QUESTIONARI!V1219:X1219,ESITI_QUESTIONARI!Z1219:AD1219,ESITI_QUESTIONARI!AF1219:AH1219,ESITI_QUESTIONARI!AJ1219:AL1219,ESITI_QUESTIONARI!AN1219,ESITI_QUESTIONARI!AQ1219)))</f>
        <v/>
      </c>
    </row>
    <row r="1220" spans="1:8">
      <c r="A1220" t="str">
        <f>IF(ESITI_QUESTIONARI!A1220="","",TRIM(ESITI_QUESTIONARI!A1220))</f>
        <v/>
      </c>
      <c r="B1220" t="str">
        <f t="shared" si="20"/>
        <v/>
      </c>
      <c r="C1220" t="str">
        <f>IF(ESITI_QUESTIONARI!C1220="","",TRIM(ESITI_QUESTIONARI!C1220))</f>
        <v/>
      </c>
      <c r="D1220" t="str">
        <f>IFERROR(UPPER(TRIM(ESITI_QUESTIONARI!U1220)),"")</f>
        <v/>
      </c>
      <c r="E1220" t="str">
        <f>IFERROR(UPPER(TRIM(ESITI_QUESTIONARI!Y1220)),"")</f>
        <v/>
      </c>
      <c r="F1220" t="str">
        <f>IFERROR(UPPER(TRIM(ESITI_QUESTIONARI!AE1220)),"")</f>
        <v/>
      </c>
      <c r="G1220" t="str">
        <f>IFERROR(UPPER(TRIM(ESITI_QUESTIONARI!AI1220)),"")</f>
        <v/>
      </c>
      <c r="H1220" s="8" t="str">
        <f>IF(C1220="","",IF(ISERROR(AVERAGE(ESITI_QUESTIONARI!N1220:T1220,ESITI_QUESTIONARI!V1220:X1220,ESITI_QUESTIONARI!Z1220:AD1220,ESITI_QUESTIONARI!AF1220:AH1220,ESITI_QUESTIONARI!AJ1220:AL1220,ESITI_QUESTIONARI!AN1220,ESITI_QUESTIONARI!AQ1220)),"NON RISPONDE",AVERAGE(ESITI_QUESTIONARI!N1220:T1220,ESITI_QUESTIONARI!V1220:X1220,ESITI_QUESTIONARI!Z1220:AD1220,ESITI_QUESTIONARI!AF1220:AH1220,ESITI_QUESTIONARI!AJ1220:AL1220,ESITI_QUESTIONARI!AN1220,ESITI_QUESTIONARI!AQ1220)))</f>
        <v/>
      </c>
    </row>
    <row r="1221" spans="1:8">
      <c r="A1221" t="str">
        <f>IF(ESITI_QUESTIONARI!A1221="","",TRIM(ESITI_QUESTIONARI!A1221))</f>
        <v/>
      </c>
      <c r="B1221" t="str">
        <f t="shared" si="20"/>
        <v/>
      </c>
      <c r="C1221" t="str">
        <f>IF(ESITI_QUESTIONARI!C1221="","",TRIM(ESITI_QUESTIONARI!C1221))</f>
        <v/>
      </c>
      <c r="D1221" t="str">
        <f>IFERROR(UPPER(TRIM(ESITI_QUESTIONARI!U1221)),"")</f>
        <v/>
      </c>
      <c r="E1221" t="str">
        <f>IFERROR(UPPER(TRIM(ESITI_QUESTIONARI!Y1221)),"")</f>
        <v/>
      </c>
      <c r="F1221" t="str">
        <f>IFERROR(UPPER(TRIM(ESITI_QUESTIONARI!AE1221)),"")</f>
        <v/>
      </c>
      <c r="G1221" t="str">
        <f>IFERROR(UPPER(TRIM(ESITI_QUESTIONARI!AI1221)),"")</f>
        <v/>
      </c>
      <c r="H1221" s="8" t="str">
        <f>IF(C1221="","",IF(ISERROR(AVERAGE(ESITI_QUESTIONARI!N1221:T1221,ESITI_QUESTIONARI!V1221:X1221,ESITI_QUESTIONARI!Z1221:AD1221,ESITI_QUESTIONARI!AF1221:AH1221,ESITI_QUESTIONARI!AJ1221:AL1221,ESITI_QUESTIONARI!AN1221,ESITI_QUESTIONARI!AQ1221)),"NON RISPONDE",AVERAGE(ESITI_QUESTIONARI!N1221:T1221,ESITI_QUESTIONARI!V1221:X1221,ESITI_QUESTIONARI!Z1221:AD1221,ESITI_QUESTIONARI!AF1221:AH1221,ESITI_QUESTIONARI!AJ1221:AL1221,ESITI_QUESTIONARI!AN1221,ESITI_QUESTIONARI!AQ1221)))</f>
        <v/>
      </c>
    </row>
    <row r="1222" spans="1:8">
      <c r="A1222" t="str">
        <f>IF(ESITI_QUESTIONARI!A1222="","",TRIM(ESITI_QUESTIONARI!A1222))</f>
        <v/>
      </c>
      <c r="B1222" t="str">
        <f t="shared" si="20"/>
        <v/>
      </c>
      <c r="C1222" t="str">
        <f>IF(ESITI_QUESTIONARI!C1222="","",TRIM(ESITI_QUESTIONARI!C1222))</f>
        <v/>
      </c>
      <c r="D1222" t="str">
        <f>IFERROR(UPPER(TRIM(ESITI_QUESTIONARI!U1222)),"")</f>
        <v/>
      </c>
      <c r="E1222" t="str">
        <f>IFERROR(UPPER(TRIM(ESITI_QUESTIONARI!Y1222)),"")</f>
        <v/>
      </c>
      <c r="F1222" t="str">
        <f>IFERROR(UPPER(TRIM(ESITI_QUESTIONARI!AE1222)),"")</f>
        <v/>
      </c>
      <c r="G1222" t="str">
        <f>IFERROR(UPPER(TRIM(ESITI_QUESTIONARI!AI1222)),"")</f>
        <v/>
      </c>
      <c r="H1222" s="8" t="str">
        <f>IF(C1222="","",IF(ISERROR(AVERAGE(ESITI_QUESTIONARI!N1222:T1222,ESITI_QUESTIONARI!V1222:X1222,ESITI_QUESTIONARI!Z1222:AD1222,ESITI_QUESTIONARI!AF1222:AH1222,ESITI_QUESTIONARI!AJ1222:AL1222,ESITI_QUESTIONARI!AN1222,ESITI_QUESTIONARI!AQ1222)),"NON RISPONDE",AVERAGE(ESITI_QUESTIONARI!N1222:T1222,ESITI_QUESTIONARI!V1222:X1222,ESITI_QUESTIONARI!Z1222:AD1222,ESITI_QUESTIONARI!AF1222:AH1222,ESITI_QUESTIONARI!AJ1222:AL1222,ESITI_QUESTIONARI!AN1222,ESITI_QUESTIONARI!AQ1222)))</f>
        <v/>
      </c>
    </row>
    <row r="1223" spans="1:8">
      <c r="A1223" t="str">
        <f>IF(ESITI_QUESTIONARI!A1223="","",TRIM(ESITI_QUESTIONARI!A1223))</f>
        <v/>
      </c>
      <c r="B1223" t="str">
        <f t="shared" si="20"/>
        <v/>
      </c>
      <c r="C1223" t="str">
        <f>IF(ESITI_QUESTIONARI!C1223="","",TRIM(ESITI_QUESTIONARI!C1223))</f>
        <v/>
      </c>
      <c r="D1223" t="str">
        <f>IFERROR(UPPER(TRIM(ESITI_QUESTIONARI!U1223)),"")</f>
        <v/>
      </c>
      <c r="E1223" t="str">
        <f>IFERROR(UPPER(TRIM(ESITI_QUESTIONARI!Y1223)),"")</f>
        <v/>
      </c>
      <c r="F1223" t="str">
        <f>IFERROR(UPPER(TRIM(ESITI_QUESTIONARI!AE1223)),"")</f>
        <v/>
      </c>
      <c r="G1223" t="str">
        <f>IFERROR(UPPER(TRIM(ESITI_QUESTIONARI!AI1223)),"")</f>
        <v/>
      </c>
      <c r="H1223" s="8" t="str">
        <f>IF(C1223="","",IF(ISERROR(AVERAGE(ESITI_QUESTIONARI!N1223:T1223,ESITI_QUESTIONARI!V1223:X1223,ESITI_QUESTIONARI!Z1223:AD1223,ESITI_QUESTIONARI!AF1223:AH1223,ESITI_QUESTIONARI!AJ1223:AL1223,ESITI_QUESTIONARI!AN1223,ESITI_QUESTIONARI!AQ1223)),"NON RISPONDE",AVERAGE(ESITI_QUESTIONARI!N1223:T1223,ESITI_QUESTIONARI!V1223:X1223,ESITI_QUESTIONARI!Z1223:AD1223,ESITI_QUESTIONARI!AF1223:AH1223,ESITI_QUESTIONARI!AJ1223:AL1223,ESITI_QUESTIONARI!AN1223,ESITI_QUESTIONARI!AQ1223)))</f>
        <v/>
      </c>
    </row>
    <row r="1224" spans="1:8">
      <c r="A1224" t="str">
        <f>IF(ESITI_QUESTIONARI!A1224="","",TRIM(ESITI_QUESTIONARI!A1224))</f>
        <v/>
      </c>
      <c r="B1224" t="str">
        <f t="shared" si="20"/>
        <v/>
      </c>
      <c r="C1224" t="str">
        <f>IF(ESITI_QUESTIONARI!C1224="","",TRIM(ESITI_QUESTIONARI!C1224))</f>
        <v/>
      </c>
      <c r="D1224" t="str">
        <f>IFERROR(UPPER(TRIM(ESITI_QUESTIONARI!U1224)),"")</f>
        <v/>
      </c>
      <c r="E1224" t="str">
        <f>IFERROR(UPPER(TRIM(ESITI_QUESTIONARI!Y1224)),"")</f>
        <v/>
      </c>
      <c r="F1224" t="str">
        <f>IFERROR(UPPER(TRIM(ESITI_QUESTIONARI!AE1224)),"")</f>
        <v/>
      </c>
      <c r="G1224" t="str">
        <f>IFERROR(UPPER(TRIM(ESITI_QUESTIONARI!AI1224)),"")</f>
        <v/>
      </c>
      <c r="H1224" s="8" t="str">
        <f>IF(C1224="","",IF(ISERROR(AVERAGE(ESITI_QUESTIONARI!N1224:T1224,ESITI_QUESTIONARI!V1224:X1224,ESITI_QUESTIONARI!Z1224:AD1224,ESITI_QUESTIONARI!AF1224:AH1224,ESITI_QUESTIONARI!AJ1224:AL1224,ESITI_QUESTIONARI!AN1224,ESITI_QUESTIONARI!AQ1224)),"NON RISPONDE",AVERAGE(ESITI_QUESTIONARI!N1224:T1224,ESITI_QUESTIONARI!V1224:X1224,ESITI_QUESTIONARI!Z1224:AD1224,ESITI_QUESTIONARI!AF1224:AH1224,ESITI_QUESTIONARI!AJ1224:AL1224,ESITI_QUESTIONARI!AN1224,ESITI_QUESTIONARI!AQ1224)))</f>
        <v/>
      </c>
    </row>
    <row r="1225" spans="1:8">
      <c r="A1225" t="str">
        <f>IF(ESITI_QUESTIONARI!A1225="","",TRIM(ESITI_QUESTIONARI!A1225))</f>
        <v/>
      </c>
      <c r="B1225" t="str">
        <f t="shared" si="20"/>
        <v/>
      </c>
      <c r="C1225" t="str">
        <f>IF(ESITI_QUESTIONARI!C1225="","",TRIM(ESITI_QUESTIONARI!C1225))</f>
        <v/>
      </c>
      <c r="D1225" t="str">
        <f>IFERROR(UPPER(TRIM(ESITI_QUESTIONARI!U1225)),"")</f>
        <v/>
      </c>
      <c r="E1225" t="str">
        <f>IFERROR(UPPER(TRIM(ESITI_QUESTIONARI!Y1225)),"")</f>
        <v/>
      </c>
      <c r="F1225" t="str">
        <f>IFERROR(UPPER(TRIM(ESITI_QUESTIONARI!AE1225)),"")</f>
        <v/>
      </c>
      <c r="G1225" t="str">
        <f>IFERROR(UPPER(TRIM(ESITI_QUESTIONARI!AI1225)),"")</f>
        <v/>
      </c>
      <c r="H1225" s="8" t="str">
        <f>IF(C1225="","",IF(ISERROR(AVERAGE(ESITI_QUESTIONARI!N1225:T1225,ESITI_QUESTIONARI!V1225:X1225,ESITI_QUESTIONARI!Z1225:AD1225,ESITI_QUESTIONARI!AF1225:AH1225,ESITI_QUESTIONARI!AJ1225:AL1225,ESITI_QUESTIONARI!AN1225,ESITI_QUESTIONARI!AQ1225)),"NON RISPONDE",AVERAGE(ESITI_QUESTIONARI!N1225:T1225,ESITI_QUESTIONARI!V1225:X1225,ESITI_QUESTIONARI!Z1225:AD1225,ESITI_QUESTIONARI!AF1225:AH1225,ESITI_QUESTIONARI!AJ1225:AL1225,ESITI_QUESTIONARI!AN1225,ESITI_QUESTIONARI!AQ1225)))</f>
        <v/>
      </c>
    </row>
    <row r="1226" spans="1:8">
      <c r="A1226" t="str">
        <f>IF(ESITI_QUESTIONARI!A1226="","",TRIM(ESITI_QUESTIONARI!A1226))</f>
        <v/>
      </c>
      <c r="B1226" t="str">
        <f t="shared" si="20"/>
        <v/>
      </c>
      <c r="C1226" t="str">
        <f>IF(ESITI_QUESTIONARI!C1226="","",TRIM(ESITI_QUESTIONARI!C1226))</f>
        <v/>
      </c>
      <c r="D1226" t="str">
        <f>IFERROR(UPPER(TRIM(ESITI_QUESTIONARI!U1226)),"")</f>
        <v/>
      </c>
      <c r="E1226" t="str">
        <f>IFERROR(UPPER(TRIM(ESITI_QUESTIONARI!Y1226)),"")</f>
        <v/>
      </c>
      <c r="F1226" t="str">
        <f>IFERROR(UPPER(TRIM(ESITI_QUESTIONARI!AE1226)),"")</f>
        <v/>
      </c>
      <c r="G1226" t="str">
        <f>IFERROR(UPPER(TRIM(ESITI_QUESTIONARI!AI1226)),"")</f>
        <v/>
      </c>
      <c r="H1226" s="8" t="str">
        <f>IF(C1226="","",IF(ISERROR(AVERAGE(ESITI_QUESTIONARI!N1226:T1226,ESITI_QUESTIONARI!V1226:X1226,ESITI_QUESTIONARI!Z1226:AD1226,ESITI_QUESTIONARI!AF1226:AH1226,ESITI_QUESTIONARI!AJ1226:AL1226,ESITI_QUESTIONARI!AN1226,ESITI_QUESTIONARI!AQ1226)),"NON RISPONDE",AVERAGE(ESITI_QUESTIONARI!N1226:T1226,ESITI_QUESTIONARI!V1226:X1226,ESITI_QUESTIONARI!Z1226:AD1226,ESITI_QUESTIONARI!AF1226:AH1226,ESITI_QUESTIONARI!AJ1226:AL1226,ESITI_QUESTIONARI!AN1226,ESITI_QUESTIONARI!AQ1226)))</f>
        <v/>
      </c>
    </row>
    <row r="1227" spans="1:8">
      <c r="A1227" t="str">
        <f>IF(ESITI_QUESTIONARI!A1227="","",TRIM(ESITI_QUESTIONARI!A1227))</f>
        <v/>
      </c>
      <c r="B1227" t="str">
        <f t="shared" si="20"/>
        <v/>
      </c>
      <c r="C1227" t="str">
        <f>IF(ESITI_QUESTIONARI!C1227="","",TRIM(ESITI_QUESTIONARI!C1227))</f>
        <v/>
      </c>
      <c r="D1227" t="str">
        <f>IFERROR(UPPER(TRIM(ESITI_QUESTIONARI!U1227)),"")</f>
        <v/>
      </c>
      <c r="E1227" t="str">
        <f>IFERROR(UPPER(TRIM(ESITI_QUESTIONARI!Y1227)),"")</f>
        <v/>
      </c>
      <c r="F1227" t="str">
        <f>IFERROR(UPPER(TRIM(ESITI_QUESTIONARI!AE1227)),"")</f>
        <v/>
      </c>
      <c r="G1227" t="str">
        <f>IFERROR(UPPER(TRIM(ESITI_QUESTIONARI!AI1227)),"")</f>
        <v/>
      </c>
      <c r="H1227" s="8" t="str">
        <f>IF(C1227="","",IF(ISERROR(AVERAGE(ESITI_QUESTIONARI!N1227:T1227,ESITI_QUESTIONARI!V1227:X1227,ESITI_QUESTIONARI!Z1227:AD1227,ESITI_QUESTIONARI!AF1227:AH1227,ESITI_QUESTIONARI!AJ1227:AL1227,ESITI_QUESTIONARI!AN1227,ESITI_QUESTIONARI!AQ1227)),"NON RISPONDE",AVERAGE(ESITI_QUESTIONARI!N1227:T1227,ESITI_QUESTIONARI!V1227:X1227,ESITI_QUESTIONARI!Z1227:AD1227,ESITI_QUESTIONARI!AF1227:AH1227,ESITI_QUESTIONARI!AJ1227:AL1227,ESITI_QUESTIONARI!AN1227,ESITI_QUESTIONARI!AQ1227)))</f>
        <v/>
      </c>
    </row>
    <row r="1228" spans="1:8">
      <c r="A1228" t="str">
        <f>IF(ESITI_QUESTIONARI!A1228="","",TRIM(ESITI_QUESTIONARI!A1228))</f>
        <v/>
      </c>
      <c r="B1228" t="str">
        <f t="shared" si="20"/>
        <v/>
      </c>
      <c r="C1228" t="str">
        <f>IF(ESITI_QUESTIONARI!C1228="","",TRIM(ESITI_QUESTIONARI!C1228))</f>
        <v/>
      </c>
      <c r="D1228" t="str">
        <f>IFERROR(UPPER(TRIM(ESITI_QUESTIONARI!U1228)),"")</f>
        <v/>
      </c>
      <c r="E1228" t="str">
        <f>IFERROR(UPPER(TRIM(ESITI_QUESTIONARI!Y1228)),"")</f>
        <v/>
      </c>
      <c r="F1228" t="str">
        <f>IFERROR(UPPER(TRIM(ESITI_QUESTIONARI!AE1228)),"")</f>
        <v/>
      </c>
      <c r="G1228" t="str">
        <f>IFERROR(UPPER(TRIM(ESITI_QUESTIONARI!AI1228)),"")</f>
        <v/>
      </c>
      <c r="H1228" s="8" t="str">
        <f>IF(C1228="","",IF(ISERROR(AVERAGE(ESITI_QUESTIONARI!N1228:T1228,ESITI_QUESTIONARI!V1228:X1228,ESITI_QUESTIONARI!Z1228:AD1228,ESITI_QUESTIONARI!AF1228:AH1228,ESITI_QUESTIONARI!AJ1228:AL1228,ESITI_QUESTIONARI!AN1228,ESITI_QUESTIONARI!AQ1228)),"NON RISPONDE",AVERAGE(ESITI_QUESTIONARI!N1228:T1228,ESITI_QUESTIONARI!V1228:X1228,ESITI_QUESTIONARI!Z1228:AD1228,ESITI_QUESTIONARI!AF1228:AH1228,ESITI_QUESTIONARI!AJ1228:AL1228,ESITI_QUESTIONARI!AN1228,ESITI_QUESTIONARI!AQ1228)))</f>
        <v/>
      </c>
    </row>
    <row r="1229" spans="1:8">
      <c r="A1229" t="str">
        <f>IF(ESITI_QUESTIONARI!A1229="","",TRIM(ESITI_QUESTIONARI!A1229))</f>
        <v/>
      </c>
      <c r="B1229" t="str">
        <f t="shared" si="20"/>
        <v/>
      </c>
      <c r="C1229" t="str">
        <f>IF(ESITI_QUESTIONARI!C1229="","",TRIM(ESITI_QUESTIONARI!C1229))</f>
        <v/>
      </c>
      <c r="D1229" t="str">
        <f>IFERROR(UPPER(TRIM(ESITI_QUESTIONARI!U1229)),"")</f>
        <v/>
      </c>
      <c r="E1229" t="str">
        <f>IFERROR(UPPER(TRIM(ESITI_QUESTIONARI!Y1229)),"")</f>
        <v/>
      </c>
      <c r="F1229" t="str">
        <f>IFERROR(UPPER(TRIM(ESITI_QUESTIONARI!AE1229)),"")</f>
        <v/>
      </c>
      <c r="G1229" t="str">
        <f>IFERROR(UPPER(TRIM(ESITI_QUESTIONARI!AI1229)),"")</f>
        <v/>
      </c>
      <c r="H1229" s="8" t="str">
        <f>IF(C1229="","",IF(ISERROR(AVERAGE(ESITI_QUESTIONARI!N1229:T1229,ESITI_QUESTIONARI!V1229:X1229,ESITI_QUESTIONARI!Z1229:AD1229,ESITI_QUESTIONARI!AF1229:AH1229,ESITI_QUESTIONARI!AJ1229:AL1229,ESITI_QUESTIONARI!AN1229,ESITI_QUESTIONARI!AQ1229)),"NON RISPONDE",AVERAGE(ESITI_QUESTIONARI!N1229:T1229,ESITI_QUESTIONARI!V1229:X1229,ESITI_QUESTIONARI!Z1229:AD1229,ESITI_QUESTIONARI!AF1229:AH1229,ESITI_QUESTIONARI!AJ1229:AL1229,ESITI_QUESTIONARI!AN1229,ESITI_QUESTIONARI!AQ1229)))</f>
        <v/>
      </c>
    </row>
    <row r="1230" spans="1:8">
      <c r="A1230" t="str">
        <f>IF(ESITI_QUESTIONARI!A1230="","",TRIM(ESITI_QUESTIONARI!A1230))</f>
        <v/>
      </c>
      <c r="B1230" t="str">
        <f t="shared" si="20"/>
        <v/>
      </c>
      <c r="C1230" t="str">
        <f>IF(ESITI_QUESTIONARI!C1230="","",TRIM(ESITI_QUESTIONARI!C1230))</f>
        <v/>
      </c>
      <c r="D1230" t="str">
        <f>IFERROR(UPPER(TRIM(ESITI_QUESTIONARI!U1230)),"")</f>
        <v/>
      </c>
      <c r="E1230" t="str">
        <f>IFERROR(UPPER(TRIM(ESITI_QUESTIONARI!Y1230)),"")</f>
        <v/>
      </c>
      <c r="F1230" t="str">
        <f>IFERROR(UPPER(TRIM(ESITI_QUESTIONARI!AE1230)),"")</f>
        <v/>
      </c>
      <c r="G1230" t="str">
        <f>IFERROR(UPPER(TRIM(ESITI_QUESTIONARI!AI1230)),"")</f>
        <v/>
      </c>
      <c r="H1230" s="8" t="str">
        <f>IF(C1230="","",IF(ISERROR(AVERAGE(ESITI_QUESTIONARI!N1230:T1230,ESITI_QUESTIONARI!V1230:X1230,ESITI_QUESTIONARI!Z1230:AD1230,ESITI_QUESTIONARI!AF1230:AH1230,ESITI_QUESTIONARI!AJ1230:AL1230,ESITI_QUESTIONARI!AN1230,ESITI_QUESTIONARI!AQ1230)),"NON RISPONDE",AVERAGE(ESITI_QUESTIONARI!N1230:T1230,ESITI_QUESTIONARI!V1230:X1230,ESITI_QUESTIONARI!Z1230:AD1230,ESITI_QUESTIONARI!AF1230:AH1230,ESITI_QUESTIONARI!AJ1230:AL1230,ESITI_QUESTIONARI!AN1230,ESITI_QUESTIONARI!AQ1230)))</f>
        <v/>
      </c>
    </row>
    <row r="1231" spans="1:8">
      <c r="A1231" t="str">
        <f>IF(ESITI_QUESTIONARI!A1231="","",TRIM(ESITI_QUESTIONARI!A1231))</f>
        <v/>
      </c>
      <c r="B1231" t="str">
        <f t="shared" si="20"/>
        <v/>
      </c>
      <c r="C1231" t="str">
        <f>IF(ESITI_QUESTIONARI!C1231="","",TRIM(ESITI_QUESTIONARI!C1231))</f>
        <v/>
      </c>
      <c r="D1231" t="str">
        <f>IFERROR(UPPER(TRIM(ESITI_QUESTIONARI!U1231)),"")</f>
        <v/>
      </c>
      <c r="E1231" t="str">
        <f>IFERROR(UPPER(TRIM(ESITI_QUESTIONARI!Y1231)),"")</f>
        <v/>
      </c>
      <c r="F1231" t="str">
        <f>IFERROR(UPPER(TRIM(ESITI_QUESTIONARI!AE1231)),"")</f>
        <v/>
      </c>
      <c r="G1231" t="str">
        <f>IFERROR(UPPER(TRIM(ESITI_QUESTIONARI!AI1231)),"")</f>
        <v/>
      </c>
      <c r="H1231" s="8" t="str">
        <f>IF(C1231="","",IF(ISERROR(AVERAGE(ESITI_QUESTIONARI!N1231:T1231,ESITI_QUESTIONARI!V1231:X1231,ESITI_QUESTIONARI!Z1231:AD1231,ESITI_QUESTIONARI!AF1231:AH1231,ESITI_QUESTIONARI!AJ1231:AL1231,ESITI_QUESTIONARI!AN1231,ESITI_QUESTIONARI!AQ1231)),"NON RISPONDE",AVERAGE(ESITI_QUESTIONARI!N1231:T1231,ESITI_QUESTIONARI!V1231:X1231,ESITI_QUESTIONARI!Z1231:AD1231,ESITI_QUESTIONARI!AF1231:AH1231,ESITI_QUESTIONARI!AJ1231:AL1231,ESITI_QUESTIONARI!AN1231,ESITI_QUESTIONARI!AQ1231)))</f>
        <v/>
      </c>
    </row>
    <row r="1232" spans="1:8">
      <c r="A1232" t="str">
        <f>IF(ESITI_QUESTIONARI!A1232="","",TRIM(ESITI_QUESTIONARI!A1232))</f>
        <v/>
      </c>
      <c r="B1232" t="str">
        <f t="shared" si="20"/>
        <v/>
      </c>
      <c r="C1232" t="str">
        <f>IF(ESITI_QUESTIONARI!C1232="","",TRIM(ESITI_QUESTIONARI!C1232))</f>
        <v/>
      </c>
      <c r="D1232" t="str">
        <f>IFERROR(UPPER(TRIM(ESITI_QUESTIONARI!U1232)),"")</f>
        <v/>
      </c>
      <c r="E1232" t="str">
        <f>IFERROR(UPPER(TRIM(ESITI_QUESTIONARI!Y1232)),"")</f>
        <v/>
      </c>
      <c r="F1232" t="str">
        <f>IFERROR(UPPER(TRIM(ESITI_QUESTIONARI!AE1232)),"")</f>
        <v/>
      </c>
      <c r="G1232" t="str">
        <f>IFERROR(UPPER(TRIM(ESITI_QUESTIONARI!AI1232)),"")</f>
        <v/>
      </c>
      <c r="H1232" s="8" t="str">
        <f>IF(C1232="","",IF(ISERROR(AVERAGE(ESITI_QUESTIONARI!N1232:T1232,ESITI_QUESTIONARI!V1232:X1232,ESITI_QUESTIONARI!Z1232:AD1232,ESITI_QUESTIONARI!AF1232:AH1232,ESITI_QUESTIONARI!AJ1232:AL1232,ESITI_QUESTIONARI!AN1232,ESITI_QUESTIONARI!AQ1232)),"NON RISPONDE",AVERAGE(ESITI_QUESTIONARI!N1232:T1232,ESITI_QUESTIONARI!V1232:X1232,ESITI_QUESTIONARI!Z1232:AD1232,ESITI_QUESTIONARI!AF1232:AH1232,ESITI_QUESTIONARI!AJ1232:AL1232,ESITI_QUESTIONARI!AN1232,ESITI_QUESTIONARI!AQ1232)))</f>
        <v/>
      </c>
    </row>
    <row r="1233" spans="1:8">
      <c r="A1233" t="str">
        <f>IF(ESITI_QUESTIONARI!A1233="","",TRIM(ESITI_QUESTIONARI!A1233))</f>
        <v/>
      </c>
      <c r="B1233" t="str">
        <f t="shared" si="20"/>
        <v/>
      </c>
      <c r="C1233" t="str">
        <f>IF(ESITI_QUESTIONARI!C1233="","",TRIM(ESITI_QUESTIONARI!C1233))</f>
        <v/>
      </c>
      <c r="D1233" t="str">
        <f>IFERROR(UPPER(TRIM(ESITI_QUESTIONARI!U1233)),"")</f>
        <v/>
      </c>
      <c r="E1233" t="str">
        <f>IFERROR(UPPER(TRIM(ESITI_QUESTIONARI!Y1233)),"")</f>
        <v/>
      </c>
      <c r="F1233" t="str">
        <f>IFERROR(UPPER(TRIM(ESITI_QUESTIONARI!AE1233)),"")</f>
        <v/>
      </c>
      <c r="G1233" t="str">
        <f>IFERROR(UPPER(TRIM(ESITI_QUESTIONARI!AI1233)),"")</f>
        <v/>
      </c>
      <c r="H1233" s="8" t="str">
        <f>IF(C1233="","",IF(ISERROR(AVERAGE(ESITI_QUESTIONARI!N1233:T1233,ESITI_QUESTIONARI!V1233:X1233,ESITI_QUESTIONARI!Z1233:AD1233,ESITI_QUESTIONARI!AF1233:AH1233,ESITI_QUESTIONARI!AJ1233:AL1233,ESITI_QUESTIONARI!AN1233,ESITI_QUESTIONARI!AQ1233)),"NON RISPONDE",AVERAGE(ESITI_QUESTIONARI!N1233:T1233,ESITI_QUESTIONARI!V1233:X1233,ESITI_QUESTIONARI!Z1233:AD1233,ESITI_QUESTIONARI!AF1233:AH1233,ESITI_QUESTIONARI!AJ1233:AL1233,ESITI_QUESTIONARI!AN1233,ESITI_QUESTIONARI!AQ1233)))</f>
        <v/>
      </c>
    </row>
    <row r="1234" spans="1:8">
      <c r="A1234" t="str">
        <f>IF(ESITI_QUESTIONARI!A1234="","",TRIM(ESITI_QUESTIONARI!A1234))</f>
        <v/>
      </c>
      <c r="B1234" t="str">
        <f t="shared" si="20"/>
        <v/>
      </c>
      <c r="C1234" t="str">
        <f>IF(ESITI_QUESTIONARI!C1234="","",TRIM(ESITI_QUESTIONARI!C1234))</f>
        <v/>
      </c>
      <c r="D1234" t="str">
        <f>IFERROR(UPPER(TRIM(ESITI_QUESTIONARI!U1234)),"")</f>
        <v/>
      </c>
      <c r="E1234" t="str">
        <f>IFERROR(UPPER(TRIM(ESITI_QUESTIONARI!Y1234)),"")</f>
        <v/>
      </c>
      <c r="F1234" t="str">
        <f>IFERROR(UPPER(TRIM(ESITI_QUESTIONARI!AE1234)),"")</f>
        <v/>
      </c>
      <c r="G1234" t="str">
        <f>IFERROR(UPPER(TRIM(ESITI_QUESTIONARI!AI1234)),"")</f>
        <v/>
      </c>
      <c r="H1234" s="8" t="str">
        <f>IF(C1234="","",IF(ISERROR(AVERAGE(ESITI_QUESTIONARI!N1234:T1234,ESITI_QUESTIONARI!V1234:X1234,ESITI_QUESTIONARI!Z1234:AD1234,ESITI_QUESTIONARI!AF1234:AH1234,ESITI_QUESTIONARI!AJ1234:AL1234,ESITI_QUESTIONARI!AN1234,ESITI_QUESTIONARI!AQ1234)),"NON RISPONDE",AVERAGE(ESITI_QUESTIONARI!N1234:T1234,ESITI_QUESTIONARI!V1234:X1234,ESITI_QUESTIONARI!Z1234:AD1234,ESITI_QUESTIONARI!AF1234:AH1234,ESITI_QUESTIONARI!AJ1234:AL1234,ESITI_QUESTIONARI!AN1234,ESITI_QUESTIONARI!AQ1234)))</f>
        <v/>
      </c>
    </row>
    <row r="1235" spans="1:8">
      <c r="A1235" t="str">
        <f>IF(ESITI_QUESTIONARI!A1235="","",TRIM(ESITI_QUESTIONARI!A1235))</f>
        <v/>
      </c>
      <c r="B1235" t="str">
        <f t="shared" si="20"/>
        <v/>
      </c>
      <c r="C1235" t="str">
        <f>IF(ESITI_QUESTIONARI!C1235="","",TRIM(ESITI_QUESTIONARI!C1235))</f>
        <v/>
      </c>
      <c r="D1235" t="str">
        <f>IFERROR(UPPER(TRIM(ESITI_QUESTIONARI!U1235)),"")</f>
        <v/>
      </c>
      <c r="E1235" t="str">
        <f>IFERROR(UPPER(TRIM(ESITI_QUESTIONARI!Y1235)),"")</f>
        <v/>
      </c>
      <c r="F1235" t="str">
        <f>IFERROR(UPPER(TRIM(ESITI_QUESTIONARI!AE1235)),"")</f>
        <v/>
      </c>
      <c r="G1235" t="str">
        <f>IFERROR(UPPER(TRIM(ESITI_QUESTIONARI!AI1235)),"")</f>
        <v/>
      </c>
      <c r="H1235" s="8" t="str">
        <f>IF(C1235="","",IF(ISERROR(AVERAGE(ESITI_QUESTIONARI!N1235:T1235,ESITI_QUESTIONARI!V1235:X1235,ESITI_QUESTIONARI!Z1235:AD1235,ESITI_QUESTIONARI!AF1235:AH1235,ESITI_QUESTIONARI!AJ1235:AL1235,ESITI_QUESTIONARI!AN1235,ESITI_QUESTIONARI!AQ1235)),"NON RISPONDE",AVERAGE(ESITI_QUESTIONARI!N1235:T1235,ESITI_QUESTIONARI!V1235:X1235,ESITI_QUESTIONARI!Z1235:AD1235,ESITI_QUESTIONARI!AF1235:AH1235,ESITI_QUESTIONARI!AJ1235:AL1235,ESITI_QUESTIONARI!AN1235,ESITI_QUESTIONARI!AQ1235)))</f>
        <v/>
      </c>
    </row>
    <row r="1236" spans="1:8">
      <c r="A1236" t="str">
        <f>IF(ESITI_QUESTIONARI!A1236="","",TRIM(ESITI_QUESTIONARI!A1236))</f>
        <v/>
      </c>
      <c r="B1236" t="str">
        <f t="shared" si="20"/>
        <v/>
      </c>
      <c r="C1236" t="str">
        <f>IF(ESITI_QUESTIONARI!C1236="","",TRIM(ESITI_QUESTIONARI!C1236))</f>
        <v/>
      </c>
      <c r="D1236" t="str">
        <f>IFERROR(UPPER(TRIM(ESITI_QUESTIONARI!U1236)),"")</f>
        <v/>
      </c>
      <c r="E1236" t="str">
        <f>IFERROR(UPPER(TRIM(ESITI_QUESTIONARI!Y1236)),"")</f>
        <v/>
      </c>
      <c r="F1236" t="str">
        <f>IFERROR(UPPER(TRIM(ESITI_QUESTIONARI!AE1236)),"")</f>
        <v/>
      </c>
      <c r="G1236" t="str">
        <f>IFERROR(UPPER(TRIM(ESITI_QUESTIONARI!AI1236)),"")</f>
        <v/>
      </c>
      <c r="H1236" s="8" t="str">
        <f>IF(C1236="","",IF(ISERROR(AVERAGE(ESITI_QUESTIONARI!N1236:T1236,ESITI_QUESTIONARI!V1236:X1236,ESITI_QUESTIONARI!Z1236:AD1236,ESITI_QUESTIONARI!AF1236:AH1236,ESITI_QUESTIONARI!AJ1236:AL1236,ESITI_QUESTIONARI!AN1236,ESITI_QUESTIONARI!AQ1236)),"NON RISPONDE",AVERAGE(ESITI_QUESTIONARI!N1236:T1236,ESITI_QUESTIONARI!V1236:X1236,ESITI_QUESTIONARI!Z1236:AD1236,ESITI_QUESTIONARI!AF1236:AH1236,ESITI_QUESTIONARI!AJ1236:AL1236,ESITI_QUESTIONARI!AN1236,ESITI_QUESTIONARI!AQ1236)))</f>
        <v/>
      </c>
    </row>
    <row r="1237" spans="1:8">
      <c r="A1237" t="str">
        <f>IF(ESITI_QUESTIONARI!A1237="","",TRIM(ESITI_QUESTIONARI!A1237))</f>
        <v/>
      </c>
      <c r="B1237" t="str">
        <f t="shared" si="20"/>
        <v/>
      </c>
      <c r="C1237" t="str">
        <f>IF(ESITI_QUESTIONARI!C1237="","",TRIM(ESITI_QUESTIONARI!C1237))</f>
        <v/>
      </c>
      <c r="D1237" t="str">
        <f>IFERROR(UPPER(TRIM(ESITI_QUESTIONARI!U1237)),"")</f>
        <v/>
      </c>
      <c r="E1237" t="str">
        <f>IFERROR(UPPER(TRIM(ESITI_QUESTIONARI!Y1237)),"")</f>
        <v/>
      </c>
      <c r="F1237" t="str">
        <f>IFERROR(UPPER(TRIM(ESITI_QUESTIONARI!AE1237)),"")</f>
        <v/>
      </c>
      <c r="G1237" t="str">
        <f>IFERROR(UPPER(TRIM(ESITI_QUESTIONARI!AI1237)),"")</f>
        <v/>
      </c>
      <c r="H1237" s="8" t="str">
        <f>IF(C1237="","",IF(ISERROR(AVERAGE(ESITI_QUESTIONARI!N1237:T1237,ESITI_QUESTIONARI!V1237:X1237,ESITI_QUESTIONARI!Z1237:AD1237,ESITI_QUESTIONARI!AF1237:AH1237,ESITI_QUESTIONARI!AJ1237:AL1237,ESITI_QUESTIONARI!AN1237,ESITI_QUESTIONARI!AQ1237)),"NON RISPONDE",AVERAGE(ESITI_QUESTIONARI!N1237:T1237,ESITI_QUESTIONARI!V1237:X1237,ESITI_QUESTIONARI!Z1237:AD1237,ESITI_QUESTIONARI!AF1237:AH1237,ESITI_QUESTIONARI!AJ1237:AL1237,ESITI_QUESTIONARI!AN1237,ESITI_QUESTIONARI!AQ1237)))</f>
        <v/>
      </c>
    </row>
    <row r="1238" spans="1:8">
      <c r="A1238" t="str">
        <f>IF(ESITI_QUESTIONARI!A1238="","",TRIM(ESITI_QUESTIONARI!A1238))</f>
        <v/>
      </c>
      <c r="B1238" t="str">
        <f t="shared" si="20"/>
        <v/>
      </c>
      <c r="C1238" t="str">
        <f>IF(ESITI_QUESTIONARI!C1238="","",TRIM(ESITI_QUESTIONARI!C1238))</f>
        <v/>
      </c>
      <c r="D1238" t="str">
        <f>IFERROR(UPPER(TRIM(ESITI_QUESTIONARI!U1238)),"")</f>
        <v/>
      </c>
      <c r="E1238" t="str">
        <f>IFERROR(UPPER(TRIM(ESITI_QUESTIONARI!Y1238)),"")</f>
        <v/>
      </c>
      <c r="F1238" t="str">
        <f>IFERROR(UPPER(TRIM(ESITI_QUESTIONARI!AE1238)),"")</f>
        <v/>
      </c>
      <c r="G1238" t="str">
        <f>IFERROR(UPPER(TRIM(ESITI_QUESTIONARI!AI1238)),"")</f>
        <v/>
      </c>
      <c r="H1238" s="8" t="str">
        <f>IF(C1238="","",IF(ISERROR(AVERAGE(ESITI_QUESTIONARI!N1238:T1238,ESITI_QUESTIONARI!V1238:X1238,ESITI_QUESTIONARI!Z1238:AD1238,ESITI_QUESTIONARI!AF1238:AH1238,ESITI_QUESTIONARI!AJ1238:AL1238,ESITI_QUESTIONARI!AN1238,ESITI_QUESTIONARI!AQ1238)),"NON RISPONDE",AVERAGE(ESITI_QUESTIONARI!N1238:T1238,ESITI_QUESTIONARI!V1238:X1238,ESITI_QUESTIONARI!Z1238:AD1238,ESITI_QUESTIONARI!AF1238:AH1238,ESITI_QUESTIONARI!AJ1238:AL1238,ESITI_QUESTIONARI!AN1238,ESITI_QUESTIONARI!AQ1238)))</f>
        <v/>
      </c>
    </row>
    <row r="1239" spans="1:8">
      <c r="A1239" t="str">
        <f>IF(ESITI_QUESTIONARI!A1239="","",TRIM(ESITI_QUESTIONARI!A1239))</f>
        <v/>
      </c>
      <c r="B1239" t="str">
        <f t="shared" si="20"/>
        <v/>
      </c>
      <c r="C1239" t="str">
        <f>IF(ESITI_QUESTIONARI!C1239="","",TRIM(ESITI_QUESTIONARI!C1239))</f>
        <v/>
      </c>
      <c r="D1239" t="str">
        <f>IFERROR(UPPER(TRIM(ESITI_QUESTIONARI!U1239)),"")</f>
        <v/>
      </c>
      <c r="E1239" t="str">
        <f>IFERROR(UPPER(TRIM(ESITI_QUESTIONARI!Y1239)),"")</f>
        <v/>
      </c>
      <c r="F1239" t="str">
        <f>IFERROR(UPPER(TRIM(ESITI_QUESTIONARI!AE1239)),"")</f>
        <v/>
      </c>
      <c r="G1239" t="str">
        <f>IFERROR(UPPER(TRIM(ESITI_QUESTIONARI!AI1239)),"")</f>
        <v/>
      </c>
      <c r="H1239" s="8" t="str">
        <f>IF(C1239="","",IF(ISERROR(AVERAGE(ESITI_QUESTIONARI!N1239:T1239,ESITI_QUESTIONARI!V1239:X1239,ESITI_QUESTIONARI!Z1239:AD1239,ESITI_QUESTIONARI!AF1239:AH1239,ESITI_QUESTIONARI!AJ1239:AL1239,ESITI_QUESTIONARI!AN1239,ESITI_QUESTIONARI!AQ1239)),"NON RISPONDE",AVERAGE(ESITI_QUESTIONARI!N1239:T1239,ESITI_QUESTIONARI!V1239:X1239,ESITI_QUESTIONARI!Z1239:AD1239,ESITI_QUESTIONARI!AF1239:AH1239,ESITI_QUESTIONARI!AJ1239:AL1239,ESITI_QUESTIONARI!AN1239,ESITI_QUESTIONARI!AQ1239)))</f>
        <v/>
      </c>
    </row>
    <row r="1240" spans="1:8">
      <c r="A1240" t="str">
        <f>IF(ESITI_QUESTIONARI!A1240="","",TRIM(ESITI_QUESTIONARI!A1240))</f>
        <v/>
      </c>
      <c r="B1240" t="str">
        <f t="shared" si="20"/>
        <v/>
      </c>
      <c r="C1240" t="str">
        <f>IF(ESITI_QUESTIONARI!C1240="","",TRIM(ESITI_QUESTIONARI!C1240))</f>
        <v/>
      </c>
      <c r="D1240" t="str">
        <f>IFERROR(UPPER(TRIM(ESITI_QUESTIONARI!U1240)),"")</f>
        <v/>
      </c>
      <c r="E1240" t="str">
        <f>IFERROR(UPPER(TRIM(ESITI_QUESTIONARI!Y1240)),"")</f>
        <v/>
      </c>
      <c r="F1240" t="str">
        <f>IFERROR(UPPER(TRIM(ESITI_QUESTIONARI!AE1240)),"")</f>
        <v/>
      </c>
      <c r="G1240" t="str">
        <f>IFERROR(UPPER(TRIM(ESITI_QUESTIONARI!AI1240)),"")</f>
        <v/>
      </c>
      <c r="H1240" s="8" t="str">
        <f>IF(C1240="","",IF(ISERROR(AVERAGE(ESITI_QUESTIONARI!N1240:T1240,ESITI_QUESTIONARI!V1240:X1240,ESITI_QUESTIONARI!Z1240:AD1240,ESITI_QUESTIONARI!AF1240:AH1240,ESITI_QUESTIONARI!AJ1240:AL1240,ESITI_QUESTIONARI!AN1240,ESITI_QUESTIONARI!AQ1240)),"NON RISPONDE",AVERAGE(ESITI_QUESTIONARI!N1240:T1240,ESITI_QUESTIONARI!V1240:X1240,ESITI_QUESTIONARI!Z1240:AD1240,ESITI_QUESTIONARI!AF1240:AH1240,ESITI_QUESTIONARI!AJ1240:AL1240,ESITI_QUESTIONARI!AN1240,ESITI_QUESTIONARI!AQ1240)))</f>
        <v/>
      </c>
    </row>
    <row r="1241" spans="1:8">
      <c r="A1241" t="str">
        <f>IF(ESITI_QUESTIONARI!A1241="","",TRIM(ESITI_QUESTIONARI!A1241))</f>
        <v/>
      </c>
      <c r="B1241" t="str">
        <f t="shared" si="20"/>
        <v/>
      </c>
      <c r="C1241" t="str">
        <f>IF(ESITI_QUESTIONARI!C1241="","",TRIM(ESITI_QUESTIONARI!C1241))</f>
        <v/>
      </c>
      <c r="D1241" t="str">
        <f>IFERROR(UPPER(TRIM(ESITI_QUESTIONARI!U1241)),"")</f>
        <v/>
      </c>
      <c r="E1241" t="str">
        <f>IFERROR(UPPER(TRIM(ESITI_QUESTIONARI!Y1241)),"")</f>
        <v/>
      </c>
      <c r="F1241" t="str">
        <f>IFERROR(UPPER(TRIM(ESITI_QUESTIONARI!AE1241)),"")</f>
        <v/>
      </c>
      <c r="G1241" t="str">
        <f>IFERROR(UPPER(TRIM(ESITI_QUESTIONARI!AI1241)),"")</f>
        <v/>
      </c>
      <c r="H1241" s="8" t="str">
        <f>IF(C1241="","",IF(ISERROR(AVERAGE(ESITI_QUESTIONARI!N1241:T1241,ESITI_QUESTIONARI!V1241:X1241,ESITI_QUESTIONARI!Z1241:AD1241,ESITI_QUESTIONARI!AF1241:AH1241,ESITI_QUESTIONARI!AJ1241:AL1241,ESITI_QUESTIONARI!AN1241,ESITI_QUESTIONARI!AQ1241)),"NON RISPONDE",AVERAGE(ESITI_QUESTIONARI!N1241:T1241,ESITI_QUESTIONARI!V1241:X1241,ESITI_QUESTIONARI!Z1241:AD1241,ESITI_QUESTIONARI!AF1241:AH1241,ESITI_QUESTIONARI!AJ1241:AL1241,ESITI_QUESTIONARI!AN1241,ESITI_QUESTIONARI!AQ1241)))</f>
        <v/>
      </c>
    </row>
    <row r="1242" spans="1:8">
      <c r="A1242" t="str">
        <f>IF(ESITI_QUESTIONARI!A1242="","",TRIM(ESITI_QUESTIONARI!A1242))</f>
        <v/>
      </c>
      <c r="B1242" t="str">
        <f t="shared" si="20"/>
        <v/>
      </c>
      <c r="C1242" t="str">
        <f>IF(ESITI_QUESTIONARI!C1242="","",TRIM(ESITI_QUESTIONARI!C1242))</f>
        <v/>
      </c>
      <c r="D1242" t="str">
        <f>IFERROR(UPPER(TRIM(ESITI_QUESTIONARI!U1242)),"")</f>
        <v/>
      </c>
      <c r="E1242" t="str">
        <f>IFERROR(UPPER(TRIM(ESITI_QUESTIONARI!Y1242)),"")</f>
        <v/>
      </c>
      <c r="F1242" t="str">
        <f>IFERROR(UPPER(TRIM(ESITI_QUESTIONARI!AE1242)),"")</f>
        <v/>
      </c>
      <c r="G1242" t="str">
        <f>IFERROR(UPPER(TRIM(ESITI_QUESTIONARI!AI1242)),"")</f>
        <v/>
      </c>
      <c r="H1242" s="8" t="str">
        <f>IF(C1242="","",IF(ISERROR(AVERAGE(ESITI_QUESTIONARI!N1242:T1242,ESITI_QUESTIONARI!V1242:X1242,ESITI_QUESTIONARI!Z1242:AD1242,ESITI_QUESTIONARI!AF1242:AH1242,ESITI_QUESTIONARI!AJ1242:AL1242,ESITI_QUESTIONARI!AN1242,ESITI_QUESTIONARI!AQ1242)),"NON RISPONDE",AVERAGE(ESITI_QUESTIONARI!N1242:T1242,ESITI_QUESTIONARI!V1242:X1242,ESITI_QUESTIONARI!Z1242:AD1242,ESITI_QUESTIONARI!AF1242:AH1242,ESITI_QUESTIONARI!AJ1242:AL1242,ESITI_QUESTIONARI!AN1242,ESITI_QUESTIONARI!AQ1242)))</f>
        <v/>
      </c>
    </row>
    <row r="1243" spans="1:8">
      <c r="A1243" t="str">
        <f>IF(ESITI_QUESTIONARI!A1243="","",TRIM(ESITI_QUESTIONARI!A1243))</f>
        <v/>
      </c>
      <c r="B1243" t="str">
        <f t="shared" si="20"/>
        <v/>
      </c>
      <c r="C1243" t="str">
        <f>IF(ESITI_QUESTIONARI!C1243="","",TRIM(ESITI_QUESTIONARI!C1243))</f>
        <v/>
      </c>
      <c r="D1243" t="str">
        <f>IFERROR(UPPER(TRIM(ESITI_QUESTIONARI!U1243)),"")</f>
        <v/>
      </c>
      <c r="E1243" t="str">
        <f>IFERROR(UPPER(TRIM(ESITI_QUESTIONARI!Y1243)),"")</f>
        <v/>
      </c>
      <c r="F1243" t="str">
        <f>IFERROR(UPPER(TRIM(ESITI_QUESTIONARI!AE1243)),"")</f>
        <v/>
      </c>
      <c r="G1243" t="str">
        <f>IFERROR(UPPER(TRIM(ESITI_QUESTIONARI!AI1243)),"")</f>
        <v/>
      </c>
      <c r="H1243" s="8" t="str">
        <f>IF(C1243="","",IF(ISERROR(AVERAGE(ESITI_QUESTIONARI!N1243:T1243,ESITI_QUESTIONARI!V1243:X1243,ESITI_QUESTIONARI!Z1243:AD1243,ESITI_QUESTIONARI!AF1243:AH1243,ESITI_QUESTIONARI!AJ1243:AL1243,ESITI_QUESTIONARI!AN1243,ESITI_QUESTIONARI!AQ1243)),"NON RISPONDE",AVERAGE(ESITI_QUESTIONARI!N1243:T1243,ESITI_QUESTIONARI!V1243:X1243,ESITI_QUESTIONARI!Z1243:AD1243,ESITI_QUESTIONARI!AF1243:AH1243,ESITI_QUESTIONARI!AJ1243:AL1243,ESITI_QUESTIONARI!AN1243,ESITI_QUESTIONARI!AQ1243)))</f>
        <v/>
      </c>
    </row>
    <row r="1244" spans="1:8">
      <c r="A1244" t="str">
        <f>IF(ESITI_QUESTIONARI!A1244="","",TRIM(ESITI_QUESTIONARI!A1244))</f>
        <v/>
      </c>
      <c r="B1244" t="str">
        <f t="shared" si="20"/>
        <v/>
      </c>
      <c r="C1244" t="str">
        <f>IF(ESITI_QUESTIONARI!C1244="","",TRIM(ESITI_QUESTIONARI!C1244))</f>
        <v/>
      </c>
      <c r="D1244" t="str">
        <f>IFERROR(UPPER(TRIM(ESITI_QUESTIONARI!U1244)),"")</f>
        <v/>
      </c>
      <c r="E1244" t="str">
        <f>IFERROR(UPPER(TRIM(ESITI_QUESTIONARI!Y1244)),"")</f>
        <v/>
      </c>
      <c r="F1244" t="str">
        <f>IFERROR(UPPER(TRIM(ESITI_QUESTIONARI!AE1244)),"")</f>
        <v/>
      </c>
      <c r="G1244" t="str">
        <f>IFERROR(UPPER(TRIM(ESITI_QUESTIONARI!AI1244)),"")</f>
        <v/>
      </c>
      <c r="H1244" s="8" t="str">
        <f>IF(C1244="","",IF(ISERROR(AVERAGE(ESITI_QUESTIONARI!N1244:T1244,ESITI_QUESTIONARI!V1244:X1244,ESITI_QUESTIONARI!Z1244:AD1244,ESITI_QUESTIONARI!AF1244:AH1244,ESITI_QUESTIONARI!AJ1244:AL1244,ESITI_QUESTIONARI!AN1244,ESITI_QUESTIONARI!AQ1244)),"NON RISPONDE",AVERAGE(ESITI_QUESTIONARI!N1244:T1244,ESITI_QUESTIONARI!V1244:X1244,ESITI_QUESTIONARI!Z1244:AD1244,ESITI_QUESTIONARI!AF1244:AH1244,ESITI_QUESTIONARI!AJ1244:AL1244,ESITI_QUESTIONARI!AN1244,ESITI_QUESTIONARI!AQ1244)))</f>
        <v/>
      </c>
    </row>
    <row r="1245" spans="1:8">
      <c r="A1245" t="str">
        <f>IF(ESITI_QUESTIONARI!A1245="","",TRIM(ESITI_QUESTIONARI!A1245))</f>
        <v/>
      </c>
      <c r="B1245" t="str">
        <f t="shared" si="20"/>
        <v/>
      </c>
      <c r="C1245" t="str">
        <f>IF(ESITI_QUESTIONARI!C1245="","",TRIM(ESITI_QUESTIONARI!C1245))</f>
        <v/>
      </c>
      <c r="D1245" t="str">
        <f>IFERROR(UPPER(TRIM(ESITI_QUESTIONARI!U1245)),"")</f>
        <v/>
      </c>
      <c r="E1245" t="str">
        <f>IFERROR(UPPER(TRIM(ESITI_QUESTIONARI!Y1245)),"")</f>
        <v/>
      </c>
      <c r="F1245" t="str">
        <f>IFERROR(UPPER(TRIM(ESITI_QUESTIONARI!AE1245)),"")</f>
        <v/>
      </c>
      <c r="G1245" t="str">
        <f>IFERROR(UPPER(TRIM(ESITI_QUESTIONARI!AI1245)),"")</f>
        <v/>
      </c>
      <c r="H1245" s="8" t="str">
        <f>IF(C1245="","",IF(ISERROR(AVERAGE(ESITI_QUESTIONARI!N1245:T1245,ESITI_QUESTIONARI!V1245:X1245,ESITI_QUESTIONARI!Z1245:AD1245,ESITI_QUESTIONARI!AF1245:AH1245,ESITI_QUESTIONARI!AJ1245:AL1245,ESITI_QUESTIONARI!AN1245,ESITI_QUESTIONARI!AQ1245)),"NON RISPONDE",AVERAGE(ESITI_QUESTIONARI!N1245:T1245,ESITI_QUESTIONARI!V1245:X1245,ESITI_QUESTIONARI!Z1245:AD1245,ESITI_QUESTIONARI!AF1245:AH1245,ESITI_QUESTIONARI!AJ1245:AL1245,ESITI_QUESTIONARI!AN1245,ESITI_QUESTIONARI!AQ1245)))</f>
        <v/>
      </c>
    </row>
    <row r="1246" spans="1:8">
      <c r="A1246" t="str">
        <f>IF(ESITI_QUESTIONARI!A1246="","",TRIM(ESITI_QUESTIONARI!A1246))</f>
        <v/>
      </c>
      <c r="B1246" t="str">
        <f t="shared" si="20"/>
        <v/>
      </c>
      <c r="C1246" t="str">
        <f>IF(ESITI_QUESTIONARI!C1246="","",TRIM(ESITI_QUESTIONARI!C1246))</f>
        <v/>
      </c>
      <c r="D1246" t="str">
        <f>IFERROR(UPPER(TRIM(ESITI_QUESTIONARI!U1246)),"")</f>
        <v/>
      </c>
      <c r="E1246" t="str">
        <f>IFERROR(UPPER(TRIM(ESITI_QUESTIONARI!Y1246)),"")</f>
        <v/>
      </c>
      <c r="F1246" t="str">
        <f>IFERROR(UPPER(TRIM(ESITI_QUESTIONARI!AE1246)),"")</f>
        <v/>
      </c>
      <c r="G1246" t="str">
        <f>IFERROR(UPPER(TRIM(ESITI_QUESTIONARI!AI1246)),"")</f>
        <v/>
      </c>
      <c r="H1246" s="8" t="str">
        <f>IF(C1246="","",IF(ISERROR(AVERAGE(ESITI_QUESTIONARI!N1246:T1246,ESITI_QUESTIONARI!V1246:X1246,ESITI_QUESTIONARI!Z1246:AD1246,ESITI_QUESTIONARI!AF1246:AH1246,ESITI_QUESTIONARI!AJ1246:AL1246,ESITI_QUESTIONARI!AN1246,ESITI_QUESTIONARI!AQ1246)),"NON RISPONDE",AVERAGE(ESITI_QUESTIONARI!N1246:T1246,ESITI_QUESTIONARI!V1246:X1246,ESITI_QUESTIONARI!Z1246:AD1246,ESITI_QUESTIONARI!AF1246:AH1246,ESITI_QUESTIONARI!AJ1246:AL1246,ESITI_QUESTIONARI!AN1246,ESITI_QUESTIONARI!AQ1246)))</f>
        <v/>
      </c>
    </row>
    <row r="1247" spans="1:8">
      <c r="A1247" t="str">
        <f>IF(ESITI_QUESTIONARI!A1247="","",TRIM(ESITI_QUESTIONARI!A1247))</f>
        <v/>
      </c>
      <c r="B1247" t="str">
        <f t="shared" si="20"/>
        <v/>
      </c>
      <c r="C1247" t="str">
        <f>IF(ESITI_QUESTIONARI!C1247="","",TRIM(ESITI_QUESTIONARI!C1247))</f>
        <v/>
      </c>
      <c r="D1247" t="str">
        <f>IFERROR(UPPER(TRIM(ESITI_QUESTIONARI!U1247)),"")</f>
        <v/>
      </c>
      <c r="E1247" t="str">
        <f>IFERROR(UPPER(TRIM(ESITI_QUESTIONARI!Y1247)),"")</f>
        <v/>
      </c>
      <c r="F1247" t="str">
        <f>IFERROR(UPPER(TRIM(ESITI_QUESTIONARI!AE1247)),"")</f>
        <v/>
      </c>
      <c r="G1247" t="str">
        <f>IFERROR(UPPER(TRIM(ESITI_QUESTIONARI!AI1247)),"")</f>
        <v/>
      </c>
      <c r="H1247" s="8" t="str">
        <f>IF(C1247="","",IF(ISERROR(AVERAGE(ESITI_QUESTIONARI!N1247:T1247,ESITI_QUESTIONARI!V1247:X1247,ESITI_QUESTIONARI!Z1247:AD1247,ESITI_QUESTIONARI!AF1247:AH1247,ESITI_QUESTIONARI!AJ1247:AL1247,ESITI_QUESTIONARI!AN1247,ESITI_QUESTIONARI!AQ1247)),"NON RISPONDE",AVERAGE(ESITI_QUESTIONARI!N1247:T1247,ESITI_QUESTIONARI!V1247:X1247,ESITI_QUESTIONARI!Z1247:AD1247,ESITI_QUESTIONARI!AF1247:AH1247,ESITI_QUESTIONARI!AJ1247:AL1247,ESITI_QUESTIONARI!AN1247,ESITI_QUESTIONARI!AQ1247)))</f>
        <v/>
      </c>
    </row>
    <row r="1248" spans="1:8">
      <c r="A1248" t="str">
        <f>IF(ESITI_QUESTIONARI!A1248="","",TRIM(ESITI_QUESTIONARI!A1248))</f>
        <v/>
      </c>
      <c r="B1248" t="str">
        <f t="shared" si="20"/>
        <v/>
      </c>
      <c r="C1248" t="str">
        <f>IF(ESITI_QUESTIONARI!C1248="","",TRIM(ESITI_QUESTIONARI!C1248))</f>
        <v/>
      </c>
      <c r="D1248" t="str">
        <f>IFERROR(UPPER(TRIM(ESITI_QUESTIONARI!U1248)),"")</f>
        <v/>
      </c>
      <c r="E1248" t="str">
        <f>IFERROR(UPPER(TRIM(ESITI_QUESTIONARI!Y1248)),"")</f>
        <v/>
      </c>
      <c r="F1248" t="str">
        <f>IFERROR(UPPER(TRIM(ESITI_QUESTIONARI!AE1248)),"")</f>
        <v/>
      </c>
      <c r="G1248" t="str">
        <f>IFERROR(UPPER(TRIM(ESITI_QUESTIONARI!AI1248)),"")</f>
        <v/>
      </c>
      <c r="H1248" s="8" t="str">
        <f>IF(C1248="","",IF(ISERROR(AVERAGE(ESITI_QUESTIONARI!N1248:T1248,ESITI_QUESTIONARI!V1248:X1248,ESITI_QUESTIONARI!Z1248:AD1248,ESITI_QUESTIONARI!AF1248:AH1248,ESITI_QUESTIONARI!AJ1248:AL1248,ESITI_QUESTIONARI!AN1248,ESITI_QUESTIONARI!AQ1248)),"NON RISPONDE",AVERAGE(ESITI_QUESTIONARI!N1248:T1248,ESITI_QUESTIONARI!V1248:X1248,ESITI_QUESTIONARI!Z1248:AD1248,ESITI_QUESTIONARI!AF1248:AH1248,ESITI_QUESTIONARI!AJ1248:AL1248,ESITI_QUESTIONARI!AN1248,ESITI_QUESTIONARI!AQ1248)))</f>
        <v/>
      </c>
    </row>
    <row r="1249" spans="1:8">
      <c r="A1249" t="str">
        <f>IF(ESITI_QUESTIONARI!A1249="","",TRIM(ESITI_QUESTIONARI!A1249))</f>
        <v/>
      </c>
      <c r="B1249" t="str">
        <f t="shared" si="20"/>
        <v/>
      </c>
      <c r="C1249" t="str">
        <f>IF(ESITI_QUESTIONARI!C1249="","",TRIM(ESITI_QUESTIONARI!C1249))</f>
        <v/>
      </c>
      <c r="D1249" t="str">
        <f>IFERROR(UPPER(TRIM(ESITI_QUESTIONARI!U1249)),"")</f>
        <v/>
      </c>
      <c r="E1249" t="str">
        <f>IFERROR(UPPER(TRIM(ESITI_QUESTIONARI!Y1249)),"")</f>
        <v/>
      </c>
      <c r="F1249" t="str">
        <f>IFERROR(UPPER(TRIM(ESITI_QUESTIONARI!AE1249)),"")</f>
        <v/>
      </c>
      <c r="G1249" t="str">
        <f>IFERROR(UPPER(TRIM(ESITI_QUESTIONARI!AI1249)),"")</f>
        <v/>
      </c>
      <c r="H1249" s="8" t="str">
        <f>IF(C1249="","",IF(ISERROR(AVERAGE(ESITI_QUESTIONARI!N1249:T1249,ESITI_QUESTIONARI!V1249:X1249,ESITI_QUESTIONARI!Z1249:AD1249,ESITI_QUESTIONARI!AF1249:AH1249,ESITI_QUESTIONARI!AJ1249:AL1249,ESITI_QUESTIONARI!AN1249,ESITI_QUESTIONARI!AQ1249)),"NON RISPONDE",AVERAGE(ESITI_QUESTIONARI!N1249:T1249,ESITI_QUESTIONARI!V1249:X1249,ESITI_QUESTIONARI!Z1249:AD1249,ESITI_QUESTIONARI!AF1249:AH1249,ESITI_QUESTIONARI!AJ1249:AL1249,ESITI_QUESTIONARI!AN1249,ESITI_QUESTIONARI!AQ1249)))</f>
        <v/>
      </c>
    </row>
    <row r="1250" spans="1:8">
      <c r="A1250" t="str">
        <f>IF(ESITI_QUESTIONARI!A1250="","",TRIM(ESITI_QUESTIONARI!A1250))</f>
        <v/>
      </c>
      <c r="B1250" t="str">
        <f t="shared" si="20"/>
        <v/>
      </c>
      <c r="C1250" t="str">
        <f>IF(ESITI_QUESTIONARI!C1250="","",TRIM(ESITI_QUESTIONARI!C1250))</f>
        <v/>
      </c>
      <c r="D1250" t="str">
        <f>IFERROR(UPPER(TRIM(ESITI_QUESTIONARI!U1250)),"")</f>
        <v/>
      </c>
      <c r="E1250" t="str">
        <f>IFERROR(UPPER(TRIM(ESITI_QUESTIONARI!Y1250)),"")</f>
        <v/>
      </c>
      <c r="F1250" t="str">
        <f>IFERROR(UPPER(TRIM(ESITI_QUESTIONARI!AE1250)),"")</f>
        <v/>
      </c>
      <c r="G1250" t="str">
        <f>IFERROR(UPPER(TRIM(ESITI_QUESTIONARI!AI1250)),"")</f>
        <v/>
      </c>
      <c r="H1250" s="8" t="str">
        <f>IF(C1250="","",IF(ISERROR(AVERAGE(ESITI_QUESTIONARI!N1250:T1250,ESITI_QUESTIONARI!V1250:X1250,ESITI_QUESTIONARI!Z1250:AD1250,ESITI_QUESTIONARI!AF1250:AH1250,ESITI_QUESTIONARI!AJ1250:AL1250,ESITI_QUESTIONARI!AN1250,ESITI_QUESTIONARI!AQ1250)),"NON RISPONDE",AVERAGE(ESITI_QUESTIONARI!N1250:T1250,ESITI_QUESTIONARI!V1250:X1250,ESITI_QUESTIONARI!Z1250:AD1250,ESITI_QUESTIONARI!AF1250:AH1250,ESITI_QUESTIONARI!AJ1250:AL1250,ESITI_QUESTIONARI!AN1250,ESITI_QUESTIONARI!AQ1250)))</f>
        <v/>
      </c>
    </row>
    <row r="1251" spans="1:8">
      <c r="A1251" t="str">
        <f>IF(ESITI_QUESTIONARI!A1251="","",TRIM(ESITI_QUESTIONARI!A1251))</f>
        <v/>
      </c>
      <c r="B1251" t="str">
        <f t="shared" si="20"/>
        <v/>
      </c>
      <c r="C1251" t="str">
        <f>IF(ESITI_QUESTIONARI!C1251="","",TRIM(ESITI_QUESTIONARI!C1251))</f>
        <v/>
      </c>
      <c r="D1251" t="str">
        <f>IFERROR(UPPER(TRIM(ESITI_QUESTIONARI!U1251)),"")</f>
        <v/>
      </c>
      <c r="E1251" t="str">
        <f>IFERROR(UPPER(TRIM(ESITI_QUESTIONARI!Y1251)),"")</f>
        <v/>
      </c>
      <c r="F1251" t="str">
        <f>IFERROR(UPPER(TRIM(ESITI_QUESTIONARI!AE1251)),"")</f>
        <v/>
      </c>
      <c r="G1251" t="str">
        <f>IFERROR(UPPER(TRIM(ESITI_QUESTIONARI!AI1251)),"")</f>
        <v/>
      </c>
      <c r="H1251" s="8" t="str">
        <f>IF(C1251="","",IF(ISERROR(AVERAGE(ESITI_QUESTIONARI!N1251:T1251,ESITI_QUESTIONARI!V1251:X1251,ESITI_QUESTIONARI!Z1251:AD1251,ESITI_QUESTIONARI!AF1251:AH1251,ESITI_QUESTIONARI!AJ1251:AL1251,ESITI_QUESTIONARI!AN1251,ESITI_QUESTIONARI!AQ1251)),"NON RISPONDE",AVERAGE(ESITI_QUESTIONARI!N1251:T1251,ESITI_QUESTIONARI!V1251:X1251,ESITI_QUESTIONARI!Z1251:AD1251,ESITI_QUESTIONARI!AF1251:AH1251,ESITI_QUESTIONARI!AJ1251:AL1251,ESITI_QUESTIONARI!AN1251,ESITI_QUESTIONARI!AQ1251)))</f>
        <v/>
      </c>
    </row>
    <row r="1252" spans="1:8">
      <c r="A1252" t="str">
        <f>IF(ESITI_QUESTIONARI!A1252="","",TRIM(ESITI_QUESTIONARI!A1252))</f>
        <v/>
      </c>
      <c r="B1252" t="str">
        <f t="shared" si="20"/>
        <v/>
      </c>
      <c r="C1252" t="str">
        <f>IF(ESITI_QUESTIONARI!C1252="","",TRIM(ESITI_QUESTIONARI!C1252))</f>
        <v/>
      </c>
      <c r="D1252" t="str">
        <f>IFERROR(UPPER(TRIM(ESITI_QUESTIONARI!U1252)),"")</f>
        <v/>
      </c>
      <c r="E1252" t="str">
        <f>IFERROR(UPPER(TRIM(ESITI_QUESTIONARI!Y1252)),"")</f>
        <v/>
      </c>
      <c r="F1252" t="str">
        <f>IFERROR(UPPER(TRIM(ESITI_QUESTIONARI!AE1252)),"")</f>
        <v/>
      </c>
      <c r="G1252" t="str">
        <f>IFERROR(UPPER(TRIM(ESITI_QUESTIONARI!AI1252)),"")</f>
        <v/>
      </c>
      <c r="H1252" s="8" t="str">
        <f>IF(C1252="","",IF(ISERROR(AVERAGE(ESITI_QUESTIONARI!N1252:T1252,ESITI_QUESTIONARI!V1252:X1252,ESITI_QUESTIONARI!Z1252:AD1252,ESITI_QUESTIONARI!AF1252:AH1252,ESITI_QUESTIONARI!AJ1252:AL1252,ESITI_QUESTIONARI!AN1252,ESITI_QUESTIONARI!AQ1252)),"NON RISPONDE",AVERAGE(ESITI_QUESTIONARI!N1252:T1252,ESITI_QUESTIONARI!V1252:X1252,ESITI_QUESTIONARI!Z1252:AD1252,ESITI_QUESTIONARI!AF1252:AH1252,ESITI_QUESTIONARI!AJ1252:AL1252,ESITI_QUESTIONARI!AN1252,ESITI_QUESTIONARI!AQ1252)))</f>
        <v/>
      </c>
    </row>
    <row r="1253" spans="1:8">
      <c r="A1253" t="str">
        <f>IF(ESITI_QUESTIONARI!A1253="","",TRIM(ESITI_QUESTIONARI!A1253))</f>
        <v/>
      </c>
      <c r="B1253" t="str">
        <f t="shared" si="20"/>
        <v/>
      </c>
      <c r="C1253" t="str">
        <f>IF(ESITI_QUESTIONARI!C1253="","",TRIM(ESITI_QUESTIONARI!C1253))</f>
        <v/>
      </c>
      <c r="D1253" t="str">
        <f>IFERROR(UPPER(TRIM(ESITI_QUESTIONARI!U1253)),"")</f>
        <v/>
      </c>
      <c r="E1253" t="str">
        <f>IFERROR(UPPER(TRIM(ESITI_QUESTIONARI!Y1253)),"")</f>
        <v/>
      </c>
      <c r="F1253" t="str">
        <f>IFERROR(UPPER(TRIM(ESITI_QUESTIONARI!AE1253)),"")</f>
        <v/>
      </c>
      <c r="G1253" t="str">
        <f>IFERROR(UPPER(TRIM(ESITI_QUESTIONARI!AI1253)),"")</f>
        <v/>
      </c>
      <c r="H1253" s="8" t="str">
        <f>IF(C1253="","",IF(ISERROR(AVERAGE(ESITI_QUESTIONARI!N1253:T1253,ESITI_QUESTIONARI!V1253:X1253,ESITI_QUESTIONARI!Z1253:AD1253,ESITI_QUESTIONARI!AF1253:AH1253,ESITI_QUESTIONARI!AJ1253:AL1253,ESITI_QUESTIONARI!AN1253,ESITI_QUESTIONARI!AQ1253)),"NON RISPONDE",AVERAGE(ESITI_QUESTIONARI!N1253:T1253,ESITI_QUESTIONARI!V1253:X1253,ESITI_QUESTIONARI!Z1253:AD1253,ESITI_QUESTIONARI!AF1253:AH1253,ESITI_QUESTIONARI!AJ1253:AL1253,ESITI_QUESTIONARI!AN1253,ESITI_QUESTIONARI!AQ1253)))</f>
        <v/>
      </c>
    </row>
    <row r="1254" spans="1:8">
      <c r="A1254" t="str">
        <f>IF(ESITI_QUESTIONARI!A1254="","",TRIM(ESITI_QUESTIONARI!A1254))</f>
        <v/>
      </c>
      <c r="B1254" t="str">
        <f t="shared" si="20"/>
        <v/>
      </c>
      <c r="C1254" t="str">
        <f>IF(ESITI_QUESTIONARI!C1254="","",TRIM(ESITI_QUESTIONARI!C1254))</f>
        <v/>
      </c>
      <c r="D1254" t="str">
        <f>IFERROR(UPPER(TRIM(ESITI_QUESTIONARI!U1254)),"")</f>
        <v/>
      </c>
      <c r="E1254" t="str">
        <f>IFERROR(UPPER(TRIM(ESITI_QUESTIONARI!Y1254)),"")</f>
        <v/>
      </c>
      <c r="F1254" t="str">
        <f>IFERROR(UPPER(TRIM(ESITI_QUESTIONARI!AE1254)),"")</f>
        <v/>
      </c>
      <c r="G1254" t="str">
        <f>IFERROR(UPPER(TRIM(ESITI_QUESTIONARI!AI1254)),"")</f>
        <v/>
      </c>
      <c r="H1254" s="8" t="str">
        <f>IF(C1254="","",IF(ISERROR(AVERAGE(ESITI_QUESTIONARI!N1254:T1254,ESITI_QUESTIONARI!V1254:X1254,ESITI_QUESTIONARI!Z1254:AD1254,ESITI_QUESTIONARI!AF1254:AH1254,ESITI_QUESTIONARI!AJ1254:AL1254,ESITI_QUESTIONARI!AN1254,ESITI_QUESTIONARI!AQ1254)),"NON RISPONDE",AVERAGE(ESITI_QUESTIONARI!N1254:T1254,ESITI_QUESTIONARI!V1254:X1254,ESITI_QUESTIONARI!Z1254:AD1254,ESITI_QUESTIONARI!AF1254:AH1254,ESITI_QUESTIONARI!AJ1254:AL1254,ESITI_QUESTIONARI!AN1254,ESITI_QUESTIONARI!AQ1254)))</f>
        <v/>
      </c>
    </row>
    <row r="1255" spans="1:8">
      <c r="A1255" t="str">
        <f>IF(ESITI_QUESTIONARI!A1255="","",TRIM(ESITI_QUESTIONARI!A1255))</f>
        <v/>
      </c>
      <c r="B1255" t="str">
        <f t="shared" si="20"/>
        <v/>
      </c>
      <c r="C1255" t="str">
        <f>IF(ESITI_QUESTIONARI!C1255="","",TRIM(ESITI_QUESTIONARI!C1255))</f>
        <v/>
      </c>
      <c r="D1255" t="str">
        <f>IFERROR(UPPER(TRIM(ESITI_QUESTIONARI!U1255)),"")</f>
        <v/>
      </c>
      <c r="E1255" t="str">
        <f>IFERROR(UPPER(TRIM(ESITI_QUESTIONARI!Y1255)),"")</f>
        <v/>
      </c>
      <c r="F1255" t="str">
        <f>IFERROR(UPPER(TRIM(ESITI_QUESTIONARI!AE1255)),"")</f>
        <v/>
      </c>
      <c r="G1255" t="str">
        <f>IFERROR(UPPER(TRIM(ESITI_QUESTIONARI!AI1255)),"")</f>
        <v/>
      </c>
      <c r="H1255" s="8" t="str">
        <f>IF(C1255="","",IF(ISERROR(AVERAGE(ESITI_QUESTIONARI!N1255:T1255,ESITI_QUESTIONARI!V1255:X1255,ESITI_QUESTIONARI!Z1255:AD1255,ESITI_QUESTIONARI!AF1255:AH1255,ESITI_QUESTIONARI!AJ1255:AL1255,ESITI_QUESTIONARI!AN1255,ESITI_QUESTIONARI!AQ1255)),"NON RISPONDE",AVERAGE(ESITI_QUESTIONARI!N1255:T1255,ESITI_QUESTIONARI!V1255:X1255,ESITI_QUESTIONARI!Z1255:AD1255,ESITI_QUESTIONARI!AF1255:AH1255,ESITI_QUESTIONARI!AJ1255:AL1255,ESITI_QUESTIONARI!AN1255,ESITI_QUESTIONARI!AQ1255)))</f>
        <v/>
      </c>
    </row>
    <row r="1256" spans="1:8">
      <c r="A1256" t="str">
        <f>IF(ESITI_QUESTIONARI!A1256="","",TRIM(ESITI_QUESTIONARI!A1256))</f>
        <v/>
      </c>
      <c r="B1256" t="str">
        <f t="shared" si="20"/>
        <v/>
      </c>
      <c r="C1256" t="str">
        <f>IF(ESITI_QUESTIONARI!C1256="","",TRIM(ESITI_QUESTIONARI!C1256))</f>
        <v/>
      </c>
      <c r="D1256" t="str">
        <f>IFERROR(UPPER(TRIM(ESITI_QUESTIONARI!U1256)),"")</f>
        <v/>
      </c>
      <c r="E1256" t="str">
        <f>IFERROR(UPPER(TRIM(ESITI_QUESTIONARI!Y1256)),"")</f>
        <v/>
      </c>
      <c r="F1256" t="str">
        <f>IFERROR(UPPER(TRIM(ESITI_QUESTIONARI!AE1256)),"")</f>
        <v/>
      </c>
      <c r="G1256" t="str">
        <f>IFERROR(UPPER(TRIM(ESITI_QUESTIONARI!AI1256)),"")</f>
        <v/>
      </c>
      <c r="H1256" s="8" t="str">
        <f>IF(C1256="","",IF(ISERROR(AVERAGE(ESITI_QUESTIONARI!N1256:T1256,ESITI_QUESTIONARI!V1256:X1256,ESITI_QUESTIONARI!Z1256:AD1256,ESITI_QUESTIONARI!AF1256:AH1256,ESITI_QUESTIONARI!AJ1256:AL1256,ESITI_QUESTIONARI!AN1256,ESITI_QUESTIONARI!AQ1256)),"NON RISPONDE",AVERAGE(ESITI_QUESTIONARI!N1256:T1256,ESITI_QUESTIONARI!V1256:X1256,ESITI_QUESTIONARI!Z1256:AD1256,ESITI_QUESTIONARI!AF1256:AH1256,ESITI_QUESTIONARI!AJ1256:AL1256,ESITI_QUESTIONARI!AN1256,ESITI_QUESTIONARI!AQ1256)))</f>
        <v/>
      </c>
    </row>
    <row r="1257" spans="1:8">
      <c r="A1257" t="str">
        <f>IF(ESITI_QUESTIONARI!A1257="","",TRIM(ESITI_QUESTIONARI!A1257))</f>
        <v/>
      </c>
      <c r="B1257" t="str">
        <f t="shared" si="20"/>
        <v/>
      </c>
      <c r="C1257" t="str">
        <f>IF(ESITI_QUESTIONARI!C1257="","",TRIM(ESITI_QUESTIONARI!C1257))</f>
        <v/>
      </c>
      <c r="D1257" t="str">
        <f>IFERROR(UPPER(TRIM(ESITI_QUESTIONARI!U1257)),"")</f>
        <v/>
      </c>
      <c r="E1257" t="str">
        <f>IFERROR(UPPER(TRIM(ESITI_QUESTIONARI!Y1257)),"")</f>
        <v/>
      </c>
      <c r="F1257" t="str">
        <f>IFERROR(UPPER(TRIM(ESITI_QUESTIONARI!AE1257)),"")</f>
        <v/>
      </c>
      <c r="G1257" t="str">
        <f>IFERROR(UPPER(TRIM(ESITI_QUESTIONARI!AI1257)),"")</f>
        <v/>
      </c>
      <c r="H1257" s="8" t="str">
        <f>IF(C1257="","",IF(ISERROR(AVERAGE(ESITI_QUESTIONARI!N1257:T1257,ESITI_QUESTIONARI!V1257:X1257,ESITI_QUESTIONARI!Z1257:AD1257,ESITI_QUESTIONARI!AF1257:AH1257,ESITI_QUESTIONARI!AJ1257:AL1257,ESITI_QUESTIONARI!AN1257,ESITI_QUESTIONARI!AQ1257)),"NON RISPONDE",AVERAGE(ESITI_QUESTIONARI!N1257:T1257,ESITI_QUESTIONARI!V1257:X1257,ESITI_QUESTIONARI!Z1257:AD1257,ESITI_QUESTIONARI!AF1257:AH1257,ESITI_QUESTIONARI!AJ1257:AL1257,ESITI_QUESTIONARI!AN1257,ESITI_QUESTIONARI!AQ1257)))</f>
        <v/>
      </c>
    </row>
    <row r="1258" spans="1:8">
      <c r="A1258" t="str">
        <f>IF(ESITI_QUESTIONARI!A1258="","",TRIM(ESITI_QUESTIONARI!A1258))</f>
        <v/>
      </c>
      <c r="B1258" t="str">
        <f t="shared" si="20"/>
        <v/>
      </c>
      <c r="C1258" t="str">
        <f>IF(ESITI_QUESTIONARI!C1258="","",TRIM(ESITI_QUESTIONARI!C1258))</f>
        <v/>
      </c>
      <c r="D1258" t="str">
        <f>IFERROR(UPPER(TRIM(ESITI_QUESTIONARI!U1258)),"")</f>
        <v/>
      </c>
      <c r="E1258" t="str">
        <f>IFERROR(UPPER(TRIM(ESITI_QUESTIONARI!Y1258)),"")</f>
        <v/>
      </c>
      <c r="F1258" t="str">
        <f>IFERROR(UPPER(TRIM(ESITI_QUESTIONARI!AE1258)),"")</f>
        <v/>
      </c>
      <c r="G1258" t="str">
        <f>IFERROR(UPPER(TRIM(ESITI_QUESTIONARI!AI1258)),"")</f>
        <v/>
      </c>
      <c r="H1258" s="8" t="str">
        <f>IF(C1258="","",IF(ISERROR(AVERAGE(ESITI_QUESTIONARI!N1258:T1258,ESITI_QUESTIONARI!V1258:X1258,ESITI_QUESTIONARI!Z1258:AD1258,ESITI_QUESTIONARI!AF1258:AH1258,ESITI_QUESTIONARI!AJ1258:AL1258,ESITI_QUESTIONARI!AN1258,ESITI_QUESTIONARI!AQ1258)),"NON RISPONDE",AVERAGE(ESITI_QUESTIONARI!N1258:T1258,ESITI_QUESTIONARI!V1258:X1258,ESITI_QUESTIONARI!Z1258:AD1258,ESITI_QUESTIONARI!AF1258:AH1258,ESITI_QUESTIONARI!AJ1258:AL1258,ESITI_QUESTIONARI!AN1258,ESITI_QUESTIONARI!AQ1258)))</f>
        <v/>
      </c>
    </row>
    <row r="1259" spans="1:8">
      <c r="A1259" t="str">
        <f>IF(ESITI_QUESTIONARI!A1259="","",TRIM(ESITI_QUESTIONARI!A1259))</f>
        <v/>
      </c>
      <c r="B1259" t="str">
        <f t="shared" si="20"/>
        <v/>
      </c>
      <c r="C1259" t="str">
        <f>IF(ESITI_QUESTIONARI!C1259="","",TRIM(ESITI_QUESTIONARI!C1259))</f>
        <v/>
      </c>
      <c r="D1259" t="str">
        <f>IFERROR(UPPER(TRIM(ESITI_QUESTIONARI!U1259)),"")</f>
        <v/>
      </c>
      <c r="E1259" t="str">
        <f>IFERROR(UPPER(TRIM(ESITI_QUESTIONARI!Y1259)),"")</f>
        <v/>
      </c>
      <c r="F1259" t="str">
        <f>IFERROR(UPPER(TRIM(ESITI_QUESTIONARI!AE1259)),"")</f>
        <v/>
      </c>
      <c r="G1259" t="str">
        <f>IFERROR(UPPER(TRIM(ESITI_QUESTIONARI!AI1259)),"")</f>
        <v/>
      </c>
      <c r="H1259" s="8" t="str">
        <f>IF(C1259="","",IF(ISERROR(AVERAGE(ESITI_QUESTIONARI!N1259:T1259,ESITI_QUESTIONARI!V1259:X1259,ESITI_QUESTIONARI!Z1259:AD1259,ESITI_QUESTIONARI!AF1259:AH1259,ESITI_QUESTIONARI!AJ1259:AL1259,ESITI_QUESTIONARI!AN1259,ESITI_QUESTIONARI!AQ1259)),"NON RISPONDE",AVERAGE(ESITI_QUESTIONARI!N1259:T1259,ESITI_QUESTIONARI!V1259:X1259,ESITI_QUESTIONARI!Z1259:AD1259,ESITI_QUESTIONARI!AF1259:AH1259,ESITI_QUESTIONARI!AJ1259:AL1259,ESITI_QUESTIONARI!AN1259,ESITI_QUESTIONARI!AQ1259)))</f>
        <v/>
      </c>
    </row>
    <row r="1260" spans="1:8">
      <c r="A1260" t="str">
        <f>IF(ESITI_QUESTIONARI!A1260="","",TRIM(ESITI_QUESTIONARI!A1260))</f>
        <v/>
      </c>
      <c r="B1260" t="str">
        <f t="shared" si="20"/>
        <v/>
      </c>
      <c r="C1260" t="str">
        <f>IF(ESITI_QUESTIONARI!C1260="","",TRIM(ESITI_QUESTIONARI!C1260))</f>
        <v/>
      </c>
      <c r="D1260" t="str">
        <f>IFERROR(UPPER(TRIM(ESITI_QUESTIONARI!U1260)),"")</f>
        <v/>
      </c>
      <c r="E1260" t="str">
        <f>IFERROR(UPPER(TRIM(ESITI_QUESTIONARI!Y1260)),"")</f>
        <v/>
      </c>
      <c r="F1260" t="str">
        <f>IFERROR(UPPER(TRIM(ESITI_QUESTIONARI!AE1260)),"")</f>
        <v/>
      </c>
      <c r="G1260" t="str">
        <f>IFERROR(UPPER(TRIM(ESITI_QUESTIONARI!AI1260)),"")</f>
        <v/>
      </c>
      <c r="H1260" s="8" t="str">
        <f>IF(C1260="","",IF(ISERROR(AVERAGE(ESITI_QUESTIONARI!N1260:T1260,ESITI_QUESTIONARI!V1260:X1260,ESITI_QUESTIONARI!Z1260:AD1260,ESITI_QUESTIONARI!AF1260:AH1260,ESITI_QUESTIONARI!AJ1260:AL1260,ESITI_QUESTIONARI!AN1260,ESITI_QUESTIONARI!AQ1260)),"NON RISPONDE",AVERAGE(ESITI_QUESTIONARI!N1260:T1260,ESITI_QUESTIONARI!V1260:X1260,ESITI_QUESTIONARI!Z1260:AD1260,ESITI_QUESTIONARI!AF1260:AH1260,ESITI_QUESTIONARI!AJ1260:AL1260,ESITI_QUESTIONARI!AN1260,ESITI_QUESTIONARI!AQ1260)))</f>
        <v/>
      </c>
    </row>
    <row r="1261" spans="1:8">
      <c r="A1261" t="str">
        <f>IF(ESITI_QUESTIONARI!A1261="","",TRIM(ESITI_QUESTIONARI!A1261))</f>
        <v/>
      </c>
      <c r="B1261" t="str">
        <f t="shared" si="20"/>
        <v/>
      </c>
      <c r="C1261" t="str">
        <f>IF(ESITI_QUESTIONARI!C1261="","",TRIM(ESITI_QUESTIONARI!C1261))</f>
        <v/>
      </c>
      <c r="D1261" t="str">
        <f>IFERROR(UPPER(TRIM(ESITI_QUESTIONARI!U1261)),"")</f>
        <v/>
      </c>
      <c r="E1261" t="str">
        <f>IFERROR(UPPER(TRIM(ESITI_QUESTIONARI!Y1261)),"")</f>
        <v/>
      </c>
      <c r="F1261" t="str">
        <f>IFERROR(UPPER(TRIM(ESITI_QUESTIONARI!AE1261)),"")</f>
        <v/>
      </c>
      <c r="G1261" t="str">
        <f>IFERROR(UPPER(TRIM(ESITI_QUESTIONARI!AI1261)),"")</f>
        <v/>
      </c>
      <c r="H1261" s="8" t="str">
        <f>IF(C1261="","",IF(ISERROR(AVERAGE(ESITI_QUESTIONARI!N1261:T1261,ESITI_QUESTIONARI!V1261:X1261,ESITI_QUESTIONARI!Z1261:AD1261,ESITI_QUESTIONARI!AF1261:AH1261,ESITI_QUESTIONARI!AJ1261:AL1261,ESITI_QUESTIONARI!AN1261,ESITI_QUESTIONARI!AQ1261)),"NON RISPONDE",AVERAGE(ESITI_QUESTIONARI!N1261:T1261,ESITI_QUESTIONARI!V1261:X1261,ESITI_QUESTIONARI!Z1261:AD1261,ESITI_QUESTIONARI!AF1261:AH1261,ESITI_QUESTIONARI!AJ1261:AL1261,ESITI_QUESTIONARI!AN1261,ESITI_QUESTIONARI!AQ1261)))</f>
        <v/>
      </c>
    </row>
    <row r="1262" spans="1:8">
      <c r="A1262" t="str">
        <f>IF(ESITI_QUESTIONARI!A1262="","",TRIM(ESITI_QUESTIONARI!A1262))</f>
        <v/>
      </c>
      <c r="B1262" t="str">
        <f t="shared" si="20"/>
        <v/>
      </c>
      <c r="C1262" t="str">
        <f>IF(ESITI_QUESTIONARI!C1262="","",TRIM(ESITI_QUESTIONARI!C1262))</f>
        <v/>
      </c>
      <c r="D1262" t="str">
        <f>IFERROR(UPPER(TRIM(ESITI_QUESTIONARI!U1262)),"")</f>
        <v/>
      </c>
      <c r="E1262" t="str">
        <f>IFERROR(UPPER(TRIM(ESITI_QUESTIONARI!Y1262)),"")</f>
        <v/>
      </c>
      <c r="F1262" t="str">
        <f>IFERROR(UPPER(TRIM(ESITI_QUESTIONARI!AE1262)),"")</f>
        <v/>
      </c>
      <c r="G1262" t="str">
        <f>IFERROR(UPPER(TRIM(ESITI_QUESTIONARI!AI1262)),"")</f>
        <v/>
      </c>
      <c r="H1262" s="8" t="str">
        <f>IF(C1262="","",IF(ISERROR(AVERAGE(ESITI_QUESTIONARI!N1262:T1262,ESITI_QUESTIONARI!V1262:X1262,ESITI_QUESTIONARI!Z1262:AD1262,ESITI_QUESTIONARI!AF1262:AH1262,ESITI_QUESTIONARI!AJ1262:AL1262,ESITI_QUESTIONARI!AN1262,ESITI_QUESTIONARI!AQ1262)),"NON RISPONDE",AVERAGE(ESITI_QUESTIONARI!N1262:T1262,ESITI_QUESTIONARI!V1262:X1262,ESITI_QUESTIONARI!Z1262:AD1262,ESITI_QUESTIONARI!AF1262:AH1262,ESITI_QUESTIONARI!AJ1262:AL1262,ESITI_QUESTIONARI!AN1262,ESITI_QUESTIONARI!AQ1262)))</f>
        <v/>
      </c>
    </row>
    <row r="1263" spans="1:8">
      <c r="A1263" t="str">
        <f>IF(ESITI_QUESTIONARI!A1263="","",TRIM(ESITI_QUESTIONARI!A1263))</f>
        <v/>
      </c>
      <c r="B1263" t="str">
        <f t="shared" si="20"/>
        <v/>
      </c>
      <c r="C1263" t="str">
        <f>IF(ESITI_QUESTIONARI!C1263="","",TRIM(ESITI_QUESTIONARI!C1263))</f>
        <v/>
      </c>
      <c r="D1263" t="str">
        <f>IFERROR(UPPER(TRIM(ESITI_QUESTIONARI!U1263)),"")</f>
        <v/>
      </c>
      <c r="E1263" t="str">
        <f>IFERROR(UPPER(TRIM(ESITI_QUESTIONARI!Y1263)),"")</f>
        <v/>
      </c>
      <c r="F1263" t="str">
        <f>IFERROR(UPPER(TRIM(ESITI_QUESTIONARI!AE1263)),"")</f>
        <v/>
      </c>
      <c r="G1263" t="str">
        <f>IFERROR(UPPER(TRIM(ESITI_QUESTIONARI!AI1263)),"")</f>
        <v/>
      </c>
      <c r="H1263" s="8" t="str">
        <f>IF(C1263="","",IF(ISERROR(AVERAGE(ESITI_QUESTIONARI!N1263:T1263,ESITI_QUESTIONARI!V1263:X1263,ESITI_QUESTIONARI!Z1263:AD1263,ESITI_QUESTIONARI!AF1263:AH1263,ESITI_QUESTIONARI!AJ1263:AL1263,ESITI_QUESTIONARI!AN1263,ESITI_QUESTIONARI!AQ1263)),"NON RISPONDE",AVERAGE(ESITI_QUESTIONARI!N1263:T1263,ESITI_QUESTIONARI!V1263:X1263,ESITI_QUESTIONARI!Z1263:AD1263,ESITI_QUESTIONARI!AF1263:AH1263,ESITI_QUESTIONARI!AJ1263:AL1263,ESITI_QUESTIONARI!AN1263,ESITI_QUESTIONARI!AQ1263)))</f>
        <v/>
      </c>
    </row>
    <row r="1264" spans="1:8">
      <c r="A1264" t="str">
        <f>IF(ESITI_QUESTIONARI!A1264="","",TRIM(ESITI_QUESTIONARI!A1264))</f>
        <v/>
      </c>
      <c r="B1264" t="str">
        <f t="shared" si="20"/>
        <v/>
      </c>
      <c r="C1264" t="str">
        <f>IF(ESITI_QUESTIONARI!C1264="","",TRIM(ESITI_QUESTIONARI!C1264))</f>
        <v/>
      </c>
      <c r="D1264" t="str">
        <f>IFERROR(UPPER(TRIM(ESITI_QUESTIONARI!U1264)),"")</f>
        <v/>
      </c>
      <c r="E1264" t="str">
        <f>IFERROR(UPPER(TRIM(ESITI_QUESTIONARI!Y1264)),"")</f>
        <v/>
      </c>
      <c r="F1264" t="str">
        <f>IFERROR(UPPER(TRIM(ESITI_QUESTIONARI!AE1264)),"")</f>
        <v/>
      </c>
      <c r="G1264" t="str">
        <f>IFERROR(UPPER(TRIM(ESITI_QUESTIONARI!AI1264)),"")</f>
        <v/>
      </c>
      <c r="H1264" s="8" t="str">
        <f>IF(C1264="","",IF(ISERROR(AVERAGE(ESITI_QUESTIONARI!N1264:T1264,ESITI_QUESTIONARI!V1264:X1264,ESITI_QUESTIONARI!Z1264:AD1264,ESITI_QUESTIONARI!AF1264:AH1264,ESITI_QUESTIONARI!AJ1264:AL1264,ESITI_QUESTIONARI!AN1264,ESITI_QUESTIONARI!AQ1264)),"NON RISPONDE",AVERAGE(ESITI_QUESTIONARI!N1264:T1264,ESITI_QUESTIONARI!V1264:X1264,ESITI_QUESTIONARI!Z1264:AD1264,ESITI_QUESTIONARI!AF1264:AH1264,ESITI_QUESTIONARI!AJ1264:AL1264,ESITI_QUESTIONARI!AN1264,ESITI_QUESTIONARI!AQ1264)))</f>
        <v/>
      </c>
    </row>
    <row r="1265" spans="1:8">
      <c r="A1265" t="str">
        <f>IF(ESITI_QUESTIONARI!A1265="","",TRIM(ESITI_QUESTIONARI!A1265))</f>
        <v/>
      </c>
      <c r="B1265" t="str">
        <f t="shared" si="20"/>
        <v/>
      </c>
      <c r="C1265" t="str">
        <f>IF(ESITI_QUESTIONARI!C1265="","",TRIM(ESITI_QUESTIONARI!C1265))</f>
        <v/>
      </c>
      <c r="D1265" t="str">
        <f>IFERROR(UPPER(TRIM(ESITI_QUESTIONARI!U1265)),"")</f>
        <v/>
      </c>
      <c r="E1265" t="str">
        <f>IFERROR(UPPER(TRIM(ESITI_QUESTIONARI!Y1265)),"")</f>
        <v/>
      </c>
      <c r="F1265" t="str">
        <f>IFERROR(UPPER(TRIM(ESITI_QUESTIONARI!AE1265)),"")</f>
        <v/>
      </c>
      <c r="G1265" t="str">
        <f>IFERROR(UPPER(TRIM(ESITI_QUESTIONARI!AI1265)),"")</f>
        <v/>
      </c>
      <c r="H1265" s="8" t="str">
        <f>IF(C1265="","",IF(ISERROR(AVERAGE(ESITI_QUESTIONARI!N1265:T1265,ESITI_QUESTIONARI!V1265:X1265,ESITI_QUESTIONARI!Z1265:AD1265,ESITI_QUESTIONARI!AF1265:AH1265,ESITI_QUESTIONARI!AJ1265:AL1265,ESITI_QUESTIONARI!AN1265,ESITI_QUESTIONARI!AQ1265)),"NON RISPONDE",AVERAGE(ESITI_QUESTIONARI!N1265:T1265,ESITI_QUESTIONARI!V1265:X1265,ESITI_QUESTIONARI!Z1265:AD1265,ESITI_QUESTIONARI!AF1265:AH1265,ESITI_QUESTIONARI!AJ1265:AL1265,ESITI_QUESTIONARI!AN1265,ESITI_QUESTIONARI!AQ1265)))</f>
        <v/>
      </c>
    </row>
    <row r="1266" spans="1:8">
      <c r="A1266" t="str">
        <f>IF(ESITI_QUESTIONARI!A1266="","",TRIM(ESITI_QUESTIONARI!A1266))</f>
        <v/>
      </c>
      <c r="B1266" t="str">
        <f t="shared" si="20"/>
        <v/>
      </c>
      <c r="C1266" t="str">
        <f>IF(ESITI_QUESTIONARI!C1266="","",TRIM(ESITI_QUESTIONARI!C1266))</f>
        <v/>
      </c>
      <c r="D1266" t="str">
        <f>IFERROR(UPPER(TRIM(ESITI_QUESTIONARI!U1266)),"")</f>
        <v/>
      </c>
      <c r="E1266" t="str">
        <f>IFERROR(UPPER(TRIM(ESITI_QUESTIONARI!Y1266)),"")</f>
        <v/>
      </c>
      <c r="F1266" t="str">
        <f>IFERROR(UPPER(TRIM(ESITI_QUESTIONARI!AE1266)),"")</f>
        <v/>
      </c>
      <c r="G1266" t="str">
        <f>IFERROR(UPPER(TRIM(ESITI_QUESTIONARI!AI1266)),"")</f>
        <v/>
      </c>
      <c r="H1266" s="8" t="str">
        <f>IF(C1266="","",IF(ISERROR(AVERAGE(ESITI_QUESTIONARI!N1266:T1266,ESITI_QUESTIONARI!V1266:X1266,ESITI_QUESTIONARI!Z1266:AD1266,ESITI_QUESTIONARI!AF1266:AH1266,ESITI_QUESTIONARI!AJ1266:AL1266,ESITI_QUESTIONARI!AN1266,ESITI_QUESTIONARI!AQ1266)),"NON RISPONDE",AVERAGE(ESITI_QUESTIONARI!N1266:T1266,ESITI_QUESTIONARI!V1266:X1266,ESITI_QUESTIONARI!Z1266:AD1266,ESITI_QUESTIONARI!AF1266:AH1266,ESITI_QUESTIONARI!AJ1266:AL1266,ESITI_QUESTIONARI!AN1266,ESITI_QUESTIONARI!AQ1266)))</f>
        <v/>
      </c>
    </row>
    <row r="1267" spans="1:8">
      <c r="A1267" t="str">
        <f>IF(ESITI_QUESTIONARI!A1267="","",TRIM(ESITI_QUESTIONARI!A1267))</f>
        <v/>
      </c>
      <c r="B1267" t="str">
        <f t="shared" si="20"/>
        <v/>
      </c>
      <c r="C1267" t="str">
        <f>IF(ESITI_QUESTIONARI!C1267="","",TRIM(ESITI_QUESTIONARI!C1267))</f>
        <v/>
      </c>
      <c r="D1267" t="str">
        <f>IFERROR(UPPER(TRIM(ESITI_QUESTIONARI!U1267)),"")</f>
        <v/>
      </c>
      <c r="E1267" t="str">
        <f>IFERROR(UPPER(TRIM(ESITI_QUESTIONARI!Y1267)),"")</f>
        <v/>
      </c>
      <c r="F1267" t="str">
        <f>IFERROR(UPPER(TRIM(ESITI_QUESTIONARI!AE1267)),"")</f>
        <v/>
      </c>
      <c r="G1267" t="str">
        <f>IFERROR(UPPER(TRIM(ESITI_QUESTIONARI!AI1267)),"")</f>
        <v/>
      </c>
      <c r="H1267" s="8" t="str">
        <f>IF(C1267="","",IF(ISERROR(AVERAGE(ESITI_QUESTIONARI!N1267:T1267,ESITI_QUESTIONARI!V1267:X1267,ESITI_QUESTIONARI!Z1267:AD1267,ESITI_QUESTIONARI!AF1267:AH1267,ESITI_QUESTIONARI!AJ1267:AL1267,ESITI_QUESTIONARI!AN1267,ESITI_QUESTIONARI!AQ1267)),"NON RISPONDE",AVERAGE(ESITI_QUESTIONARI!N1267:T1267,ESITI_QUESTIONARI!V1267:X1267,ESITI_QUESTIONARI!Z1267:AD1267,ESITI_QUESTIONARI!AF1267:AH1267,ESITI_QUESTIONARI!AJ1267:AL1267,ESITI_QUESTIONARI!AN1267,ESITI_QUESTIONARI!AQ1267)))</f>
        <v/>
      </c>
    </row>
    <row r="1268" spans="1:8">
      <c r="A1268" t="str">
        <f>IF(ESITI_QUESTIONARI!A1268="","",TRIM(ESITI_QUESTIONARI!A1268))</f>
        <v/>
      </c>
      <c r="B1268" t="str">
        <f t="shared" si="20"/>
        <v/>
      </c>
      <c r="C1268" t="str">
        <f>IF(ESITI_QUESTIONARI!C1268="","",TRIM(ESITI_QUESTIONARI!C1268))</f>
        <v/>
      </c>
      <c r="D1268" t="str">
        <f>IFERROR(UPPER(TRIM(ESITI_QUESTIONARI!U1268)),"")</f>
        <v/>
      </c>
      <c r="E1268" t="str">
        <f>IFERROR(UPPER(TRIM(ESITI_QUESTIONARI!Y1268)),"")</f>
        <v/>
      </c>
      <c r="F1268" t="str">
        <f>IFERROR(UPPER(TRIM(ESITI_QUESTIONARI!AE1268)),"")</f>
        <v/>
      </c>
      <c r="G1268" t="str">
        <f>IFERROR(UPPER(TRIM(ESITI_QUESTIONARI!AI1268)),"")</f>
        <v/>
      </c>
      <c r="H1268" s="8" t="str">
        <f>IF(C1268="","",IF(ISERROR(AVERAGE(ESITI_QUESTIONARI!N1268:T1268,ESITI_QUESTIONARI!V1268:X1268,ESITI_QUESTIONARI!Z1268:AD1268,ESITI_QUESTIONARI!AF1268:AH1268,ESITI_QUESTIONARI!AJ1268:AL1268,ESITI_QUESTIONARI!AN1268,ESITI_QUESTIONARI!AQ1268)),"NON RISPONDE",AVERAGE(ESITI_QUESTIONARI!N1268:T1268,ESITI_QUESTIONARI!V1268:X1268,ESITI_QUESTIONARI!Z1268:AD1268,ESITI_QUESTIONARI!AF1268:AH1268,ESITI_QUESTIONARI!AJ1268:AL1268,ESITI_QUESTIONARI!AN1268,ESITI_QUESTIONARI!AQ1268)))</f>
        <v/>
      </c>
    </row>
    <row r="1269" spans="1:8">
      <c r="A1269" t="str">
        <f>IF(ESITI_QUESTIONARI!A1269="","",TRIM(ESITI_QUESTIONARI!A1269))</f>
        <v/>
      </c>
      <c r="B1269" t="str">
        <f t="shared" si="20"/>
        <v/>
      </c>
      <c r="C1269" t="str">
        <f>IF(ESITI_QUESTIONARI!C1269="","",TRIM(ESITI_QUESTIONARI!C1269))</f>
        <v/>
      </c>
      <c r="D1269" t="str">
        <f>IFERROR(UPPER(TRIM(ESITI_QUESTIONARI!U1269)),"")</f>
        <v/>
      </c>
      <c r="E1269" t="str">
        <f>IFERROR(UPPER(TRIM(ESITI_QUESTIONARI!Y1269)),"")</f>
        <v/>
      </c>
      <c r="F1269" t="str">
        <f>IFERROR(UPPER(TRIM(ESITI_QUESTIONARI!AE1269)),"")</f>
        <v/>
      </c>
      <c r="G1269" t="str">
        <f>IFERROR(UPPER(TRIM(ESITI_QUESTIONARI!AI1269)),"")</f>
        <v/>
      </c>
      <c r="H1269" s="8" t="str">
        <f>IF(C1269="","",IF(ISERROR(AVERAGE(ESITI_QUESTIONARI!N1269:T1269,ESITI_QUESTIONARI!V1269:X1269,ESITI_QUESTIONARI!Z1269:AD1269,ESITI_QUESTIONARI!AF1269:AH1269,ESITI_QUESTIONARI!AJ1269:AL1269,ESITI_QUESTIONARI!AN1269,ESITI_QUESTIONARI!AQ1269)),"NON RISPONDE",AVERAGE(ESITI_QUESTIONARI!N1269:T1269,ESITI_QUESTIONARI!V1269:X1269,ESITI_QUESTIONARI!Z1269:AD1269,ESITI_QUESTIONARI!AF1269:AH1269,ESITI_QUESTIONARI!AJ1269:AL1269,ESITI_QUESTIONARI!AN1269,ESITI_QUESTIONARI!AQ1269)))</f>
        <v/>
      </c>
    </row>
    <row r="1270" spans="1:8">
      <c r="A1270" t="str">
        <f>IF(ESITI_QUESTIONARI!A1270="","",TRIM(ESITI_QUESTIONARI!A1270))</f>
        <v/>
      </c>
      <c r="B1270" t="str">
        <f t="shared" si="20"/>
        <v/>
      </c>
      <c r="C1270" t="str">
        <f>IF(ESITI_QUESTIONARI!C1270="","",TRIM(ESITI_QUESTIONARI!C1270))</f>
        <v/>
      </c>
      <c r="D1270" t="str">
        <f>IFERROR(UPPER(TRIM(ESITI_QUESTIONARI!U1270)),"")</f>
        <v/>
      </c>
      <c r="E1270" t="str">
        <f>IFERROR(UPPER(TRIM(ESITI_QUESTIONARI!Y1270)),"")</f>
        <v/>
      </c>
      <c r="F1270" t="str">
        <f>IFERROR(UPPER(TRIM(ESITI_QUESTIONARI!AE1270)),"")</f>
        <v/>
      </c>
      <c r="G1270" t="str">
        <f>IFERROR(UPPER(TRIM(ESITI_QUESTIONARI!AI1270)),"")</f>
        <v/>
      </c>
      <c r="H1270" s="8" t="str">
        <f>IF(C1270="","",IF(ISERROR(AVERAGE(ESITI_QUESTIONARI!N1270:T1270,ESITI_QUESTIONARI!V1270:X1270,ESITI_QUESTIONARI!Z1270:AD1270,ESITI_QUESTIONARI!AF1270:AH1270,ESITI_QUESTIONARI!AJ1270:AL1270,ESITI_QUESTIONARI!AN1270,ESITI_QUESTIONARI!AQ1270)),"NON RISPONDE",AVERAGE(ESITI_QUESTIONARI!N1270:T1270,ESITI_QUESTIONARI!V1270:X1270,ESITI_QUESTIONARI!Z1270:AD1270,ESITI_QUESTIONARI!AF1270:AH1270,ESITI_QUESTIONARI!AJ1270:AL1270,ESITI_QUESTIONARI!AN1270,ESITI_QUESTIONARI!AQ1270)))</f>
        <v/>
      </c>
    </row>
    <row r="1271" spans="1:8">
      <c r="A1271" t="str">
        <f>IF(ESITI_QUESTIONARI!A1271="","",TRIM(ESITI_QUESTIONARI!A1271))</f>
        <v/>
      </c>
      <c r="B1271" t="str">
        <f t="shared" si="20"/>
        <v/>
      </c>
      <c r="C1271" t="str">
        <f>IF(ESITI_QUESTIONARI!C1271="","",TRIM(ESITI_QUESTIONARI!C1271))</f>
        <v/>
      </c>
      <c r="D1271" t="str">
        <f>IFERROR(UPPER(TRIM(ESITI_QUESTIONARI!U1271)),"")</f>
        <v/>
      </c>
      <c r="E1271" t="str">
        <f>IFERROR(UPPER(TRIM(ESITI_QUESTIONARI!Y1271)),"")</f>
        <v/>
      </c>
      <c r="F1271" t="str">
        <f>IFERROR(UPPER(TRIM(ESITI_QUESTIONARI!AE1271)),"")</f>
        <v/>
      </c>
      <c r="G1271" t="str">
        <f>IFERROR(UPPER(TRIM(ESITI_QUESTIONARI!AI1271)),"")</f>
        <v/>
      </c>
      <c r="H1271" s="8" t="str">
        <f>IF(C1271="","",IF(ISERROR(AVERAGE(ESITI_QUESTIONARI!N1271:T1271,ESITI_QUESTIONARI!V1271:X1271,ESITI_QUESTIONARI!Z1271:AD1271,ESITI_QUESTIONARI!AF1271:AH1271,ESITI_QUESTIONARI!AJ1271:AL1271,ESITI_QUESTIONARI!AN1271,ESITI_QUESTIONARI!AQ1271)),"NON RISPONDE",AVERAGE(ESITI_QUESTIONARI!N1271:T1271,ESITI_QUESTIONARI!V1271:X1271,ESITI_QUESTIONARI!Z1271:AD1271,ESITI_QUESTIONARI!AF1271:AH1271,ESITI_QUESTIONARI!AJ1271:AL1271,ESITI_QUESTIONARI!AN1271,ESITI_QUESTIONARI!AQ1271)))</f>
        <v/>
      </c>
    </row>
    <row r="1272" spans="1:8">
      <c r="A1272" t="str">
        <f>IF(ESITI_QUESTIONARI!A1272="","",TRIM(ESITI_QUESTIONARI!A1272))</f>
        <v/>
      </c>
      <c r="B1272" t="str">
        <f t="shared" si="20"/>
        <v/>
      </c>
      <c r="C1272" t="str">
        <f>IF(ESITI_QUESTIONARI!C1272="","",TRIM(ESITI_QUESTIONARI!C1272))</f>
        <v/>
      </c>
      <c r="D1272" t="str">
        <f>IFERROR(UPPER(TRIM(ESITI_QUESTIONARI!U1272)),"")</f>
        <v/>
      </c>
      <c r="E1272" t="str">
        <f>IFERROR(UPPER(TRIM(ESITI_QUESTIONARI!Y1272)),"")</f>
        <v/>
      </c>
      <c r="F1272" t="str">
        <f>IFERROR(UPPER(TRIM(ESITI_QUESTIONARI!AE1272)),"")</f>
        <v/>
      </c>
      <c r="G1272" t="str">
        <f>IFERROR(UPPER(TRIM(ESITI_QUESTIONARI!AI1272)),"")</f>
        <v/>
      </c>
      <c r="H1272" s="8" t="str">
        <f>IF(C1272="","",IF(ISERROR(AVERAGE(ESITI_QUESTIONARI!N1272:T1272,ESITI_QUESTIONARI!V1272:X1272,ESITI_QUESTIONARI!Z1272:AD1272,ESITI_QUESTIONARI!AF1272:AH1272,ESITI_QUESTIONARI!AJ1272:AL1272,ESITI_QUESTIONARI!AN1272,ESITI_QUESTIONARI!AQ1272)),"NON RISPONDE",AVERAGE(ESITI_QUESTIONARI!N1272:T1272,ESITI_QUESTIONARI!V1272:X1272,ESITI_QUESTIONARI!Z1272:AD1272,ESITI_QUESTIONARI!AF1272:AH1272,ESITI_QUESTIONARI!AJ1272:AL1272,ESITI_QUESTIONARI!AN1272,ESITI_QUESTIONARI!AQ1272)))</f>
        <v/>
      </c>
    </row>
    <row r="1273" spans="1:8">
      <c r="A1273" t="str">
        <f>IF(ESITI_QUESTIONARI!A1273="","",TRIM(ESITI_QUESTIONARI!A1273))</f>
        <v/>
      </c>
      <c r="B1273" t="str">
        <f t="shared" si="20"/>
        <v/>
      </c>
      <c r="C1273" t="str">
        <f>IF(ESITI_QUESTIONARI!C1273="","",TRIM(ESITI_QUESTIONARI!C1273))</f>
        <v/>
      </c>
      <c r="D1273" t="str">
        <f>IFERROR(UPPER(TRIM(ESITI_QUESTIONARI!U1273)),"")</f>
        <v/>
      </c>
      <c r="E1273" t="str">
        <f>IFERROR(UPPER(TRIM(ESITI_QUESTIONARI!Y1273)),"")</f>
        <v/>
      </c>
      <c r="F1273" t="str">
        <f>IFERROR(UPPER(TRIM(ESITI_QUESTIONARI!AE1273)),"")</f>
        <v/>
      </c>
      <c r="G1273" t="str">
        <f>IFERROR(UPPER(TRIM(ESITI_QUESTIONARI!AI1273)),"")</f>
        <v/>
      </c>
      <c r="H1273" s="8" t="str">
        <f>IF(C1273="","",IF(ISERROR(AVERAGE(ESITI_QUESTIONARI!N1273:T1273,ESITI_QUESTIONARI!V1273:X1273,ESITI_QUESTIONARI!Z1273:AD1273,ESITI_QUESTIONARI!AF1273:AH1273,ESITI_QUESTIONARI!AJ1273:AL1273,ESITI_QUESTIONARI!AN1273,ESITI_QUESTIONARI!AQ1273)),"NON RISPONDE",AVERAGE(ESITI_QUESTIONARI!N1273:T1273,ESITI_QUESTIONARI!V1273:X1273,ESITI_QUESTIONARI!Z1273:AD1273,ESITI_QUESTIONARI!AF1273:AH1273,ESITI_QUESTIONARI!AJ1273:AL1273,ESITI_QUESTIONARI!AN1273,ESITI_QUESTIONARI!AQ1273)))</f>
        <v/>
      </c>
    </row>
    <row r="1274" spans="1:8">
      <c r="A1274" t="str">
        <f>IF(ESITI_QUESTIONARI!A1274="","",TRIM(ESITI_QUESTIONARI!A1274))</f>
        <v/>
      </c>
      <c r="B1274" t="str">
        <f t="shared" si="20"/>
        <v/>
      </c>
      <c r="C1274" t="str">
        <f>IF(ESITI_QUESTIONARI!C1274="","",TRIM(ESITI_QUESTIONARI!C1274))</f>
        <v/>
      </c>
      <c r="D1274" t="str">
        <f>IFERROR(UPPER(TRIM(ESITI_QUESTIONARI!U1274)),"")</f>
        <v/>
      </c>
      <c r="E1274" t="str">
        <f>IFERROR(UPPER(TRIM(ESITI_QUESTIONARI!Y1274)),"")</f>
        <v/>
      </c>
      <c r="F1274" t="str">
        <f>IFERROR(UPPER(TRIM(ESITI_QUESTIONARI!AE1274)),"")</f>
        <v/>
      </c>
      <c r="G1274" t="str">
        <f>IFERROR(UPPER(TRIM(ESITI_QUESTIONARI!AI1274)),"")</f>
        <v/>
      </c>
      <c r="H1274" s="8" t="str">
        <f>IF(C1274="","",IF(ISERROR(AVERAGE(ESITI_QUESTIONARI!N1274:T1274,ESITI_QUESTIONARI!V1274:X1274,ESITI_QUESTIONARI!Z1274:AD1274,ESITI_QUESTIONARI!AF1274:AH1274,ESITI_QUESTIONARI!AJ1274:AL1274,ESITI_QUESTIONARI!AN1274,ESITI_QUESTIONARI!AQ1274)),"NON RISPONDE",AVERAGE(ESITI_QUESTIONARI!N1274:T1274,ESITI_QUESTIONARI!V1274:X1274,ESITI_QUESTIONARI!Z1274:AD1274,ESITI_QUESTIONARI!AF1274:AH1274,ESITI_QUESTIONARI!AJ1274:AL1274,ESITI_QUESTIONARI!AN1274,ESITI_QUESTIONARI!AQ1274)))</f>
        <v/>
      </c>
    </row>
    <row r="1275" spans="1:8">
      <c r="A1275" t="str">
        <f>IF(ESITI_QUESTIONARI!A1275="","",TRIM(ESITI_QUESTIONARI!A1275))</f>
        <v/>
      </c>
      <c r="B1275" t="str">
        <f t="shared" si="20"/>
        <v/>
      </c>
      <c r="C1275" t="str">
        <f>IF(ESITI_QUESTIONARI!C1275="","",TRIM(ESITI_QUESTIONARI!C1275))</f>
        <v/>
      </c>
      <c r="D1275" t="str">
        <f>IFERROR(UPPER(TRIM(ESITI_QUESTIONARI!U1275)),"")</f>
        <v/>
      </c>
      <c r="E1275" t="str">
        <f>IFERROR(UPPER(TRIM(ESITI_QUESTIONARI!Y1275)),"")</f>
        <v/>
      </c>
      <c r="F1275" t="str">
        <f>IFERROR(UPPER(TRIM(ESITI_QUESTIONARI!AE1275)),"")</f>
        <v/>
      </c>
      <c r="G1275" t="str">
        <f>IFERROR(UPPER(TRIM(ESITI_QUESTIONARI!AI1275)),"")</f>
        <v/>
      </c>
      <c r="H1275" s="8" t="str">
        <f>IF(C1275="","",IF(ISERROR(AVERAGE(ESITI_QUESTIONARI!N1275:T1275,ESITI_QUESTIONARI!V1275:X1275,ESITI_QUESTIONARI!Z1275:AD1275,ESITI_QUESTIONARI!AF1275:AH1275,ESITI_QUESTIONARI!AJ1275:AL1275,ESITI_QUESTIONARI!AN1275,ESITI_QUESTIONARI!AQ1275)),"NON RISPONDE",AVERAGE(ESITI_QUESTIONARI!N1275:T1275,ESITI_QUESTIONARI!V1275:X1275,ESITI_QUESTIONARI!Z1275:AD1275,ESITI_QUESTIONARI!AF1275:AH1275,ESITI_QUESTIONARI!AJ1275:AL1275,ESITI_QUESTIONARI!AN1275,ESITI_QUESTIONARI!AQ1275)))</f>
        <v/>
      </c>
    </row>
    <row r="1276" spans="1:8">
      <c r="A1276" t="str">
        <f>IF(ESITI_QUESTIONARI!A1276="","",TRIM(ESITI_QUESTIONARI!A1276))</f>
        <v/>
      </c>
      <c r="B1276" t="str">
        <f t="shared" si="20"/>
        <v/>
      </c>
      <c r="C1276" t="str">
        <f>IF(ESITI_QUESTIONARI!C1276="","",TRIM(ESITI_QUESTIONARI!C1276))</f>
        <v/>
      </c>
      <c r="D1276" t="str">
        <f>IFERROR(UPPER(TRIM(ESITI_QUESTIONARI!U1276)),"")</f>
        <v/>
      </c>
      <c r="E1276" t="str">
        <f>IFERROR(UPPER(TRIM(ESITI_QUESTIONARI!Y1276)),"")</f>
        <v/>
      </c>
      <c r="F1276" t="str">
        <f>IFERROR(UPPER(TRIM(ESITI_QUESTIONARI!AE1276)),"")</f>
        <v/>
      </c>
      <c r="G1276" t="str">
        <f>IFERROR(UPPER(TRIM(ESITI_QUESTIONARI!AI1276)),"")</f>
        <v/>
      </c>
      <c r="H1276" s="8" t="str">
        <f>IF(C1276="","",IF(ISERROR(AVERAGE(ESITI_QUESTIONARI!N1276:T1276,ESITI_QUESTIONARI!V1276:X1276,ESITI_QUESTIONARI!Z1276:AD1276,ESITI_QUESTIONARI!AF1276:AH1276,ESITI_QUESTIONARI!AJ1276:AL1276,ESITI_QUESTIONARI!AN1276,ESITI_QUESTIONARI!AQ1276)),"NON RISPONDE",AVERAGE(ESITI_QUESTIONARI!N1276:T1276,ESITI_QUESTIONARI!V1276:X1276,ESITI_QUESTIONARI!Z1276:AD1276,ESITI_QUESTIONARI!AF1276:AH1276,ESITI_QUESTIONARI!AJ1276:AL1276,ESITI_QUESTIONARI!AN1276,ESITI_QUESTIONARI!AQ1276)))</f>
        <v/>
      </c>
    </row>
    <row r="1277" spans="1:8">
      <c r="A1277" t="str">
        <f>IF(ESITI_QUESTIONARI!A1277="","",TRIM(ESITI_QUESTIONARI!A1277))</f>
        <v/>
      </c>
      <c r="B1277" t="str">
        <f t="shared" si="20"/>
        <v/>
      </c>
      <c r="C1277" t="str">
        <f>IF(ESITI_QUESTIONARI!C1277="","",TRIM(ESITI_QUESTIONARI!C1277))</f>
        <v/>
      </c>
      <c r="D1277" t="str">
        <f>IFERROR(UPPER(TRIM(ESITI_QUESTIONARI!U1277)),"")</f>
        <v/>
      </c>
      <c r="E1277" t="str">
        <f>IFERROR(UPPER(TRIM(ESITI_QUESTIONARI!Y1277)),"")</f>
        <v/>
      </c>
      <c r="F1277" t="str">
        <f>IFERROR(UPPER(TRIM(ESITI_QUESTIONARI!AE1277)),"")</f>
        <v/>
      </c>
      <c r="G1277" t="str">
        <f>IFERROR(UPPER(TRIM(ESITI_QUESTIONARI!AI1277)),"")</f>
        <v/>
      </c>
      <c r="H1277" s="8" t="str">
        <f>IF(C1277="","",IF(ISERROR(AVERAGE(ESITI_QUESTIONARI!N1277:T1277,ESITI_QUESTIONARI!V1277:X1277,ESITI_QUESTIONARI!Z1277:AD1277,ESITI_QUESTIONARI!AF1277:AH1277,ESITI_QUESTIONARI!AJ1277:AL1277,ESITI_QUESTIONARI!AN1277,ESITI_QUESTIONARI!AQ1277)),"NON RISPONDE",AVERAGE(ESITI_QUESTIONARI!N1277:T1277,ESITI_QUESTIONARI!V1277:X1277,ESITI_QUESTIONARI!Z1277:AD1277,ESITI_QUESTIONARI!AF1277:AH1277,ESITI_QUESTIONARI!AJ1277:AL1277,ESITI_QUESTIONARI!AN1277,ESITI_QUESTIONARI!AQ1277)))</f>
        <v/>
      </c>
    </row>
    <row r="1278" spans="1:8">
      <c r="A1278" t="str">
        <f>IF(ESITI_QUESTIONARI!A1278="","",TRIM(ESITI_QUESTIONARI!A1278))</f>
        <v/>
      </c>
      <c r="B1278" t="str">
        <f t="shared" si="20"/>
        <v/>
      </c>
      <c r="C1278" t="str">
        <f>IF(ESITI_QUESTIONARI!C1278="","",TRIM(ESITI_QUESTIONARI!C1278))</f>
        <v/>
      </c>
      <c r="D1278" t="str">
        <f>IFERROR(UPPER(TRIM(ESITI_QUESTIONARI!U1278)),"")</f>
        <v/>
      </c>
      <c r="E1278" t="str">
        <f>IFERROR(UPPER(TRIM(ESITI_QUESTIONARI!Y1278)),"")</f>
        <v/>
      </c>
      <c r="F1278" t="str">
        <f>IFERROR(UPPER(TRIM(ESITI_QUESTIONARI!AE1278)),"")</f>
        <v/>
      </c>
      <c r="G1278" t="str">
        <f>IFERROR(UPPER(TRIM(ESITI_QUESTIONARI!AI1278)),"")</f>
        <v/>
      </c>
      <c r="H1278" s="8" t="str">
        <f>IF(C1278="","",IF(ISERROR(AVERAGE(ESITI_QUESTIONARI!N1278:T1278,ESITI_QUESTIONARI!V1278:X1278,ESITI_QUESTIONARI!Z1278:AD1278,ESITI_QUESTIONARI!AF1278:AH1278,ESITI_QUESTIONARI!AJ1278:AL1278,ESITI_QUESTIONARI!AN1278,ESITI_QUESTIONARI!AQ1278)),"NON RISPONDE",AVERAGE(ESITI_QUESTIONARI!N1278:T1278,ESITI_QUESTIONARI!V1278:X1278,ESITI_QUESTIONARI!Z1278:AD1278,ESITI_QUESTIONARI!AF1278:AH1278,ESITI_QUESTIONARI!AJ1278:AL1278,ESITI_QUESTIONARI!AN1278,ESITI_QUESTIONARI!AQ1278)))</f>
        <v/>
      </c>
    </row>
    <row r="1279" spans="1:8">
      <c r="A1279" t="str">
        <f>IF(ESITI_QUESTIONARI!A1279="","",TRIM(ESITI_QUESTIONARI!A1279))</f>
        <v/>
      </c>
      <c r="B1279" t="str">
        <f t="shared" si="20"/>
        <v/>
      </c>
      <c r="C1279" t="str">
        <f>IF(ESITI_QUESTIONARI!C1279="","",TRIM(ESITI_QUESTIONARI!C1279))</f>
        <v/>
      </c>
      <c r="D1279" t="str">
        <f>IFERROR(UPPER(TRIM(ESITI_QUESTIONARI!U1279)),"")</f>
        <v/>
      </c>
      <c r="E1279" t="str">
        <f>IFERROR(UPPER(TRIM(ESITI_QUESTIONARI!Y1279)),"")</f>
        <v/>
      </c>
      <c r="F1279" t="str">
        <f>IFERROR(UPPER(TRIM(ESITI_QUESTIONARI!AE1279)),"")</f>
        <v/>
      </c>
      <c r="G1279" t="str">
        <f>IFERROR(UPPER(TRIM(ESITI_QUESTIONARI!AI1279)),"")</f>
        <v/>
      </c>
      <c r="H1279" s="8" t="str">
        <f>IF(C1279="","",IF(ISERROR(AVERAGE(ESITI_QUESTIONARI!N1279:T1279,ESITI_QUESTIONARI!V1279:X1279,ESITI_QUESTIONARI!Z1279:AD1279,ESITI_QUESTIONARI!AF1279:AH1279,ESITI_QUESTIONARI!AJ1279:AL1279,ESITI_QUESTIONARI!AN1279,ESITI_QUESTIONARI!AQ1279)),"NON RISPONDE",AVERAGE(ESITI_QUESTIONARI!N1279:T1279,ESITI_QUESTIONARI!V1279:X1279,ESITI_QUESTIONARI!Z1279:AD1279,ESITI_QUESTIONARI!AF1279:AH1279,ESITI_QUESTIONARI!AJ1279:AL1279,ESITI_QUESTIONARI!AN1279,ESITI_QUESTIONARI!AQ1279)))</f>
        <v/>
      </c>
    </row>
    <row r="1280" spans="1:8">
      <c r="A1280" t="str">
        <f>IF(ESITI_QUESTIONARI!A1280="","",TRIM(ESITI_QUESTIONARI!A1280))</f>
        <v/>
      </c>
      <c r="B1280" t="str">
        <f t="shared" si="20"/>
        <v/>
      </c>
      <c r="C1280" t="str">
        <f>IF(ESITI_QUESTIONARI!C1280="","",TRIM(ESITI_QUESTIONARI!C1280))</f>
        <v/>
      </c>
      <c r="D1280" t="str">
        <f>IFERROR(UPPER(TRIM(ESITI_QUESTIONARI!U1280)),"")</f>
        <v/>
      </c>
      <c r="E1280" t="str">
        <f>IFERROR(UPPER(TRIM(ESITI_QUESTIONARI!Y1280)),"")</f>
        <v/>
      </c>
      <c r="F1280" t="str">
        <f>IFERROR(UPPER(TRIM(ESITI_QUESTIONARI!AE1280)),"")</f>
        <v/>
      </c>
      <c r="G1280" t="str">
        <f>IFERROR(UPPER(TRIM(ESITI_QUESTIONARI!AI1280)),"")</f>
        <v/>
      </c>
      <c r="H1280" s="8" t="str">
        <f>IF(C1280="","",IF(ISERROR(AVERAGE(ESITI_QUESTIONARI!N1280:T1280,ESITI_QUESTIONARI!V1280:X1280,ESITI_QUESTIONARI!Z1280:AD1280,ESITI_QUESTIONARI!AF1280:AH1280,ESITI_QUESTIONARI!AJ1280:AL1280,ESITI_QUESTIONARI!AN1280,ESITI_QUESTIONARI!AQ1280)),"NON RISPONDE",AVERAGE(ESITI_QUESTIONARI!N1280:T1280,ESITI_QUESTIONARI!V1280:X1280,ESITI_QUESTIONARI!Z1280:AD1280,ESITI_QUESTIONARI!AF1280:AH1280,ESITI_QUESTIONARI!AJ1280:AL1280,ESITI_QUESTIONARI!AN1280,ESITI_QUESTIONARI!AQ1280)))</f>
        <v/>
      </c>
    </row>
    <row r="1281" spans="1:8">
      <c r="A1281" t="str">
        <f>IF(ESITI_QUESTIONARI!A1281="","",TRIM(ESITI_QUESTIONARI!A1281))</f>
        <v/>
      </c>
      <c r="B1281" t="str">
        <f t="shared" si="20"/>
        <v/>
      </c>
      <c r="C1281" t="str">
        <f>IF(ESITI_QUESTIONARI!C1281="","",TRIM(ESITI_QUESTIONARI!C1281))</f>
        <v/>
      </c>
      <c r="D1281" t="str">
        <f>IFERROR(UPPER(TRIM(ESITI_QUESTIONARI!U1281)),"")</f>
        <v/>
      </c>
      <c r="E1281" t="str">
        <f>IFERROR(UPPER(TRIM(ESITI_QUESTIONARI!Y1281)),"")</f>
        <v/>
      </c>
      <c r="F1281" t="str">
        <f>IFERROR(UPPER(TRIM(ESITI_QUESTIONARI!AE1281)),"")</f>
        <v/>
      </c>
      <c r="G1281" t="str">
        <f>IFERROR(UPPER(TRIM(ESITI_QUESTIONARI!AI1281)),"")</f>
        <v/>
      </c>
      <c r="H1281" s="8" t="str">
        <f>IF(C1281="","",IF(ISERROR(AVERAGE(ESITI_QUESTIONARI!N1281:T1281,ESITI_QUESTIONARI!V1281:X1281,ESITI_QUESTIONARI!Z1281:AD1281,ESITI_QUESTIONARI!AF1281:AH1281,ESITI_QUESTIONARI!AJ1281:AL1281,ESITI_QUESTIONARI!AN1281,ESITI_QUESTIONARI!AQ1281)),"NON RISPONDE",AVERAGE(ESITI_QUESTIONARI!N1281:T1281,ESITI_QUESTIONARI!V1281:X1281,ESITI_QUESTIONARI!Z1281:AD1281,ESITI_QUESTIONARI!AF1281:AH1281,ESITI_QUESTIONARI!AJ1281:AL1281,ESITI_QUESTIONARI!AN1281,ESITI_QUESTIONARI!AQ1281)))</f>
        <v/>
      </c>
    </row>
    <row r="1282" spans="1:8">
      <c r="A1282" t="str">
        <f>IF(ESITI_QUESTIONARI!A1282="","",TRIM(ESITI_QUESTIONARI!A1282))</f>
        <v/>
      </c>
      <c r="B1282" t="str">
        <f t="shared" si="20"/>
        <v/>
      </c>
      <c r="C1282" t="str">
        <f>IF(ESITI_QUESTIONARI!C1282="","",TRIM(ESITI_QUESTIONARI!C1282))</f>
        <v/>
      </c>
      <c r="D1282" t="str">
        <f>IFERROR(UPPER(TRIM(ESITI_QUESTIONARI!U1282)),"")</f>
        <v/>
      </c>
      <c r="E1282" t="str">
        <f>IFERROR(UPPER(TRIM(ESITI_QUESTIONARI!Y1282)),"")</f>
        <v/>
      </c>
      <c r="F1282" t="str">
        <f>IFERROR(UPPER(TRIM(ESITI_QUESTIONARI!AE1282)),"")</f>
        <v/>
      </c>
      <c r="G1282" t="str">
        <f>IFERROR(UPPER(TRIM(ESITI_QUESTIONARI!AI1282)),"")</f>
        <v/>
      </c>
      <c r="H1282" s="8" t="str">
        <f>IF(C1282="","",IF(ISERROR(AVERAGE(ESITI_QUESTIONARI!N1282:T1282,ESITI_QUESTIONARI!V1282:X1282,ESITI_QUESTIONARI!Z1282:AD1282,ESITI_QUESTIONARI!AF1282:AH1282,ESITI_QUESTIONARI!AJ1282:AL1282,ESITI_QUESTIONARI!AN1282,ESITI_QUESTIONARI!AQ1282)),"NON RISPONDE",AVERAGE(ESITI_QUESTIONARI!N1282:T1282,ESITI_QUESTIONARI!V1282:X1282,ESITI_QUESTIONARI!Z1282:AD1282,ESITI_QUESTIONARI!AF1282:AH1282,ESITI_QUESTIONARI!AJ1282:AL1282,ESITI_QUESTIONARI!AN1282,ESITI_QUESTIONARI!AQ1282)))</f>
        <v/>
      </c>
    </row>
    <row r="1283" spans="1:8">
      <c r="A1283" t="str">
        <f>IF(ESITI_QUESTIONARI!A1283="","",TRIM(ESITI_QUESTIONARI!A1283))</f>
        <v/>
      </c>
      <c r="B1283" t="str">
        <f t="shared" ref="B1283:B1346" si="21">IF(C1283="","",C1283)</f>
        <v/>
      </c>
      <c r="C1283" t="str">
        <f>IF(ESITI_QUESTIONARI!C1283="","",TRIM(ESITI_QUESTIONARI!C1283))</f>
        <v/>
      </c>
      <c r="D1283" t="str">
        <f>IFERROR(UPPER(TRIM(ESITI_QUESTIONARI!U1283)),"")</f>
        <v/>
      </c>
      <c r="E1283" t="str">
        <f>IFERROR(UPPER(TRIM(ESITI_QUESTIONARI!Y1283)),"")</f>
        <v/>
      </c>
      <c r="F1283" t="str">
        <f>IFERROR(UPPER(TRIM(ESITI_QUESTIONARI!AE1283)),"")</f>
        <v/>
      </c>
      <c r="G1283" t="str">
        <f>IFERROR(UPPER(TRIM(ESITI_QUESTIONARI!AI1283)),"")</f>
        <v/>
      </c>
      <c r="H1283" s="8" t="str">
        <f>IF(C1283="","",IF(ISERROR(AVERAGE(ESITI_QUESTIONARI!N1283:T1283,ESITI_QUESTIONARI!V1283:X1283,ESITI_QUESTIONARI!Z1283:AD1283,ESITI_QUESTIONARI!AF1283:AH1283,ESITI_QUESTIONARI!AJ1283:AL1283,ESITI_QUESTIONARI!AN1283,ESITI_QUESTIONARI!AQ1283)),"NON RISPONDE",AVERAGE(ESITI_QUESTIONARI!N1283:T1283,ESITI_QUESTIONARI!V1283:X1283,ESITI_QUESTIONARI!Z1283:AD1283,ESITI_QUESTIONARI!AF1283:AH1283,ESITI_QUESTIONARI!AJ1283:AL1283,ESITI_QUESTIONARI!AN1283,ESITI_QUESTIONARI!AQ1283)))</f>
        <v/>
      </c>
    </row>
    <row r="1284" spans="1:8">
      <c r="A1284" t="str">
        <f>IF(ESITI_QUESTIONARI!A1284="","",TRIM(ESITI_QUESTIONARI!A1284))</f>
        <v/>
      </c>
      <c r="B1284" t="str">
        <f t="shared" si="21"/>
        <v/>
      </c>
      <c r="C1284" t="str">
        <f>IF(ESITI_QUESTIONARI!C1284="","",TRIM(ESITI_QUESTIONARI!C1284))</f>
        <v/>
      </c>
      <c r="D1284" t="str">
        <f>IFERROR(UPPER(TRIM(ESITI_QUESTIONARI!U1284)),"")</f>
        <v/>
      </c>
      <c r="E1284" t="str">
        <f>IFERROR(UPPER(TRIM(ESITI_QUESTIONARI!Y1284)),"")</f>
        <v/>
      </c>
      <c r="F1284" t="str">
        <f>IFERROR(UPPER(TRIM(ESITI_QUESTIONARI!AE1284)),"")</f>
        <v/>
      </c>
      <c r="G1284" t="str">
        <f>IFERROR(UPPER(TRIM(ESITI_QUESTIONARI!AI1284)),"")</f>
        <v/>
      </c>
      <c r="H1284" s="8" t="str">
        <f>IF(C1284="","",IF(ISERROR(AVERAGE(ESITI_QUESTIONARI!N1284:T1284,ESITI_QUESTIONARI!V1284:X1284,ESITI_QUESTIONARI!Z1284:AD1284,ESITI_QUESTIONARI!AF1284:AH1284,ESITI_QUESTIONARI!AJ1284:AL1284,ESITI_QUESTIONARI!AN1284,ESITI_QUESTIONARI!AQ1284)),"NON RISPONDE",AVERAGE(ESITI_QUESTIONARI!N1284:T1284,ESITI_QUESTIONARI!V1284:X1284,ESITI_QUESTIONARI!Z1284:AD1284,ESITI_QUESTIONARI!AF1284:AH1284,ESITI_QUESTIONARI!AJ1284:AL1284,ESITI_QUESTIONARI!AN1284,ESITI_QUESTIONARI!AQ1284)))</f>
        <v/>
      </c>
    </row>
    <row r="1285" spans="1:8">
      <c r="A1285" t="str">
        <f>IF(ESITI_QUESTIONARI!A1285="","",TRIM(ESITI_QUESTIONARI!A1285))</f>
        <v/>
      </c>
      <c r="B1285" t="str">
        <f t="shared" si="21"/>
        <v/>
      </c>
      <c r="C1285" t="str">
        <f>IF(ESITI_QUESTIONARI!C1285="","",TRIM(ESITI_QUESTIONARI!C1285))</f>
        <v/>
      </c>
      <c r="D1285" t="str">
        <f>IFERROR(UPPER(TRIM(ESITI_QUESTIONARI!U1285)),"")</f>
        <v/>
      </c>
      <c r="E1285" t="str">
        <f>IFERROR(UPPER(TRIM(ESITI_QUESTIONARI!Y1285)),"")</f>
        <v/>
      </c>
      <c r="F1285" t="str">
        <f>IFERROR(UPPER(TRIM(ESITI_QUESTIONARI!AE1285)),"")</f>
        <v/>
      </c>
      <c r="G1285" t="str">
        <f>IFERROR(UPPER(TRIM(ESITI_QUESTIONARI!AI1285)),"")</f>
        <v/>
      </c>
      <c r="H1285" s="8" t="str">
        <f>IF(C1285="","",IF(ISERROR(AVERAGE(ESITI_QUESTIONARI!N1285:T1285,ESITI_QUESTIONARI!V1285:X1285,ESITI_QUESTIONARI!Z1285:AD1285,ESITI_QUESTIONARI!AF1285:AH1285,ESITI_QUESTIONARI!AJ1285:AL1285,ESITI_QUESTIONARI!AN1285,ESITI_QUESTIONARI!AQ1285)),"NON RISPONDE",AVERAGE(ESITI_QUESTIONARI!N1285:T1285,ESITI_QUESTIONARI!V1285:X1285,ESITI_QUESTIONARI!Z1285:AD1285,ESITI_QUESTIONARI!AF1285:AH1285,ESITI_QUESTIONARI!AJ1285:AL1285,ESITI_QUESTIONARI!AN1285,ESITI_QUESTIONARI!AQ1285)))</f>
        <v/>
      </c>
    </row>
    <row r="1286" spans="1:8">
      <c r="A1286" t="str">
        <f>IF(ESITI_QUESTIONARI!A1286="","",TRIM(ESITI_QUESTIONARI!A1286))</f>
        <v/>
      </c>
      <c r="B1286" t="str">
        <f t="shared" si="21"/>
        <v/>
      </c>
      <c r="C1286" t="str">
        <f>IF(ESITI_QUESTIONARI!C1286="","",TRIM(ESITI_QUESTIONARI!C1286))</f>
        <v/>
      </c>
      <c r="D1286" t="str">
        <f>IFERROR(UPPER(TRIM(ESITI_QUESTIONARI!U1286)),"")</f>
        <v/>
      </c>
      <c r="E1286" t="str">
        <f>IFERROR(UPPER(TRIM(ESITI_QUESTIONARI!Y1286)),"")</f>
        <v/>
      </c>
      <c r="F1286" t="str">
        <f>IFERROR(UPPER(TRIM(ESITI_QUESTIONARI!AE1286)),"")</f>
        <v/>
      </c>
      <c r="G1286" t="str">
        <f>IFERROR(UPPER(TRIM(ESITI_QUESTIONARI!AI1286)),"")</f>
        <v/>
      </c>
      <c r="H1286" s="8" t="str">
        <f>IF(C1286="","",IF(ISERROR(AVERAGE(ESITI_QUESTIONARI!N1286:T1286,ESITI_QUESTIONARI!V1286:X1286,ESITI_QUESTIONARI!Z1286:AD1286,ESITI_QUESTIONARI!AF1286:AH1286,ESITI_QUESTIONARI!AJ1286:AL1286,ESITI_QUESTIONARI!AN1286,ESITI_QUESTIONARI!AQ1286)),"NON RISPONDE",AVERAGE(ESITI_QUESTIONARI!N1286:T1286,ESITI_QUESTIONARI!V1286:X1286,ESITI_QUESTIONARI!Z1286:AD1286,ESITI_QUESTIONARI!AF1286:AH1286,ESITI_QUESTIONARI!AJ1286:AL1286,ESITI_QUESTIONARI!AN1286,ESITI_QUESTIONARI!AQ1286)))</f>
        <v/>
      </c>
    </row>
    <row r="1287" spans="1:8">
      <c r="A1287" t="str">
        <f>IF(ESITI_QUESTIONARI!A1287="","",TRIM(ESITI_QUESTIONARI!A1287))</f>
        <v/>
      </c>
      <c r="B1287" t="str">
        <f t="shared" si="21"/>
        <v/>
      </c>
      <c r="C1287" t="str">
        <f>IF(ESITI_QUESTIONARI!C1287="","",TRIM(ESITI_QUESTIONARI!C1287))</f>
        <v/>
      </c>
      <c r="D1287" t="str">
        <f>IFERROR(UPPER(TRIM(ESITI_QUESTIONARI!U1287)),"")</f>
        <v/>
      </c>
      <c r="E1287" t="str">
        <f>IFERROR(UPPER(TRIM(ESITI_QUESTIONARI!Y1287)),"")</f>
        <v/>
      </c>
      <c r="F1287" t="str">
        <f>IFERROR(UPPER(TRIM(ESITI_QUESTIONARI!AE1287)),"")</f>
        <v/>
      </c>
      <c r="G1287" t="str">
        <f>IFERROR(UPPER(TRIM(ESITI_QUESTIONARI!AI1287)),"")</f>
        <v/>
      </c>
      <c r="H1287" s="8" t="str">
        <f>IF(C1287="","",IF(ISERROR(AVERAGE(ESITI_QUESTIONARI!N1287:T1287,ESITI_QUESTIONARI!V1287:X1287,ESITI_QUESTIONARI!Z1287:AD1287,ESITI_QUESTIONARI!AF1287:AH1287,ESITI_QUESTIONARI!AJ1287:AL1287,ESITI_QUESTIONARI!AN1287,ESITI_QUESTIONARI!AQ1287)),"NON RISPONDE",AVERAGE(ESITI_QUESTIONARI!N1287:T1287,ESITI_QUESTIONARI!V1287:X1287,ESITI_QUESTIONARI!Z1287:AD1287,ESITI_QUESTIONARI!AF1287:AH1287,ESITI_QUESTIONARI!AJ1287:AL1287,ESITI_QUESTIONARI!AN1287,ESITI_QUESTIONARI!AQ1287)))</f>
        <v/>
      </c>
    </row>
    <row r="1288" spans="1:8">
      <c r="A1288" t="str">
        <f>IF(ESITI_QUESTIONARI!A1288="","",TRIM(ESITI_QUESTIONARI!A1288))</f>
        <v/>
      </c>
      <c r="B1288" t="str">
        <f t="shared" si="21"/>
        <v/>
      </c>
      <c r="C1288" t="str">
        <f>IF(ESITI_QUESTIONARI!C1288="","",TRIM(ESITI_QUESTIONARI!C1288))</f>
        <v/>
      </c>
      <c r="D1288" t="str">
        <f>IFERROR(UPPER(TRIM(ESITI_QUESTIONARI!U1288)),"")</f>
        <v/>
      </c>
      <c r="E1288" t="str">
        <f>IFERROR(UPPER(TRIM(ESITI_QUESTIONARI!Y1288)),"")</f>
        <v/>
      </c>
      <c r="F1288" t="str">
        <f>IFERROR(UPPER(TRIM(ESITI_QUESTIONARI!AE1288)),"")</f>
        <v/>
      </c>
      <c r="G1288" t="str">
        <f>IFERROR(UPPER(TRIM(ESITI_QUESTIONARI!AI1288)),"")</f>
        <v/>
      </c>
      <c r="H1288" s="8" t="str">
        <f>IF(C1288="","",IF(ISERROR(AVERAGE(ESITI_QUESTIONARI!N1288:T1288,ESITI_QUESTIONARI!V1288:X1288,ESITI_QUESTIONARI!Z1288:AD1288,ESITI_QUESTIONARI!AF1288:AH1288,ESITI_QUESTIONARI!AJ1288:AL1288,ESITI_QUESTIONARI!AN1288,ESITI_QUESTIONARI!AQ1288)),"NON RISPONDE",AVERAGE(ESITI_QUESTIONARI!N1288:T1288,ESITI_QUESTIONARI!V1288:X1288,ESITI_QUESTIONARI!Z1288:AD1288,ESITI_QUESTIONARI!AF1288:AH1288,ESITI_QUESTIONARI!AJ1288:AL1288,ESITI_QUESTIONARI!AN1288,ESITI_QUESTIONARI!AQ1288)))</f>
        <v/>
      </c>
    </row>
    <row r="1289" spans="1:8">
      <c r="A1289" t="str">
        <f>IF(ESITI_QUESTIONARI!A1289="","",TRIM(ESITI_QUESTIONARI!A1289))</f>
        <v/>
      </c>
      <c r="B1289" t="str">
        <f t="shared" si="21"/>
        <v/>
      </c>
      <c r="C1289" t="str">
        <f>IF(ESITI_QUESTIONARI!C1289="","",TRIM(ESITI_QUESTIONARI!C1289))</f>
        <v/>
      </c>
      <c r="D1289" t="str">
        <f>IFERROR(UPPER(TRIM(ESITI_QUESTIONARI!U1289)),"")</f>
        <v/>
      </c>
      <c r="E1289" t="str">
        <f>IFERROR(UPPER(TRIM(ESITI_QUESTIONARI!Y1289)),"")</f>
        <v/>
      </c>
      <c r="F1289" t="str">
        <f>IFERROR(UPPER(TRIM(ESITI_QUESTIONARI!AE1289)),"")</f>
        <v/>
      </c>
      <c r="G1289" t="str">
        <f>IFERROR(UPPER(TRIM(ESITI_QUESTIONARI!AI1289)),"")</f>
        <v/>
      </c>
      <c r="H1289" s="8" t="str">
        <f>IF(C1289="","",IF(ISERROR(AVERAGE(ESITI_QUESTIONARI!N1289:T1289,ESITI_QUESTIONARI!V1289:X1289,ESITI_QUESTIONARI!Z1289:AD1289,ESITI_QUESTIONARI!AF1289:AH1289,ESITI_QUESTIONARI!AJ1289:AL1289,ESITI_QUESTIONARI!AN1289,ESITI_QUESTIONARI!AQ1289)),"NON RISPONDE",AVERAGE(ESITI_QUESTIONARI!N1289:T1289,ESITI_QUESTIONARI!V1289:X1289,ESITI_QUESTIONARI!Z1289:AD1289,ESITI_QUESTIONARI!AF1289:AH1289,ESITI_QUESTIONARI!AJ1289:AL1289,ESITI_QUESTIONARI!AN1289,ESITI_QUESTIONARI!AQ1289)))</f>
        <v/>
      </c>
    </row>
    <row r="1290" spans="1:8">
      <c r="A1290" t="str">
        <f>IF(ESITI_QUESTIONARI!A1290="","",TRIM(ESITI_QUESTIONARI!A1290))</f>
        <v/>
      </c>
      <c r="B1290" t="str">
        <f t="shared" si="21"/>
        <v/>
      </c>
      <c r="C1290" t="str">
        <f>IF(ESITI_QUESTIONARI!C1290="","",TRIM(ESITI_QUESTIONARI!C1290))</f>
        <v/>
      </c>
      <c r="D1290" t="str">
        <f>IFERROR(UPPER(TRIM(ESITI_QUESTIONARI!U1290)),"")</f>
        <v/>
      </c>
      <c r="E1290" t="str">
        <f>IFERROR(UPPER(TRIM(ESITI_QUESTIONARI!Y1290)),"")</f>
        <v/>
      </c>
      <c r="F1290" t="str">
        <f>IFERROR(UPPER(TRIM(ESITI_QUESTIONARI!AE1290)),"")</f>
        <v/>
      </c>
      <c r="G1290" t="str">
        <f>IFERROR(UPPER(TRIM(ESITI_QUESTIONARI!AI1290)),"")</f>
        <v/>
      </c>
      <c r="H1290" s="8" t="str">
        <f>IF(C1290="","",IF(ISERROR(AVERAGE(ESITI_QUESTIONARI!N1290:T1290,ESITI_QUESTIONARI!V1290:X1290,ESITI_QUESTIONARI!Z1290:AD1290,ESITI_QUESTIONARI!AF1290:AH1290,ESITI_QUESTIONARI!AJ1290:AL1290,ESITI_QUESTIONARI!AN1290,ESITI_QUESTIONARI!AQ1290)),"NON RISPONDE",AVERAGE(ESITI_QUESTIONARI!N1290:T1290,ESITI_QUESTIONARI!V1290:X1290,ESITI_QUESTIONARI!Z1290:AD1290,ESITI_QUESTIONARI!AF1290:AH1290,ESITI_QUESTIONARI!AJ1290:AL1290,ESITI_QUESTIONARI!AN1290,ESITI_QUESTIONARI!AQ1290)))</f>
        <v/>
      </c>
    </row>
    <row r="1291" spans="1:8">
      <c r="A1291" t="str">
        <f>IF(ESITI_QUESTIONARI!A1291="","",TRIM(ESITI_QUESTIONARI!A1291))</f>
        <v/>
      </c>
      <c r="B1291" t="str">
        <f t="shared" si="21"/>
        <v/>
      </c>
      <c r="C1291" t="str">
        <f>IF(ESITI_QUESTIONARI!C1291="","",TRIM(ESITI_QUESTIONARI!C1291))</f>
        <v/>
      </c>
      <c r="D1291" t="str">
        <f>IFERROR(UPPER(TRIM(ESITI_QUESTIONARI!U1291)),"")</f>
        <v/>
      </c>
      <c r="E1291" t="str">
        <f>IFERROR(UPPER(TRIM(ESITI_QUESTIONARI!Y1291)),"")</f>
        <v/>
      </c>
      <c r="F1291" t="str">
        <f>IFERROR(UPPER(TRIM(ESITI_QUESTIONARI!AE1291)),"")</f>
        <v/>
      </c>
      <c r="G1291" t="str">
        <f>IFERROR(UPPER(TRIM(ESITI_QUESTIONARI!AI1291)),"")</f>
        <v/>
      </c>
      <c r="H1291" s="8" t="str">
        <f>IF(C1291="","",IF(ISERROR(AVERAGE(ESITI_QUESTIONARI!N1291:T1291,ESITI_QUESTIONARI!V1291:X1291,ESITI_QUESTIONARI!Z1291:AD1291,ESITI_QUESTIONARI!AF1291:AH1291,ESITI_QUESTIONARI!AJ1291:AL1291,ESITI_QUESTIONARI!AN1291,ESITI_QUESTIONARI!AQ1291)),"NON RISPONDE",AVERAGE(ESITI_QUESTIONARI!N1291:T1291,ESITI_QUESTIONARI!V1291:X1291,ESITI_QUESTIONARI!Z1291:AD1291,ESITI_QUESTIONARI!AF1291:AH1291,ESITI_QUESTIONARI!AJ1291:AL1291,ESITI_QUESTIONARI!AN1291,ESITI_QUESTIONARI!AQ1291)))</f>
        <v/>
      </c>
    </row>
    <row r="1292" spans="1:8">
      <c r="A1292" t="str">
        <f>IF(ESITI_QUESTIONARI!A1292="","",TRIM(ESITI_QUESTIONARI!A1292))</f>
        <v/>
      </c>
      <c r="B1292" t="str">
        <f t="shared" si="21"/>
        <v/>
      </c>
      <c r="C1292" t="str">
        <f>IF(ESITI_QUESTIONARI!C1292="","",TRIM(ESITI_QUESTIONARI!C1292))</f>
        <v/>
      </c>
      <c r="D1292" t="str">
        <f>IFERROR(UPPER(TRIM(ESITI_QUESTIONARI!U1292)),"")</f>
        <v/>
      </c>
      <c r="E1292" t="str">
        <f>IFERROR(UPPER(TRIM(ESITI_QUESTIONARI!Y1292)),"")</f>
        <v/>
      </c>
      <c r="F1292" t="str">
        <f>IFERROR(UPPER(TRIM(ESITI_QUESTIONARI!AE1292)),"")</f>
        <v/>
      </c>
      <c r="G1292" t="str">
        <f>IFERROR(UPPER(TRIM(ESITI_QUESTIONARI!AI1292)),"")</f>
        <v/>
      </c>
      <c r="H1292" s="8" t="str">
        <f>IF(C1292="","",IF(ISERROR(AVERAGE(ESITI_QUESTIONARI!N1292:T1292,ESITI_QUESTIONARI!V1292:X1292,ESITI_QUESTIONARI!Z1292:AD1292,ESITI_QUESTIONARI!AF1292:AH1292,ESITI_QUESTIONARI!AJ1292:AL1292,ESITI_QUESTIONARI!AN1292,ESITI_QUESTIONARI!AQ1292)),"NON RISPONDE",AVERAGE(ESITI_QUESTIONARI!N1292:T1292,ESITI_QUESTIONARI!V1292:X1292,ESITI_QUESTIONARI!Z1292:AD1292,ESITI_QUESTIONARI!AF1292:AH1292,ESITI_QUESTIONARI!AJ1292:AL1292,ESITI_QUESTIONARI!AN1292,ESITI_QUESTIONARI!AQ1292)))</f>
        <v/>
      </c>
    </row>
    <row r="1293" spans="1:8">
      <c r="A1293" t="str">
        <f>IF(ESITI_QUESTIONARI!A1293="","",TRIM(ESITI_QUESTIONARI!A1293))</f>
        <v/>
      </c>
      <c r="B1293" t="str">
        <f t="shared" si="21"/>
        <v/>
      </c>
      <c r="C1293" t="str">
        <f>IF(ESITI_QUESTIONARI!C1293="","",TRIM(ESITI_QUESTIONARI!C1293))</f>
        <v/>
      </c>
      <c r="D1293" t="str">
        <f>IFERROR(UPPER(TRIM(ESITI_QUESTIONARI!U1293)),"")</f>
        <v/>
      </c>
      <c r="E1293" t="str">
        <f>IFERROR(UPPER(TRIM(ESITI_QUESTIONARI!Y1293)),"")</f>
        <v/>
      </c>
      <c r="F1293" t="str">
        <f>IFERROR(UPPER(TRIM(ESITI_QUESTIONARI!AE1293)),"")</f>
        <v/>
      </c>
      <c r="G1293" t="str">
        <f>IFERROR(UPPER(TRIM(ESITI_QUESTIONARI!AI1293)),"")</f>
        <v/>
      </c>
      <c r="H1293" s="8" t="str">
        <f>IF(C1293="","",IF(ISERROR(AVERAGE(ESITI_QUESTIONARI!N1293:T1293,ESITI_QUESTIONARI!V1293:X1293,ESITI_QUESTIONARI!Z1293:AD1293,ESITI_QUESTIONARI!AF1293:AH1293,ESITI_QUESTIONARI!AJ1293:AL1293,ESITI_QUESTIONARI!AN1293,ESITI_QUESTIONARI!AQ1293)),"NON RISPONDE",AVERAGE(ESITI_QUESTIONARI!N1293:T1293,ESITI_QUESTIONARI!V1293:X1293,ESITI_QUESTIONARI!Z1293:AD1293,ESITI_QUESTIONARI!AF1293:AH1293,ESITI_QUESTIONARI!AJ1293:AL1293,ESITI_QUESTIONARI!AN1293,ESITI_QUESTIONARI!AQ1293)))</f>
        <v/>
      </c>
    </row>
    <row r="1294" spans="1:8">
      <c r="A1294" t="str">
        <f>IF(ESITI_QUESTIONARI!A1294="","",TRIM(ESITI_QUESTIONARI!A1294))</f>
        <v/>
      </c>
      <c r="B1294" t="str">
        <f t="shared" si="21"/>
        <v/>
      </c>
      <c r="C1294" t="str">
        <f>IF(ESITI_QUESTIONARI!C1294="","",TRIM(ESITI_QUESTIONARI!C1294))</f>
        <v/>
      </c>
      <c r="D1294" t="str">
        <f>IFERROR(UPPER(TRIM(ESITI_QUESTIONARI!U1294)),"")</f>
        <v/>
      </c>
      <c r="E1294" t="str">
        <f>IFERROR(UPPER(TRIM(ESITI_QUESTIONARI!Y1294)),"")</f>
        <v/>
      </c>
      <c r="F1294" t="str">
        <f>IFERROR(UPPER(TRIM(ESITI_QUESTIONARI!AE1294)),"")</f>
        <v/>
      </c>
      <c r="G1294" t="str">
        <f>IFERROR(UPPER(TRIM(ESITI_QUESTIONARI!AI1294)),"")</f>
        <v/>
      </c>
      <c r="H1294" s="8" t="str">
        <f>IF(C1294="","",IF(ISERROR(AVERAGE(ESITI_QUESTIONARI!N1294:T1294,ESITI_QUESTIONARI!V1294:X1294,ESITI_QUESTIONARI!Z1294:AD1294,ESITI_QUESTIONARI!AF1294:AH1294,ESITI_QUESTIONARI!AJ1294:AL1294,ESITI_QUESTIONARI!AN1294,ESITI_QUESTIONARI!AQ1294)),"NON RISPONDE",AVERAGE(ESITI_QUESTIONARI!N1294:T1294,ESITI_QUESTIONARI!V1294:X1294,ESITI_QUESTIONARI!Z1294:AD1294,ESITI_QUESTIONARI!AF1294:AH1294,ESITI_QUESTIONARI!AJ1294:AL1294,ESITI_QUESTIONARI!AN1294,ESITI_QUESTIONARI!AQ1294)))</f>
        <v/>
      </c>
    </row>
    <row r="1295" spans="1:8">
      <c r="A1295" t="str">
        <f>IF(ESITI_QUESTIONARI!A1295="","",TRIM(ESITI_QUESTIONARI!A1295))</f>
        <v/>
      </c>
      <c r="B1295" t="str">
        <f t="shared" si="21"/>
        <v/>
      </c>
      <c r="C1295" t="str">
        <f>IF(ESITI_QUESTIONARI!C1295="","",TRIM(ESITI_QUESTIONARI!C1295))</f>
        <v/>
      </c>
      <c r="D1295" t="str">
        <f>IFERROR(UPPER(TRIM(ESITI_QUESTIONARI!U1295)),"")</f>
        <v/>
      </c>
      <c r="E1295" t="str">
        <f>IFERROR(UPPER(TRIM(ESITI_QUESTIONARI!Y1295)),"")</f>
        <v/>
      </c>
      <c r="F1295" t="str">
        <f>IFERROR(UPPER(TRIM(ESITI_QUESTIONARI!AE1295)),"")</f>
        <v/>
      </c>
      <c r="G1295" t="str">
        <f>IFERROR(UPPER(TRIM(ESITI_QUESTIONARI!AI1295)),"")</f>
        <v/>
      </c>
      <c r="H1295" s="8" t="str">
        <f>IF(C1295="","",IF(ISERROR(AVERAGE(ESITI_QUESTIONARI!N1295:T1295,ESITI_QUESTIONARI!V1295:X1295,ESITI_QUESTIONARI!Z1295:AD1295,ESITI_QUESTIONARI!AF1295:AH1295,ESITI_QUESTIONARI!AJ1295:AL1295,ESITI_QUESTIONARI!AN1295,ESITI_QUESTIONARI!AQ1295)),"NON RISPONDE",AVERAGE(ESITI_QUESTIONARI!N1295:T1295,ESITI_QUESTIONARI!V1295:X1295,ESITI_QUESTIONARI!Z1295:AD1295,ESITI_QUESTIONARI!AF1295:AH1295,ESITI_QUESTIONARI!AJ1295:AL1295,ESITI_QUESTIONARI!AN1295,ESITI_QUESTIONARI!AQ1295)))</f>
        <v/>
      </c>
    </row>
    <row r="1296" spans="1:8">
      <c r="A1296" t="str">
        <f>IF(ESITI_QUESTIONARI!A1296="","",TRIM(ESITI_QUESTIONARI!A1296))</f>
        <v/>
      </c>
      <c r="B1296" t="str">
        <f t="shared" si="21"/>
        <v/>
      </c>
      <c r="C1296" t="str">
        <f>IF(ESITI_QUESTIONARI!C1296="","",TRIM(ESITI_QUESTIONARI!C1296))</f>
        <v/>
      </c>
      <c r="D1296" t="str">
        <f>IFERROR(UPPER(TRIM(ESITI_QUESTIONARI!U1296)),"")</f>
        <v/>
      </c>
      <c r="E1296" t="str">
        <f>IFERROR(UPPER(TRIM(ESITI_QUESTIONARI!Y1296)),"")</f>
        <v/>
      </c>
      <c r="F1296" t="str">
        <f>IFERROR(UPPER(TRIM(ESITI_QUESTIONARI!AE1296)),"")</f>
        <v/>
      </c>
      <c r="G1296" t="str">
        <f>IFERROR(UPPER(TRIM(ESITI_QUESTIONARI!AI1296)),"")</f>
        <v/>
      </c>
      <c r="H1296" s="8" t="str">
        <f>IF(C1296="","",IF(ISERROR(AVERAGE(ESITI_QUESTIONARI!N1296:T1296,ESITI_QUESTIONARI!V1296:X1296,ESITI_QUESTIONARI!Z1296:AD1296,ESITI_QUESTIONARI!AF1296:AH1296,ESITI_QUESTIONARI!AJ1296:AL1296,ESITI_QUESTIONARI!AN1296,ESITI_QUESTIONARI!AQ1296)),"NON RISPONDE",AVERAGE(ESITI_QUESTIONARI!N1296:T1296,ESITI_QUESTIONARI!V1296:X1296,ESITI_QUESTIONARI!Z1296:AD1296,ESITI_QUESTIONARI!AF1296:AH1296,ESITI_QUESTIONARI!AJ1296:AL1296,ESITI_QUESTIONARI!AN1296,ESITI_QUESTIONARI!AQ1296)))</f>
        <v/>
      </c>
    </row>
    <row r="1297" spans="1:8">
      <c r="A1297" t="str">
        <f>IF(ESITI_QUESTIONARI!A1297="","",TRIM(ESITI_QUESTIONARI!A1297))</f>
        <v/>
      </c>
      <c r="B1297" t="str">
        <f t="shared" si="21"/>
        <v/>
      </c>
      <c r="C1297" t="str">
        <f>IF(ESITI_QUESTIONARI!C1297="","",TRIM(ESITI_QUESTIONARI!C1297))</f>
        <v/>
      </c>
      <c r="D1297" t="str">
        <f>IFERROR(UPPER(TRIM(ESITI_QUESTIONARI!U1297)),"")</f>
        <v/>
      </c>
      <c r="E1297" t="str">
        <f>IFERROR(UPPER(TRIM(ESITI_QUESTIONARI!Y1297)),"")</f>
        <v/>
      </c>
      <c r="F1297" t="str">
        <f>IFERROR(UPPER(TRIM(ESITI_QUESTIONARI!AE1297)),"")</f>
        <v/>
      </c>
      <c r="G1297" t="str">
        <f>IFERROR(UPPER(TRIM(ESITI_QUESTIONARI!AI1297)),"")</f>
        <v/>
      </c>
      <c r="H1297" s="8" t="str">
        <f>IF(C1297="","",IF(ISERROR(AVERAGE(ESITI_QUESTIONARI!N1297:T1297,ESITI_QUESTIONARI!V1297:X1297,ESITI_QUESTIONARI!Z1297:AD1297,ESITI_QUESTIONARI!AF1297:AH1297,ESITI_QUESTIONARI!AJ1297:AL1297,ESITI_QUESTIONARI!AN1297,ESITI_QUESTIONARI!AQ1297)),"NON RISPONDE",AVERAGE(ESITI_QUESTIONARI!N1297:T1297,ESITI_QUESTIONARI!V1297:X1297,ESITI_QUESTIONARI!Z1297:AD1297,ESITI_QUESTIONARI!AF1297:AH1297,ESITI_QUESTIONARI!AJ1297:AL1297,ESITI_QUESTIONARI!AN1297,ESITI_QUESTIONARI!AQ1297)))</f>
        <v/>
      </c>
    </row>
    <row r="1298" spans="1:8">
      <c r="A1298" t="str">
        <f>IF(ESITI_QUESTIONARI!A1298="","",TRIM(ESITI_QUESTIONARI!A1298))</f>
        <v/>
      </c>
      <c r="B1298" t="str">
        <f t="shared" si="21"/>
        <v/>
      </c>
      <c r="C1298" t="str">
        <f>IF(ESITI_QUESTIONARI!C1298="","",TRIM(ESITI_QUESTIONARI!C1298))</f>
        <v/>
      </c>
      <c r="D1298" t="str">
        <f>IFERROR(UPPER(TRIM(ESITI_QUESTIONARI!U1298)),"")</f>
        <v/>
      </c>
      <c r="E1298" t="str">
        <f>IFERROR(UPPER(TRIM(ESITI_QUESTIONARI!Y1298)),"")</f>
        <v/>
      </c>
      <c r="F1298" t="str">
        <f>IFERROR(UPPER(TRIM(ESITI_QUESTIONARI!AE1298)),"")</f>
        <v/>
      </c>
      <c r="G1298" t="str">
        <f>IFERROR(UPPER(TRIM(ESITI_QUESTIONARI!AI1298)),"")</f>
        <v/>
      </c>
      <c r="H1298" s="8" t="str">
        <f>IF(C1298="","",IF(ISERROR(AVERAGE(ESITI_QUESTIONARI!N1298:T1298,ESITI_QUESTIONARI!V1298:X1298,ESITI_QUESTIONARI!Z1298:AD1298,ESITI_QUESTIONARI!AF1298:AH1298,ESITI_QUESTIONARI!AJ1298:AL1298,ESITI_QUESTIONARI!AN1298,ESITI_QUESTIONARI!AQ1298)),"NON RISPONDE",AVERAGE(ESITI_QUESTIONARI!N1298:T1298,ESITI_QUESTIONARI!V1298:X1298,ESITI_QUESTIONARI!Z1298:AD1298,ESITI_QUESTIONARI!AF1298:AH1298,ESITI_QUESTIONARI!AJ1298:AL1298,ESITI_QUESTIONARI!AN1298,ESITI_QUESTIONARI!AQ1298)))</f>
        <v/>
      </c>
    </row>
    <row r="1299" spans="1:8">
      <c r="A1299" t="str">
        <f>IF(ESITI_QUESTIONARI!A1299="","",TRIM(ESITI_QUESTIONARI!A1299))</f>
        <v/>
      </c>
      <c r="B1299" t="str">
        <f t="shared" si="21"/>
        <v/>
      </c>
      <c r="C1299" t="str">
        <f>IF(ESITI_QUESTIONARI!C1299="","",TRIM(ESITI_QUESTIONARI!C1299))</f>
        <v/>
      </c>
      <c r="D1299" t="str">
        <f>IFERROR(UPPER(TRIM(ESITI_QUESTIONARI!U1299)),"")</f>
        <v/>
      </c>
      <c r="E1299" t="str">
        <f>IFERROR(UPPER(TRIM(ESITI_QUESTIONARI!Y1299)),"")</f>
        <v/>
      </c>
      <c r="F1299" t="str">
        <f>IFERROR(UPPER(TRIM(ESITI_QUESTIONARI!AE1299)),"")</f>
        <v/>
      </c>
      <c r="G1299" t="str">
        <f>IFERROR(UPPER(TRIM(ESITI_QUESTIONARI!AI1299)),"")</f>
        <v/>
      </c>
      <c r="H1299" s="8" t="str">
        <f>IF(C1299="","",IF(ISERROR(AVERAGE(ESITI_QUESTIONARI!N1299:T1299,ESITI_QUESTIONARI!V1299:X1299,ESITI_QUESTIONARI!Z1299:AD1299,ESITI_QUESTIONARI!AF1299:AH1299,ESITI_QUESTIONARI!AJ1299:AL1299,ESITI_QUESTIONARI!AN1299,ESITI_QUESTIONARI!AQ1299)),"NON RISPONDE",AVERAGE(ESITI_QUESTIONARI!N1299:T1299,ESITI_QUESTIONARI!V1299:X1299,ESITI_QUESTIONARI!Z1299:AD1299,ESITI_QUESTIONARI!AF1299:AH1299,ESITI_QUESTIONARI!AJ1299:AL1299,ESITI_QUESTIONARI!AN1299,ESITI_QUESTIONARI!AQ1299)))</f>
        <v/>
      </c>
    </row>
    <row r="1300" spans="1:8">
      <c r="A1300" t="str">
        <f>IF(ESITI_QUESTIONARI!A1300="","",TRIM(ESITI_QUESTIONARI!A1300))</f>
        <v/>
      </c>
      <c r="B1300" t="str">
        <f t="shared" si="21"/>
        <v/>
      </c>
      <c r="C1300" t="str">
        <f>IF(ESITI_QUESTIONARI!C1300="","",TRIM(ESITI_QUESTIONARI!C1300))</f>
        <v/>
      </c>
      <c r="D1300" t="str">
        <f>IFERROR(UPPER(TRIM(ESITI_QUESTIONARI!U1300)),"")</f>
        <v/>
      </c>
      <c r="E1300" t="str">
        <f>IFERROR(UPPER(TRIM(ESITI_QUESTIONARI!Y1300)),"")</f>
        <v/>
      </c>
      <c r="F1300" t="str">
        <f>IFERROR(UPPER(TRIM(ESITI_QUESTIONARI!AE1300)),"")</f>
        <v/>
      </c>
      <c r="G1300" t="str">
        <f>IFERROR(UPPER(TRIM(ESITI_QUESTIONARI!AI1300)),"")</f>
        <v/>
      </c>
      <c r="H1300" s="8" t="str">
        <f>IF(C1300="","",IF(ISERROR(AVERAGE(ESITI_QUESTIONARI!N1300:T1300,ESITI_QUESTIONARI!V1300:X1300,ESITI_QUESTIONARI!Z1300:AD1300,ESITI_QUESTIONARI!AF1300:AH1300,ESITI_QUESTIONARI!AJ1300:AL1300,ESITI_QUESTIONARI!AN1300,ESITI_QUESTIONARI!AQ1300)),"NON RISPONDE",AVERAGE(ESITI_QUESTIONARI!N1300:T1300,ESITI_QUESTIONARI!V1300:X1300,ESITI_QUESTIONARI!Z1300:AD1300,ESITI_QUESTIONARI!AF1300:AH1300,ESITI_QUESTIONARI!AJ1300:AL1300,ESITI_QUESTIONARI!AN1300,ESITI_QUESTIONARI!AQ1300)))</f>
        <v/>
      </c>
    </row>
    <row r="1301" spans="1:8">
      <c r="A1301" t="str">
        <f>IF(ESITI_QUESTIONARI!A1301="","",TRIM(ESITI_QUESTIONARI!A1301))</f>
        <v/>
      </c>
      <c r="B1301" t="str">
        <f t="shared" si="21"/>
        <v/>
      </c>
      <c r="C1301" t="str">
        <f>IF(ESITI_QUESTIONARI!C1301="","",TRIM(ESITI_QUESTIONARI!C1301))</f>
        <v/>
      </c>
      <c r="D1301" t="str">
        <f>IFERROR(UPPER(TRIM(ESITI_QUESTIONARI!U1301)),"")</f>
        <v/>
      </c>
      <c r="E1301" t="str">
        <f>IFERROR(UPPER(TRIM(ESITI_QUESTIONARI!Y1301)),"")</f>
        <v/>
      </c>
      <c r="F1301" t="str">
        <f>IFERROR(UPPER(TRIM(ESITI_QUESTIONARI!AE1301)),"")</f>
        <v/>
      </c>
      <c r="G1301" t="str">
        <f>IFERROR(UPPER(TRIM(ESITI_QUESTIONARI!AI1301)),"")</f>
        <v/>
      </c>
      <c r="H1301" s="8" t="str">
        <f>IF(C1301="","",IF(ISERROR(AVERAGE(ESITI_QUESTIONARI!N1301:T1301,ESITI_QUESTIONARI!V1301:X1301,ESITI_QUESTIONARI!Z1301:AD1301,ESITI_QUESTIONARI!AF1301:AH1301,ESITI_QUESTIONARI!AJ1301:AL1301,ESITI_QUESTIONARI!AN1301,ESITI_QUESTIONARI!AQ1301)),"NON RISPONDE",AVERAGE(ESITI_QUESTIONARI!N1301:T1301,ESITI_QUESTIONARI!V1301:X1301,ESITI_QUESTIONARI!Z1301:AD1301,ESITI_QUESTIONARI!AF1301:AH1301,ESITI_QUESTIONARI!AJ1301:AL1301,ESITI_QUESTIONARI!AN1301,ESITI_QUESTIONARI!AQ1301)))</f>
        <v/>
      </c>
    </row>
    <row r="1302" spans="1:8">
      <c r="A1302" t="str">
        <f>IF(ESITI_QUESTIONARI!A1302="","",TRIM(ESITI_QUESTIONARI!A1302))</f>
        <v/>
      </c>
      <c r="B1302" t="str">
        <f t="shared" si="21"/>
        <v/>
      </c>
      <c r="C1302" t="str">
        <f>IF(ESITI_QUESTIONARI!C1302="","",TRIM(ESITI_QUESTIONARI!C1302))</f>
        <v/>
      </c>
      <c r="D1302" t="str">
        <f>IFERROR(UPPER(TRIM(ESITI_QUESTIONARI!U1302)),"")</f>
        <v/>
      </c>
      <c r="E1302" t="str">
        <f>IFERROR(UPPER(TRIM(ESITI_QUESTIONARI!Y1302)),"")</f>
        <v/>
      </c>
      <c r="F1302" t="str">
        <f>IFERROR(UPPER(TRIM(ESITI_QUESTIONARI!AE1302)),"")</f>
        <v/>
      </c>
      <c r="G1302" t="str">
        <f>IFERROR(UPPER(TRIM(ESITI_QUESTIONARI!AI1302)),"")</f>
        <v/>
      </c>
      <c r="H1302" s="8" t="str">
        <f>IF(C1302="","",IF(ISERROR(AVERAGE(ESITI_QUESTIONARI!N1302:T1302,ESITI_QUESTIONARI!V1302:X1302,ESITI_QUESTIONARI!Z1302:AD1302,ESITI_QUESTIONARI!AF1302:AH1302,ESITI_QUESTIONARI!AJ1302:AL1302,ESITI_QUESTIONARI!AN1302,ESITI_QUESTIONARI!AQ1302)),"NON RISPONDE",AVERAGE(ESITI_QUESTIONARI!N1302:T1302,ESITI_QUESTIONARI!V1302:X1302,ESITI_QUESTIONARI!Z1302:AD1302,ESITI_QUESTIONARI!AF1302:AH1302,ESITI_QUESTIONARI!AJ1302:AL1302,ESITI_QUESTIONARI!AN1302,ESITI_QUESTIONARI!AQ1302)))</f>
        <v/>
      </c>
    </row>
    <row r="1303" spans="1:8">
      <c r="A1303" t="str">
        <f>IF(ESITI_QUESTIONARI!A1303="","",TRIM(ESITI_QUESTIONARI!A1303))</f>
        <v/>
      </c>
      <c r="B1303" t="str">
        <f t="shared" si="21"/>
        <v/>
      </c>
      <c r="C1303" t="str">
        <f>IF(ESITI_QUESTIONARI!C1303="","",TRIM(ESITI_QUESTIONARI!C1303))</f>
        <v/>
      </c>
      <c r="D1303" t="str">
        <f>IFERROR(UPPER(TRIM(ESITI_QUESTIONARI!U1303)),"")</f>
        <v/>
      </c>
      <c r="E1303" t="str">
        <f>IFERROR(UPPER(TRIM(ESITI_QUESTIONARI!Y1303)),"")</f>
        <v/>
      </c>
      <c r="F1303" t="str">
        <f>IFERROR(UPPER(TRIM(ESITI_QUESTIONARI!AE1303)),"")</f>
        <v/>
      </c>
      <c r="G1303" t="str">
        <f>IFERROR(UPPER(TRIM(ESITI_QUESTIONARI!AI1303)),"")</f>
        <v/>
      </c>
      <c r="H1303" s="8" t="str">
        <f>IF(C1303="","",IF(ISERROR(AVERAGE(ESITI_QUESTIONARI!N1303:T1303,ESITI_QUESTIONARI!V1303:X1303,ESITI_QUESTIONARI!Z1303:AD1303,ESITI_QUESTIONARI!AF1303:AH1303,ESITI_QUESTIONARI!AJ1303:AL1303,ESITI_QUESTIONARI!AN1303,ESITI_QUESTIONARI!AQ1303)),"NON RISPONDE",AVERAGE(ESITI_QUESTIONARI!N1303:T1303,ESITI_QUESTIONARI!V1303:X1303,ESITI_QUESTIONARI!Z1303:AD1303,ESITI_QUESTIONARI!AF1303:AH1303,ESITI_QUESTIONARI!AJ1303:AL1303,ESITI_QUESTIONARI!AN1303,ESITI_QUESTIONARI!AQ1303)))</f>
        <v/>
      </c>
    </row>
    <row r="1304" spans="1:8">
      <c r="A1304" t="str">
        <f>IF(ESITI_QUESTIONARI!A1304="","",TRIM(ESITI_QUESTIONARI!A1304))</f>
        <v/>
      </c>
      <c r="B1304" t="str">
        <f t="shared" si="21"/>
        <v/>
      </c>
      <c r="C1304" t="str">
        <f>IF(ESITI_QUESTIONARI!C1304="","",TRIM(ESITI_QUESTIONARI!C1304))</f>
        <v/>
      </c>
      <c r="D1304" t="str">
        <f>IFERROR(UPPER(TRIM(ESITI_QUESTIONARI!U1304)),"")</f>
        <v/>
      </c>
      <c r="E1304" t="str">
        <f>IFERROR(UPPER(TRIM(ESITI_QUESTIONARI!Y1304)),"")</f>
        <v/>
      </c>
      <c r="F1304" t="str">
        <f>IFERROR(UPPER(TRIM(ESITI_QUESTIONARI!AE1304)),"")</f>
        <v/>
      </c>
      <c r="G1304" t="str">
        <f>IFERROR(UPPER(TRIM(ESITI_QUESTIONARI!AI1304)),"")</f>
        <v/>
      </c>
      <c r="H1304" s="8" t="str">
        <f>IF(C1304="","",IF(ISERROR(AVERAGE(ESITI_QUESTIONARI!N1304:T1304,ESITI_QUESTIONARI!V1304:X1304,ESITI_QUESTIONARI!Z1304:AD1304,ESITI_QUESTIONARI!AF1304:AH1304,ESITI_QUESTIONARI!AJ1304:AL1304,ESITI_QUESTIONARI!AN1304,ESITI_QUESTIONARI!AQ1304)),"NON RISPONDE",AVERAGE(ESITI_QUESTIONARI!N1304:T1304,ESITI_QUESTIONARI!V1304:X1304,ESITI_QUESTIONARI!Z1304:AD1304,ESITI_QUESTIONARI!AF1304:AH1304,ESITI_QUESTIONARI!AJ1304:AL1304,ESITI_QUESTIONARI!AN1304,ESITI_QUESTIONARI!AQ1304)))</f>
        <v/>
      </c>
    </row>
    <row r="1305" spans="1:8">
      <c r="A1305" t="str">
        <f>IF(ESITI_QUESTIONARI!A1305="","",TRIM(ESITI_QUESTIONARI!A1305))</f>
        <v/>
      </c>
      <c r="B1305" t="str">
        <f t="shared" si="21"/>
        <v/>
      </c>
      <c r="C1305" t="str">
        <f>IF(ESITI_QUESTIONARI!C1305="","",TRIM(ESITI_QUESTIONARI!C1305))</f>
        <v/>
      </c>
      <c r="D1305" t="str">
        <f>IFERROR(UPPER(TRIM(ESITI_QUESTIONARI!U1305)),"")</f>
        <v/>
      </c>
      <c r="E1305" t="str">
        <f>IFERROR(UPPER(TRIM(ESITI_QUESTIONARI!Y1305)),"")</f>
        <v/>
      </c>
      <c r="F1305" t="str">
        <f>IFERROR(UPPER(TRIM(ESITI_QUESTIONARI!AE1305)),"")</f>
        <v/>
      </c>
      <c r="G1305" t="str">
        <f>IFERROR(UPPER(TRIM(ESITI_QUESTIONARI!AI1305)),"")</f>
        <v/>
      </c>
      <c r="H1305" s="8" t="str">
        <f>IF(C1305="","",IF(ISERROR(AVERAGE(ESITI_QUESTIONARI!N1305:T1305,ESITI_QUESTIONARI!V1305:X1305,ESITI_QUESTIONARI!Z1305:AD1305,ESITI_QUESTIONARI!AF1305:AH1305,ESITI_QUESTIONARI!AJ1305:AL1305,ESITI_QUESTIONARI!AN1305,ESITI_QUESTIONARI!AQ1305)),"NON RISPONDE",AVERAGE(ESITI_QUESTIONARI!N1305:T1305,ESITI_QUESTIONARI!V1305:X1305,ESITI_QUESTIONARI!Z1305:AD1305,ESITI_QUESTIONARI!AF1305:AH1305,ESITI_QUESTIONARI!AJ1305:AL1305,ESITI_QUESTIONARI!AN1305,ESITI_QUESTIONARI!AQ1305)))</f>
        <v/>
      </c>
    </row>
    <row r="1306" spans="1:8">
      <c r="A1306" t="str">
        <f>IF(ESITI_QUESTIONARI!A1306="","",TRIM(ESITI_QUESTIONARI!A1306))</f>
        <v/>
      </c>
      <c r="B1306" t="str">
        <f t="shared" si="21"/>
        <v/>
      </c>
      <c r="C1306" t="str">
        <f>IF(ESITI_QUESTIONARI!C1306="","",TRIM(ESITI_QUESTIONARI!C1306))</f>
        <v/>
      </c>
      <c r="D1306" t="str">
        <f>IFERROR(UPPER(TRIM(ESITI_QUESTIONARI!U1306)),"")</f>
        <v/>
      </c>
      <c r="E1306" t="str">
        <f>IFERROR(UPPER(TRIM(ESITI_QUESTIONARI!Y1306)),"")</f>
        <v/>
      </c>
      <c r="F1306" t="str">
        <f>IFERROR(UPPER(TRIM(ESITI_QUESTIONARI!AE1306)),"")</f>
        <v/>
      </c>
      <c r="G1306" t="str">
        <f>IFERROR(UPPER(TRIM(ESITI_QUESTIONARI!AI1306)),"")</f>
        <v/>
      </c>
      <c r="H1306" s="8" t="str">
        <f>IF(C1306="","",IF(ISERROR(AVERAGE(ESITI_QUESTIONARI!N1306:T1306,ESITI_QUESTIONARI!V1306:X1306,ESITI_QUESTIONARI!Z1306:AD1306,ESITI_QUESTIONARI!AF1306:AH1306,ESITI_QUESTIONARI!AJ1306:AL1306,ESITI_QUESTIONARI!AN1306,ESITI_QUESTIONARI!AQ1306)),"NON RISPONDE",AVERAGE(ESITI_QUESTIONARI!N1306:T1306,ESITI_QUESTIONARI!V1306:X1306,ESITI_QUESTIONARI!Z1306:AD1306,ESITI_QUESTIONARI!AF1306:AH1306,ESITI_QUESTIONARI!AJ1306:AL1306,ESITI_QUESTIONARI!AN1306,ESITI_QUESTIONARI!AQ1306)))</f>
        <v/>
      </c>
    </row>
    <row r="1307" spans="1:8">
      <c r="A1307" t="str">
        <f>IF(ESITI_QUESTIONARI!A1307="","",TRIM(ESITI_QUESTIONARI!A1307))</f>
        <v/>
      </c>
      <c r="B1307" t="str">
        <f t="shared" si="21"/>
        <v/>
      </c>
      <c r="C1307" t="str">
        <f>IF(ESITI_QUESTIONARI!C1307="","",TRIM(ESITI_QUESTIONARI!C1307))</f>
        <v/>
      </c>
      <c r="D1307" t="str">
        <f>IFERROR(UPPER(TRIM(ESITI_QUESTIONARI!U1307)),"")</f>
        <v/>
      </c>
      <c r="E1307" t="str">
        <f>IFERROR(UPPER(TRIM(ESITI_QUESTIONARI!Y1307)),"")</f>
        <v/>
      </c>
      <c r="F1307" t="str">
        <f>IFERROR(UPPER(TRIM(ESITI_QUESTIONARI!AE1307)),"")</f>
        <v/>
      </c>
      <c r="G1307" t="str">
        <f>IFERROR(UPPER(TRIM(ESITI_QUESTIONARI!AI1307)),"")</f>
        <v/>
      </c>
      <c r="H1307" s="8" t="str">
        <f>IF(C1307="","",IF(ISERROR(AVERAGE(ESITI_QUESTIONARI!N1307:T1307,ESITI_QUESTIONARI!V1307:X1307,ESITI_QUESTIONARI!Z1307:AD1307,ESITI_QUESTIONARI!AF1307:AH1307,ESITI_QUESTIONARI!AJ1307:AL1307,ESITI_QUESTIONARI!AN1307,ESITI_QUESTIONARI!AQ1307)),"NON RISPONDE",AVERAGE(ESITI_QUESTIONARI!N1307:T1307,ESITI_QUESTIONARI!V1307:X1307,ESITI_QUESTIONARI!Z1307:AD1307,ESITI_QUESTIONARI!AF1307:AH1307,ESITI_QUESTIONARI!AJ1307:AL1307,ESITI_QUESTIONARI!AN1307,ESITI_QUESTIONARI!AQ1307)))</f>
        <v/>
      </c>
    </row>
    <row r="1308" spans="1:8">
      <c r="A1308" t="str">
        <f>IF(ESITI_QUESTIONARI!A1308="","",TRIM(ESITI_QUESTIONARI!A1308))</f>
        <v/>
      </c>
      <c r="B1308" t="str">
        <f t="shared" si="21"/>
        <v/>
      </c>
      <c r="C1308" t="str">
        <f>IF(ESITI_QUESTIONARI!C1308="","",TRIM(ESITI_QUESTIONARI!C1308))</f>
        <v/>
      </c>
      <c r="D1308" t="str">
        <f>IFERROR(UPPER(TRIM(ESITI_QUESTIONARI!U1308)),"")</f>
        <v/>
      </c>
      <c r="E1308" t="str">
        <f>IFERROR(UPPER(TRIM(ESITI_QUESTIONARI!Y1308)),"")</f>
        <v/>
      </c>
      <c r="F1308" t="str">
        <f>IFERROR(UPPER(TRIM(ESITI_QUESTIONARI!AE1308)),"")</f>
        <v/>
      </c>
      <c r="G1308" t="str">
        <f>IFERROR(UPPER(TRIM(ESITI_QUESTIONARI!AI1308)),"")</f>
        <v/>
      </c>
      <c r="H1308" s="8" t="str">
        <f>IF(C1308="","",IF(ISERROR(AVERAGE(ESITI_QUESTIONARI!N1308:T1308,ESITI_QUESTIONARI!V1308:X1308,ESITI_QUESTIONARI!Z1308:AD1308,ESITI_QUESTIONARI!AF1308:AH1308,ESITI_QUESTIONARI!AJ1308:AL1308,ESITI_QUESTIONARI!AN1308,ESITI_QUESTIONARI!AQ1308)),"NON RISPONDE",AVERAGE(ESITI_QUESTIONARI!N1308:T1308,ESITI_QUESTIONARI!V1308:X1308,ESITI_QUESTIONARI!Z1308:AD1308,ESITI_QUESTIONARI!AF1308:AH1308,ESITI_QUESTIONARI!AJ1308:AL1308,ESITI_QUESTIONARI!AN1308,ESITI_QUESTIONARI!AQ1308)))</f>
        <v/>
      </c>
    </row>
    <row r="1309" spans="1:8">
      <c r="A1309" t="str">
        <f>IF(ESITI_QUESTIONARI!A1309="","",TRIM(ESITI_QUESTIONARI!A1309))</f>
        <v/>
      </c>
      <c r="B1309" t="str">
        <f t="shared" si="21"/>
        <v/>
      </c>
      <c r="C1309" t="str">
        <f>IF(ESITI_QUESTIONARI!C1309="","",TRIM(ESITI_QUESTIONARI!C1309))</f>
        <v/>
      </c>
      <c r="D1309" t="str">
        <f>IFERROR(UPPER(TRIM(ESITI_QUESTIONARI!U1309)),"")</f>
        <v/>
      </c>
      <c r="E1309" t="str">
        <f>IFERROR(UPPER(TRIM(ESITI_QUESTIONARI!Y1309)),"")</f>
        <v/>
      </c>
      <c r="F1309" t="str">
        <f>IFERROR(UPPER(TRIM(ESITI_QUESTIONARI!AE1309)),"")</f>
        <v/>
      </c>
      <c r="G1309" t="str">
        <f>IFERROR(UPPER(TRIM(ESITI_QUESTIONARI!AI1309)),"")</f>
        <v/>
      </c>
      <c r="H1309" s="8" t="str">
        <f>IF(C1309="","",IF(ISERROR(AVERAGE(ESITI_QUESTIONARI!N1309:T1309,ESITI_QUESTIONARI!V1309:X1309,ESITI_QUESTIONARI!Z1309:AD1309,ESITI_QUESTIONARI!AF1309:AH1309,ESITI_QUESTIONARI!AJ1309:AL1309,ESITI_QUESTIONARI!AN1309,ESITI_QUESTIONARI!AQ1309)),"NON RISPONDE",AVERAGE(ESITI_QUESTIONARI!N1309:T1309,ESITI_QUESTIONARI!V1309:X1309,ESITI_QUESTIONARI!Z1309:AD1309,ESITI_QUESTIONARI!AF1309:AH1309,ESITI_QUESTIONARI!AJ1309:AL1309,ESITI_QUESTIONARI!AN1309,ESITI_QUESTIONARI!AQ1309)))</f>
        <v/>
      </c>
    </row>
    <row r="1310" spans="1:8">
      <c r="A1310" t="str">
        <f>IF(ESITI_QUESTIONARI!A1310="","",TRIM(ESITI_QUESTIONARI!A1310))</f>
        <v/>
      </c>
      <c r="B1310" t="str">
        <f t="shared" si="21"/>
        <v/>
      </c>
      <c r="C1310" t="str">
        <f>IF(ESITI_QUESTIONARI!C1310="","",TRIM(ESITI_QUESTIONARI!C1310))</f>
        <v/>
      </c>
      <c r="D1310" t="str">
        <f>IFERROR(UPPER(TRIM(ESITI_QUESTIONARI!U1310)),"")</f>
        <v/>
      </c>
      <c r="E1310" t="str">
        <f>IFERROR(UPPER(TRIM(ESITI_QUESTIONARI!Y1310)),"")</f>
        <v/>
      </c>
      <c r="F1310" t="str">
        <f>IFERROR(UPPER(TRIM(ESITI_QUESTIONARI!AE1310)),"")</f>
        <v/>
      </c>
      <c r="G1310" t="str">
        <f>IFERROR(UPPER(TRIM(ESITI_QUESTIONARI!AI1310)),"")</f>
        <v/>
      </c>
      <c r="H1310" s="8" t="str">
        <f>IF(C1310="","",IF(ISERROR(AVERAGE(ESITI_QUESTIONARI!N1310:T1310,ESITI_QUESTIONARI!V1310:X1310,ESITI_QUESTIONARI!Z1310:AD1310,ESITI_QUESTIONARI!AF1310:AH1310,ESITI_QUESTIONARI!AJ1310:AL1310,ESITI_QUESTIONARI!AN1310,ESITI_QUESTIONARI!AQ1310)),"NON RISPONDE",AVERAGE(ESITI_QUESTIONARI!N1310:T1310,ESITI_QUESTIONARI!V1310:X1310,ESITI_QUESTIONARI!Z1310:AD1310,ESITI_QUESTIONARI!AF1310:AH1310,ESITI_QUESTIONARI!AJ1310:AL1310,ESITI_QUESTIONARI!AN1310,ESITI_QUESTIONARI!AQ1310)))</f>
        <v/>
      </c>
    </row>
    <row r="1311" spans="1:8">
      <c r="A1311" t="str">
        <f>IF(ESITI_QUESTIONARI!A1311="","",TRIM(ESITI_QUESTIONARI!A1311))</f>
        <v/>
      </c>
      <c r="B1311" t="str">
        <f t="shared" si="21"/>
        <v/>
      </c>
      <c r="C1311" t="str">
        <f>IF(ESITI_QUESTIONARI!C1311="","",TRIM(ESITI_QUESTIONARI!C1311))</f>
        <v/>
      </c>
      <c r="D1311" t="str">
        <f>IFERROR(UPPER(TRIM(ESITI_QUESTIONARI!U1311)),"")</f>
        <v/>
      </c>
      <c r="E1311" t="str">
        <f>IFERROR(UPPER(TRIM(ESITI_QUESTIONARI!Y1311)),"")</f>
        <v/>
      </c>
      <c r="F1311" t="str">
        <f>IFERROR(UPPER(TRIM(ESITI_QUESTIONARI!AE1311)),"")</f>
        <v/>
      </c>
      <c r="G1311" t="str">
        <f>IFERROR(UPPER(TRIM(ESITI_QUESTIONARI!AI1311)),"")</f>
        <v/>
      </c>
      <c r="H1311" s="8" t="str">
        <f>IF(C1311="","",IF(ISERROR(AVERAGE(ESITI_QUESTIONARI!N1311:T1311,ESITI_QUESTIONARI!V1311:X1311,ESITI_QUESTIONARI!Z1311:AD1311,ESITI_QUESTIONARI!AF1311:AH1311,ESITI_QUESTIONARI!AJ1311:AL1311,ESITI_QUESTIONARI!AN1311,ESITI_QUESTIONARI!AQ1311)),"NON RISPONDE",AVERAGE(ESITI_QUESTIONARI!N1311:T1311,ESITI_QUESTIONARI!V1311:X1311,ESITI_QUESTIONARI!Z1311:AD1311,ESITI_QUESTIONARI!AF1311:AH1311,ESITI_QUESTIONARI!AJ1311:AL1311,ESITI_QUESTIONARI!AN1311,ESITI_QUESTIONARI!AQ1311)))</f>
        <v/>
      </c>
    </row>
    <row r="1312" spans="1:8">
      <c r="A1312" t="str">
        <f>IF(ESITI_QUESTIONARI!A1312="","",TRIM(ESITI_QUESTIONARI!A1312))</f>
        <v/>
      </c>
      <c r="B1312" t="str">
        <f t="shared" si="21"/>
        <v/>
      </c>
      <c r="C1312" t="str">
        <f>IF(ESITI_QUESTIONARI!C1312="","",TRIM(ESITI_QUESTIONARI!C1312))</f>
        <v/>
      </c>
      <c r="D1312" t="str">
        <f>IFERROR(UPPER(TRIM(ESITI_QUESTIONARI!U1312)),"")</f>
        <v/>
      </c>
      <c r="E1312" t="str">
        <f>IFERROR(UPPER(TRIM(ESITI_QUESTIONARI!Y1312)),"")</f>
        <v/>
      </c>
      <c r="F1312" t="str">
        <f>IFERROR(UPPER(TRIM(ESITI_QUESTIONARI!AE1312)),"")</f>
        <v/>
      </c>
      <c r="G1312" t="str">
        <f>IFERROR(UPPER(TRIM(ESITI_QUESTIONARI!AI1312)),"")</f>
        <v/>
      </c>
      <c r="H1312" s="8" t="str">
        <f>IF(C1312="","",IF(ISERROR(AVERAGE(ESITI_QUESTIONARI!N1312:T1312,ESITI_QUESTIONARI!V1312:X1312,ESITI_QUESTIONARI!Z1312:AD1312,ESITI_QUESTIONARI!AF1312:AH1312,ESITI_QUESTIONARI!AJ1312:AL1312,ESITI_QUESTIONARI!AN1312,ESITI_QUESTIONARI!AQ1312)),"NON RISPONDE",AVERAGE(ESITI_QUESTIONARI!N1312:T1312,ESITI_QUESTIONARI!V1312:X1312,ESITI_QUESTIONARI!Z1312:AD1312,ESITI_QUESTIONARI!AF1312:AH1312,ESITI_QUESTIONARI!AJ1312:AL1312,ESITI_QUESTIONARI!AN1312,ESITI_QUESTIONARI!AQ1312)))</f>
        <v/>
      </c>
    </row>
    <row r="1313" spans="1:8">
      <c r="A1313" t="str">
        <f>IF(ESITI_QUESTIONARI!A1313="","",TRIM(ESITI_QUESTIONARI!A1313))</f>
        <v/>
      </c>
      <c r="B1313" t="str">
        <f t="shared" si="21"/>
        <v/>
      </c>
      <c r="C1313" t="str">
        <f>IF(ESITI_QUESTIONARI!C1313="","",TRIM(ESITI_QUESTIONARI!C1313))</f>
        <v/>
      </c>
      <c r="D1313" t="str">
        <f>IFERROR(UPPER(TRIM(ESITI_QUESTIONARI!U1313)),"")</f>
        <v/>
      </c>
      <c r="E1313" t="str">
        <f>IFERROR(UPPER(TRIM(ESITI_QUESTIONARI!Y1313)),"")</f>
        <v/>
      </c>
      <c r="F1313" t="str">
        <f>IFERROR(UPPER(TRIM(ESITI_QUESTIONARI!AE1313)),"")</f>
        <v/>
      </c>
      <c r="G1313" t="str">
        <f>IFERROR(UPPER(TRIM(ESITI_QUESTIONARI!AI1313)),"")</f>
        <v/>
      </c>
      <c r="H1313" s="8" t="str">
        <f>IF(C1313="","",IF(ISERROR(AVERAGE(ESITI_QUESTIONARI!N1313:T1313,ESITI_QUESTIONARI!V1313:X1313,ESITI_QUESTIONARI!Z1313:AD1313,ESITI_QUESTIONARI!AF1313:AH1313,ESITI_QUESTIONARI!AJ1313:AL1313,ESITI_QUESTIONARI!AN1313,ESITI_QUESTIONARI!AQ1313)),"NON RISPONDE",AVERAGE(ESITI_QUESTIONARI!N1313:T1313,ESITI_QUESTIONARI!V1313:X1313,ESITI_QUESTIONARI!Z1313:AD1313,ESITI_QUESTIONARI!AF1313:AH1313,ESITI_QUESTIONARI!AJ1313:AL1313,ESITI_QUESTIONARI!AN1313,ESITI_QUESTIONARI!AQ1313)))</f>
        <v/>
      </c>
    </row>
    <row r="1314" spans="1:8">
      <c r="A1314" t="str">
        <f>IF(ESITI_QUESTIONARI!A1314="","",TRIM(ESITI_QUESTIONARI!A1314))</f>
        <v/>
      </c>
      <c r="B1314" t="str">
        <f t="shared" si="21"/>
        <v/>
      </c>
      <c r="C1314" t="str">
        <f>IF(ESITI_QUESTIONARI!C1314="","",TRIM(ESITI_QUESTIONARI!C1314))</f>
        <v/>
      </c>
      <c r="D1314" t="str">
        <f>IFERROR(UPPER(TRIM(ESITI_QUESTIONARI!U1314)),"")</f>
        <v/>
      </c>
      <c r="E1314" t="str">
        <f>IFERROR(UPPER(TRIM(ESITI_QUESTIONARI!Y1314)),"")</f>
        <v/>
      </c>
      <c r="F1314" t="str">
        <f>IFERROR(UPPER(TRIM(ESITI_QUESTIONARI!AE1314)),"")</f>
        <v/>
      </c>
      <c r="G1314" t="str">
        <f>IFERROR(UPPER(TRIM(ESITI_QUESTIONARI!AI1314)),"")</f>
        <v/>
      </c>
      <c r="H1314" s="8" t="str">
        <f>IF(C1314="","",IF(ISERROR(AVERAGE(ESITI_QUESTIONARI!N1314:T1314,ESITI_QUESTIONARI!V1314:X1314,ESITI_QUESTIONARI!Z1314:AD1314,ESITI_QUESTIONARI!AF1314:AH1314,ESITI_QUESTIONARI!AJ1314:AL1314,ESITI_QUESTIONARI!AN1314,ESITI_QUESTIONARI!AQ1314)),"NON RISPONDE",AVERAGE(ESITI_QUESTIONARI!N1314:T1314,ESITI_QUESTIONARI!V1314:X1314,ESITI_QUESTIONARI!Z1314:AD1314,ESITI_QUESTIONARI!AF1314:AH1314,ESITI_QUESTIONARI!AJ1314:AL1314,ESITI_QUESTIONARI!AN1314,ESITI_QUESTIONARI!AQ1314)))</f>
        <v/>
      </c>
    </row>
    <row r="1315" spans="1:8">
      <c r="A1315" t="str">
        <f>IF(ESITI_QUESTIONARI!A1315="","",TRIM(ESITI_QUESTIONARI!A1315))</f>
        <v/>
      </c>
      <c r="B1315" t="str">
        <f t="shared" si="21"/>
        <v/>
      </c>
      <c r="C1315" t="str">
        <f>IF(ESITI_QUESTIONARI!C1315="","",TRIM(ESITI_QUESTIONARI!C1315))</f>
        <v/>
      </c>
      <c r="D1315" t="str">
        <f>IFERROR(UPPER(TRIM(ESITI_QUESTIONARI!U1315)),"")</f>
        <v/>
      </c>
      <c r="E1315" t="str">
        <f>IFERROR(UPPER(TRIM(ESITI_QUESTIONARI!Y1315)),"")</f>
        <v/>
      </c>
      <c r="F1315" t="str">
        <f>IFERROR(UPPER(TRIM(ESITI_QUESTIONARI!AE1315)),"")</f>
        <v/>
      </c>
      <c r="G1315" t="str">
        <f>IFERROR(UPPER(TRIM(ESITI_QUESTIONARI!AI1315)),"")</f>
        <v/>
      </c>
      <c r="H1315" s="8" t="str">
        <f>IF(C1315="","",IF(ISERROR(AVERAGE(ESITI_QUESTIONARI!N1315:T1315,ESITI_QUESTIONARI!V1315:X1315,ESITI_QUESTIONARI!Z1315:AD1315,ESITI_QUESTIONARI!AF1315:AH1315,ESITI_QUESTIONARI!AJ1315:AL1315,ESITI_QUESTIONARI!AN1315,ESITI_QUESTIONARI!AQ1315)),"NON RISPONDE",AVERAGE(ESITI_QUESTIONARI!N1315:T1315,ESITI_QUESTIONARI!V1315:X1315,ESITI_QUESTIONARI!Z1315:AD1315,ESITI_QUESTIONARI!AF1315:AH1315,ESITI_QUESTIONARI!AJ1315:AL1315,ESITI_QUESTIONARI!AN1315,ESITI_QUESTIONARI!AQ1315)))</f>
        <v/>
      </c>
    </row>
    <row r="1316" spans="1:8">
      <c r="A1316" t="str">
        <f>IF(ESITI_QUESTIONARI!A1316="","",TRIM(ESITI_QUESTIONARI!A1316))</f>
        <v/>
      </c>
      <c r="B1316" t="str">
        <f t="shared" si="21"/>
        <v/>
      </c>
      <c r="C1316" t="str">
        <f>IF(ESITI_QUESTIONARI!C1316="","",TRIM(ESITI_QUESTIONARI!C1316))</f>
        <v/>
      </c>
      <c r="D1316" t="str">
        <f>IFERROR(UPPER(TRIM(ESITI_QUESTIONARI!U1316)),"")</f>
        <v/>
      </c>
      <c r="E1316" t="str">
        <f>IFERROR(UPPER(TRIM(ESITI_QUESTIONARI!Y1316)),"")</f>
        <v/>
      </c>
      <c r="F1316" t="str">
        <f>IFERROR(UPPER(TRIM(ESITI_QUESTIONARI!AE1316)),"")</f>
        <v/>
      </c>
      <c r="G1316" t="str">
        <f>IFERROR(UPPER(TRIM(ESITI_QUESTIONARI!AI1316)),"")</f>
        <v/>
      </c>
      <c r="H1316" s="8" t="str">
        <f>IF(C1316="","",IF(ISERROR(AVERAGE(ESITI_QUESTIONARI!N1316:T1316,ESITI_QUESTIONARI!V1316:X1316,ESITI_QUESTIONARI!Z1316:AD1316,ESITI_QUESTIONARI!AF1316:AH1316,ESITI_QUESTIONARI!AJ1316:AL1316,ESITI_QUESTIONARI!AN1316,ESITI_QUESTIONARI!AQ1316)),"NON RISPONDE",AVERAGE(ESITI_QUESTIONARI!N1316:T1316,ESITI_QUESTIONARI!V1316:X1316,ESITI_QUESTIONARI!Z1316:AD1316,ESITI_QUESTIONARI!AF1316:AH1316,ESITI_QUESTIONARI!AJ1316:AL1316,ESITI_QUESTIONARI!AN1316,ESITI_QUESTIONARI!AQ1316)))</f>
        <v/>
      </c>
    </row>
    <row r="1317" spans="1:8">
      <c r="A1317" t="str">
        <f>IF(ESITI_QUESTIONARI!A1317="","",TRIM(ESITI_QUESTIONARI!A1317))</f>
        <v/>
      </c>
      <c r="B1317" t="str">
        <f t="shared" si="21"/>
        <v/>
      </c>
      <c r="C1317" t="str">
        <f>IF(ESITI_QUESTIONARI!C1317="","",TRIM(ESITI_QUESTIONARI!C1317))</f>
        <v/>
      </c>
      <c r="D1317" t="str">
        <f>IFERROR(UPPER(TRIM(ESITI_QUESTIONARI!U1317)),"")</f>
        <v/>
      </c>
      <c r="E1317" t="str">
        <f>IFERROR(UPPER(TRIM(ESITI_QUESTIONARI!Y1317)),"")</f>
        <v/>
      </c>
      <c r="F1317" t="str">
        <f>IFERROR(UPPER(TRIM(ESITI_QUESTIONARI!AE1317)),"")</f>
        <v/>
      </c>
      <c r="G1317" t="str">
        <f>IFERROR(UPPER(TRIM(ESITI_QUESTIONARI!AI1317)),"")</f>
        <v/>
      </c>
      <c r="H1317" s="8" t="str">
        <f>IF(C1317="","",IF(ISERROR(AVERAGE(ESITI_QUESTIONARI!N1317:T1317,ESITI_QUESTIONARI!V1317:X1317,ESITI_QUESTIONARI!Z1317:AD1317,ESITI_QUESTIONARI!AF1317:AH1317,ESITI_QUESTIONARI!AJ1317:AL1317,ESITI_QUESTIONARI!AN1317,ESITI_QUESTIONARI!AQ1317)),"NON RISPONDE",AVERAGE(ESITI_QUESTIONARI!N1317:T1317,ESITI_QUESTIONARI!V1317:X1317,ESITI_QUESTIONARI!Z1317:AD1317,ESITI_QUESTIONARI!AF1317:AH1317,ESITI_QUESTIONARI!AJ1317:AL1317,ESITI_QUESTIONARI!AN1317,ESITI_QUESTIONARI!AQ1317)))</f>
        <v/>
      </c>
    </row>
    <row r="1318" spans="1:8">
      <c r="A1318" t="str">
        <f>IF(ESITI_QUESTIONARI!A1318="","",TRIM(ESITI_QUESTIONARI!A1318))</f>
        <v/>
      </c>
      <c r="B1318" t="str">
        <f t="shared" si="21"/>
        <v/>
      </c>
      <c r="C1318" t="str">
        <f>IF(ESITI_QUESTIONARI!C1318="","",TRIM(ESITI_QUESTIONARI!C1318))</f>
        <v/>
      </c>
      <c r="D1318" t="str">
        <f>IFERROR(UPPER(TRIM(ESITI_QUESTIONARI!U1318)),"")</f>
        <v/>
      </c>
      <c r="E1318" t="str">
        <f>IFERROR(UPPER(TRIM(ESITI_QUESTIONARI!Y1318)),"")</f>
        <v/>
      </c>
      <c r="F1318" t="str">
        <f>IFERROR(UPPER(TRIM(ESITI_QUESTIONARI!AE1318)),"")</f>
        <v/>
      </c>
      <c r="G1318" t="str">
        <f>IFERROR(UPPER(TRIM(ESITI_QUESTIONARI!AI1318)),"")</f>
        <v/>
      </c>
      <c r="H1318" s="8" t="str">
        <f>IF(C1318="","",IF(ISERROR(AVERAGE(ESITI_QUESTIONARI!N1318:T1318,ESITI_QUESTIONARI!V1318:X1318,ESITI_QUESTIONARI!Z1318:AD1318,ESITI_QUESTIONARI!AF1318:AH1318,ESITI_QUESTIONARI!AJ1318:AL1318,ESITI_QUESTIONARI!AN1318,ESITI_QUESTIONARI!AQ1318)),"NON RISPONDE",AVERAGE(ESITI_QUESTIONARI!N1318:T1318,ESITI_QUESTIONARI!V1318:X1318,ESITI_QUESTIONARI!Z1318:AD1318,ESITI_QUESTIONARI!AF1318:AH1318,ESITI_QUESTIONARI!AJ1318:AL1318,ESITI_QUESTIONARI!AN1318,ESITI_QUESTIONARI!AQ1318)))</f>
        <v/>
      </c>
    </row>
    <row r="1319" spans="1:8">
      <c r="A1319" t="str">
        <f>IF(ESITI_QUESTIONARI!A1319="","",TRIM(ESITI_QUESTIONARI!A1319))</f>
        <v/>
      </c>
      <c r="B1319" t="str">
        <f t="shared" si="21"/>
        <v/>
      </c>
      <c r="C1319" t="str">
        <f>IF(ESITI_QUESTIONARI!C1319="","",TRIM(ESITI_QUESTIONARI!C1319))</f>
        <v/>
      </c>
      <c r="D1319" t="str">
        <f>IFERROR(UPPER(TRIM(ESITI_QUESTIONARI!U1319)),"")</f>
        <v/>
      </c>
      <c r="E1319" t="str">
        <f>IFERROR(UPPER(TRIM(ESITI_QUESTIONARI!Y1319)),"")</f>
        <v/>
      </c>
      <c r="F1319" t="str">
        <f>IFERROR(UPPER(TRIM(ESITI_QUESTIONARI!AE1319)),"")</f>
        <v/>
      </c>
      <c r="G1319" t="str">
        <f>IFERROR(UPPER(TRIM(ESITI_QUESTIONARI!AI1319)),"")</f>
        <v/>
      </c>
      <c r="H1319" s="8" t="str">
        <f>IF(C1319="","",IF(ISERROR(AVERAGE(ESITI_QUESTIONARI!N1319:T1319,ESITI_QUESTIONARI!V1319:X1319,ESITI_QUESTIONARI!Z1319:AD1319,ESITI_QUESTIONARI!AF1319:AH1319,ESITI_QUESTIONARI!AJ1319:AL1319,ESITI_QUESTIONARI!AN1319,ESITI_QUESTIONARI!AQ1319)),"NON RISPONDE",AVERAGE(ESITI_QUESTIONARI!N1319:T1319,ESITI_QUESTIONARI!V1319:X1319,ESITI_QUESTIONARI!Z1319:AD1319,ESITI_QUESTIONARI!AF1319:AH1319,ESITI_QUESTIONARI!AJ1319:AL1319,ESITI_QUESTIONARI!AN1319,ESITI_QUESTIONARI!AQ1319)))</f>
        <v/>
      </c>
    </row>
    <row r="1320" spans="1:8">
      <c r="A1320" t="str">
        <f>IF(ESITI_QUESTIONARI!A1320="","",TRIM(ESITI_QUESTIONARI!A1320))</f>
        <v/>
      </c>
      <c r="B1320" t="str">
        <f t="shared" si="21"/>
        <v/>
      </c>
      <c r="C1320" t="str">
        <f>IF(ESITI_QUESTIONARI!C1320="","",TRIM(ESITI_QUESTIONARI!C1320))</f>
        <v/>
      </c>
      <c r="D1320" t="str">
        <f>IFERROR(UPPER(TRIM(ESITI_QUESTIONARI!U1320)),"")</f>
        <v/>
      </c>
      <c r="E1320" t="str">
        <f>IFERROR(UPPER(TRIM(ESITI_QUESTIONARI!Y1320)),"")</f>
        <v/>
      </c>
      <c r="F1320" t="str">
        <f>IFERROR(UPPER(TRIM(ESITI_QUESTIONARI!AE1320)),"")</f>
        <v/>
      </c>
      <c r="G1320" t="str">
        <f>IFERROR(UPPER(TRIM(ESITI_QUESTIONARI!AI1320)),"")</f>
        <v/>
      </c>
      <c r="H1320" s="8" t="str">
        <f>IF(C1320="","",IF(ISERROR(AVERAGE(ESITI_QUESTIONARI!N1320:T1320,ESITI_QUESTIONARI!V1320:X1320,ESITI_QUESTIONARI!Z1320:AD1320,ESITI_QUESTIONARI!AF1320:AH1320,ESITI_QUESTIONARI!AJ1320:AL1320,ESITI_QUESTIONARI!AN1320,ESITI_QUESTIONARI!AQ1320)),"NON RISPONDE",AVERAGE(ESITI_QUESTIONARI!N1320:T1320,ESITI_QUESTIONARI!V1320:X1320,ESITI_QUESTIONARI!Z1320:AD1320,ESITI_QUESTIONARI!AF1320:AH1320,ESITI_QUESTIONARI!AJ1320:AL1320,ESITI_QUESTIONARI!AN1320,ESITI_QUESTIONARI!AQ1320)))</f>
        <v/>
      </c>
    </row>
    <row r="1321" spans="1:8">
      <c r="A1321" t="str">
        <f>IF(ESITI_QUESTIONARI!A1321="","",TRIM(ESITI_QUESTIONARI!A1321))</f>
        <v/>
      </c>
      <c r="B1321" t="str">
        <f t="shared" si="21"/>
        <v/>
      </c>
      <c r="C1321" t="str">
        <f>IF(ESITI_QUESTIONARI!C1321="","",TRIM(ESITI_QUESTIONARI!C1321))</f>
        <v/>
      </c>
      <c r="D1321" t="str">
        <f>IFERROR(UPPER(TRIM(ESITI_QUESTIONARI!U1321)),"")</f>
        <v/>
      </c>
      <c r="E1321" t="str">
        <f>IFERROR(UPPER(TRIM(ESITI_QUESTIONARI!Y1321)),"")</f>
        <v/>
      </c>
      <c r="F1321" t="str">
        <f>IFERROR(UPPER(TRIM(ESITI_QUESTIONARI!AE1321)),"")</f>
        <v/>
      </c>
      <c r="G1321" t="str">
        <f>IFERROR(UPPER(TRIM(ESITI_QUESTIONARI!AI1321)),"")</f>
        <v/>
      </c>
      <c r="H1321" s="8" t="str">
        <f>IF(C1321="","",IF(ISERROR(AVERAGE(ESITI_QUESTIONARI!N1321:T1321,ESITI_QUESTIONARI!V1321:X1321,ESITI_QUESTIONARI!Z1321:AD1321,ESITI_QUESTIONARI!AF1321:AH1321,ESITI_QUESTIONARI!AJ1321:AL1321,ESITI_QUESTIONARI!AN1321,ESITI_QUESTIONARI!AQ1321)),"NON RISPONDE",AVERAGE(ESITI_QUESTIONARI!N1321:T1321,ESITI_QUESTIONARI!V1321:X1321,ESITI_QUESTIONARI!Z1321:AD1321,ESITI_QUESTIONARI!AF1321:AH1321,ESITI_QUESTIONARI!AJ1321:AL1321,ESITI_QUESTIONARI!AN1321,ESITI_QUESTIONARI!AQ1321)))</f>
        <v/>
      </c>
    </row>
    <row r="1322" spans="1:8">
      <c r="A1322" t="str">
        <f>IF(ESITI_QUESTIONARI!A1322="","",TRIM(ESITI_QUESTIONARI!A1322))</f>
        <v/>
      </c>
      <c r="B1322" t="str">
        <f t="shared" si="21"/>
        <v/>
      </c>
      <c r="C1322" t="str">
        <f>IF(ESITI_QUESTIONARI!C1322="","",TRIM(ESITI_QUESTIONARI!C1322))</f>
        <v/>
      </c>
      <c r="D1322" t="str">
        <f>IFERROR(UPPER(TRIM(ESITI_QUESTIONARI!U1322)),"")</f>
        <v/>
      </c>
      <c r="E1322" t="str">
        <f>IFERROR(UPPER(TRIM(ESITI_QUESTIONARI!Y1322)),"")</f>
        <v/>
      </c>
      <c r="F1322" t="str">
        <f>IFERROR(UPPER(TRIM(ESITI_QUESTIONARI!AE1322)),"")</f>
        <v/>
      </c>
      <c r="G1322" t="str">
        <f>IFERROR(UPPER(TRIM(ESITI_QUESTIONARI!AI1322)),"")</f>
        <v/>
      </c>
      <c r="H1322" s="8" t="str">
        <f>IF(C1322="","",IF(ISERROR(AVERAGE(ESITI_QUESTIONARI!N1322:T1322,ESITI_QUESTIONARI!V1322:X1322,ESITI_QUESTIONARI!Z1322:AD1322,ESITI_QUESTIONARI!AF1322:AH1322,ESITI_QUESTIONARI!AJ1322:AL1322,ESITI_QUESTIONARI!AN1322,ESITI_QUESTIONARI!AQ1322)),"NON RISPONDE",AVERAGE(ESITI_QUESTIONARI!N1322:T1322,ESITI_QUESTIONARI!V1322:X1322,ESITI_QUESTIONARI!Z1322:AD1322,ESITI_QUESTIONARI!AF1322:AH1322,ESITI_QUESTIONARI!AJ1322:AL1322,ESITI_QUESTIONARI!AN1322,ESITI_QUESTIONARI!AQ1322)))</f>
        <v/>
      </c>
    </row>
    <row r="1323" spans="1:8">
      <c r="A1323" t="str">
        <f>IF(ESITI_QUESTIONARI!A1323="","",TRIM(ESITI_QUESTIONARI!A1323))</f>
        <v/>
      </c>
      <c r="B1323" t="str">
        <f t="shared" si="21"/>
        <v/>
      </c>
      <c r="C1323" t="str">
        <f>IF(ESITI_QUESTIONARI!C1323="","",TRIM(ESITI_QUESTIONARI!C1323))</f>
        <v/>
      </c>
      <c r="D1323" t="str">
        <f>IFERROR(UPPER(TRIM(ESITI_QUESTIONARI!U1323)),"")</f>
        <v/>
      </c>
      <c r="E1323" t="str">
        <f>IFERROR(UPPER(TRIM(ESITI_QUESTIONARI!Y1323)),"")</f>
        <v/>
      </c>
      <c r="F1323" t="str">
        <f>IFERROR(UPPER(TRIM(ESITI_QUESTIONARI!AE1323)),"")</f>
        <v/>
      </c>
      <c r="G1323" t="str">
        <f>IFERROR(UPPER(TRIM(ESITI_QUESTIONARI!AI1323)),"")</f>
        <v/>
      </c>
      <c r="H1323" s="8" t="str">
        <f>IF(C1323="","",IF(ISERROR(AVERAGE(ESITI_QUESTIONARI!N1323:T1323,ESITI_QUESTIONARI!V1323:X1323,ESITI_QUESTIONARI!Z1323:AD1323,ESITI_QUESTIONARI!AF1323:AH1323,ESITI_QUESTIONARI!AJ1323:AL1323,ESITI_QUESTIONARI!AN1323,ESITI_QUESTIONARI!AQ1323)),"NON RISPONDE",AVERAGE(ESITI_QUESTIONARI!N1323:T1323,ESITI_QUESTIONARI!V1323:X1323,ESITI_QUESTIONARI!Z1323:AD1323,ESITI_QUESTIONARI!AF1323:AH1323,ESITI_QUESTIONARI!AJ1323:AL1323,ESITI_QUESTIONARI!AN1323,ESITI_QUESTIONARI!AQ1323)))</f>
        <v/>
      </c>
    </row>
    <row r="1324" spans="1:8">
      <c r="A1324" t="str">
        <f>IF(ESITI_QUESTIONARI!A1324="","",TRIM(ESITI_QUESTIONARI!A1324))</f>
        <v/>
      </c>
      <c r="B1324" t="str">
        <f t="shared" si="21"/>
        <v/>
      </c>
      <c r="C1324" t="str">
        <f>IF(ESITI_QUESTIONARI!C1324="","",TRIM(ESITI_QUESTIONARI!C1324))</f>
        <v/>
      </c>
      <c r="D1324" t="str">
        <f>IFERROR(UPPER(TRIM(ESITI_QUESTIONARI!U1324)),"")</f>
        <v/>
      </c>
      <c r="E1324" t="str">
        <f>IFERROR(UPPER(TRIM(ESITI_QUESTIONARI!Y1324)),"")</f>
        <v/>
      </c>
      <c r="F1324" t="str">
        <f>IFERROR(UPPER(TRIM(ESITI_QUESTIONARI!AE1324)),"")</f>
        <v/>
      </c>
      <c r="G1324" t="str">
        <f>IFERROR(UPPER(TRIM(ESITI_QUESTIONARI!AI1324)),"")</f>
        <v/>
      </c>
      <c r="H1324" s="8" t="str">
        <f>IF(C1324="","",IF(ISERROR(AVERAGE(ESITI_QUESTIONARI!N1324:T1324,ESITI_QUESTIONARI!V1324:X1324,ESITI_QUESTIONARI!Z1324:AD1324,ESITI_QUESTIONARI!AF1324:AH1324,ESITI_QUESTIONARI!AJ1324:AL1324,ESITI_QUESTIONARI!AN1324,ESITI_QUESTIONARI!AQ1324)),"NON RISPONDE",AVERAGE(ESITI_QUESTIONARI!N1324:T1324,ESITI_QUESTIONARI!V1324:X1324,ESITI_QUESTIONARI!Z1324:AD1324,ESITI_QUESTIONARI!AF1324:AH1324,ESITI_QUESTIONARI!AJ1324:AL1324,ESITI_QUESTIONARI!AN1324,ESITI_QUESTIONARI!AQ1324)))</f>
        <v/>
      </c>
    </row>
    <row r="1325" spans="1:8">
      <c r="A1325" t="str">
        <f>IF(ESITI_QUESTIONARI!A1325="","",TRIM(ESITI_QUESTIONARI!A1325))</f>
        <v/>
      </c>
      <c r="B1325" t="str">
        <f t="shared" si="21"/>
        <v/>
      </c>
      <c r="C1325" t="str">
        <f>IF(ESITI_QUESTIONARI!C1325="","",TRIM(ESITI_QUESTIONARI!C1325))</f>
        <v/>
      </c>
      <c r="D1325" t="str">
        <f>IFERROR(UPPER(TRIM(ESITI_QUESTIONARI!U1325)),"")</f>
        <v/>
      </c>
      <c r="E1325" t="str">
        <f>IFERROR(UPPER(TRIM(ESITI_QUESTIONARI!Y1325)),"")</f>
        <v/>
      </c>
      <c r="F1325" t="str">
        <f>IFERROR(UPPER(TRIM(ESITI_QUESTIONARI!AE1325)),"")</f>
        <v/>
      </c>
      <c r="G1325" t="str">
        <f>IFERROR(UPPER(TRIM(ESITI_QUESTIONARI!AI1325)),"")</f>
        <v/>
      </c>
      <c r="H1325" s="8" t="str">
        <f>IF(C1325="","",IF(ISERROR(AVERAGE(ESITI_QUESTIONARI!N1325:T1325,ESITI_QUESTIONARI!V1325:X1325,ESITI_QUESTIONARI!Z1325:AD1325,ESITI_QUESTIONARI!AF1325:AH1325,ESITI_QUESTIONARI!AJ1325:AL1325,ESITI_QUESTIONARI!AN1325,ESITI_QUESTIONARI!AQ1325)),"NON RISPONDE",AVERAGE(ESITI_QUESTIONARI!N1325:T1325,ESITI_QUESTIONARI!V1325:X1325,ESITI_QUESTIONARI!Z1325:AD1325,ESITI_QUESTIONARI!AF1325:AH1325,ESITI_QUESTIONARI!AJ1325:AL1325,ESITI_QUESTIONARI!AN1325,ESITI_QUESTIONARI!AQ1325)))</f>
        <v/>
      </c>
    </row>
    <row r="1326" spans="1:8">
      <c r="A1326" t="str">
        <f>IF(ESITI_QUESTIONARI!A1326="","",TRIM(ESITI_QUESTIONARI!A1326))</f>
        <v/>
      </c>
      <c r="B1326" t="str">
        <f t="shared" si="21"/>
        <v/>
      </c>
      <c r="C1326" t="str">
        <f>IF(ESITI_QUESTIONARI!C1326="","",TRIM(ESITI_QUESTIONARI!C1326))</f>
        <v/>
      </c>
      <c r="D1326" t="str">
        <f>IFERROR(UPPER(TRIM(ESITI_QUESTIONARI!U1326)),"")</f>
        <v/>
      </c>
      <c r="E1326" t="str">
        <f>IFERROR(UPPER(TRIM(ESITI_QUESTIONARI!Y1326)),"")</f>
        <v/>
      </c>
      <c r="F1326" t="str">
        <f>IFERROR(UPPER(TRIM(ESITI_QUESTIONARI!AE1326)),"")</f>
        <v/>
      </c>
      <c r="G1326" t="str">
        <f>IFERROR(UPPER(TRIM(ESITI_QUESTIONARI!AI1326)),"")</f>
        <v/>
      </c>
      <c r="H1326" s="8" t="str">
        <f>IF(C1326="","",IF(ISERROR(AVERAGE(ESITI_QUESTIONARI!N1326:T1326,ESITI_QUESTIONARI!V1326:X1326,ESITI_QUESTIONARI!Z1326:AD1326,ESITI_QUESTIONARI!AF1326:AH1326,ESITI_QUESTIONARI!AJ1326:AL1326,ESITI_QUESTIONARI!AN1326,ESITI_QUESTIONARI!AQ1326)),"NON RISPONDE",AVERAGE(ESITI_QUESTIONARI!N1326:T1326,ESITI_QUESTIONARI!V1326:X1326,ESITI_QUESTIONARI!Z1326:AD1326,ESITI_QUESTIONARI!AF1326:AH1326,ESITI_QUESTIONARI!AJ1326:AL1326,ESITI_QUESTIONARI!AN1326,ESITI_QUESTIONARI!AQ1326)))</f>
        <v/>
      </c>
    </row>
    <row r="1327" spans="1:8">
      <c r="A1327" t="str">
        <f>IF(ESITI_QUESTIONARI!A1327="","",TRIM(ESITI_QUESTIONARI!A1327))</f>
        <v/>
      </c>
      <c r="B1327" t="str">
        <f t="shared" si="21"/>
        <v/>
      </c>
      <c r="C1327" t="str">
        <f>IF(ESITI_QUESTIONARI!C1327="","",TRIM(ESITI_QUESTIONARI!C1327))</f>
        <v/>
      </c>
      <c r="D1327" t="str">
        <f>IFERROR(UPPER(TRIM(ESITI_QUESTIONARI!U1327)),"")</f>
        <v/>
      </c>
      <c r="E1327" t="str">
        <f>IFERROR(UPPER(TRIM(ESITI_QUESTIONARI!Y1327)),"")</f>
        <v/>
      </c>
      <c r="F1327" t="str">
        <f>IFERROR(UPPER(TRIM(ESITI_QUESTIONARI!AE1327)),"")</f>
        <v/>
      </c>
      <c r="G1327" t="str">
        <f>IFERROR(UPPER(TRIM(ESITI_QUESTIONARI!AI1327)),"")</f>
        <v/>
      </c>
      <c r="H1327" s="8" t="str">
        <f>IF(C1327="","",IF(ISERROR(AVERAGE(ESITI_QUESTIONARI!N1327:T1327,ESITI_QUESTIONARI!V1327:X1327,ESITI_QUESTIONARI!Z1327:AD1327,ESITI_QUESTIONARI!AF1327:AH1327,ESITI_QUESTIONARI!AJ1327:AL1327,ESITI_QUESTIONARI!AN1327,ESITI_QUESTIONARI!AQ1327)),"NON RISPONDE",AVERAGE(ESITI_QUESTIONARI!N1327:T1327,ESITI_QUESTIONARI!V1327:X1327,ESITI_QUESTIONARI!Z1327:AD1327,ESITI_QUESTIONARI!AF1327:AH1327,ESITI_QUESTIONARI!AJ1327:AL1327,ESITI_QUESTIONARI!AN1327,ESITI_QUESTIONARI!AQ1327)))</f>
        <v/>
      </c>
    </row>
    <row r="1328" spans="1:8">
      <c r="A1328" t="str">
        <f>IF(ESITI_QUESTIONARI!A1328="","",TRIM(ESITI_QUESTIONARI!A1328))</f>
        <v/>
      </c>
      <c r="B1328" t="str">
        <f t="shared" si="21"/>
        <v/>
      </c>
      <c r="C1328" t="str">
        <f>IF(ESITI_QUESTIONARI!C1328="","",TRIM(ESITI_QUESTIONARI!C1328))</f>
        <v/>
      </c>
      <c r="D1328" t="str">
        <f>IFERROR(UPPER(TRIM(ESITI_QUESTIONARI!U1328)),"")</f>
        <v/>
      </c>
      <c r="E1328" t="str">
        <f>IFERROR(UPPER(TRIM(ESITI_QUESTIONARI!Y1328)),"")</f>
        <v/>
      </c>
      <c r="F1328" t="str">
        <f>IFERROR(UPPER(TRIM(ESITI_QUESTIONARI!AE1328)),"")</f>
        <v/>
      </c>
      <c r="G1328" t="str">
        <f>IFERROR(UPPER(TRIM(ESITI_QUESTIONARI!AI1328)),"")</f>
        <v/>
      </c>
      <c r="H1328" s="8" t="str">
        <f>IF(C1328="","",IF(ISERROR(AVERAGE(ESITI_QUESTIONARI!N1328:T1328,ESITI_QUESTIONARI!V1328:X1328,ESITI_QUESTIONARI!Z1328:AD1328,ESITI_QUESTIONARI!AF1328:AH1328,ESITI_QUESTIONARI!AJ1328:AL1328,ESITI_QUESTIONARI!AN1328,ESITI_QUESTIONARI!AQ1328)),"NON RISPONDE",AVERAGE(ESITI_QUESTIONARI!N1328:T1328,ESITI_QUESTIONARI!V1328:X1328,ESITI_QUESTIONARI!Z1328:AD1328,ESITI_QUESTIONARI!AF1328:AH1328,ESITI_QUESTIONARI!AJ1328:AL1328,ESITI_QUESTIONARI!AN1328,ESITI_QUESTIONARI!AQ1328)))</f>
        <v/>
      </c>
    </row>
    <row r="1329" spans="1:8">
      <c r="A1329" t="str">
        <f>IF(ESITI_QUESTIONARI!A1329="","",TRIM(ESITI_QUESTIONARI!A1329))</f>
        <v/>
      </c>
      <c r="B1329" t="str">
        <f t="shared" si="21"/>
        <v/>
      </c>
      <c r="C1329" t="str">
        <f>IF(ESITI_QUESTIONARI!C1329="","",TRIM(ESITI_QUESTIONARI!C1329))</f>
        <v/>
      </c>
      <c r="D1329" t="str">
        <f>IFERROR(UPPER(TRIM(ESITI_QUESTIONARI!U1329)),"")</f>
        <v/>
      </c>
      <c r="E1329" t="str">
        <f>IFERROR(UPPER(TRIM(ESITI_QUESTIONARI!Y1329)),"")</f>
        <v/>
      </c>
      <c r="F1329" t="str">
        <f>IFERROR(UPPER(TRIM(ESITI_QUESTIONARI!AE1329)),"")</f>
        <v/>
      </c>
      <c r="G1329" t="str">
        <f>IFERROR(UPPER(TRIM(ESITI_QUESTIONARI!AI1329)),"")</f>
        <v/>
      </c>
      <c r="H1329" s="8" t="str">
        <f>IF(C1329="","",IF(ISERROR(AVERAGE(ESITI_QUESTIONARI!N1329:T1329,ESITI_QUESTIONARI!V1329:X1329,ESITI_QUESTIONARI!Z1329:AD1329,ESITI_QUESTIONARI!AF1329:AH1329,ESITI_QUESTIONARI!AJ1329:AL1329,ESITI_QUESTIONARI!AN1329,ESITI_QUESTIONARI!AQ1329)),"NON RISPONDE",AVERAGE(ESITI_QUESTIONARI!N1329:T1329,ESITI_QUESTIONARI!V1329:X1329,ESITI_QUESTIONARI!Z1329:AD1329,ESITI_QUESTIONARI!AF1329:AH1329,ESITI_QUESTIONARI!AJ1329:AL1329,ESITI_QUESTIONARI!AN1329,ESITI_QUESTIONARI!AQ1329)))</f>
        <v/>
      </c>
    </row>
    <row r="1330" spans="1:8">
      <c r="A1330" t="str">
        <f>IF(ESITI_QUESTIONARI!A1330="","",TRIM(ESITI_QUESTIONARI!A1330))</f>
        <v/>
      </c>
      <c r="B1330" t="str">
        <f t="shared" si="21"/>
        <v/>
      </c>
      <c r="C1330" t="str">
        <f>IF(ESITI_QUESTIONARI!C1330="","",TRIM(ESITI_QUESTIONARI!C1330))</f>
        <v/>
      </c>
      <c r="D1330" t="str">
        <f>IFERROR(UPPER(TRIM(ESITI_QUESTIONARI!U1330)),"")</f>
        <v/>
      </c>
      <c r="E1330" t="str">
        <f>IFERROR(UPPER(TRIM(ESITI_QUESTIONARI!Y1330)),"")</f>
        <v/>
      </c>
      <c r="F1330" t="str">
        <f>IFERROR(UPPER(TRIM(ESITI_QUESTIONARI!AE1330)),"")</f>
        <v/>
      </c>
      <c r="G1330" t="str">
        <f>IFERROR(UPPER(TRIM(ESITI_QUESTIONARI!AI1330)),"")</f>
        <v/>
      </c>
      <c r="H1330" s="8" t="str">
        <f>IF(C1330="","",IF(ISERROR(AVERAGE(ESITI_QUESTIONARI!N1330:T1330,ESITI_QUESTIONARI!V1330:X1330,ESITI_QUESTIONARI!Z1330:AD1330,ESITI_QUESTIONARI!AF1330:AH1330,ESITI_QUESTIONARI!AJ1330:AL1330,ESITI_QUESTIONARI!AN1330,ESITI_QUESTIONARI!AQ1330)),"NON RISPONDE",AVERAGE(ESITI_QUESTIONARI!N1330:T1330,ESITI_QUESTIONARI!V1330:X1330,ESITI_QUESTIONARI!Z1330:AD1330,ESITI_QUESTIONARI!AF1330:AH1330,ESITI_QUESTIONARI!AJ1330:AL1330,ESITI_QUESTIONARI!AN1330,ESITI_QUESTIONARI!AQ1330)))</f>
        <v/>
      </c>
    </row>
    <row r="1331" spans="1:8">
      <c r="A1331" t="str">
        <f>IF(ESITI_QUESTIONARI!A1331="","",TRIM(ESITI_QUESTIONARI!A1331))</f>
        <v/>
      </c>
      <c r="B1331" t="str">
        <f t="shared" si="21"/>
        <v/>
      </c>
      <c r="C1331" t="str">
        <f>IF(ESITI_QUESTIONARI!C1331="","",TRIM(ESITI_QUESTIONARI!C1331))</f>
        <v/>
      </c>
      <c r="D1331" t="str">
        <f>IFERROR(UPPER(TRIM(ESITI_QUESTIONARI!U1331)),"")</f>
        <v/>
      </c>
      <c r="E1331" t="str">
        <f>IFERROR(UPPER(TRIM(ESITI_QUESTIONARI!Y1331)),"")</f>
        <v/>
      </c>
      <c r="F1331" t="str">
        <f>IFERROR(UPPER(TRIM(ESITI_QUESTIONARI!AE1331)),"")</f>
        <v/>
      </c>
      <c r="G1331" t="str">
        <f>IFERROR(UPPER(TRIM(ESITI_QUESTIONARI!AI1331)),"")</f>
        <v/>
      </c>
      <c r="H1331" s="8" t="str">
        <f>IF(C1331="","",IF(ISERROR(AVERAGE(ESITI_QUESTIONARI!N1331:T1331,ESITI_QUESTIONARI!V1331:X1331,ESITI_QUESTIONARI!Z1331:AD1331,ESITI_QUESTIONARI!AF1331:AH1331,ESITI_QUESTIONARI!AJ1331:AL1331,ESITI_QUESTIONARI!AN1331,ESITI_QUESTIONARI!AQ1331)),"NON RISPONDE",AVERAGE(ESITI_QUESTIONARI!N1331:T1331,ESITI_QUESTIONARI!V1331:X1331,ESITI_QUESTIONARI!Z1331:AD1331,ESITI_QUESTIONARI!AF1331:AH1331,ESITI_QUESTIONARI!AJ1331:AL1331,ESITI_QUESTIONARI!AN1331,ESITI_QUESTIONARI!AQ1331)))</f>
        <v/>
      </c>
    </row>
    <row r="1332" spans="1:8">
      <c r="A1332" t="str">
        <f>IF(ESITI_QUESTIONARI!A1332="","",TRIM(ESITI_QUESTIONARI!A1332))</f>
        <v/>
      </c>
      <c r="B1332" t="str">
        <f t="shared" si="21"/>
        <v/>
      </c>
      <c r="C1332" t="str">
        <f>IF(ESITI_QUESTIONARI!C1332="","",TRIM(ESITI_QUESTIONARI!C1332))</f>
        <v/>
      </c>
      <c r="D1332" t="str">
        <f>IFERROR(UPPER(TRIM(ESITI_QUESTIONARI!U1332)),"")</f>
        <v/>
      </c>
      <c r="E1332" t="str">
        <f>IFERROR(UPPER(TRIM(ESITI_QUESTIONARI!Y1332)),"")</f>
        <v/>
      </c>
      <c r="F1332" t="str">
        <f>IFERROR(UPPER(TRIM(ESITI_QUESTIONARI!AE1332)),"")</f>
        <v/>
      </c>
      <c r="G1332" t="str">
        <f>IFERROR(UPPER(TRIM(ESITI_QUESTIONARI!AI1332)),"")</f>
        <v/>
      </c>
      <c r="H1332" s="8" t="str">
        <f>IF(C1332="","",IF(ISERROR(AVERAGE(ESITI_QUESTIONARI!N1332:T1332,ESITI_QUESTIONARI!V1332:X1332,ESITI_QUESTIONARI!Z1332:AD1332,ESITI_QUESTIONARI!AF1332:AH1332,ESITI_QUESTIONARI!AJ1332:AL1332,ESITI_QUESTIONARI!AN1332,ESITI_QUESTIONARI!AQ1332)),"NON RISPONDE",AVERAGE(ESITI_QUESTIONARI!N1332:T1332,ESITI_QUESTIONARI!V1332:X1332,ESITI_QUESTIONARI!Z1332:AD1332,ESITI_QUESTIONARI!AF1332:AH1332,ESITI_QUESTIONARI!AJ1332:AL1332,ESITI_QUESTIONARI!AN1332,ESITI_QUESTIONARI!AQ1332)))</f>
        <v/>
      </c>
    </row>
    <row r="1333" spans="1:8">
      <c r="A1333" t="str">
        <f>IF(ESITI_QUESTIONARI!A1333="","",TRIM(ESITI_QUESTIONARI!A1333))</f>
        <v/>
      </c>
      <c r="B1333" t="str">
        <f t="shared" si="21"/>
        <v/>
      </c>
      <c r="C1333" t="str">
        <f>IF(ESITI_QUESTIONARI!C1333="","",TRIM(ESITI_QUESTIONARI!C1333))</f>
        <v/>
      </c>
      <c r="D1333" t="str">
        <f>IFERROR(UPPER(TRIM(ESITI_QUESTIONARI!U1333)),"")</f>
        <v/>
      </c>
      <c r="E1333" t="str">
        <f>IFERROR(UPPER(TRIM(ESITI_QUESTIONARI!Y1333)),"")</f>
        <v/>
      </c>
      <c r="F1333" t="str">
        <f>IFERROR(UPPER(TRIM(ESITI_QUESTIONARI!AE1333)),"")</f>
        <v/>
      </c>
      <c r="G1333" t="str">
        <f>IFERROR(UPPER(TRIM(ESITI_QUESTIONARI!AI1333)),"")</f>
        <v/>
      </c>
      <c r="H1333" s="8" t="str">
        <f>IF(C1333="","",IF(ISERROR(AVERAGE(ESITI_QUESTIONARI!N1333:T1333,ESITI_QUESTIONARI!V1333:X1333,ESITI_QUESTIONARI!Z1333:AD1333,ESITI_QUESTIONARI!AF1333:AH1333,ESITI_QUESTIONARI!AJ1333:AL1333,ESITI_QUESTIONARI!AN1333,ESITI_QUESTIONARI!AQ1333)),"NON RISPONDE",AVERAGE(ESITI_QUESTIONARI!N1333:T1333,ESITI_QUESTIONARI!V1333:X1333,ESITI_QUESTIONARI!Z1333:AD1333,ESITI_QUESTIONARI!AF1333:AH1333,ESITI_QUESTIONARI!AJ1333:AL1333,ESITI_QUESTIONARI!AN1333,ESITI_QUESTIONARI!AQ1333)))</f>
        <v/>
      </c>
    </row>
    <row r="1334" spans="1:8">
      <c r="A1334" t="str">
        <f>IF(ESITI_QUESTIONARI!A1334="","",TRIM(ESITI_QUESTIONARI!A1334))</f>
        <v/>
      </c>
      <c r="B1334" t="str">
        <f t="shared" si="21"/>
        <v/>
      </c>
      <c r="C1334" t="str">
        <f>IF(ESITI_QUESTIONARI!C1334="","",TRIM(ESITI_QUESTIONARI!C1334))</f>
        <v/>
      </c>
      <c r="D1334" t="str">
        <f>IFERROR(UPPER(TRIM(ESITI_QUESTIONARI!U1334)),"")</f>
        <v/>
      </c>
      <c r="E1334" t="str">
        <f>IFERROR(UPPER(TRIM(ESITI_QUESTIONARI!Y1334)),"")</f>
        <v/>
      </c>
      <c r="F1334" t="str">
        <f>IFERROR(UPPER(TRIM(ESITI_QUESTIONARI!AE1334)),"")</f>
        <v/>
      </c>
      <c r="G1334" t="str">
        <f>IFERROR(UPPER(TRIM(ESITI_QUESTIONARI!AI1334)),"")</f>
        <v/>
      </c>
      <c r="H1334" s="8" t="str">
        <f>IF(C1334="","",IF(ISERROR(AVERAGE(ESITI_QUESTIONARI!N1334:T1334,ESITI_QUESTIONARI!V1334:X1334,ESITI_QUESTIONARI!Z1334:AD1334,ESITI_QUESTIONARI!AF1334:AH1334,ESITI_QUESTIONARI!AJ1334:AL1334,ESITI_QUESTIONARI!AN1334,ESITI_QUESTIONARI!AQ1334)),"NON RISPONDE",AVERAGE(ESITI_QUESTIONARI!N1334:T1334,ESITI_QUESTIONARI!V1334:X1334,ESITI_QUESTIONARI!Z1334:AD1334,ESITI_QUESTIONARI!AF1334:AH1334,ESITI_QUESTIONARI!AJ1334:AL1334,ESITI_QUESTIONARI!AN1334,ESITI_QUESTIONARI!AQ1334)))</f>
        <v/>
      </c>
    </row>
    <row r="1335" spans="1:8">
      <c r="A1335" t="str">
        <f>IF(ESITI_QUESTIONARI!A1335="","",TRIM(ESITI_QUESTIONARI!A1335))</f>
        <v/>
      </c>
      <c r="B1335" t="str">
        <f t="shared" si="21"/>
        <v/>
      </c>
      <c r="C1335" t="str">
        <f>IF(ESITI_QUESTIONARI!C1335="","",TRIM(ESITI_QUESTIONARI!C1335))</f>
        <v/>
      </c>
      <c r="D1335" t="str">
        <f>IFERROR(UPPER(TRIM(ESITI_QUESTIONARI!U1335)),"")</f>
        <v/>
      </c>
      <c r="E1335" t="str">
        <f>IFERROR(UPPER(TRIM(ESITI_QUESTIONARI!Y1335)),"")</f>
        <v/>
      </c>
      <c r="F1335" t="str">
        <f>IFERROR(UPPER(TRIM(ESITI_QUESTIONARI!AE1335)),"")</f>
        <v/>
      </c>
      <c r="G1335" t="str">
        <f>IFERROR(UPPER(TRIM(ESITI_QUESTIONARI!AI1335)),"")</f>
        <v/>
      </c>
      <c r="H1335" s="8" t="str">
        <f>IF(C1335="","",IF(ISERROR(AVERAGE(ESITI_QUESTIONARI!N1335:T1335,ESITI_QUESTIONARI!V1335:X1335,ESITI_QUESTIONARI!Z1335:AD1335,ESITI_QUESTIONARI!AF1335:AH1335,ESITI_QUESTIONARI!AJ1335:AL1335,ESITI_QUESTIONARI!AN1335,ESITI_QUESTIONARI!AQ1335)),"NON RISPONDE",AVERAGE(ESITI_QUESTIONARI!N1335:T1335,ESITI_QUESTIONARI!V1335:X1335,ESITI_QUESTIONARI!Z1335:AD1335,ESITI_QUESTIONARI!AF1335:AH1335,ESITI_QUESTIONARI!AJ1335:AL1335,ESITI_QUESTIONARI!AN1335,ESITI_QUESTIONARI!AQ1335)))</f>
        <v/>
      </c>
    </row>
    <row r="1336" spans="1:8">
      <c r="A1336" t="str">
        <f>IF(ESITI_QUESTIONARI!A1336="","",TRIM(ESITI_QUESTIONARI!A1336))</f>
        <v/>
      </c>
      <c r="B1336" t="str">
        <f t="shared" si="21"/>
        <v/>
      </c>
      <c r="C1336" t="str">
        <f>IF(ESITI_QUESTIONARI!C1336="","",TRIM(ESITI_QUESTIONARI!C1336))</f>
        <v/>
      </c>
      <c r="D1336" t="str">
        <f>IFERROR(UPPER(TRIM(ESITI_QUESTIONARI!U1336)),"")</f>
        <v/>
      </c>
      <c r="E1336" t="str">
        <f>IFERROR(UPPER(TRIM(ESITI_QUESTIONARI!Y1336)),"")</f>
        <v/>
      </c>
      <c r="F1336" t="str">
        <f>IFERROR(UPPER(TRIM(ESITI_QUESTIONARI!AE1336)),"")</f>
        <v/>
      </c>
      <c r="G1336" t="str">
        <f>IFERROR(UPPER(TRIM(ESITI_QUESTIONARI!AI1336)),"")</f>
        <v/>
      </c>
      <c r="H1336" s="8" t="str">
        <f>IF(C1336="","",IF(ISERROR(AVERAGE(ESITI_QUESTIONARI!N1336:T1336,ESITI_QUESTIONARI!V1336:X1336,ESITI_QUESTIONARI!Z1336:AD1336,ESITI_QUESTIONARI!AF1336:AH1336,ESITI_QUESTIONARI!AJ1336:AL1336,ESITI_QUESTIONARI!AN1336,ESITI_QUESTIONARI!AQ1336)),"NON RISPONDE",AVERAGE(ESITI_QUESTIONARI!N1336:T1336,ESITI_QUESTIONARI!V1336:X1336,ESITI_QUESTIONARI!Z1336:AD1336,ESITI_QUESTIONARI!AF1336:AH1336,ESITI_QUESTIONARI!AJ1336:AL1336,ESITI_QUESTIONARI!AN1336,ESITI_QUESTIONARI!AQ1336)))</f>
        <v/>
      </c>
    </row>
    <row r="1337" spans="1:8">
      <c r="A1337" t="str">
        <f>IF(ESITI_QUESTIONARI!A1337="","",TRIM(ESITI_QUESTIONARI!A1337))</f>
        <v/>
      </c>
      <c r="B1337" t="str">
        <f t="shared" si="21"/>
        <v/>
      </c>
      <c r="C1337" t="str">
        <f>IF(ESITI_QUESTIONARI!C1337="","",TRIM(ESITI_QUESTIONARI!C1337))</f>
        <v/>
      </c>
      <c r="D1337" t="str">
        <f>IFERROR(UPPER(TRIM(ESITI_QUESTIONARI!U1337)),"")</f>
        <v/>
      </c>
      <c r="E1337" t="str">
        <f>IFERROR(UPPER(TRIM(ESITI_QUESTIONARI!Y1337)),"")</f>
        <v/>
      </c>
      <c r="F1337" t="str">
        <f>IFERROR(UPPER(TRIM(ESITI_QUESTIONARI!AE1337)),"")</f>
        <v/>
      </c>
      <c r="G1337" t="str">
        <f>IFERROR(UPPER(TRIM(ESITI_QUESTIONARI!AI1337)),"")</f>
        <v/>
      </c>
      <c r="H1337" s="8" t="str">
        <f>IF(C1337="","",IF(ISERROR(AVERAGE(ESITI_QUESTIONARI!N1337:T1337,ESITI_QUESTIONARI!V1337:X1337,ESITI_QUESTIONARI!Z1337:AD1337,ESITI_QUESTIONARI!AF1337:AH1337,ESITI_QUESTIONARI!AJ1337:AL1337,ESITI_QUESTIONARI!AN1337,ESITI_QUESTIONARI!AQ1337)),"NON RISPONDE",AVERAGE(ESITI_QUESTIONARI!N1337:T1337,ESITI_QUESTIONARI!V1337:X1337,ESITI_QUESTIONARI!Z1337:AD1337,ESITI_QUESTIONARI!AF1337:AH1337,ESITI_QUESTIONARI!AJ1337:AL1337,ESITI_QUESTIONARI!AN1337,ESITI_QUESTIONARI!AQ1337)))</f>
        <v/>
      </c>
    </row>
    <row r="1338" spans="1:8">
      <c r="A1338" t="str">
        <f>IF(ESITI_QUESTIONARI!A1338="","",TRIM(ESITI_QUESTIONARI!A1338))</f>
        <v/>
      </c>
      <c r="B1338" t="str">
        <f t="shared" si="21"/>
        <v/>
      </c>
      <c r="C1338" t="str">
        <f>IF(ESITI_QUESTIONARI!C1338="","",TRIM(ESITI_QUESTIONARI!C1338))</f>
        <v/>
      </c>
      <c r="D1338" t="str">
        <f>IFERROR(UPPER(TRIM(ESITI_QUESTIONARI!U1338)),"")</f>
        <v/>
      </c>
      <c r="E1338" t="str">
        <f>IFERROR(UPPER(TRIM(ESITI_QUESTIONARI!Y1338)),"")</f>
        <v/>
      </c>
      <c r="F1338" t="str">
        <f>IFERROR(UPPER(TRIM(ESITI_QUESTIONARI!AE1338)),"")</f>
        <v/>
      </c>
      <c r="G1338" t="str">
        <f>IFERROR(UPPER(TRIM(ESITI_QUESTIONARI!AI1338)),"")</f>
        <v/>
      </c>
      <c r="H1338" s="8" t="str">
        <f>IF(C1338="","",IF(ISERROR(AVERAGE(ESITI_QUESTIONARI!N1338:T1338,ESITI_QUESTIONARI!V1338:X1338,ESITI_QUESTIONARI!Z1338:AD1338,ESITI_QUESTIONARI!AF1338:AH1338,ESITI_QUESTIONARI!AJ1338:AL1338,ESITI_QUESTIONARI!AN1338,ESITI_QUESTIONARI!AQ1338)),"NON RISPONDE",AVERAGE(ESITI_QUESTIONARI!N1338:T1338,ESITI_QUESTIONARI!V1338:X1338,ESITI_QUESTIONARI!Z1338:AD1338,ESITI_QUESTIONARI!AF1338:AH1338,ESITI_QUESTIONARI!AJ1338:AL1338,ESITI_QUESTIONARI!AN1338,ESITI_QUESTIONARI!AQ1338)))</f>
        <v/>
      </c>
    </row>
    <row r="1339" spans="1:8">
      <c r="A1339" t="str">
        <f>IF(ESITI_QUESTIONARI!A1339="","",TRIM(ESITI_QUESTIONARI!A1339))</f>
        <v/>
      </c>
      <c r="B1339" t="str">
        <f t="shared" si="21"/>
        <v/>
      </c>
      <c r="C1339" t="str">
        <f>IF(ESITI_QUESTIONARI!C1339="","",TRIM(ESITI_QUESTIONARI!C1339))</f>
        <v/>
      </c>
      <c r="D1339" t="str">
        <f>IFERROR(UPPER(TRIM(ESITI_QUESTIONARI!U1339)),"")</f>
        <v/>
      </c>
      <c r="E1339" t="str">
        <f>IFERROR(UPPER(TRIM(ESITI_QUESTIONARI!Y1339)),"")</f>
        <v/>
      </c>
      <c r="F1339" t="str">
        <f>IFERROR(UPPER(TRIM(ESITI_QUESTIONARI!AE1339)),"")</f>
        <v/>
      </c>
      <c r="G1339" t="str">
        <f>IFERROR(UPPER(TRIM(ESITI_QUESTIONARI!AI1339)),"")</f>
        <v/>
      </c>
      <c r="H1339" s="8" t="str">
        <f>IF(C1339="","",IF(ISERROR(AVERAGE(ESITI_QUESTIONARI!N1339:T1339,ESITI_QUESTIONARI!V1339:X1339,ESITI_QUESTIONARI!Z1339:AD1339,ESITI_QUESTIONARI!AF1339:AH1339,ESITI_QUESTIONARI!AJ1339:AL1339,ESITI_QUESTIONARI!AN1339,ESITI_QUESTIONARI!AQ1339)),"NON RISPONDE",AVERAGE(ESITI_QUESTIONARI!N1339:T1339,ESITI_QUESTIONARI!V1339:X1339,ESITI_QUESTIONARI!Z1339:AD1339,ESITI_QUESTIONARI!AF1339:AH1339,ESITI_QUESTIONARI!AJ1339:AL1339,ESITI_QUESTIONARI!AN1339,ESITI_QUESTIONARI!AQ1339)))</f>
        <v/>
      </c>
    </row>
    <row r="1340" spans="1:8">
      <c r="A1340" t="str">
        <f>IF(ESITI_QUESTIONARI!A1340="","",TRIM(ESITI_QUESTIONARI!A1340))</f>
        <v/>
      </c>
      <c r="B1340" t="str">
        <f t="shared" si="21"/>
        <v/>
      </c>
      <c r="C1340" t="str">
        <f>IF(ESITI_QUESTIONARI!C1340="","",TRIM(ESITI_QUESTIONARI!C1340))</f>
        <v/>
      </c>
      <c r="D1340" t="str">
        <f>IFERROR(UPPER(TRIM(ESITI_QUESTIONARI!U1340)),"")</f>
        <v/>
      </c>
      <c r="E1340" t="str">
        <f>IFERROR(UPPER(TRIM(ESITI_QUESTIONARI!Y1340)),"")</f>
        <v/>
      </c>
      <c r="F1340" t="str">
        <f>IFERROR(UPPER(TRIM(ESITI_QUESTIONARI!AE1340)),"")</f>
        <v/>
      </c>
      <c r="G1340" t="str">
        <f>IFERROR(UPPER(TRIM(ESITI_QUESTIONARI!AI1340)),"")</f>
        <v/>
      </c>
      <c r="H1340" s="8" t="str">
        <f>IF(C1340="","",IF(ISERROR(AVERAGE(ESITI_QUESTIONARI!N1340:T1340,ESITI_QUESTIONARI!V1340:X1340,ESITI_QUESTIONARI!Z1340:AD1340,ESITI_QUESTIONARI!AF1340:AH1340,ESITI_QUESTIONARI!AJ1340:AL1340,ESITI_QUESTIONARI!AN1340,ESITI_QUESTIONARI!AQ1340)),"NON RISPONDE",AVERAGE(ESITI_QUESTIONARI!N1340:T1340,ESITI_QUESTIONARI!V1340:X1340,ESITI_QUESTIONARI!Z1340:AD1340,ESITI_QUESTIONARI!AF1340:AH1340,ESITI_QUESTIONARI!AJ1340:AL1340,ESITI_QUESTIONARI!AN1340,ESITI_QUESTIONARI!AQ1340)))</f>
        <v/>
      </c>
    </row>
    <row r="1341" spans="1:8">
      <c r="A1341" t="str">
        <f>IF(ESITI_QUESTIONARI!A1341="","",TRIM(ESITI_QUESTIONARI!A1341))</f>
        <v/>
      </c>
      <c r="B1341" t="str">
        <f t="shared" si="21"/>
        <v/>
      </c>
      <c r="C1341" t="str">
        <f>IF(ESITI_QUESTIONARI!C1341="","",TRIM(ESITI_QUESTIONARI!C1341))</f>
        <v/>
      </c>
      <c r="D1341" t="str">
        <f>IFERROR(UPPER(TRIM(ESITI_QUESTIONARI!U1341)),"")</f>
        <v/>
      </c>
      <c r="E1341" t="str">
        <f>IFERROR(UPPER(TRIM(ESITI_QUESTIONARI!Y1341)),"")</f>
        <v/>
      </c>
      <c r="F1341" t="str">
        <f>IFERROR(UPPER(TRIM(ESITI_QUESTIONARI!AE1341)),"")</f>
        <v/>
      </c>
      <c r="G1341" t="str">
        <f>IFERROR(UPPER(TRIM(ESITI_QUESTIONARI!AI1341)),"")</f>
        <v/>
      </c>
      <c r="H1341" s="8" t="str">
        <f>IF(C1341="","",IF(ISERROR(AVERAGE(ESITI_QUESTIONARI!N1341:T1341,ESITI_QUESTIONARI!V1341:X1341,ESITI_QUESTIONARI!Z1341:AD1341,ESITI_QUESTIONARI!AF1341:AH1341,ESITI_QUESTIONARI!AJ1341:AL1341,ESITI_QUESTIONARI!AN1341,ESITI_QUESTIONARI!AQ1341)),"NON RISPONDE",AVERAGE(ESITI_QUESTIONARI!N1341:T1341,ESITI_QUESTIONARI!V1341:X1341,ESITI_QUESTIONARI!Z1341:AD1341,ESITI_QUESTIONARI!AF1341:AH1341,ESITI_QUESTIONARI!AJ1341:AL1341,ESITI_QUESTIONARI!AN1341,ESITI_QUESTIONARI!AQ1341)))</f>
        <v/>
      </c>
    </row>
    <row r="1342" spans="1:8">
      <c r="A1342" t="str">
        <f>IF(ESITI_QUESTIONARI!A1342="","",TRIM(ESITI_QUESTIONARI!A1342))</f>
        <v/>
      </c>
      <c r="B1342" t="str">
        <f t="shared" si="21"/>
        <v/>
      </c>
      <c r="C1342" t="str">
        <f>IF(ESITI_QUESTIONARI!C1342="","",TRIM(ESITI_QUESTIONARI!C1342))</f>
        <v/>
      </c>
      <c r="D1342" t="str">
        <f>IFERROR(UPPER(TRIM(ESITI_QUESTIONARI!U1342)),"")</f>
        <v/>
      </c>
      <c r="E1342" t="str">
        <f>IFERROR(UPPER(TRIM(ESITI_QUESTIONARI!Y1342)),"")</f>
        <v/>
      </c>
      <c r="F1342" t="str">
        <f>IFERROR(UPPER(TRIM(ESITI_QUESTIONARI!AE1342)),"")</f>
        <v/>
      </c>
      <c r="G1342" t="str">
        <f>IFERROR(UPPER(TRIM(ESITI_QUESTIONARI!AI1342)),"")</f>
        <v/>
      </c>
      <c r="H1342" s="8" t="str">
        <f>IF(C1342="","",IF(ISERROR(AVERAGE(ESITI_QUESTIONARI!N1342:T1342,ESITI_QUESTIONARI!V1342:X1342,ESITI_QUESTIONARI!Z1342:AD1342,ESITI_QUESTIONARI!AF1342:AH1342,ESITI_QUESTIONARI!AJ1342:AL1342,ESITI_QUESTIONARI!AN1342,ESITI_QUESTIONARI!AQ1342)),"NON RISPONDE",AVERAGE(ESITI_QUESTIONARI!N1342:T1342,ESITI_QUESTIONARI!V1342:X1342,ESITI_QUESTIONARI!Z1342:AD1342,ESITI_QUESTIONARI!AF1342:AH1342,ESITI_QUESTIONARI!AJ1342:AL1342,ESITI_QUESTIONARI!AN1342,ESITI_QUESTIONARI!AQ1342)))</f>
        <v/>
      </c>
    </row>
    <row r="1343" spans="1:8">
      <c r="A1343" t="str">
        <f>IF(ESITI_QUESTIONARI!A1343="","",TRIM(ESITI_QUESTIONARI!A1343))</f>
        <v/>
      </c>
      <c r="B1343" t="str">
        <f t="shared" si="21"/>
        <v/>
      </c>
      <c r="C1343" t="str">
        <f>IF(ESITI_QUESTIONARI!C1343="","",TRIM(ESITI_QUESTIONARI!C1343))</f>
        <v/>
      </c>
      <c r="D1343" t="str">
        <f>IFERROR(UPPER(TRIM(ESITI_QUESTIONARI!U1343)),"")</f>
        <v/>
      </c>
      <c r="E1343" t="str">
        <f>IFERROR(UPPER(TRIM(ESITI_QUESTIONARI!Y1343)),"")</f>
        <v/>
      </c>
      <c r="F1343" t="str">
        <f>IFERROR(UPPER(TRIM(ESITI_QUESTIONARI!AE1343)),"")</f>
        <v/>
      </c>
      <c r="G1343" t="str">
        <f>IFERROR(UPPER(TRIM(ESITI_QUESTIONARI!AI1343)),"")</f>
        <v/>
      </c>
      <c r="H1343" s="8" t="str">
        <f>IF(C1343="","",IF(ISERROR(AVERAGE(ESITI_QUESTIONARI!N1343:T1343,ESITI_QUESTIONARI!V1343:X1343,ESITI_QUESTIONARI!Z1343:AD1343,ESITI_QUESTIONARI!AF1343:AH1343,ESITI_QUESTIONARI!AJ1343:AL1343,ESITI_QUESTIONARI!AN1343,ESITI_QUESTIONARI!AQ1343)),"NON RISPONDE",AVERAGE(ESITI_QUESTIONARI!N1343:T1343,ESITI_QUESTIONARI!V1343:X1343,ESITI_QUESTIONARI!Z1343:AD1343,ESITI_QUESTIONARI!AF1343:AH1343,ESITI_QUESTIONARI!AJ1343:AL1343,ESITI_QUESTIONARI!AN1343,ESITI_QUESTIONARI!AQ1343)))</f>
        <v/>
      </c>
    </row>
    <row r="1344" spans="1:8">
      <c r="A1344" t="str">
        <f>IF(ESITI_QUESTIONARI!A1344="","",TRIM(ESITI_QUESTIONARI!A1344))</f>
        <v/>
      </c>
      <c r="B1344" t="str">
        <f t="shared" si="21"/>
        <v/>
      </c>
      <c r="C1344" t="str">
        <f>IF(ESITI_QUESTIONARI!C1344="","",TRIM(ESITI_QUESTIONARI!C1344))</f>
        <v/>
      </c>
      <c r="D1344" t="str">
        <f>IFERROR(UPPER(TRIM(ESITI_QUESTIONARI!U1344)),"")</f>
        <v/>
      </c>
      <c r="E1344" t="str">
        <f>IFERROR(UPPER(TRIM(ESITI_QUESTIONARI!Y1344)),"")</f>
        <v/>
      </c>
      <c r="F1344" t="str">
        <f>IFERROR(UPPER(TRIM(ESITI_QUESTIONARI!AE1344)),"")</f>
        <v/>
      </c>
      <c r="G1344" t="str">
        <f>IFERROR(UPPER(TRIM(ESITI_QUESTIONARI!AI1344)),"")</f>
        <v/>
      </c>
      <c r="H1344" s="8" t="str">
        <f>IF(C1344="","",IF(ISERROR(AVERAGE(ESITI_QUESTIONARI!N1344:T1344,ESITI_QUESTIONARI!V1344:X1344,ESITI_QUESTIONARI!Z1344:AD1344,ESITI_QUESTIONARI!AF1344:AH1344,ESITI_QUESTIONARI!AJ1344:AL1344,ESITI_QUESTIONARI!AN1344,ESITI_QUESTIONARI!AQ1344)),"NON RISPONDE",AVERAGE(ESITI_QUESTIONARI!N1344:T1344,ESITI_QUESTIONARI!V1344:X1344,ESITI_QUESTIONARI!Z1344:AD1344,ESITI_QUESTIONARI!AF1344:AH1344,ESITI_QUESTIONARI!AJ1344:AL1344,ESITI_QUESTIONARI!AN1344,ESITI_QUESTIONARI!AQ1344)))</f>
        <v/>
      </c>
    </row>
    <row r="1345" spans="1:8">
      <c r="A1345" t="str">
        <f>IF(ESITI_QUESTIONARI!A1345="","",TRIM(ESITI_QUESTIONARI!A1345))</f>
        <v/>
      </c>
      <c r="B1345" t="str">
        <f t="shared" si="21"/>
        <v/>
      </c>
      <c r="C1345" t="str">
        <f>IF(ESITI_QUESTIONARI!C1345="","",TRIM(ESITI_QUESTIONARI!C1345))</f>
        <v/>
      </c>
      <c r="D1345" t="str">
        <f>IFERROR(UPPER(TRIM(ESITI_QUESTIONARI!U1345)),"")</f>
        <v/>
      </c>
      <c r="E1345" t="str">
        <f>IFERROR(UPPER(TRIM(ESITI_QUESTIONARI!Y1345)),"")</f>
        <v/>
      </c>
      <c r="F1345" t="str">
        <f>IFERROR(UPPER(TRIM(ESITI_QUESTIONARI!AE1345)),"")</f>
        <v/>
      </c>
      <c r="G1345" t="str">
        <f>IFERROR(UPPER(TRIM(ESITI_QUESTIONARI!AI1345)),"")</f>
        <v/>
      </c>
      <c r="H1345" s="8" t="str">
        <f>IF(C1345="","",IF(ISERROR(AVERAGE(ESITI_QUESTIONARI!N1345:T1345,ESITI_QUESTIONARI!V1345:X1345,ESITI_QUESTIONARI!Z1345:AD1345,ESITI_QUESTIONARI!AF1345:AH1345,ESITI_QUESTIONARI!AJ1345:AL1345,ESITI_QUESTIONARI!AN1345,ESITI_QUESTIONARI!AQ1345)),"NON RISPONDE",AVERAGE(ESITI_QUESTIONARI!N1345:T1345,ESITI_QUESTIONARI!V1345:X1345,ESITI_QUESTIONARI!Z1345:AD1345,ESITI_QUESTIONARI!AF1345:AH1345,ESITI_QUESTIONARI!AJ1345:AL1345,ESITI_QUESTIONARI!AN1345,ESITI_QUESTIONARI!AQ1345)))</f>
        <v/>
      </c>
    </row>
    <row r="1346" spans="1:8">
      <c r="A1346" t="str">
        <f>IF(ESITI_QUESTIONARI!A1346="","",TRIM(ESITI_QUESTIONARI!A1346))</f>
        <v/>
      </c>
      <c r="B1346" t="str">
        <f t="shared" si="21"/>
        <v/>
      </c>
      <c r="C1346" t="str">
        <f>IF(ESITI_QUESTIONARI!C1346="","",TRIM(ESITI_QUESTIONARI!C1346))</f>
        <v/>
      </c>
      <c r="D1346" t="str">
        <f>IFERROR(UPPER(TRIM(ESITI_QUESTIONARI!U1346)),"")</f>
        <v/>
      </c>
      <c r="E1346" t="str">
        <f>IFERROR(UPPER(TRIM(ESITI_QUESTIONARI!Y1346)),"")</f>
        <v/>
      </c>
      <c r="F1346" t="str">
        <f>IFERROR(UPPER(TRIM(ESITI_QUESTIONARI!AE1346)),"")</f>
        <v/>
      </c>
      <c r="G1346" t="str">
        <f>IFERROR(UPPER(TRIM(ESITI_QUESTIONARI!AI1346)),"")</f>
        <v/>
      </c>
      <c r="H1346" s="8" t="str">
        <f>IF(C1346="","",IF(ISERROR(AVERAGE(ESITI_QUESTIONARI!N1346:T1346,ESITI_QUESTIONARI!V1346:X1346,ESITI_QUESTIONARI!Z1346:AD1346,ESITI_QUESTIONARI!AF1346:AH1346,ESITI_QUESTIONARI!AJ1346:AL1346,ESITI_QUESTIONARI!AN1346,ESITI_QUESTIONARI!AQ1346)),"NON RISPONDE",AVERAGE(ESITI_QUESTIONARI!N1346:T1346,ESITI_QUESTIONARI!V1346:X1346,ESITI_QUESTIONARI!Z1346:AD1346,ESITI_QUESTIONARI!AF1346:AH1346,ESITI_QUESTIONARI!AJ1346:AL1346,ESITI_QUESTIONARI!AN1346,ESITI_QUESTIONARI!AQ1346)))</f>
        <v/>
      </c>
    </row>
    <row r="1347" spans="1:8">
      <c r="A1347" t="str">
        <f>IF(ESITI_QUESTIONARI!A1347="","",TRIM(ESITI_QUESTIONARI!A1347))</f>
        <v/>
      </c>
      <c r="B1347" t="str">
        <f t="shared" ref="B1347:B1410" si="22">IF(C1347="","",C1347)</f>
        <v/>
      </c>
      <c r="C1347" t="str">
        <f>IF(ESITI_QUESTIONARI!C1347="","",TRIM(ESITI_QUESTIONARI!C1347))</f>
        <v/>
      </c>
      <c r="D1347" t="str">
        <f>IFERROR(UPPER(TRIM(ESITI_QUESTIONARI!U1347)),"")</f>
        <v/>
      </c>
      <c r="E1347" t="str">
        <f>IFERROR(UPPER(TRIM(ESITI_QUESTIONARI!Y1347)),"")</f>
        <v/>
      </c>
      <c r="F1347" t="str">
        <f>IFERROR(UPPER(TRIM(ESITI_QUESTIONARI!AE1347)),"")</f>
        <v/>
      </c>
      <c r="G1347" t="str">
        <f>IFERROR(UPPER(TRIM(ESITI_QUESTIONARI!AI1347)),"")</f>
        <v/>
      </c>
      <c r="H1347" s="8" t="str">
        <f>IF(C1347="","",IF(ISERROR(AVERAGE(ESITI_QUESTIONARI!N1347:T1347,ESITI_QUESTIONARI!V1347:X1347,ESITI_QUESTIONARI!Z1347:AD1347,ESITI_QUESTIONARI!AF1347:AH1347,ESITI_QUESTIONARI!AJ1347:AL1347,ESITI_QUESTIONARI!AN1347,ESITI_QUESTIONARI!AQ1347)),"NON RISPONDE",AVERAGE(ESITI_QUESTIONARI!N1347:T1347,ESITI_QUESTIONARI!V1347:X1347,ESITI_QUESTIONARI!Z1347:AD1347,ESITI_QUESTIONARI!AF1347:AH1347,ESITI_QUESTIONARI!AJ1347:AL1347,ESITI_QUESTIONARI!AN1347,ESITI_QUESTIONARI!AQ1347)))</f>
        <v/>
      </c>
    </row>
    <row r="1348" spans="1:8">
      <c r="A1348" t="str">
        <f>IF(ESITI_QUESTIONARI!A1348="","",TRIM(ESITI_QUESTIONARI!A1348))</f>
        <v/>
      </c>
      <c r="B1348" t="str">
        <f t="shared" si="22"/>
        <v/>
      </c>
      <c r="C1348" t="str">
        <f>IF(ESITI_QUESTIONARI!C1348="","",TRIM(ESITI_QUESTIONARI!C1348))</f>
        <v/>
      </c>
      <c r="D1348" t="str">
        <f>IFERROR(UPPER(TRIM(ESITI_QUESTIONARI!U1348)),"")</f>
        <v/>
      </c>
      <c r="E1348" t="str">
        <f>IFERROR(UPPER(TRIM(ESITI_QUESTIONARI!Y1348)),"")</f>
        <v/>
      </c>
      <c r="F1348" t="str">
        <f>IFERROR(UPPER(TRIM(ESITI_QUESTIONARI!AE1348)),"")</f>
        <v/>
      </c>
      <c r="G1348" t="str">
        <f>IFERROR(UPPER(TRIM(ESITI_QUESTIONARI!AI1348)),"")</f>
        <v/>
      </c>
      <c r="H1348" s="8" t="str">
        <f>IF(C1348="","",IF(ISERROR(AVERAGE(ESITI_QUESTIONARI!N1348:T1348,ESITI_QUESTIONARI!V1348:X1348,ESITI_QUESTIONARI!Z1348:AD1348,ESITI_QUESTIONARI!AF1348:AH1348,ESITI_QUESTIONARI!AJ1348:AL1348,ESITI_QUESTIONARI!AN1348,ESITI_QUESTIONARI!AQ1348)),"NON RISPONDE",AVERAGE(ESITI_QUESTIONARI!N1348:T1348,ESITI_QUESTIONARI!V1348:X1348,ESITI_QUESTIONARI!Z1348:AD1348,ESITI_QUESTIONARI!AF1348:AH1348,ESITI_QUESTIONARI!AJ1348:AL1348,ESITI_QUESTIONARI!AN1348,ESITI_QUESTIONARI!AQ1348)))</f>
        <v/>
      </c>
    </row>
    <row r="1349" spans="1:8">
      <c r="A1349" t="str">
        <f>IF(ESITI_QUESTIONARI!A1349="","",TRIM(ESITI_QUESTIONARI!A1349))</f>
        <v/>
      </c>
      <c r="B1349" t="str">
        <f t="shared" si="22"/>
        <v/>
      </c>
      <c r="C1349" t="str">
        <f>IF(ESITI_QUESTIONARI!C1349="","",TRIM(ESITI_QUESTIONARI!C1349))</f>
        <v/>
      </c>
      <c r="D1349" t="str">
        <f>IFERROR(UPPER(TRIM(ESITI_QUESTIONARI!U1349)),"")</f>
        <v/>
      </c>
      <c r="E1349" t="str">
        <f>IFERROR(UPPER(TRIM(ESITI_QUESTIONARI!Y1349)),"")</f>
        <v/>
      </c>
      <c r="F1349" t="str">
        <f>IFERROR(UPPER(TRIM(ESITI_QUESTIONARI!AE1349)),"")</f>
        <v/>
      </c>
      <c r="G1349" t="str">
        <f>IFERROR(UPPER(TRIM(ESITI_QUESTIONARI!AI1349)),"")</f>
        <v/>
      </c>
      <c r="H1349" s="8" t="str">
        <f>IF(C1349="","",IF(ISERROR(AVERAGE(ESITI_QUESTIONARI!N1349:T1349,ESITI_QUESTIONARI!V1349:X1349,ESITI_QUESTIONARI!Z1349:AD1349,ESITI_QUESTIONARI!AF1349:AH1349,ESITI_QUESTIONARI!AJ1349:AL1349,ESITI_QUESTIONARI!AN1349,ESITI_QUESTIONARI!AQ1349)),"NON RISPONDE",AVERAGE(ESITI_QUESTIONARI!N1349:T1349,ESITI_QUESTIONARI!V1349:X1349,ESITI_QUESTIONARI!Z1349:AD1349,ESITI_QUESTIONARI!AF1349:AH1349,ESITI_QUESTIONARI!AJ1349:AL1349,ESITI_QUESTIONARI!AN1349,ESITI_QUESTIONARI!AQ1349)))</f>
        <v/>
      </c>
    </row>
    <row r="1350" spans="1:8">
      <c r="A1350" t="str">
        <f>IF(ESITI_QUESTIONARI!A1350="","",TRIM(ESITI_QUESTIONARI!A1350))</f>
        <v/>
      </c>
      <c r="B1350" t="str">
        <f t="shared" si="22"/>
        <v/>
      </c>
      <c r="C1350" t="str">
        <f>IF(ESITI_QUESTIONARI!C1350="","",TRIM(ESITI_QUESTIONARI!C1350))</f>
        <v/>
      </c>
      <c r="D1350" t="str">
        <f>IFERROR(UPPER(TRIM(ESITI_QUESTIONARI!U1350)),"")</f>
        <v/>
      </c>
      <c r="E1350" t="str">
        <f>IFERROR(UPPER(TRIM(ESITI_QUESTIONARI!Y1350)),"")</f>
        <v/>
      </c>
      <c r="F1350" t="str">
        <f>IFERROR(UPPER(TRIM(ESITI_QUESTIONARI!AE1350)),"")</f>
        <v/>
      </c>
      <c r="G1350" t="str">
        <f>IFERROR(UPPER(TRIM(ESITI_QUESTIONARI!AI1350)),"")</f>
        <v/>
      </c>
      <c r="H1350" s="8" t="str">
        <f>IF(C1350="","",IF(ISERROR(AVERAGE(ESITI_QUESTIONARI!N1350:T1350,ESITI_QUESTIONARI!V1350:X1350,ESITI_QUESTIONARI!Z1350:AD1350,ESITI_QUESTIONARI!AF1350:AH1350,ESITI_QUESTIONARI!AJ1350:AL1350,ESITI_QUESTIONARI!AN1350,ESITI_QUESTIONARI!AQ1350)),"NON RISPONDE",AVERAGE(ESITI_QUESTIONARI!N1350:T1350,ESITI_QUESTIONARI!V1350:X1350,ESITI_QUESTIONARI!Z1350:AD1350,ESITI_QUESTIONARI!AF1350:AH1350,ESITI_QUESTIONARI!AJ1350:AL1350,ESITI_QUESTIONARI!AN1350,ESITI_QUESTIONARI!AQ1350)))</f>
        <v/>
      </c>
    </row>
    <row r="1351" spans="1:8">
      <c r="A1351" t="str">
        <f>IF(ESITI_QUESTIONARI!A1351="","",TRIM(ESITI_QUESTIONARI!A1351))</f>
        <v/>
      </c>
      <c r="B1351" t="str">
        <f t="shared" si="22"/>
        <v/>
      </c>
      <c r="C1351" t="str">
        <f>IF(ESITI_QUESTIONARI!C1351="","",TRIM(ESITI_QUESTIONARI!C1351))</f>
        <v/>
      </c>
      <c r="D1351" t="str">
        <f>IFERROR(UPPER(TRIM(ESITI_QUESTIONARI!U1351)),"")</f>
        <v/>
      </c>
      <c r="E1351" t="str">
        <f>IFERROR(UPPER(TRIM(ESITI_QUESTIONARI!Y1351)),"")</f>
        <v/>
      </c>
      <c r="F1351" t="str">
        <f>IFERROR(UPPER(TRIM(ESITI_QUESTIONARI!AE1351)),"")</f>
        <v/>
      </c>
      <c r="G1351" t="str">
        <f>IFERROR(UPPER(TRIM(ESITI_QUESTIONARI!AI1351)),"")</f>
        <v/>
      </c>
      <c r="H1351" s="8" t="str">
        <f>IF(C1351="","",IF(ISERROR(AVERAGE(ESITI_QUESTIONARI!N1351:T1351,ESITI_QUESTIONARI!V1351:X1351,ESITI_QUESTIONARI!Z1351:AD1351,ESITI_QUESTIONARI!AF1351:AH1351,ESITI_QUESTIONARI!AJ1351:AL1351,ESITI_QUESTIONARI!AN1351,ESITI_QUESTIONARI!AQ1351)),"NON RISPONDE",AVERAGE(ESITI_QUESTIONARI!N1351:T1351,ESITI_QUESTIONARI!V1351:X1351,ESITI_QUESTIONARI!Z1351:AD1351,ESITI_QUESTIONARI!AF1351:AH1351,ESITI_QUESTIONARI!AJ1351:AL1351,ESITI_QUESTIONARI!AN1351,ESITI_QUESTIONARI!AQ1351)))</f>
        <v/>
      </c>
    </row>
    <row r="1352" spans="1:8">
      <c r="A1352" t="str">
        <f>IF(ESITI_QUESTIONARI!A1352="","",TRIM(ESITI_QUESTIONARI!A1352))</f>
        <v/>
      </c>
      <c r="B1352" t="str">
        <f t="shared" si="22"/>
        <v/>
      </c>
      <c r="C1352" t="str">
        <f>IF(ESITI_QUESTIONARI!C1352="","",TRIM(ESITI_QUESTIONARI!C1352))</f>
        <v/>
      </c>
      <c r="D1352" t="str">
        <f>IFERROR(UPPER(TRIM(ESITI_QUESTIONARI!U1352)),"")</f>
        <v/>
      </c>
      <c r="E1352" t="str">
        <f>IFERROR(UPPER(TRIM(ESITI_QUESTIONARI!Y1352)),"")</f>
        <v/>
      </c>
      <c r="F1352" t="str">
        <f>IFERROR(UPPER(TRIM(ESITI_QUESTIONARI!AE1352)),"")</f>
        <v/>
      </c>
      <c r="G1352" t="str">
        <f>IFERROR(UPPER(TRIM(ESITI_QUESTIONARI!AI1352)),"")</f>
        <v/>
      </c>
      <c r="H1352" s="8" t="str">
        <f>IF(C1352="","",IF(ISERROR(AVERAGE(ESITI_QUESTIONARI!N1352:T1352,ESITI_QUESTIONARI!V1352:X1352,ESITI_QUESTIONARI!Z1352:AD1352,ESITI_QUESTIONARI!AF1352:AH1352,ESITI_QUESTIONARI!AJ1352:AL1352,ESITI_QUESTIONARI!AN1352,ESITI_QUESTIONARI!AQ1352)),"NON RISPONDE",AVERAGE(ESITI_QUESTIONARI!N1352:T1352,ESITI_QUESTIONARI!V1352:X1352,ESITI_QUESTIONARI!Z1352:AD1352,ESITI_QUESTIONARI!AF1352:AH1352,ESITI_QUESTIONARI!AJ1352:AL1352,ESITI_QUESTIONARI!AN1352,ESITI_QUESTIONARI!AQ1352)))</f>
        <v/>
      </c>
    </row>
    <row r="1353" spans="1:8">
      <c r="A1353" t="str">
        <f>IF(ESITI_QUESTIONARI!A1353="","",TRIM(ESITI_QUESTIONARI!A1353))</f>
        <v/>
      </c>
      <c r="B1353" t="str">
        <f t="shared" si="22"/>
        <v/>
      </c>
      <c r="C1353" t="str">
        <f>IF(ESITI_QUESTIONARI!C1353="","",TRIM(ESITI_QUESTIONARI!C1353))</f>
        <v/>
      </c>
      <c r="D1353" t="str">
        <f>IFERROR(UPPER(TRIM(ESITI_QUESTIONARI!U1353)),"")</f>
        <v/>
      </c>
      <c r="E1353" t="str">
        <f>IFERROR(UPPER(TRIM(ESITI_QUESTIONARI!Y1353)),"")</f>
        <v/>
      </c>
      <c r="F1353" t="str">
        <f>IFERROR(UPPER(TRIM(ESITI_QUESTIONARI!AE1353)),"")</f>
        <v/>
      </c>
      <c r="G1353" t="str">
        <f>IFERROR(UPPER(TRIM(ESITI_QUESTIONARI!AI1353)),"")</f>
        <v/>
      </c>
      <c r="H1353" s="8" t="str">
        <f>IF(C1353="","",IF(ISERROR(AVERAGE(ESITI_QUESTIONARI!N1353:T1353,ESITI_QUESTIONARI!V1353:X1353,ESITI_QUESTIONARI!Z1353:AD1353,ESITI_QUESTIONARI!AF1353:AH1353,ESITI_QUESTIONARI!AJ1353:AL1353,ESITI_QUESTIONARI!AN1353,ESITI_QUESTIONARI!AQ1353)),"NON RISPONDE",AVERAGE(ESITI_QUESTIONARI!N1353:T1353,ESITI_QUESTIONARI!V1353:X1353,ESITI_QUESTIONARI!Z1353:AD1353,ESITI_QUESTIONARI!AF1353:AH1353,ESITI_QUESTIONARI!AJ1353:AL1353,ESITI_QUESTIONARI!AN1353,ESITI_QUESTIONARI!AQ1353)))</f>
        <v/>
      </c>
    </row>
    <row r="1354" spans="1:8">
      <c r="A1354" t="str">
        <f>IF(ESITI_QUESTIONARI!A1354="","",TRIM(ESITI_QUESTIONARI!A1354))</f>
        <v/>
      </c>
      <c r="B1354" t="str">
        <f t="shared" si="22"/>
        <v/>
      </c>
      <c r="C1354" t="str">
        <f>IF(ESITI_QUESTIONARI!C1354="","",TRIM(ESITI_QUESTIONARI!C1354))</f>
        <v/>
      </c>
      <c r="D1354" t="str">
        <f>IFERROR(UPPER(TRIM(ESITI_QUESTIONARI!U1354)),"")</f>
        <v/>
      </c>
      <c r="E1354" t="str">
        <f>IFERROR(UPPER(TRIM(ESITI_QUESTIONARI!Y1354)),"")</f>
        <v/>
      </c>
      <c r="F1354" t="str">
        <f>IFERROR(UPPER(TRIM(ESITI_QUESTIONARI!AE1354)),"")</f>
        <v/>
      </c>
      <c r="G1354" t="str">
        <f>IFERROR(UPPER(TRIM(ESITI_QUESTIONARI!AI1354)),"")</f>
        <v/>
      </c>
      <c r="H1354" s="8" t="str">
        <f>IF(C1354="","",IF(ISERROR(AVERAGE(ESITI_QUESTIONARI!N1354:T1354,ESITI_QUESTIONARI!V1354:X1354,ESITI_QUESTIONARI!Z1354:AD1354,ESITI_QUESTIONARI!AF1354:AH1354,ESITI_QUESTIONARI!AJ1354:AL1354,ESITI_QUESTIONARI!AN1354,ESITI_QUESTIONARI!AQ1354)),"NON RISPONDE",AVERAGE(ESITI_QUESTIONARI!N1354:T1354,ESITI_QUESTIONARI!V1354:X1354,ESITI_QUESTIONARI!Z1354:AD1354,ESITI_QUESTIONARI!AF1354:AH1354,ESITI_QUESTIONARI!AJ1354:AL1354,ESITI_QUESTIONARI!AN1354,ESITI_QUESTIONARI!AQ1354)))</f>
        <v/>
      </c>
    </row>
    <row r="1355" spans="1:8">
      <c r="A1355" t="str">
        <f>IF(ESITI_QUESTIONARI!A1355="","",TRIM(ESITI_QUESTIONARI!A1355))</f>
        <v/>
      </c>
      <c r="B1355" t="str">
        <f t="shared" si="22"/>
        <v/>
      </c>
      <c r="C1355" t="str">
        <f>IF(ESITI_QUESTIONARI!C1355="","",TRIM(ESITI_QUESTIONARI!C1355))</f>
        <v/>
      </c>
      <c r="D1355" t="str">
        <f>IFERROR(UPPER(TRIM(ESITI_QUESTIONARI!U1355)),"")</f>
        <v/>
      </c>
      <c r="E1355" t="str">
        <f>IFERROR(UPPER(TRIM(ESITI_QUESTIONARI!Y1355)),"")</f>
        <v/>
      </c>
      <c r="F1355" t="str">
        <f>IFERROR(UPPER(TRIM(ESITI_QUESTIONARI!AE1355)),"")</f>
        <v/>
      </c>
      <c r="G1355" t="str">
        <f>IFERROR(UPPER(TRIM(ESITI_QUESTIONARI!AI1355)),"")</f>
        <v/>
      </c>
      <c r="H1355" s="8" t="str">
        <f>IF(C1355="","",IF(ISERROR(AVERAGE(ESITI_QUESTIONARI!N1355:T1355,ESITI_QUESTIONARI!V1355:X1355,ESITI_QUESTIONARI!Z1355:AD1355,ESITI_QUESTIONARI!AF1355:AH1355,ESITI_QUESTIONARI!AJ1355:AL1355,ESITI_QUESTIONARI!AN1355,ESITI_QUESTIONARI!AQ1355)),"NON RISPONDE",AVERAGE(ESITI_QUESTIONARI!N1355:T1355,ESITI_QUESTIONARI!V1355:X1355,ESITI_QUESTIONARI!Z1355:AD1355,ESITI_QUESTIONARI!AF1355:AH1355,ESITI_QUESTIONARI!AJ1355:AL1355,ESITI_QUESTIONARI!AN1355,ESITI_QUESTIONARI!AQ1355)))</f>
        <v/>
      </c>
    </row>
    <row r="1356" spans="1:8">
      <c r="A1356" t="str">
        <f>IF(ESITI_QUESTIONARI!A1356="","",TRIM(ESITI_QUESTIONARI!A1356))</f>
        <v/>
      </c>
      <c r="B1356" t="str">
        <f t="shared" si="22"/>
        <v/>
      </c>
      <c r="C1356" t="str">
        <f>IF(ESITI_QUESTIONARI!C1356="","",TRIM(ESITI_QUESTIONARI!C1356))</f>
        <v/>
      </c>
      <c r="D1356" t="str">
        <f>IFERROR(UPPER(TRIM(ESITI_QUESTIONARI!U1356)),"")</f>
        <v/>
      </c>
      <c r="E1356" t="str">
        <f>IFERROR(UPPER(TRIM(ESITI_QUESTIONARI!Y1356)),"")</f>
        <v/>
      </c>
      <c r="F1356" t="str">
        <f>IFERROR(UPPER(TRIM(ESITI_QUESTIONARI!AE1356)),"")</f>
        <v/>
      </c>
      <c r="G1356" t="str">
        <f>IFERROR(UPPER(TRIM(ESITI_QUESTIONARI!AI1356)),"")</f>
        <v/>
      </c>
      <c r="H1356" s="8" t="str">
        <f>IF(C1356="","",IF(ISERROR(AVERAGE(ESITI_QUESTIONARI!N1356:T1356,ESITI_QUESTIONARI!V1356:X1356,ESITI_QUESTIONARI!Z1356:AD1356,ESITI_QUESTIONARI!AF1356:AH1356,ESITI_QUESTIONARI!AJ1356:AL1356,ESITI_QUESTIONARI!AN1356,ESITI_QUESTIONARI!AQ1356)),"NON RISPONDE",AVERAGE(ESITI_QUESTIONARI!N1356:T1356,ESITI_QUESTIONARI!V1356:X1356,ESITI_QUESTIONARI!Z1356:AD1356,ESITI_QUESTIONARI!AF1356:AH1356,ESITI_QUESTIONARI!AJ1356:AL1356,ESITI_QUESTIONARI!AN1356,ESITI_QUESTIONARI!AQ1356)))</f>
        <v/>
      </c>
    </row>
    <row r="1357" spans="1:8">
      <c r="A1357" t="str">
        <f>IF(ESITI_QUESTIONARI!A1357="","",TRIM(ESITI_QUESTIONARI!A1357))</f>
        <v/>
      </c>
      <c r="B1357" t="str">
        <f t="shared" si="22"/>
        <v/>
      </c>
      <c r="C1357" t="str">
        <f>IF(ESITI_QUESTIONARI!C1357="","",TRIM(ESITI_QUESTIONARI!C1357))</f>
        <v/>
      </c>
      <c r="D1357" t="str">
        <f>IFERROR(UPPER(TRIM(ESITI_QUESTIONARI!U1357)),"")</f>
        <v/>
      </c>
      <c r="E1357" t="str">
        <f>IFERROR(UPPER(TRIM(ESITI_QUESTIONARI!Y1357)),"")</f>
        <v/>
      </c>
      <c r="F1357" t="str">
        <f>IFERROR(UPPER(TRIM(ESITI_QUESTIONARI!AE1357)),"")</f>
        <v/>
      </c>
      <c r="G1357" t="str">
        <f>IFERROR(UPPER(TRIM(ESITI_QUESTIONARI!AI1357)),"")</f>
        <v/>
      </c>
      <c r="H1357" s="8" t="str">
        <f>IF(C1357="","",IF(ISERROR(AVERAGE(ESITI_QUESTIONARI!N1357:T1357,ESITI_QUESTIONARI!V1357:X1357,ESITI_QUESTIONARI!Z1357:AD1357,ESITI_QUESTIONARI!AF1357:AH1357,ESITI_QUESTIONARI!AJ1357:AL1357,ESITI_QUESTIONARI!AN1357,ESITI_QUESTIONARI!AQ1357)),"NON RISPONDE",AVERAGE(ESITI_QUESTIONARI!N1357:T1357,ESITI_QUESTIONARI!V1357:X1357,ESITI_QUESTIONARI!Z1357:AD1357,ESITI_QUESTIONARI!AF1357:AH1357,ESITI_QUESTIONARI!AJ1357:AL1357,ESITI_QUESTIONARI!AN1357,ESITI_QUESTIONARI!AQ1357)))</f>
        <v/>
      </c>
    </row>
    <row r="1358" spans="1:8">
      <c r="A1358" t="str">
        <f>IF(ESITI_QUESTIONARI!A1358="","",TRIM(ESITI_QUESTIONARI!A1358))</f>
        <v/>
      </c>
      <c r="B1358" t="str">
        <f t="shared" si="22"/>
        <v/>
      </c>
      <c r="C1358" t="str">
        <f>IF(ESITI_QUESTIONARI!C1358="","",TRIM(ESITI_QUESTIONARI!C1358))</f>
        <v/>
      </c>
      <c r="D1358" t="str">
        <f>IFERROR(UPPER(TRIM(ESITI_QUESTIONARI!U1358)),"")</f>
        <v/>
      </c>
      <c r="E1358" t="str">
        <f>IFERROR(UPPER(TRIM(ESITI_QUESTIONARI!Y1358)),"")</f>
        <v/>
      </c>
      <c r="F1358" t="str">
        <f>IFERROR(UPPER(TRIM(ESITI_QUESTIONARI!AE1358)),"")</f>
        <v/>
      </c>
      <c r="G1358" t="str">
        <f>IFERROR(UPPER(TRIM(ESITI_QUESTIONARI!AI1358)),"")</f>
        <v/>
      </c>
      <c r="H1358" s="8" t="str">
        <f>IF(C1358="","",IF(ISERROR(AVERAGE(ESITI_QUESTIONARI!N1358:T1358,ESITI_QUESTIONARI!V1358:X1358,ESITI_QUESTIONARI!Z1358:AD1358,ESITI_QUESTIONARI!AF1358:AH1358,ESITI_QUESTIONARI!AJ1358:AL1358,ESITI_QUESTIONARI!AN1358,ESITI_QUESTIONARI!AQ1358)),"NON RISPONDE",AVERAGE(ESITI_QUESTIONARI!N1358:T1358,ESITI_QUESTIONARI!V1358:X1358,ESITI_QUESTIONARI!Z1358:AD1358,ESITI_QUESTIONARI!AF1358:AH1358,ESITI_QUESTIONARI!AJ1358:AL1358,ESITI_QUESTIONARI!AN1358,ESITI_QUESTIONARI!AQ1358)))</f>
        <v/>
      </c>
    </row>
    <row r="1359" spans="1:8">
      <c r="A1359" t="str">
        <f>IF(ESITI_QUESTIONARI!A1359="","",TRIM(ESITI_QUESTIONARI!A1359))</f>
        <v/>
      </c>
      <c r="B1359" t="str">
        <f t="shared" si="22"/>
        <v/>
      </c>
      <c r="C1359" t="str">
        <f>IF(ESITI_QUESTIONARI!C1359="","",TRIM(ESITI_QUESTIONARI!C1359))</f>
        <v/>
      </c>
      <c r="D1359" t="str">
        <f>IFERROR(UPPER(TRIM(ESITI_QUESTIONARI!U1359)),"")</f>
        <v/>
      </c>
      <c r="E1359" t="str">
        <f>IFERROR(UPPER(TRIM(ESITI_QUESTIONARI!Y1359)),"")</f>
        <v/>
      </c>
      <c r="F1359" t="str">
        <f>IFERROR(UPPER(TRIM(ESITI_QUESTIONARI!AE1359)),"")</f>
        <v/>
      </c>
      <c r="G1359" t="str">
        <f>IFERROR(UPPER(TRIM(ESITI_QUESTIONARI!AI1359)),"")</f>
        <v/>
      </c>
      <c r="H1359" s="8" t="str">
        <f>IF(C1359="","",IF(ISERROR(AVERAGE(ESITI_QUESTIONARI!N1359:T1359,ESITI_QUESTIONARI!V1359:X1359,ESITI_QUESTIONARI!Z1359:AD1359,ESITI_QUESTIONARI!AF1359:AH1359,ESITI_QUESTIONARI!AJ1359:AL1359,ESITI_QUESTIONARI!AN1359,ESITI_QUESTIONARI!AQ1359)),"NON RISPONDE",AVERAGE(ESITI_QUESTIONARI!N1359:T1359,ESITI_QUESTIONARI!V1359:X1359,ESITI_QUESTIONARI!Z1359:AD1359,ESITI_QUESTIONARI!AF1359:AH1359,ESITI_QUESTIONARI!AJ1359:AL1359,ESITI_QUESTIONARI!AN1359,ESITI_QUESTIONARI!AQ1359)))</f>
        <v/>
      </c>
    </row>
    <row r="1360" spans="1:8">
      <c r="A1360" t="str">
        <f>IF(ESITI_QUESTIONARI!A1360="","",TRIM(ESITI_QUESTIONARI!A1360))</f>
        <v/>
      </c>
      <c r="B1360" t="str">
        <f t="shared" si="22"/>
        <v/>
      </c>
      <c r="C1360" t="str">
        <f>IF(ESITI_QUESTIONARI!C1360="","",TRIM(ESITI_QUESTIONARI!C1360))</f>
        <v/>
      </c>
      <c r="D1360" t="str">
        <f>IFERROR(UPPER(TRIM(ESITI_QUESTIONARI!U1360)),"")</f>
        <v/>
      </c>
      <c r="E1360" t="str">
        <f>IFERROR(UPPER(TRIM(ESITI_QUESTIONARI!Y1360)),"")</f>
        <v/>
      </c>
      <c r="F1360" t="str">
        <f>IFERROR(UPPER(TRIM(ESITI_QUESTIONARI!AE1360)),"")</f>
        <v/>
      </c>
      <c r="G1360" t="str">
        <f>IFERROR(UPPER(TRIM(ESITI_QUESTIONARI!AI1360)),"")</f>
        <v/>
      </c>
      <c r="H1360" s="8" t="str">
        <f>IF(C1360="","",IF(ISERROR(AVERAGE(ESITI_QUESTIONARI!N1360:T1360,ESITI_QUESTIONARI!V1360:X1360,ESITI_QUESTIONARI!Z1360:AD1360,ESITI_QUESTIONARI!AF1360:AH1360,ESITI_QUESTIONARI!AJ1360:AL1360,ESITI_QUESTIONARI!AN1360,ESITI_QUESTIONARI!AQ1360)),"NON RISPONDE",AVERAGE(ESITI_QUESTIONARI!N1360:T1360,ESITI_QUESTIONARI!V1360:X1360,ESITI_QUESTIONARI!Z1360:AD1360,ESITI_QUESTIONARI!AF1360:AH1360,ESITI_QUESTIONARI!AJ1360:AL1360,ESITI_QUESTIONARI!AN1360,ESITI_QUESTIONARI!AQ1360)))</f>
        <v/>
      </c>
    </row>
    <row r="1361" spans="1:8">
      <c r="A1361" t="str">
        <f>IF(ESITI_QUESTIONARI!A1361="","",TRIM(ESITI_QUESTIONARI!A1361))</f>
        <v/>
      </c>
      <c r="B1361" t="str">
        <f t="shared" si="22"/>
        <v/>
      </c>
      <c r="C1361" t="str">
        <f>IF(ESITI_QUESTIONARI!C1361="","",TRIM(ESITI_QUESTIONARI!C1361))</f>
        <v/>
      </c>
      <c r="D1361" t="str">
        <f>IFERROR(UPPER(TRIM(ESITI_QUESTIONARI!U1361)),"")</f>
        <v/>
      </c>
      <c r="E1361" t="str">
        <f>IFERROR(UPPER(TRIM(ESITI_QUESTIONARI!Y1361)),"")</f>
        <v/>
      </c>
      <c r="F1361" t="str">
        <f>IFERROR(UPPER(TRIM(ESITI_QUESTIONARI!AE1361)),"")</f>
        <v/>
      </c>
      <c r="G1361" t="str">
        <f>IFERROR(UPPER(TRIM(ESITI_QUESTIONARI!AI1361)),"")</f>
        <v/>
      </c>
      <c r="H1361" s="8" t="str">
        <f>IF(C1361="","",IF(ISERROR(AVERAGE(ESITI_QUESTIONARI!N1361:T1361,ESITI_QUESTIONARI!V1361:X1361,ESITI_QUESTIONARI!Z1361:AD1361,ESITI_QUESTIONARI!AF1361:AH1361,ESITI_QUESTIONARI!AJ1361:AL1361,ESITI_QUESTIONARI!AN1361,ESITI_QUESTIONARI!AQ1361)),"NON RISPONDE",AVERAGE(ESITI_QUESTIONARI!N1361:T1361,ESITI_QUESTIONARI!V1361:X1361,ESITI_QUESTIONARI!Z1361:AD1361,ESITI_QUESTIONARI!AF1361:AH1361,ESITI_QUESTIONARI!AJ1361:AL1361,ESITI_QUESTIONARI!AN1361,ESITI_QUESTIONARI!AQ1361)))</f>
        <v/>
      </c>
    </row>
    <row r="1362" spans="1:8">
      <c r="A1362" t="str">
        <f>IF(ESITI_QUESTIONARI!A1362="","",TRIM(ESITI_QUESTIONARI!A1362))</f>
        <v/>
      </c>
      <c r="B1362" t="str">
        <f t="shared" si="22"/>
        <v/>
      </c>
      <c r="C1362" t="str">
        <f>IF(ESITI_QUESTIONARI!C1362="","",TRIM(ESITI_QUESTIONARI!C1362))</f>
        <v/>
      </c>
      <c r="D1362" t="str">
        <f>IFERROR(UPPER(TRIM(ESITI_QUESTIONARI!U1362)),"")</f>
        <v/>
      </c>
      <c r="E1362" t="str">
        <f>IFERROR(UPPER(TRIM(ESITI_QUESTIONARI!Y1362)),"")</f>
        <v/>
      </c>
      <c r="F1362" t="str">
        <f>IFERROR(UPPER(TRIM(ESITI_QUESTIONARI!AE1362)),"")</f>
        <v/>
      </c>
      <c r="G1362" t="str">
        <f>IFERROR(UPPER(TRIM(ESITI_QUESTIONARI!AI1362)),"")</f>
        <v/>
      </c>
      <c r="H1362" s="8" t="str">
        <f>IF(C1362="","",IF(ISERROR(AVERAGE(ESITI_QUESTIONARI!N1362:T1362,ESITI_QUESTIONARI!V1362:X1362,ESITI_QUESTIONARI!Z1362:AD1362,ESITI_QUESTIONARI!AF1362:AH1362,ESITI_QUESTIONARI!AJ1362:AL1362,ESITI_QUESTIONARI!AN1362,ESITI_QUESTIONARI!AQ1362)),"NON RISPONDE",AVERAGE(ESITI_QUESTIONARI!N1362:T1362,ESITI_QUESTIONARI!V1362:X1362,ESITI_QUESTIONARI!Z1362:AD1362,ESITI_QUESTIONARI!AF1362:AH1362,ESITI_QUESTIONARI!AJ1362:AL1362,ESITI_QUESTIONARI!AN1362,ESITI_QUESTIONARI!AQ1362)))</f>
        <v/>
      </c>
    </row>
    <row r="1363" spans="1:8">
      <c r="A1363" t="str">
        <f>IF(ESITI_QUESTIONARI!A1363="","",TRIM(ESITI_QUESTIONARI!A1363))</f>
        <v/>
      </c>
      <c r="B1363" t="str">
        <f t="shared" si="22"/>
        <v/>
      </c>
      <c r="C1363" t="str">
        <f>IF(ESITI_QUESTIONARI!C1363="","",TRIM(ESITI_QUESTIONARI!C1363))</f>
        <v/>
      </c>
      <c r="D1363" t="str">
        <f>IFERROR(UPPER(TRIM(ESITI_QUESTIONARI!U1363)),"")</f>
        <v/>
      </c>
      <c r="E1363" t="str">
        <f>IFERROR(UPPER(TRIM(ESITI_QUESTIONARI!Y1363)),"")</f>
        <v/>
      </c>
      <c r="F1363" t="str">
        <f>IFERROR(UPPER(TRIM(ESITI_QUESTIONARI!AE1363)),"")</f>
        <v/>
      </c>
      <c r="G1363" t="str">
        <f>IFERROR(UPPER(TRIM(ESITI_QUESTIONARI!AI1363)),"")</f>
        <v/>
      </c>
      <c r="H1363" s="8" t="str">
        <f>IF(C1363="","",IF(ISERROR(AVERAGE(ESITI_QUESTIONARI!N1363:T1363,ESITI_QUESTIONARI!V1363:X1363,ESITI_QUESTIONARI!Z1363:AD1363,ESITI_QUESTIONARI!AF1363:AH1363,ESITI_QUESTIONARI!AJ1363:AL1363,ESITI_QUESTIONARI!AN1363,ESITI_QUESTIONARI!AQ1363)),"NON RISPONDE",AVERAGE(ESITI_QUESTIONARI!N1363:T1363,ESITI_QUESTIONARI!V1363:X1363,ESITI_QUESTIONARI!Z1363:AD1363,ESITI_QUESTIONARI!AF1363:AH1363,ESITI_QUESTIONARI!AJ1363:AL1363,ESITI_QUESTIONARI!AN1363,ESITI_QUESTIONARI!AQ1363)))</f>
        <v/>
      </c>
    </row>
    <row r="1364" spans="1:8">
      <c r="A1364" t="str">
        <f>IF(ESITI_QUESTIONARI!A1364="","",TRIM(ESITI_QUESTIONARI!A1364))</f>
        <v/>
      </c>
      <c r="B1364" t="str">
        <f t="shared" si="22"/>
        <v/>
      </c>
      <c r="C1364" t="str">
        <f>IF(ESITI_QUESTIONARI!C1364="","",TRIM(ESITI_QUESTIONARI!C1364))</f>
        <v/>
      </c>
      <c r="D1364" t="str">
        <f>IFERROR(UPPER(TRIM(ESITI_QUESTIONARI!U1364)),"")</f>
        <v/>
      </c>
      <c r="E1364" t="str">
        <f>IFERROR(UPPER(TRIM(ESITI_QUESTIONARI!Y1364)),"")</f>
        <v/>
      </c>
      <c r="F1364" t="str">
        <f>IFERROR(UPPER(TRIM(ESITI_QUESTIONARI!AE1364)),"")</f>
        <v/>
      </c>
      <c r="G1364" t="str">
        <f>IFERROR(UPPER(TRIM(ESITI_QUESTIONARI!AI1364)),"")</f>
        <v/>
      </c>
      <c r="H1364" s="8" t="str">
        <f>IF(C1364="","",IF(ISERROR(AVERAGE(ESITI_QUESTIONARI!N1364:T1364,ESITI_QUESTIONARI!V1364:X1364,ESITI_QUESTIONARI!Z1364:AD1364,ESITI_QUESTIONARI!AF1364:AH1364,ESITI_QUESTIONARI!AJ1364:AL1364,ESITI_QUESTIONARI!AN1364,ESITI_QUESTIONARI!AQ1364)),"NON RISPONDE",AVERAGE(ESITI_QUESTIONARI!N1364:T1364,ESITI_QUESTIONARI!V1364:X1364,ESITI_QUESTIONARI!Z1364:AD1364,ESITI_QUESTIONARI!AF1364:AH1364,ESITI_QUESTIONARI!AJ1364:AL1364,ESITI_QUESTIONARI!AN1364,ESITI_QUESTIONARI!AQ1364)))</f>
        <v/>
      </c>
    </row>
    <row r="1365" spans="1:8">
      <c r="A1365" t="str">
        <f>IF(ESITI_QUESTIONARI!A1365="","",TRIM(ESITI_QUESTIONARI!A1365))</f>
        <v/>
      </c>
      <c r="B1365" t="str">
        <f t="shared" si="22"/>
        <v/>
      </c>
      <c r="C1365" t="str">
        <f>IF(ESITI_QUESTIONARI!C1365="","",TRIM(ESITI_QUESTIONARI!C1365))</f>
        <v/>
      </c>
      <c r="D1365" t="str">
        <f>IFERROR(UPPER(TRIM(ESITI_QUESTIONARI!U1365)),"")</f>
        <v/>
      </c>
      <c r="E1365" t="str">
        <f>IFERROR(UPPER(TRIM(ESITI_QUESTIONARI!Y1365)),"")</f>
        <v/>
      </c>
      <c r="F1365" t="str">
        <f>IFERROR(UPPER(TRIM(ESITI_QUESTIONARI!AE1365)),"")</f>
        <v/>
      </c>
      <c r="G1365" t="str">
        <f>IFERROR(UPPER(TRIM(ESITI_QUESTIONARI!AI1365)),"")</f>
        <v/>
      </c>
      <c r="H1365" s="8" t="str">
        <f>IF(C1365="","",IF(ISERROR(AVERAGE(ESITI_QUESTIONARI!N1365:T1365,ESITI_QUESTIONARI!V1365:X1365,ESITI_QUESTIONARI!Z1365:AD1365,ESITI_QUESTIONARI!AF1365:AH1365,ESITI_QUESTIONARI!AJ1365:AL1365,ESITI_QUESTIONARI!AN1365,ESITI_QUESTIONARI!AQ1365)),"NON RISPONDE",AVERAGE(ESITI_QUESTIONARI!N1365:T1365,ESITI_QUESTIONARI!V1365:X1365,ESITI_QUESTIONARI!Z1365:AD1365,ESITI_QUESTIONARI!AF1365:AH1365,ESITI_QUESTIONARI!AJ1365:AL1365,ESITI_QUESTIONARI!AN1365,ESITI_QUESTIONARI!AQ1365)))</f>
        <v/>
      </c>
    </row>
    <row r="1366" spans="1:8">
      <c r="A1366" t="str">
        <f>IF(ESITI_QUESTIONARI!A1366="","",TRIM(ESITI_QUESTIONARI!A1366))</f>
        <v/>
      </c>
      <c r="B1366" t="str">
        <f t="shared" si="22"/>
        <v/>
      </c>
      <c r="C1366" t="str">
        <f>IF(ESITI_QUESTIONARI!C1366="","",TRIM(ESITI_QUESTIONARI!C1366))</f>
        <v/>
      </c>
      <c r="D1366" t="str">
        <f>IFERROR(UPPER(TRIM(ESITI_QUESTIONARI!U1366)),"")</f>
        <v/>
      </c>
      <c r="E1366" t="str">
        <f>IFERROR(UPPER(TRIM(ESITI_QUESTIONARI!Y1366)),"")</f>
        <v/>
      </c>
      <c r="F1366" t="str">
        <f>IFERROR(UPPER(TRIM(ESITI_QUESTIONARI!AE1366)),"")</f>
        <v/>
      </c>
      <c r="G1366" t="str">
        <f>IFERROR(UPPER(TRIM(ESITI_QUESTIONARI!AI1366)),"")</f>
        <v/>
      </c>
      <c r="H1366" s="8" t="str">
        <f>IF(C1366="","",IF(ISERROR(AVERAGE(ESITI_QUESTIONARI!N1366:T1366,ESITI_QUESTIONARI!V1366:X1366,ESITI_QUESTIONARI!Z1366:AD1366,ESITI_QUESTIONARI!AF1366:AH1366,ESITI_QUESTIONARI!AJ1366:AL1366,ESITI_QUESTIONARI!AN1366,ESITI_QUESTIONARI!AQ1366)),"NON RISPONDE",AVERAGE(ESITI_QUESTIONARI!N1366:T1366,ESITI_QUESTIONARI!V1366:X1366,ESITI_QUESTIONARI!Z1366:AD1366,ESITI_QUESTIONARI!AF1366:AH1366,ESITI_QUESTIONARI!AJ1366:AL1366,ESITI_QUESTIONARI!AN1366,ESITI_QUESTIONARI!AQ1366)))</f>
        <v/>
      </c>
    </row>
    <row r="1367" spans="1:8">
      <c r="A1367" t="str">
        <f>IF(ESITI_QUESTIONARI!A1367="","",TRIM(ESITI_QUESTIONARI!A1367))</f>
        <v/>
      </c>
      <c r="B1367" t="str">
        <f t="shared" si="22"/>
        <v/>
      </c>
      <c r="C1367" t="str">
        <f>IF(ESITI_QUESTIONARI!C1367="","",TRIM(ESITI_QUESTIONARI!C1367))</f>
        <v/>
      </c>
      <c r="D1367" t="str">
        <f>IFERROR(UPPER(TRIM(ESITI_QUESTIONARI!U1367)),"")</f>
        <v/>
      </c>
      <c r="E1367" t="str">
        <f>IFERROR(UPPER(TRIM(ESITI_QUESTIONARI!Y1367)),"")</f>
        <v/>
      </c>
      <c r="F1367" t="str">
        <f>IFERROR(UPPER(TRIM(ESITI_QUESTIONARI!AE1367)),"")</f>
        <v/>
      </c>
      <c r="G1367" t="str">
        <f>IFERROR(UPPER(TRIM(ESITI_QUESTIONARI!AI1367)),"")</f>
        <v/>
      </c>
      <c r="H1367" s="8" t="str">
        <f>IF(C1367="","",IF(ISERROR(AVERAGE(ESITI_QUESTIONARI!N1367:T1367,ESITI_QUESTIONARI!V1367:X1367,ESITI_QUESTIONARI!Z1367:AD1367,ESITI_QUESTIONARI!AF1367:AH1367,ESITI_QUESTIONARI!AJ1367:AL1367,ESITI_QUESTIONARI!AN1367,ESITI_QUESTIONARI!AQ1367)),"NON RISPONDE",AVERAGE(ESITI_QUESTIONARI!N1367:T1367,ESITI_QUESTIONARI!V1367:X1367,ESITI_QUESTIONARI!Z1367:AD1367,ESITI_QUESTIONARI!AF1367:AH1367,ESITI_QUESTIONARI!AJ1367:AL1367,ESITI_QUESTIONARI!AN1367,ESITI_QUESTIONARI!AQ1367)))</f>
        <v/>
      </c>
    </row>
    <row r="1368" spans="1:8">
      <c r="A1368" t="str">
        <f>IF(ESITI_QUESTIONARI!A1368="","",TRIM(ESITI_QUESTIONARI!A1368))</f>
        <v/>
      </c>
      <c r="B1368" t="str">
        <f t="shared" si="22"/>
        <v/>
      </c>
      <c r="C1368" t="str">
        <f>IF(ESITI_QUESTIONARI!C1368="","",TRIM(ESITI_QUESTIONARI!C1368))</f>
        <v/>
      </c>
      <c r="D1368" t="str">
        <f>IFERROR(UPPER(TRIM(ESITI_QUESTIONARI!U1368)),"")</f>
        <v/>
      </c>
      <c r="E1368" t="str">
        <f>IFERROR(UPPER(TRIM(ESITI_QUESTIONARI!Y1368)),"")</f>
        <v/>
      </c>
      <c r="F1368" t="str">
        <f>IFERROR(UPPER(TRIM(ESITI_QUESTIONARI!AE1368)),"")</f>
        <v/>
      </c>
      <c r="G1368" t="str">
        <f>IFERROR(UPPER(TRIM(ESITI_QUESTIONARI!AI1368)),"")</f>
        <v/>
      </c>
      <c r="H1368" s="8" t="str">
        <f>IF(C1368="","",IF(ISERROR(AVERAGE(ESITI_QUESTIONARI!N1368:T1368,ESITI_QUESTIONARI!V1368:X1368,ESITI_QUESTIONARI!Z1368:AD1368,ESITI_QUESTIONARI!AF1368:AH1368,ESITI_QUESTIONARI!AJ1368:AL1368,ESITI_QUESTIONARI!AN1368,ESITI_QUESTIONARI!AQ1368)),"NON RISPONDE",AVERAGE(ESITI_QUESTIONARI!N1368:T1368,ESITI_QUESTIONARI!V1368:X1368,ESITI_QUESTIONARI!Z1368:AD1368,ESITI_QUESTIONARI!AF1368:AH1368,ESITI_QUESTIONARI!AJ1368:AL1368,ESITI_QUESTIONARI!AN1368,ESITI_QUESTIONARI!AQ1368)))</f>
        <v/>
      </c>
    </row>
    <row r="1369" spans="1:8">
      <c r="A1369" t="str">
        <f>IF(ESITI_QUESTIONARI!A1369="","",TRIM(ESITI_QUESTIONARI!A1369))</f>
        <v/>
      </c>
      <c r="B1369" t="str">
        <f t="shared" si="22"/>
        <v/>
      </c>
      <c r="C1369" t="str">
        <f>IF(ESITI_QUESTIONARI!C1369="","",TRIM(ESITI_QUESTIONARI!C1369))</f>
        <v/>
      </c>
      <c r="D1369" t="str">
        <f>IFERROR(UPPER(TRIM(ESITI_QUESTIONARI!U1369)),"")</f>
        <v/>
      </c>
      <c r="E1369" t="str">
        <f>IFERROR(UPPER(TRIM(ESITI_QUESTIONARI!Y1369)),"")</f>
        <v/>
      </c>
      <c r="F1369" t="str">
        <f>IFERROR(UPPER(TRIM(ESITI_QUESTIONARI!AE1369)),"")</f>
        <v/>
      </c>
      <c r="G1369" t="str">
        <f>IFERROR(UPPER(TRIM(ESITI_QUESTIONARI!AI1369)),"")</f>
        <v/>
      </c>
      <c r="H1369" s="8" t="str">
        <f>IF(C1369="","",IF(ISERROR(AVERAGE(ESITI_QUESTIONARI!N1369:T1369,ESITI_QUESTIONARI!V1369:X1369,ESITI_QUESTIONARI!Z1369:AD1369,ESITI_QUESTIONARI!AF1369:AH1369,ESITI_QUESTIONARI!AJ1369:AL1369,ESITI_QUESTIONARI!AN1369,ESITI_QUESTIONARI!AQ1369)),"NON RISPONDE",AVERAGE(ESITI_QUESTIONARI!N1369:T1369,ESITI_QUESTIONARI!V1369:X1369,ESITI_QUESTIONARI!Z1369:AD1369,ESITI_QUESTIONARI!AF1369:AH1369,ESITI_QUESTIONARI!AJ1369:AL1369,ESITI_QUESTIONARI!AN1369,ESITI_QUESTIONARI!AQ1369)))</f>
        <v/>
      </c>
    </row>
    <row r="1370" spans="1:8">
      <c r="A1370" t="str">
        <f>IF(ESITI_QUESTIONARI!A1370="","",TRIM(ESITI_QUESTIONARI!A1370))</f>
        <v/>
      </c>
      <c r="B1370" t="str">
        <f t="shared" si="22"/>
        <v/>
      </c>
      <c r="C1370" t="str">
        <f>IF(ESITI_QUESTIONARI!C1370="","",TRIM(ESITI_QUESTIONARI!C1370))</f>
        <v/>
      </c>
      <c r="D1370" t="str">
        <f>IFERROR(UPPER(TRIM(ESITI_QUESTIONARI!U1370)),"")</f>
        <v/>
      </c>
      <c r="E1370" t="str">
        <f>IFERROR(UPPER(TRIM(ESITI_QUESTIONARI!Y1370)),"")</f>
        <v/>
      </c>
      <c r="F1370" t="str">
        <f>IFERROR(UPPER(TRIM(ESITI_QUESTIONARI!AE1370)),"")</f>
        <v/>
      </c>
      <c r="G1370" t="str">
        <f>IFERROR(UPPER(TRIM(ESITI_QUESTIONARI!AI1370)),"")</f>
        <v/>
      </c>
      <c r="H1370" s="8" t="str">
        <f>IF(C1370="","",IF(ISERROR(AVERAGE(ESITI_QUESTIONARI!N1370:T1370,ESITI_QUESTIONARI!V1370:X1370,ESITI_QUESTIONARI!Z1370:AD1370,ESITI_QUESTIONARI!AF1370:AH1370,ESITI_QUESTIONARI!AJ1370:AL1370,ESITI_QUESTIONARI!AN1370,ESITI_QUESTIONARI!AQ1370)),"NON RISPONDE",AVERAGE(ESITI_QUESTIONARI!N1370:T1370,ESITI_QUESTIONARI!V1370:X1370,ESITI_QUESTIONARI!Z1370:AD1370,ESITI_QUESTIONARI!AF1370:AH1370,ESITI_QUESTIONARI!AJ1370:AL1370,ESITI_QUESTIONARI!AN1370,ESITI_QUESTIONARI!AQ1370)))</f>
        <v/>
      </c>
    </row>
    <row r="1371" spans="1:8">
      <c r="A1371" t="str">
        <f>IF(ESITI_QUESTIONARI!A1371="","",TRIM(ESITI_QUESTIONARI!A1371))</f>
        <v/>
      </c>
      <c r="B1371" t="str">
        <f t="shared" si="22"/>
        <v/>
      </c>
      <c r="C1371" t="str">
        <f>IF(ESITI_QUESTIONARI!C1371="","",TRIM(ESITI_QUESTIONARI!C1371))</f>
        <v/>
      </c>
      <c r="D1371" t="str">
        <f>IFERROR(UPPER(TRIM(ESITI_QUESTIONARI!U1371)),"")</f>
        <v/>
      </c>
      <c r="E1371" t="str">
        <f>IFERROR(UPPER(TRIM(ESITI_QUESTIONARI!Y1371)),"")</f>
        <v/>
      </c>
      <c r="F1371" t="str">
        <f>IFERROR(UPPER(TRIM(ESITI_QUESTIONARI!AE1371)),"")</f>
        <v/>
      </c>
      <c r="G1371" t="str">
        <f>IFERROR(UPPER(TRIM(ESITI_QUESTIONARI!AI1371)),"")</f>
        <v/>
      </c>
      <c r="H1371" s="8" t="str">
        <f>IF(C1371="","",IF(ISERROR(AVERAGE(ESITI_QUESTIONARI!N1371:T1371,ESITI_QUESTIONARI!V1371:X1371,ESITI_QUESTIONARI!Z1371:AD1371,ESITI_QUESTIONARI!AF1371:AH1371,ESITI_QUESTIONARI!AJ1371:AL1371,ESITI_QUESTIONARI!AN1371,ESITI_QUESTIONARI!AQ1371)),"NON RISPONDE",AVERAGE(ESITI_QUESTIONARI!N1371:T1371,ESITI_QUESTIONARI!V1371:X1371,ESITI_QUESTIONARI!Z1371:AD1371,ESITI_QUESTIONARI!AF1371:AH1371,ESITI_QUESTIONARI!AJ1371:AL1371,ESITI_QUESTIONARI!AN1371,ESITI_QUESTIONARI!AQ1371)))</f>
        <v/>
      </c>
    </row>
    <row r="1372" spans="1:8">
      <c r="A1372" t="str">
        <f>IF(ESITI_QUESTIONARI!A1372="","",TRIM(ESITI_QUESTIONARI!A1372))</f>
        <v/>
      </c>
      <c r="B1372" t="str">
        <f t="shared" si="22"/>
        <v/>
      </c>
      <c r="C1372" t="str">
        <f>IF(ESITI_QUESTIONARI!C1372="","",TRIM(ESITI_QUESTIONARI!C1372))</f>
        <v/>
      </c>
      <c r="D1372" t="str">
        <f>IFERROR(UPPER(TRIM(ESITI_QUESTIONARI!U1372)),"")</f>
        <v/>
      </c>
      <c r="E1372" t="str">
        <f>IFERROR(UPPER(TRIM(ESITI_QUESTIONARI!Y1372)),"")</f>
        <v/>
      </c>
      <c r="F1372" t="str">
        <f>IFERROR(UPPER(TRIM(ESITI_QUESTIONARI!AE1372)),"")</f>
        <v/>
      </c>
      <c r="G1372" t="str">
        <f>IFERROR(UPPER(TRIM(ESITI_QUESTIONARI!AI1372)),"")</f>
        <v/>
      </c>
      <c r="H1372" s="8" t="str">
        <f>IF(C1372="","",IF(ISERROR(AVERAGE(ESITI_QUESTIONARI!N1372:T1372,ESITI_QUESTIONARI!V1372:X1372,ESITI_QUESTIONARI!Z1372:AD1372,ESITI_QUESTIONARI!AF1372:AH1372,ESITI_QUESTIONARI!AJ1372:AL1372,ESITI_QUESTIONARI!AN1372,ESITI_QUESTIONARI!AQ1372)),"NON RISPONDE",AVERAGE(ESITI_QUESTIONARI!N1372:T1372,ESITI_QUESTIONARI!V1372:X1372,ESITI_QUESTIONARI!Z1372:AD1372,ESITI_QUESTIONARI!AF1372:AH1372,ESITI_QUESTIONARI!AJ1372:AL1372,ESITI_QUESTIONARI!AN1372,ESITI_QUESTIONARI!AQ1372)))</f>
        <v/>
      </c>
    </row>
    <row r="1373" spans="1:8">
      <c r="A1373" t="str">
        <f>IF(ESITI_QUESTIONARI!A1373="","",TRIM(ESITI_QUESTIONARI!A1373))</f>
        <v/>
      </c>
      <c r="B1373" t="str">
        <f t="shared" si="22"/>
        <v/>
      </c>
      <c r="C1373" t="str">
        <f>IF(ESITI_QUESTIONARI!C1373="","",TRIM(ESITI_QUESTIONARI!C1373))</f>
        <v/>
      </c>
      <c r="D1373" t="str">
        <f>IFERROR(UPPER(TRIM(ESITI_QUESTIONARI!U1373)),"")</f>
        <v/>
      </c>
      <c r="E1373" t="str">
        <f>IFERROR(UPPER(TRIM(ESITI_QUESTIONARI!Y1373)),"")</f>
        <v/>
      </c>
      <c r="F1373" t="str">
        <f>IFERROR(UPPER(TRIM(ESITI_QUESTIONARI!AE1373)),"")</f>
        <v/>
      </c>
      <c r="G1373" t="str">
        <f>IFERROR(UPPER(TRIM(ESITI_QUESTIONARI!AI1373)),"")</f>
        <v/>
      </c>
      <c r="H1373" s="8" t="str">
        <f>IF(C1373="","",IF(ISERROR(AVERAGE(ESITI_QUESTIONARI!N1373:T1373,ESITI_QUESTIONARI!V1373:X1373,ESITI_QUESTIONARI!Z1373:AD1373,ESITI_QUESTIONARI!AF1373:AH1373,ESITI_QUESTIONARI!AJ1373:AL1373,ESITI_QUESTIONARI!AN1373,ESITI_QUESTIONARI!AQ1373)),"NON RISPONDE",AVERAGE(ESITI_QUESTIONARI!N1373:T1373,ESITI_QUESTIONARI!V1373:X1373,ESITI_QUESTIONARI!Z1373:AD1373,ESITI_QUESTIONARI!AF1373:AH1373,ESITI_QUESTIONARI!AJ1373:AL1373,ESITI_QUESTIONARI!AN1373,ESITI_QUESTIONARI!AQ1373)))</f>
        <v/>
      </c>
    </row>
    <row r="1374" spans="1:8">
      <c r="A1374" t="str">
        <f>IF(ESITI_QUESTIONARI!A1374="","",TRIM(ESITI_QUESTIONARI!A1374))</f>
        <v/>
      </c>
      <c r="B1374" t="str">
        <f t="shared" si="22"/>
        <v/>
      </c>
      <c r="C1374" t="str">
        <f>IF(ESITI_QUESTIONARI!C1374="","",TRIM(ESITI_QUESTIONARI!C1374))</f>
        <v/>
      </c>
      <c r="D1374" t="str">
        <f>IFERROR(UPPER(TRIM(ESITI_QUESTIONARI!U1374)),"")</f>
        <v/>
      </c>
      <c r="E1374" t="str">
        <f>IFERROR(UPPER(TRIM(ESITI_QUESTIONARI!Y1374)),"")</f>
        <v/>
      </c>
      <c r="F1374" t="str">
        <f>IFERROR(UPPER(TRIM(ESITI_QUESTIONARI!AE1374)),"")</f>
        <v/>
      </c>
      <c r="G1374" t="str">
        <f>IFERROR(UPPER(TRIM(ESITI_QUESTIONARI!AI1374)),"")</f>
        <v/>
      </c>
      <c r="H1374" s="8" t="str">
        <f>IF(C1374="","",IF(ISERROR(AVERAGE(ESITI_QUESTIONARI!N1374:T1374,ESITI_QUESTIONARI!V1374:X1374,ESITI_QUESTIONARI!Z1374:AD1374,ESITI_QUESTIONARI!AF1374:AH1374,ESITI_QUESTIONARI!AJ1374:AL1374,ESITI_QUESTIONARI!AN1374,ESITI_QUESTIONARI!AQ1374)),"NON RISPONDE",AVERAGE(ESITI_QUESTIONARI!N1374:T1374,ESITI_QUESTIONARI!V1374:X1374,ESITI_QUESTIONARI!Z1374:AD1374,ESITI_QUESTIONARI!AF1374:AH1374,ESITI_QUESTIONARI!AJ1374:AL1374,ESITI_QUESTIONARI!AN1374,ESITI_QUESTIONARI!AQ1374)))</f>
        <v/>
      </c>
    </row>
    <row r="1375" spans="1:8">
      <c r="A1375" t="str">
        <f>IF(ESITI_QUESTIONARI!A1375="","",TRIM(ESITI_QUESTIONARI!A1375))</f>
        <v/>
      </c>
      <c r="B1375" t="str">
        <f t="shared" si="22"/>
        <v/>
      </c>
      <c r="C1375" t="str">
        <f>IF(ESITI_QUESTIONARI!C1375="","",TRIM(ESITI_QUESTIONARI!C1375))</f>
        <v/>
      </c>
      <c r="D1375" t="str">
        <f>IFERROR(UPPER(TRIM(ESITI_QUESTIONARI!U1375)),"")</f>
        <v/>
      </c>
      <c r="E1375" t="str">
        <f>IFERROR(UPPER(TRIM(ESITI_QUESTIONARI!Y1375)),"")</f>
        <v/>
      </c>
      <c r="F1375" t="str">
        <f>IFERROR(UPPER(TRIM(ESITI_QUESTIONARI!AE1375)),"")</f>
        <v/>
      </c>
      <c r="G1375" t="str">
        <f>IFERROR(UPPER(TRIM(ESITI_QUESTIONARI!AI1375)),"")</f>
        <v/>
      </c>
      <c r="H1375" s="8" t="str">
        <f>IF(C1375="","",IF(ISERROR(AVERAGE(ESITI_QUESTIONARI!N1375:T1375,ESITI_QUESTIONARI!V1375:X1375,ESITI_QUESTIONARI!Z1375:AD1375,ESITI_QUESTIONARI!AF1375:AH1375,ESITI_QUESTIONARI!AJ1375:AL1375,ESITI_QUESTIONARI!AN1375,ESITI_QUESTIONARI!AQ1375)),"NON RISPONDE",AVERAGE(ESITI_QUESTIONARI!N1375:T1375,ESITI_QUESTIONARI!V1375:X1375,ESITI_QUESTIONARI!Z1375:AD1375,ESITI_QUESTIONARI!AF1375:AH1375,ESITI_QUESTIONARI!AJ1375:AL1375,ESITI_QUESTIONARI!AN1375,ESITI_QUESTIONARI!AQ1375)))</f>
        <v/>
      </c>
    </row>
    <row r="1376" spans="1:8">
      <c r="A1376" t="str">
        <f>IF(ESITI_QUESTIONARI!A1376="","",TRIM(ESITI_QUESTIONARI!A1376))</f>
        <v/>
      </c>
      <c r="B1376" t="str">
        <f t="shared" si="22"/>
        <v/>
      </c>
      <c r="C1376" t="str">
        <f>IF(ESITI_QUESTIONARI!C1376="","",TRIM(ESITI_QUESTIONARI!C1376))</f>
        <v/>
      </c>
      <c r="D1376" t="str">
        <f>IFERROR(UPPER(TRIM(ESITI_QUESTIONARI!U1376)),"")</f>
        <v/>
      </c>
      <c r="E1376" t="str">
        <f>IFERROR(UPPER(TRIM(ESITI_QUESTIONARI!Y1376)),"")</f>
        <v/>
      </c>
      <c r="F1376" t="str">
        <f>IFERROR(UPPER(TRIM(ESITI_QUESTIONARI!AE1376)),"")</f>
        <v/>
      </c>
      <c r="G1376" t="str">
        <f>IFERROR(UPPER(TRIM(ESITI_QUESTIONARI!AI1376)),"")</f>
        <v/>
      </c>
      <c r="H1376" s="8" t="str">
        <f>IF(C1376="","",IF(ISERROR(AVERAGE(ESITI_QUESTIONARI!N1376:T1376,ESITI_QUESTIONARI!V1376:X1376,ESITI_QUESTIONARI!Z1376:AD1376,ESITI_QUESTIONARI!AF1376:AH1376,ESITI_QUESTIONARI!AJ1376:AL1376,ESITI_QUESTIONARI!AN1376,ESITI_QUESTIONARI!AQ1376)),"NON RISPONDE",AVERAGE(ESITI_QUESTIONARI!N1376:T1376,ESITI_QUESTIONARI!V1376:X1376,ESITI_QUESTIONARI!Z1376:AD1376,ESITI_QUESTIONARI!AF1376:AH1376,ESITI_QUESTIONARI!AJ1376:AL1376,ESITI_QUESTIONARI!AN1376,ESITI_QUESTIONARI!AQ1376)))</f>
        <v/>
      </c>
    </row>
    <row r="1377" spans="1:8">
      <c r="A1377" t="str">
        <f>IF(ESITI_QUESTIONARI!A1377="","",TRIM(ESITI_QUESTIONARI!A1377))</f>
        <v/>
      </c>
      <c r="B1377" t="str">
        <f t="shared" si="22"/>
        <v/>
      </c>
      <c r="C1377" t="str">
        <f>IF(ESITI_QUESTIONARI!C1377="","",TRIM(ESITI_QUESTIONARI!C1377))</f>
        <v/>
      </c>
      <c r="D1377" t="str">
        <f>IFERROR(UPPER(TRIM(ESITI_QUESTIONARI!U1377)),"")</f>
        <v/>
      </c>
      <c r="E1377" t="str">
        <f>IFERROR(UPPER(TRIM(ESITI_QUESTIONARI!Y1377)),"")</f>
        <v/>
      </c>
      <c r="F1377" t="str">
        <f>IFERROR(UPPER(TRIM(ESITI_QUESTIONARI!AE1377)),"")</f>
        <v/>
      </c>
      <c r="G1377" t="str">
        <f>IFERROR(UPPER(TRIM(ESITI_QUESTIONARI!AI1377)),"")</f>
        <v/>
      </c>
      <c r="H1377" s="8" t="str">
        <f>IF(C1377="","",IF(ISERROR(AVERAGE(ESITI_QUESTIONARI!N1377:T1377,ESITI_QUESTIONARI!V1377:X1377,ESITI_QUESTIONARI!Z1377:AD1377,ESITI_QUESTIONARI!AF1377:AH1377,ESITI_QUESTIONARI!AJ1377:AL1377,ESITI_QUESTIONARI!AN1377,ESITI_QUESTIONARI!AQ1377)),"NON RISPONDE",AVERAGE(ESITI_QUESTIONARI!N1377:T1377,ESITI_QUESTIONARI!V1377:X1377,ESITI_QUESTIONARI!Z1377:AD1377,ESITI_QUESTIONARI!AF1377:AH1377,ESITI_QUESTIONARI!AJ1377:AL1377,ESITI_QUESTIONARI!AN1377,ESITI_QUESTIONARI!AQ1377)))</f>
        <v/>
      </c>
    </row>
    <row r="1378" spans="1:8">
      <c r="A1378" t="str">
        <f>IF(ESITI_QUESTIONARI!A1378="","",TRIM(ESITI_QUESTIONARI!A1378))</f>
        <v/>
      </c>
      <c r="B1378" t="str">
        <f t="shared" si="22"/>
        <v/>
      </c>
      <c r="C1378" t="str">
        <f>IF(ESITI_QUESTIONARI!C1378="","",TRIM(ESITI_QUESTIONARI!C1378))</f>
        <v/>
      </c>
      <c r="D1378" t="str">
        <f>IFERROR(UPPER(TRIM(ESITI_QUESTIONARI!U1378)),"")</f>
        <v/>
      </c>
      <c r="E1378" t="str">
        <f>IFERROR(UPPER(TRIM(ESITI_QUESTIONARI!Y1378)),"")</f>
        <v/>
      </c>
      <c r="F1378" t="str">
        <f>IFERROR(UPPER(TRIM(ESITI_QUESTIONARI!AE1378)),"")</f>
        <v/>
      </c>
      <c r="G1378" t="str">
        <f>IFERROR(UPPER(TRIM(ESITI_QUESTIONARI!AI1378)),"")</f>
        <v/>
      </c>
      <c r="H1378" s="8" t="str">
        <f>IF(C1378="","",IF(ISERROR(AVERAGE(ESITI_QUESTIONARI!N1378:T1378,ESITI_QUESTIONARI!V1378:X1378,ESITI_QUESTIONARI!Z1378:AD1378,ESITI_QUESTIONARI!AF1378:AH1378,ESITI_QUESTIONARI!AJ1378:AL1378,ESITI_QUESTIONARI!AN1378,ESITI_QUESTIONARI!AQ1378)),"NON RISPONDE",AVERAGE(ESITI_QUESTIONARI!N1378:T1378,ESITI_QUESTIONARI!V1378:X1378,ESITI_QUESTIONARI!Z1378:AD1378,ESITI_QUESTIONARI!AF1378:AH1378,ESITI_QUESTIONARI!AJ1378:AL1378,ESITI_QUESTIONARI!AN1378,ESITI_QUESTIONARI!AQ1378)))</f>
        <v/>
      </c>
    </row>
    <row r="1379" spans="1:8">
      <c r="A1379" t="str">
        <f>IF(ESITI_QUESTIONARI!A1379="","",TRIM(ESITI_QUESTIONARI!A1379))</f>
        <v/>
      </c>
      <c r="B1379" t="str">
        <f t="shared" si="22"/>
        <v/>
      </c>
      <c r="C1379" t="str">
        <f>IF(ESITI_QUESTIONARI!C1379="","",TRIM(ESITI_QUESTIONARI!C1379))</f>
        <v/>
      </c>
      <c r="D1379" t="str">
        <f>IFERROR(UPPER(TRIM(ESITI_QUESTIONARI!U1379)),"")</f>
        <v/>
      </c>
      <c r="E1379" t="str">
        <f>IFERROR(UPPER(TRIM(ESITI_QUESTIONARI!Y1379)),"")</f>
        <v/>
      </c>
      <c r="F1379" t="str">
        <f>IFERROR(UPPER(TRIM(ESITI_QUESTIONARI!AE1379)),"")</f>
        <v/>
      </c>
      <c r="G1379" t="str">
        <f>IFERROR(UPPER(TRIM(ESITI_QUESTIONARI!AI1379)),"")</f>
        <v/>
      </c>
      <c r="H1379" s="8" t="str">
        <f>IF(C1379="","",IF(ISERROR(AVERAGE(ESITI_QUESTIONARI!N1379:T1379,ESITI_QUESTIONARI!V1379:X1379,ESITI_QUESTIONARI!Z1379:AD1379,ESITI_QUESTIONARI!AF1379:AH1379,ESITI_QUESTIONARI!AJ1379:AL1379,ESITI_QUESTIONARI!AN1379,ESITI_QUESTIONARI!AQ1379)),"NON RISPONDE",AVERAGE(ESITI_QUESTIONARI!N1379:T1379,ESITI_QUESTIONARI!V1379:X1379,ESITI_QUESTIONARI!Z1379:AD1379,ESITI_QUESTIONARI!AF1379:AH1379,ESITI_QUESTIONARI!AJ1379:AL1379,ESITI_QUESTIONARI!AN1379,ESITI_QUESTIONARI!AQ1379)))</f>
        <v/>
      </c>
    </row>
    <row r="1380" spans="1:8">
      <c r="A1380" t="str">
        <f>IF(ESITI_QUESTIONARI!A1380="","",TRIM(ESITI_QUESTIONARI!A1380))</f>
        <v/>
      </c>
      <c r="B1380" t="str">
        <f t="shared" si="22"/>
        <v/>
      </c>
      <c r="C1380" t="str">
        <f>IF(ESITI_QUESTIONARI!C1380="","",TRIM(ESITI_QUESTIONARI!C1380))</f>
        <v/>
      </c>
      <c r="D1380" t="str">
        <f>IFERROR(UPPER(TRIM(ESITI_QUESTIONARI!U1380)),"")</f>
        <v/>
      </c>
      <c r="E1380" t="str">
        <f>IFERROR(UPPER(TRIM(ESITI_QUESTIONARI!Y1380)),"")</f>
        <v/>
      </c>
      <c r="F1380" t="str">
        <f>IFERROR(UPPER(TRIM(ESITI_QUESTIONARI!AE1380)),"")</f>
        <v/>
      </c>
      <c r="G1380" t="str">
        <f>IFERROR(UPPER(TRIM(ESITI_QUESTIONARI!AI1380)),"")</f>
        <v/>
      </c>
      <c r="H1380" s="8" t="str">
        <f>IF(C1380="","",IF(ISERROR(AVERAGE(ESITI_QUESTIONARI!N1380:T1380,ESITI_QUESTIONARI!V1380:X1380,ESITI_QUESTIONARI!Z1380:AD1380,ESITI_QUESTIONARI!AF1380:AH1380,ESITI_QUESTIONARI!AJ1380:AL1380,ESITI_QUESTIONARI!AN1380,ESITI_QUESTIONARI!AQ1380)),"NON RISPONDE",AVERAGE(ESITI_QUESTIONARI!N1380:T1380,ESITI_QUESTIONARI!V1380:X1380,ESITI_QUESTIONARI!Z1380:AD1380,ESITI_QUESTIONARI!AF1380:AH1380,ESITI_QUESTIONARI!AJ1380:AL1380,ESITI_QUESTIONARI!AN1380,ESITI_QUESTIONARI!AQ1380)))</f>
        <v/>
      </c>
    </row>
    <row r="1381" spans="1:8">
      <c r="A1381" t="str">
        <f>IF(ESITI_QUESTIONARI!A1381="","",TRIM(ESITI_QUESTIONARI!A1381))</f>
        <v/>
      </c>
      <c r="B1381" t="str">
        <f t="shared" si="22"/>
        <v/>
      </c>
      <c r="C1381" t="str">
        <f>IF(ESITI_QUESTIONARI!C1381="","",TRIM(ESITI_QUESTIONARI!C1381))</f>
        <v/>
      </c>
      <c r="D1381" t="str">
        <f>IFERROR(UPPER(TRIM(ESITI_QUESTIONARI!U1381)),"")</f>
        <v/>
      </c>
      <c r="E1381" t="str">
        <f>IFERROR(UPPER(TRIM(ESITI_QUESTIONARI!Y1381)),"")</f>
        <v/>
      </c>
      <c r="F1381" t="str">
        <f>IFERROR(UPPER(TRIM(ESITI_QUESTIONARI!AE1381)),"")</f>
        <v/>
      </c>
      <c r="G1381" t="str">
        <f>IFERROR(UPPER(TRIM(ESITI_QUESTIONARI!AI1381)),"")</f>
        <v/>
      </c>
      <c r="H1381" s="8" t="str">
        <f>IF(C1381="","",IF(ISERROR(AVERAGE(ESITI_QUESTIONARI!N1381:T1381,ESITI_QUESTIONARI!V1381:X1381,ESITI_QUESTIONARI!Z1381:AD1381,ESITI_QUESTIONARI!AF1381:AH1381,ESITI_QUESTIONARI!AJ1381:AL1381,ESITI_QUESTIONARI!AN1381,ESITI_QUESTIONARI!AQ1381)),"NON RISPONDE",AVERAGE(ESITI_QUESTIONARI!N1381:T1381,ESITI_QUESTIONARI!V1381:X1381,ESITI_QUESTIONARI!Z1381:AD1381,ESITI_QUESTIONARI!AF1381:AH1381,ESITI_QUESTIONARI!AJ1381:AL1381,ESITI_QUESTIONARI!AN1381,ESITI_QUESTIONARI!AQ1381)))</f>
        <v/>
      </c>
    </row>
    <row r="1382" spans="1:8">
      <c r="A1382" t="str">
        <f>IF(ESITI_QUESTIONARI!A1382="","",TRIM(ESITI_QUESTIONARI!A1382))</f>
        <v/>
      </c>
      <c r="B1382" t="str">
        <f t="shared" si="22"/>
        <v/>
      </c>
      <c r="C1382" t="str">
        <f>IF(ESITI_QUESTIONARI!C1382="","",TRIM(ESITI_QUESTIONARI!C1382))</f>
        <v/>
      </c>
      <c r="D1382" t="str">
        <f>IFERROR(UPPER(TRIM(ESITI_QUESTIONARI!U1382)),"")</f>
        <v/>
      </c>
      <c r="E1382" t="str">
        <f>IFERROR(UPPER(TRIM(ESITI_QUESTIONARI!Y1382)),"")</f>
        <v/>
      </c>
      <c r="F1382" t="str">
        <f>IFERROR(UPPER(TRIM(ESITI_QUESTIONARI!AE1382)),"")</f>
        <v/>
      </c>
      <c r="G1382" t="str">
        <f>IFERROR(UPPER(TRIM(ESITI_QUESTIONARI!AI1382)),"")</f>
        <v/>
      </c>
      <c r="H1382" s="8" t="str">
        <f>IF(C1382="","",IF(ISERROR(AVERAGE(ESITI_QUESTIONARI!N1382:T1382,ESITI_QUESTIONARI!V1382:X1382,ESITI_QUESTIONARI!Z1382:AD1382,ESITI_QUESTIONARI!AF1382:AH1382,ESITI_QUESTIONARI!AJ1382:AL1382,ESITI_QUESTIONARI!AN1382,ESITI_QUESTIONARI!AQ1382)),"NON RISPONDE",AVERAGE(ESITI_QUESTIONARI!N1382:T1382,ESITI_QUESTIONARI!V1382:X1382,ESITI_QUESTIONARI!Z1382:AD1382,ESITI_QUESTIONARI!AF1382:AH1382,ESITI_QUESTIONARI!AJ1382:AL1382,ESITI_QUESTIONARI!AN1382,ESITI_QUESTIONARI!AQ1382)))</f>
        <v/>
      </c>
    </row>
    <row r="1383" spans="1:8">
      <c r="A1383" t="str">
        <f>IF(ESITI_QUESTIONARI!A1383="","",TRIM(ESITI_QUESTIONARI!A1383))</f>
        <v/>
      </c>
      <c r="B1383" t="str">
        <f t="shared" si="22"/>
        <v/>
      </c>
      <c r="C1383" t="str">
        <f>IF(ESITI_QUESTIONARI!C1383="","",TRIM(ESITI_QUESTIONARI!C1383))</f>
        <v/>
      </c>
      <c r="D1383" t="str">
        <f>IFERROR(UPPER(TRIM(ESITI_QUESTIONARI!U1383)),"")</f>
        <v/>
      </c>
      <c r="E1383" t="str">
        <f>IFERROR(UPPER(TRIM(ESITI_QUESTIONARI!Y1383)),"")</f>
        <v/>
      </c>
      <c r="F1383" t="str">
        <f>IFERROR(UPPER(TRIM(ESITI_QUESTIONARI!AE1383)),"")</f>
        <v/>
      </c>
      <c r="G1383" t="str">
        <f>IFERROR(UPPER(TRIM(ESITI_QUESTIONARI!AI1383)),"")</f>
        <v/>
      </c>
      <c r="H1383" s="8" t="str">
        <f>IF(C1383="","",IF(ISERROR(AVERAGE(ESITI_QUESTIONARI!N1383:T1383,ESITI_QUESTIONARI!V1383:X1383,ESITI_QUESTIONARI!Z1383:AD1383,ESITI_QUESTIONARI!AF1383:AH1383,ESITI_QUESTIONARI!AJ1383:AL1383,ESITI_QUESTIONARI!AN1383,ESITI_QUESTIONARI!AQ1383)),"NON RISPONDE",AVERAGE(ESITI_QUESTIONARI!N1383:T1383,ESITI_QUESTIONARI!V1383:X1383,ESITI_QUESTIONARI!Z1383:AD1383,ESITI_QUESTIONARI!AF1383:AH1383,ESITI_QUESTIONARI!AJ1383:AL1383,ESITI_QUESTIONARI!AN1383,ESITI_QUESTIONARI!AQ1383)))</f>
        <v/>
      </c>
    </row>
    <row r="1384" spans="1:8">
      <c r="A1384" t="str">
        <f>IF(ESITI_QUESTIONARI!A1384="","",TRIM(ESITI_QUESTIONARI!A1384))</f>
        <v/>
      </c>
      <c r="B1384" t="str">
        <f t="shared" si="22"/>
        <v/>
      </c>
      <c r="C1384" t="str">
        <f>IF(ESITI_QUESTIONARI!C1384="","",TRIM(ESITI_QUESTIONARI!C1384))</f>
        <v/>
      </c>
      <c r="D1384" t="str">
        <f>IFERROR(UPPER(TRIM(ESITI_QUESTIONARI!U1384)),"")</f>
        <v/>
      </c>
      <c r="E1384" t="str">
        <f>IFERROR(UPPER(TRIM(ESITI_QUESTIONARI!Y1384)),"")</f>
        <v/>
      </c>
      <c r="F1384" t="str">
        <f>IFERROR(UPPER(TRIM(ESITI_QUESTIONARI!AE1384)),"")</f>
        <v/>
      </c>
      <c r="G1384" t="str">
        <f>IFERROR(UPPER(TRIM(ESITI_QUESTIONARI!AI1384)),"")</f>
        <v/>
      </c>
      <c r="H1384" s="8" t="str">
        <f>IF(C1384="","",IF(ISERROR(AVERAGE(ESITI_QUESTIONARI!N1384:T1384,ESITI_QUESTIONARI!V1384:X1384,ESITI_QUESTIONARI!Z1384:AD1384,ESITI_QUESTIONARI!AF1384:AH1384,ESITI_QUESTIONARI!AJ1384:AL1384,ESITI_QUESTIONARI!AN1384,ESITI_QUESTIONARI!AQ1384)),"NON RISPONDE",AVERAGE(ESITI_QUESTIONARI!N1384:T1384,ESITI_QUESTIONARI!V1384:X1384,ESITI_QUESTIONARI!Z1384:AD1384,ESITI_QUESTIONARI!AF1384:AH1384,ESITI_QUESTIONARI!AJ1384:AL1384,ESITI_QUESTIONARI!AN1384,ESITI_QUESTIONARI!AQ1384)))</f>
        <v/>
      </c>
    </row>
    <row r="1385" spans="1:8">
      <c r="A1385" t="str">
        <f>IF(ESITI_QUESTIONARI!A1385="","",TRIM(ESITI_QUESTIONARI!A1385))</f>
        <v/>
      </c>
      <c r="B1385" t="str">
        <f t="shared" si="22"/>
        <v/>
      </c>
      <c r="C1385" t="str">
        <f>IF(ESITI_QUESTIONARI!C1385="","",TRIM(ESITI_QUESTIONARI!C1385))</f>
        <v/>
      </c>
      <c r="D1385" t="str">
        <f>IFERROR(UPPER(TRIM(ESITI_QUESTIONARI!U1385)),"")</f>
        <v/>
      </c>
      <c r="E1385" t="str">
        <f>IFERROR(UPPER(TRIM(ESITI_QUESTIONARI!Y1385)),"")</f>
        <v/>
      </c>
      <c r="F1385" t="str">
        <f>IFERROR(UPPER(TRIM(ESITI_QUESTIONARI!AE1385)),"")</f>
        <v/>
      </c>
      <c r="G1385" t="str">
        <f>IFERROR(UPPER(TRIM(ESITI_QUESTIONARI!AI1385)),"")</f>
        <v/>
      </c>
      <c r="H1385" s="8" t="str">
        <f>IF(C1385="","",IF(ISERROR(AVERAGE(ESITI_QUESTIONARI!N1385:T1385,ESITI_QUESTIONARI!V1385:X1385,ESITI_QUESTIONARI!Z1385:AD1385,ESITI_QUESTIONARI!AF1385:AH1385,ESITI_QUESTIONARI!AJ1385:AL1385,ESITI_QUESTIONARI!AN1385,ESITI_QUESTIONARI!AQ1385)),"NON RISPONDE",AVERAGE(ESITI_QUESTIONARI!N1385:T1385,ESITI_QUESTIONARI!V1385:X1385,ESITI_QUESTIONARI!Z1385:AD1385,ESITI_QUESTIONARI!AF1385:AH1385,ESITI_QUESTIONARI!AJ1385:AL1385,ESITI_QUESTIONARI!AN1385,ESITI_QUESTIONARI!AQ1385)))</f>
        <v/>
      </c>
    </row>
    <row r="1386" spans="1:8">
      <c r="A1386" t="str">
        <f>IF(ESITI_QUESTIONARI!A1386="","",TRIM(ESITI_QUESTIONARI!A1386))</f>
        <v/>
      </c>
      <c r="B1386" t="str">
        <f t="shared" si="22"/>
        <v/>
      </c>
      <c r="C1386" t="str">
        <f>IF(ESITI_QUESTIONARI!C1386="","",TRIM(ESITI_QUESTIONARI!C1386))</f>
        <v/>
      </c>
      <c r="D1386" t="str">
        <f>IFERROR(UPPER(TRIM(ESITI_QUESTIONARI!U1386)),"")</f>
        <v/>
      </c>
      <c r="E1386" t="str">
        <f>IFERROR(UPPER(TRIM(ESITI_QUESTIONARI!Y1386)),"")</f>
        <v/>
      </c>
      <c r="F1386" t="str">
        <f>IFERROR(UPPER(TRIM(ESITI_QUESTIONARI!AE1386)),"")</f>
        <v/>
      </c>
      <c r="G1386" t="str">
        <f>IFERROR(UPPER(TRIM(ESITI_QUESTIONARI!AI1386)),"")</f>
        <v/>
      </c>
      <c r="H1386" s="8" t="str">
        <f>IF(C1386="","",IF(ISERROR(AVERAGE(ESITI_QUESTIONARI!N1386:T1386,ESITI_QUESTIONARI!V1386:X1386,ESITI_QUESTIONARI!Z1386:AD1386,ESITI_QUESTIONARI!AF1386:AH1386,ESITI_QUESTIONARI!AJ1386:AL1386,ESITI_QUESTIONARI!AN1386,ESITI_QUESTIONARI!AQ1386)),"NON RISPONDE",AVERAGE(ESITI_QUESTIONARI!N1386:T1386,ESITI_QUESTIONARI!V1386:X1386,ESITI_QUESTIONARI!Z1386:AD1386,ESITI_QUESTIONARI!AF1386:AH1386,ESITI_QUESTIONARI!AJ1386:AL1386,ESITI_QUESTIONARI!AN1386,ESITI_QUESTIONARI!AQ1386)))</f>
        <v/>
      </c>
    </row>
    <row r="1387" spans="1:8">
      <c r="A1387" t="str">
        <f>IF(ESITI_QUESTIONARI!A1387="","",TRIM(ESITI_QUESTIONARI!A1387))</f>
        <v/>
      </c>
      <c r="B1387" t="str">
        <f t="shared" si="22"/>
        <v/>
      </c>
      <c r="C1387" t="str">
        <f>IF(ESITI_QUESTIONARI!C1387="","",TRIM(ESITI_QUESTIONARI!C1387))</f>
        <v/>
      </c>
      <c r="D1387" t="str">
        <f>IFERROR(UPPER(TRIM(ESITI_QUESTIONARI!U1387)),"")</f>
        <v/>
      </c>
      <c r="E1387" t="str">
        <f>IFERROR(UPPER(TRIM(ESITI_QUESTIONARI!Y1387)),"")</f>
        <v/>
      </c>
      <c r="F1387" t="str">
        <f>IFERROR(UPPER(TRIM(ESITI_QUESTIONARI!AE1387)),"")</f>
        <v/>
      </c>
      <c r="G1387" t="str">
        <f>IFERROR(UPPER(TRIM(ESITI_QUESTIONARI!AI1387)),"")</f>
        <v/>
      </c>
      <c r="H1387" s="8" t="str">
        <f>IF(C1387="","",IF(ISERROR(AVERAGE(ESITI_QUESTIONARI!N1387:T1387,ESITI_QUESTIONARI!V1387:X1387,ESITI_QUESTIONARI!Z1387:AD1387,ESITI_QUESTIONARI!AF1387:AH1387,ESITI_QUESTIONARI!AJ1387:AL1387,ESITI_QUESTIONARI!AN1387,ESITI_QUESTIONARI!AQ1387)),"NON RISPONDE",AVERAGE(ESITI_QUESTIONARI!N1387:T1387,ESITI_QUESTIONARI!V1387:X1387,ESITI_QUESTIONARI!Z1387:AD1387,ESITI_QUESTIONARI!AF1387:AH1387,ESITI_QUESTIONARI!AJ1387:AL1387,ESITI_QUESTIONARI!AN1387,ESITI_QUESTIONARI!AQ1387)))</f>
        <v/>
      </c>
    </row>
    <row r="1388" spans="1:8">
      <c r="A1388" t="str">
        <f>IF(ESITI_QUESTIONARI!A1388="","",TRIM(ESITI_QUESTIONARI!A1388))</f>
        <v/>
      </c>
      <c r="B1388" t="str">
        <f t="shared" si="22"/>
        <v/>
      </c>
      <c r="C1388" t="str">
        <f>IF(ESITI_QUESTIONARI!C1388="","",TRIM(ESITI_QUESTIONARI!C1388))</f>
        <v/>
      </c>
      <c r="D1388" t="str">
        <f>IFERROR(UPPER(TRIM(ESITI_QUESTIONARI!U1388)),"")</f>
        <v/>
      </c>
      <c r="E1388" t="str">
        <f>IFERROR(UPPER(TRIM(ESITI_QUESTIONARI!Y1388)),"")</f>
        <v/>
      </c>
      <c r="F1388" t="str">
        <f>IFERROR(UPPER(TRIM(ESITI_QUESTIONARI!AE1388)),"")</f>
        <v/>
      </c>
      <c r="G1388" t="str">
        <f>IFERROR(UPPER(TRIM(ESITI_QUESTIONARI!AI1388)),"")</f>
        <v/>
      </c>
      <c r="H1388" s="8" t="str">
        <f>IF(C1388="","",IF(ISERROR(AVERAGE(ESITI_QUESTIONARI!N1388:T1388,ESITI_QUESTIONARI!V1388:X1388,ESITI_QUESTIONARI!Z1388:AD1388,ESITI_QUESTIONARI!AF1388:AH1388,ESITI_QUESTIONARI!AJ1388:AL1388,ESITI_QUESTIONARI!AN1388,ESITI_QUESTIONARI!AQ1388)),"NON RISPONDE",AVERAGE(ESITI_QUESTIONARI!N1388:T1388,ESITI_QUESTIONARI!V1388:X1388,ESITI_QUESTIONARI!Z1388:AD1388,ESITI_QUESTIONARI!AF1388:AH1388,ESITI_QUESTIONARI!AJ1388:AL1388,ESITI_QUESTIONARI!AN1388,ESITI_QUESTIONARI!AQ1388)))</f>
        <v/>
      </c>
    </row>
    <row r="1389" spans="1:8">
      <c r="A1389" t="str">
        <f>IF(ESITI_QUESTIONARI!A1389="","",TRIM(ESITI_QUESTIONARI!A1389))</f>
        <v/>
      </c>
      <c r="B1389" t="str">
        <f t="shared" si="22"/>
        <v/>
      </c>
      <c r="C1389" t="str">
        <f>IF(ESITI_QUESTIONARI!C1389="","",TRIM(ESITI_QUESTIONARI!C1389))</f>
        <v/>
      </c>
      <c r="D1389" t="str">
        <f>IFERROR(UPPER(TRIM(ESITI_QUESTIONARI!U1389)),"")</f>
        <v/>
      </c>
      <c r="E1389" t="str">
        <f>IFERROR(UPPER(TRIM(ESITI_QUESTIONARI!Y1389)),"")</f>
        <v/>
      </c>
      <c r="F1389" t="str">
        <f>IFERROR(UPPER(TRIM(ESITI_QUESTIONARI!AE1389)),"")</f>
        <v/>
      </c>
      <c r="G1389" t="str">
        <f>IFERROR(UPPER(TRIM(ESITI_QUESTIONARI!AI1389)),"")</f>
        <v/>
      </c>
      <c r="H1389" s="8" t="str">
        <f>IF(C1389="","",IF(ISERROR(AVERAGE(ESITI_QUESTIONARI!N1389:T1389,ESITI_QUESTIONARI!V1389:X1389,ESITI_QUESTIONARI!Z1389:AD1389,ESITI_QUESTIONARI!AF1389:AH1389,ESITI_QUESTIONARI!AJ1389:AL1389,ESITI_QUESTIONARI!AN1389,ESITI_QUESTIONARI!AQ1389)),"NON RISPONDE",AVERAGE(ESITI_QUESTIONARI!N1389:T1389,ESITI_QUESTIONARI!V1389:X1389,ESITI_QUESTIONARI!Z1389:AD1389,ESITI_QUESTIONARI!AF1389:AH1389,ESITI_QUESTIONARI!AJ1389:AL1389,ESITI_QUESTIONARI!AN1389,ESITI_QUESTIONARI!AQ1389)))</f>
        <v/>
      </c>
    </row>
    <row r="1390" spans="1:8">
      <c r="A1390" t="str">
        <f>IF(ESITI_QUESTIONARI!A1390="","",TRIM(ESITI_QUESTIONARI!A1390))</f>
        <v/>
      </c>
      <c r="B1390" t="str">
        <f t="shared" si="22"/>
        <v/>
      </c>
      <c r="C1390" t="str">
        <f>IF(ESITI_QUESTIONARI!C1390="","",TRIM(ESITI_QUESTIONARI!C1390))</f>
        <v/>
      </c>
      <c r="D1390" t="str">
        <f>IFERROR(UPPER(TRIM(ESITI_QUESTIONARI!U1390)),"")</f>
        <v/>
      </c>
      <c r="E1390" t="str">
        <f>IFERROR(UPPER(TRIM(ESITI_QUESTIONARI!Y1390)),"")</f>
        <v/>
      </c>
      <c r="F1390" t="str">
        <f>IFERROR(UPPER(TRIM(ESITI_QUESTIONARI!AE1390)),"")</f>
        <v/>
      </c>
      <c r="G1390" t="str">
        <f>IFERROR(UPPER(TRIM(ESITI_QUESTIONARI!AI1390)),"")</f>
        <v/>
      </c>
      <c r="H1390" s="8" t="str">
        <f>IF(C1390="","",IF(ISERROR(AVERAGE(ESITI_QUESTIONARI!N1390:T1390,ESITI_QUESTIONARI!V1390:X1390,ESITI_QUESTIONARI!Z1390:AD1390,ESITI_QUESTIONARI!AF1390:AH1390,ESITI_QUESTIONARI!AJ1390:AL1390,ESITI_QUESTIONARI!AN1390,ESITI_QUESTIONARI!AQ1390)),"NON RISPONDE",AVERAGE(ESITI_QUESTIONARI!N1390:T1390,ESITI_QUESTIONARI!V1390:X1390,ESITI_QUESTIONARI!Z1390:AD1390,ESITI_QUESTIONARI!AF1390:AH1390,ESITI_QUESTIONARI!AJ1390:AL1390,ESITI_QUESTIONARI!AN1390,ESITI_QUESTIONARI!AQ1390)))</f>
        <v/>
      </c>
    </row>
    <row r="1391" spans="1:8">
      <c r="A1391" t="str">
        <f>IF(ESITI_QUESTIONARI!A1391="","",TRIM(ESITI_QUESTIONARI!A1391))</f>
        <v/>
      </c>
      <c r="B1391" t="str">
        <f t="shared" si="22"/>
        <v/>
      </c>
      <c r="C1391" t="str">
        <f>IF(ESITI_QUESTIONARI!C1391="","",TRIM(ESITI_QUESTIONARI!C1391))</f>
        <v/>
      </c>
      <c r="D1391" t="str">
        <f>IFERROR(UPPER(TRIM(ESITI_QUESTIONARI!U1391)),"")</f>
        <v/>
      </c>
      <c r="E1391" t="str">
        <f>IFERROR(UPPER(TRIM(ESITI_QUESTIONARI!Y1391)),"")</f>
        <v/>
      </c>
      <c r="F1391" t="str">
        <f>IFERROR(UPPER(TRIM(ESITI_QUESTIONARI!AE1391)),"")</f>
        <v/>
      </c>
      <c r="G1391" t="str">
        <f>IFERROR(UPPER(TRIM(ESITI_QUESTIONARI!AI1391)),"")</f>
        <v/>
      </c>
      <c r="H1391" s="8" t="str">
        <f>IF(C1391="","",IF(ISERROR(AVERAGE(ESITI_QUESTIONARI!N1391:T1391,ESITI_QUESTIONARI!V1391:X1391,ESITI_QUESTIONARI!Z1391:AD1391,ESITI_QUESTIONARI!AF1391:AH1391,ESITI_QUESTIONARI!AJ1391:AL1391,ESITI_QUESTIONARI!AN1391,ESITI_QUESTIONARI!AQ1391)),"NON RISPONDE",AVERAGE(ESITI_QUESTIONARI!N1391:T1391,ESITI_QUESTIONARI!V1391:X1391,ESITI_QUESTIONARI!Z1391:AD1391,ESITI_QUESTIONARI!AF1391:AH1391,ESITI_QUESTIONARI!AJ1391:AL1391,ESITI_QUESTIONARI!AN1391,ESITI_QUESTIONARI!AQ1391)))</f>
        <v/>
      </c>
    </row>
    <row r="1392" spans="1:8">
      <c r="A1392" t="str">
        <f>IF(ESITI_QUESTIONARI!A1392="","",TRIM(ESITI_QUESTIONARI!A1392))</f>
        <v/>
      </c>
      <c r="B1392" t="str">
        <f t="shared" si="22"/>
        <v/>
      </c>
      <c r="C1392" t="str">
        <f>IF(ESITI_QUESTIONARI!C1392="","",TRIM(ESITI_QUESTIONARI!C1392))</f>
        <v/>
      </c>
      <c r="D1392" t="str">
        <f>IFERROR(UPPER(TRIM(ESITI_QUESTIONARI!U1392)),"")</f>
        <v/>
      </c>
      <c r="E1392" t="str">
        <f>IFERROR(UPPER(TRIM(ESITI_QUESTIONARI!Y1392)),"")</f>
        <v/>
      </c>
      <c r="F1392" t="str">
        <f>IFERROR(UPPER(TRIM(ESITI_QUESTIONARI!AE1392)),"")</f>
        <v/>
      </c>
      <c r="G1392" t="str">
        <f>IFERROR(UPPER(TRIM(ESITI_QUESTIONARI!AI1392)),"")</f>
        <v/>
      </c>
      <c r="H1392" s="8" t="str">
        <f>IF(C1392="","",IF(ISERROR(AVERAGE(ESITI_QUESTIONARI!N1392:T1392,ESITI_QUESTIONARI!V1392:X1392,ESITI_QUESTIONARI!Z1392:AD1392,ESITI_QUESTIONARI!AF1392:AH1392,ESITI_QUESTIONARI!AJ1392:AL1392,ESITI_QUESTIONARI!AN1392,ESITI_QUESTIONARI!AQ1392)),"NON RISPONDE",AVERAGE(ESITI_QUESTIONARI!N1392:T1392,ESITI_QUESTIONARI!V1392:X1392,ESITI_QUESTIONARI!Z1392:AD1392,ESITI_QUESTIONARI!AF1392:AH1392,ESITI_QUESTIONARI!AJ1392:AL1392,ESITI_QUESTIONARI!AN1392,ESITI_QUESTIONARI!AQ1392)))</f>
        <v/>
      </c>
    </row>
    <row r="1393" spans="1:8">
      <c r="A1393" t="str">
        <f>IF(ESITI_QUESTIONARI!A1393="","",TRIM(ESITI_QUESTIONARI!A1393))</f>
        <v/>
      </c>
      <c r="B1393" t="str">
        <f t="shared" si="22"/>
        <v/>
      </c>
      <c r="C1393" t="str">
        <f>IF(ESITI_QUESTIONARI!C1393="","",TRIM(ESITI_QUESTIONARI!C1393))</f>
        <v/>
      </c>
      <c r="D1393" t="str">
        <f>IFERROR(UPPER(TRIM(ESITI_QUESTIONARI!U1393)),"")</f>
        <v/>
      </c>
      <c r="E1393" t="str">
        <f>IFERROR(UPPER(TRIM(ESITI_QUESTIONARI!Y1393)),"")</f>
        <v/>
      </c>
      <c r="F1393" t="str">
        <f>IFERROR(UPPER(TRIM(ESITI_QUESTIONARI!AE1393)),"")</f>
        <v/>
      </c>
      <c r="G1393" t="str">
        <f>IFERROR(UPPER(TRIM(ESITI_QUESTIONARI!AI1393)),"")</f>
        <v/>
      </c>
      <c r="H1393" s="8" t="str">
        <f>IF(C1393="","",IF(ISERROR(AVERAGE(ESITI_QUESTIONARI!N1393:T1393,ESITI_QUESTIONARI!V1393:X1393,ESITI_QUESTIONARI!Z1393:AD1393,ESITI_QUESTIONARI!AF1393:AH1393,ESITI_QUESTIONARI!AJ1393:AL1393,ESITI_QUESTIONARI!AN1393,ESITI_QUESTIONARI!AQ1393)),"NON RISPONDE",AVERAGE(ESITI_QUESTIONARI!N1393:T1393,ESITI_QUESTIONARI!V1393:X1393,ESITI_QUESTIONARI!Z1393:AD1393,ESITI_QUESTIONARI!AF1393:AH1393,ESITI_QUESTIONARI!AJ1393:AL1393,ESITI_QUESTIONARI!AN1393,ESITI_QUESTIONARI!AQ1393)))</f>
        <v/>
      </c>
    </row>
    <row r="1394" spans="1:8">
      <c r="A1394" t="str">
        <f>IF(ESITI_QUESTIONARI!A1394="","",TRIM(ESITI_QUESTIONARI!A1394))</f>
        <v/>
      </c>
      <c r="B1394" t="str">
        <f t="shared" si="22"/>
        <v/>
      </c>
      <c r="C1394" t="str">
        <f>IF(ESITI_QUESTIONARI!C1394="","",TRIM(ESITI_QUESTIONARI!C1394))</f>
        <v/>
      </c>
      <c r="D1394" t="str">
        <f>IFERROR(UPPER(TRIM(ESITI_QUESTIONARI!U1394)),"")</f>
        <v/>
      </c>
      <c r="E1394" t="str">
        <f>IFERROR(UPPER(TRIM(ESITI_QUESTIONARI!Y1394)),"")</f>
        <v/>
      </c>
      <c r="F1394" t="str">
        <f>IFERROR(UPPER(TRIM(ESITI_QUESTIONARI!AE1394)),"")</f>
        <v/>
      </c>
      <c r="G1394" t="str">
        <f>IFERROR(UPPER(TRIM(ESITI_QUESTIONARI!AI1394)),"")</f>
        <v/>
      </c>
      <c r="H1394" s="8" t="str">
        <f>IF(C1394="","",IF(ISERROR(AVERAGE(ESITI_QUESTIONARI!N1394:T1394,ESITI_QUESTIONARI!V1394:X1394,ESITI_QUESTIONARI!Z1394:AD1394,ESITI_QUESTIONARI!AF1394:AH1394,ESITI_QUESTIONARI!AJ1394:AL1394,ESITI_QUESTIONARI!AN1394,ESITI_QUESTIONARI!AQ1394)),"NON RISPONDE",AVERAGE(ESITI_QUESTIONARI!N1394:T1394,ESITI_QUESTIONARI!V1394:X1394,ESITI_QUESTIONARI!Z1394:AD1394,ESITI_QUESTIONARI!AF1394:AH1394,ESITI_QUESTIONARI!AJ1394:AL1394,ESITI_QUESTIONARI!AN1394,ESITI_QUESTIONARI!AQ1394)))</f>
        <v/>
      </c>
    </row>
    <row r="1395" spans="1:8">
      <c r="A1395" t="str">
        <f>IF(ESITI_QUESTIONARI!A1395="","",TRIM(ESITI_QUESTIONARI!A1395))</f>
        <v/>
      </c>
      <c r="B1395" t="str">
        <f t="shared" si="22"/>
        <v/>
      </c>
      <c r="C1395" t="str">
        <f>IF(ESITI_QUESTIONARI!C1395="","",TRIM(ESITI_QUESTIONARI!C1395))</f>
        <v/>
      </c>
      <c r="D1395" t="str">
        <f>IFERROR(UPPER(TRIM(ESITI_QUESTIONARI!U1395)),"")</f>
        <v/>
      </c>
      <c r="E1395" t="str">
        <f>IFERROR(UPPER(TRIM(ESITI_QUESTIONARI!Y1395)),"")</f>
        <v/>
      </c>
      <c r="F1395" t="str">
        <f>IFERROR(UPPER(TRIM(ESITI_QUESTIONARI!AE1395)),"")</f>
        <v/>
      </c>
      <c r="G1395" t="str">
        <f>IFERROR(UPPER(TRIM(ESITI_QUESTIONARI!AI1395)),"")</f>
        <v/>
      </c>
      <c r="H1395" s="8" t="str">
        <f>IF(C1395="","",IF(ISERROR(AVERAGE(ESITI_QUESTIONARI!N1395:T1395,ESITI_QUESTIONARI!V1395:X1395,ESITI_QUESTIONARI!Z1395:AD1395,ESITI_QUESTIONARI!AF1395:AH1395,ESITI_QUESTIONARI!AJ1395:AL1395,ESITI_QUESTIONARI!AN1395,ESITI_QUESTIONARI!AQ1395)),"NON RISPONDE",AVERAGE(ESITI_QUESTIONARI!N1395:T1395,ESITI_QUESTIONARI!V1395:X1395,ESITI_QUESTIONARI!Z1395:AD1395,ESITI_QUESTIONARI!AF1395:AH1395,ESITI_QUESTIONARI!AJ1395:AL1395,ESITI_QUESTIONARI!AN1395,ESITI_QUESTIONARI!AQ1395)))</f>
        <v/>
      </c>
    </row>
    <row r="1396" spans="1:8">
      <c r="A1396" t="str">
        <f>IF(ESITI_QUESTIONARI!A1396="","",TRIM(ESITI_QUESTIONARI!A1396))</f>
        <v/>
      </c>
      <c r="B1396" t="str">
        <f t="shared" si="22"/>
        <v/>
      </c>
      <c r="C1396" t="str">
        <f>IF(ESITI_QUESTIONARI!C1396="","",TRIM(ESITI_QUESTIONARI!C1396))</f>
        <v/>
      </c>
      <c r="D1396" t="str">
        <f>IFERROR(UPPER(TRIM(ESITI_QUESTIONARI!U1396)),"")</f>
        <v/>
      </c>
      <c r="E1396" t="str">
        <f>IFERROR(UPPER(TRIM(ESITI_QUESTIONARI!Y1396)),"")</f>
        <v/>
      </c>
      <c r="F1396" t="str">
        <f>IFERROR(UPPER(TRIM(ESITI_QUESTIONARI!AE1396)),"")</f>
        <v/>
      </c>
      <c r="G1396" t="str">
        <f>IFERROR(UPPER(TRIM(ESITI_QUESTIONARI!AI1396)),"")</f>
        <v/>
      </c>
      <c r="H1396" s="8" t="str">
        <f>IF(C1396="","",IF(ISERROR(AVERAGE(ESITI_QUESTIONARI!N1396:T1396,ESITI_QUESTIONARI!V1396:X1396,ESITI_QUESTIONARI!Z1396:AD1396,ESITI_QUESTIONARI!AF1396:AH1396,ESITI_QUESTIONARI!AJ1396:AL1396,ESITI_QUESTIONARI!AN1396,ESITI_QUESTIONARI!AQ1396)),"NON RISPONDE",AVERAGE(ESITI_QUESTIONARI!N1396:T1396,ESITI_QUESTIONARI!V1396:X1396,ESITI_QUESTIONARI!Z1396:AD1396,ESITI_QUESTIONARI!AF1396:AH1396,ESITI_QUESTIONARI!AJ1396:AL1396,ESITI_QUESTIONARI!AN1396,ESITI_QUESTIONARI!AQ1396)))</f>
        <v/>
      </c>
    </row>
    <row r="1397" spans="1:8">
      <c r="A1397" t="str">
        <f>IF(ESITI_QUESTIONARI!A1397="","",TRIM(ESITI_QUESTIONARI!A1397))</f>
        <v/>
      </c>
      <c r="B1397" t="str">
        <f t="shared" si="22"/>
        <v/>
      </c>
      <c r="C1397" t="str">
        <f>IF(ESITI_QUESTIONARI!C1397="","",TRIM(ESITI_QUESTIONARI!C1397))</f>
        <v/>
      </c>
      <c r="D1397" t="str">
        <f>IFERROR(UPPER(TRIM(ESITI_QUESTIONARI!U1397)),"")</f>
        <v/>
      </c>
      <c r="E1397" t="str">
        <f>IFERROR(UPPER(TRIM(ESITI_QUESTIONARI!Y1397)),"")</f>
        <v/>
      </c>
      <c r="F1397" t="str">
        <f>IFERROR(UPPER(TRIM(ESITI_QUESTIONARI!AE1397)),"")</f>
        <v/>
      </c>
      <c r="G1397" t="str">
        <f>IFERROR(UPPER(TRIM(ESITI_QUESTIONARI!AI1397)),"")</f>
        <v/>
      </c>
      <c r="H1397" s="8" t="str">
        <f>IF(C1397="","",IF(ISERROR(AVERAGE(ESITI_QUESTIONARI!N1397:T1397,ESITI_QUESTIONARI!V1397:X1397,ESITI_QUESTIONARI!Z1397:AD1397,ESITI_QUESTIONARI!AF1397:AH1397,ESITI_QUESTIONARI!AJ1397:AL1397,ESITI_QUESTIONARI!AN1397,ESITI_QUESTIONARI!AQ1397)),"NON RISPONDE",AVERAGE(ESITI_QUESTIONARI!N1397:T1397,ESITI_QUESTIONARI!V1397:X1397,ESITI_QUESTIONARI!Z1397:AD1397,ESITI_QUESTIONARI!AF1397:AH1397,ESITI_QUESTIONARI!AJ1397:AL1397,ESITI_QUESTIONARI!AN1397,ESITI_QUESTIONARI!AQ1397)))</f>
        <v/>
      </c>
    </row>
    <row r="1398" spans="1:8">
      <c r="A1398" t="str">
        <f>IF(ESITI_QUESTIONARI!A1398="","",TRIM(ESITI_QUESTIONARI!A1398))</f>
        <v/>
      </c>
      <c r="B1398" t="str">
        <f t="shared" si="22"/>
        <v/>
      </c>
      <c r="C1398" t="str">
        <f>IF(ESITI_QUESTIONARI!C1398="","",TRIM(ESITI_QUESTIONARI!C1398))</f>
        <v/>
      </c>
      <c r="D1398" t="str">
        <f>IFERROR(UPPER(TRIM(ESITI_QUESTIONARI!U1398)),"")</f>
        <v/>
      </c>
      <c r="E1398" t="str">
        <f>IFERROR(UPPER(TRIM(ESITI_QUESTIONARI!Y1398)),"")</f>
        <v/>
      </c>
      <c r="F1398" t="str">
        <f>IFERROR(UPPER(TRIM(ESITI_QUESTIONARI!AE1398)),"")</f>
        <v/>
      </c>
      <c r="G1398" t="str">
        <f>IFERROR(UPPER(TRIM(ESITI_QUESTIONARI!AI1398)),"")</f>
        <v/>
      </c>
      <c r="H1398" s="8" t="str">
        <f>IF(C1398="","",IF(ISERROR(AVERAGE(ESITI_QUESTIONARI!N1398:T1398,ESITI_QUESTIONARI!V1398:X1398,ESITI_QUESTIONARI!Z1398:AD1398,ESITI_QUESTIONARI!AF1398:AH1398,ESITI_QUESTIONARI!AJ1398:AL1398,ESITI_QUESTIONARI!AN1398,ESITI_QUESTIONARI!AQ1398)),"NON RISPONDE",AVERAGE(ESITI_QUESTIONARI!N1398:T1398,ESITI_QUESTIONARI!V1398:X1398,ESITI_QUESTIONARI!Z1398:AD1398,ESITI_QUESTIONARI!AF1398:AH1398,ESITI_QUESTIONARI!AJ1398:AL1398,ESITI_QUESTIONARI!AN1398,ESITI_QUESTIONARI!AQ1398)))</f>
        <v/>
      </c>
    </row>
    <row r="1399" spans="1:8">
      <c r="A1399" t="str">
        <f>IF(ESITI_QUESTIONARI!A1399="","",TRIM(ESITI_QUESTIONARI!A1399))</f>
        <v/>
      </c>
      <c r="B1399" t="str">
        <f t="shared" si="22"/>
        <v/>
      </c>
      <c r="C1399" t="str">
        <f>IF(ESITI_QUESTIONARI!C1399="","",TRIM(ESITI_QUESTIONARI!C1399))</f>
        <v/>
      </c>
      <c r="D1399" t="str">
        <f>IFERROR(UPPER(TRIM(ESITI_QUESTIONARI!U1399)),"")</f>
        <v/>
      </c>
      <c r="E1399" t="str">
        <f>IFERROR(UPPER(TRIM(ESITI_QUESTIONARI!Y1399)),"")</f>
        <v/>
      </c>
      <c r="F1399" t="str">
        <f>IFERROR(UPPER(TRIM(ESITI_QUESTIONARI!AE1399)),"")</f>
        <v/>
      </c>
      <c r="G1399" t="str">
        <f>IFERROR(UPPER(TRIM(ESITI_QUESTIONARI!AI1399)),"")</f>
        <v/>
      </c>
      <c r="H1399" s="8" t="str">
        <f>IF(C1399="","",IF(ISERROR(AVERAGE(ESITI_QUESTIONARI!N1399:T1399,ESITI_QUESTIONARI!V1399:X1399,ESITI_QUESTIONARI!Z1399:AD1399,ESITI_QUESTIONARI!AF1399:AH1399,ESITI_QUESTIONARI!AJ1399:AL1399,ESITI_QUESTIONARI!AN1399,ESITI_QUESTIONARI!AQ1399)),"NON RISPONDE",AVERAGE(ESITI_QUESTIONARI!N1399:T1399,ESITI_QUESTIONARI!V1399:X1399,ESITI_QUESTIONARI!Z1399:AD1399,ESITI_QUESTIONARI!AF1399:AH1399,ESITI_QUESTIONARI!AJ1399:AL1399,ESITI_QUESTIONARI!AN1399,ESITI_QUESTIONARI!AQ1399)))</f>
        <v/>
      </c>
    </row>
    <row r="1400" spans="1:8">
      <c r="A1400" t="str">
        <f>IF(ESITI_QUESTIONARI!A1400="","",TRIM(ESITI_QUESTIONARI!A1400))</f>
        <v/>
      </c>
      <c r="B1400" t="str">
        <f t="shared" si="22"/>
        <v/>
      </c>
      <c r="C1400" t="str">
        <f>IF(ESITI_QUESTIONARI!C1400="","",TRIM(ESITI_QUESTIONARI!C1400))</f>
        <v/>
      </c>
      <c r="D1400" t="str">
        <f>IFERROR(UPPER(TRIM(ESITI_QUESTIONARI!U1400)),"")</f>
        <v/>
      </c>
      <c r="E1400" t="str">
        <f>IFERROR(UPPER(TRIM(ESITI_QUESTIONARI!Y1400)),"")</f>
        <v/>
      </c>
      <c r="F1400" t="str">
        <f>IFERROR(UPPER(TRIM(ESITI_QUESTIONARI!AE1400)),"")</f>
        <v/>
      </c>
      <c r="G1400" t="str">
        <f>IFERROR(UPPER(TRIM(ESITI_QUESTIONARI!AI1400)),"")</f>
        <v/>
      </c>
      <c r="H1400" s="8" t="str">
        <f>IF(C1400="","",IF(ISERROR(AVERAGE(ESITI_QUESTIONARI!N1400:T1400,ESITI_QUESTIONARI!V1400:X1400,ESITI_QUESTIONARI!Z1400:AD1400,ESITI_QUESTIONARI!AF1400:AH1400,ESITI_QUESTIONARI!AJ1400:AL1400,ESITI_QUESTIONARI!AN1400,ESITI_QUESTIONARI!AQ1400)),"NON RISPONDE",AVERAGE(ESITI_QUESTIONARI!N1400:T1400,ESITI_QUESTIONARI!V1400:X1400,ESITI_QUESTIONARI!Z1400:AD1400,ESITI_QUESTIONARI!AF1400:AH1400,ESITI_QUESTIONARI!AJ1400:AL1400,ESITI_QUESTIONARI!AN1400,ESITI_QUESTIONARI!AQ1400)))</f>
        <v/>
      </c>
    </row>
    <row r="1401" spans="1:8">
      <c r="A1401" t="str">
        <f>IF(ESITI_QUESTIONARI!A1401="","",TRIM(ESITI_QUESTIONARI!A1401))</f>
        <v/>
      </c>
      <c r="B1401" t="str">
        <f t="shared" si="22"/>
        <v/>
      </c>
      <c r="C1401" t="str">
        <f>IF(ESITI_QUESTIONARI!C1401="","",TRIM(ESITI_QUESTIONARI!C1401))</f>
        <v/>
      </c>
      <c r="D1401" t="str">
        <f>IFERROR(UPPER(TRIM(ESITI_QUESTIONARI!U1401)),"")</f>
        <v/>
      </c>
      <c r="E1401" t="str">
        <f>IFERROR(UPPER(TRIM(ESITI_QUESTIONARI!Y1401)),"")</f>
        <v/>
      </c>
      <c r="F1401" t="str">
        <f>IFERROR(UPPER(TRIM(ESITI_QUESTIONARI!AE1401)),"")</f>
        <v/>
      </c>
      <c r="G1401" t="str">
        <f>IFERROR(UPPER(TRIM(ESITI_QUESTIONARI!AI1401)),"")</f>
        <v/>
      </c>
      <c r="H1401" s="8" t="str">
        <f>IF(C1401="","",IF(ISERROR(AVERAGE(ESITI_QUESTIONARI!N1401:T1401,ESITI_QUESTIONARI!V1401:X1401,ESITI_QUESTIONARI!Z1401:AD1401,ESITI_QUESTIONARI!AF1401:AH1401,ESITI_QUESTIONARI!AJ1401:AL1401,ESITI_QUESTIONARI!AN1401,ESITI_QUESTIONARI!AQ1401)),"NON RISPONDE",AVERAGE(ESITI_QUESTIONARI!N1401:T1401,ESITI_QUESTIONARI!V1401:X1401,ESITI_QUESTIONARI!Z1401:AD1401,ESITI_QUESTIONARI!AF1401:AH1401,ESITI_QUESTIONARI!AJ1401:AL1401,ESITI_QUESTIONARI!AN1401,ESITI_QUESTIONARI!AQ1401)))</f>
        <v/>
      </c>
    </row>
    <row r="1402" spans="1:8">
      <c r="A1402" t="str">
        <f>IF(ESITI_QUESTIONARI!A1402="","",TRIM(ESITI_QUESTIONARI!A1402))</f>
        <v/>
      </c>
      <c r="B1402" t="str">
        <f t="shared" si="22"/>
        <v/>
      </c>
      <c r="C1402" t="str">
        <f>IF(ESITI_QUESTIONARI!C1402="","",TRIM(ESITI_QUESTIONARI!C1402))</f>
        <v/>
      </c>
      <c r="D1402" t="str">
        <f>IFERROR(UPPER(TRIM(ESITI_QUESTIONARI!U1402)),"")</f>
        <v/>
      </c>
      <c r="E1402" t="str">
        <f>IFERROR(UPPER(TRIM(ESITI_QUESTIONARI!Y1402)),"")</f>
        <v/>
      </c>
      <c r="F1402" t="str">
        <f>IFERROR(UPPER(TRIM(ESITI_QUESTIONARI!AE1402)),"")</f>
        <v/>
      </c>
      <c r="G1402" t="str">
        <f>IFERROR(UPPER(TRIM(ESITI_QUESTIONARI!AI1402)),"")</f>
        <v/>
      </c>
      <c r="H1402" s="8" t="str">
        <f>IF(C1402="","",IF(ISERROR(AVERAGE(ESITI_QUESTIONARI!N1402:T1402,ESITI_QUESTIONARI!V1402:X1402,ESITI_QUESTIONARI!Z1402:AD1402,ESITI_QUESTIONARI!AF1402:AH1402,ESITI_QUESTIONARI!AJ1402:AL1402,ESITI_QUESTIONARI!AN1402,ESITI_QUESTIONARI!AQ1402)),"NON RISPONDE",AVERAGE(ESITI_QUESTIONARI!N1402:T1402,ESITI_QUESTIONARI!V1402:X1402,ESITI_QUESTIONARI!Z1402:AD1402,ESITI_QUESTIONARI!AF1402:AH1402,ESITI_QUESTIONARI!AJ1402:AL1402,ESITI_QUESTIONARI!AN1402,ESITI_QUESTIONARI!AQ1402)))</f>
        <v/>
      </c>
    </row>
    <row r="1403" spans="1:8">
      <c r="A1403" t="str">
        <f>IF(ESITI_QUESTIONARI!A1403="","",TRIM(ESITI_QUESTIONARI!A1403))</f>
        <v/>
      </c>
      <c r="B1403" t="str">
        <f t="shared" si="22"/>
        <v/>
      </c>
      <c r="C1403" t="str">
        <f>IF(ESITI_QUESTIONARI!C1403="","",TRIM(ESITI_QUESTIONARI!C1403))</f>
        <v/>
      </c>
      <c r="D1403" t="str">
        <f>IFERROR(UPPER(TRIM(ESITI_QUESTIONARI!U1403)),"")</f>
        <v/>
      </c>
      <c r="E1403" t="str">
        <f>IFERROR(UPPER(TRIM(ESITI_QUESTIONARI!Y1403)),"")</f>
        <v/>
      </c>
      <c r="F1403" t="str">
        <f>IFERROR(UPPER(TRIM(ESITI_QUESTIONARI!AE1403)),"")</f>
        <v/>
      </c>
      <c r="G1403" t="str">
        <f>IFERROR(UPPER(TRIM(ESITI_QUESTIONARI!AI1403)),"")</f>
        <v/>
      </c>
      <c r="H1403" s="8" t="str">
        <f>IF(C1403="","",IF(ISERROR(AVERAGE(ESITI_QUESTIONARI!N1403:T1403,ESITI_QUESTIONARI!V1403:X1403,ESITI_QUESTIONARI!Z1403:AD1403,ESITI_QUESTIONARI!AF1403:AH1403,ESITI_QUESTIONARI!AJ1403:AL1403,ESITI_QUESTIONARI!AN1403,ESITI_QUESTIONARI!AQ1403)),"NON RISPONDE",AVERAGE(ESITI_QUESTIONARI!N1403:T1403,ESITI_QUESTIONARI!V1403:X1403,ESITI_QUESTIONARI!Z1403:AD1403,ESITI_QUESTIONARI!AF1403:AH1403,ESITI_QUESTIONARI!AJ1403:AL1403,ESITI_QUESTIONARI!AN1403,ESITI_QUESTIONARI!AQ1403)))</f>
        <v/>
      </c>
    </row>
    <row r="1404" spans="1:8">
      <c r="A1404" t="str">
        <f>IF(ESITI_QUESTIONARI!A1404="","",TRIM(ESITI_QUESTIONARI!A1404))</f>
        <v/>
      </c>
      <c r="B1404" t="str">
        <f t="shared" si="22"/>
        <v/>
      </c>
      <c r="C1404" t="str">
        <f>IF(ESITI_QUESTIONARI!C1404="","",TRIM(ESITI_QUESTIONARI!C1404))</f>
        <v/>
      </c>
      <c r="D1404" t="str">
        <f>IFERROR(UPPER(TRIM(ESITI_QUESTIONARI!U1404)),"")</f>
        <v/>
      </c>
      <c r="E1404" t="str">
        <f>IFERROR(UPPER(TRIM(ESITI_QUESTIONARI!Y1404)),"")</f>
        <v/>
      </c>
      <c r="F1404" t="str">
        <f>IFERROR(UPPER(TRIM(ESITI_QUESTIONARI!AE1404)),"")</f>
        <v/>
      </c>
      <c r="G1404" t="str">
        <f>IFERROR(UPPER(TRIM(ESITI_QUESTIONARI!AI1404)),"")</f>
        <v/>
      </c>
      <c r="H1404" s="8" t="str">
        <f>IF(C1404="","",IF(ISERROR(AVERAGE(ESITI_QUESTIONARI!N1404:T1404,ESITI_QUESTIONARI!V1404:X1404,ESITI_QUESTIONARI!Z1404:AD1404,ESITI_QUESTIONARI!AF1404:AH1404,ESITI_QUESTIONARI!AJ1404:AL1404,ESITI_QUESTIONARI!AN1404,ESITI_QUESTIONARI!AQ1404)),"NON RISPONDE",AVERAGE(ESITI_QUESTIONARI!N1404:T1404,ESITI_QUESTIONARI!V1404:X1404,ESITI_QUESTIONARI!Z1404:AD1404,ESITI_QUESTIONARI!AF1404:AH1404,ESITI_QUESTIONARI!AJ1404:AL1404,ESITI_QUESTIONARI!AN1404,ESITI_QUESTIONARI!AQ1404)))</f>
        <v/>
      </c>
    </row>
    <row r="1405" spans="1:8">
      <c r="A1405" t="str">
        <f>IF(ESITI_QUESTIONARI!A1405="","",TRIM(ESITI_QUESTIONARI!A1405))</f>
        <v/>
      </c>
      <c r="B1405" t="str">
        <f t="shared" si="22"/>
        <v/>
      </c>
      <c r="C1405" t="str">
        <f>IF(ESITI_QUESTIONARI!C1405="","",TRIM(ESITI_QUESTIONARI!C1405))</f>
        <v/>
      </c>
      <c r="D1405" t="str">
        <f>IFERROR(UPPER(TRIM(ESITI_QUESTIONARI!U1405)),"")</f>
        <v/>
      </c>
      <c r="E1405" t="str">
        <f>IFERROR(UPPER(TRIM(ESITI_QUESTIONARI!Y1405)),"")</f>
        <v/>
      </c>
      <c r="F1405" t="str">
        <f>IFERROR(UPPER(TRIM(ESITI_QUESTIONARI!AE1405)),"")</f>
        <v/>
      </c>
      <c r="G1405" t="str">
        <f>IFERROR(UPPER(TRIM(ESITI_QUESTIONARI!AI1405)),"")</f>
        <v/>
      </c>
      <c r="H1405" s="8" t="str">
        <f>IF(C1405="","",IF(ISERROR(AVERAGE(ESITI_QUESTIONARI!N1405:T1405,ESITI_QUESTIONARI!V1405:X1405,ESITI_QUESTIONARI!Z1405:AD1405,ESITI_QUESTIONARI!AF1405:AH1405,ESITI_QUESTIONARI!AJ1405:AL1405,ESITI_QUESTIONARI!AN1405,ESITI_QUESTIONARI!AQ1405)),"NON RISPONDE",AVERAGE(ESITI_QUESTIONARI!N1405:T1405,ESITI_QUESTIONARI!V1405:X1405,ESITI_QUESTIONARI!Z1405:AD1405,ESITI_QUESTIONARI!AF1405:AH1405,ESITI_QUESTIONARI!AJ1405:AL1405,ESITI_QUESTIONARI!AN1405,ESITI_QUESTIONARI!AQ1405)))</f>
        <v/>
      </c>
    </row>
    <row r="1406" spans="1:8">
      <c r="A1406" t="str">
        <f>IF(ESITI_QUESTIONARI!A1406="","",TRIM(ESITI_QUESTIONARI!A1406))</f>
        <v/>
      </c>
      <c r="B1406" t="str">
        <f t="shared" si="22"/>
        <v/>
      </c>
      <c r="C1406" t="str">
        <f>IF(ESITI_QUESTIONARI!C1406="","",TRIM(ESITI_QUESTIONARI!C1406))</f>
        <v/>
      </c>
      <c r="D1406" t="str">
        <f>IFERROR(UPPER(TRIM(ESITI_QUESTIONARI!U1406)),"")</f>
        <v/>
      </c>
      <c r="E1406" t="str">
        <f>IFERROR(UPPER(TRIM(ESITI_QUESTIONARI!Y1406)),"")</f>
        <v/>
      </c>
      <c r="F1406" t="str">
        <f>IFERROR(UPPER(TRIM(ESITI_QUESTIONARI!AE1406)),"")</f>
        <v/>
      </c>
      <c r="G1406" t="str">
        <f>IFERROR(UPPER(TRIM(ESITI_QUESTIONARI!AI1406)),"")</f>
        <v/>
      </c>
      <c r="H1406" s="8" t="str">
        <f>IF(C1406="","",IF(ISERROR(AVERAGE(ESITI_QUESTIONARI!N1406:T1406,ESITI_QUESTIONARI!V1406:X1406,ESITI_QUESTIONARI!Z1406:AD1406,ESITI_QUESTIONARI!AF1406:AH1406,ESITI_QUESTIONARI!AJ1406:AL1406,ESITI_QUESTIONARI!AN1406,ESITI_QUESTIONARI!AQ1406)),"NON RISPONDE",AVERAGE(ESITI_QUESTIONARI!N1406:T1406,ESITI_QUESTIONARI!V1406:X1406,ESITI_QUESTIONARI!Z1406:AD1406,ESITI_QUESTIONARI!AF1406:AH1406,ESITI_QUESTIONARI!AJ1406:AL1406,ESITI_QUESTIONARI!AN1406,ESITI_QUESTIONARI!AQ1406)))</f>
        <v/>
      </c>
    </row>
    <row r="1407" spans="1:8">
      <c r="A1407" t="str">
        <f>IF(ESITI_QUESTIONARI!A1407="","",TRIM(ESITI_QUESTIONARI!A1407))</f>
        <v/>
      </c>
      <c r="B1407" t="str">
        <f t="shared" si="22"/>
        <v/>
      </c>
      <c r="C1407" t="str">
        <f>IF(ESITI_QUESTIONARI!C1407="","",TRIM(ESITI_QUESTIONARI!C1407))</f>
        <v/>
      </c>
      <c r="D1407" t="str">
        <f>IFERROR(UPPER(TRIM(ESITI_QUESTIONARI!U1407)),"")</f>
        <v/>
      </c>
      <c r="E1407" t="str">
        <f>IFERROR(UPPER(TRIM(ESITI_QUESTIONARI!Y1407)),"")</f>
        <v/>
      </c>
      <c r="F1407" t="str">
        <f>IFERROR(UPPER(TRIM(ESITI_QUESTIONARI!AE1407)),"")</f>
        <v/>
      </c>
      <c r="G1407" t="str">
        <f>IFERROR(UPPER(TRIM(ESITI_QUESTIONARI!AI1407)),"")</f>
        <v/>
      </c>
      <c r="H1407" s="8" t="str">
        <f>IF(C1407="","",IF(ISERROR(AVERAGE(ESITI_QUESTIONARI!N1407:T1407,ESITI_QUESTIONARI!V1407:X1407,ESITI_QUESTIONARI!Z1407:AD1407,ESITI_QUESTIONARI!AF1407:AH1407,ESITI_QUESTIONARI!AJ1407:AL1407,ESITI_QUESTIONARI!AN1407,ESITI_QUESTIONARI!AQ1407)),"NON RISPONDE",AVERAGE(ESITI_QUESTIONARI!N1407:T1407,ESITI_QUESTIONARI!V1407:X1407,ESITI_QUESTIONARI!Z1407:AD1407,ESITI_QUESTIONARI!AF1407:AH1407,ESITI_QUESTIONARI!AJ1407:AL1407,ESITI_QUESTIONARI!AN1407,ESITI_QUESTIONARI!AQ1407)))</f>
        <v/>
      </c>
    </row>
    <row r="1408" spans="1:8">
      <c r="A1408" t="str">
        <f>IF(ESITI_QUESTIONARI!A1408="","",TRIM(ESITI_QUESTIONARI!A1408))</f>
        <v/>
      </c>
      <c r="B1408" t="str">
        <f t="shared" si="22"/>
        <v/>
      </c>
      <c r="C1408" t="str">
        <f>IF(ESITI_QUESTIONARI!C1408="","",TRIM(ESITI_QUESTIONARI!C1408))</f>
        <v/>
      </c>
      <c r="D1408" t="str">
        <f>IFERROR(UPPER(TRIM(ESITI_QUESTIONARI!U1408)),"")</f>
        <v/>
      </c>
      <c r="E1408" t="str">
        <f>IFERROR(UPPER(TRIM(ESITI_QUESTIONARI!Y1408)),"")</f>
        <v/>
      </c>
      <c r="F1408" t="str">
        <f>IFERROR(UPPER(TRIM(ESITI_QUESTIONARI!AE1408)),"")</f>
        <v/>
      </c>
      <c r="G1408" t="str">
        <f>IFERROR(UPPER(TRIM(ESITI_QUESTIONARI!AI1408)),"")</f>
        <v/>
      </c>
      <c r="H1408" s="8" t="str">
        <f>IF(C1408="","",IF(ISERROR(AVERAGE(ESITI_QUESTIONARI!N1408:T1408,ESITI_QUESTIONARI!V1408:X1408,ESITI_QUESTIONARI!Z1408:AD1408,ESITI_QUESTIONARI!AF1408:AH1408,ESITI_QUESTIONARI!AJ1408:AL1408,ESITI_QUESTIONARI!AN1408,ESITI_QUESTIONARI!AQ1408)),"NON RISPONDE",AVERAGE(ESITI_QUESTIONARI!N1408:T1408,ESITI_QUESTIONARI!V1408:X1408,ESITI_QUESTIONARI!Z1408:AD1408,ESITI_QUESTIONARI!AF1408:AH1408,ESITI_QUESTIONARI!AJ1408:AL1408,ESITI_QUESTIONARI!AN1408,ESITI_QUESTIONARI!AQ1408)))</f>
        <v/>
      </c>
    </row>
    <row r="1409" spans="1:8">
      <c r="A1409" t="str">
        <f>IF(ESITI_QUESTIONARI!A1409="","",TRIM(ESITI_QUESTIONARI!A1409))</f>
        <v/>
      </c>
      <c r="B1409" t="str">
        <f t="shared" si="22"/>
        <v/>
      </c>
      <c r="C1409" t="str">
        <f>IF(ESITI_QUESTIONARI!C1409="","",TRIM(ESITI_QUESTIONARI!C1409))</f>
        <v/>
      </c>
      <c r="D1409" t="str">
        <f>IFERROR(UPPER(TRIM(ESITI_QUESTIONARI!U1409)),"")</f>
        <v/>
      </c>
      <c r="E1409" t="str">
        <f>IFERROR(UPPER(TRIM(ESITI_QUESTIONARI!Y1409)),"")</f>
        <v/>
      </c>
      <c r="F1409" t="str">
        <f>IFERROR(UPPER(TRIM(ESITI_QUESTIONARI!AE1409)),"")</f>
        <v/>
      </c>
      <c r="G1409" t="str">
        <f>IFERROR(UPPER(TRIM(ESITI_QUESTIONARI!AI1409)),"")</f>
        <v/>
      </c>
      <c r="H1409" s="8" t="str">
        <f>IF(C1409="","",IF(ISERROR(AVERAGE(ESITI_QUESTIONARI!N1409:T1409,ESITI_QUESTIONARI!V1409:X1409,ESITI_QUESTIONARI!Z1409:AD1409,ESITI_QUESTIONARI!AF1409:AH1409,ESITI_QUESTIONARI!AJ1409:AL1409,ESITI_QUESTIONARI!AN1409,ESITI_QUESTIONARI!AQ1409)),"NON RISPONDE",AVERAGE(ESITI_QUESTIONARI!N1409:T1409,ESITI_QUESTIONARI!V1409:X1409,ESITI_QUESTIONARI!Z1409:AD1409,ESITI_QUESTIONARI!AF1409:AH1409,ESITI_QUESTIONARI!AJ1409:AL1409,ESITI_QUESTIONARI!AN1409,ESITI_QUESTIONARI!AQ1409)))</f>
        <v/>
      </c>
    </row>
    <row r="1410" spans="1:8">
      <c r="A1410" t="str">
        <f>IF(ESITI_QUESTIONARI!A1410="","",TRIM(ESITI_QUESTIONARI!A1410))</f>
        <v/>
      </c>
      <c r="B1410" t="str">
        <f t="shared" si="22"/>
        <v/>
      </c>
      <c r="C1410" t="str">
        <f>IF(ESITI_QUESTIONARI!C1410="","",TRIM(ESITI_QUESTIONARI!C1410))</f>
        <v/>
      </c>
      <c r="D1410" t="str">
        <f>IFERROR(UPPER(TRIM(ESITI_QUESTIONARI!U1410)),"")</f>
        <v/>
      </c>
      <c r="E1410" t="str">
        <f>IFERROR(UPPER(TRIM(ESITI_QUESTIONARI!Y1410)),"")</f>
        <v/>
      </c>
      <c r="F1410" t="str">
        <f>IFERROR(UPPER(TRIM(ESITI_QUESTIONARI!AE1410)),"")</f>
        <v/>
      </c>
      <c r="G1410" t="str">
        <f>IFERROR(UPPER(TRIM(ESITI_QUESTIONARI!AI1410)),"")</f>
        <v/>
      </c>
      <c r="H1410" s="8" t="str">
        <f>IF(C1410="","",IF(ISERROR(AVERAGE(ESITI_QUESTIONARI!N1410:T1410,ESITI_QUESTIONARI!V1410:X1410,ESITI_QUESTIONARI!Z1410:AD1410,ESITI_QUESTIONARI!AF1410:AH1410,ESITI_QUESTIONARI!AJ1410:AL1410,ESITI_QUESTIONARI!AN1410,ESITI_QUESTIONARI!AQ1410)),"NON RISPONDE",AVERAGE(ESITI_QUESTIONARI!N1410:T1410,ESITI_QUESTIONARI!V1410:X1410,ESITI_QUESTIONARI!Z1410:AD1410,ESITI_QUESTIONARI!AF1410:AH1410,ESITI_QUESTIONARI!AJ1410:AL1410,ESITI_QUESTIONARI!AN1410,ESITI_QUESTIONARI!AQ1410)))</f>
        <v/>
      </c>
    </row>
    <row r="1411" spans="1:8">
      <c r="A1411" t="str">
        <f>IF(ESITI_QUESTIONARI!A1411="","",TRIM(ESITI_QUESTIONARI!A1411))</f>
        <v/>
      </c>
      <c r="B1411" t="str">
        <f t="shared" ref="B1411:B1474" si="23">IF(C1411="","",C1411)</f>
        <v/>
      </c>
      <c r="C1411" t="str">
        <f>IF(ESITI_QUESTIONARI!C1411="","",TRIM(ESITI_QUESTIONARI!C1411))</f>
        <v/>
      </c>
      <c r="D1411" t="str">
        <f>IFERROR(UPPER(TRIM(ESITI_QUESTIONARI!U1411)),"")</f>
        <v/>
      </c>
      <c r="E1411" t="str">
        <f>IFERROR(UPPER(TRIM(ESITI_QUESTIONARI!Y1411)),"")</f>
        <v/>
      </c>
      <c r="F1411" t="str">
        <f>IFERROR(UPPER(TRIM(ESITI_QUESTIONARI!AE1411)),"")</f>
        <v/>
      </c>
      <c r="G1411" t="str">
        <f>IFERROR(UPPER(TRIM(ESITI_QUESTIONARI!AI1411)),"")</f>
        <v/>
      </c>
      <c r="H1411" s="8" t="str">
        <f>IF(C1411="","",IF(ISERROR(AVERAGE(ESITI_QUESTIONARI!N1411:T1411,ESITI_QUESTIONARI!V1411:X1411,ESITI_QUESTIONARI!Z1411:AD1411,ESITI_QUESTIONARI!AF1411:AH1411,ESITI_QUESTIONARI!AJ1411:AL1411,ESITI_QUESTIONARI!AN1411,ESITI_QUESTIONARI!AQ1411)),"NON RISPONDE",AVERAGE(ESITI_QUESTIONARI!N1411:T1411,ESITI_QUESTIONARI!V1411:X1411,ESITI_QUESTIONARI!Z1411:AD1411,ESITI_QUESTIONARI!AF1411:AH1411,ESITI_QUESTIONARI!AJ1411:AL1411,ESITI_QUESTIONARI!AN1411,ESITI_QUESTIONARI!AQ1411)))</f>
        <v/>
      </c>
    </row>
    <row r="1412" spans="1:8">
      <c r="A1412" t="str">
        <f>IF(ESITI_QUESTIONARI!A1412="","",TRIM(ESITI_QUESTIONARI!A1412))</f>
        <v/>
      </c>
      <c r="B1412" t="str">
        <f t="shared" si="23"/>
        <v/>
      </c>
      <c r="C1412" t="str">
        <f>IF(ESITI_QUESTIONARI!C1412="","",TRIM(ESITI_QUESTIONARI!C1412))</f>
        <v/>
      </c>
      <c r="D1412" t="str">
        <f>IFERROR(UPPER(TRIM(ESITI_QUESTIONARI!U1412)),"")</f>
        <v/>
      </c>
      <c r="E1412" t="str">
        <f>IFERROR(UPPER(TRIM(ESITI_QUESTIONARI!Y1412)),"")</f>
        <v/>
      </c>
      <c r="F1412" t="str">
        <f>IFERROR(UPPER(TRIM(ESITI_QUESTIONARI!AE1412)),"")</f>
        <v/>
      </c>
      <c r="G1412" t="str">
        <f>IFERROR(UPPER(TRIM(ESITI_QUESTIONARI!AI1412)),"")</f>
        <v/>
      </c>
      <c r="H1412" s="8" t="str">
        <f>IF(C1412="","",IF(ISERROR(AVERAGE(ESITI_QUESTIONARI!N1412:T1412,ESITI_QUESTIONARI!V1412:X1412,ESITI_QUESTIONARI!Z1412:AD1412,ESITI_QUESTIONARI!AF1412:AH1412,ESITI_QUESTIONARI!AJ1412:AL1412,ESITI_QUESTIONARI!AN1412,ESITI_QUESTIONARI!AQ1412)),"NON RISPONDE",AVERAGE(ESITI_QUESTIONARI!N1412:T1412,ESITI_QUESTIONARI!V1412:X1412,ESITI_QUESTIONARI!Z1412:AD1412,ESITI_QUESTIONARI!AF1412:AH1412,ESITI_QUESTIONARI!AJ1412:AL1412,ESITI_QUESTIONARI!AN1412,ESITI_QUESTIONARI!AQ1412)))</f>
        <v/>
      </c>
    </row>
    <row r="1413" spans="1:8">
      <c r="A1413" t="str">
        <f>IF(ESITI_QUESTIONARI!A1413="","",TRIM(ESITI_QUESTIONARI!A1413))</f>
        <v/>
      </c>
      <c r="B1413" t="str">
        <f t="shared" si="23"/>
        <v/>
      </c>
      <c r="C1413" t="str">
        <f>IF(ESITI_QUESTIONARI!C1413="","",TRIM(ESITI_QUESTIONARI!C1413))</f>
        <v/>
      </c>
      <c r="D1413" t="str">
        <f>IFERROR(UPPER(TRIM(ESITI_QUESTIONARI!U1413)),"")</f>
        <v/>
      </c>
      <c r="E1413" t="str">
        <f>IFERROR(UPPER(TRIM(ESITI_QUESTIONARI!Y1413)),"")</f>
        <v/>
      </c>
      <c r="F1413" t="str">
        <f>IFERROR(UPPER(TRIM(ESITI_QUESTIONARI!AE1413)),"")</f>
        <v/>
      </c>
      <c r="G1413" t="str">
        <f>IFERROR(UPPER(TRIM(ESITI_QUESTIONARI!AI1413)),"")</f>
        <v/>
      </c>
      <c r="H1413" s="8" t="str">
        <f>IF(C1413="","",IF(ISERROR(AVERAGE(ESITI_QUESTIONARI!N1413:T1413,ESITI_QUESTIONARI!V1413:X1413,ESITI_QUESTIONARI!Z1413:AD1413,ESITI_QUESTIONARI!AF1413:AH1413,ESITI_QUESTIONARI!AJ1413:AL1413,ESITI_QUESTIONARI!AN1413,ESITI_QUESTIONARI!AQ1413)),"NON RISPONDE",AVERAGE(ESITI_QUESTIONARI!N1413:T1413,ESITI_QUESTIONARI!V1413:X1413,ESITI_QUESTIONARI!Z1413:AD1413,ESITI_QUESTIONARI!AF1413:AH1413,ESITI_QUESTIONARI!AJ1413:AL1413,ESITI_QUESTIONARI!AN1413,ESITI_QUESTIONARI!AQ1413)))</f>
        <v/>
      </c>
    </row>
    <row r="1414" spans="1:8">
      <c r="A1414" t="str">
        <f>IF(ESITI_QUESTIONARI!A1414="","",TRIM(ESITI_QUESTIONARI!A1414))</f>
        <v/>
      </c>
      <c r="B1414" t="str">
        <f t="shared" si="23"/>
        <v/>
      </c>
      <c r="C1414" t="str">
        <f>IF(ESITI_QUESTIONARI!C1414="","",TRIM(ESITI_QUESTIONARI!C1414))</f>
        <v/>
      </c>
      <c r="D1414" t="str">
        <f>IFERROR(UPPER(TRIM(ESITI_QUESTIONARI!U1414)),"")</f>
        <v/>
      </c>
      <c r="E1414" t="str">
        <f>IFERROR(UPPER(TRIM(ESITI_QUESTIONARI!Y1414)),"")</f>
        <v/>
      </c>
      <c r="F1414" t="str">
        <f>IFERROR(UPPER(TRIM(ESITI_QUESTIONARI!AE1414)),"")</f>
        <v/>
      </c>
      <c r="G1414" t="str">
        <f>IFERROR(UPPER(TRIM(ESITI_QUESTIONARI!AI1414)),"")</f>
        <v/>
      </c>
      <c r="H1414" s="8" t="str">
        <f>IF(C1414="","",IF(ISERROR(AVERAGE(ESITI_QUESTIONARI!N1414:T1414,ESITI_QUESTIONARI!V1414:X1414,ESITI_QUESTIONARI!Z1414:AD1414,ESITI_QUESTIONARI!AF1414:AH1414,ESITI_QUESTIONARI!AJ1414:AL1414,ESITI_QUESTIONARI!AN1414,ESITI_QUESTIONARI!AQ1414)),"NON RISPONDE",AVERAGE(ESITI_QUESTIONARI!N1414:T1414,ESITI_QUESTIONARI!V1414:X1414,ESITI_QUESTIONARI!Z1414:AD1414,ESITI_QUESTIONARI!AF1414:AH1414,ESITI_QUESTIONARI!AJ1414:AL1414,ESITI_QUESTIONARI!AN1414,ESITI_QUESTIONARI!AQ1414)))</f>
        <v/>
      </c>
    </row>
    <row r="1415" spans="1:8">
      <c r="A1415" t="str">
        <f>IF(ESITI_QUESTIONARI!A1415="","",TRIM(ESITI_QUESTIONARI!A1415))</f>
        <v/>
      </c>
      <c r="B1415" t="str">
        <f t="shared" si="23"/>
        <v/>
      </c>
      <c r="C1415" t="str">
        <f>IF(ESITI_QUESTIONARI!C1415="","",TRIM(ESITI_QUESTIONARI!C1415))</f>
        <v/>
      </c>
      <c r="D1415" t="str">
        <f>IFERROR(UPPER(TRIM(ESITI_QUESTIONARI!U1415)),"")</f>
        <v/>
      </c>
      <c r="E1415" t="str">
        <f>IFERROR(UPPER(TRIM(ESITI_QUESTIONARI!Y1415)),"")</f>
        <v/>
      </c>
      <c r="F1415" t="str">
        <f>IFERROR(UPPER(TRIM(ESITI_QUESTIONARI!AE1415)),"")</f>
        <v/>
      </c>
      <c r="G1415" t="str">
        <f>IFERROR(UPPER(TRIM(ESITI_QUESTIONARI!AI1415)),"")</f>
        <v/>
      </c>
      <c r="H1415" s="8" t="str">
        <f>IF(C1415="","",IF(ISERROR(AVERAGE(ESITI_QUESTIONARI!N1415:T1415,ESITI_QUESTIONARI!V1415:X1415,ESITI_QUESTIONARI!Z1415:AD1415,ESITI_QUESTIONARI!AF1415:AH1415,ESITI_QUESTIONARI!AJ1415:AL1415,ESITI_QUESTIONARI!AN1415,ESITI_QUESTIONARI!AQ1415)),"NON RISPONDE",AVERAGE(ESITI_QUESTIONARI!N1415:T1415,ESITI_QUESTIONARI!V1415:X1415,ESITI_QUESTIONARI!Z1415:AD1415,ESITI_QUESTIONARI!AF1415:AH1415,ESITI_QUESTIONARI!AJ1415:AL1415,ESITI_QUESTIONARI!AN1415,ESITI_QUESTIONARI!AQ1415)))</f>
        <v/>
      </c>
    </row>
    <row r="1416" spans="1:8">
      <c r="A1416" t="str">
        <f>IF(ESITI_QUESTIONARI!A1416="","",TRIM(ESITI_QUESTIONARI!A1416))</f>
        <v/>
      </c>
      <c r="B1416" t="str">
        <f t="shared" si="23"/>
        <v/>
      </c>
      <c r="C1416" t="str">
        <f>IF(ESITI_QUESTIONARI!C1416="","",TRIM(ESITI_QUESTIONARI!C1416))</f>
        <v/>
      </c>
      <c r="D1416" t="str">
        <f>IFERROR(UPPER(TRIM(ESITI_QUESTIONARI!U1416)),"")</f>
        <v/>
      </c>
      <c r="E1416" t="str">
        <f>IFERROR(UPPER(TRIM(ESITI_QUESTIONARI!Y1416)),"")</f>
        <v/>
      </c>
      <c r="F1416" t="str">
        <f>IFERROR(UPPER(TRIM(ESITI_QUESTIONARI!AE1416)),"")</f>
        <v/>
      </c>
      <c r="G1416" t="str">
        <f>IFERROR(UPPER(TRIM(ESITI_QUESTIONARI!AI1416)),"")</f>
        <v/>
      </c>
      <c r="H1416" s="8" t="str">
        <f>IF(C1416="","",IF(ISERROR(AVERAGE(ESITI_QUESTIONARI!N1416:T1416,ESITI_QUESTIONARI!V1416:X1416,ESITI_QUESTIONARI!Z1416:AD1416,ESITI_QUESTIONARI!AF1416:AH1416,ESITI_QUESTIONARI!AJ1416:AL1416,ESITI_QUESTIONARI!AN1416,ESITI_QUESTIONARI!AQ1416)),"NON RISPONDE",AVERAGE(ESITI_QUESTIONARI!N1416:T1416,ESITI_QUESTIONARI!V1416:X1416,ESITI_QUESTIONARI!Z1416:AD1416,ESITI_QUESTIONARI!AF1416:AH1416,ESITI_QUESTIONARI!AJ1416:AL1416,ESITI_QUESTIONARI!AN1416,ESITI_QUESTIONARI!AQ1416)))</f>
        <v/>
      </c>
    </row>
    <row r="1417" spans="1:8">
      <c r="A1417" t="str">
        <f>IF(ESITI_QUESTIONARI!A1417="","",TRIM(ESITI_QUESTIONARI!A1417))</f>
        <v/>
      </c>
      <c r="B1417" t="str">
        <f t="shared" si="23"/>
        <v/>
      </c>
      <c r="C1417" t="str">
        <f>IF(ESITI_QUESTIONARI!C1417="","",TRIM(ESITI_QUESTIONARI!C1417))</f>
        <v/>
      </c>
      <c r="D1417" t="str">
        <f>IFERROR(UPPER(TRIM(ESITI_QUESTIONARI!U1417)),"")</f>
        <v/>
      </c>
      <c r="E1417" t="str">
        <f>IFERROR(UPPER(TRIM(ESITI_QUESTIONARI!Y1417)),"")</f>
        <v/>
      </c>
      <c r="F1417" t="str">
        <f>IFERROR(UPPER(TRIM(ESITI_QUESTIONARI!AE1417)),"")</f>
        <v/>
      </c>
      <c r="G1417" t="str">
        <f>IFERROR(UPPER(TRIM(ESITI_QUESTIONARI!AI1417)),"")</f>
        <v/>
      </c>
      <c r="H1417" s="8" t="str">
        <f>IF(C1417="","",IF(ISERROR(AVERAGE(ESITI_QUESTIONARI!N1417:T1417,ESITI_QUESTIONARI!V1417:X1417,ESITI_QUESTIONARI!Z1417:AD1417,ESITI_QUESTIONARI!AF1417:AH1417,ESITI_QUESTIONARI!AJ1417:AL1417,ESITI_QUESTIONARI!AN1417,ESITI_QUESTIONARI!AQ1417)),"NON RISPONDE",AVERAGE(ESITI_QUESTIONARI!N1417:T1417,ESITI_QUESTIONARI!V1417:X1417,ESITI_QUESTIONARI!Z1417:AD1417,ESITI_QUESTIONARI!AF1417:AH1417,ESITI_QUESTIONARI!AJ1417:AL1417,ESITI_QUESTIONARI!AN1417,ESITI_QUESTIONARI!AQ1417)))</f>
        <v/>
      </c>
    </row>
    <row r="1418" spans="1:8">
      <c r="A1418" t="str">
        <f>IF(ESITI_QUESTIONARI!A1418="","",TRIM(ESITI_QUESTIONARI!A1418))</f>
        <v/>
      </c>
      <c r="B1418" t="str">
        <f t="shared" si="23"/>
        <v/>
      </c>
      <c r="C1418" t="str">
        <f>IF(ESITI_QUESTIONARI!C1418="","",TRIM(ESITI_QUESTIONARI!C1418))</f>
        <v/>
      </c>
      <c r="D1418" t="str">
        <f>IFERROR(UPPER(TRIM(ESITI_QUESTIONARI!U1418)),"")</f>
        <v/>
      </c>
      <c r="E1418" t="str">
        <f>IFERROR(UPPER(TRIM(ESITI_QUESTIONARI!Y1418)),"")</f>
        <v/>
      </c>
      <c r="F1418" t="str">
        <f>IFERROR(UPPER(TRIM(ESITI_QUESTIONARI!AE1418)),"")</f>
        <v/>
      </c>
      <c r="G1418" t="str">
        <f>IFERROR(UPPER(TRIM(ESITI_QUESTIONARI!AI1418)),"")</f>
        <v/>
      </c>
      <c r="H1418" s="8" t="str">
        <f>IF(C1418="","",IF(ISERROR(AVERAGE(ESITI_QUESTIONARI!N1418:T1418,ESITI_QUESTIONARI!V1418:X1418,ESITI_QUESTIONARI!Z1418:AD1418,ESITI_QUESTIONARI!AF1418:AH1418,ESITI_QUESTIONARI!AJ1418:AL1418,ESITI_QUESTIONARI!AN1418,ESITI_QUESTIONARI!AQ1418)),"NON RISPONDE",AVERAGE(ESITI_QUESTIONARI!N1418:T1418,ESITI_QUESTIONARI!V1418:X1418,ESITI_QUESTIONARI!Z1418:AD1418,ESITI_QUESTIONARI!AF1418:AH1418,ESITI_QUESTIONARI!AJ1418:AL1418,ESITI_QUESTIONARI!AN1418,ESITI_QUESTIONARI!AQ1418)))</f>
        <v/>
      </c>
    </row>
    <row r="1419" spans="1:8">
      <c r="A1419" t="str">
        <f>IF(ESITI_QUESTIONARI!A1419="","",TRIM(ESITI_QUESTIONARI!A1419))</f>
        <v/>
      </c>
      <c r="B1419" t="str">
        <f t="shared" si="23"/>
        <v/>
      </c>
      <c r="C1419" t="str">
        <f>IF(ESITI_QUESTIONARI!C1419="","",TRIM(ESITI_QUESTIONARI!C1419))</f>
        <v/>
      </c>
      <c r="D1419" t="str">
        <f>IFERROR(UPPER(TRIM(ESITI_QUESTIONARI!U1419)),"")</f>
        <v/>
      </c>
      <c r="E1419" t="str">
        <f>IFERROR(UPPER(TRIM(ESITI_QUESTIONARI!Y1419)),"")</f>
        <v/>
      </c>
      <c r="F1419" t="str">
        <f>IFERROR(UPPER(TRIM(ESITI_QUESTIONARI!AE1419)),"")</f>
        <v/>
      </c>
      <c r="G1419" t="str">
        <f>IFERROR(UPPER(TRIM(ESITI_QUESTIONARI!AI1419)),"")</f>
        <v/>
      </c>
      <c r="H1419" s="8" t="str">
        <f>IF(C1419="","",IF(ISERROR(AVERAGE(ESITI_QUESTIONARI!N1419:T1419,ESITI_QUESTIONARI!V1419:X1419,ESITI_QUESTIONARI!Z1419:AD1419,ESITI_QUESTIONARI!AF1419:AH1419,ESITI_QUESTIONARI!AJ1419:AL1419,ESITI_QUESTIONARI!AN1419,ESITI_QUESTIONARI!AQ1419)),"NON RISPONDE",AVERAGE(ESITI_QUESTIONARI!N1419:T1419,ESITI_QUESTIONARI!V1419:X1419,ESITI_QUESTIONARI!Z1419:AD1419,ESITI_QUESTIONARI!AF1419:AH1419,ESITI_QUESTIONARI!AJ1419:AL1419,ESITI_QUESTIONARI!AN1419,ESITI_QUESTIONARI!AQ1419)))</f>
        <v/>
      </c>
    </row>
    <row r="1420" spans="1:8">
      <c r="A1420" t="str">
        <f>IF(ESITI_QUESTIONARI!A1420="","",TRIM(ESITI_QUESTIONARI!A1420))</f>
        <v/>
      </c>
      <c r="B1420" t="str">
        <f t="shared" si="23"/>
        <v/>
      </c>
      <c r="C1420" t="str">
        <f>IF(ESITI_QUESTIONARI!C1420="","",TRIM(ESITI_QUESTIONARI!C1420))</f>
        <v/>
      </c>
      <c r="D1420" t="str">
        <f>IFERROR(UPPER(TRIM(ESITI_QUESTIONARI!U1420)),"")</f>
        <v/>
      </c>
      <c r="E1420" t="str">
        <f>IFERROR(UPPER(TRIM(ESITI_QUESTIONARI!Y1420)),"")</f>
        <v/>
      </c>
      <c r="F1420" t="str">
        <f>IFERROR(UPPER(TRIM(ESITI_QUESTIONARI!AE1420)),"")</f>
        <v/>
      </c>
      <c r="G1420" t="str">
        <f>IFERROR(UPPER(TRIM(ESITI_QUESTIONARI!AI1420)),"")</f>
        <v/>
      </c>
      <c r="H1420" s="8" t="str">
        <f>IF(C1420="","",IF(ISERROR(AVERAGE(ESITI_QUESTIONARI!N1420:T1420,ESITI_QUESTIONARI!V1420:X1420,ESITI_QUESTIONARI!Z1420:AD1420,ESITI_QUESTIONARI!AF1420:AH1420,ESITI_QUESTIONARI!AJ1420:AL1420,ESITI_QUESTIONARI!AN1420,ESITI_QUESTIONARI!AQ1420)),"NON RISPONDE",AVERAGE(ESITI_QUESTIONARI!N1420:T1420,ESITI_QUESTIONARI!V1420:X1420,ESITI_QUESTIONARI!Z1420:AD1420,ESITI_QUESTIONARI!AF1420:AH1420,ESITI_QUESTIONARI!AJ1420:AL1420,ESITI_QUESTIONARI!AN1420,ESITI_QUESTIONARI!AQ1420)))</f>
        <v/>
      </c>
    </row>
    <row r="1421" spans="1:8">
      <c r="A1421" t="str">
        <f>IF(ESITI_QUESTIONARI!A1421="","",TRIM(ESITI_QUESTIONARI!A1421))</f>
        <v/>
      </c>
      <c r="B1421" t="str">
        <f t="shared" si="23"/>
        <v/>
      </c>
      <c r="C1421" t="str">
        <f>IF(ESITI_QUESTIONARI!C1421="","",TRIM(ESITI_QUESTIONARI!C1421))</f>
        <v/>
      </c>
      <c r="D1421" t="str">
        <f>IFERROR(UPPER(TRIM(ESITI_QUESTIONARI!U1421)),"")</f>
        <v/>
      </c>
      <c r="E1421" t="str">
        <f>IFERROR(UPPER(TRIM(ESITI_QUESTIONARI!Y1421)),"")</f>
        <v/>
      </c>
      <c r="F1421" t="str">
        <f>IFERROR(UPPER(TRIM(ESITI_QUESTIONARI!AE1421)),"")</f>
        <v/>
      </c>
      <c r="G1421" t="str">
        <f>IFERROR(UPPER(TRIM(ESITI_QUESTIONARI!AI1421)),"")</f>
        <v/>
      </c>
      <c r="H1421" s="8" t="str">
        <f>IF(C1421="","",IF(ISERROR(AVERAGE(ESITI_QUESTIONARI!N1421:T1421,ESITI_QUESTIONARI!V1421:X1421,ESITI_QUESTIONARI!Z1421:AD1421,ESITI_QUESTIONARI!AF1421:AH1421,ESITI_QUESTIONARI!AJ1421:AL1421,ESITI_QUESTIONARI!AN1421,ESITI_QUESTIONARI!AQ1421)),"NON RISPONDE",AVERAGE(ESITI_QUESTIONARI!N1421:T1421,ESITI_QUESTIONARI!V1421:X1421,ESITI_QUESTIONARI!Z1421:AD1421,ESITI_QUESTIONARI!AF1421:AH1421,ESITI_QUESTIONARI!AJ1421:AL1421,ESITI_QUESTIONARI!AN1421,ESITI_QUESTIONARI!AQ1421)))</f>
        <v/>
      </c>
    </row>
    <row r="1422" spans="1:8">
      <c r="A1422" t="str">
        <f>IF(ESITI_QUESTIONARI!A1422="","",TRIM(ESITI_QUESTIONARI!A1422))</f>
        <v/>
      </c>
      <c r="B1422" t="str">
        <f t="shared" si="23"/>
        <v/>
      </c>
      <c r="C1422" t="str">
        <f>IF(ESITI_QUESTIONARI!C1422="","",TRIM(ESITI_QUESTIONARI!C1422))</f>
        <v/>
      </c>
      <c r="D1422" t="str">
        <f>IFERROR(UPPER(TRIM(ESITI_QUESTIONARI!U1422)),"")</f>
        <v/>
      </c>
      <c r="E1422" t="str">
        <f>IFERROR(UPPER(TRIM(ESITI_QUESTIONARI!Y1422)),"")</f>
        <v/>
      </c>
      <c r="F1422" t="str">
        <f>IFERROR(UPPER(TRIM(ESITI_QUESTIONARI!AE1422)),"")</f>
        <v/>
      </c>
      <c r="G1422" t="str">
        <f>IFERROR(UPPER(TRIM(ESITI_QUESTIONARI!AI1422)),"")</f>
        <v/>
      </c>
      <c r="H1422" s="8" t="str">
        <f>IF(C1422="","",IF(ISERROR(AVERAGE(ESITI_QUESTIONARI!N1422:T1422,ESITI_QUESTIONARI!V1422:X1422,ESITI_QUESTIONARI!Z1422:AD1422,ESITI_QUESTIONARI!AF1422:AH1422,ESITI_QUESTIONARI!AJ1422:AL1422,ESITI_QUESTIONARI!AN1422,ESITI_QUESTIONARI!AQ1422)),"NON RISPONDE",AVERAGE(ESITI_QUESTIONARI!N1422:T1422,ESITI_QUESTIONARI!V1422:X1422,ESITI_QUESTIONARI!Z1422:AD1422,ESITI_QUESTIONARI!AF1422:AH1422,ESITI_QUESTIONARI!AJ1422:AL1422,ESITI_QUESTIONARI!AN1422,ESITI_QUESTIONARI!AQ1422)))</f>
        <v/>
      </c>
    </row>
    <row r="1423" spans="1:8">
      <c r="A1423" t="str">
        <f>IF(ESITI_QUESTIONARI!A1423="","",TRIM(ESITI_QUESTIONARI!A1423))</f>
        <v/>
      </c>
      <c r="B1423" t="str">
        <f t="shared" si="23"/>
        <v/>
      </c>
      <c r="C1423" t="str">
        <f>IF(ESITI_QUESTIONARI!C1423="","",TRIM(ESITI_QUESTIONARI!C1423))</f>
        <v/>
      </c>
      <c r="D1423" t="str">
        <f>IFERROR(UPPER(TRIM(ESITI_QUESTIONARI!U1423)),"")</f>
        <v/>
      </c>
      <c r="E1423" t="str">
        <f>IFERROR(UPPER(TRIM(ESITI_QUESTIONARI!Y1423)),"")</f>
        <v/>
      </c>
      <c r="F1423" t="str">
        <f>IFERROR(UPPER(TRIM(ESITI_QUESTIONARI!AE1423)),"")</f>
        <v/>
      </c>
      <c r="G1423" t="str">
        <f>IFERROR(UPPER(TRIM(ESITI_QUESTIONARI!AI1423)),"")</f>
        <v/>
      </c>
      <c r="H1423" s="8" t="str">
        <f>IF(C1423="","",IF(ISERROR(AVERAGE(ESITI_QUESTIONARI!N1423:T1423,ESITI_QUESTIONARI!V1423:X1423,ESITI_QUESTIONARI!Z1423:AD1423,ESITI_QUESTIONARI!AF1423:AH1423,ESITI_QUESTIONARI!AJ1423:AL1423,ESITI_QUESTIONARI!AN1423,ESITI_QUESTIONARI!AQ1423)),"NON RISPONDE",AVERAGE(ESITI_QUESTIONARI!N1423:T1423,ESITI_QUESTIONARI!V1423:X1423,ESITI_QUESTIONARI!Z1423:AD1423,ESITI_QUESTIONARI!AF1423:AH1423,ESITI_QUESTIONARI!AJ1423:AL1423,ESITI_QUESTIONARI!AN1423,ESITI_QUESTIONARI!AQ1423)))</f>
        <v/>
      </c>
    </row>
    <row r="1424" spans="1:8">
      <c r="A1424" t="str">
        <f>IF(ESITI_QUESTIONARI!A1424="","",TRIM(ESITI_QUESTIONARI!A1424))</f>
        <v/>
      </c>
      <c r="B1424" t="str">
        <f t="shared" si="23"/>
        <v/>
      </c>
      <c r="C1424" t="str">
        <f>IF(ESITI_QUESTIONARI!C1424="","",TRIM(ESITI_QUESTIONARI!C1424))</f>
        <v/>
      </c>
      <c r="D1424" t="str">
        <f>IFERROR(UPPER(TRIM(ESITI_QUESTIONARI!U1424)),"")</f>
        <v/>
      </c>
      <c r="E1424" t="str">
        <f>IFERROR(UPPER(TRIM(ESITI_QUESTIONARI!Y1424)),"")</f>
        <v/>
      </c>
      <c r="F1424" t="str">
        <f>IFERROR(UPPER(TRIM(ESITI_QUESTIONARI!AE1424)),"")</f>
        <v/>
      </c>
      <c r="G1424" t="str">
        <f>IFERROR(UPPER(TRIM(ESITI_QUESTIONARI!AI1424)),"")</f>
        <v/>
      </c>
      <c r="H1424" s="8" t="str">
        <f>IF(C1424="","",IF(ISERROR(AVERAGE(ESITI_QUESTIONARI!N1424:T1424,ESITI_QUESTIONARI!V1424:X1424,ESITI_QUESTIONARI!Z1424:AD1424,ESITI_QUESTIONARI!AF1424:AH1424,ESITI_QUESTIONARI!AJ1424:AL1424,ESITI_QUESTIONARI!AN1424,ESITI_QUESTIONARI!AQ1424)),"NON RISPONDE",AVERAGE(ESITI_QUESTIONARI!N1424:T1424,ESITI_QUESTIONARI!V1424:X1424,ESITI_QUESTIONARI!Z1424:AD1424,ESITI_QUESTIONARI!AF1424:AH1424,ESITI_QUESTIONARI!AJ1424:AL1424,ESITI_QUESTIONARI!AN1424,ESITI_QUESTIONARI!AQ1424)))</f>
        <v/>
      </c>
    </row>
    <row r="1425" spans="1:8">
      <c r="A1425" t="str">
        <f>IF(ESITI_QUESTIONARI!A1425="","",TRIM(ESITI_QUESTIONARI!A1425))</f>
        <v/>
      </c>
      <c r="B1425" t="str">
        <f t="shared" si="23"/>
        <v/>
      </c>
      <c r="C1425" t="str">
        <f>IF(ESITI_QUESTIONARI!C1425="","",TRIM(ESITI_QUESTIONARI!C1425))</f>
        <v/>
      </c>
      <c r="D1425" t="str">
        <f>IFERROR(UPPER(TRIM(ESITI_QUESTIONARI!U1425)),"")</f>
        <v/>
      </c>
      <c r="E1425" t="str">
        <f>IFERROR(UPPER(TRIM(ESITI_QUESTIONARI!Y1425)),"")</f>
        <v/>
      </c>
      <c r="F1425" t="str">
        <f>IFERROR(UPPER(TRIM(ESITI_QUESTIONARI!AE1425)),"")</f>
        <v/>
      </c>
      <c r="G1425" t="str">
        <f>IFERROR(UPPER(TRIM(ESITI_QUESTIONARI!AI1425)),"")</f>
        <v/>
      </c>
      <c r="H1425" s="8" t="str">
        <f>IF(C1425="","",IF(ISERROR(AVERAGE(ESITI_QUESTIONARI!N1425:T1425,ESITI_QUESTIONARI!V1425:X1425,ESITI_QUESTIONARI!Z1425:AD1425,ESITI_QUESTIONARI!AF1425:AH1425,ESITI_QUESTIONARI!AJ1425:AL1425,ESITI_QUESTIONARI!AN1425,ESITI_QUESTIONARI!AQ1425)),"NON RISPONDE",AVERAGE(ESITI_QUESTIONARI!N1425:T1425,ESITI_QUESTIONARI!V1425:X1425,ESITI_QUESTIONARI!Z1425:AD1425,ESITI_QUESTIONARI!AF1425:AH1425,ESITI_QUESTIONARI!AJ1425:AL1425,ESITI_QUESTIONARI!AN1425,ESITI_QUESTIONARI!AQ1425)))</f>
        <v/>
      </c>
    </row>
    <row r="1426" spans="1:8">
      <c r="A1426" t="str">
        <f>IF(ESITI_QUESTIONARI!A1426="","",TRIM(ESITI_QUESTIONARI!A1426))</f>
        <v/>
      </c>
      <c r="B1426" t="str">
        <f t="shared" si="23"/>
        <v/>
      </c>
      <c r="C1426" t="str">
        <f>IF(ESITI_QUESTIONARI!C1426="","",TRIM(ESITI_QUESTIONARI!C1426))</f>
        <v/>
      </c>
      <c r="D1426" t="str">
        <f>IFERROR(UPPER(TRIM(ESITI_QUESTIONARI!U1426)),"")</f>
        <v/>
      </c>
      <c r="E1426" t="str">
        <f>IFERROR(UPPER(TRIM(ESITI_QUESTIONARI!Y1426)),"")</f>
        <v/>
      </c>
      <c r="F1426" t="str">
        <f>IFERROR(UPPER(TRIM(ESITI_QUESTIONARI!AE1426)),"")</f>
        <v/>
      </c>
      <c r="G1426" t="str">
        <f>IFERROR(UPPER(TRIM(ESITI_QUESTIONARI!AI1426)),"")</f>
        <v/>
      </c>
      <c r="H1426" s="8" t="str">
        <f>IF(C1426="","",IF(ISERROR(AVERAGE(ESITI_QUESTIONARI!N1426:T1426,ESITI_QUESTIONARI!V1426:X1426,ESITI_QUESTIONARI!Z1426:AD1426,ESITI_QUESTIONARI!AF1426:AH1426,ESITI_QUESTIONARI!AJ1426:AL1426,ESITI_QUESTIONARI!AN1426,ESITI_QUESTIONARI!AQ1426)),"NON RISPONDE",AVERAGE(ESITI_QUESTIONARI!N1426:T1426,ESITI_QUESTIONARI!V1426:X1426,ESITI_QUESTIONARI!Z1426:AD1426,ESITI_QUESTIONARI!AF1426:AH1426,ESITI_QUESTIONARI!AJ1426:AL1426,ESITI_QUESTIONARI!AN1426,ESITI_QUESTIONARI!AQ1426)))</f>
        <v/>
      </c>
    </row>
    <row r="1427" spans="1:8">
      <c r="A1427" t="str">
        <f>IF(ESITI_QUESTIONARI!A1427="","",TRIM(ESITI_QUESTIONARI!A1427))</f>
        <v/>
      </c>
      <c r="B1427" t="str">
        <f t="shared" si="23"/>
        <v/>
      </c>
      <c r="C1427" t="str">
        <f>IF(ESITI_QUESTIONARI!C1427="","",TRIM(ESITI_QUESTIONARI!C1427))</f>
        <v/>
      </c>
      <c r="D1427" t="str">
        <f>IFERROR(UPPER(TRIM(ESITI_QUESTIONARI!U1427)),"")</f>
        <v/>
      </c>
      <c r="E1427" t="str">
        <f>IFERROR(UPPER(TRIM(ESITI_QUESTIONARI!Y1427)),"")</f>
        <v/>
      </c>
      <c r="F1427" t="str">
        <f>IFERROR(UPPER(TRIM(ESITI_QUESTIONARI!AE1427)),"")</f>
        <v/>
      </c>
      <c r="G1427" t="str">
        <f>IFERROR(UPPER(TRIM(ESITI_QUESTIONARI!AI1427)),"")</f>
        <v/>
      </c>
      <c r="H1427" s="8" t="str">
        <f>IF(C1427="","",IF(ISERROR(AVERAGE(ESITI_QUESTIONARI!N1427:T1427,ESITI_QUESTIONARI!V1427:X1427,ESITI_QUESTIONARI!Z1427:AD1427,ESITI_QUESTIONARI!AF1427:AH1427,ESITI_QUESTIONARI!AJ1427:AL1427,ESITI_QUESTIONARI!AN1427,ESITI_QUESTIONARI!AQ1427)),"NON RISPONDE",AVERAGE(ESITI_QUESTIONARI!N1427:T1427,ESITI_QUESTIONARI!V1427:X1427,ESITI_QUESTIONARI!Z1427:AD1427,ESITI_QUESTIONARI!AF1427:AH1427,ESITI_QUESTIONARI!AJ1427:AL1427,ESITI_QUESTIONARI!AN1427,ESITI_QUESTIONARI!AQ1427)))</f>
        <v/>
      </c>
    </row>
    <row r="1428" spans="1:8">
      <c r="A1428" t="str">
        <f>IF(ESITI_QUESTIONARI!A1428="","",TRIM(ESITI_QUESTIONARI!A1428))</f>
        <v/>
      </c>
      <c r="B1428" t="str">
        <f t="shared" si="23"/>
        <v/>
      </c>
      <c r="C1428" t="str">
        <f>IF(ESITI_QUESTIONARI!C1428="","",TRIM(ESITI_QUESTIONARI!C1428))</f>
        <v/>
      </c>
      <c r="D1428" t="str">
        <f>IFERROR(UPPER(TRIM(ESITI_QUESTIONARI!U1428)),"")</f>
        <v/>
      </c>
      <c r="E1428" t="str">
        <f>IFERROR(UPPER(TRIM(ESITI_QUESTIONARI!Y1428)),"")</f>
        <v/>
      </c>
      <c r="F1428" t="str">
        <f>IFERROR(UPPER(TRIM(ESITI_QUESTIONARI!AE1428)),"")</f>
        <v/>
      </c>
      <c r="G1428" t="str">
        <f>IFERROR(UPPER(TRIM(ESITI_QUESTIONARI!AI1428)),"")</f>
        <v/>
      </c>
      <c r="H1428" s="8" t="str">
        <f>IF(C1428="","",IF(ISERROR(AVERAGE(ESITI_QUESTIONARI!N1428:T1428,ESITI_QUESTIONARI!V1428:X1428,ESITI_QUESTIONARI!Z1428:AD1428,ESITI_QUESTIONARI!AF1428:AH1428,ESITI_QUESTIONARI!AJ1428:AL1428,ESITI_QUESTIONARI!AN1428,ESITI_QUESTIONARI!AQ1428)),"NON RISPONDE",AVERAGE(ESITI_QUESTIONARI!N1428:T1428,ESITI_QUESTIONARI!V1428:X1428,ESITI_QUESTIONARI!Z1428:AD1428,ESITI_QUESTIONARI!AF1428:AH1428,ESITI_QUESTIONARI!AJ1428:AL1428,ESITI_QUESTIONARI!AN1428,ESITI_QUESTIONARI!AQ1428)))</f>
        <v/>
      </c>
    </row>
    <row r="1429" spans="1:8">
      <c r="A1429" t="str">
        <f>IF(ESITI_QUESTIONARI!A1429="","",TRIM(ESITI_QUESTIONARI!A1429))</f>
        <v/>
      </c>
      <c r="B1429" t="str">
        <f t="shared" si="23"/>
        <v/>
      </c>
      <c r="C1429" t="str">
        <f>IF(ESITI_QUESTIONARI!C1429="","",TRIM(ESITI_QUESTIONARI!C1429))</f>
        <v/>
      </c>
      <c r="D1429" t="str">
        <f>IFERROR(UPPER(TRIM(ESITI_QUESTIONARI!U1429)),"")</f>
        <v/>
      </c>
      <c r="E1429" t="str">
        <f>IFERROR(UPPER(TRIM(ESITI_QUESTIONARI!Y1429)),"")</f>
        <v/>
      </c>
      <c r="F1429" t="str">
        <f>IFERROR(UPPER(TRIM(ESITI_QUESTIONARI!AE1429)),"")</f>
        <v/>
      </c>
      <c r="G1429" t="str">
        <f>IFERROR(UPPER(TRIM(ESITI_QUESTIONARI!AI1429)),"")</f>
        <v/>
      </c>
      <c r="H1429" s="8" t="str">
        <f>IF(C1429="","",IF(ISERROR(AVERAGE(ESITI_QUESTIONARI!N1429:T1429,ESITI_QUESTIONARI!V1429:X1429,ESITI_QUESTIONARI!Z1429:AD1429,ESITI_QUESTIONARI!AF1429:AH1429,ESITI_QUESTIONARI!AJ1429:AL1429,ESITI_QUESTIONARI!AN1429,ESITI_QUESTIONARI!AQ1429)),"NON RISPONDE",AVERAGE(ESITI_QUESTIONARI!N1429:T1429,ESITI_QUESTIONARI!V1429:X1429,ESITI_QUESTIONARI!Z1429:AD1429,ESITI_QUESTIONARI!AF1429:AH1429,ESITI_QUESTIONARI!AJ1429:AL1429,ESITI_QUESTIONARI!AN1429,ESITI_QUESTIONARI!AQ1429)))</f>
        <v/>
      </c>
    </row>
    <row r="1430" spans="1:8">
      <c r="A1430" t="str">
        <f>IF(ESITI_QUESTIONARI!A1430="","",TRIM(ESITI_QUESTIONARI!A1430))</f>
        <v/>
      </c>
      <c r="B1430" t="str">
        <f t="shared" si="23"/>
        <v/>
      </c>
      <c r="C1430" t="str">
        <f>IF(ESITI_QUESTIONARI!C1430="","",TRIM(ESITI_QUESTIONARI!C1430))</f>
        <v/>
      </c>
      <c r="D1430" t="str">
        <f>IFERROR(UPPER(TRIM(ESITI_QUESTIONARI!U1430)),"")</f>
        <v/>
      </c>
      <c r="E1430" t="str">
        <f>IFERROR(UPPER(TRIM(ESITI_QUESTIONARI!Y1430)),"")</f>
        <v/>
      </c>
      <c r="F1430" t="str">
        <f>IFERROR(UPPER(TRIM(ESITI_QUESTIONARI!AE1430)),"")</f>
        <v/>
      </c>
      <c r="G1430" t="str">
        <f>IFERROR(UPPER(TRIM(ESITI_QUESTIONARI!AI1430)),"")</f>
        <v/>
      </c>
      <c r="H1430" s="8" t="str">
        <f>IF(C1430="","",IF(ISERROR(AVERAGE(ESITI_QUESTIONARI!N1430:T1430,ESITI_QUESTIONARI!V1430:X1430,ESITI_QUESTIONARI!Z1430:AD1430,ESITI_QUESTIONARI!AF1430:AH1430,ESITI_QUESTIONARI!AJ1430:AL1430,ESITI_QUESTIONARI!AN1430,ESITI_QUESTIONARI!AQ1430)),"NON RISPONDE",AVERAGE(ESITI_QUESTIONARI!N1430:T1430,ESITI_QUESTIONARI!V1430:X1430,ESITI_QUESTIONARI!Z1430:AD1430,ESITI_QUESTIONARI!AF1430:AH1430,ESITI_QUESTIONARI!AJ1430:AL1430,ESITI_QUESTIONARI!AN1430,ESITI_QUESTIONARI!AQ1430)))</f>
        <v/>
      </c>
    </row>
    <row r="1431" spans="1:8">
      <c r="A1431" t="str">
        <f>IF(ESITI_QUESTIONARI!A1431="","",TRIM(ESITI_QUESTIONARI!A1431))</f>
        <v/>
      </c>
      <c r="B1431" t="str">
        <f t="shared" si="23"/>
        <v/>
      </c>
      <c r="C1431" t="str">
        <f>IF(ESITI_QUESTIONARI!C1431="","",TRIM(ESITI_QUESTIONARI!C1431))</f>
        <v/>
      </c>
      <c r="D1431" t="str">
        <f>IFERROR(UPPER(TRIM(ESITI_QUESTIONARI!U1431)),"")</f>
        <v/>
      </c>
      <c r="E1431" t="str">
        <f>IFERROR(UPPER(TRIM(ESITI_QUESTIONARI!Y1431)),"")</f>
        <v/>
      </c>
      <c r="F1431" t="str">
        <f>IFERROR(UPPER(TRIM(ESITI_QUESTIONARI!AE1431)),"")</f>
        <v/>
      </c>
      <c r="G1431" t="str">
        <f>IFERROR(UPPER(TRIM(ESITI_QUESTIONARI!AI1431)),"")</f>
        <v/>
      </c>
      <c r="H1431" s="8" t="str">
        <f>IF(C1431="","",IF(ISERROR(AVERAGE(ESITI_QUESTIONARI!N1431:T1431,ESITI_QUESTIONARI!V1431:X1431,ESITI_QUESTIONARI!Z1431:AD1431,ESITI_QUESTIONARI!AF1431:AH1431,ESITI_QUESTIONARI!AJ1431:AL1431,ESITI_QUESTIONARI!AN1431,ESITI_QUESTIONARI!AQ1431)),"NON RISPONDE",AVERAGE(ESITI_QUESTIONARI!N1431:T1431,ESITI_QUESTIONARI!V1431:X1431,ESITI_QUESTIONARI!Z1431:AD1431,ESITI_QUESTIONARI!AF1431:AH1431,ESITI_QUESTIONARI!AJ1431:AL1431,ESITI_QUESTIONARI!AN1431,ESITI_QUESTIONARI!AQ1431)))</f>
        <v/>
      </c>
    </row>
    <row r="1432" spans="1:8">
      <c r="A1432" t="str">
        <f>IF(ESITI_QUESTIONARI!A1432="","",TRIM(ESITI_QUESTIONARI!A1432))</f>
        <v/>
      </c>
      <c r="B1432" t="str">
        <f t="shared" si="23"/>
        <v/>
      </c>
      <c r="C1432" t="str">
        <f>IF(ESITI_QUESTIONARI!C1432="","",TRIM(ESITI_QUESTIONARI!C1432))</f>
        <v/>
      </c>
      <c r="D1432" t="str">
        <f>IFERROR(UPPER(TRIM(ESITI_QUESTIONARI!U1432)),"")</f>
        <v/>
      </c>
      <c r="E1432" t="str">
        <f>IFERROR(UPPER(TRIM(ESITI_QUESTIONARI!Y1432)),"")</f>
        <v/>
      </c>
      <c r="F1432" t="str">
        <f>IFERROR(UPPER(TRIM(ESITI_QUESTIONARI!AE1432)),"")</f>
        <v/>
      </c>
      <c r="G1432" t="str">
        <f>IFERROR(UPPER(TRIM(ESITI_QUESTIONARI!AI1432)),"")</f>
        <v/>
      </c>
      <c r="H1432" s="8" t="str">
        <f>IF(C1432="","",IF(ISERROR(AVERAGE(ESITI_QUESTIONARI!N1432:T1432,ESITI_QUESTIONARI!V1432:X1432,ESITI_QUESTIONARI!Z1432:AD1432,ESITI_QUESTIONARI!AF1432:AH1432,ESITI_QUESTIONARI!AJ1432:AL1432,ESITI_QUESTIONARI!AN1432,ESITI_QUESTIONARI!AQ1432)),"NON RISPONDE",AVERAGE(ESITI_QUESTIONARI!N1432:T1432,ESITI_QUESTIONARI!V1432:X1432,ESITI_QUESTIONARI!Z1432:AD1432,ESITI_QUESTIONARI!AF1432:AH1432,ESITI_QUESTIONARI!AJ1432:AL1432,ESITI_QUESTIONARI!AN1432,ESITI_QUESTIONARI!AQ1432)))</f>
        <v/>
      </c>
    </row>
    <row r="1433" spans="1:8">
      <c r="A1433" t="str">
        <f>IF(ESITI_QUESTIONARI!A1433="","",TRIM(ESITI_QUESTIONARI!A1433))</f>
        <v/>
      </c>
      <c r="B1433" t="str">
        <f t="shared" si="23"/>
        <v/>
      </c>
      <c r="C1433" t="str">
        <f>IF(ESITI_QUESTIONARI!C1433="","",TRIM(ESITI_QUESTIONARI!C1433))</f>
        <v/>
      </c>
      <c r="D1433" t="str">
        <f>IFERROR(UPPER(TRIM(ESITI_QUESTIONARI!U1433)),"")</f>
        <v/>
      </c>
      <c r="E1433" t="str">
        <f>IFERROR(UPPER(TRIM(ESITI_QUESTIONARI!Y1433)),"")</f>
        <v/>
      </c>
      <c r="F1433" t="str">
        <f>IFERROR(UPPER(TRIM(ESITI_QUESTIONARI!AE1433)),"")</f>
        <v/>
      </c>
      <c r="G1433" t="str">
        <f>IFERROR(UPPER(TRIM(ESITI_QUESTIONARI!AI1433)),"")</f>
        <v/>
      </c>
      <c r="H1433" s="8" t="str">
        <f>IF(C1433="","",IF(ISERROR(AVERAGE(ESITI_QUESTIONARI!N1433:T1433,ESITI_QUESTIONARI!V1433:X1433,ESITI_QUESTIONARI!Z1433:AD1433,ESITI_QUESTIONARI!AF1433:AH1433,ESITI_QUESTIONARI!AJ1433:AL1433,ESITI_QUESTIONARI!AN1433,ESITI_QUESTIONARI!AQ1433)),"NON RISPONDE",AVERAGE(ESITI_QUESTIONARI!N1433:T1433,ESITI_QUESTIONARI!V1433:X1433,ESITI_QUESTIONARI!Z1433:AD1433,ESITI_QUESTIONARI!AF1433:AH1433,ESITI_QUESTIONARI!AJ1433:AL1433,ESITI_QUESTIONARI!AN1433,ESITI_QUESTIONARI!AQ1433)))</f>
        <v/>
      </c>
    </row>
    <row r="1434" spans="1:8">
      <c r="A1434" t="str">
        <f>IF(ESITI_QUESTIONARI!A1434="","",TRIM(ESITI_QUESTIONARI!A1434))</f>
        <v/>
      </c>
      <c r="B1434" t="str">
        <f t="shared" si="23"/>
        <v/>
      </c>
      <c r="C1434" t="str">
        <f>IF(ESITI_QUESTIONARI!C1434="","",TRIM(ESITI_QUESTIONARI!C1434))</f>
        <v/>
      </c>
      <c r="D1434" t="str">
        <f>IFERROR(UPPER(TRIM(ESITI_QUESTIONARI!U1434)),"")</f>
        <v/>
      </c>
      <c r="E1434" t="str">
        <f>IFERROR(UPPER(TRIM(ESITI_QUESTIONARI!Y1434)),"")</f>
        <v/>
      </c>
      <c r="F1434" t="str">
        <f>IFERROR(UPPER(TRIM(ESITI_QUESTIONARI!AE1434)),"")</f>
        <v/>
      </c>
      <c r="G1434" t="str">
        <f>IFERROR(UPPER(TRIM(ESITI_QUESTIONARI!AI1434)),"")</f>
        <v/>
      </c>
      <c r="H1434" s="8" t="str">
        <f>IF(C1434="","",IF(ISERROR(AVERAGE(ESITI_QUESTIONARI!N1434:T1434,ESITI_QUESTIONARI!V1434:X1434,ESITI_QUESTIONARI!Z1434:AD1434,ESITI_QUESTIONARI!AF1434:AH1434,ESITI_QUESTIONARI!AJ1434:AL1434,ESITI_QUESTIONARI!AN1434,ESITI_QUESTIONARI!AQ1434)),"NON RISPONDE",AVERAGE(ESITI_QUESTIONARI!N1434:T1434,ESITI_QUESTIONARI!V1434:X1434,ESITI_QUESTIONARI!Z1434:AD1434,ESITI_QUESTIONARI!AF1434:AH1434,ESITI_QUESTIONARI!AJ1434:AL1434,ESITI_QUESTIONARI!AN1434,ESITI_QUESTIONARI!AQ1434)))</f>
        <v/>
      </c>
    </row>
    <row r="1435" spans="1:8">
      <c r="A1435" t="str">
        <f>IF(ESITI_QUESTIONARI!A1435="","",TRIM(ESITI_QUESTIONARI!A1435))</f>
        <v/>
      </c>
      <c r="B1435" t="str">
        <f t="shared" si="23"/>
        <v/>
      </c>
      <c r="C1435" t="str">
        <f>IF(ESITI_QUESTIONARI!C1435="","",TRIM(ESITI_QUESTIONARI!C1435))</f>
        <v/>
      </c>
      <c r="D1435" t="str">
        <f>IFERROR(UPPER(TRIM(ESITI_QUESTIONARI!U1435)),"")</f>
        <v/>
      </c>
      <c r="E1435" t="str">
        <f>IFERROR(UPPER(TRIM(ESITI_QUESTIONARI!Y1435)),"")</f>
        <v/>
      </c>
      <c r="F1435" t="str">
        <f>IFERROR(UPPER(TRIM(ESITI_QUESTIONARI!AE1435)),"")</f>
        <v/>
      </c>
      <c r="G1435" t="str">
        <f>IFERROR(UPPER(TRIM(ESITI_QUESTIONARI!AI1435)),"")</f>
        <v/>
      </c>
      <c r="H1435" s="8" t="str">
        <f>IF(C1435="","",IF(ISERROR(AVERAGE(ESITI_QUESTIONARI!N1435:T1435,ESITI_QUESTIONARI!V1435:X1435,ESITI_QUESTIONARI!Z1435:AD1435,ESITI_QUESTIONARI!AF1435:AH1435,ESITI_QUESTIONARI!AJ1435:AL1435,ESITI_QUESTIONARI!AN1435,ESITI_QUESTIONARI!AQ1435)),"NON RISPONDE",AVERAGE(ESITI_QUESTIONARI!N1435:T1435,ESITI_QUESTIONARI!V1435:X1435,ESITI_QUESTIONARI!Z1435:AD1435,ESITI_QUESTIONARI!AF1435:AH1435,ESITI_QUESTIONARI!AJ1435:AL1435,ESITI_QUESTIONARI!AN1435,ESITI_QUESTIONARI!AQ1435)))</f>
        <v/>
      </c>
    </row>
    <row r="1436" spans="1:8">
      <c r="A1436" t="str">
        <f>IF(ESITI_QUESTIONARI!A1436="","",TRIM(ESITI_QUESTIONARI!A1436))</f>
        <v/>
      </c>
      <c r="B1436" t="str">
        <f t="shared" si="23"/>
        <v/>
      </c>
      <c r="C1436" t="str">
        <f>IF(ESITI_QUESTIONARI!C1436="","",TRIM(ESITI_QUESTIONARI!C1436))</f>
        <v/>
      </c>
      <c r="D1436" t="str">
        <f>IFERROR(UPPER(TRIM(ESITI_QUESTIONARI!U1436)),"")</f>
        <v/>
      </c>
      <c r="E1436" t="str">
        <f>IFERROR(UPPER(TRIM(ESITI_QUESTIONARI!Y1436)),"")</f>
        <v/>
      </c>
      <c r="F1436" t="str">
        <f>IFERROR(UPPER(TRIM(ESITI_QUESTIONARI!AE1436)),"")</f>
        <v/>
      </c>
      <c r="G1436" t="str">
        <f>IFERROR(UPPER(TRIM(ESITI_QUESTIONARI!AI1436)),"")</f>
        <v/>
      </c>
      <c r="H1436" s="8" t="str">
        <f>IF(C1436="","",IF(ISERROR(AVERAGE(ESITI_QUESTIONARI!N1436:T1436,ESITI_QUESTIONARI!V1436:X1436,ESITI_QUESTIONARI!Z1436:AD1436,ESITI_QUESTIONARI!AF1436:AH1436,ESITI_QUESTIONARI!AJ1436:AL1436,ESITI_QUESTIONARI!AN1436,ESITI_QUESTIONARI!AQ1436)),"NON RISPONDE",AVERAGE(ESITI_QUESTIONARI!N1436:T1436,ESITI_QUESTIONARI!V1436:X1436,ESITI_QUESTIONARI!Z1436:AD1436,ESITI_QUESTIONARI!AF1436:AH1436,ESITI_QUESTIONARI!AJ1436:AL1436,ESITI_QUESTIONARI!AN1436,ESITI_QUESTIONARI!AQ1436)))</f>
        <v/>
      </c>
    </row>
    <row r="1437" spans="1:8">
      <c r="A1437" t="str">
        <f>IF(ESITI_QUESTIONARI!A1437="","",TRIM(ESITI_QUESTIONARI!A1437))</f>
        <v/>
      </c>
      <c r="B1437" t="str">
        <f t="shared" si="23"/>
        <v/>
      </c>
      <c r="C1437" t="str">
        <f>IF(ESITI_QUESTIONARI!C1437="","",TRIM(ESITI_QUESTIONARI!C1437))</f>
        <v/>
      </c>
      <c r="D1437" t="str">
        <f>IFERROR(UPPER(TRIM(ESITI_QUESTIONARI!U1437)),"")</f>
        <v/>
      </c>
      <c r="E1437" t="str">
        <f>IFERROR(UPPER(TRIM(ESITI_QUESTIONARI!Y1437)),"")</f>
        <v/>
      </c>
      <c r="F1437" t="str">
        <f>IFERROR(UPPER(TRIM(ESITI_QUESTIONARI!AE1437)),"")</f>
        <v/>
      </c>
      <c r="G1437" t="str">
        <f>IFERROR(UPPER(TRIM(ESITI_QUESTIONARI!AI1437)),"")</f>
        <v/>
      </c>
      <c r="H1437" s="8" t="str">
        <f>IF(C1437="","",IF(ISERROR(AVERAGE(ESITI_QUESTIONARI!N1437:T1437,ESITI_QUESTIONARI!V1437:X1437,ESITI_QUESTIONARI!Z1437:AD1437,ESITI_QUESTIONARI!AF1437:AH1437,ESITI_QUESTIONARI!AJ1437:AL1437,ESITI_QUESTIONARI!AN1437,ESITI_QUESTIONARI!AQ1437)),"NON RISPONDE",AVERAGE(ESITI_QUESTIONARI!N1437:T1437,ESITI_QUESTIONARI!V1437:X1437,ESITI_QUESTIONARI!Z1437:AD1437,ESITI_QUESTIONARI!AF1437:AH1437,ESITI_QUESTIONARI!AJ1437:AL1437,ESITI_QUESTIONARI!AN1437,ESITI_QUESTIONARI!AQ1437)))</f>
        <v/>
      </c>
    </row>
    <row r="1438" spans="1:8">
      <c r="A1438" t="str">
        <f>IF(ESITI_QUESTIONARI!A1438="","",TRIM(ESITI_QUESTIONARI!A1438))</f>
        <v/>
      </c>
      <c r="B1438" t="str">
        <f t="shared" si="23"/>
        <v/>
      </c>
      <c r="C1438" t="str">
        <f>IF(ESITI_QUESTIONARI!C1438="","",TRIM(ESITI_QUESTIONARI!C1438))</f>
        <v/>
      </c>
      <c r="D1438" t="str">
        <f>IFERROR(UPPER(TRIM(ESITI_QUESTIONARI!U1438)),"")</f>
        <v/>
      </c>
      <c r="E1438" t="str">
        <f>IFERROR(UPPER(TRIM(ESITI_QUESTIONARI!Y1438)),"")</f>
        <v/>
      </c>
      <c r="F1438" t="str">
        <f>IFERROR(UPPER(TRIM(ESITI_QUESTIONARI!AE1438)),"")</f>
        <v/>
      </c>
      <c r="G1438" t="str">
        <f>IFERROR(UPPER(TRIM(ESITI_QUESTIONARI!AI1438)),"")</f>
        <v/>
      </c>
      <c r="H1438" s="8" t="str">
        <f>IF(C1438="","",IF(ISERROR(AVERAGE(ESITI_QUESTIONARI!N1438:T1438,ESITI_QUESTIONARI!V1438:X1438,ESITI_QUESTIONARI!Z1438:AD1438,ESITI_QUESTIONARI!AF1438:AH1438,ESITI_QUESTIONARI!AJ1438:AL1438,ESITI_QUESTIONARI!AN1438,ESITI_QUESTIONARI!AQ1438)),"NON RISPONDE",AVERAGE(ESITI_QUESTIONARI!N1438:T1438,ESITI_QUESTIONARI!V1438:X1438,ESITI_QUESTIONARI!Z1438:AD1438,ESITI_QUESTIONARI!AF1438:AH1438,ESITI_QUESTIONARI!AJ1438:AL1438,ESITI_QUESTIONARI!AN1438,ESITI_QUESTIONARI!AQ1438)))</f>
        <v/>
      </c>
    </row>
    <row r="1439" spans="1:8">
      <c r="A1439" t="str">
        <f>IF(ESITI_QUESTIONARI!A1439="","",TRIM(ESITI_QUESTIONARI!A1439))</f>
        <v/>
      </c>
      <c r="B1439" t="str">
        <f t="shared" si="23"/>
        <v/>
      </c>
      <c r="C1439" t="str">
        <f>IF(ESITI_QUESTIONARI!C1439="","",TRIM(ESITI_QUESTIONARI!C1439))</f>
        <v/>
      </c>
      <c r="D1439" t="str">
        <f>IFERROR(UPPER(TRIM(ESITI_QUESTIONARI!U1439)),"")</f>
        <v/>
      </c>
      <c r="E1439" t="str">
        <f>IFERROR(UPPER(TRIM(ESITI_QUESTIONARI!Y1439)),"")</f>
        <v/>
      </c>
      <c r="F1439" t="str">
        <f>IFERROR(UPPER(TRIM(ESITI_QUESTIONARI!AE1439)),"")</f>
        <v/>
      </c>
      <c r="G1439" t="str">
        <f>IFERROR(UPPER(TRIM(ESITI_QUESTIONARI!AI1439)),"")</f>
        <v/>
      </c>
      <c r="H1439" s="8" t="str">
        <f>IF(C1439="","",IF(ISERROR(AVERAGE(ESITI_QUESTIONARI!N1439:T1439,ESITI_QUESTIONARI!V1439:X1439,ESITI_QUESTIONARI!Z1439:AD1439,ESITI_QUESTIONARI!AF1439:AH1439,ESITI_QUESTIONARI!AJ1439:AL1439,ESITI_QUESTIONARI!AN1439,ESITI_QUESTIONARI!AQ1439)),"NON RISPONDE",AVERAGE(ESITI_QUESTIONARI!N1439:T1439,ESITI_QUESTIONARI!V1439:X1439,ESITI_QUESTIONARI!Z1439:AD1439,ESITI_QUESTIONARI!AF1439:AH1439,ESITI_QUESTIONARI!AJ1439:AL1439,ESITI_QUESTIONARI!AN1439,ESITI_QUESTIONARI!AQ1439)))</f>
        <v/>
      </c>
    </row>
    <row r="1440" spans="1:8">
      <c r="A1440" t="str">
        <f>IF(ESITI_QUESTIONARI!A1440="","",TRIM(ESITI_QUESTIONARI!A1440))</f>
        <v/>
      </c>
      <c r="B1440" t="str">
        <f t="shared" si="23"/>
        <v/>
      </c>
      <c r="C1440" t="str">
        <f>IF(ESITI_QUESTIONARI!C1440="","",TRIM(ESITI_QUESTIONARI!C1440))</f>
        <v/>
      </c>
      <c r="D1440" t="str">
        <f>IFERROR(UPPER(TRIM(ESITI_QUESTIONARI!U1440)),"")</f>
        <v/>
      </c>
      <c r="E1440" t="str">
        <f>IFERROR(UPPER(TRIM(ESITI_QUESTIONARI!Y1440)),"")</f>
        <v/>
      </c>
      <c r="F1440" t="str">
        <f>IFERROR(UPPER(TRIM(ESITI_QUESTIONARI!AE1440)),"")</f>
        <v/>
      </c>
      <c r="G1440" t="str">
        <f>IFERROR(UPPER(TRIM(ESITI_QUESTIONARI!AI1440)),"")</f>
        <v/>
      </c>
      <c r="H1440" s="8" t="str">
        <f>IF(C1440="","",IF(ISERROR(AVERAGE(ESITI_QUESTIONARI!N1440:T1440,ESITI_QUESTIONARI!V1440:X1440,ESITI_QUESTIONARI!Z1440:AD1440,ESITI_QUESTIONARI!AF1440:AH1440,ESITI_QUESTIONARI!AJ1440:AL1440,ESITI_QUESTIONARI!AN1440,ESITI_QUESTIONARI!AQ1440)),"NON RISPONDE",AVERAGE(ESITI_QUESTIONARI!N1440:T1440,ESITI_QUESTIONARI!V1440:X1440,ESITI_QUESTIONARI!Z1440:AD1440,ESITI_QUESTIONARI!AF1440:AH1440,ESITI_QUESTIONARI!AJ1440:AL1440,ESITI_QUESTIONARI!AN1440,ESITI_QUESTIONARI!AQ1440)))</f>
        <v/>
      </c>
    </row>
    <row r="1441" spans="1:8">
      <c r="A1441" t="str">
        <f>IF(ESITI_QUESTIONARI!A1441="","",TRIM(ESITI_QUESTIONARI!A1441))</f>
        <v/>
      </c>
      <c r="B1441" t="str">
        <f t="shared" si="23"/>
        <v/>
      </c>
      <c r="C1441" t="str">
        <f>IF(ESITI_QUESTIONARI!C1441="","",TRIM(ESITI_QUESTIONARI!C1441))</f>
        <v/>
      </c>
      <c r="D1441" t="str">
        <f>IFERROR(UPPER(TRIM(ESITI_QUESTIONARI!U1441)),"")</f>
        <v/>
      </c>
      <c r="E1441" t="str">
        <f>IFERROR(UPPER(TRIM(ESITI_QUESTIONARI!Y1441)),"")</f>
        <v/>
      </c>
      <c r="F1441" t="str">
        <f>IFERROR(UPPER(TRIM(ESITI_QUESTIONARI!AE1441)),"")</f>
        <v/>
      </c>
      <c r="G1441" t="str">
        <f>IFERROR(UPPER(TRIM(ESITI_QUESTIONARI!AI1441)),"")</f>
        <v/>
      </c>
      <c r="H1441" s="8" t="str">
        <f>IF(C1441="","",IF(ISERROR(AVERAGE(ESITI_QUESTIONARI!N1441:T1441,ESITI_QUESTIONARI!V1441:X1441,ESITI_QUESTIONARI!Z1441:AD1441,ESITI_QUESTIONARI!AF1441:AH1441,ESITI_QUESTIONARI!AJ1441:AL1441,ESITI_QUESTIONARI!AN1441,ESITI_QUESTIONARI!AQ1441)),"NON RISPONDE",AVERAGE(ESITI_QUESTIONARI!N1441:T1441,ESITI_QUESTIONARI!V1441:X1441,ESITI_QUESTIONARI!Z1441:AD1441,ESITI_QUESTIONARI!AF1441:AH1441,ESITI_QUESTIONARI!AJ1441:AL1441,ESITI_QUESTIONARI!AN1441,ESITI_QUESTIONARI!AQ1441)))</f>
        <v/>
      </c>
    </row>
    <row r="1442" spans="1:8">
      <c r="A1442" t="str">
        <f>IF(ESITI_QUESTIONARI!A1442="","",TRIM(ESITI_QUESTIONARI!A1442))</f>
        <v/>
      </c>
      <c r="B1442" t="str">
        <f t="shared" si="23"/>
        <v/>
      </c>
      <c r="C1442" t="str">
        <f>IF(ESITI_QUESTIONARI!C1442="","",TRIM(ESITI_QUESTIONARI!C1442))</f>
        <v/>
      </c>
      <c r="D1442" t="str">
        <f>IFERROR(UPPER(TRIM(ESITI_QUESTIONARI!U1442)),"")</f>
        <v/>
      </c>
      <c r="E1442" t="str">
        <f>IFERROR(UPPER(TRIM(ESITI_QUESTIONARI!Y1442)),"")</f>
        <v/>
      </c>
      <c r="F1442" t="str">
        <f>IFERROR(UPPER(TRIM(ESITI_QUESTIONARI!AE1442)),"")</f>
        <v/>
      </c>
      <c r="G1442" t="str">
        <f>IFERROR(UPPER(TRIM(ESITI_QUESTIONARI!AI1442)),"")</f>
        <v/>
      </c>
      <c r="H1442" s="8" t="str">
        <f>IF(C1442="","",IF(ISERROR(AVERAGE(ESITI_QUESTIONARI!N1442:T1442,ESITI_QUESTIONARI!V1442:X1442,ESITI_QUESTIONARI!Z1442:AD1442,ESITI_QUESTIONARI!AF1442:AH1442,ESITI_QUESTIONARI!AJ1442:AL1442,ESITI_QUESTIONARI!AN1442,ESITI_QUESTIONARI!AQ1442)),"NON RISPONDE",AVERAGE(ESITI_QUESTIONARI!N1442:T1442,ESITI_QUESTIONARI!V1442:X1442,ESITI_QUESTIONARI!Z1442:AD1442,ESITI_QUESTIONARI!AF1442:AH1442,ESITI_QUESTIONARI!AJ1442:AL1442,ESITI_QUESTIONARI!AN1442,ESITI_QUESTIONARI!AQ1442)))</f>
        <v/>
      </c>
    </row>
    <row r="1443" spans="1:8">
      <c r="A1443" t="str">
        <f>IF(ESITI_QUESTIONARI!A1443="","",TRIM(ESITI_QUESTIONARI!A1443))</f>
        <v/>
      </c>
      <c r="B1443" t="str">
        <f t="shared" si="23"/>
        <v/>
      </c>
      <c r="C1443" t="str">
        <f>IF(ESITI_QUESTIONARI!C1443="","",TRIM(ESITI_QUESTIONARI!C1443))</f>
        <v/>
      </c>
      <c r="D1443" t="str">
        <f>IFERROR(UPPER(TRIM(ESITI_QUESTIONARI!U1443)),"")</f>
        <v/>
      </c>
      <c r="E1443" t="str">
        <f>IFERROR(UPPER(TRIM(ESITI_QUESTIONARI!Y1443)),"")</f>
        <v/>
      </c>
      <c r="F1443" t="str">
        <f>IFERROR(UPPER(TRIM(ESITI_QUESTIONARI!AE1443)),"")</f>
        <v/>
      </c>
      <c r="G1443" t="str">
        <f>IFERROR(UPPER(TRIM(ESITI_QUESTIONARI!AI1443)),"")</f>
        <v/>
      </c>
      <c r="H1443" s="8" t="str">
        <f>IF(C1443="","",IF(ISERROR(AVERAGE(ESITI_QUESTIONARI!N1443:T1443,ESITI_QUESTIONARI!V1443:X1443,ESITI_QUESTIONARI!Z1443:AD1443,ESITI_QUESTIONARI!AF1443:AH1443,ESITI_QUESTIONARI!AJ1443:AL1443,ESITI_QUESTIONARI!AN1443,ESITI_QUESTIONARI!AQ1443)),"NON RISPONDE",AVERAGE(ESITI_QUESTIONARI!N1443:T1443,ESITI_QUESTIONARI!V1443:X1443,ESITI_QUESTIONARI!Z1443:AD1443,ESITI_QUESTIONARI!AF1443:AH1443,ESITI_QUESTIONARI!AJ1443:AL1443,ESITI_QUESTIONARI!AN1443,ESITI_QUESTIONARI!AQ1443)))</f>
        <v/>
      </c>
    </row>
    <row r="1444" spans="1:8">
      <c r="A1444" t="str">
        <f>IF(ESITI_QUESTIONARI!A1444="","",TRIM(ESITI_QUESTIONARI!A1444))</f>
        <v/>
      </c>
      <c r="B1444" t="str">
        <f t="shared" si="23"/>
        <v/>
      </c>
      <c r="C1444" t="str">
        <f>IF(ESITI_QUESTIONARI!C1444="","",TRIM(ESITI_QUESTIONARI!C1444))</f>
        <v/>
      </c>
      <c r="D1444" t="str">
        <f>IFERROR(UPPER(TRIM(ESITI_QUESTIONARI!U1444)),"")</f>
        <v/>
      </c>
      <c r="E1444" t="str">
        <f>IFERROR(UPPER(TRIM(ESITI_QUESTIONARI!Y1444)),"")</f>
        <v/>
      </c>
      <c r="F1444" t="str">
        <f>IFERROR(UPPER(TRIM(ESITI_QUESTIONARI!AE1444)),"")</f>
        <v/>
      </c>
      <c r="G1444" t="str">
        <f>IFERROR(UPPER(TRIM(ESITI_QUESTIONARI!AI1444)),"")</f>
        <v/>
      </c>
      <c r="H1444" s="8" t="str">
        <f>IF(C1444="","",IF(ISERROR(AVERAGE(ESITI_QUESTIONARI!N1444:T1444,ESITI_QUESTIONARI!V1444:X1444,ESITI_QUESTIONARI!Z1444:AD1444,ESITI_QUESTIONARI!AF1444:AH1444,ESITI_QUESTIONARI!AJ1444:AL1444,ESITI_QUESTIONARI!AN1444,ESITI_QUESTIONARI!AQ1444)),"NON RISPONDE",AVERAGE(ESITI_QUESTIONARI!N1444:T1444,ESITI_QUESTIONARI!V1444:X1444,ESITI_QUESTIONARI!Z1444:AD1444,ESITI_QUESTIONARI!AF1444:AH1444,ESITI_QUESTIONARI!AJ1444:AL1444,ESITI_QUESTIONARI!AN1444,ESITI_QUESTIONARI!AQ1444)))</f>
        <v/>
      </c>
    </row>
    <row r="1445" spans="1:8">
      <c r="A1445" t="str">
        <f>IF(ESITI_QUESTIONARI!A1445="","",TRIM(ESITI_QUESTIONARI!A1445))</f>
        <v/>
      </c>
      <c r="B1445" t="str">
        <f t="shared" si="23"/>
        <v/>
      </c>
      <c r="C1445" t="str">
        <f>IF(ESITI_QUESTIONARI!C1445="","",TRIM(ESITI_QUESTIONARI!C1445))</f>
        <v/>
      </c>
      <c r="D1445" t="str">
        <f>IFERROR(UPPER(TRIM(ESITI_QUESTIONARI!U1445)),"")</f>
        <v/>
      </c>
      <c r="E1445" t="str">
        <f>IFERROR(UPPER(TRIM(ESITI_QUESTIONARI!Y1445)),"")</f>
        <v/>
      </c>
      <c r="F1445" t="str">
        <f>IFERROR(UPPER(TRIM(ESITI_QUESTIONARI!AE1445)),"")</f>
        <v/>
      </c>
      <c r="G1445" t="str">
        <f>IFERROR(UPPER(TRIM(ESITI_QUESTIONARI!AI1445)),"")</f>
        <v/>
      </c>
      <c r="H1445" s="8" t="str">
        <f>IF(C1445="","",IF(ISERROR(AVERAGE(ESITI_QUESTIONARI!N1445:T1445,ESITI_QUESTIONARI!V1445:X1445,ESITI_QUESTIONARI!Z1445:AD1445,ESITI_QUESTIONARI!AF1445:AH1445,ESITI_QUESTIONARI!AJ1445:AL1445,ESITI_QUESTIONARI!AN1445,ESITI_QUESTIONARI!AQ1445)),"NON RISPONDE",AVERAGE(ESITI_QUESTIONARI!N1445:T1445,ESITI_QUESTIONARI!V1445:X1445,ESITI_QUESTIONARI!Z1445:AD1445,ESITI_QUESTIONARI!AF1445:AH1445,ESITI_QUESTIONARI!AJ1445:AL1445,ESITI_QUESTIONARI!AN1445,ESITI_QUESTIONARI!AQ1445)))</f>
        <v/>
      </c>
    </row>
    <row r="1446" spans="1:8">
      <c r="A1446" t="str">
        <f>IF(ESITI_QUESTIONARI!A1446="","",TRIM(ESITI_QUESTIONARI!A1446))</f>
        <v/>
      </c>
      <c r="B1446" t="str">
        <f t="shared" si="23"/>
        <v/>
      </c>
      <c r="C1446" t="str">
        <f>IF(ESITI_QUESTIONARI!C1446="","",TRIM(ESITI_QUESTIONARI!C1446))</f>
        <v/>
      </c>
      <c r="D1446" t="str">
        <f>IFERROR(UPPER(TRIM(ESITI_QUESTIONARI!U1446)),"")</f>
        <v/>
      </c>
      <c r="E1446" t="str">
        <f>IFERROR(UPPER(TRIM(ESITI_QUESTIONARI!Y1446)),"")</f>
        <v/>
      </c>
      <c r="F1446" t="str">
        <f>IFERROR(UPPER(TRIM(ESITI_QUESTIONARI!AE1446)),"")</f>
        <v/>
      </c>
      <c r="G1446" t="str">
        <f>IFERROR(UPPER(TRIM(ESITI_QUESTIONARI!AI1446)),"")</f>
        <v/>
      </c>
      <c r="H1446" s="8" t="str">
        <f>IF(C1446="","",IF(ISERROR(AVERAGE(ESITI_QUESTIONARI!N1446:T1446,ESITI_QUESTIONARI!V1446:X1446,ESITI_QUESTIONARI!Z1446:AD1446,ESITI_QUESTIONARI!AF1446:AH1446,ESITI_QUESTIONARI!AJ1446:AL1446,ESITI_QUESTIONARI!AN1446,ESITI_QUESTIONARI!AQ1446)),"NON RISPONDE",AVERAGE(ESITI_QUESTIONARI!N1446:T1446,ESITI_QUESTIONARI!V1446:X1446,ESITI_QUESTIONARI!Z1446:AD1446,ESITI_QUESTIONARI!AF1446:AH1446,ESITI_QUESTIONARI!AJ1446:AL1446,ESITI_QUESTIONARI!AN1446,ESITI_QUESTIONARI!AQ1446)))</f>
        <v/>
      </c>
    </row>
    <row r="1447" spans="1:8">
      <c r="A1447" t="str">
        <f>IF(ESITI_QUESTIONARI!A1447="","",TRIM(ESITI_QUESTIONARI!A1447))</f>
        <v/>
      </c>
      <c r="B1447" t="str">
        <f t="shared" si="23"/>
        <v/>
      </c>
      <c r="C1447" t="str">
        <f>IF(ESITI_QUESTIONARI!C1447="","",TRIM(ESITI_QUESTIONARI!C1447))</f>
        <v/>
      </c>
      <c r="D1447" t="str">
        <f>IFERROR(UPPER(TRIM(ESITI_QUESTIONARI!U1447)),"")</f>
        <v/>
      </c>
      <c r="E1447" t="str">
        <f>IFERROR(UPPER(TRIM(ESITI_QUESTIONARI!Y1447)),"")</f>
        <v/>
      </c>
      <c r="F1447" t="str">
        <f>IFERROR(UPPER(TRIM(ESITI_QUESTIONARI!AE1447)),"")</f>
        <v/>
      </c>
      <c r="G1447" t="str">
        <f>IFERROR(UPPER(TRIM(ESITI_QUESTIONARI!AI1447)),"")</f>
        <v/>
      </c>
      <c r="H1447" s="8" t="str">
        <f>IF(C1447="","",IF(ISERROR(AVERAGE(ESITI_QUESTIONARI!N1447:T1447,ESITI_QUESTIONARI!V1447:X1447,ESITI_QUESTIONARI!Z1447:AD1447,ESITI_QUESTIONARI!AF1447:AH1447,ESITI_QUESTIONARI!AJ1447:AL1447,ESITI_QUESTIONARI!AN1447,ESITI_QUESTIONARI!AQ1447)),"NON RISPONDE",AVERAGE(ESITI_QUESTIONARI!N1447:T1447,ESITI_QUESTIONARI!V1447:X1447,ESITI_QUESTIONARI!Z1447:AD1447,ESITI_QUESTIONARI!AF1447:AH1447,ESITI_QUESTIONARI!AJ1447:AL1447,ESITI_QUESTIONARI!AN1447,ESITI_QUESTIONARI!AQ1447)))</f>
        <v/>
      </c>
    </row>
    <row r="1448" spans="1:8">
      <c r="A1448" t="str">
        <f>IF(ESITI_QUESTIONARI!A1448="","",TRIM(ESITI_QUESTIONARI!A1448))</f>
        <v/>
      </c>
      <c r="B1448" t="str">
        <f t="shared" si="23"/>
        <v/>
      </c>
      <c r="C1448" t="str">
        <f>IF(ESITI_QUESTIONARI!C1448="","",TRIM(ESITI_QUESTIONARI!C1448))</f>
        <v/>
      </c>
      <c r="D1448" t="str">
        <f>IFERROR(UPPER(TRIM(ESITI_QUESTIONARI!U1448)),"")</f>
        <v/>
      </c>
      <c r="E1448" t="str">
        <f>IFERROR(UPPER(TRIM(ESITI_QUESTIONARI!Y1448)),"")</f>
        <v/>
      </c>
      <c r="F1448" t="str">
        <f>IFERROR(UPPER(TRIM(ESITI_QUESTIONARI!AE1448)),"")</f>
        <v/>
      </c>
      <c r="G1448" t="str">
        <f>IFERROR(UPPER(TRIM(ESITI_QUESTIONARI!AI1448)),"")</f>
        <v/>
      </c>
      <c r="H1448" s="8" t="str">
        <f>IF(C1448="","",IF(ISERROR(AVERAGE(ESITI_QUESTIONARI!N1448:T1448,ESITI_QUESTIONARI!V1448:X1448,ESITI_QUESTIONARI!Z1448:AD1448,ESITI_QUESTIONARI!AF1448:AH1448,ESITI_QUESTIONARI!AJ1448:AL1448,ESITI_QUESTIONARI!AN1448,ESITI_QUESTIONARI!AQ1448)),"NON RISPONDE",AVERAGE(ESITI_QUESTIONARI!N1448:T1448,ESITI_QUESTIONARI!V1448:X1448,ESITI_QUESTIONARI!Z1448:AD1448,ESITI_QUESTIONARI!AF1448:AH1448,ESITI_QUESTIONARI!AJ1448:AL1448,ESITI_QUESTIONARI!AN1448,ESITI_QUESTIONARI!AQ1448)))</f>
        <v/>
      </c>
    </row>
    <row r="1449" spans="1:8">
      <c r="A1449" t="str">
        <f>IF(ESITI_QUESTIONARI!A1449="","",TRIM(ESITI_QUESTIONARI!A1449))</f>
        <v/>
      </c>
      <c r="B1449" t="str">
        <f t="shared" si="23"/>
        <v/>
      </c>
      <c r="C1449" t="str">
        <f>IF(ESITI_QUESTIONARI!C1449="","",TRIM(ESITI_QUESTIONARI!C1449))</f>
        <v/>
      </c>
      <c r="D1449" t="str">
        <f>IFERROR(UPPER(TRIM(ESITI_QUESTIONARI!U1449)),"")</f>
        <v/>
      </c>
      <c r="E1449" t="str">
        <f>IFERROR(UPPER(TRIM(ESITI_QUESTIONARI!Y1449)),"")</f>
        <v/>
      </c>
      <c r="F1449" t="str">
        <f>IFERROR(UPPER(TRIM(ESITI_QUESTIONARI!AE1449)),"")</f>
        <v/>
      </c>
      <c r="G1449" t="str">
        <f>IFERROR(UPPER(TRIM(ESITI_QUESTIONARI!AI1449)),"")</f>
        <v/>
      </c>
      <c r="H1449" s="8" t="str">
        <f>IF(C1449="","",IF(ISERROR(AVERAGE(ESITI_QUESTIONARI!N1449:T1449,ESITI_QUESTIONARI!V1449:X1449,ESITI_QUESTIONARI!Z1449:AD1449,ESITI_QUESTIONARI!AF1449:AH1449,ESITI_QUESTIONARI!AJ1449:AL1449,ESITI_QUESTIONARI!AN1449,ESITI_QUESTIONARI!AQ1449)),"NON RISPONDE",AVERAGE(ESITI_QUESTIONARI!N1449:T1449,ESITI_QUESTIONARI!V1449:X1449,ESITI_QUESTIONARI!Z1449:AD1449,ESITI_QUESTIONARI!AF1449:AH1449,ESITI_QUESTIONARI!AJ1449:AL1449,ESITI_QUESTIONARI!AN1449,ESITI_QUESTIONARI!AQ1449)))</f>
        <v/>
      </c>
    </row>
    <row r="1450" spans="1:8">
      <c r="A1450" t="str">
        <f>IF(ESITI_QUESTIONARI!A1450="","",TRIM(ESITI_QUESTIONARI!A1450))</f>
        <v/>
      </c>
      <c r="B1450" t="str">
        <f t="shared" si="23"/>
        <v/>
      </c>
      <c r="C1450" t="str">
        <f>IF(ESITI_QUESTIONARI!C1450="","",TRIM(ESITI_QUESTIONARI!C1450))</f>
        <v/>
      </c>
      <c r="D1450" t="str">
        <f>IFERROR(UPPER(TRIM(ESITI_QUESTIONARI!U1450)),"")</f>
        <v/>
      </c>
      <c r="E1450" t="str">
        <f>IFERROR(UPPER(TRIM(ESITI_QUESTIONARI!Y1450)),"")</f>
        <v/>
      </c>
      <c r="F1450" t="str">
        <f>IFERROR(UPPER(TRIM(ESITI_QUESTIONARI!AE1450)),"")</f>
        <v/>
      </c>
      <c r="G1450" t="str">
        <f>IFERROR(UPPER(TRIM(ESITI_QUESTIONARI!AI1450)),"")</f>
        <v/>
      </c>
      <c r="H1450" s="8" t="str">
        <f>IF(C1450="","",IF(ISERROR(AVERAGE(ESITI_QUESTIONARI!N1450:T1450,ESITI_QUESTIONARI!V1450:X1450,ESITI_QUESTIONARI!Z1450:AD1450,ESITI_QUESTIONARI!AF1450:AH1450,ESITI_QUESTIONARI!AJ1450:AL1450,ESITI_QUESTIONARI!AN1450,ESITI_QUESTIONARI!AQ1450)),"NON RISPONDE",AVERAGE(ESITI_QUESTIONARI!N1450:T1450,ESITI_QUESTIONARI!V1450:X1450,ESITI_QUESTIONARI!Z1450:AD1450,ESITI_QUESTIONARI!AF1450:AH1450,ESITI_QUESTIONARI!AJ1450:AL1450,ESITI_QUESTIONARI!AN1450,ESITI_QUESTIONARI!AQ1450)))</f>
        <v/>
      </c>
    </row>
    <row r="1451" spans="1:8">
      <c r="A1451" t="str">
        <f>IF(ESITI_QUESTIONARI!A1451="","",TRIM(ESITI_QUESTIONARI!A1451))</f>
        <v/>
      </c>
      <c r="B1451" t="str">
        <f t="shared" si="23"/>
        <v/>
      </c>
      <c r="C1451" t="str">
        <f>IF(ESITI_QUESTIONARI!C1451="","",TRIM(ESITI_QUESTIONARI!C1451))</f>
        <v/>
      </c>
      <c r="D1451" t="str">
        <f>IFERROR(UPPER(TRIM(ESITI_QUESTIONARI!U1451)),"")</f>
        <v/>
      </c>
      <c r="E1451" t="str">
        <f>IFERROR(UPPER(TRIM(ESITI_QUESTIONARI!Y1451)),"")</f>
        <v/>
      </c>
      <c r="F1451" t="str">
        <f>IFERROR(UPPER(TRIM(ESITI_QUESTIONARI!AE1451)),"")</f>
        <v/>
      </c>
      <c r="G1451" t="str">
        <f>IFERROR(UPPER(TRIM(ESITI_QUESTIONARI!AI1451)),"")</f>
        <v/>
      </c>
      <c r="H1451" s="8" t="str">
        <f>IF(C1451="","",IF(ISERROR(AVERAGE(ESITI_QUESTIONARI!N1451:T1451,ESITI_QUESTIONARI!V1451:X1451,ESITI_QUESTIONARI!Z1451:AD1451,ESITI_QUESTIONARI!AF1451:AH1451,ESITI_QUESTIONARI!AJ1451:AL1451,ESITI_QUESTIONARI!AN1451,ESITI_QUESTIONARI!AQ1451)),"NON RISPONDE",AVERAGE(ESITI_QUESTIONARI!N1451:T1451,ESITI_QUESTIONARI!V1451:X1451,ESITI_QUESTIONARI!Z1451:AD1451,ESITI_QUESTIONARI!AF1451:AH1451,ESITI_QUESTIONARI!AJ1451:AL1451,ESITI_QUESTIONARI!AN1451,ESITI_QUESTIONARI!AQ1451)))</f>
        <v/>
      </c>
    </row>
    <row r="1452" spans="1:8">
      <c r="A1452" t="str">
        <f>IF(ESITI_QUESTIONARI!A1452="","",TRIM(ESITI_QUESTIONARI!A1452))</f>
        <v/>
      </c>
      <c r="B1452" t="str">
        <f t="shared" si="23"/>
        <v/>
      </c>
      <c r="C1452" t="str">
        <f>IF(ESITI_QUESTIONARI!C1452="","",TRIM(ESITI_QUESTIONARI!C1452))</f>
        <v/>
      </c>
      <c r="D1452" t="str">
        <f>IFERROR(UPPER(TRIM(ESITI_QUESTIONARI!U1452)),"")</f>
        <v/>
      </c>
      <c r="E1452" t="str">
        <f>IFERROR(UPPER(TRIM(ESITI_QUESTIONARI!Y1452)),"")</f>
        <v/>
      </c>
      <c r="F1452" t="str">
        <f>IFERROR(UPPER(TRIM(ESITI_QUESTIONARI!AE1452)),"")</f>
        <v/>
      </c>
      <c r="G1452" t="str">
        <f>IFERROR(UPPER(TRIM(ESITI_QUESTIONARI!AI1452)),"")</f>
        <v/>
      </c>
      <c r="H1452" s="8" t="str">
        <f>IF(C1452="","",IF(ISERROR(AVERAGE(ESITI_QUESTIONARI!N1452:T1452,ESITI_QUESTIONARI!V1452:X1452,ESITI_QUESTIONARI!Z1452:AD1452,ESITI_QUESTIONARI!AF1452:AH1452,ESITI_QUESTIONARI!AJ1452:AL1452,ESITI_QUESTIONARI!AN1452,ESITI_QUESTIONARI!AQ1452)),"NON RISPONDE",AVERAGE(ESITI_QUESTIONARI!N1452:T1452,ESITI_QUESTIONARI!V1452:X1452,ESITI_QUESTIONARI!Z1452:AD1452,ESITI_QUESTIONARI!AF1452:AH1452,ESITI_QUESTIONARI!AJ1452:AL1452,ESITI_QUESTIONARI!AN1452,ESITI_QUESTIONARI!AQ1452)))</f>
        <v/>
      </c>
    </row>
    <row r="1453" spans="1:8">
      <c r="A1453" t="str">
        <f>IF(ESITI_QUESTIONARI!A1453="","",TRIM(ESITI_QUESTIONARI!A1453))</f>
        <v/>
      </c>
      <c r="B1453" t="str">
        <f t="shared" si="23"/>
        <v/>
      </c>
      <c r="C1453" t="str">
        <f>IF(ESITI_QUESTIONARI!C1453="","",TRIM(ESITI_QUESTIONARI!C1453))</f>
        <v/>
      </c>
      <c r="D1453" t="str">
        <f>IFERROR(UPPER(TRIM(ESITI_QUESTIONARI!U1453)),"")</f>
        <v/>
      </c>
      <c r="E1453" t="str">
        <f>IFERROR(UPPER(TRIM(ESITI_QUESTIONARI!Y1453)),"")</f>
        <v/>
      </c>
      <c r="F1453" t="str">
        <f>IFERROR(UPPER(TRIM(ESITI_QUESTIONARI!AE1453)),"")</f>
        <v/>
      </c>
      <c r="G1453" t="str">
        <f>IFERROR(UPPER(TRIM(ESITI_QUESTIONARI!AI1453)),"")</f>
        <v/>
      </c>
      <c r="H1453" s="8" t="str">
        <f>IF(C1453="","",IF(ISERROR(AVERAGE(ESITI_QUESTIONARI!N1453:T1453,ESITI_QUESTIONARI!V1453:X1453,ESITI_QUESTIONARI!Z1453:AD1453,ESITI_QUESTIONARI!AF1453:AH1453,ESITI_QUESTIONARI!AJ1453:AL1453,ESITI_QUESTIONARI!AN1453,ESITI_QUESTIONARI!AQ1453)),"NON RISPONDE",AVERAGE(ESITI_QUESTIONARI!N1453:T1453,ESITI_QUESTIONARI!V1453:X1453,ESITI_QUESTIONARI!Z1453:AD1453,ESITI_QUESTIONARI!AF1453:AH1453,ESITI_QUESTIONARI!AJ1453:AL1453,ESITI_QUESTIONARI!AN1453,ESITI_QUESTIONARI!AQ1453)))</f>
        <v/>
      </c>
    </row>
    <row r="1454" spans="1:8">
      <c r="A1454" t="str">
        <f>IF(ESITI_QUESTIONARI!A1454="","",TRIM(ESITI_QUESTIONARI!A1454))</f>
        <v/>
      </c>
      <c r="B1454" t="str">
        <f t="shared" si="23"/>
        <v/>
      </c>
      <c r="C1454" t="str">
        <f>IF(ESITI_QUESTIONARI!C1454="","",TRIM(ESITI_QUESTIONARI!C1454))</f>
        <v/>
      </c>
      <c r="D1454" t="str">
        <f>IFERROR(UPPER(TRIM(ESITI_QUESTIONARI!U1454)),"")</f>
        <v/>
      </c>
      <c r="E1454" t="str">
        <f>IFERROR(UPPER(TRIM(ESITI_QUESTIONARI!Y1454)),"")</f>
        <v/>
      </c>
      <c r="F1454" t="str">
        <f>IFERROR(UPPER(TRIM(ESITI_QUESTIONARI!AE1454)),"")</f>
        <v/>
      </c>
      <c r="G1454" t="str">
        <f>IFERROR(UPPER(TRIM(ESITI_QUESTIONARI!AI1454)),"")</f>
        <v/>
      </c>
      <c r="H1454" s="8" t="str">
        <f>IF(C1454="","",IF(ISERROR(AVERAGE(ESITI_QUESTIONARI!N1454:T1454,ESITI_QUESTIONARI!V1454:X1454,ESITI_QUESTIONARI!Z1454:AD1454,ESITI_QUESTIONARI!AF1454:AH1454,ESITI_QUESTIONARI!AJ1454:AL1454,ESITI_QUESTIONARI!AN1454,ESITI_QUESTIONARI!AQ1454)),"NON RISPONDE",AVERAGE(ESITI_QUESTIONARI!N1454:T1454,ESITI_QUESTIONARI!V1454:X1454,ESITI_QUESTIONARI!Z1454:AD1454,ESITI_QUESTIONARI!AF1454:AH1454,ESITI_QUESTIONARI!AJ1454:AL1454,ESITI_QUESTIONARI!AN1454,ESITI_QUESTIONARI!AQ1454)))</f>
        <v/>
      </c>
    </row>
    <row r="1455" spans="1:8">
      <c r="A1455" t="str">
        <f>IF(ESITI_QUESTIONARI!A1455="","",TRIM(ESITI_QUESTIONARI!A1455))</f>
        <v/>
      </c>
      <c r="B1455" t="str">
        <f t="shared" si="23"/>
        <v/>
      </c>
      <c r="C1455" t="str">
        <f>IF(ESITI_QUESTIONARI!C1455="","",TRIM(ESITI_QUESTIONARI!C1455))</f>
        <v/>
      </c>
      <c r="D1455" t="str">
        <f>IFERROR(UPPER(TRIM(ESITI_QUESTIONARI!U1455)),"")</f>
        <v/>
      </c>
      <c r="E1455" t="str">
        <f>IFERROR(UPPER(TRIM(ESITI_QUESTIONARI!Y1455)),"")</f>
        <v/>
      </c>
      <c r="F1455" t="str">
        <f>IFERROR(UPPER(TRIM(ESITI_QUESTIONARI!AE1455)),"")</f>
        <v/>
      </c>
      <c r="G1455" t="str">
        <f>IFERROR(UPPER(TRIM(ESITI_QUESTIONARI!AI1455)),"")</f>
        <v/>
      </c>
      <c r="H1455" s="8" t="str">
        <f>IF(C1455="","",IF(ISERROR(AVERAGE(ESITI_QUESTIONARI!N1455:T1455,ESITI_QUESTIONARI!V1455:X1455,ESITI_QUESTIONARI!Z1455:AD1455,ESITI_QUESTIONARI!AF1455:AH1455,ESITI_QUESTIONARI!AJ1455:AL1455,ESITI_QUESTIONARI!AN1455,ESITI_QUESTIONARI!AQ1455)),"NON RISPONDE",AVERAGE(ESITI_QUESTIONARI!N1455:T1455,ESITI_QUESTIONARI!V1455:X1455,ESITI_QUESTIONARI!Z1455:AD1455,ESITI_QUESTIONARI!AF1455:AH1455,ESITI_QUESTIONARI!AJ1455:AL1455,ESITI_QUESTIONARI!AN1455,ESITI_QUESTIONARI!AQ1455)))</f>
        <v/>
      </c>
    </row>
    <row r="1456" spans="1:8">
      <c r="A1456" t="str">
        <f>IF(ESITI_QUESTIONARI!A1456="","",TRIM(ESITI_QUESTIONARI!A1456))</f>
        <v/>
      </c>
      <c r="B1456" t="str">
        <f t="shared" si="23"/>
        <v/>
      </c>
      <c r="C1456" t="str">
        <f>IF(ESITI_QUESTIONARI!C1456="","",TRIM(ESITI_QUESTIONARI!C1456))</f>
        <v/>
      </c>
      <c r="D1456" t="str">
        <f>IFERROR(UPPER(TRIM(ESITI_QUESTIONARI!U1456)),"")</f>
        <v/>
      </c>
      <c r="E1456" t="str">
        <f>IFERROR(UPPER(TRIM(ESITI_QUESTIONARI!Y1456)),"")</f>
        <v/>
      </c>
      <c r="F1456" t="str">
        <f>IFERROR(UPPER(TRIM(ESITI_QUESTIONARI!AE1456)),"")</f>
        <v/>
      </c>
      <c r="G1456" t="str">
        <f>IFERROR(UPPER(TRIM(ESITI_QUESTIONARI!AI1456)),"")</f>
        <v/>
      </c>
      <c r="H1456" s="8" t="str">
        <f>IF(C1456="","",IF(ISERROR(AVERAGE(ESITI_QUESTIONARI!N1456:T1456,ESITI_QUESTIONARI!V1456:X1456,ESITI_QUESTIONARI!Z1456:AD1456,ESITI_QUESTIONARI!AF1456:AH1456,ESITI_QUESTIONARI!AJ1456:AL1456,ESITI_QUESTIONARI!AN1456,ESITI_QUESTIONARI!AQ1456)),"NON RISPONDE",AVERAGE(ESITI_QUESTIONARI!N1456:T1456,ESITI_QUESTIONARI!V1456:X1456,ESITI_QUESTIONARI!Z1456:AD1456,ESITI_QUESTIONARI!AF1456:AH1456,ESITI_QUESTIONARI!AJ1456:AL1456,ESITI_QUESTIONARI!AN1456,ESITI_QUESTIONARI!AQ1456)))</f>
        <v/>
      </c>
    </row>
    <row r="1457" spans="1:8">
      <c r="A1457" t="str">
        <f>IF(ESITI_QUESTIONARI!A1457="","",TRIM(ESITI_QUESTIONARI!A1457))</f>
        <v/>
      </c>
      <c r="B1457" t="str">
        <f t="shared" si="23"/>
        <v/>
      </c>
      <c r="C1457" t="str">
        <f>IF(ESITI_QUESTIONARI!C1457="","",TRIM(ESITI_QUESTIONARI!C1457))</f>
        <v/>
      </c>
      <c r="D1457" t="str">
        <f>IFERROR(UPPER(TRIM(ESITI_QUESTIONARI!U1457)),"")</f>
        <v/>
      </c>
      <c r="E1457" t="str">
        <f>IFERROR(UPPER(TRIM(ESITI_QUESTIONARI!Y1457)),"")</f>
        <v/>
      </c>
      <c r="F1457" t="str">
        <f>IFERROR(UPPER(TRIM(ESITI_QUESTIONARI!AE1457)),"")</f>
        <v/>
      </c>
      <c r="G1457" t="str">
        <f>IFERROR(UPPER(TRIM(ESITI_QUESTIONARI!AI1457)),"")</f>
        <v/>
      </c>
      <c r="H1457" s="8" t="str">
        <f>IF(C1457="","",IF(ISERROR(AVERAGE(ESITI_QUESTIONARI!N1457:T1457,ESITI_QUESTIONARI!V1457:X1457,ESITI_QUESTIONARI!Z1457:AD1457,ESITI_QUESTIONARI!AF1457:AH1457,ESITI_QUESTIONARI!AJ1457:AL1457,ESITI_QUESTIONARI!AN1457,ESITI_QUESTIONARI!AQ1457)),"NON RISPONDE",AVERAGE(ESITI_QUESTIONARI!N1457:T1457,ESITI_QUESTIONARI!V1457:X1457,ESITI_QUESTIONARI!Z1457:AD1457,ESITI_QUESTIONARI!AF1457:AH1457,ESITI_QUESTIONARI!AJ1457:AL1457,ESITI_QUESTIONARI!AN1457,ESITI_QUESTIONARI!AQ1457)))</f>
        <v/>
      </c>
    </row>
    <row r="1458" spans="1:8">
      <c r="A1458" t="str">
        <f>IF(ESITI_QUESTIONARI!A1458="","",TRIM(ESITI_QUESTIONARI!A1458))</f>
        <v/>
      </c>
      <c r="B1458" t="str">
        <f t="shared" si="23"/>
        <v/>
      </c>
      <c r="C1458" t="str">
        <f>IF(ESITI_QUESTIONARI!C1458="","",TRIM(ESITI_QUESTIONARI!C1458))</f>
        <v/>
      </c>
      <c r="D1458" t="str">
        <f>IFERROR(UPPER(TRIM(ESITI_QUESTIONARI!U1458)),"")</f>
        <v/>
      </c>
      <c r="E1458" t="str">
        <f>IFERROR(UPPER(TRIM(ESITI_QUESTIONARI!Y1458)),"")</f>
        <v/>
      </c>
      <c r="F1458" t="str">
        <f>IFERROR(UPPER(TRIM(ESITI_QUESTIONARI!AE1458)),"")</f>
        <v/>
      </c>
      <c r="G1458" t="str">
        <f>IFERROR(UPPER(TRIM(ESITI_QUESTIONARI!AI1458)),"")</f>
        <v/>
      </c>
      <c r="H1458" s="8" t="str">
        <f>IF(C1458="","",IF(ISERROR(AVERAGE(ESITI_QUESTIONARI!N1458:T1458,ESITI_QUESTIONARI!V1458:X1458,ESITI_QUESTIONARI!Z1458:AD1458,ESITI_QUESTIONARI!AF1458:AH1458,ESITI_QUESTIONARI!AJ1458:AL1458,ESITI_QUESTIONARI!AN1458,ESITI_QUESTIONARI!AQ1458)),"NON RISPONDE",AVERAGE(ESITI_QUESTIONARI!N1458:T1458,ESITI_QUESTIONARI!V1458:X1458,ESITI_QUESTIONARI!Z1458:AD1458,ESITI_QUESTIONARI!AF1458:AH1458,ESITI_QUESTIONARI!AJ1458:AL1458,ESITI_QUESTIONARI!AN1458,ESITI_QUESTIONARI!AQ1458)))</f>
        <v/>
      </c>
    </row>
    <row r="1459" spans="1:8">
      <c r="A1459" t="str">
        <f>IF(ESITI_QUESTIONARI!A1459="","",TRIM(ESITI_QUESTIONARI!A1459))</f>
        <v/>
      </c>
      <c r="B1459" t="str">
        <f t="shared" si="23"/>
        <v/>
      </c>
      <c r="C1459" t="str">
        <f>IF(ESITI_QUESTIONARI!C1459="","",TRIM(ESITI_QUESTIONARI!C1459))</f>
        <v/>
      </c>
      <c r="D1459" t="str">
        <f>IFERROR(UPPER(TRIM(ESITI_QUESTIONARI!U1459)),"")</f>
        <v/>
      </c>
      <c r="E1459" t="str">
        <f>IFERROR(UPPER(TRIM(ESITI_QUESTIONARI!Y1459)),"")</f>
        <v/>
      </c>
      <c r="F1459" t="str">
        <f>IFERROR(UPPER(TRIM(ESITI_QUESTIONARI!AE1459)),"")</f>
        <v/>
      </c>
      <c r="G1459" t="str">
        <f>IFERROR(UPPER(TRIM(ESITI_QUESTIONARI!AI1459)),"")</f>
        <v/>
      </c>
      <c r="H1459" s="8" t="str">
        <f>IF(C1459="","",IF(ISERROR(AVERAGE(ESITI_QUESTIONARI!N1459:T1459,ESITI_QUESTIONARI!V1459:X1459,ESITI_QUESTIONARI!Z1459:AD1459,ESITI_QUESTIONARI!AF1459:AH1459,ESITI_QUESTIONARI!AJ1459:AL1459,ESITI_QUESTIONARI!AN1459,ESITI_QUESTIONARI!AQ1459)),"NON RISPONDE",AVERAGE(ESITI_QUESTIONARI!N1459:T1459,ESITI_QUESTIONARI!V1459:X1459,ESITI_QUESTIONARI!Z1459:AD1459,ESITI_QUESTIONARI!AF1459:AH1459,ESITI_QUESTIONARI!AJ1459:AL1459,ESITI_QUESTIONARI!AN1459,ESITI_QUESTIONARI!AQ1459)))</f>
        <v/>
      </c>
    </row>
    <row r="1460" spans="1:8">
      <c r="A1460" t="str">
        <f>IF(ESITI_QUESTIONARI!A1460="","",TRIM(ESITI_QUESTIONARI!A1460))</f>
        <v/>
      </c>
      <c r="B1460" t="str">
        <f t="shared" si="23"/>
        <v/>
      </c>
      <c r="C1460" t="str">
        <f>IF(ESITI_QUESTIONARI!C1460="","",TRIM(ESITI_QUESTIONARI!C1460))</f>
        <v/>
      </c>
      <c r="D1460" t="str">
        <f>IFERROR(UPPER(TRIM(ESITI_QUESTIONARI!U1460)),"")</f>
        <v/>
      </c>
      <c r="E1460" t="str">
        <f>IFERROR(UPPER(TRIM(ESITI_QUESTIONARI!Y1460)),"")</f>
        <v/>
      </c>
      <c r="F1460" t="str">
        <f>IFERROR(UPPER(TRIM(ESITI_QUESTIONARI!AE1460)),"")</f>
        <v/>
      </c>
      <c r="G1460" t="str">
        <f>IFERROR(UPPER(TRIM(ESITI_QUESTIONARI!AI1460)),"")</f>
        <v/>
      </c>
      <c r="H1460" s="8" t="str">
        <f>IF(C1460="","",IF(ISERROR(AVERAGE(ESITI_QUESTIONARI!N1460:T1460,ESITI_QUESTIONARI!V1460:X1460,ESITI_QUESTIONARI!Z1460:AD1460,ESITI_QUESTIONARI!AF1460:AH1460,ESITI_QUESTIONARI!AJ1460:AL1460,ESITI_QUESTIONARI!AN1460,ESITI_QUESTIONARI!AQ1460)),"NON RISPONDE",AVERAGE(ESITI_QUESTIONARI!N1460:T1460,ESITI_QUESTIONARI!V1460:X1460,ESITI_QUESTIONARI!Z1460:AD1460,ESITI_QUESTIONARI!AF1460:AH1460,ESITI_QUESTIONARI!AJ1460:AL1460,ESITI_QUESTIONARI!AN1460,ESITI_QUESTIONARI!AQ1460)))</f>
        <v/>
      </c>
    </row>
    <row r="1461" spans="1:8">
      <c r="A1461" t="str">
        <f>IF(ESITI_QUESTIONARI!A1461="","",TRIM(ESITI_QUESTIONARI!A1461))</f>
        <v/>
      </c>
      <c r="B1461" t="str">
        <f t="shared" si="23"/>
        <v/>
      </c>
      <c r="C1461" t="str">
        <f>IF(ESITI_QUESTIONARI!C1461="","",TRIM(ESITI_QUESTIONARI!C1461))</f>
        <v/>
      </c>
      <c r="D1461" t="str">
        <f>IFERROR(UPPER(TRIM(ESITI_QUESTIONARI!U1461)),"")</f>
        <v/>
      </c>
      <c r="E1461" t="str">
        <f>IFERROR(UPPER(TRIM(ESITI_QUESTIONARI!Y1461)),"")</f>
        <v/>
      </c>
      <c r="F1461" t="str">
        <f>IFERROR(UPPER(TRIM(ESITI_QUESTIONARI!AE1461)),"")</f>
        <v/>
      </c>
      <c r="G1461" t="str">
        <f>IFERROR(UPPER(TRIM(ESITI_QUESTIONARI!AI1461)),"")</f>
        <v/>
      </c>
      <c r="H1461" s="8" t="str">
        <f>IF(C1461="","",IF(ISERROR(AVERAGE(ESITI_QUESTIONARI!N1461:T1461,ESITI_QUESTIONARI!V1461:X1461,ESITI_QUESTIONARI!Z1461:AD1461,ESITI_QUESTIONARI!AF1461:AH1461,ESITI_QUESTIONARI!AJ1461:AL1461,ESITI_QUESTIONARI!AN1461,ESITI_QUESTIONARI!AQ1461)),"NON RISPONDE",AVERAGE(ESITI_QUESTIONARI!N1461:T1461,ESITI_QUESTIONARI!V1461:X1461,ESITI_QUESTIONARI!Z1461:AD1461,ESITI_QUESTIONARI!AF1461:AH1461,ESITI_QUESTIONARI!AJ1461:AL1461,ESITI_QUESTIONARI!AN1461,ESITI_QUESTIONARI!AQ1461)))</f>
        <v/>
      </c>
    </row>
    <row r="1462" spans="1:8">
      <c r="A1462" t="str">
        <f>IF(ESITI_QUESTIONARI!A1462="","",TRIM(ESITI_QUESTIONARI!A1462))</f>
        <v/>
      </c>
      <c r="B1462" t="str">
        <f t="shared" si="23"/>
        <v/>
      </c>
      <c r="C1462" t="str">
        <f>IF(ESITI_QUESTIONARI!C1462="","",TRIM(ESITI_QUESTIONARI!C1462))</f>
        <v/>
      </c>
      <c r="D1462" t="str">
        <f>IFERROR(UPPER(TRIM(ESITI_QUESTIONARI!U1462)),"")</f>
        <v/>
      </c>
      <c r="E1462" t="str">
        <f>IFERROR(UPPER(TRIM(ESITI_QUESTIONARI!Y1462)),"")</f>
        <v/>
      </c>
      <c r="F1462" t="str">
        <f>IFERROR(UPPER(TRIM(ESITI_QUESTIONARI!AE1462)),"")</f>
        <v/>
      </c>
      <c r="G1462" t="str">
        <f>IFERROR(UPPER(TRIM(ESITI_QUESTIONARI!AI1462)),"")</f>
        <v/>
      </c>
      <c r="H1462" s="8" t="str">
        <f>IF(C1462="","",IF(ISERROR(AVERAGE(ESITI_QUESTIONARI!N1462:T1462,ESITI_QUESTIONARI!V1462:X1462,ESITI_QUESTIONARI!Z1462:AD1462,ESITI_QUESTIONARI!AF1462:AH1462,ESITI_QUESTIONARI!AJ1462:AL1462,ESITI_QUESTIONARI!AN1462,ESITI_QUESTIONARI!AQ1462)),"NON RISPONDE",AVERAGE(ESITI_QUESTIONARI!N1462:T1462,ESITI_QUESTIONARI!V1462:X1462,ESITI_QUESTIONARI!Z1462:AD1462,ESITI_QUESTIONARI!AF1462:AH1462,ESITI_QUESTIONARI!AJ1462:AL1462,ESITI_QUESTIONARI!AN1462,ESITI_QUESTIONARI!AQ1462)))</f>
        <v/>
      </c>
    </row>
    <row r="1463" spans="1:8">
      <c r="A1463" t="str">
        <f>IF(ESITI_QUESTIONARI!A1463="","",TRIM(ESITI_QUESTIONARI!A1463))</f>
        <v/>
      </c>
      <c r="B1463" t="str">
        <f t="shared" si="23"/>
        <v/>
      </c>
      <c r="C1463" t="str">
        <f>IF(ESITI_QUESTIONARI!C1463="","",TRIM(ESITI_QUESTIONARI!C1463))</f>
        <v/>
      </c>
      <c r="D1463" t="str">
        <f>IFERROR(UPPER(TRIM(ESITI_QUESTIONARI!U1463)),"")</f>
        <v/>
      </c>
      <c r="E1463" t="str">
        <f>IFERROR(UPPER(TRIM(ESITI_QUESTIONARI!Y1463)),"")</f>
        <v/>
      </c>
      <c r="F1463" t="str">
        <f>IFERROR(UPPER(TRIM(ESITI_QUESTIONARI!AE1463)),"")</f>
        <v/>
      </c>
      <c r="G1463" t="str">
        <f>IFERROR(UPPER(TRIM(ESITI_QUESTIONARI!AI1463)),"")</f>
        <v/>
      </c>
      <c r="H1463" s="8" t="str">
        <f>IF(C1463="","",IF(ISERROR(AVERAGE(ESITI_QUESTIONARI!N1463:T1463,ESITI_QUESTIONARI!V1463:X1463,ESITI_QUESTIONARI!Z1463:AD1463,ESITI_QUESTIONARI!AF1463:AH1463,ESITI_QUESTIONARI!AJ1463:AL1463,ESITI_QUESTIONARI!AN1463,ESITI_QUESTIONARI!AQ1463)),"NON RISPONDE",AVERAGE(ESITI_QUESTIONARI!N1463:T1463,ESITI_QUESTIONARI!V1463:X1463,ESITI_QUESTIONARI!Z1463:AD1463,ESITI_QUESTIONARI!AF1463:AH1463,ESITI_QUESTIONARI!AJ1463:AL1463,ESITI_QUESTIONARI!AN1463,ESITI_QUESTIONARI!AQ1463)))</f>
        <v/>
      </c>
    </row>
    <row r="1464" spans="1:8">
      <c r="A1464" t="str">
        <f>IF(ESITI_QUESTIONARI!A1464="","",TRIM(ESITI_QUESTIONARI!A1464))</f>
        <v/>
      </c>
      <c r="B1464" t="str">
        <f t="shared" si="23"/>
        <v/>
      </c>
      <c r="C1464" t="str">
        <f>IF(ESITI_QUESTIONARI!C1464="","",TRIM(ESITI_QUESTIONARI!C1464))</f>
        <v/>
      </c>
      <c r="D1464" t="str">
        <f>IFERROR(UPPER(TRIM(ESITI_QUESTIONARI!U1464)),"")</f>
        <v/>
      </c>
      <c r="E1464" t="str">
        <f>IFERROR(UPPER(TRIM(ESITI_QUESTIONARI!Y1464)),"")</f>
        <v/>
      </c>
      <c r="F1464" t="str">
        <f>IFERROR(UPPER(TRIM(ESITI_QUESTIONARI!AE1464)),"")</f>
        <v/>
      </c>
      <c r="G1464" t="str">
        <f>IFERROR(UPPER(TRIM(ESITI_QUESTIONARI!AI1464)),"")</f>
        <v/>
      </c>
      <c r="H1464" s="8" t="str">
        <f>IF(C1464="","",IF(ISERROR(AVERAGE(ESITI_QUESTIONARI!N1464:T1464,ESITI_QUESTIONARI!V1464:X1464,ESITI_QUESTIONARI!Z1464:AD1464,ESITI_QUESTIONARI!AF1464:AH1464,ESITI_QUESTIONARI!AJ1464:AL1464,ESITI_QUESTIONARI!AN1464,ESITI_QUESTIONARI!AQ1464)),"NON RISPONDE",AVERAGE(ESITI_QUESTIONARI!N1464:T1464,ESITI_QUESTIONARI!V1464:X1464,ESITI_QUESTIONARI!Z1464:AD1464,ESITI_QUESTIONARI!AF1464:AH1464,ESITI_QUESTIONARI!AJ1464:AL1464,ESITI_QUESTIONARI!AN1464,ESITI_QUESTIONARI!AQ1464)))</f>
        <v/>
      </c>
    </row>
    <row r="1465" spans="1:8">
      <c r="A1465" t="str">
        <f>IF(ESITI_QUESTIONARI!A1465="","",TRIM(ESITI_QUESTIONARI!A1465))</f>
        <v/>
      </c>
      <c r="B1465" t="str">
        <f t="shared" si="23"/>
        <v/>
      </c>
      <c r="C1465" t="str">
        <f>IF(ESITI_QUESTIONARI!C1465="","",TRIM(ESITI_QUESTIONARI!C1465))</f>
        <v/>
      </c>
      <c r="D1465" t="str">
        <f>IFERROR(UPPER(TRIM(ESITI_QUESTIONARI!U1465)),"")</f>
        <v/>
      </c>
      <c r="E1465" t="str">
        <f>IFERROR(UPPER(TRIM(ESITI_QUESTIONARI!Y1465)),"")</f>
        <v/>
      </c>
      <c r="F1465" t="str">
        <f>IFERROR(UPPER(TRIM(ESITI_QUESTIONARI!AE1465)),"")</f>
        <v/>
      </c>
      <c r="G1465" t="str">
        <f>IFERROR(UPPER(TRIM(ESITI_QUESTIONARI!AI1465)),"")</f>
        <v/>
      </c>
      <c r="H1465" s="8" t="str">
        <f>IF(C1465="","",IF(ISERROR(AVERAGE(ESITI_QUESTIONARI!N1465:T1465,ESITI_QUESTIONARI!V1465:X1465,ESITI_QUESTIONARI!Z1465:AD1465,ESITI_QUESTIONARI!AF1465:AH1465,ESITI_QUESTIONARI!AJ1465:AL1465,ESITI_QUESTIONARI!AN1465,ESITI_QUESTIONARI!AQ1465)),"NON RISPONDE",AVERAGE(ESITI_QUESTIONARI!N1465:T1465,ESITI_QUESTIONARI!V1465:X1465,ESITI_QUESTIONARI!Z1465:AD1465,ESITI_QUESTIONARI!AF1465:AH1465,ESITI_QUESTIONARI!AJ1465:AL1465,ESITI_QUESTIONARI!AN1465,ESITI_QUESTIONARI!AQ1465)))</f>
        <v/>
      </c>
    </row>
    <row r="1466" spans="1:8">
      <c r="A1466" t="str">
        <f>IF(ESITI_QUESTIONARI!A1466="","",TRIM(ESITI_QUESTIONARI!A1466))</f>
        <v/>
      </c>
      <c r="B1466" t="str">
        <f t="shared" si="23"/>
        <v/>
      </c>
      <c r="C1466" t="str">
        <f>IF(ESITI_QUESTIONARI!C1466="","",TRIM(ESITI_QUESTIONARI!C1466))</f>
        <v/>
      </c>
      <c r="D1466" t="str">
        <f>IFERROR(UPPER(TRIM(ESITI_QUESTIONARI!U1466)),"")</f>
        <v/>
      </c>
      <c r="E1466" t="str">
        <f>IFERROR(UPPER(TRIM(ESITI_QUESTIONARI!Y1466)),"")</f>
        <v/>
      </c>
      <c r="F1466" t="str">
        <f>IFERROR(UPPER(TRIM(ESITI_QUESTIONARI!AE1466)),"")</f>
        <v/>
      </c>
      <c r="G1466" t="str">
        <f>IFERROR(UPPER(TRIM(ESITI_QUESTIONARI!AI1466)),"")</f>
        <v/>
      </c>
      <c r="H1466" s="8" t="str">
        <f>IF(C1466="","",IF(ISERROR(AVERAGE(ESITI_QUESTIONARI!N1466:T1466,ESITI_QUESTIONARI!V1466:X1466,ESITI_QUESTIONARI!Z1466:AD1466,ESITI_QUESTIONARI!AF1466:AH1466,ESITI_QUESTIONARI!AJ1466:AL1466,ESITI_QUESTIONARI!AN1466,ESITI_QUESTIONARI!AQ1466)),"NON RISPONDE",AVERAGE(ESITI_QUESTIONARI!N1466:T1466,ESITI_QUESTIONARI!V1466:X1466,ESITI_QUESTIONARI!Z1466:AD1466,ESITI_QUESTIONARI!AF1466:AH1466,ESITI_QUESTIONARI!AJ1466:AL1466,ESITI_QUESTIONARI!AN1466,ESITI_QUESTIONARI!AQ1466)))</f>
        <v/>
      </c>
    </row>
    <row r="1467" spans="1:8">
      <c r="A1467" t="str">
        <f>IF(ESITI_QUESTIONARI!A1467="","",TRIM(ESITI_QUESTIONARI!A1467))</f>
        <v/>
      </c>
      <c r="B1467" t="str">
        <f t="shared" si="23"/>
        <v/>
      </c>
      <c r="C1467" t="str">
        <f>IF(ESITI_QUESTIONARI!C1467="","",TRIM(ESITI_QUESTIONARI!C1467))</f>
        <v/>
      </c>
      <c r="D1467" t="str">
        <f>IFERROR(UPPER(TRIM(ESITI_QUESTIONARI!U1467)),"")</f>
        <v/>
      </c>
      <c r="E1467" t="str">
        <f>IFERROR(UPPER(TRIM(ESITI_QUESTIONARI!Y1467)),"")</f>
        <v/>
      </c>
      <c r="F1467" t="str">
        <f>IFERROR(UPPER(TRIM(ESITI_QUESTIONARI!AE1467)),"")</f>
        <v/>
      </c>
      <c r="G1467" t="str">
        <f>IFERROR(UPPER(TRIM(ESITI_QUESTIONARI!AI1467)),"")</f>
        <v/>
      </c>
      <c r="H1467" s="8" t="str">
        <f>IF(C1467="","",IF(ISERROR(AVERAGE(ESITI_QUESTIONARI!N1467:T1467,ESITI_QUESTIONARI!V1467:X1467,ESITI_QUESTIONARI!Z1467:AD1467,ESITI_QUESTIONARI!AF1467:AH1467,ESITI_QUESTIONARI!AJ1467:AL1467,ESITI_QUESTIONARI!AN1467,ESITI_QUESTIONARI!AQ1467)),"NON RISPONDE",AVERAGE(ESITI_QUESTIONARI!N1467:T1467,ESITI_QUESTIONARI!V1467:X1467,ESITI_QUESTIONARI!Z1467:AD1467,ESITI_QUESTIONARI!AF1467:AH1467,ESITI_QUESTIONARI!AJ1467:AL1467,ESITI_QUESTIONARI!AN1467,ESITI_QUESTIONARI!AQ1467)))</f>
        <v/>
      </c>
    </row>
    <row r="1468" spans="1:8">
      <c r="A1468" t="str">
        <f>IF(ESITI_QUESTIONARI!A1468="","",TRIM(ESITI_QUESTIONARI!A1468))</f>
        <v/>
      </c>
      <c r="B1468" t="str">
        <f t="shared" si="23"/>
        <v/>
      </c>
      <c r="C1468" t="str">
        <f>IF(ESITI_QUESTIONARI!C1468="","",TRIM(ESITI_QUESTIONARI!C1468))</f>
        <v/>
      </c>
      <c r="D1468" t="str">
        <f>IFERROR(UPPER(TRIM(ESITI_QUESTIONARI!U1468)),"")</f>
        <v/>
      </c>
      <c r="E1468" t="str">
        <f>IFERROR(UPPER(TRIM(ESITI_QUESTIONARI!Y1468)),"")</f>
        <v/>
      </c>
      <c r="F1468" t="str">
        <f>IFERROR(UPPER(TRIM(ESITI_QUESTIONARI!AE1468)),"")</f>
        <v/>
      </c>
      <c r="G1468" t="str">
        <f>IFERROR(UPPER(TRIM(ESITI_QUESTIONARI!AI1468)),"")</f>
        <v/>
      </c>
      <c r="H1468" s="8" t="str">
        <f>IF(C1468="","",IF(ISERROR(AVERAGE(ESITI_QUESTIONARI!N1468:T1468,ESITI_QUESTIONARI!V1468:X1468,ESITI_QUESTIONARI!Z1468:AD1468,ESITI_QUESTIONARI!AF1468:AH1468,ESITI_QUESTIONARI!AJ1468:AL1468,ESITI_QUESTIONARI!AN1468,ESITI_QUESTIONARI!AQ1468)),"NON RISPONDE",AVERAGE(ESITI_QUESTIONARI!N1468:T1468,ESITI_QUESTIONARI!V1468:X1468,ESITI_QUESTIONARI!Z1468:AD1468,ESITI_QUESTIONARI!AF1468:AH1468,ESITI_QUESTIONARI!AJ1468:AL1468,ESITI_QUESTIONARI!AN1468,ESITI_QUESTIONARI!AQ1468)))</f>
        <v/>
      </c>
    </row>
    <row r="1469" spans="1:8">
      <c r="A1469" t="str">
        <f>IF(ESITI_QUESTIONARI!A1469="","",TRIM(ESITI_QUESTIONARI!A1469))</f>
        <v/>
      </c>
      <c r="B1469" t="str">
        <f t="shared" si="23"/>
        <v/>
      </c>
      <c r="C1469" t="str">
        <f>IF(ESITI_QUESTIONARI!C1469="","",TRIM(ESITI_QUESTIONARI!C1469))</f>
        <v/>
      </c>
      <c r="D1469" t="str">
        <f>IFERROR(UPPER(TRIM(ESITI_QUESTIONARI!U1469)),"")</f>
        <v/>
      </c>
      <c r="E1469" t="str">
        <f>IFERROR(UPPER(TRIM(ESITI_QUESTIONARI!Y1469)),"")</f>
        <v/>
      </c>
      <c r="F1469" t="str">
        <f>IFERROR(UPPER(TRIM(ESITI_QUESTIONARI!AE1469)),"")</f>
        <v/>
      </c>
      <c r="G1469" t="str">
        <f>IFERROR(UPPER(TRIM(ESITI_QUESTIONARI!AI1469)),"")</f>
        <v/>
      </c>
      <c r="H1469" s="8" t="str">
        <f>IF(C1469="","",IF(ISERROR(AVERAGE(ESITI_QUESTIONARI!N1469:T1469,ESITI_QUESTIONARI!V1469:X1469,ESITI_QUESTIONARI!Z1469:AD1469,ESITI_QUESTIONARI!AF1469:AH1469,ESITI_QUESTIONARI!AJ1469:AL1469,ESITI_QUESTIONARI!AN1469,ESITI_QUESTIONARI!AQ1469)),"NON RISPONDE",AVERAGE(ESITI_QUESTIONARI!N1469:T1469,ESITI_QUESTIONARI!V1469:X1469,ESITI_QUESTIONARI!Z1469:AD1469,ESITI_QUESTIONARI!AF1469:AH1469,ESITI_QUESTIONARI!AJ1469:AL1469,ESITI_QUESTIONARI!AN1469,ESITI_QUESTIONARI!AQ1469)))</f>
        <v/>
      </c>
    </row>
    <row r="1470" spans="1:8">
      <c r="A1470" t="str">
        <f>IF(ESITI_QUESTIONARI!A1470="","",TRIM(ESITI_QUESTIONARI!A1470))</f>
        <v/>
      </c>
      <c r="B1470" t="str">
        <f t="shared" si="23"/>
        <v/>
      </c>
      <c r="C1470" t="str">
        <f>IF(ESITI_QUESTIONARI!C1470="","",TRIM(ESITI_QUESTIONARI!C1470))</f>
        <v/>
      </c>
      <c r="D1470" t="str">
        <f>IFERROR(UPPER(TRIM(ESITI_QUESTIONARI!U1470)),"")</f>
        <v/>
      </c>
      <c r="E1470" t="str">
        <f>IFERROR(UPPER(TRIM(ESITI_QUESTIONARI!Y1470)),"")</f>
        <v/>
      </c>
      <c r="F1470" t="str">
        <f>IFERROR(UPPER(TRIM(ESITI_QUESTIONARI!AE1470)),"")</f>
        <v/>
      </c>
      <c r="G1470" t="str">
        <f>IFERROR(UPPER(TRIM(ESITI_QUESTIONARI!AI1470)),"")</f>
        <v/>
      </c>
      <c r="H1470" s="8" t="str">
        <f>IF(C1470="","",IF(ISERROR(AVERAGE(ESITI_QUESTIONARI!N1470:T1470,ESITI_QUESTIONARI!V1470:X1470,ESITI_QUESTIONARI!Z1470:AD1470,ESITI_QUESTIONARI!AF1470:AH1470,ESITI_QUESTIONARI!AJ1470:AL1470,ESITI_QUESTIONARI!AN1470,ESITI_QUESTIONARI!AQ1470)),"NON RISPONDE",AVERAGE(ESITI_QUESTIONARI!N1470:T1470,ESITI_QUESTIONARI!V1470:X1470,ESITI_QUESTIONARI!Z1470:AD1470,ESITI_QUESTIONARI!AF1470:AH1470,ESITI_QUESTIONARI!AJ1470:AL1470,ESITI_QUESTIONARI!AN1470,ESITI_QUESTIONARI!AQ1470)))</f>
        <v/>
      </c>
    </row>
    <row r="1471" spans="1:8">
      <c r="A1471" t="str">
        <f>IF(ESITI_QUESTIONARI!A1471="","",TRIM(ESITI_QUESTIONARI!A1471))</f>
        <v/>
      </c>
      <c r="B1471" t="str">
        <f t="shared" si="23"/>
        <v/>
      </c>
      <c r="C1471" t="str">
        <f>IF(ESITI_QUESTIONARI!C1471="","",TRIM(ESITI_QUESTIONARI!C1471))</f>
        <v/>
      </c>
      <c r="D1471" t="str">
        <f>IFERROR(UPPER(TRIM(ESITI_QUESTIONARI!U1471)),"")</f>
        <v/>
      </c>
      <c r="E1471" t="str">
        <f>IFERROR(UPPER(TRIM(ESITI_QUESTIONARI!Y1471)),"")</f>
        <v/>
      </c>
      <c r="F1471" t="str">
        <f>IFERROR(UPPER(TRIM(ESITI_QUESTIONARI!AE1471)),"")</f>
        <v/>
      </c>
      <c r="G1471" t="str">
        <f>IFERROR(UPPER(TRIM(ESITI_QUESTIONARI!AI1471)),"")</f>
        <v/>
      </c>
      <c r="H1471" s="8" t="str">
        <f>IF(C1471="","",IF(ISERROR(AVERAGE(ESITI_QUESTIONARI!N1471:T1471,ESITI_QUESTIONARI!V1471:X1471,ESITI_QUESTIONARI!Z1471:AD1471,ESITI_QUESTIONARI!AF1471:AH1471,ESITI_QUESTIONARI!AJ1471:AL1471,ESITI_QUESTIONARI!AN1471,ESITI_QUESTIONARI!AQ1471)),"NON RISPONDE",AVERAGE(ESITI_QUESTIONARI!N1471:T1471,ESITI_QUESTIONARI!V1471:X1471,ESITI_QUESTIONARI!Z1471:AD1471,ESITI_QUESTIONARI!AF1471:AH1471,ESITI_QUESTIONARI!AJ1471:AL1471,ESITI_QUESTIONARI!AN1471,ESITI_QUESTIONARI!AQ1471)))</f>
        <v/>
      </c>
    </row>
    <row r="1472" spans="1:8">
      <c r="A1472" t="str">
        <f>IF(ESITI_QUESTIONARI!A1472="","",TRIM(ESITI_QUESTIONARI!A1472))</f>
        <v/>
      </c>
      <c r="B1472" t="str">
        <f t="shared" si="23"/>
        <v/>
      </c>
      <c r="C1472" t="str">
        <f>IF(ESITI_QUESTIONARI!C1472="","",TRIM(ESITI_QUESTIONARI!C1472))</f>
        <v/>
      </c>
      <c r="D1472" t="str">
        <f>IFERROR(UPPER(TRIM(ESITI_QUESTIONARI!U1472)),"")</f>
        <v/>
      </c>
      <c r="E1472" t="str">
        <f>IFERROR(UPPER(TRIM(ESITI_QUESTIONARI!Y1472)),"")</f>
        <v/>
      </c>
      <c r="F1472" t="str">
        <f>IFERROR(UPPER(TRIM(ESITI_QUESTIONARI!AE1472)),"")</f>
        <v/>
      </c>
      <c r="G1472" t="str">
        <f>IFERROR(UPPER(TRIM(ESITI_QUESTIONARI!AI1472)),"")</f>
        <v/>
      </c>
      <c r="H1472" s="8" t="str">
        <f>IF(C1472="","",IF(ISERROR(AVERAGE(ESITI_QUESTIONARI!N1472:T1472,ESITI_QUESTIONARI!V1472:X1472,ESITI_QUESTIONARI!Z1472:AD1472,ESITI_QUESTIONARI!AF1472:AH1472,ESITI_QUESTIONARI!AJ1472:AL1472,ESITI_QUESTIONARI!AN1472,ESITI_QUESTIONARI!AQ1472)),"NON RISPONDE",AVERAGE(ESITI_QUESTIONARI!N1472:T1472,ESITI_QUESTIONARI!V1472:X1472,ESITI_QUESTIONARI!Z1472:AD1472,ESITI_QUESTIONARI!AF1472:AH1472,ESITI_QUESTIONARI!AJ1472:AL1472,ESITI_QUESTIONARI!AN1472,ESITI_QUESTIONARI!AQ1472)))</f>
        <v/>
      </c>
    </row>
    <row r="1473" spans="1:8">
      <c r="A1473" t="str">
        <f>IF(ESITI_QUESTIONARI!A1473="","",TRIM(ESITI_QUESTIONARI!A1473))</f>
        <v/>
      </c>
      <c r="B1473" t="str">
        <f t="shared" si="23"/>
        <v/>
      </c>
      <c r="C1473" t="str">
        <f>IF(ESITI_QUESTIONARI!C1473="","",TRIM(ESITI_QUESTIONARI!C1473))</f>
        <v/>
      </c>
      <c r="D1473" t="str">
        <f>IFERROR(UPPER(TRIM(ESITI_QUESTIONARI!U1473)),"")</f>
        <v/>
      </c>
      <c r="E1473" t="str">
        <f>IFERROR(UPPER(TRIM(ESITI_QUESTIONARI!Y1473)),"")</f>
        <v/>
      </c>
      <c r="F1473" t="str">
        <f>IFERROR(UPPER(TRIM(ESITI_QUESTIONARI!AE1473)),"")</f>
        <v/>
      </c>
      <c r="G1473" t="str">
        <f>IFERROR(UPPER(TRIM(ESITI_QUESTIONARI!AI1473)),"")</f>
        <v/>
      </c>
      <c r="H1473" s="8" t="str">
        <f>IF(C1473="","",IF(ISERROR(AVERAGE(ESITI_QUESTIONARI!N1473:T1473,ESITI_QUESTIONARI!V1473:X1473,ESITI_QUESTIONARI!Z1473:AD1473,ESITI_QUESTIONARI!AF1473:AH1473,ESITI_QUESTIONARI!AJ1473:AL1473,ESITI_QUESTIONARI!AN1473,ESITI_QUESTIONARI!AQ1473)),"NON RISPONDE",AVERAGE(ESITI_QUESTIONARI!N1473:T1473,ESITI_QUESTIONARI!V1473:X1473,ESITI_QUESTIONARI!Z1473:AD1473,ESITI_QUESTIONARI!AF1473:AH1473,ESITI_QUESTIONARI!AJ1473:AL1473,ESITI_QUESTIONARI!AN1473,ESITI_QUESTIONARI!AQ1473)))</f>
        <v/>
      </c>
    </row>
    <row r="1474" spans="1:8">
      <c r="A1474" t="str">
        <f>IF(ESITI_QUESTIONARI!A1474="","",TRIM(ESITI_QUESTIONARI!A1474))</f>
        <v/>
      </c>
      <c r="B1474" t="str">
        <f t="shared" si="23"/>
        <v/>
      </c>
      <c r="C1474" t="str">
        <f>IF(ESITI_QUESTIONARI!C1474="","",TRIM(ESITI_QUESTIONARI!C1474))</f>
        <v/>
      </c>
      <c r="D1474" t="str">
        <f>IFERROR(UPPER(TRIM(ESITI_QUESTIONARI!U1474)),"")</f>
        <v/>
      </c>
      <c r="E1474" t="str">
        <f>IFERROR(UPPER(TRIM(ESITI_QUESTIONARI!Y1474)),"")</f>
        <v/>
      </c>
      <c r="F1474" t="str">
        <f>IFERROR(UPPER(TRIM(ESITI_QUESTIONARI!AE1474)),"")</f>
        <v/>
      </c>
      <c r="G1474" t="str">
        <f>IFERROR(UPPER(TRIM(ESITI_QUESTIONARI!AI1474)),"")</f>
        <v/>
      </c>
      <c r="H1474" s="8" t="str">
        <f>IF(C1474="","",IF(ISERROR(AVERAGE(ESITI_QUESTIONARI!N1474:T1474,ESITI_QUESTIONARI!V1474:X1474,ESITI_QUESTIONARI!Z1474:AD1474,ESITI_QUESTIONARI!AF1474:AH1474,ESITI_QUESTIONARI!AJ1474:AL1474,ESITI_QUESTIONARI!AN1474,ESITI_QUESTIONARI!AQ1474)),"NON RISPONDE",AVERAGE(ESITI_QUESTIONARI!N1474:T1474,ESITI_QUESTIONARI!V1474:X1474,ESITI_QUESTIONARI!Z1474:AD1474,ESITI_QUESTIONARI!AF1474:AH1474,ESITI_QUESTIONARI!AJ1474:AL1474,ESITI_QUESTIONARI!AN1474,ESITI_QUESTIONARI!AQ1474)))</f>
        <v/>
      </c>
    </row>
    <row r="1475" spans="1:8">
      <c r="A1475" t="str">
        <f>IF(ESITI_QUESTIONARI!A1475="","",TRIM(ESITI_QUESTIONARI!A1475))</f>
        <v/>
      </c>
      <c r="B1475" t="str">
        <f t="shared" ref="B1475:B1538" si="24">IF(C1475="","",C1475)</f>
        <v/>
      </c>
      <c r="C1475" t="str">
        <f>IF(ESITI_QUESTIONARI!C1475="","",TRIM(ESITI_QUESTIONARI!C1475))</f>
        <v/>
      </c>
      <c r="D1475" t="str">
        <f>IFERROR(UPPER(TRIM(ESITI_QUESTIONARI!U1475)),"")</f>
        <v/>
      </c>
      <c r="E1475" t="str">
        <f>IFERROR(UPPER(TRIM(ESITI_QUESTIONARI!Y1475)),"")</f>
        <v/>
      </c>
      <c r="F1475" t="str">
        <f>IFERROR(UPPER(TRIM(ESITI_QUESTIONARI!AE1475)),"")</f>
        <v/>
      </c>
      <c r="G1475" t="str">
        <f>IFERROR(UPPER(TRIM(ESITI_QUESTIONARI!AI1475)),"")</f>
        <v/>
      </c>
      <c r="H1475" s="8" t="str">
        <f>IF(C1475="","",IF(ISERROR(AVERAGE(ESITI_QUESTIONARI!N1475:T1475,ESITI_QUESTIONARI!V1475:X1475,ESITI_QUESTIONARI!Z1475:AD1475,ESITI_QUESTIONARI!AF1475:AH1475,ESITI_QUESTIONARI!AJ1475:AL1475,ESITI_QUESTIONARI!AN1475,ESITI_QUESTIONARI!AQ1475)),"NON RISPONDE",AVERAGE(ESITI_QUESTIONARI!N1475:T1475,ESITI_QUESTIONARI!V1475:X1475,ESITI_QUESTIONARI!Z1475:AD1475,ESITI_QUESTIONARI!AF1475:AH1475,ESITI_QUESTIONARI!AJ1475:AL1475,ESITI_QUESTIONARI!AN1475,ESITI_QUESTIONARI!AQ1475)))</f>
        <v/>
      </c>
    </row>
    <row r="1476" spans="1:8">
      <c r="A1476" t="str">
        <f>IF(ESITI_QUESTIONARI!A1476="","",TRIM(ESITI_QUESTIONARI!A1476))</f>
        <v/>
      </c>
      <c r="B1476" t="str">
        <f t="shared" si="24"/>
        <v/>
      </c>
      <c r="C1476" t="str">
        <f>IF(ESITI_QUESTIONARI!C1476="","",TRIM(ESITI_QUESTIONARI!C1476))</f>
        <v/>
      </c>
      <c r="D1476" t="str">
        <f>IFERROR(UPPER(TRIM(ESITI_QUESTIONARI!U1476)),"")</f>
        <v/>
      </c>
      <c r="E1476" t="str">
        <f>IFERROR(UPPER(TRIM(ESITI_QUESTIONARI!Y1476)),"")</f>
        <v/>
      </c>
      <c r="F1476" t="str">
        <f>IFERROR(UPPER(TRIM(ESITI_QUESTIONARI!AE1476)),"")</f>
        <v/>
      </c>
      <c r="G1476" t="str">
        <f>IFERROR(UPPER(TRIM(ESITI_QUESTIONARI!AI1476)),"")</f>
        <v/>
      </c>
      <c r="H1476" s="8" t="str">
        <f>IF(C1476="","",IF(ISERROR(AVERAGE(ESITI_QUESTIONARI!N1476:T1476,ESITI_QUESTIONARI!V1476:X1476,ESITI_QUESTIONARI!Z1476:AD1476,ESITI_QUESTIONARI!AF1476:AH1476,ESITI_QUESTIONARI!AJ1476:AL1476,ESITI_QUESTIONARI!AN1476,ESITI_QUESTIONARI!AQ1476)),"NON RISPONDE",AVERAGE(ESITI_QUESTIONARI!N1476:T1476,ESITI_QUESTIONARI!V1476:X1476,ESITI_QUESTIONARI!Z1476:AD1476,ESITI_QUESTIONARI!AF1476:AH1476,ESITI_QUESTIONARI!AJ1476:AL1476,ESITI_QUESTIONARI!AN1476,ESITI_QUESTIONARI!AQ1476)))</f>
        <v/>
      </c>
    </row>
    <row r="1477" spans="1:8">
      <c r="A1477" t="str">
        <f>IF(ESITI_QUESTIONARI!A1477="","",TRIM(ESITI_QUESTIONARI!A1477))</f>
        <v/>
      </c>
      <c r="B1477" t="str">
        <f t="shared" si="24"/>
        <v/>
      </c>
      <c r="C1477" t="str">
        <f>IF(ESITI_QUESTIONARI!C1477="","",TRIM(ESITI_QUESTIONARI!C1477))</f>
        <v/>
      </c>
      <c r="D1477" t="str">
        <f>IFERROR(UPPER(TRIM(ESITI_QUESTIONARI!U1477)),"")</f>
        <v/>
      </c>
      <c r="E1477" t="str">
        <f>IFERROR(UPPER(TRIM(ESITI_QUESTIONARI!Y1477)),"")</f>
        <v/>
      </c>
      <c r="F1477" t="str">
        <f>IFERROR(UPPER(TRIM(ESITI_QUESTIONARI!AE1477)),"")</f>
        <v/>
      </c>
      <c r="G1477" t="str">
        <f>IFERROR(UPPER(TRIM(ESITI_QUESTIONARI!AI1477)),"")</f>
        <v/>
      </c>
      <c r="H1477" s="8" t="str">
        <f>IF(C1477="","",IF(ISERROR(AVERAGE(ESITI_QUESTIONARI!N1477:T1477,ESITI_QUESTIONARI!V1477:X1477,ESITI_QUESTIONARI!Z1477:AD1477,ESITI_QUESTIONARI!AF1477:AH1477,ESITI_QUESTIONARI!AJ1477:AL1477,ESITI_QUESTIONARI!AN1477,ESITI_QUESTIONARI!AQ1477)),"NON RISPONDE",AVERAGE(ESITI_QUESTIONARI!N1477:T1477,ESITI_QUESTIONARI!V1477:X1477,ESITI_QUESTIONARI!Z1477:AD1477,ESITI_QUESTIONARI!AF1477:AH1477,ESITI_QUESTIONARI!AJ1477:AL1477,ESITI_QUESTIONARI!AN1477,ESITI_QUESTIONARI!AQ1477)))</f>
        <v/>
      </c>
    </row>
    <row r="1478" spans="1:8">
      <c r="A1478" t="str">
        <f>IF(ESITI_QUESTIONARI!A1478="","",TRIM(ESITI_QUESTIONARI!A1478))</f>
        <v/>
      </c>
      <c r="B1478" t="str">
        <f t="shared" si="24"/>
        <v/>
      </c>
      <c r="C1478" t="str">
        <f>IF(ESITI_QUESTIONARI!C1478="","",TRIM(ESITI_QUESTIONARI!C1478))</f>
        <v/>
      </c>
      <c r="D1478" t="str">
        <f>IFERROR(UPPER(TRIM(ESITI_QUESTIONARI!U1478)),"")</f>
        <v/>
      </c>
      <c r="E1478" t="str">
        <f>IFERROR(UPPER(TRIM(ESITI_QUESTIONARI!Y1478)),"")</f>
        <v/>
      </c>
      <c r="F1478" t="str">
        <f>IFERROR(UPPER(TRIM(ESITI_QUESTIONARI!AE1478)),"")</f>
        <v/>
      </c>
      <c r="G1478" t="str">
        <f>IFERROR(UPPER(TRIM(ESITI_QUESTIONARI!AI1478)),"")</f>
        <v/>
      </c>
      <c r="H1478" s="8" t="str">
        <f>IF(C1478="","",IF(ISERROR(AVERAGE(ESITI_QUESTIONARI!N1478:T1478,ESITI_QUESTIONARI!V1478:X1478,ESITI_QUESTIONARI!Z1478:AD1478,ESITI_QUESTIONARI!AF1478:AH1478,ESITI_QUESTIONARI!AJ1478:AL1478,ESITI_QUESTIONARI!AN1478,ESITI_QUESTIONARI!AQ1478)),"NON RISPONDE",AVERAGE(ESITI_QUESTIONARI!N1478:T1478,ESITI_QUESTIONARI!V1478:X1478,ESITI_QUESTIONARI!Z1478:AD1478,ESITI_QUESTIONARI!AF1478:AH1478,ESITI_QUESTIONARI!AJ1478:AL1478,ESITI_QUESTIONARI!AN1478,ESITI_QUESTIONARI!AQ1478)))</f>
        <v/>
      </c>
    </row>
    <row r="1479" spans="1:8">
      <c r="A1479" t="str">
        <f>IF(ESITI_QUESTIONARI!A1479="","",TRIM(ESITI_QUESTIONARI!A1479))</f>
        <v/>
      </c>
      <c r="B1479" t="str">
        <f t="shared" si="24"/>
        <v/>
      </c>
      <c r="C1479" t="str">
        <f>IF(ESITI_QUESTIONARI!C1479="","",TRIM(ESITI_QUESTIONARI!C1479))</f>
        <v/>
      </c>
      <c r="D1479" t="str">
        <f>IFERROR(UPPER(TRIM(ESITI_QUESTIONARI!U1479)),"")</f>
        <v/>
      </c>
      <c r="E1479" t="str">
        <f>IFERROR(UPPER(TRIM(ESITI_QUESTIONARI!Y1479)),"")</f>
        <v/>
      </c>
      <c r="F1479" t="str">
        <f>IFERROR(UPPER(TRIM(ESITI_QUESTIONARI!AE1479)),"")</f>
        <v/>
      </c>
      <c r="G1479" t="str">
        <f>IFERROR(UPPER(TRIM(ESITI_QUESTIONARI!AI1479)),"")</f>
        <v/>
      </c>
      <c r="H1479" s="8" t="str">
        <f>IF(C1479="","",IF(ISERROR(AVERAGE(ESITI_QUESTIONARI!N1479:T1479,ESITI_QUESTIONARI!V1479:X1479,ESITI_QUESTIONARI!Z1479:AD1479,ESITI_QUESTIONARI!AF1479:AH1479,ESITI_QUESTIONARI!AJ1479:AL1479,ESITI_QUESTIONARI!AN1479,ESITI_QUESTIONARI!AQ1479)),"NON RISPONDE",AVERAGE(ESITI_QUESTIONARI!N1479:T1479,ESITI_QUESTIONARI!V1479:X1479,ESITI_QUESTIONARI!Z1479:AD1479,ESITI_QUESTIONARI!AF1479:AH1479,ESITI_QUESTIONARI!AJ1479:AL1479,ESITI_QUESTIONARI!AN1479,ESITI_QUESTIONARI!AQ1479)))</f>
        <v/>
      </c>
    </row>
    <row r="1480" spans="1:8">
      <c r="A1480" t="str">
        <f>IF(ESITI_QUESTIONARI!A1480="","",TRIM(ESITI_QUESTIONARI!A1480))</f>
        <v/>
      </c>
      <c r="B1480" t="str">
        <f t="shared" si="24"/>
        <v/>
      </c>
      <c r="C1480" t="str">
        <f>IF(ESITI_QUESTIONARI!C1480="","",TRIM(ESITI_QUESTIONARI!C1480))</f>
        <v/>
      </c>
      <c r="D1480" t="str">
        <f>IFERROR(UPPER(TRIM(ESITI_QUESTIONARI!U1480)),"")</f>
        <v/>
      </c>
      <c r="E1480" t="str">
        <f>IFERROR(UPPER(TRIM(ESITI_QUESTIONARI!Y1480)),"")</f>
        <v/>
      </c>
      <c r="F1480" t="str">
        <f>IFERROR(UPPER(TRIM(ESITI_QUESTIONARI!AE1480)),"")</f>
        <v/>
      </c>
      <c r="G1480" t="str">
        <f>IFERROR(UPPER(TRIM(ESITI_QUESTIONARI!AI1480)),"")</f>
        <v/>
      </c>
      <c r="H1480" s="8" t="str">
        <f>IF(C1480="","",IF(ISERROR(AVERAGE(ESITI_QUESTIONARI!N1480:T1480,ESITI_QUESTIONARI!V1480:X1480,ESITI_QUESTIONARI!Z1480:AD1480,ESITI_QUESTIONARI!AF1480:AH1480,ESITI_QUESTIONARI!AJ1480:AL1480,ESITI_QUESTIONARI!AN1480,ESITI_QUESTIONARI!AQ1480)),"NON RISPONDE",AVERAGE(ESITI_QUESTIONARI!N1480:T1480,ESITI_QUESTIONARI!V1480:X1480,ESITI_QUESTIONARI!Z1480:AD1480,ESITI_QUESTIONARI!AF1480:AH1480,ESITI_QUESTIONARI!AJ1480:AL1480,ESITI_QUESTIONARI!AN1480,ESITI_QUESTIONARI!AQ1480)))</f>
        <v/>
      </c>
    </row>
    <row r="1481" spans="1:8">
      <c r="A1481" t="str">
        <f>IF(ESITI_QUESTIONARI!A1481="","",TRIM(ESITI_QUESTIONARI!A1481))</f>
        <v/>
      </c>
      <c r="B1481" t="str">
        <f t="shared" si="24"/>
        <v/>
      </c>
      <c r="C1481" t="str">
        <f>IF(ESITI_QUESTIONARI!C1481="","",TRIM(ESITI_QUESTIONARI!C1481))</f>
        <v/>
      </c>
      <c r="D1481" t="str">
        <f>IFERROR(UPPER(TRIM(ESITI_QUESTIONARI!U1481)),"")</f>
        <v/>
      </c>
      <c r="E1481" t="str">
        <f>IFERROR(UPPER(TRIM(ESITI_QUESTIONARI!Y1481)),"")</f>
        <v/>
      </c>
      <c r="F1481" t="str">
        <f>IFERROR(UPPER(TRIM(ESITI_QUESTIONARI!AE1481)),"")</f>
        <v/>
      </c>
      <c r="G1481" t="str">
        <f>IFERROR(UPPER(TRIM(ESITI_QUESTIONARI!AI1481)),"")</f>
        <v/>
      </c>
      <c r="H1481" s="8" t="str">
        <f>IF(C1481="","",IF(ISERROR(AVERAGE(ESITI_QUESTIONARI!N1481:T1481,ESITI_QUESTIONARI!V1481:X1481,ESITI_QUESTIONARI!Z1481:AD1481,ESITI_QUESTIONARI!AF1481:AH1481,ESITI_QUESTIONARI!AJ1481:AL1481,ESITI_QUESTIONARI!AN1481,ESITI_QUESTIONARI!AQ1481)),"NON RISPONDE",AVERAGE(ESITI_QUESTIONARI!N1481:T1481,ESITI_QUESTIONARI!V1481:X1481,ESITI_QUESTIONARI!Z1481:AD1481,ESITI_QUESTIONARI!AF1481:AH1481,ESITI_QUESTIONARI!AJ1481:AL1481,ESITI_QUESTIONARI!AN1481,ESITI_QUESTIONARI!AQ1481)))</f>
        <v/>
      </c>
    </row>
    <row r="1482" spans="1:8">
      <c r="A1482" t="str">
        <f>IF(ESITI_QUESTIONARI!A1482="","",TRIM(ESITI_QUESTIONARI!A1482))</f>
        <v/>
      </c>
      <c r="B1482" t="str">
        <f t="shared" si="24"/>
        <v/>
      </c>
      <c r="C1482" t="str">
        <f>IF(ESITI_QUESTIONARI!C1482="","",TRIM(ESITI_QUESTIONARI!C1482))</f>
        <v/>
      </c>
      <c r="D1482" t="str">
        <f>IFERROR(UPPER(TRIM(ESITI_QUESTIONARI!U1482)),"")</f>
        <v/>
      </c>
      <c r="E1482" t="str">
        <f>IFERROR(UPPER(TRIM(ESITI_QUESTIONARI!Y1482)),"")</f>
        <v/>
      </c>
      <c r="F1482" t="str">
        <f>IFERROR(UPPER(TRIM(ESITI_QUESTIONARI!AE1482)),"")</f>
        <v/>
      </c>
      <c r="G1482" t="str">
        <f>IFERROR(UPPER(TRIM(ESITI_QUESTIONARI!AI1482)),"")</f>
        <v/>
      </c>
      <c r="H1482" s="8" t="str">
        <f>IF(C1482="","",IF(ISERROR(AVERAGE(ESITI_QUESTIONARI!N1482:T1482,ESITI_QUESTIONARI!V1482:X1482,ESITI_QUESTIONARI!Z1482:AD1482,ESITI_QUESTIONARI!AF1482:AH1482,ESITI_QUESTIONARI!AJ1482:AL1482,ESITI_QUESTIONARI!AN1482,ESITI_QUESTIONARI!AQ1482)),"NON RISPONDE",AVERAGE(ESITI_QUESTIONARI!N1482:T1482,ESITI_QUESTIONARI!V1482:X1482,ESITI_QUESTIONARI!Z1482:AD1482,ESITI_QUESTIONARI!AF1482:AH1482,ESITI_QUESTIONARI!AJ1482:AL1482,ESITI_QUESTIONARI!AN1482,ESITI_QUESTIONARI!AQ1482)))</f>
        <v/>
      </c>
    </row>
    <row r="1483" spans="1:8">
      <c r="A1483" t="str">
        <f>IF(ESITI_QUESTIONARI!A1483="","",TRIM(ESITI_QUESTIONARI!A1483))</f>
        <v/>
      </c>
      <c r="B1483" t="str">
        <f t="shared" si="24"/>
        <v/>
      </c>
      <c r="C1483" t="str">
        <f>IF(ESITI_QUESTIONARI!C1483="","",TRIM(ESITI_QUESTIONARI!C1483))</f>
        <v/>
      </c>
      <c r="D1483" t="str">
        <f>IFERROR(UPPER(TRIM(ESITI_QUESTIONARI!U1483)),"")</f>
        <v/>
      </c>
      <c r="E1483" t="str">
        <f>IFERROR(UPPER(TRIM(ESITI_QUESTIONARI!Y1483)),"")</f>
        <v/>
      </c>
      <c r="F1483" t="str">
        <f>IFERROR(UPPER(TRIM(ESITI_QUESTIONARI!AE1483)),"")</f>
        <v/>
      </c>
      <c r="G1483" t="str">
        <f>IFERROR(UPPER(TRIM(ESITI_QUESTIONARI!AI1483)),"")</f>
        <v/>
      </c>
      <c r="H1483" s="8" t="str">
        <f>IF(C1483="","",IF(ISERROR(AVERAGE(ESITI_QUESTIONARI!N1483:T1483,ESITI_QUESTIONARI!V1483:X1483,ESITI_QUESTIONARI!Z1483:AD1483,ESITI_QUESTIONARI!AF1483:AH1483,ESITI_QUESTIONARI!AJ1483:AL1483,ESITI_QUESTIONARI!AN1483,ESITI_QUESTIONARI!AQ1483)),"NON RISPONDE",AVERAGE(ESITI_QUESTIONARI!N1483:T1483,ESITI_QUESTIONARI!V1483:X1483,ESITI_QUESTIONARI!Z1483:AD1483,ESITI_QUESTIONARI!AF1483:AH1483,ESITI_QUESTIONARI!AJ1483:AL1483,ESITI_QUESTIONARI!AN1483,ESITI_QUESTIONARI!AQ1483)))</f>
        <v/>
      </c>
    </row>
    <row r="1484" spans="1:8">
      <c r="A1484" t="str">
        <f>IF(ESITI_QUESTIONARI!A1484="","",TRIM(ESITI_QUESTIONARI!A1484))</f>
        <v/>
      </c>
      <c r="B1484" t="str">
        <f t="shared" si="24"/>
        <v/>
      </c>
      <c r="C1484" t="str">
        <f>IF(ESITI_QUESTIONARI!C1484="","",TRIM(ESITI_QUESTIONARI!C1484))</f>
        <v/>
      </c>
      <c r="D1484" t="str">
        <f>IFERROR(UPPER(TRIM(ESITI_QUESTIONARI!U1484)),"")</f>
        <v/>
      </c>
      <c r="E1484" t="str">
        <f>IFERROR(UPPER(TRIM(ESITI_QUESTIONARI!Y1484)),"")</f>
        <v/>
      </c>
      <c r="F1484" t="str">
        <f>IFERROR(UPPER(TRIM(ESITI_QUESTIONARI!AE1484)),"")</f>
        <v/>
      </c>
      <c r="G1484" t="str">
        <f>IFERROR(UPPER(TRIM(ESITI_QUESTIONARI!AI1484)),"")</f>
        <v/>
      </c>
      <c r="H1484" s="8" t="str">
        <f>IF(C1484="","",IF(ISERROR(AVERAGE(ESITI_QUESTIONARI!N1484:T1484,ESITI_QUESTIONARI!V1484:X1484,ESITI_QUESTIONARI!Z1484:AD1484,ESITI_QUESTIONARI!AF1484:AH1484,ESITI_QUESTIONARI!AJ1484:AL1484,ESITI_QUESTIONARI!AN1484,ESITI_QUESTIONARI!AQ1484)),"NON RISPONDE",AVERAGE(ESITI_QUESTIONARI!N1484:T1484,ESITI_QUESTIONARI!V1484:X1484,ESITI_QUESTIONARI!Z1484:AD1484,ESITI_QUESTIONARI!AF1484:AH1484,ESITI_QUESTIONARI!AJ1484:AL1484,ESITI_QUESTIONARI!AN1484,ESITI_QUESTIONARI!AQ1484)))</f>
        <v/>
      </c>
    </row>
    <row r="1485" spans="1:8">
      <c r="A1485" t="str">
        <f>IF(ESITI_QUESTIONARI!A1485="","",TRIM(ESITI_QUESTIONARI!A1485))</f>
        <v/>
      </c>
      <c r="B1485" t="str">
        <f t="shared" si="24"/>
        <v/>
      </c>
      <c r="C1485" t="str">
        <f>IF(ESITI_QUESTIONARI!C1485="","",TRIM(ESITI_QUESTIONARI!C1485))</f>
        <v/>
      </c>
      <c r="D1485" t="str">
        <f>IFERROR(UPPER(TRIM(ESITI_QUESTIONARI!U1485)),"")</f>
        <v/>
      </c>
      <c r="E1485" t="str">
        <f>IFERROR(UPPER(TRIM(ESITI_QUESTIONARI!Y1485)),"")</f>
        <v/>
      </c>
      <c r="F1485" t="str">
        <f>IFERROR(UPPER(TRIM(ESITI_QUESTIONARI!AE1485)),"")</f>
        <v/>
      </c>
      <c r="G1485" t="str">
        <f>IFERROR(UPPER(TRIM(ESITI_QUESTIONARI!AI1485)),"")</f>
        <v/>
      </c>
      <c r="H1485" s="8" t="str">
        <f>IF(C1485="","",IF(ISERROR(AVERAGE(ESITI_QUESTIONARI!N1485:T1485,ESITI_QUESTIONARI!V1485:X1485,ESITI_QUESTIONARI!Z1485:AD1485,ESITI_QUESTIONARI!AF1485:AH1485,ESITI_QUESTIONARI!AJ1485:AL1485,ESITI_QUESTIONARI!AN1485,ESITI_QUESTIONARI!AQ1485)),"NON RISPONDE",AVERAGE(ESITI_QUESTIONARI!N1485:T1485,ESITI_QUESTIONARI!V1485:X1485,ESITI_QUESTIONARI!Z1485:AD1485,ESITI_QUESTIONARI!AF1485:AH1485,ESITI_QUESTIONARI!AJ1485:AL1485,ESITI_QUESTIONARI!AN1485,ESITI_QUESTIONARI!AQ1485)))</f>
        <v/>
      </c>
    </row>
    <row r="1486" spans="1:8">
      <c r="A1486" t="str">
        <f>IF(ESITI_QUESTIONARI!A1486="","",TRIM(ESITI_QUESTIONARI!A1486))</f>
        <v/>
      </c>
      <c r="B1486" t="str">
        <f t="shared" si="24"/>
        <v/>
      </c>
      <c r="C1486" t="str">
        <f>IF(ESITI_QUESTIONARI!C1486="","",TRIM(ESITI_QUESTIONARI!C1486))</f>
        <v/>
      </c>
      <c r="D1486" t="str">
        <f>IFERROR(UPPER(TRIM(ESITI_QUESTIONARI!U1486)),"")</f>
        <v/>
      </c>
      <c r="E1486" t="str">
        <f>IFERROR(UPPER(TRIM(ESITI_QUESTIONARI!Y1486)),"")</f>
        <v/>
      </c>
      <c r="F1486" t="str">
        <f>IFERROR(UPPER(TRIM(ESITI_QUESTIONARI!AE1486)),"")</f>
        <v/>
      </c>
      <c r="G1486" t="str">
        <f>IFERROR(UPPER(TRIM(ESITI_QUESTIONARI!AI1486)),"")</f>
        <v/>
      </c>
      <c r="H1486" s="8" t="str">
        <f>IF(C1486="","",IF(ISERROR(AVERAGE(ESITI_QUESTIONARI!N1486:T1486,ESITI_QUESTIONARI!V1486:X1486,ESITI_QUESTIONARI!Z1486:AD1486,ESITI_QUESTIONARI!AF1486:AH1486,ESITI_QUESTIONARI!AJ1486:AL1486,ESITI_QUESTIONARI!AN1486,ESITI_QUESTIONARI!AQ1486)),"NON RISPONDE",AVERAGE(ESITI_QUESTIONARI!N1486:T1486,ESITI_QUESTIONARI!V1486:X1486,ESITI_QUESTIONARI!Z1486:AD1486,ESITI_QUESTIONARI!AF1486:AH1486,ESITI_QUESTIONARI!AJ1486:AL1486,ESITI_QUESTIONARI!AN1486,ESITI_QUESTIONARI!AQ1486)))</f>
        <v/>
      </c>
    </row>
    <row r="1487" spans="1:8">
      <c r="A1487" t="str">
        <f>IF(ESITI_QUESTIONARI!A1487="","",TRIM(ESITI_QUESTIONARI!A1487))</f>
        <v/>
      </c>
      <c r="B1487" t="str">
        <f t="shared" si="24"/>
        <v/>
      </c>
      <c r="C1487" t="str">
        <f>IF(ESITI_QUESTIONARI!C1487="","",TRIM(ESITI_QUESTIONARI!C1487))</f>
        <v/>
      </c>
      <c r="D1487" t="str">
        <f>IFERROR(UPPER(TRIM(ESITI_QUESTIONARI!U1487)),"")</f>
        <v/>
      </c>
      <c r="E1487" t="str">
        <f>IFERROR(UPPER(TRIM(ESITI_QUESTIONARI!Y1487)),"")</f>
        <v/>
      </c>
      <c r="F1487" t="str">
        <f>IFERROR(UPPER(TRIM(ESITI_QUESTIONARI!AE1487)),"")</f>
        <v/>
      </c>
      <c r="G1487" t="str">
        <f>IFERROR(UPPER(TRIM(ESITI_QUESTIONARI!AI1487)),"")</f>
        <v/>
      </c>
      <c r="H1487" s="8" t="str">
        <f>IF(C1487="","",IF(ISERROR(AVERAGE(ESITI_QUESTIONARI!N1487:T1487,ESITI_QUESTIONARI!V1487:X1487,ESITI_QUESTIONARI!Z1487:AD1487,ESITI_QUESTIONARI!AF1487:AH1487,ESITI_QUESTIONARI!AJ1487:AL1487,ESITI_QUESTIONARI!AN1487,ESITI_QUESTIONARI!AQ1487)),"NON RISPONDE",AVERAGE(ESITI_QUESTIONARI!N1487:T1487,ESITI_QUESTIONARI!V1487:X1487,ESITI_QUESTIONARI!Z1487:AD1487,ESITI_QUESTIONARI!AF1487:AH1487,ESITI_QUESTIONARI!AJ1487:AL1487,ESITI_QUESTIONARI!AN1487,ESITI_QUESTIONARI!AQ1487)))</f>
        <v/>
      </c>
    </row>
    <row r="1488" spans="1:8">
      <c r="A1488" t="str">
        <f>IF(ESITI_QUESTIONARI!A1488="","",TRIM(ESITI_QUESTIONARI!A1488))</f>
        <v/>
      </c>
      <c r="B1488" t="str">
        <f t="shared" si="24"/>
        <v/>
      </c>
      <c r="C1488" t="str">
        <f>IF(ESITI_QUESTIONARI!C1488="","",TRIM(ESITI_QUESTIONARI!C1488))</f>
        <v/>
      </c>
      <c r="D1488" t="str">
        <f>IFERROR(UPPER(TRIM(ESITI_QUESTIONARI!U1488)),"")</f>
        <v/>
      </c>
      <c r="E1488" t="str">
        <f>IFERROR(UPPER(TRIM(ESITI_QUESTIONARI!Y1488)),"")</f>
        <v/>
      </c>
      <c r="F1488" t="str">
        <f>IFERROR(UPPER(TRIM(ESITI_QUESTIONARI!AE1488)),"")</f>
        <v/>
      </c>
      <c r="G1488" t="str">
        <f>IFERROR(UPPER(TRIM(ESITI_QUESTIONARI!AI1488)),"")</f>
        <v/>
      </c>
      <c r="H1488" s="8" t="str">
        <f>IF(C1488="","",IF(ISERROR(AVERAGE(ESITI_QUESTIONARI!N1488:T1488,ESITI_QUESTIONARI!V1488:X1488,ESITI_QUESTIONARI!Z1488:AD1488,ESITI_QUESTIONARI!AF1488:AH1488,ESITI_QUESTIONARI!AJ1488:AL1488,ESITI_QUESTIONARI!AN1488,ESITI_QUESTIONARI!AQ1488)),"NON RISPONDE",AVERAGE(ESITI_QUESTIONARI!N1488:T1488,ESITI_QUESTIONARI!V1488:X1488,ESITI_QUESTIONARI!Z1488:AD1488,ESITI_QUESTIONARI!AF1488:AH1488,ESITI_QUESTIONARI!AJ1488:AL1488,ESITI_QUESTIONARI!AN1488,ESITI_QUESTIONARI!AQ1488)))</f>
        <v/>
      </c>
    </row>
    <row r="1489" spans="1:8">
      <c r="A1489" t="str">
        <f>IF(ESITI_QUESTIONARI!A1489="","",TRIM(ESITI_QUESTIONARI!A1489))</f>
        <v/>
      </c>
      <c r="B1489" t="str">
        <f t="shared" si="24"/>
        <v/>
      </c>
      <c r="C1489" t="str">
        <f>IF(ESITI_QUESTIONARI!C1489="","",TRIM(ESITI_QUESTIONARI!C1489))</f>
        <v/>
      </c>
      <c r="D1489" t="str">
        <f>IFERROR(UPPER(TRIM(ESITI_QUESTIONARI!U1489)),"")</f>
        <v/>
      </c>
      <c r="E1489" t="str">
        <f>IFERROR(UPPER(TRIM(ESITI_QUESTIONARI!Y1489)),"")</f>
        <v/>
      </c>
      <c r="F1489" t="str">
        <f>IFERROR(UPPER(TRIM(ESITI_QUESTIONARI!AE1489)),"")</f>
        <v/>
      </c>
      <c r="G1489" t="str">
        <f>IFERROR(UPPER(TRIM(ESITI_QUESTIONARI!AI1489)),"")</f>
        <v/>
      </c>
      <c r="H1489" s="8" t="str">
        <f>IF(C1489="","",IF(ISERROR(AVERAGE(ESITI_QUESTIONARI!N1489:T1489,ESITI_QUESTIONARI!V1489:X1489,ESITI_QUESTIONARI!Z1489:AD1489,ESITI_QUESTIONARI!AF1489:AH1489,ESITI_QUESTIONARI!AJ1489:AL1489,ESITI_QUESTIONARI!AN1489,ESITI_QUESTIONARI!AQ1489)),"NON RISPONDE",AVERAGE(ESITI_QUESTIONARI!N1489:T1489,ESITI_QUESTIONARI!V1489:X1489,ESITI_QUESTIONARI!Z1489:AD1489,ESITI_QUESTIONARI!AF1489:AH1489,ESITI_QUESTIONARI!AJ1489:AL1489,ESITI_QUESTIONARI!AN1489,ESITI_QUESTIONARI!AQ1489)))</f>
        <v/>
      </c>
    </row>
    <row r="1490" spans="1:8">
      <c r="A1490" t="str">
        <f>IF(ESITI_QUESTIONARI!A1490="","",TRIM(ESITI_QUESTIONARI!A1490))</f>
        <v/>
      </c>
      <c r="B1490" t="str">
        <f t="shared" si="24"/>
        <v/>
      </c>
      <c r="C1490" t="str">
        <f>IF(ESITI_QUESTIONARI!C1490="","",TRIM(ESITI_QUESTIONARI!C1490))</f>
        <v/>
      </c>
      <c r="D1490" t="str">
        <f>IFERROR(UPPER(TRIM(ESITI_QUESTIONARI!U1490)),"")</f>
        <v/>
      </c>
      <c r="E1490" t="str">
        <f>IFERROR(UPPER(TRIM(ESITI_QUESTIONARI!Y1490)),"")</f>
        <v/>
      </c>
      <c r="F1490" t="str">
        <f>IFERROR(UPPER(TRIM(ESITI_QUESTIONARI!AE1490)),"")</f>
        <v/>
      </c>
      <c r="G1490" t="str">
        <f>IFERROR(UPPER(TRIM(ESITI_QUESTIONARI!AI1490)),"")</f>
        <v/>
      </c>
      <c r="H1490" s="8" t="str">
        <f>IF(C1490="","",IF(ISERROR(AVERAGE(ESITI_QUESTIONARI!N1490:T1490,ESITI_QUESTIONARI!V1490:X1490,ESITI_QUESTIONARI!Z1490:AD1490,ESITI_QUESTIONARI!AF1490:AH1490,ESITI_QUESTIONARI!AJ1490:AL1490,ESITI_QUESTIONARI!AN1490,ESITI_QUESTIONARI!AQ1490)),"NON RISPONDE",AVERAGE(ESITI_QUESTIONARI!N1490:T1490,ESITI_QUESTIONARI!V1490:X1490,ESITI_QUESTIONARI!Z1490:AD1490,ESITI_QUESTIONARI!AF1490:AH1490,ESITI_QUESTIONARI!AJ1490:AL1490,ESITI_QUESTIONARI!AN1490,ESITI_QUESTIONARI!AQ1490)))</f>
        <v/>
      </c>
    </row>
    <row r="1491" spans="1:8">
      <c r="A1491" t="str">
        <f>IF(ESITI_QUESTIONARI!A1491="","",TRIM(ESITI_QUESTIONARI!A1491))</f>
        <v/>
      </c>
      <c r="B1491" t="str">
        <f t="shared" si="24"/>
        <v/>
      </c>
      <c r="C1491" t="str">
        <f>IF(ESITI_QUESTIONARI!C1491="","",TRIM(ESITI_QUESTIONARI!C1491))</f>
        <v/>
      </c>
      <c r="D1491" t="str">
        <f>IFERROR(UPPER(TRIM(ESITI_QUESTIONARI!U1491)),"")</f>
        <v/>
      </c>
      <c r="E1491" t="str">
        <f>IFERROR(UPPER(TRIM(ESITI_QUESTIONARI!Y1491)),"")</f>
        <v/>
      </c>
      <c r="F1491" t="str">
        <f>IFERROR(UPPER(TRIM(ESITI_QUESTIONARI!AE1491)),"")</f>
        <v/>
      </c>
      <c r="G1491" t="str">
        <f>IFERROR(UPPER(TRIM(ESITI_QUESTIONARI!AI1491)),"")</f>
        <v/>
      </c>
      <c r="H1491" s="8" t="str">
        <f>IF(C1491="","",IF(ISERROR(AVERAGE(ESITI_QUESTIONARI!N1491:T1491,ESITI_QUESTIONARI!V1491:X1491,ESITI_QUESTIONARI!Z1491:AD1491,ESITI_QUESTIONARI!AF1491:AH1491,ESITI_QUESTIONARI!AJ1491:AL1491,ESITI_QUESTIONARI!AN1491,ESITI_QUESTIONARI!AQ1491)),"NON RISPONDE",AVERAGE(ESITI_QUESTIONARI!N1491:T1491,ESITI_QUESTIONARI!V1491:X1491,ESITI_QUESTIONARI!Z1491:AD1491,ESITI_QUESTIONARI!AF1491:AH1491,ESITI_QUESTIONARI!AJ1491:AL1491,ESITI_QUESTIONARI!AN1491,ESITI_QUESTIONARI!AQ1491)))</f>
        <v/>
      </c>
    </row>
    <row r="1492" spans="1:8">
      <c r="A1492" t="str">
        <f>IF(ESITI_QUESTIONARI!A1492="","",TRIM(ESITI_QUESTIONARI!A1492))</f>
        <v/>
      </c>
      <c r="B1492" t="str">
        <f t="shared" si="24"/>
        <v/>
      </c>
      <c r="C1492" t="str">
        <f>IF(ESITI_QUESTIONARI!C1492="","",TRIM(ESITI_QUESTIONARI!C1492))</f>
        <v/>
      </c>
      <c r="D1492" t="str">
        <f>IFERROR(UPPER(TRIM(ESITI_QUESTIONARI!U1492)),"")</f>
        <v/>
      </c>
      <c r="E1492" t="str">
        <f>IFERROR(UPPER(TRIM(ESITI_QUESTIONARI!Y1492)),"")</f>
        <v/>
      </c>
      <c r="F1492" t="str">
        <f>IFERROR(UPPER(TRIM(ESITI_QUESTIONARI!AE1492)),"")</f>
        <v/>
      </c>
      <c r="G1492" t="str">
        <f>IFERROR(UPPER(TRIM(ESITI_QUESTIONARI!AI1492)),"")</f>
        <v/>
      </c>
      <c r="H1492" s="8" t="str">
        <f>IF(C1492="","",IF(ISERROR(AVERAGE(ESITI_QUESTIONARI!N1492:T1492,ESITI_QUESTIONARI!V1492:X1492,ESITI_QUESTIONARI!Z1492:AD1492,ESITI_QUESTIONARI!AF1492:AH1492,ESITI_QUESTIONARI!AJ1492:AL1492,ESITI_QUESTIONARI!AN1492,ESITI_QUESTIONARI!AQ1492)),"NON RISPONDE",AVERAGE(ESITI_QUESTIONARI!N1492:T1492,ESITI_QUESTIONARI!V1492:X1492,ESITI_QUESTIONARI!Z1492:AD1492,ESITI_QUESTIONARI!AF1492:AH1492,ESITI_QUESTIONARI!AJ1492:AL1492,ESITI_QUESTIONARI!AN1492,ESITI_QUESTIONARI!AQ1492)))</f>
        <v/>
      </c>
    </row>
    <row r="1493" spans="1:8">
      <c r="A1493" t="str">
        <f>IF(ESITI_QUESTIONARI!A1493="","",TRIM(ESITI_QUESTIONARI!A1493))</f>
        <v/>
      </c>
      <c r="B1493" t="str">
        <f t="shared" si="24"/>
        <v/>
      </c>
      <c r="C1493" t="str">
        <f>IF(ESITI_QUESTIONARI!C1493="","",TRIM(ESITI_QUESTIONARI!C1493))</f>
        <v/>
      </c>
      <c r="D1493" t="str">
        <f>IFERROR(UPPER(TRIM(ESITI_QUESTIONARI!U1493)),"")</f>
        <v/>
      </c>
      <c r="E1493" t="str">
        <f>IFERROR(UPPER(TRIM(ESITI_QUESTIONARI!Y1493)),"")</f>
        <v/>
      </c>
      <c r="F1493" t="str">
        <f>IFERROR(UPPER(TRIM(ESITI_QUESTIONARI!AE1493)),"")</f>
        <v/>
      </c>
      <c r="G1493" t="str">
        <f>IFERROR(UPPER(TRIM(ESITI_QUESTIONARI!AI1493)),"")</f>
        <v/>
      </c>
      <c r="H1493" s="8" t="str">
        <f>IF(C1493="","",IF(ISERROR(AVERAGE(ESITI_QUESTIONARI!N1493:T1493,ESITI_QUESTIONARI!V1493:X1493,ESITI_QUESTIONARI!Z1493:AD1493,ESITI_QUESTIONARI!AF1493:AH1493,ESITI_QUESTIONARI!AJ1493:AL1493,ESITI_QUESTIONARI!AN1493,ESITI_QUESTIONARI!AQ1493)),"NON RISPONDE",AVERAGE(ESITI_QUESTIONARI!N1493:T1493,ESITI_QUESTIONARI!V1493:X1493,ESITI_QUESTIONARI!Z1493:AD1493,ESITI_QUESTIONARI!AF1493:AH1493,ESITI_QUESTIONARI!AJ1493:AL1493,ESITI_QUESTIONARI!AN1493,ESITI_QUESTIONARI!AQ1493)))</f>
        <v/>
      </c>
    </row>
    <row r="1494" spans="1:8">
      <c r="A1494" t="str">
        <f>IF(ESITI_QUESTIONARI!A1494="","",TRIM(ESITI_QUESTIONARI!A1494))</f>
        <v/>
      </c>
      <c r="B1494" t="str">
        <f t="shared" si="24"/>
        <v/>
      </c>
      <c r="C1494" t="str">
        <f>IF(ESITI_QUESTIONARI!C1494="","",TRIM(ESITI_QUESTIONARI!C1494))</f>
        <v/>
      </c>
      <c r="D1494" t="str">
        <f>IFERROR(UPPER(TRIM(ESITI_QUESTIONARI!U1494)),"")</f>
        <v/>
      </c>
      <c r="E1494" t="str">
        <f>IFERROR(UPPER(TRIM(ESITI_QUESTIONARI!Y1494)),"")</f>
        <v/>
      </c>
      <c r="F1494" t="str">
        <f>IFERROR(UPPER(TRIM(ESITI_QUESTIONARI!AE1494)),"")</f>
        <v/>
      </c>
      <c r="G1494" t="str">
        <f>IFERROR(UPPER(TRIM(ESITI_QUESTIONARI!AI1494)),"")</f>
        <v/>
      </c>
      <c r="H1494" s="8" t="str">
        <f>IF(C1494="","",IF(ISERROR(AVERAGE(ESITI_QUESTIONARI!N1494:T1494,ESITI_QUESTIONARI!V1494:X1494,ESITI_QUESTIONARI!Z1494:AD1494,ESITI_QUESTIONARI!AF1494:AH1494,ESITI_QUESTIONARI!AJ1494:AL1494,ESITI_QUESTIONARI!AN1494,ESITI_QUESTIONARI!AQ1494)),"NON RISPONDE",AVERAGE(ESITI_QUESTIONARI!N1494:T1494,ESITI_QUESTIONARI!V1494:X1494,ESITI_QUESTIONARI!Z1494:AD1494,ESITI_QUESTIONARI!AF1494:AH1494,ESITI_QUESTIONARI!AJ1494:AL1494,ESITI_QUESTIONARI!AN1494,ESITI_QUESTIONARI!AQ1494)))</f>
        <v/>
      </c>
    </row>
    <row r="1495" spans="1:8">
      <c r="A1495" t="str">
        <f>IF(ESITI_QUESTIONARI!A1495="","",TRIM(ESITI_QUESTIONARI!A1495))</f>
        <v/>
      </c>
      <c r="B1495" t="str">
        <f t="shared" si="24"/>
        <v/>
      </c>
      <c r="C1495" t="str">
        <f>IF(ESITI_QUESTIONARI!C1495="","",TRIM(ESITI_QUESTIONARI!C1495))</f>
        <v/>
      </c>
      <c r="D1495" t="str">
        <f>IFERROR(UPPER(TRIM(ESITI_QUESTIONARI!U1495)),"")</f>
        <v/>
      </c>
      <c r="E1495" t="str">
        <f>IFERROR(UPPER(TRIM(ESITI_QUESTIONARI!Y1495)),"")</f>
        <v/>
      </c>
      <c r="F1495" t="str">
        <f>IFERROR(UPPER(TRIM(ESITI_QUESTIONARI!AE1495)),"")</f>
        <v/>
      </c>
      <c r="G1495" t="str">
        <f>IFERROR(UPPER(TRIM(ESITI_QUESTIONARI!AI1495)),"")</f>
        <v/>
      </c>
      <c r="H1495" s="8" t="str">
        <f>IF(C1495="","",IF(ISERROR(AVERAGE(ESITI_QUESTIONARI!N1495:T1495,ESITI_QUESTIONARI!V1495:X1495,ESITI_QUESTIONARI!Z1495:AD1495,ESITI_QUESTIONARI!AF1495:AH1495,ESITI_QUESTIONARI!AJ1495:AL1495,ESITI_QUESTIONARI!AN1495,ESITI_QUESTIONARI!AQ1495)),"NON RISPONDE",AVERAGE(ESITI_QUESTIONARI!N1495:T1495,ESITI_QUESTIONARI!V1495:X1495,ESITI_QUESTIONARI!Z1495:AD1495,ESITI_QUESTIONARI!AF1495:AH1495,ESITI_QUESTIONARI!AJ1495:AL1495,ESITI_QUESTIONARI!AN1495,ESITI_QUESTIONARI!AQ1495)))</f>
        <v/>
      </c>
    </row>
    <row r="1496" spans="1:8">
      <c r="A1496" t="str">
        <f>IF(ESITI_QUESTIONARI!A1496="","",TRIM(ESITI_QUESTIONARI!A1496))</f>
        <v/>
      </c>
      <c r="B1496" t="str">
        <f t="shared" si="24"/>
        <v/>
      </c>
      <c r="C1496" t="str">
        <f>IF(ESITI_QUESTIONARI!C1496="","",TRIM(ESITI_QUESTIONARI!C1496))</f>
        <v/>
      </c>
      <c r="D1496" t="str">
        <f>IFERROR(UPPER(TRIM(ESITI_QUESTIONARI!U1496)),"")</f>
        <v/>
      </c>
      <c r="E1496" t="str">
        <f>IFERROR(UPPER(TRIM(ESITI_QUESTIONARI!Y1496)),"")</f>
        <v/>
      </c>
      <c r="F1496" t="str">
        <f>IFERROR(UPPER(TRIM(ESITI_QUESTIONARI!AE1496)),"")</f>
        <v/>
      </c>
      <c r="G1496" t="str">
        <f>IFERROR(UPPER(TRIM(ESITI_QUESTIONARI!AI1496)),"")</f>
        <v/>
      </c>
      <c r="H1496" s="8" t="str">
        <f>IF(C1496="","",IF(ISERROR(AVERAGE(ESITI_QUESTIONARI!N1496:T1496,ESITI_QUESTIONARI!V1496:X1496,ESITI_QUESTIONARI!Z1496:AD1496,ESITI_QUESTIONARI!AF1496:AH1496,ESITI_QUESTIONARI!AJ1496:AL1496,ESITI_QUESTIONARI!AN1496,ESITI_QUESTIONARI!AQ1496)),"NON RISPONDE",AVERAGE(ESITI_QUESTIONARI!N1496:T1496,ESITI_QUESTIONARI!V1496:X1496,ESITI_QUESTIONARI!Z1496:AD1496,ESITI_QUESTIONARI!AF1496:AH1496,ESITI_QUESTIONARI!AJ1496:AL1496,ESITI_QUESTIONARI!AN1496,ESITI_QUESTIONARI!AQ1496)))</f>
        <v/>
      </c>
    </row>
    <row r="1497" spans="1:8">
      <c r="A1497" t="str">
        <f>IF(ESITI_QUESTIONARI!A1497="","",TRIM(ESITI_QUESTIONARI!A1497))</f>
        <v/>
      </c>
      <c r="B1497" t="str">
        <f t="shared" si="24"/>
        <v/>
      </c>
      <c r="C1497" t="str">
        <f>IF(ESITI_QUESTIONARI!C1497="","",TRIM(ESITI_QUESTIONARI!C1497))</f>
        <v/>
      </c>
      <c r="D1497" t="str">
        <f>IFERROR(UPPER(TRIM(ESITI_QUESTIONARI!U1497)),"")</f>
        <v/>
      </c>
      <c r="E1497" t="str">
        <f>IFERROR(UPPER(TRIM(ESITI_QUESTIONARI!Y1497)),"")</f>
        <v/>
      </c>
      <c r="F1497" t="str">
        <f>IFERROR(UPPER(TRIM(ESITI_QUESTIONARI!AE1497)),"")</f>
        <v/>
      </c>
      <c r="G1497" t="str">
        <f>IFERROR(UPPER(TRIM(ESITI_QUESTIONARI!AI1497)),"")</f>
        <v/>
      </c>
      <c r="H1497" s="8" t="str">
        <f>IF(C1497="","",IF(ISERROR(AVERAGE(ESITI_QUESTIONARI!N1497:T1497,ESITI_QUESTIONARI!V1497:X1497,ESITI_QUESTIONARI!Z1497:AD1497,ESITI_QUESTIONARI!AF1497:AH1497,ESITI_QUESTIONARI!AJ1497:AL1497,ESITI_QUESTIONARI!AN1497,ESITI_QUESTIONARI!AQ1497)),"NON RISPONDE",AVERAGE(ESITI_QUESTIONARI!N1497:T1497,ESITI_QUESTIONARI!V1497:X1497,ESITI_QUESTIONARI!Z1497:AD1497,ESITI_QUESTIONARI!AF1497:AH1497,ESITI_QUESTIONARI!AJ1497:AL1497,ESITI_QUESTIONARI!AN1497,ESITI_QUESTIONARI!AQ1497)))</f>
        <v/>
      </c>
    </row>
    <row r="1498" spans="1:8">
      <c r="A1498" t="str">
        <f>IF(ESITI_QUESTIONARI!A1498="","",TRIM(ESITI_QUESTIONARI!A1498))</f>
        <v/>
      </c>
      <c r="B1498" t="str">
        <f t="shared" si="24"/>
        <v/>
      </c>
      <c r="C1498" t="str">
        <f>IF(ESITI_QUESTIONARI!C1498="","",TRIM(ESITI_QUESTIONARI!C1498))</f>
        <v/>
      </c>
      <c r="D1498" t="str">
        <f>IFERROR(UPPER(TRIM(ESITI_QUESTIONARI!U1498)),"")</f>
        <v/>
      </c>
      <c r="E1498" t="str">
        <f>IFERROR(UPPER(TRIM(ESITI_QUESTIONARI!Y1498)),"")</f>
        <v/>
      </c>
      <c r="F1498" t="str">
        <f>IFERROR(UPPER(TRIM(ESITI_QUESTIONARI!AE1498)),"")</f>
        <v/>
      </c>
      <c r="G1498" t="str">
        <f>IFERROR(UPPER(TRIM(ESITI_QUESTIONARI!AI1498)),"")</f>
        <v/>
      </c>
      <c r="H1498" s="8" t="str">
        <f>IF(C1498="","",IF(ISERROR(AVERAGE(ESITI_QUESTIONARI!N1498:T1498,ESITI_QUESTIONARI!V1498:X1498,ESITI_QUESTIONARI!Z1498:AD1498,ESITI_QUESTIONARI!AF1498:AH1498,ESITI_QUESTIONARI!AJ1498:AL1498,ESITI_QUESTIONARI!AN1498,ESITI_QUESTIONARI!AQ1498)),"NON RISPONDE",AVERAGE(ESITI_QUESTIONARI!N1498:T1498,ESITI_QUESTIONARI!V1498:X1498,ESITI_QUESTIONARI!Z1498:AD1498,ESITI_QUESTIONARI!AF1498:AH1498,ESITI_QUESTIONARI!AJ1498:AL1498,ESITI_QUESTIONARI!AN1498,ESITI_QUESTIONARI!AQ1498)))</f>
        <v/>
      </c>
    </row>
    <row r="1499" spans="1:8">
      <c r="A1499" t="str">
        <f>IF(ESITI_QUESTIONARI!A1499="","",TRIM(ESITI_QUESTIONARI!A1499))</f>
        <v/>
      </c>
      <c r="B1499" t="str">
        <f t="shared" si="24"/>
        <v/>
      </c>
      <c r="C1499" t="str">
        <f>IF(ESITI_QUESTIONARI!C1499="","",TRIM(ESITI_QUESTIONARI!C1499))</f>
        <v/>
      </c>
      <c r="D1499" t="str">
        <f>IFERROR(UPPER(TRIM(ESITI_QUESTIONARI!U1499)),"")</f>
        <v/>
      </c>
      <c r="E1499" t="str">
        <f>IFERROR(UPPER(TRIM(ESITI_QUESTIONARI!Y1499)),"")</f>
        <v/>
      </c>
      <c r="F1499" t="str">
        <f>IFERROR(UPPER(TRIM(ESITI_QUESTIONARI!AE1499)),"")</f>
        <v/>
      </c>
      <c r="G1499" t="str">
        <f>IFERROR(UPPER(TRIM(ESITI_QUESTIONARI!AI1499)),"")</f>
        <v/>
      </c>
      <c r="H1499" s="8" t="str">
        <f>IF(C1499="","",IF(ISERROR(AVERAGE(ESITI_QUESTIONARI!N1499:T1499,ESITI_QUESTIONARI!V1499:X1499,ESITI_QUESTIONARI!Z1499:AD1499,ESITI_QUESTIONARI!AF1499:AH1499,ESITI_QUESTIONARI!AJ1499:AL1499,ESITI_QUESTIONARI!AN1499,ESITI_QUESTIONARI!AQ1499)),"NON RISPONDE",AVERAGE(ESITI_QUESTIONARI!N1499:T1499,ESITI_QUESTIONARI!V1499:X1499,ESITI_QUESTIONARI!Z1499:AD1499,ESITI_QUESTIONARI!AF1499:AH1499,ESITI_QUESTIONARI!AJ1499:AL1499,ESITI_QUESTIONARI!AN1499,ESITI_QUESTIONARI!AQ1499)))</f>
        <v/>
      </c>
    </row>
    <row r="1500" spans="1:8">
      <c r="A1500" t="str">
        <f>IF(ESITI_QUESTIONARI!A1500="","",TRIM(ESITI_QUESTIONARI!A1500))</f>
        <v/>
      </c>
      <c r="B1500" t="str">
        <f t="shared" si="24"/>
        <v/>
      </c>
      <c r="C1500" t="str">
        <f>IF(ESITI_QUESTIONARI!C1500="","",TRIM(ESITI_QUESTIONARI!C1500))</f>
        <v/>
      </c>
      <c r="D1500" t="str">
        <f>IFERROR(UPPER(TRIM(ESITI_QUESTIONARI!U1500)),"")</f>
        <v/>
      </c>
      <c r="E1500" t="str">
        <f>IFERROR(UPPER(TRIM(ESITI_QUESTIONARI!Y1500)),"")</f>
        <v/>
      </c>
      <c r="F1500" t="str">
        <f>IFERROR(UPPER(TRIM(ESITI_QUESTIONARI!AE1500)),"")</f>
        <v/>
      </c>
      <c r="G1500" t="str">
        <f>IFERROR(UPPER(TRIM(ESITI_QUESTIONARI!AI1500)),"")</f>
        <v/>
      </c>
      <c r="H1500" s="8" t="str">
        <f>IF(C1500="","",IF(ISERROR(AVERAGE(ESITI_QUESTIONARI!N1500:T1500,ESITI_QUESTIONARI!V1500:X1500,ESITI_QUESTIONARI!Z1500:AD1500,ESITI_QUESTIONARI!AF1500:AH1500,ESITI_QUESTIONARI!AJ1500:AL1500,ESITI_QUESTIONARI!AN1500,ESITI_QUESTIONARI!AQ1500)),"NON RISPONDE",AVERAGE(ESITI_QUESTIONARI!N1500:T1500,ESITI_QUESTIONARI!V1500:X1500,ESITI_QUESTIONARI!Z1500:AD1500,ESITI_QUESTIONARI!AF1500:AH1500,ESITI_QUESTIONARI!AJ1500:AL1500,ESITI_QUESTIONARI!AN1500,ESITI_QUESTIONARI!AQ1500)))</f>
        <v/>
      </c>
    </row>
    <row r="1501" spans="1:8">
      <c r="A1501" t="str">
        <f>IF(ESITI_QUESTIONARI!A1501="","",TRIM(ESITI_QUESTIONARI!A1501))</f>
        <v/>
      </c>
      <c r="B1501" t="str">
        <f t="shared" si="24"/>
        <v/>
      </c>
      <c r="C1501" t="str">
        <f>IF(ESITI_QUESTIONARI!C1501="","",TRIM(ESITI_QUESTIONARI!C1501))</f>
        <v/>
      </c>
      <c r="D1501" t="str">
        <f>IFERROR(UPPER(TRIM(ESITI_QUESTIONARI!U1501)),"")</f>
        <v/>
      </c>
      <c r="E1501" t="str">
        <f>IFERROR(UPPER(TRIM(ESITI_QUESTIONARI!Y1501)),"")</f>
        <v/>
      </c>
      <c r="F1501" t="str">
        <f>IFERROR(UPPER(TRIM(ESITI_QUESTIONARI!AE1501)),"")</f>
        <v/>
      </c>
      <c r="G1501" t="str">
        <f>IFERROR(UPPER(TRIM(ESITI_QUESTIONARI!AI1501)),"")</f>
        <v/>
      </c>
      <c r="H1501" s="8" t="str">
        <f>IF(C1501="","",IF(ISERROR(AVERAGE(ESITI_QUESTIONARI!N1501:T1501,ESITI_QUESTIONARI!V1501:X1501,ESITI_QUESTIONARI!Z1501:AD1501,ESITI_QUESTIONARI!AF1501:AH1501,ESITI_QUESTIONARI!AJ1501:AL1501,ESITI_QUESTIONARI!AN1501,ESITI_QUESTIONARI!AQ1501)),"NON RISPONDE",AVERAGE(ESITI_QUESTIONARI!N1501:T1501,ESITI_QUESTIONARI!V1501:X1501,ESITI_QUESTIONARI!Z1501:AD1501,ESITI_QUESTIONARI!AF1501:AH1501,ESITI_QUESTIONARI!AJ1501:AL1501,ESITI_QUESTIONARI!AN1501,ESITI_QUESTIONARI!AQ1501)))</f>
        <v/>
      </c>
    </row>
    <row r="1502" spans="1:8">
      <c r="A1502" t="str">
        <f>IF(ESITI_QUESTIONARI!A1502="","",TRIM(ESITI_QUESTIONARI!A1502))</f>
        <v/>
      </c>
      <c r="B1502" t="str">
        <f t="shared" si="24"/>
        <v/>
      </c>
      <c r="C1502" t="str">
        <f>IF(ESITI_QUESTIONARI!C1502="","",TRIM(ESITI_QUESTIONARI!C1502))</f>
        <v/>
      </c>
      <c r="D1502" t="str">
        <f>IFERROR(UPPER(TRIM(ESITI_QUESTIONARI!U1502)),"")</f>
        <v/>
      </c>
      <c r="E1502" t="str">
        <f>IFERROR(UPPER(TRIM(ESITI_QUESTIONARI!Y1502)),"")</f>
        <v/>
      </c>
      <c r="F1502" t="str">
        <f>IFERROR(UPPER(TRIM(ESITI_QUESTIONARI!AE1502)),"")</f>
        <v/>
      </c>
      <c r="G1502" t="str">
        <f>IFERROR(UPPER(TRIM(ESITI_QUESTIONARI!AI1502)),"")</f>
        <v/>
      </c>
      <c r="H1502" s="8" t="str">
        <f>IF(C1502="","",IF(ISERROR(AVERAGE(ESITI_QUESTIONARI!N1502:T1502,ESITI_QUESTIONARI!V1502:X1502,ESITI_QUESTIONARI!Z1502:AD1502,ESITI_QUESTIONARI!AF1502:AH1502,ESITI_QUESTIONARI!AJ1502:AL1502,ESITI_QUESTIONARI!AN1502,ESITI_QUESTIONARI!AQ1502)),"NON RISPONDE",AVERAGE(ESITI_QUESTIONARI!N1502:T1502,ESITI_QUESTIONARI!V1502:X1502,ESITI_QUESTIONARI!Z1502:AD1502,ESITI_QUESTIONARI!AF1502:AH1502,ESITI_QUESTIONARI!AJ1502:AL1502,ESITI_QUESTIONARI!AN1502,ESITI_QUESTIONARI!AQ1502)))</f>
        <v/>
      </c>
    </row>
    <row r="1503" spans="1:8">
      <c r="A1503" t="str">
        <f>IF(ESITI_QUESTIONARI!A1503="","",TRIM(ESITI_QUESTIONARI!A1503))</f>
        <v/>
      </c>
      <c r="B1503" t="str">
        <f t="shared" si="24"/>
        <v/>
      </c>
      <c r="C1503" t="str">
        <f>IF(ESITI_QUESTIONARI!C1503="","",TRIM(ESITI_QUESTIONARI!C1503))</f>
        <v/>
      </c>
      <c r="D1503" t="str">
        <f>IFERROR(UPPER(TRIM(ESITI_QUESTIONARI!U1503)),"")</f>
        <v/>
      </c>
      <c r="E1503" t="str">
        <f>IFERROR(UPPER(TRIM(ESITI_QUESTIONARI!Y1503)),"")</f>
        <v/>
      </c>
      <c r="F1503" t="str">
        <f>IFERROR(UPPER(TRIM(ESITI_QUESTIONARI!AE1503)),"")</f>
        <v/>
      </c>
      <c r="G1503" t="str">
        <f>IFERROR(UPPER(TRIM(ESITI_QUESTIONARI!AI1503)),"")</f>
        <v/>
      </c>
      <c r="H1503" s="8" t="str">
        <f>IF(C1503="","",IF(ISERROR(AVERAGE(ESITI_QUESTIONARI!N1503:T1503,ESITI_QUESTIONARI!V1503:X1503,ESITI_QUESTIONARI!Z1503:AD1503,ESITI_QUESTIONARI!AF1503:AH1503,ESITI_QUESTIONARI!AJ1503:AL1503,ESITI_QUESTIONARI!AN1503,ESITI_QUESTIONARI!AQ1503)),"NON RISPONDE",AVERAGE(ESITI_QUESTIONARI!N1503:T1503,ESITI_QUESTIONARI!V1503:X1503,ESITI_QUESTIONARI!Z1503:AD1503,ESITI_QUESTIONARI!AF1503:AH1503,ESITI_QUESTIONARI!AJ1503:AL1503,ESITI_QUESTIONARI!AN1503,ESITI_QUESTIONARI!AQ1503)))</f>
        <v/>
      </c>
    </row>
    <row r="1504" spans="1:8">
      <c r="A1504" t="str">
        <f>IF(ESITI_QUESTIONARI!A1504="","",TRIM(ESITI_QUESTIONARI!A1504))</f>
        <v/>
      </c>
      <c r="B1504" t="str">
        <f t="shared" si="24"/>
        <v/>
      </c>
      <c r="C1504" t="str">
        <f>IF(ESITI_QUESTIONARI!C1504="","",TRIM(ESITI_QUESTIONARI!C1504))</f>
        <v/>
      </c>
      <c r="D1504" t="str">
        <f>IFERROR(UPPER(TRIM(ESITI_QUESTIONARI!U1504)),"")</f>
        <v/>
      </c>
      <c r="E1504" t="str">
        <f>IFERROR(UPPER(TRIM(ESITI_QUESTIONARI!Y1504)),"")</f>
        <v/>
      </c>
      <c r="F1504" t="str">
        <f>IFERROR(UPPER(TRIM(ESITI_QUESTIONARI!AE1504)),"")</f>
        <v/>
      </c>
      <c r="G1504" t="str">
        <f>IFERROR(UPPER(TRIM(ESITI_QUESTIONARI!AI1504)),"")</f>
        <v/>
      </c>
      <c r="H1504" s="8" t="str">
        <f>IF(C1504="","",IF(ISERROR(AVERAGE(ESITI_QUESTIONARI!N1504:T1504,ESITI_QUESTIONARI!V1504:X1504,ESITI_QUESTIONARI!Z1504:AD1504,ESITI_QUESTIONARI!AF1504:AH1504,ESITI_QUESTIONARI!AJ1504:AL1504,ESITI_QUESTIONARI!AN1504,ESITI_QUESTIONARI!AQ1504)),"NON RISPONDE",AVERAGE(ESITI_QUESTIONARI!N1504:T1504,ESITI_QUESTIONARI!V1504:X1504,ESITI_QUESTIONARI!Z1504:AD1504,ESITI_QUESTIONARI!AF1504:AH1504,ESITI_QUESTIONARI!AJ1504:AL1504,ESITI_QUESTIONARI!AN1504,ESITI_QUESTIONARI!AQ1504)))</f>
        <v/>
      </c>
    </row>
    <row r="1505" spans="1:8">
      <c r="A1505" t="str">
        <f>IF(ESITI_QUESTIONARI!A1505="","",TRIM(ESITI_QUESTIONARI!A1505))</f>
        <v/>
      </c>
      <c r="B1505" t="str">
        <f t="shared" si="24"/>
        <v/>
      </c>
      <c r="C1505" t="str">
        <f>IF(ESITI_QUESTIONARI!C1505="","",TRIM(ESITI_QUESTIONARI!C1505))</f>
        <v/>
      </c>
      <c r="D1505" t="str">
        <f>IFERROR(UPPER(TRIM(ESITI_QUESTIONARI!U1505)),"")</f>
        <v/>
      </c>
      <c r="E1505" t="str">
        <f>IFERROR(UPPER(TRIM(ESITI_QUESTIONARI!Y1505)),"")</f>
        <v/>
      </c>
      <c r="F1505" t="str">
        <f>IFERROR(UPPER(TRIM(ESITI_QUESTIONARI!AE1505)),"")</f>
        <v/>
      </c>
      <c r="G1505" t="str">
        <f>IFERROR(UPPER(TRIM(ESITI_QUESTIONARI!AI1505)),"")</f>
        <v/>
      </c>
      <c r="H1505" s="8" t="str">
        <f>IF(C1505="","",IF(ISERROR(AVERAGE(ESITI_QUESTIONARI!N1505:T1505,ESITI_QUESTIONARI!V1505:X1505,ESITI_QUESTIONARI!Z1505:AD1505,ESITI_QUESTIONARI!AF1505:AH1505,ESITI_QUESTIONARI!AJ1505:AL1505,ESITI_QUESTIONARI!AN1505,ESITI_QUESTIONARI!AQ1505)),"NON RISPONDE",AVERAGE(ESITI_QUESTIONARI!N1505:T1505,ESITI_QUESTIONARI!V1505:X1505,ESITI_QUESTIONARI!Z1505:AD1505,ESITI_QUESTIONARI!AF1505:AH1505,ESITI_QUESTIONARI!AJ1505:AL1505,ESITI_QUESTIONARI!AN1505,ESITI_QUESTIONARI!AQ1505)))</f>
        <v/>
      </c>
    </row>
    <row r="1506" spans="1:8">
      <c r="A1506" t="str">
        <f>IF(ESITI_QUESTIONARI!A1506="","",TRIM(ESITI_QUESTIONARI!A1506))</f>
        <v/>
      </c>
      <c r="B1506" t="str">
        <f t="shared" si="24"/>
        <v/>
      </c>
      <c r="C1506" t="str">
        <f>IF(ESITI_QUESTIONARI!C1506="","",TRIM(ESITI_QUESTIONARI!C1506))</f>
        <v/>
      </c>
      <c r="D1506" t="str">
        <f>IFERROR(UPPER(TRIM(ESITI_QUESTIONARI!U1506)),"")</f>
        <v/>
      </c>
      <c r="E1506" t="str">
        <f>IFERROR(UPPER(TRIM(ESITI_QUESTIONARI!Y1506)),"")</f>
        <v/>
      </c>
      <c r="F1506" t="str">
        <f>IFERROR(UPPER(TRIM(ESITI_QUESTIONARI!AE1506)),"")</f>
        <v/>
      </c>
      <c r="G1506" t="str">
        <f>IFERROR(UPPER(TRIM(ESITI_QUESTIONARI!AI1506)),"")</f>
        <v/>
      </c>
      <c r="H1506" s="8" t="str">
        <f>IF(C1506="","",IF(ISERROR(AVERAGE(ESITI_QUESTIONARI!N1506:T1506,ESITI_QUESTIONARI!V1506:X1506,ESITI_QUESTIONARI!Z1506:AD1506,ESITI_QUESTIONARI!AF1506:AH1506,ESITI_QUESTIONARI!AJ1506:AL1506,ESITI_QUESTIONARI!AN1506,ESITI_QUESTIONARI!AQ1506)),"NON RISPONDE",AVERAGE(ESITI_QUESTIONARI!N1506:T1506,ESITI_QUESTIONARI!V1506:X1506,ESITI_QUESTIONARI!Z1506:AD1506,ESITI_QUESTIONARI!AF1506:AH1506,ESITI_QUESTIONARI!AJ1506:AL1506,ESITI_QUESTIONARI!AN1506,ESITI_QUESTIONARI!AQ1506)))</f>
        <v/>
      </c>
    </row>
    <row r="1507" spans="1:8">
      <c r="A1507" t="str">
        <f>IF(ESITI_QUESTIONARI!A1507="","",TRIM(ESITI_QUESTIONARI!A1507))</f>
        <v/>
      </c>
      <c r="B1507" t="str">
        <f t="shared" si="24"/>
        <v/>
      </c>
      <c r="C1507" t="str">
        <f>IF(ESITI_QUESTIONARI!C1507="","",TRIM(ESITI_QUESTIONARI!C1507))</f>
        <v/>
      </c>
      <c r="D1507" t="str">
        <f>IFERROR(UPPER(TRIM(ESITI_QUESTIONARI!U1507)),"")</f>
        <v/>
      </c>
      <c r="E1507" t="str">
        <f>IFERROR(UPPER(TRIM(ESITI_QUESTIONARI!Y1507)),"")</f>
        <v/>
      </c>
      <c r="F1507" t="str">
        <f>IFERROR(UPPER(TRIM(ESITI_QUESTIONARI!AE1507)),"")</f>
        <v/>
      </c>
      <c r="G1507" t="str">
        <f>IFERROR(UPPER(TRIM(ESITI_QUESTIONARI!AI1507)),"")</f>
        <v/>
      </c>
      <c r="H1507" s="8" t="str">
        <f>IF(C1507="","",IF(ISERROR(AVERAGE(ESITI_QUESTIONARI!N1507:T1507,ESITI_QUESTIONARI!V1507:X1507,ESITI_QUESTIONARI!Z1507:AD1507,ESITI_QUESTIONARI!AF1507:AH1507,ESITI_QUESTIONARI!AJ1507:AL1507,ESITI_QUESTIONARI!AN1507,ESITI_QUESTIONARI!AQ1507)),"NON RISPONDE",AVERAGE(ESITI_QUESTIONARI!N1507:T1507,ESITI_QUESTIONARI!V1507:X1507,ESITI_QUESTIONARI!Z1507:AD1507,ESITI_QUESTIONARI!AF1507:AH1507,ESITI_QUESTIONARI!AJ1507:AL1507,ESITI_QUESTIONARI!AN1507,ESITI_QUESTIONARI!AQ1507)))</f>
        <v/>
      </c>
    </row>
    <row r="1508" spans="1:8">
      <c r="A1508" t="str">
        <f>IF(ESITI_QUESTIONARI!A1508="","",TRIM(ESITI_QUESTIONARI!A1508))</f>
        <v/>
      </c>
      <c r="B1508" t="str">
        <f t="shared" si="24"/>
        <v/>
      </c>
      <c r="C1508" t="str">
        <f>IF(ESITI_QUESTIONARI!C1508="","",TRIM(ESITI_QUESTIONARI!C1508))</f>
        <v/>
      </c>
      <c r="D1508" t="str">
        <f>IFERROR(UPPER(TRIM(ESITI_QUESTIONARI!U1508)),"")</f>
        <v/>
      </c>
      <c r="E1508" t="str">
        <f>IFERROR(UPPER(TRIM(ESITI_QUESTIONARI!Y1508)),"")</f>
        <v/>
      </c>
      <c r="F1508" t="str">
        <f>IFERROR(UPPER(TRIM(ESITI_QUESTIONARI!AE1508)),"")</f>
        <v/>
      </c>
      <c r="G1508" t="str">
        <f>IFERROR(UPPER(TRIM(ESITI_QUESTIONARI!AI1508)),"")</f>
        <v/>
      </c>
      <c r="H1508" s="8" t="str">
        <f>IF(C1508="","",IF(ISERROR(AVERAGE(ESITI_QUESTIONARI!N1508:T1508,ESITI_QUESTIONARI!V1508:X1508,ESITI_QUESTIONARI!Z1508:AD1508,ESITI_QUESTIONARI!AF1508:AH1508,ESITI_QUESTIONARI!AJ1508:AL1508,ESITI_QUESTIONARI!AN1508,ESITI_QUESTIONARI!AQ1508)),"NON RISPONDE",AVERAGE(ESITI_QUESTIONARI!N1508:T1508,ESITI_QUESTIONARI!V1508:X1508,ESITI_QUESTIONARI!Z1508:AD1508,ESITI_QUESTIONARI!AF1508:AH1508,ESITI_QUESTIONARI!AJ1508:AL1508,ESITI_QUESTIONARI!AN1508,ESITI_QUESTIONARI!AQ1508)))</f>
        <v/>
      </c>
    </row>
    <row r="1509" spans="1:8">
      <c r="A1509" t="str">
        <f>IF(ESITI_QUESTIONARI!A1509="","",TRIM(ESITI_QUESTIONARI!A1509))</f>
        <v/>
      </c>
      <c r="B1509" t="str">
        <f t="shared" si="24"/>
        <v/>
      </c>
      <c r="C1509" t="str">
        <f>IF(ESITI_QUESTIONARI!C1509="","",TRIM(ESITI_QUESTIONARI!C1509))</f>
        <v/>
      </c>
      <c r="D1509" t="str">
        <f>IFERROR(UPPER(TRIM(ESITI_QUESTIONARI!U1509)),"")</f>
        <v/>
      </c>
      <c r="E1509" t="str">
        <f>IFERROR(UPPER(TRIM(ESITI_QUESTIONARI!Y1509)),"")</f>
        <v/>
      </c>
      <c r="F1509" t="str">
        <f>IFERROR(UPPER(TRIM(ESITI_QUESTIONARI!AE1509)),"")</f>
        <v/>
      </c>
      <c r="G1509" t="str">
        <f>IFERROR(UPPER(TRIM(ESITI_QUESTIONARI!AI1509)),"")</f>
        <v/>
      </c>
      <c r="H1509" s="8" t="str">
        <f>IF(C1509="","",IF(ISERROR(AVERAGE(ESITI_QUESTIONARI!N1509:T1509,ESITI_QUESTIONARI!V1509:X1509,ESITI_QUESTIONARI!Z1509:AD1509,ESITI_QUESTIONARI!AF1509:AH1509,ESITI_QUESTIONARI!AJ1509:AL1509,ESITI_QUESTIONARI!AN1509,ESITI_QUESTIONARI!AQ1509)),"NON RISPONDE",AVERAGE(ESITI_QUESTIONARI!N1509:T1509,ESITI_QUESTIONARI!V1509:X1509,ESITI_QUESTIONARI!Z1509:AD1509,ESITI_QUESTIONARI!AF1509:AH1509,ESITI_QUESTIONARI!AJ1509:AL1509,ESITI_QUESTIONARI!AN1509,ESITI_QUESTIONARI!AQ1509)))</f>
        <v/>
      </c>
    </row>
    <row r="1510" spans="1:8">
      <c r="A1510" t="str">
        <f>IF(ESITI_QUESTIONARI!A1510="","",TRIM(ESITI_QUESTIONARI!A1510))</f>
        <v/>
      </c>
      <c r="B1510" t="str">
        <f t="shared" si="24"/>
        <v/>
      </c>
      <c r="C1510" t="str">
        <f>IF(ESITI_QUESTIONARI!C1510="","",TRIM(ESITI_QUESTIONARI!C1510))</f>
        <v/>
      </c>
      <c r="D1510" t="str">
        <f>IFERROR(UPPER(TRIM(ESITI_QUESTIONARI!U1510)),"")</f>
        <v/>
      </c>
      <c r="E1510" t="str">
        <f>IFERROR(UPPER(TRIM(ESITI_QUESTIONARI!Y1510)),"")</f>
        <v/>
      </c>
      <c r="F1510" t="str">
        <f>IFERROR(UPPER(TRIM(ESITI_QUESTIONARI!AE1510)),"")</f>
        <v/>
      </c>
      <c r="G1510" t="str">
        <f>IFERROR(UPPER(TRIM(ESITI_QUESTIONARI!AI1510)),"")</f>
        <v/>
      </c>
      <c r="H1510" s="8" t="str">
        <f>IF(C1510="","",IF(ISERROR(AVERAGE(ESITI_QUESTIONARI!N1510:T1510,ESITI_QUESTIONARI!V1510:X1510,ESITI_QUESTIONARI!Z1510:AD1510,ESITI_QUESTIONARI!AF1510:AH1510,ESITI_QUESTIONARI!AJ1510:AL1510,ESITI_QUESTIONARI!AN1510,ESITI_QUESTIONARI!AQ1510)),"NON RISPONDE",AVERAGE(ESITI_QUESTIONARI!N1510:T1510,ESITI_QUESTIONARI!V1510:X1510,ESITI_QUESTIONARI!Z1510:AD1510,ESITI_QUESTIONARI!AF1510:AH1510,ESITI_QUESTIONARI!AJ1510:AL1510,ESITI_QUESTIONARI!AN1510,ESITI_QUESTIONARI!AQ1510)))</f>
        <v/>
      </c>
    </row>
    <row r="1511" spans="1:8">
      <c r="A1511" t="str">
        <f>IF(ESITI_QUESTIONARI!A1511="","",TRIM(ESITI_QUESTIONARI!A1511))</f>
        <v/>
      </c>
      <c r="B1511" t="str">
        <f t="shared" si="24"/>
        <v/>
      </c>
      <c r="C1511" t="str">
        <f>IF(ESITI_QUESTIONARI!C1511="","",TRIM(ESITI_QUESTIONARI!C1511))</f>
        <v/>
      </c>
      <c r="D1511" t="str">
        <f>IFERROR(UPPER(TRIM(ESITI_QUESTIONARI!U1511)),"")</f>
        <v/>
      </c>
      <c r="E1511" t="str">
        <f>IFERROR(UPPER(TRIM(ESITI_QUESTIONARI!Y1511)),"")</f>
        <v/>
      </c>
      <c r="F1511" t="str">
        <f>IFERROR(UPPER(TRIM(ESITI_QUESTIONARI!AE1511)),"")</f>
        <v/>
      </c>
      <c r="G1511" t="str">
        <f>IFERROR(UPPER(TRIM(ESITI_QUESTIONARI!AI1511)),"")</f>
        <v/>
      </c>
      <c r="H1511" s="8" t="str">
        <f>IF(C1511="","",IF(ISERROR(AVERAGE(ESITI_QUESTIONARI!N1511:T1511,ESITI_QUESTIONARI!V1511:X1511,ESITI_QUESTIONARI!Z1511:AD1511,ESITI_QUESTIONARI!AF1511:AH1511,ESITI_QUESTIONARI!AJ1511:AL1511,ESITI_QUESTIONARI!AN1511,ESITI_QUESTIONARI!AQ1511)),"NON RISPONDE",AVERAGE(ESITI_QUESTIONARI!N1511:T1511,ESITI_QUESTIONARI!V1511:X1511,ESITI_QUESTIONARI!Z1511:AD1511,ESITI_QUESTIONARI!AF1511:AH1511,ESITI_QUESTIONARI!AJ1511:AL1511,ESITI_QUESTIONARI!AN1511,ESITI_QUESTIONARI!AQ1511)))</f>
        <v/>
      </c>
    </row>
    <row r="1512" spans="1:8">
      <c r="A1512" t="str">
        <f>IF(ESITI_QUESTIONARI!A1512="","",TRIM(ESITI_QUESTIONARI!A1512))</f>
        <v/>
      </c>
      <c r="B1512" t="str">
        <f t="shared" si="24"/>
        <v/>
      </c>
      <c r="C1512" t="str">
        <f>IF(ESITI_QUESTIONARI!C1512="","",TRIM(ESITI_QUESTIONARI!C1512))</f>
        <v/>
      </c>
      <c r="D1512" t="str">
        <f>IFERROR(UPPER(TRIM(ESITI_QUESTIONARI!U1512)),"")</f>
        <v/>
      </c>
      <c r="E1512" t="str">
        <f>IFERROR(UPPER(TRIM(ESITI_QUESTIONARI!Y1512)),"")</f>
        <v/>
      </c>
      <c r="F1512" t="str">
        <f>IFERROR(UPPER(TRIM(ESITI_QUESTIONARI!AE1512)),"")</f>
        <v/>
      </c>
      <c r="G1512" t="str">
        <f>IFERROR(UPPER(TRIM(ESITI_QUESTIONARI!AI1512)),"")</f>
        <v/>
      </c>
      <c r="H1512" s="8" t="str">
        <f>IF(C1512="","",IF(ISERROR(AVERAGE(ESITI_QUESTIONARI!N1512:T1512,ESITI_QUESTIONARI!V1512:X1512,ESITI_QUESTIONARI!Z1512:AD1512,ESITI_QUESTIONARI!AF1512:AH1512,ESITI_QUESTIONARI!AJ1512:AL1512,ESITI_QUESTIONARI!AN1512,ESITI_QUESTIONARI!AQ1512)),"NON RISPONDE",AVERAGE(ESITI_QUESTIONARI!N1512:T1512,ESITI_QUESTIONARI!V1512:X1512,ESITI_QUESTIONARI!Z1512:AD1512,ESITI_QUESTIONARI!AF1512:AH1512,ESITI_QUESTIONARI!AJ1512:AL1512,ESITI_QUESTIONARI!AN1512,ESITI_QUESTIONARI!AQ1512)))</f>
        <v/>
      </c>
    </row>
    <row r="1513" spans="1:8">
      <c r="A1513" t="str">
        <f>IF(ESITI_QUESTIONARI!A1513="","",TRIM(ESITI_QUESTIONARI!A1513))</f>
        <v/>
      </c>
      <c r="B1513" t="str">
        <f t="shared" si="24"/>
        <v/>
      </c>
      <c r="C1513" t="str">
        <f>IF(ESITI_QUESTIONARI!C1513="","",TRIM(ESITI_QUESTIONARI!C1513))</f>
        <v/>
      </c>
      <c r="D1513" t="str">
        <f>IFERROR(UPPER(TRIM(ESITI_QUESTIONARI!U1513)),"")</f>
        <v/>
      </c>
      <c r="E1513" t="str">
        <f>IFERROR(UPPER(TRIM(ESITI_QUESTIONARI!Y1513)),"")</f>
        <v/>
      </c>
      <c r="F1513" t="str">
        <f>IFERROR(UPPER(TRIM(ESITI_QUESTIONARI!AE1513)),"")</f>
        <v/>
      </c>
      <c r="G1513" t="str">
        <f>IFERROR(UPPER(TRIM(ESITI_QUESTIONARI!AI1513)),"")</f>
        <v/>
      </c>
      <c r="H1513" s="8" t="str">
        <f>IF(C1513="","",IF(ISERROR(AVERAGE(ESITI_QUESTIONARI!N1513:T1513,ESITI_QUESTIONARI!V1513:X1513,ESITI_QUESTIONARI!Z1513:AD1513,ESITI_QUESTIONARI!AF1513:AH1513,ESITI_QUESTIONARI!AJ1513:AL1513,ESITI_QUESTIONARI!AN1513,ESITI_QUESTIONARI!AQ1513)),"NON RISPONDE",AVERAGE(ESITI_QUESTIONARI!N1513:T1513,ESITI_QUESTIONARI!V1513:X1513,ESITI_QUESTIONARI!Z1513:AD1513,ESITI_QUESTIONARI!AF1513:AH1513,ESITI_QUESTIONARI!AJ1513:AL1513,ESITI_QUESTIONARI!AN1513,ESITI_QUESTIONARI!AQ1513)))</f>
        <v/>
      </c>
    </row>
    <row r="1514" spans="1:8">
      <c r="A1514" t="str">
        <f>IF(ESITI_QUESTIONARI!A1514="","",TRIM(ESITI_QUESTIONARI!A1514))</f>
        <v/>
      </c>
      <c r="B1514" t="str">
        <f t="shared" si="24"/>
        <v/>
      </c>
      <c r="C1514" t="str">
        <f>IF(ESITI_QUESTIONARI!C1514="","",TRIM(ESITI_QUESTIONARI!C1514))</f>
        <v/>
      </c>
      <c r="D1514" t="str">
        <f>IFERROR(UPPER(TRIM(ESITI_QUESTIONARI!U1514)),"")</f>
        <v/>
      </c>
      <c r="E1514" t="str">
        <f>IFERROR(UPPER(TRIM(ESITI_QUESTIONARI!Y1514)),"")</f>
        <v/>
      </c>
      <c r="F1514" t="str">
        <f>IFERROR(UPPER(TRIM(ESITI_QUESTIONARI!AE1514)),"")</f>
        <v/>
      </c>
      <c r="G1514" t="str">
        <f>IFERROR(UPPER(TRIM(ESITI_QUESTIONARI!AI1514)),"")</f>
        <v/>
      </c>
      <c r="H1514" s="8" t="str">
        <f>IF(C1514="","",IF(ISERROR(AVERAGE(ESITI_QUESTIONARI!N1514:T1514,ESITI_QUESTIONARI!V1514:X1514,ESITI_QUESTIONARI!Z1514:AD1514,ESITI_QUESTIONARI!AF1514:AH1514,ESITI_QUESTIONARI!AJ1514:AL1514,ESITI_QUESTIONARI!AN1514,ESITI_QUESTIONARI!AQ1514)),"NON RISPONDE",AVERAGE(ESITI_QUESTIONARI!N1514:T1514,ESITI_QUESTIONARI!V1514:X1514,ESITI_QUESTIONARI!Z1514:AD1514,ESITI_QUESTIONARI!AF1514:AH1514,ESITI_QUESTIONARI!AJ1514:AL1514,ESITI_QUESTIONARI!AN1514,ESITI_QUESTIONARI!AQ1514)))</f>
        <v/>
      </c>
    </row>
    <row r="1515" spans="1:8">
      <c r="A1515" t="str">
        <f>IF(ESITI_QUESTIONARI!A1515="","",TRIM(ESITI_QUESTIONARI!A1515))</f>
        <v/>
      </c>
      <c r="B1515" t="str">
        <f t="shared" si="24"/>
        <v/>
      </c>
      <c r="C1515" t="str">
        <f>IF(ESITI_QUESTIONARI!C1515="","",TRIM(ESITI_QUESTIONARI!C1515))</f>
        <v/>
      </c>
      <c r="D1515" t="str">
        <f>IFERROR(UPPER(TRIM(ESITI_QUESTIONARI!U1515)),"")</f>
        <v/>
      </c>
      <c r="E1515" t="str">
        <f>IFERROR(UPPER(TRIM(ESITI_QUESTIONARI!Y1515)),"")</f>
        <v/>
      </c>
      <c r="F1515" t="str">
        <f>IFERROR(UPPER(TRIM(ESITI_QUESTIONARI!AE1515)),"")</f>
        <v/>
      </c>
      <c r="G1515" t="str">
        <f>IFERROR(UPPER(TRIM(ESITI_QUESTIONARI!AI1515)),"")</f>
        <v/>
      </c>
      <c r="H1515" s="8" t="str">
        <f>IF(C1515="","",IF(ISERROR(AVERAGE(ESITI_QUESTIONARI!N1515:T1515,ESITI_QUESTIONARI!V1515:X1515,ESITI_QUESTIONARI!Z1515:AD1515,ESITI_QUESTIONARI!AF1515:AH1515,ESITI_QUESTIONARI!AJ1515:AL1515,ESITI_QUESTIONARI!AN1515,ESITI_QUESTIONARI!AQ1515)),"NON RISPONDE",AVERAGE(ESITI_QUESTIONARI!N1515:T1515,ESITI_QUESTIONARI!V1515:X1515,ESITI_QUESTIONARI!Z1515:AD1515,ESITI_QUESTIONARI!AF1515:AH1515,ESITI_QUESTIONARI!AJ1515:AL1515,ESITI_QUESTIONARI!AN1515,ESITI_QUESTIONARI!AQ1515)))</f>
        <v/>
      </c>
    </row>
    <row r="1516" spans="1:8">
      <c r="A1516" t="str">
        <f>IF(ESITI_QUESTIONARI!A1516="","",TRIM(ESITI_QUESTIONARI!A1516))</f>
        <v/>
      </c>
      <c r="B1516" t="str">
        <f t="shared" si="24"/>
        <v/>
      </c>
      <c r="C1516" t="str">
        <f>IF(ESITI_QUESTIONARI!C1516="","",TRIM(ESITI_QUESTIONARI!C1516))</f>
        <v/>
      </c>
      <c r="D1516" t="str">
        <f>IFERROR(UPPER(TRIM(ESITI_QUESTIONARI!U1516)),"")</f>
        <v/>
      </c>
      <c r="E1516" t="str">
        <f>IFERROR(UPPER(TRIM(ESITI_QUESTIONARI!Y1516)),"")</f>
        <v/>
      </c>
      <c r="F1516" t="str">
        <f>IFERROR(UPPER(TRIM(ESITI_QUESTIONARI!AE1516)),"")</f>
        <v/>
      </c>
      <c r="G1516" t="str">
        <f>IFERROR(UPPER(TRIM(ESITI_QUESTIONARI!AI1516)),"")</f>
        <v/>
      </c>
      <c r="H1516" s="8" t="str">
        <f>IF(C1516="","",IF(ISERROR(AVERAGE(ESITI_QUESTIONARI!N1516:T1516,ESITI_QUESTIONARI!V1516:X1516,ESITI_QUESTIONARI!Z1516:AD1516,ESITI_QUESTIONARI!AF1516:AH1516,ESITI_QUESTIONARI!AJ1516:AL1516,ESITI_QUESTIONARI!AN1516,ESITI_QUESTIONARI!AQ1516)),"NON RISPONDE",AVERAGE(ESITI_QUESTIONARI!N1516:T1516,ESITI_QUESTIONARI!V1516:X1516,ESITI_QUESTIONARI!Z1516:AD1516,ESITI_QUESTIONARI!AF1516:AH1516,ESITI_QUESTIONARI!AJ1516:AL1516,ESITI_QUESTIONARI!AN1516,ESITI_QUESTIONARI!AQ1516)))</f>
        <v/>
      </c>
    </row>
    <row r="1517" spans="1:8">
      <c r="A1517" t="str">
        <f>IF(ESITI_QUESTIONARI!A1517="","",TRIM(ESITI_QUESTIONARI!A1517))</f>
        <v/>
      </c>
      <c r="B1517" t="str">
        <f t="shared" si="24"/>
        <v/>
      </c>
      <c r="C1517" t="str">
        <f>IF(ESITI_QUESTIONARI!C1517="","",TRIM(ESITI_QUESTIONARI!C1517))</f>
        <v/>
      </c>
      <c r="D1517" t="str">
        <f>IFERROR(UPPER(TRIM(ESITI_QUESTIONARI!U1517)),"")</f>
        <v/>
      </c>
      <c r="E1517" t="str">
        <f>IFERROR(UPPER(TRIM(ESITI_QUESTIONARI!Y1517)),"")</f>
        <v/>
      </c>
      <c r="F1517" t="str">
        <f>IFERROR(UPPER(TRIM(ESITI_QUESTIONARI!AE1517)),"")</f>
        <v/>
      </c>
      <c r="G1517" t="str">
        <f>IFERROR(UPPER(TRIM(ESITI_QUESTIONARI!AI1517)),"")</f>
        <v/>
      </c>
      <c r="H1517" s="8" t="str">
        <f>IF(C1517="","",IF(ISERROR(AVERAGE(ESITI_QUESTIONARI!N1517:T1517,ESITI_QUESTIONARI!V1517:X1517,ESITI_QUESTIONARI!Z1517:AD1517,ESITI_QUESTIONARI!AF1517:AH1517,ESITI_QUESTIONARI!AJ1517:AL1517,ESITI_QUESTIONARI!AN1517,ESITI_QUESTIONARI!AQ1517)),"NON RISPONDE",AVERAGE(ESITI_QUESTIONARI!N1517:T1517,ESITI_QUESTIONARI!V1517:X1517,ESITI_QUESTIONARI!Z1517:AD1517,ESITI_QUESTIONARI!AF1517:AH1517,ESITI_QUESTIONARI!AJ1517:AL1517,ESITI_QUESTIONARI!AN1517,ESITI_QUESTIONARI!AQ1517)))</f>
        <v/>
      </c>
    </row>
    <row r="1518" spans="1:8">
      <c r="A1518" t="str">
        <f>IF(ESITI_QUESTIONARI!A1518="","",TRIM(ESITI_QUESTIONARI!A1518))</f>
        <v/>
      </c>
      <c r="B1518" t="str">
        <f t="shared" si="24"/>
        <v/>
      </c>
      <c r="C1518" t="str">
        <f>IF(ESITI_QUESTIONARI!C1518="","",TRIM(ESITI_QUESTIONARI!C1518))</f>
        <v/>
      </c>
      <c r="D1518" t="str">
        <f>IFERROR(UPPER(TRIM(ESITI_QUESTIONARI!U1518)),"")</f>
        <v/>
      </c>
      <c r="E1518" t="str">
        <f>IFERROR(UPPER(TRIM(ESITI_QUESTIONARI!Y1518)),"")</f>
        <v/>
      </c>
      <c r="F1518" t="str">
        <f>IFERROR(UPPER(TRIM(ESITI_QUESTIONARI!AE1518)),"")</f>
        <v/>
      </c>
      <c r="G1518" t="str">
        <f>IFERROR(UPPER(TRIM(ESITI_QUESTIONARI!AI1518)),"")</f>
        <v/>
      </c>
      <c r="H1518" s="8" t="str">
        <f>IF(C1518="","",IF(ISERROR(AVERAGE(ESITI_QUESTIONARI!N1518:T1518,ESITI_QUESTIONARI!V1518:X1518,ESITI_QUESTIONARI!Z1518:AD1518,ESITI_QUESTIONARI!AF1518:AH1518,ESITI_QUESTIONARI!AJ1518:AL1518,ESITI_QUESTIONARI!AN1518,ESITI_QUESTIONARI!AQ1518)),"NON RISPONDE",AVERAGE(ESITI_QUESTIONARI!N1518:T1518,ESITI_QUESTIONARI!V1518:X1518,ESITI_QUESTIONARI!Z1518:AD1518,ESITI_QUESTIONARI!AF1518:AH1518,ESITI_QUESTIONARI!AJ1518:AL1518,ESITI_QUESTIONARI!AN1518,ESITI_QUESTIONARI!AQ1518)))</f>
        <v/>
      </c>
    </row>
    <row r="1519" spans="1:8">
      <c r="A1519" t="str">
        <f>IF(ESITI_QUESTIONARI!A1519="","",TRIM(ESITI_QUESTIONARI!A1519))</f>
        <v/>
      </c>
      <c r="B1519" t="str">
        <f t="shared" si="24"/>
        <v/>
      </c>
      <c r="C1519" t="str">
        <f>IF(ESITI_QUESTIONARI!C1519="","",TRIM(ESITI_QUESTIONARI!C1519))</f>
        <v/>
      </c>
      <c r="D1519" t="str">
        <f>IFERROR(UPPER(TRIM(ESITI_QUESTIONARI!U1519)),"")</f>
        <v/>
      </c>
      <c r="E1519" t="str">
        <f>IFERROR(UPPER(TRIM(ESITI_QUESTIONARI!Y1519)),"")</f>
        <v/>
      </c>
      <c r="F1519" t="str">
        <f>IFERROR(UPPER(TRIM(ESITI_QUESTIONARI!AE1519)),"")</f>
        <v/>
      </c>
      <c r="G1519" t="str">
        <f>IFERROR(UPPER(TRIM(ESITI_QUESTIONARI!AI1519)),"")</f>
        <v/>
      </c>
      <c r="H1519" s="8" t="str">
        <f>IF(C1519="","",IF(ISERROR(AVERAGE(ESITI_QUESTIONARI!N1519:T1519,ESITI_QUESTIONARI!V1519:X1519,ESITI_QUESTIONARI!Z1519:AD1519,ESITI_QUESTIONARI!AF1519:AH1519,ESITI_QUESTIONARI!AJ1519:AL1519,ESITI_QUESTIONARI!AN1519,ESITI_QUESTIONARI!AQ1519)),"NON RISPONDE",AVERAGE(ESITI_QUESTIONARI!N1519:T1519,ESITI_QUESTIONARI!V1519:X1519,ESITI_QUESTIONARI!Z1519:AD1519,ESITI_QUESTIONARI!AF1519:AH1519,ESITI_QUESTIONARI!AJ1519:AL1519,ESITI_QUESTIONARI!AN1519,ESITI_QUESTIONARI!AQ1519)))</f>
        <v/>
      </c>
    </row>
    <row r="1520" spans="1:8">
      <c r="A1520" t="str">
        <f>IF(ESITI_QUESTIONARI!A1520="","",TRIM(ESITI_QUESTIONARI!A1520))</f>
        <v/>
      </c>
      <c r="B1520" t="str">
        <f t="shared" si="24"/>
        <v/>
      </c>
      <c r="C1520" t="str">
        <f>IF(ESITI_QUESTIONARI!C1520="","",TRIM(ESITI_QUESTIONARI!C1520))</f>
        <v/>
      </c>
      <c r="D1520" t="str">
        <f>IFERROR(UPPER(TRIM(ESITI_QUESTIONARI!U1520)),"")</f>
        <v/>
      </c>
      <c r="E1520" t="str">
        <f>IFERROR(UPPER(TRIM(ESITI_QUESTIONARI!Y1520)),"")</f>
        <v/>
      </c>
      <c r="F1520" t="str">
        <f>IFERROR(UPPER(TRIM(ESITI_QUESTIONARI!AE1520)),"")</f>
        <v/>
      </c>
      <c r="G1520" t="str">
        <f>IFERROR(UPPER(TRIM(ESITI_QUESTIONARI!AI1520)),"")</f>
        <v/>
      </c>
      <c r="H1520" s="8" t="str">
        <f>IF(C1520="","",IF(ISERROR(AVERAGE(ESITI_QUESTIONARI!N1520:T1520,ESITI_QUESTIONARI!V1520:X1520,ESITI_QUESTIONARI!Z1520:AD1520,ESITI_QUESTIONARI!AF1520:AH1520,ESITI_QUESTIONARI!AJ1520:AL1520,ESITI_QUESTIONARI!AN1520,ESITI_QUESTIONARI!AQ1520)),"NON RISPONDE",AVERAGE(ESITI_QUESTIONARI!N1520:T1520,ESITI_QUESTIONARI!V1520:X1520,ESITI_QUESTIONARI!Z1520:AD1520,ESITI_QUESTIONARI!AF1520:AH1520,ESITI_QUESTIONARI!AJ1520:AL1520,ESITI_QUESTIONARI!AN1520,ESITI_QUESTIONARI!AQ1520)))</f>
        <v/>
      </c>
    </row>
    <row r="1521" spans="1:8">
      <c r="A1521" t="str">
        <f>IF(ESITI_QUESTIONARI!A1521="","",TRIM(ESITI_QUESTIONARI!A1521))</f>
        <v/>
      </c>
      <c r="B1521" t="str">
        <f t="shared" si="24"/>
        <v/>
      </c>
      <c r="C1521" t="str">
        <f>IF(ESITI_QUESTIONARI!C1521="","",TRIM(ESITI_QUESTIONARI!C1521))</f>
        <v/>
      </c>
      <c r="D1521" t="str">
        <f>IFERROR(UPPER(TRIM(ESITI_QUESTIONARI!U1521)),"")</f>
        <v/>
      </c>
      <c r="E1521" t="str">
        <f>IFERROR(UPPER(TRIM(ESITI_QUESTIONARI!Y1521)),"")</f>
        <v/>
      </c>
      <c r="F1521" t="str">
        <f>IFERROR(UPPER(TRIM(ESITI_QUESTIONARI!AE1521)),"")</f>
        <v/>
      </c>
      <c r="G1521" t="str">
        <f>IFERROR(UPPER(TRIM(ESITI_QUESTIONARI!AI1521)),"")</f>
        <v/>
      </c>
      <c r="H1521" s="8" t="str">
        <f>IF(C1521="","",IF(ISERROR(AVERAGE(ESITI_QUESTIONARI!N1521:T1521,ESITI_QUESTIONARI!V1521:X1521,ESITI_QUESTIONARI!Z1521:AD1521,ESITI_QUESTIONARI!AF1521:AH1521,ESITI_QUESTIONARI!AJ1521:AL1521,ESITI_QUESTIONARI!AN1521,ESITI_QUESTIONARI!AQ1521)),"NON RISPONDE",AVERAGE(ESITI_QUESTIONARI!N1521:T1521,ESITI_QUESTIONARI!V1521:X1521,ESITI_QUESTIONARI!Z1521:AD1521,ESITI_QUESTIONARI!AF1521:AH1521,ESITI_QUESTIONARI!AJ1521:AL1521,ESITI_QUESTIONARI!AN1521,ESITI_QUESTIONARI!AQ1521)))</f>
        <v/>
      </c>
    </row>
    <row r="1522" spans="1:8">
      <c r="A1522" t="str">
        <f>IF(ESITI_QUESTIONARI!A1522="","",TRIM(ESITI_QUESTIONARI!A1522))</f>
        <v/>
      </c>
      <c r="B1522" t="str">
        <f t="shared" si="24"/>
        <v/>
      </c>
      <c r="C1522" t="str">
        <f>IF(ESITI_QUESTIONARI!C1522="","",TRIM(ESITI_QUESTIONARI!C1522))</f>
        <v/>
      </c>
      <c r="D1522" t="str">
        <f>IFERROR(UPPER(TRIM(ESITI_QUESTIONARI!U1522)),"")</f>
        <v/>
      </c>
      <c r="E1522" t="str">
        <f>IFERROR(UPPER(TRIM(ESITI_QUESTIONARI!Y1522)),"")</f>
        <v/>
      </c>
      <c r="F1522" t="str">
        <f>IFERROR(UPPER(TRIM(ESITI_QUESTIONARI!AE1522)),"")</f>
        <v/>
      </c>
      <c r="G1522" t="str">
        <f>IFERROR(UPPER(TRIM(ESITI_QUESTIONARI!AI1522)),"")</f>
        <v/>
      </c>
      <c r="H1522" s="8" t="str">
        <f>IF(C1522="","",IF(ISERROR(AVERAGE(ESITI_QUESTIONARI!N1522:T1522,ESITI_QUESTIONARI!V1522:X1522,ESITI_QUESTIONARI!Z1522:AD1522,ESITI_QUESTIONARI!AF1522:AH1522,ESITI_QUESTIONARI!AJ1522:AL1522,ESITI_QUESTIONARI!AN1522,ESITI_QUESTIONARI!AQ1522)),"NON RISPONDE",AVERAGE(ESITI_QUESTIONARI!N1522:T1522,ESITI_QUESTIONARI!V1522:X1522,ESITI_QUESTIONARI!Z1522:AD1522,ESITI_QUESTIONARI!AF1522:AH1522,ESITI_QUESTIONARI!AJ1522:AL1522,ESITI_QUESTIONARI!AN1522,ESITI_QUESTIONARI!AQ1522)))</f>
        <v/>
      </c>
    </row>
    <row r="1523" spans="1:8">
      <c r="A1523" t="str">
        <f>IF(ESITI_QUESTIONARI!A1523="","",TRIM(ESITI_QUESTIONARI!A1523))</f>
        <v/>
      </c>
      <c r="B1523" t="str">
        <f t="shared" si="24"/>
        <v/>
      </c>
      <c r="C1523" t="str">
        <f>IF(ESITI_QUESTIONARI!C1523="","",TRIM(ESITI_QUESTIONARI!C1523))</f>
        <v/>
      </c>
      <c r="D1523" t="str">
        <f>IFERROR(UPPER(TRIM(ESITI_QUESTIONARI!U1523)),"")</f>
        <v/>
      </c>
      <c r="E1523" t="str">
        <f>IFERROR(UPPER(TRIM(ESITI_QUESTIONARI!Y1523)),"")</f>
        <v/>
      </c>
      <c r="F1523" t="str">
        <f>IFERROR(UPPER(TRIM(ESITI_QUESTIONARI!AE1523)),"")</f>
        <v/>
      </c>
      <c r="G1523" t="str">
        <f>IFERROR(UPPER(TRIM(ESITI_QUESTIONARI!AI1523)),"")</f>
        <v/>
      </c>
      <c r="H1523" s="8" t="str">
        <f>IF(C1523="","",IF(ISERROR(AVERAGE(ESITI_QUESTIONARI!N1523:T1523,ESITI_QUESTIONARI!V1523:X1523,ESITI_QUESTIONARI!Z1523:AD1523,ESITI_QUESTIONARI!AF1523:AH1523,ESITI_QUESTIONARI!AJ1523:AL1523,ESITI_QUESTIONARI!AN1523,ESITI_QUESTIONARI!AQ1523)),"NON RISPONDE",AVERAGE(ESITI_QUESTIONARI!N1523:T1523,ESITI_QUESTIONARI!V1523:X1523,ESITI_QUESTIONARI!Z1523:AD1523,ESITI_QUESTIONARI!AF1523:AH1523,ESITI_QUESTIONARI!AJ1523:AL1523,ESITI_QUESTIONARI!AN1523,ESITI_QUESTIONARI!AQ1523)))</f>
        <v/>
      </c>
    </row>
    <row r="1524" spans="1:8">
      <c r="A1524" t="str">
        <f>IF(ESITI_QUESTIONARI!A1524="","",TRIM(ESITI_QUESTIONARI!A1524))</f>
        <v/>
      </c>
      <c r="B1524" t="str">
        <f t="shared" si="24"/>
        <v/>
      </c>
      <c r="C1524" t="str">
        <f>IF(ESITI_QUESTIONARI!C1524="","",TRIM(ESITI_QUESTIONARI!C1524))</f>
        <v/>
      </c>
      <c r="D1524" t="str">
        <f>IFERROR(UPPER(TRIM(ESITI_QUESTIONARI!U1524)),"")</f>
        <v/>
      </c>
      <c r="E1524" t="str">
        <f>IFERROR(UPPER(TRIM(ESITI_QUESTIONARI!Y1524)),"")</f>
        <v/>
      </c>
      <c r="F1524" t="str">
        <f>IFERROR(UPPER(TRIM(ESITI_QUESTIONARI!AE1524)),"")</f>
        <v/>
      </c>
      <c r="G1524" t="str">
        <f>IFERROR(UPPER(TRIM(ESITI_QUESTIONARI!AI1524)),"")</f>
        <v/>
      </c>
      <c r="H1524" s="8" t="str">
        <f>IF(C1524="","",IF(ISERROR(AVERAGE(ESITI_QUESTIONARI!N1524:T1524,ESITI_QUESTIONARI!V1524:X1524,ESITI_QUESTIONARI!Z1524:AD1524,ESITI_QUESTIONARI!AF1524:AH1524,ESITI_QUESTIONARI!AJ1524:AL1524,ESITI_QUESTIONARI!AN1524,ESITI_QUESTIONARI!AQ1524)),"NON RISPONDE",AVERAGE(ESITI_QUESTIONARI!N1524:T1524,ESITI_QUESTIONARI!V1524:X1524,ESITI_QUESTIONARI!Z1524:AD1524,ESITI_QUESTIONARI!AF1524:AH1524,ESITI_QUESTIONARI!AJ1524:AL1524,ESITI_QUESTIONARI!AN1524,ESITI_QUESTIONARI!AQ1524)))</f>
        <v/>
      </c>
    </row>
    <row r="1525" spans="1:8">
      <c r="A1525" t="str">
        <f>IF(ESITI_QUESTIONARI!A1525="","",TRIM(ESITI_QUESTIONARI!A1525))</f>
        <v/>
      </c>
      <c r="B1525" t="str">
        <f t="shared" si="24"/>
        <v/>
      </c>
      <c r="C1525" t="str">
        <f>IF(ESITI_QUESTIONARI!C1525="","",TRIM(ESITI_QUESTIONARI!C1525))</f>
        <v/>
      </c>
      <c r="D1525" t="str">
        <f>IFERROR(UPPER(TRIM(ESITI_QUESTIONARI!U1525)),"")</f>
        <v/>
      </c>
      <c r="E1525" t="str">
        <f>IFERROR(UPPER(TRIM(ESITI_QUESTIONARI!Y1525)),"")</f>
        <v/>
      </c>
      <c r="F1525" t="str">
        <f>IFERROR(UPPER(TRIM(ESITI_QUESTIONARI!AE1525)),"")</f>
        <v/>
      </c>
      <c r="G1525" t="str">
        <f>IFERROR(UPPER(TRIM(ESITI_QUESTIONARI!AI1525)),"")</f>
        <v/>
      </c>
      <c r="H1525" s="8" t="str">
        <f>IF(C1525="","",IF(ISERROR(AVERAGE(ESITI_QUESTIONARI!N1525:T1525,ESITI_QUESTIONARI!V1525:X1525,ESITI_QUESTIONARI!Z1525:AD1525,ESITI_QUESTIONARI!AF1525:AH1525,ESITI_QUESTIONARI!AJ1525:AL1525,ESITI_QUESTIONARI!AN1525,ESITI_QUESTIONARI!AQ1525)),"NON RISPONDE",AVERAGE(ESITI_QUESTIONARI!N1525:T1525,ESITI_QUESTIONARI!V1525:X1525,ESITI_QUESTIONARI!Z1525:AD1525,ESITI_QUESTIONARI!AF1525:AH1525,ESITI_QUESTIONARI!AJ1525:AL1525,ESITI_QUESTIONARI!AN1525,ESITI_QUESTIONARI!AQ1525)))</f>
        <v/>
      </c>
    </row>
    <row r="1526" spans="1:8">
      <c r="A1526" t="str">
        <f>IF(ESITI_QUESTIONARI!A1526="","",TRIM(ESITI_QUESTIONARI!A1526))</f>
        <v/>
      </c>
      <c r="B1526" t="str">
        <f t="shared" si="24"/>
        <v/>
      </c>
      <c r="C1526" t="str">
        <f>IF(ESITI_QUESTIONARI!C1526="","",TRIM(ESITI_QUESTIONARI!C1526))</f>
        <v/>
      </c>
      <c r="D1526" t="str">
        <f>IFERROR(UPPER(TRIM(ESITI_QUESTIONARI!U1526)),"")</f>
        <v/>
      </c>
      <c r="E1526" t="str">
        <f>IFERROR(UPPER(TRIM(ESITI_QUESTIONARI!Y1526)),"")</f>
        <v/>
      </c>
      <c r="F1526" t="str">
        <f>IFERROR(UPPER(TRIM(ESITI_QUESTIONARI!AE1526)),"")</f>
        <v/>
      </c>
      <c r="G1526" t="str">
        <f>IFERROR(UPPER(TRIM(ESITI_QUESTIONARI!AI1526)),"")</f>
        <v/>
      </c>
      <c r="H1526" s="8" t="str">
        <f>IF(C1526="","",IF(ISERROR(AVERAGE(ESITI_QUESTIONARI!N1526:T1526,ESITI_QUESTIONARI!V1526:X1526,ESITI_QUESTIONARI!Z1526:AD1526,ESITI_QUESTIONARI!AF1526:AH1526,ESITI_QUESTIONARI!AJ1526:AL1526,ESITI_QUESTIONARI!AN1526,ESITI_QUESTIONARI!AQ1526)),"NON RISPONDE",AVERAGE(ESITI_QUESTIONARI!N1526:T1526,ESITI_QUESTIONARI!V1526:X1526,ESITI_QUESTIONARI!Z1526:AD1526,ESITI_QUESTIONARI!AF1526:AH1526,ESITI_QUESTIONARI!AJ1526:AL1526,ESITI_QUESTIONARI!AN1526,ESITI_QUESTIONARI!AQ1526)))</f>
        <v/>
      </c>
    </row>
    <row r="1527" spans="1:8">
      <c r="A1527" t="str">
        <f>IF(ESITI_QUESTIONARI!A1527="","",TRIM(ESITI_QUESTIONARI!A1527))</f>
        <v/>
      </c>
      <c r="B1527" t="str">
        <f t="shared" si="24"/>
        <v/>
      </c>
      <c r="C1527" t="str">
        <f>IF(ESITI_QUESTIONARI!C1527="","",TRIM(ESITI_QUESTIONARI!C1527))</f>
        <v/>
      </c>
      <c r="D1527" t="str">
        <f>IFERROR(UPPER(TRIM(ESITI_QUESTIONARI!U1527)),"")</f>
        <v/>
      </c>
      <c r="E1527" t="str">
        <f>IFERROR(UPPER(TRIM(ESITI_QUESTIONARI!Y1527)),"")</f>
        <v/>
      </c>
      <c r="F1527" t="str">
        <f>IFERROR(UPPER(TRIM(ESITI_QUESTIONARI!AE1527)),"")</f>
        <v/>
      </c>
      <c r="G1527" t="str">
        <f>IFERROR(UPPER(TRIM(ESITI_QUESTIONARI!AI1527)),"")</f>
        <v/>
      </c>
      <c r="H1527" s="8" t="str">
        <f>IF(C1527="","",IF(ISERROR(AVERAGE(ESITI_QUESTIONARI!N1527:T1527,ESITI_QUESTIONARI!V1527:X1527,ESITI_QUESTIONARI!Z1527:AD1527,ESITI_QUESTIONARI!AF1527:AH1527,ESITI_QUESTIONARI!AJ1527:AL1527,ESITI_QUESTIONARI!AN1527,ESITI_QUESTIONARI!AQ1527)),"NON RISPONDE",AVERAGE(ESITI_QUESTIONARI!N1527:T1527,ESITI_QUESTIONARI!V1527:X1527,ESITI_QUESTIONARI!Z1527:AD1527,ESITI_QUESTIONARI!AF1527:AH1527,ESITI_QUESTIONARI!AJ1527:AL1527,ESITI_QUESTIONARI!AN1527,ESITI_QUESTIONARI!AQ1527)))</f>
        <v/>
      </c>
    </row>
    <row r="1528" spans="1:8">
      <c r="A1528" t="str">
        <f>IF(ESITI_QUESTIONARI!A1528="","",TRIM(ESITI_QUESTIONARI!A1528))</f>
        <v/>
      </c>
      <c r="B1528" t="str">
        <f t="shared" si="24"/>
        <v/>
      </c>
      <c r="C1528" t="str">
        <f>IF(ESITI_QUESTIONARI!C1528="","",TRIM(ESITI_QUESTIONARI!C1528))</f>
        <v/>
      </c>
      <c r="D1528" t="str">
        <f>IFERROR(UPPER(TRIM(ESITI_QUESTIONARI!U1528)),"")</f>
        <v/>
      </c>
      <c r="E1528" t="str">
        <f>IFERROR(UPPER(TRIM(ESITI_QUESTIONARI!Y1528)),"")</f>
        <v/>
      </c>
      <c r="F1528" t="str">
        <f>IFERROR(UPPER(TRIM(ESITI_QUESTIONARI!AE1528)),"")</f>
        <v/>
      </c>
      <c r="G1528" t="str">
        <f>IFERROR(UPPER(TRIM(ESITI_QUESTIONARI!AI1528)),"")</f>
        <v/>
      </c>
      <c r="H1528" s="8" t="str">
        <f>IF(C1528="","",IF(ISERROR(AVERAGE(ESITI_QUESTIONARI!N1528:T1528,ESITI_QUESTIONARI!V1528:X1528,ESITI_QUESTIONARI!Z1528:AD1528,ESITI_QUESTIONARI!AF1528:AH1528,ESITI_QUESTIONARI!AJ1528:AL1528,ESITI_QUESTIONARI!AN1528,ESITI_QUESTIONARI!AQ1528)),"NON RISPONDE",AVERAGE(ESITI_QUESTIONARI!N1528:T1528,ESITI_QUESTIONARI!V1528:X1528,ESITI_QUESTIONARI!Z1528:AD1528,ESITI_QUESTIONARI!AF1528:AH1528,ESITI_QUESTIONARI!AJ1528:AL1528,ESITI_QUESTIONARI!AN1528,ESITI_QUESTIONARI!AQ1528)))</f>
        <v/>
      </c>
    </row>
    <row r="1529" spans="1:8">
      <c r="A1529" t="str">
        <f>IF(ESITI_QUESTIONARI!A1529="","",TRIM(ESITI_QUESTIONARI!A1529))</f>
        <v/>
      </c>
      <c r="B1529" t="str">
        <f t="shared" si="24"/>
        <v/>
      </c>
      <c r="C1529" t="str">
        <f>IF(ESITI_QUESTIONARI!C1529="","",TRIM(ESITI_QUESTIONARI!C1529))</f>
        <v/>
      </c>
      <c r="D1529" t="str">
        <f>IFERROR(UPPER(TRIM(ESITI_QUESTIONARI!U1529)),"")</f>
        <v/>
      </c>
      <c r="E1529" t="str">
        <f>IFERROR(UPPER(TRIM(ESITI_QUESTIONARI!Y1529)),"")</f>
        <v/>
      </c>
      <c r="F1529" t="str">
        <f>IFERROR(UPPER(TRIM(ESITI_QUESTIONARI!AE1529)),"")</f>
        <v/>
      </c>
      <c r="G1529" t="str">
        <f>IFERROR(UPPER(TRIM(ESITI_QUESTIONARI!AI1529)),"")</f>
        <v/>
      </c>
      <c r="H1529" s="8" t="str">
        <f>IF(C1529="","",IF(ISERROR(AVERAGE(ESITI_QUESTIONARI!N1529:T1529,ESITI_QUESTIONARI!V1529:X1529,ESITI_QUESTIONARI!Z1529:AD1529,ESITI_QUESTIONARI!AF1529:AH1529,ESITI_QUESTIONARI!AJ1529:AL1529,ESITI_QUESTIONARI!AN1529,ESITI_QUESTIONARI!AQ1529)),"NON RISPONDE",AVERAGE(ESITI_QUESTIONARI!N1529:T1529,ESITI_QUESTIONARI!V1529:X1529,ESITI_QUESTIONARI!Z1529:AD1529,ESITI_QUESTIONARI!AF1529:AH1529,ESITI_QUESTIONARI!AJ1529:AL1529,ESITI_QUESTIONARI!AN1529,ESITI_QUESTIONARI!AQ1529)))</f>
        <v/>
      </c>
    </row>
    <row r="1530" spans="1:8">
      <c r="A1530" t="str">
        <f>IF(ESITI_QUESTIONARI!A1530="","",TRIM(ESITI_QUESTIONARI!A1530))</f>
        <v/>
      </c>
      <c r="B1530" t="str">
        <f t="shared" si="24"/>
        <v/>
      </c>
      <c r="C1530" t="str">
        <f>IF(ESITI_QUESTIONARI!C1530="","",TRIM(ESITI_QUESTIONARI!C1530))</f>
        <v/>
      </c>
      <c r="D1530" t="str">
        <f>IFERROR(UPPER(TRIM(ESITI_QUESTIONARI!U1530)),"")</f>
        <v/>
      </c>
      <c r="E1530" t="str">
        <f>IFERROR(UPPER(TRIM(ESITI_QUESTIONARI!Y1530)),"")</f>
        <v/>
      </c>
      <c r="F1530" t="str">
        <f>IFERROR(UPPER(TRIM(ESITI_QUESTIONARI!AE1530)),"")</f>
        <v/>
      </c>
      <c r="G1530" t="str">
        <f>IFERROR(UPPER(TRIM(ESITI_QUESTIONARI!AI1530)),"")</f>
        <v/>
      </c>
      <c r="H1530" s="8" t="str">
        <f>IF(C1530="","",IF(ISERROR(AVERAGE(ESITI_QUESTIONARI!N1530:T1530,ESITI_QUESTIONARI!V1530:X1530,ESITI_QUESTIONARI!Z1530:AD1530,ESITI_QUESTIONARI!AF1530:AH1530,ESITI_QUESTIONARI!AJ1530:AL1530,ESITI_QUESTIONARI!AN1530,ESITI_QUESTIONARI!AQ1530)),"NON RISPONDE",AVERAGE(ESITI_QUESTIONARI!N1530:T1530,ESITI_QUESTIONARI!V1530:X1530,ESITI_QUESTIONARI!Z1530:AD1530,ESITI_QUESTIONARI!AF1530:AH1530,ESITI_QUESTIONARI!AJ1530:AL1530,ESITI_QUESTIONARI!AN1530,ESITI_QUESTIONARI!AQ1530)))</f>
        <v/>
      </c>
    </row>
    <row r="1531" spans="1:8">
      <c r="A1531" t="str">
        <f>IF(ESITI_QUESTIONARI!A1531="","",TRIM(ESITI_QUESTIONARI!A1531))</f>
        <v/>
      </c>
      <c r="B1531" t="str">
        <f t="shared" si="24"/>
        <v/>
      </c>
      <c r="C1531" t="str">
        <f>IF(ESITI_QUESTIONARI!C1531="","",TRIM(ESITI_QUESTIONARI!C1531))</f>
        <v/>
      </c>
      <c r="D1531" t="str">
        <f>IFERROR(UPPER(TRIM(ESITI_QUESTIONARI!U1531)),"")</f>
        <v/>
      </c>
      <c r="E1531" t="str">
        <f>IFERROR(UPPER(TRIM(ESITI_QUESTIONARI!Y1531)),"")</f>
        <v/>
      </c>
      <c r="F1531" t="str">
        <f>IFERROR(UPPER(TRIM(ESITI_QUESTIONARI!AE1531)),"")</f>
        <v/>
      </c>
      <c r="G1531" t="str">
        <f>IFERROR(UPPER(TRIM(ESITI_QUESTIONARI!AI1531)),"")</f>
        <v/>
      </c>
      <c r="H1531" s="8" t="str">
        <f>IF(C1531="","",IF(ISERROR(AVERAGE(ESITI_QUESTIONARI!N1531:T1531,ESITI_QUESTIONARI!V1531:X1531,ESITI_QUESTIONARI!Z1531:AD1531,ESITI_QUESTIONARI!AF1531:AH1531,ESITI_QUESTIONARI!AJ1531:AL1531,ESITI_QUESTIONARI!AN1531,ESITI_QUESTIONARI!AQ1531)),"NON RISPONDE",AVERAGE(ESITI_QUESTIONARI!N1531:T1531,ESITI_QUESTIONARI!V1531:X1531,ESITI_QUESTIONARI!Z1531:AD1531,ESITI_QUESTIONARI!AF1531:AH1531,ESITI_QUESTIONARI!AJ1531:AL1531,ESITI_QUESTIONARI!AN1531,ESITI_QUESTIONARI!AQ1531)))</f>
        <v/>
      </c>
    </row>
    <row r="1532" spans="1:8">
      <c r="A1532" t="str">
        <f>IF(ESITI_QUESTIONARI!A1532="","",TRIM(ESITI_QUESTIONARI!A1532))</f>
        <v/>
      </c>
      <c r="B1532" t="str">
        <f t="shared" si="24"/>
        <v/>
      </c>
      <c r="C1532" t="str">
        <f>IF(ESITI_QUESTIONARI!C1532="","",TRIM(ESITI_QUESTIONARI!C1532))</f>
        <v/>
      </c>
      <c r="D1532" t="str">
        <f>IFERROR(UPPER(TRIM(ESITI_QUESTIONARI!U1532)),"")</f>
        <v/>
      </c>
      <c r="E1532" t="str">
        <f>IFERROR(UPPER(TRIM(ESITI_QUESTIONARI!Y1532)),"")</f>
        <v/>
      </c>
      <c r="F1532" t="str">
        <f>IFERROR(UPPER(TRIM(ESITI_QUESTIONARI!AE1532)),"")</f>
        <v/>
      </c>
      <c r="G1532" t="str">
        <f>IFERROR(UPPER(TRIM(ESITI_QUESTIONARI!AI1532)),"")</f>
        <v/>
      </c>
      <c r="H1532" s="8" t="str">
        <f>IF(C1532="","",IF(ISERROR(AVERAGE(ESITI_QUESTIONARI!N1532:T1532,ESITI_QUESTIONARI!V1532:X1532,ESITI_QUESTIONARI!Z1532:AD1532,ESITI_QUESTIONARI!AF1532:AH1532,ESITI_QUESTIONARI!AJ1532:AL1532,ESITI_QUESTIONARI!AN1532,ESITI_QUESTIONARI!AQ1532)),"NON RISPONDE",AVERAGE(ESITI_QUESTIONARI!N1532:T1532,ESITI_QUESTIONARI!V1532:X1532,ESITI_QUESTIONARI!Z1532:AD1532,ESITI_QUESTIONARI!AF1532:AH1532,ESITI_QUESTIONARI!AJ1532:AL1532,ESITI_QUESTIONARI!AN1532,ESITI_QUESTIONARI!AQ1532)))</f>
        <v/>
      </c>
    </row>
    <row r="1533" spans="1:8">
      <c r="A1533" t="str">
        <f>IF(ESITI_QUESTIONARI!A1533="","",TRIM(ESITI_QUESTIONARI!A1533))</f>
        <v/>
      </c>
      <c r="B1533" t="str">
        <f t="shared" si="24"/>
        <v/>
      </c>
      <c r="C1533" t="str">
        <f>IF(ESITI_QUESTIONARI!C1533="","",TRIM(ESITI_QUESTIONARI!C1533))</f>
        <v/>
      </c>
      <c r="D1533" t="str">
        <f>IFERROR(UPPER(TRIM(ESITI_QUESTIONARI!U1533)),"")</f>
        <v/>
      </c>
      <c r="E1533" t="str">
        <f>IFERROR(UPPER(TRIM(ESITI_QUESTIONARI!Y1533)),"")</f>
        <v/>
      </c>
      <c r="F1533" t="str">
        <f>IFERROR(UPPER(TRIM(ESITI_QUESTIONARI!AE1533)),"")</f>
        <v/>
      </c>
      <c r="G1533" t="str">
        <f>IFERROR(UPPER(TRIM(ESITI_QUESTIONARI!AI1533)),"")</f>
        <v/>
      </c>
      <c r="H1533" s="8" t="str">
        <f>IF(C1533="","",IF(ISERROR(AVERAGE(ESITI_QUESTIONARI!N1533:T1533,ESITI_QUESTIONARI!V1533:X1533,ESITI_QUESTIONARI!Z1533:AD1533,ESITI_QUESTIONARI!AF1533:AH1533,ESITI_QUESTIONARI!AJ1533:AL1533,ESITI_QUESTIONARI!AN1533,ESITI_QUESTIONARI!AQ1533)),"NON RISPONDE",AVERAGE(ESITI_QUESTIONARI!N1533:T1533,ESITI_QUESTIONARI!V1533:X1533,ESITI_QUESTIONARI!Z1533:AD1533,ESITI_QUESTIONARI!AF1533:AH1533,ESITI_QUESTIONARI!AJ1533:AL1533,ESITI_QUESTIONARI!AN1533,ESITI_QUESTIONARI!AQ1533)))</f>
        <v/>
      </c>
    </row>
    <row r="1534" spans="1:8">
      <c r="A1534" t="str">
        <f>IF(ESITI_QUESTIONARI!A1534="","",TRIM(ESITI_QUESTIONARI!A1534))</f>
        <v/>
      </c>
      <c r="B1534" t="str">
        <f t="shared" si="24"/>
        <v/>
      </c>
      <c r="C1534" t="str">
        <f>IF(ESITI_QUESTIONARI!C1534="","",TRIM(ESITI_QUESTIONARI!C1534))</f>
        <v/>
      </c>
      <c r="D1534" t="str">
        <f>IFERROR(UPPER(TRIM(ESITI_QUESTIONARI!U1534)),"")</f>
        <v/>
      </c>
      <c r="E1534" t="str">
        <f>IFERROR(UPPER(TRIM(ESITI_QUESTIONARI!Y1534)),"")</f>
        <v/>
      </c>
      <c r="F1534" t="str">
        <f>IFERROR(UPPER(TRIM(ESITI_QUESTIONARI!AE1534)),"")</f>
        <v/>
      </c>
      <c r="G1534" t="str">
        <f>IFERROR(UPPER(TRIM(ESITI_QUESTIONARI!AI1534)),"")</f>
        <v/>
      </c>
      <c r="H1534" s="8" t="str">
        <f>IF(C1534="","",IF(ISERROR(AVERAGE(ESITI_QUESTIONARI!N1534:T1534,ESITI_QUESTIONARI!V1534:X1534,ESITI_QUESTIONARI!Z1534:AD1534,ESITI_QUESTIONARI!AF1534:AH1534,ESITI_QUESTIONARI!AJ1534:AL1534,ESITI_QUESTIONARI!AN1534,ESITI_QUESTIONARI!AQ1534)),"NON RISPONDE",AVERAGE(ESITI_QUESTIONARI!N1534:T1534,ESITI_QUESTIONARI!V1534:X1534,ESITI_QUESTIONARI!Z1534:AD1534,ESITI_QUESTIONARI!AF1534:AH1534,ESITI_QUESTIONARI!AJ1534:AL1534,ESITI_QUESTIONARI!AN1534,ESITI_QUESTIONARI!AQ1534)))</f>
        <v/>
      </c>
    </row>
    <row r="1535" spans="1:8">
      <c r="A1535" t="str">
        <f>IF(ESITI_QUESTIONARI!A1535="","",TRIM(ESITI_QUESTIONARI!A1535))</f>
        <v/>
      </c>
      <c r="B1535" t="str">
        <f t="shared" si="24"/>
        <v/>
      </c>
      <c r="C1535" t="str">
        <f>IF(ESITI_QUESTIONARI!C1535="","",TRIM(ESITI_QUESTIONARI!C1535))</f>
        <v/>
      </c>
      <c r="D1535" t="str">
        <f>IFERROR(UPPER(TRIM(ESITI_QUESTIONARI!U1535)),"")</f>
        <v/>
      </c>
      <c r="E1535" t="str">
        <f>IFERROR(UPPER(TRIM(ESITI_QUESTIONARI!Y1535)),"")</f>
        <v/>
      </c>
      <c r="F1535" t="str">
        <f>IFERROR(UPPER(TRIM(ESITI_QUESTIONARI!AE1535)),"")</f>
        <v/>
      </c>
      <c r="G1535" t="str">
        <f>IFERROR(UPPER(TRIM(ESITI_QUESTIONARI!AI1535)),"")</f>
        <v/>
      </c>
      <c r="H1535" s="8" t="str">
        <f>IF(C1535="","",IF(ISERROR(AVERAGE(ESITI_QUESTIONARI!N1535:T1535,ESITI_QUESTIONARI!V1535:X1535,ESITI_QUESTIONARI!Z1535:AD1535,ESITI_QUESTIONARI!AF1535:AH1535,ESITI_QUESTIONARI!AJ1535:AL1535,ESITI_QUESTIONARI!AN1535,ESITI_QUESTIONARI!AQ1535)),"NON RISPONDE",AVERAGE(ESITI_QUESTIONARI!N1535:T1535,ESITI_QUESTIONARI!V1535:X1535,ESITI_QUESTIONARI!Z1535:AD1535,ESITI_QUESTIONARI!AF1535:AH1535,ESITI_QUESTIONARI!AJ1535:AL1535,ESITI_QUESTIONARI!AN1535,ESITI_QUESTIONARI!AQ1535)))</f>
        <v/>
      </c>
    </row>
    <row r="1536" spans="1:8">
      <c r="A1536" t="str">
        <f>IF(ESITI_QUESTIONARI!A1536="","",TRIM(ESITI_QUESTIONARI!A1536))</f>
        <v/>
      </c>
      <c r="B1536" t="str">
        <f t="shared" si="24"/>
        <v/>
      </c>
      <c r="C1536" t="str">
        <f>IF(ESITI_QUESTIONARI!C1536="","",TRIM(ESITI_QUESTIONARI!C1536))</f>
        <v/>
      </c>
      <c r="D1536" t="str">
        <f>IFERROR(UPPER(TRIM(ESITI_QUESTIONARI!U1536)),"")</f>
        <v/>
      </c>
      <c r="E1536" t="str">
        <f>IFERROR(UPPER(TRIM(ESITI_QUESTIONARI!Y1536)),"")</f>
        <v/>
      </c>
      <c r="F1536" t="str">
        <f>IFERROR(UPPER(TRIM(ESITI_QUESTIONARI!AE1536)),"")</f>
        <v/>
      </c>
      <c r="G1536" t="str">
        <f>IFERROR(UPPER(TRIM(ESITI_QUESTIONARI!AI1536)),"")</f>
        <v/>
      </c>
      <c r="H1536" s="8" t="str">
        <f>IF(C1536="","",IF(ISERROR(AVERAGE(ESITI_QUESTIONARI!N1536:T1536,ESITI_QUESTIONARI!V1536:X1536,ESITI_QUESTIONARI!Z1536:AD1536,ESITI_QUESTIONARI!AF1536:AH1536,ESITI_QUESTIONARI!AJ1536:AL1536,ESITI_QUESTIONARI!AN1536,ESITI_QUESTIONARI!AQ1536)),"NON RISPONDE",AVERAGE(ESITI_QUESTIONARI!N1536:T1536,ESITI_QUESTIONARI!V1536:X1536,ESITI_QUESTIONARI!Z1536:AD1536,ESITI_QUESTIONARI!AF1536:AH1536,ESITI_QUESTIONARI!AJ1536:AL1536,ESITI_QUESTIONARI!AN1536,ESITI_QUESTIONARI!AQ1536)))</f>
        <v/>
      </c>
    </row>
    <row r="1537" spans="1:8">
      <c r="A1537" t="str">
        <f>IF(ESITI_QUESTIONARI!A1537="","",TRIM(ESITI_QUESTIONARI!A1537))</f>
        <v/>
      </c>
      <c r="B1537" t="str">
        <f t="shared" si="24"/>
        <v/>
      </c>
      <c r="C1537" t="str">
        <f>IF(ESITI_QUESTIONARI!C1537="","",TRIM(ESITI_QUESTIONARI!C1537))</f>
        <v/>
      </c>
      <c r="D1537" t="str">
        <f>IFERROR(UPPER(TRIM(ESITI_QUESTIONARI!U1537)),"")</f>
        <v/>
      </c>
      <c r="E1537" t="str">
        <f>IFERROR(UPPER(TRIM(ESITI_QUESTIONARI!Y1537)),"")</f>
        <v/>
      </c>
      <c r="F1537" t="str">
        <f>IFERROR(UPPER(TRIM(ESITI_QUESTIONARI!AE1537)),"")</f>
        <v/>
      </c>
      <c r="G1537" t="str">
        <f>IFERROR(UPPER(TRIM(ESITI_QUESTIONARI!AI1537)),"")</f>
        <v/>
      </c>
      <c r="H1537" s="8" t="str">
        <f>IF(C1537="","",IF(ISERROR(AVERAGE(ESITI_QUESTIONARI!N1537:T1537,ESITI_QUESTIONARI!V1537:X1537,ESITI_QUESTIONARI!Z1537:AD1537,ESITI_QUESTIONARI!AF1537:AH1537,ESITI_QUESTIONARI!AJ1537:AL1537,ESITI_QUESTIONARI!AN1537,ESITI_QUESTIONARI!AQ1537)),"NON RISPONDE",AVERAGE(ESITI_QUESTIONARI!N1537:T1537,ESITI_QUESTIONARI!V1537:X1537,ESITI_QUESTIONARI!Z1537:AD1537,ESITI_QUESTIONARI!AF1537:AH1537,ESITI_QUESTIONARI!AJ1537:AL1537,ESITI_QUESTIONARI!AN1537,ESITI_QUESTIONARI!AQ1537)))</f>
        <v/>
      </c>
    </row>
    <row r="1538" spans="1:8">
      <c r="A1538" t="str">
        <f>IF(ESITI_QUESTIONARI!A1538="","",TRIM(ESITI_QUESTIONARI!A1538))</f>
        <v/>
      </c>
      <c r="B1538" t="str">
        <f t="shared" si="24"/>
        <v/>
      </c>
      <c r="C1538" t="str">
        <f>IF(ESITI_QUESTIONARI!C1538="","",TRIM(ESITI_QUESTIONARI!C1538))</f>
        <v/>
      </c>
      <c r="D1538" t="str">
        <f>IFERROR(UPPER(TRIM(ESITI_QUESTIONARI!U1538)),"")</f>
        <v/>
      </c>
      <c r="E1538" t="str">
        <f>IFERROR(UPPER(TRIM(ESITI_QUESTIONARI!Y1538)),"")</f>
        <v/>
      </c>
      <c r="F1538" t="str">
        <f>IFERROR(UPPER(TRIM(ESITI_QUESTIONARI!AE1538)),"")</f>
        <v/>
      </c>
      <c r="G1538" t="str">
        <f>IFERROR(UPPER(TRIM(ESITI_QUESTIONARI!AI1538)),"")</f>
        <v/>
      </c>
      <c r="H1538" s="8" t="str">
        <f>IF(C1538="","",IF(ISERROR(AVERAGE(ESITI_QUESTIONARI!N1538:T1538,ESITI_QUESTIONARI!V1538:X1538,ESITI_QUESTIONARI!Z1538:AD1538,ESITI_QUESTIONARI!AF1538:AH1538,ESITI_QUESTIONARI!AJ1538:AL1538,ESITI_QUESTIONARI!AN1538,ESITI_QUESTIONARI!AQ1538)),"NON RISPONDE",AVERAGE(ESITI_QUESTIONARI!N1538:T1538,ESITI_QUESTIONARI!V1538:X1538,ESITI_QUESTIONARI!Z1538:AD1538,ESITI_QUESTIONARI!AF1538:AH1538,ESITI_QUESTIONARI!AJ1538:AL1538,ESITI_QUESTIONARI!AN1538,ESITI_QUESTIONARI!AQ1538)))</f>
        <v/>
      </c>
    </row>
    <row r="1539" spans="1:8">
      <c r="A1539" t="str">
        <f>IF(ESITI_QUESTIONARI!A1539="","",TRIM(ESITI_QUESTIONARI!A1539))</f>
        <v/>
      </c>
      <c r="B1539" t="str">
        <f t="shared" ref="B1539:B1602" si="25">IF(C1539="","",C1539)</f>
        <v/>
      </c>
      <c r="C1539" t="str">
        <f>IF(ESITI_QUESTIONARI!C1539="","",TRIM(ESITI_QUESTIONARI!C1539))</f>
        <v/>
      </c>
      <c r="D1539" t="str">
        <f>IFERROR(UPPER(TRIM(ESITI_QUESTIONARI!U1539)),"")</f>
        <v/>
      </c>
      <c r="E1539" t="str">
        <f>IFERROR(UPPER(TRIM(ESITI_QUESTIONARI!Y1539)),"")</f>
        <v/>
      </c>
      <c r="F1539" t="str">
        <f>IFERROR(UPPER(TRIM(ESITI_QUESTIONARI!AE1539)),"")</f>
        <v/>
      </c>
      <c r="G1539" t="str">
        <f>IFERROR(UPPER(TRIM(ESITI_QUESTIONARI!AI1539)),"")</f>
        <v/>
      </c>
      <c r="H1539" s="8" t="str">
        <f>IF(C1539="","",IF(ISERROR(AVERAGE(ESITI_QUESTIONARI!N1539:T1539,ESITI_QUESTIONARI!V1539:X1539,ESITI_QUESTIONARI!Z1539:AD1539,ESITI_QUESTIONARI!AF1539:AH1539,ESITI_QUESTIONARI!AJ1539:AL1539,ESITI_QUESTIONARI!AN1539,ESITI_QUESTIONARI!AQ1539)),"NON RISPONDE",AVERAGE(ESITI_QUESTIONARI!N1539:T1539,ESITI_QUESTIONARI!V1539:X1539,ESITI_QUESTIONARI!Z1539:AD1539,ESITI_QUESTIONARI!AF1539:AH1539,ESITI_QUESTIONARI!AJ1539:AL1539,ESITI_QUESTIONARI!AN1539,ESITI_QUESTIONARI!AQ1539)))</f>
        <v/>
      </c>
    </row>
    <row r="1540" spans="1:8">
      <c r="A1540" t="str">
        <f>IF(ESITI_QUESTIONARI!A1540="","",TRIM(ESITI_QUESTIONARI!A1540))</f>
        <v/>
      </c>
      <c r="B1540" t="str">
        <f t="shared" si="25"/>
        <v/>
      </c>
      <c r="C1540" t="str">
        <f>IF(ESITI_QUESTIONARI!C1540="","",TRIM(ESITI_QUESTIONARI!C1540))</f>
        <v/>
      </c>
      <c r="D1540" t="str">
        <f>IFERROR(UPPER(TRIM(ESITI_QUESTIONARI!U1540)),"")</f>
        <v/>
      </c>
      <c r="E1540" t="str">
        <f>IFERROR(UPPER(TRIM(ESITI_QUESTIONARI!Y1540)),"")</f>
        <v/>
      </c>
      <c r="F1540" t="str">
        <f>IFERROR(UPPER(TRIM(ESITI_QUESTIONARI!AE1540)),"")</f>
        <v/>
      </c>
      <c r="G1540" t="str">
        <f>IFERROR(UPPER(TRIM(ESITI_QUESTIONARI!AI1540)),"")</f>
        <v/>
      </c>
      <c r="H1540" s="8" t="str">
        <f>IF(C1540="","",IF(ISERROR(AVERAGE(ESITI_QUESTIONARI!N1540:T1540,ESITI_QUESTIONARI!V1540:X1540,ESITI_QUESTIONARI!Z1540:AD1540,ESITI_QUESTIONARI!AF1540:AH1540,ESITI_QUESTIONARI!AJ1540:AL1540,ESITI_QUESTIONARI!AN1540,ESITI_QUESTIONARI!AQ1540)),"NON RISPONDE",AVERAGE(ESITI_QUESTIONARI!N1540:T1540,ESITI_QUESTIONARI!V1540:X1540,ESITI_QUESTIONARI!Z1540:AD1540,ESITI_QUESTIONARI!AF1540:AH1540,ESITI_QUESTIONARI!AJ1540:AL1540,ESITI_QUESTIONARI!AN1540,ESITI_QUESTIONARI!AQ1540)))</f>
        <v/>
      </c>
    </row>
    <row r="1541" spans="1:8">
      <c r="A1541" t="str">
        <f>IF(ESITI_QUESTIONARI!A1541="","",TRIM(ESITI_QUESTIONARI!A1541))</f>
        <v/>
      </c>
      <c r="B1541" t="str">
        <f t="shared" si="25"/>
        <v/>
      </c>
      <c r="C1541" t="str">
        <f>IF(ESITI_QUESTIONARI!C1541="","",TRIM(ESITI_QUESTIONARI!C1541))</f>
        <v/>
      </c>
      <c r="D1541" t="str">
        <f>IFERROR(UPPER(TRIM(ESITI_QUESTIONARI!U1541)),"")</f>
        <v/>
      </c>
      <c r="E1541" t="str">
        <f>IFERROR(UPPER(TRIM(ESITI_QUESTIONARI!Y1541)),"")</f>
        <v/>
      </c>
      <c r="F1541" t="str">
        <f>IFERROR(UPPER(TRIM(ESITI_QUESTIONARI!AE1541)),"")</f>
        <v/>
      </c>
      <c r="G1541" t="str">
        <f>IFERROR(UPPER(TRIM(ESITI_QUESTIONARI!AI1541)),"")</f>
        <v/>
      </c>
      <c r="H1541" s="8" t="str">
        <f>IF(C1541="","",IF(ISERROR(AVERAGE(ESITI_QUESTIONARI!N1541:T1541,ESITI_QUESTIONARI!V1541:X1541,ESITI_QUESTIONARI!Z1541:AD1541,ESITI_QUESTIONARI!AF1541:AH1541,ESITI_QUESTIONARI!AJ1541:AL1541,ESITI_QUESTIONARI!AN1541,ESITI_QUESTIONARI!AQ1541)),"NON RISPONDE",AVERAGE(ESITI_QUESTIONARI!N1541:T1541,ESITI_QUESTIONARI!V1541:X1541,ESITI_QUESTIONARI!Z1541:AD1541,ESITI_QUESTIONARI!AF1541:AH1541,ESITI_QUESTIONARI!AJ1541:AL1541,ESITI_QUESTIONARI!AN1541,ESITI_QUESTIONARI!AQ1541)))</f>
        <v/>
      </c>
    </row>
    <row r="1542" spans="1:8">
      <c r="A1542" t="str">
        <f>IF(ESITI_QUESTIONARI!A1542="","",TRIM(ESITI_QUESTIONARI!A1542))</f>
        <v/>
      </c>
      <c r="B1542" t="str">
        <f t="shared" si="25"/>
        <v/>
      </c>
      <c r="C1542" t="str">
        <f>IF(ESITI_QUESTIONARI!C1542="","",TRIM(ESITI_QUESTIONARI!C1542))</f>
        <v/>
      </c>
      <c r="D1542" t="str">
        <f>IFERROR(UPPER(TRIM(ESITI_QUESTIONARI!U1542)),"")</f>
        <v/>
      </c>
      <c r="E1542" t="str">
        <f>IFERROR(UPPER(TRIM(ESITI_QUESTIONARI!Y1542)),"")</f>
        <v/>
      </c>
      <c r="F1542" t="str">
        <f>IFERROR(UPPER(TRIM(ESITI_QUESTIONARI!AE1542)),"")</f>
        <v/>
      </c>
      <c r="G1542" t="str">
        <f>IFERROR(UPPER(TRIM(ESITI_QUESTIONARI!AI1542)),"")</f>
        <v/>
      </c>
      <c r="H1542" s="8" t="str">
        <f>IF(C1542="","",IF(ISERROR(AVERAGE(ESITI_QUESTIONARI!N1542:T1542,ESITI_QUESTIONARI!V1542:X1542,ESITI_QUESTIONARI!Z1542:AD1542,ESITI_QUESTIONARI!AF1542:AH1542,ESITI_QUESTIONARI!AJ1542:AL1542,ESITI_QUESTIONARI!AN1542,ESITI_QUESTIONARI!AQ1542)),"NON RISPONDE",AVERAGE(ESITI_QUESTIONARI!N1542:T1542,ESITI_QUESTIONARI!V1542:X1542,ESITI_QUESTIONARI!Z1542:AD1542,ESITI_QUESTIONARI!AF1542:AH1542,ESITI_QUESTIONARI!AJ1542:AL1542,ESITI_QUESTIONARI!AN1542,ESITI_QUESTIONARI!AQ1542)))</f>
        <v/>
      </c>
    </row>
    <row r="1543" spans="1:8">
      <c r="A1543" t="str">
        <f>IF(ESITI_QUESTIONARI!A1543="","",TRIM(ESITI_QUESTIONARI!A1543))</f>
        <v/>
      </c>
      <c r="B1543" t="str">
        <f t="shared" si="25"/>
        <v/>
      </c>
      <c r="C1543" t="str">
        <f>IF(ESITI_QUESTIONARI!C1543="","",TRIM(ESITI_QUESTIONARI!C1543))</f>
        <v/>
      </c>
      <c r="D1543" t="str">
        <f>IFERROR(UPPER(TRIM(ESITI_QUESTIONARI!U1543)),"")</f>
        <v/>
      </c>
      <c r="E1543" t="str">
        <f>IFERROR(UPPER(TRIM(ESITI_QUESTIONARI!Y1543)),"")</f>
        <v/>
      </c>
      <c r="F1543" t="str">
        <f>IFERROR(UPPER(TRIM(ESITI_QUESTIONARI!AE1543)),"")</f>
        <v/>
      </c>
      <c r="G1543" t="str">
        <f>IFERROR(UPPER(TRIM(ESITI_QUESTIONARI!AI1543)),"")</f>
        <v/>
      </c>
      <c r="H1543" s="8" t="str">
        <f>IF(C1543="","",IF(ISERROR(AVERAGE(ESITI_QUESTIONARI!N1543:T1543,ESITI_QUESTIONARI!V1543:X1543,ESITI_QUESTIONARI!Z1543:AD1543,ESITI_QUESTIONARI!AF1543:AH1543,ESITI_QUESTIONARI!AJ1543:AL1543,ESITI_QUESTIONARI!AN1543,ESITI_QUESTIONARI!AQ1543)),"NON RISPONDE",AVERAGE(ESITI_QUESTIONARI!N1543:T1543,ESITI_QUESTIONARI!V1543:X1543,ESITI_QUESTIONARI!Z1543:AD1543,ESITI_QUESTIONARI!AF1543:AH1543,ESITI_QUESTIONARI!AJ1543:AL1543,ESITI_QUESTIONARI!AN1543,ESITI_QUESTIONARI!AQ1543)))</f>
        <v/>
      </c>
    </row>
    <row r="1544" spans="1:8">
      <c r="A1544" t="str">
        <f>IF(ESITI_QUESTIONARI!A1544="","",TRIM(ESITI_QUESTIONARI!A1544))</f>
        <v/>
      </c>
      <c r="B1544" t="str">
        <f t="shared" si="25"/>
        <v/>
      </c>
      <c r="C1544" t="str">
        <f>IF(ESITI_QUESTIONARI!C1544="","",TRIM(ESITI_QUESTIONARI!C1544))</f>
        <v/>
      </c>
      <c r="D1544" t="str">
        <f>IFERROR(UPPER(TRIM(ESITI_QUESTIONARI!U1544)),"")</f>
        <v/>
      </c>
      <c r="E1544" t="str">
        <f>IFERROR(UPPER(TRIM(ESITI_QUESTIONARI!Y1544)),"")</f>
        <v/>
      </c>
      <c r="F1544" t="str">
        <f>IFERROR(UPPER(TRIM(ESITI_QUESTIONARI!AE1544)),"")</f>
        <v/>
      </c>
      <c r="G1544" t="str">
        <f>IFERROR(UPPER(TRIM(ESITI_QUESTIONARI!AI1544)),"")</f>
        <v/>
      </c>
      <c r="H1544" s="8" t="str">
        <f>IF(C1544="","",IF(ISERROR(AVERAGE(ESITI_QUESTIONARI!N1544:T1544,ESITI_QUESTIONARI!V1544:X1544,ESITI_QUESTIONARI!Z1544:AD1544,ESITI_QUESTIONARI!AF1544:AH1544,ESITI_QUESTIONARI!AJ1544:AL1544,ESITI_QUESTIONARI!AN1544,ESITI_QUESTIONARI!AQ1544)),"NON RISPONDE",AVERAGE(ESITI_QUESTIONARI!N1544:T1544,ESITI_QUESTIONARI!V1544:X1544,ESITI_QUESTIONARI!Z1544:AD1544,ESITI_QUESTIONARI!AF1544:AH1544,ESITI_QUESTIONARI!AJ1544:AL1544,ESITI_QUESTIONARI!AN1544,ESITI_QUESTIONARI!AQ1544)))</f>
        <v/>
      </c>
    </row>
    <row r="1545" spans="1:8">
      <c r="A1545" t="str">
        <f>IF(ESITI_QUESTIONARI!A1545="","",TRIM(ESITI_QUESTIONARI!A1545))</f>
        <v/>
      </c>
      <c r="B1545" t="str">
        <f t="shared" si="25"/>
        <v/>
      </c>
      <c r="C1545" t="str">
        <f>IF(ESITI_QUESTIONARI!C1545="","",TRIM(ESITI_QUESTIONARI!C1545))</f>
        <v/>
      </c>
      <c r="D1545" t="str">
        <f>IFERROR(UPPER(TRIM(ESITI_QUESTIONARI!U1545)),"")</f>
        <v/>
      </c>
      <c r="E1545" t="str">
        <f>IFERROR(UPPER(TRIM(ESITI_QUESTIONARI!Y1545)),"")</f>
        <v/>
      </c>
      <c r="F1545" t="str">
        <f>IFERROR(UPPER(TRIM(ESITI_QUESTIONARI!AE1545)),"")</f>
        <v/>
      </c>
      <c r="G1545" t="str">
        <f>IFERROR(UPPER(TRIM(ESITI_QUESTIONARI!AI1545)),"")</f>
        <v/>
      </c>
      <c r="H1545" s="8" t="str">
        <f>IF(C1545="","",IF(ISERROR(AVERAGE(ESITI_QUESTIONARI!N1545:T1545,ESITI_QUESTIONARI!V1545:X1545,ESITI_QUESTIONARI!Z1545:AD1545,ESITI_QUESTIONARI!AF1545:AH1545,ESITI_QUESTIONARI!AJ1545:AL1545,ESITI_QUESTIONARI!AN1545,ESITI_QUESTIONARI!AQ1545)),"NON RISPONDE",AVERAGE(ESITI_QUESTIONARI!N1545:T1545,ESITI_QUESTIONARI!V1545:X1545,ESITI_QUESTIONARI!Z1545:AD1545,ESITI_QUESTIONARI!AF1545:AH1545,ESITI_QUESTIONARI!AJ1545:AL1545,ESITI_QUESTIONARI!AN1545,ESITI_QUESTIONARI!AQ1545)))</f>
        <v/>
      </c>
    </row>
    <row r="1546" spans="1:8">
      <c r="A1546" t="str">
        <f>IF(ESITI_QUESTIONARI!A1546="","",TRIM(ESITI_QUESTIONARI!A1546))</f>
        <v/>
      </c>
      <c r="B1546" t="str">
        <f t="shared" si="25"/>
        <v/>
      </c>
      <c r="C1546" t="str">
        <f>IF(ESITI_QUESTIONARI!C1546="","",TRIM(ESITI_QUESTIONARI!C1546))</f>
        <v/>
      </c>
      <c r="D1546" t="str">
        <f>IFERROR(UPPER(TRIM(ESITI_QUESTIONARI!U1546)),"")</f>
        <v/>
      </c>
      <c r="E1546" t="str">
        <f>IFERROR(UPPER(TRIM(ESITI_QUESTIONARI!Y1546)),"")</f>
        <v/>
      </c>
      <c r="F1546" t="str">
        <f>IFERROR(UPPER(TRIM(ESITI_QUESTIONARI!AE1546)),"")</f>
        <v/>
      </c>
      <c r="G1546" t="str">
        <f>IFERROR(UPPER(TRIM(ESITI_QUESTIONARI!AI1546)),"")</f>
        <v/>
      </c>
      <c r="H1546" s="8" t="str">
        <f>IF(C1546="","",IF(ISERROR(AVERAGE(ESITI_QUESTIONARI!N1546:T1546,ESITI_QUESTIONARI!V1546:X1546,ESITI_QUESTIONARI!Z1546:AD1546,ESITI_QUESTIONARI!AF1546:AH1546,ESITI_QUESTIONARI!AJ1546:AL1546,ESITI_QUESTIONARI!AN1546,ESITI_QUESTIONARI!AQ1546)),"NON RISPONDE",AVERAGE(ESITI_QUESTIONARI!N1546:T1546,ESITI_QUESTIONARI!V1546:X1546,ESITI_QUESTIONARI!Z1546:AD1546,ESITI_QUESTIONARI!AF1546:AH1546,ESITI_QUESTIONARI!AJ1546:AL1546,ESITI_QUESTIONARI!AN1546,ESITI_QUESTIONARI!AQ1546)))</f>
        <v/>
      </c>
    </row>
    <row r="1547" spans="1:8">
      <c r="A1547" t="str">
        <f>IF(ESITI_QUESTIONARI!A1547="","",TRIM(ESITI_QUESTIONARI!A1547))</f>
        <v/>
      </c>
      <c r="B1547" t="str">
        <f t="shared" si="25"/>
        <v/>
      </c>
      <c r="C1547" t="str">
        <f>IF(ESITI_QUESTIONARI!C1547="","",TRIM(ESITI_QUESTIONARI!C1547))</f>
        <v/>
      </c>
      <c r="D1547" t="str">
        <f>IFERROR(UPPER(TRIM(ESITI_QUESTIONARI!U1547)),"")</f>
        <v/>
      </c>
      <c r="E1547" t="str">
        <f>IFERROR(UPPER(TRIM(ESITI_QUESTIONARI!Y1547)),"")</f>
        <v/>
      </c>
      <c r="F1547" t="str">
        <f>IFERROR(UPPER(TRIM(ESITI_QUESTIONARI!AE1547)),"")</f>
        <v/>
      </c>
      <c r="G1547" t="str">
        <f>IFERROR(UPPER(TRIM(ESITI_QUESTIONARI!AI1547)),"")</f>
        <v/>
      </c>
      <c r="H1547" s="8" t="str">
        <f>IF(C1547="","",IF(ISERROR(AVERAGE(ESITI_QUESTIONARI!N1547:T1547,ESITI_QUESTIONARI!V1547:X1547,ESITI_QUESTIONARI!Z1547:AD1547,ESITI_QUESTIONARI!AF1547:AH1547,ESITI_QUESTIONARI!AJ1547:AL1547,ESITI_QUESTIONARI!AN1547,ESITI_QUESTIONARI!AQ1547)),"NON RISPONDE",AVERAGE(ESITI_QUESTIONARI!N1547:T1547,ESITI_QUESTIONARI!V1547:X1547,ESITI_QUESTIONARI!Z1547:AD1547,ESITI_QUESTIONARI!AF1547:AH1547,ESITI_QUESTIONARI!AJ1547:AL1547,ESITI_QUESTIONARI!AN1547,ESITI_QUESTIONARI!AQ1547)))</f>
        <v/>
      </c>
    </row>
    <row r="1548" spans="1:8">
      <c r="A1548" t="str">
        <f>IF(ESITI_QUESTIONARI!A1548="","",TRIM(ESITI_QUESTIONARI!A1548))</f>
        <v/>
      </c>
      <c r="B1548" t="str">
        <f t="shared" si="25"/>
        <v/>
      </c>
      <c r="C1548" t="str">
        <f>IF(ESITI_QUESTIONARI!C1548="","",TRIM(ESITI_QUESTIONARI!C1548))</f>
        <v/>
      </c>
      <c r="D1548" t="str">
        <f>IFERROR(UPPER(TRIM(ESITI_QUESTIONARI!U1548)),"")</f>
        <v/>
      </c>
      <c r="E1548" t="str">
        <f>IFERROR(UPPER(TRIM(ESITI_QUESTIONARI!Y1548)),"")</f>
        <v/>
      </c>
      <c r="F1548" t="str">
        <f>IFERROR(UPPER(TRIM(ESITI_QUESTIONARI!AE1548)),"")</f>
        <v/>
      </c>
      <c r="G1548" t="str">
        <f>IFERROR(UPPER(TRIM(ESITI_QUESTIONARI!AI1548)),"")</f>
        <v/>
      </c>
      <c r="H1548" s="8" t="str">
        <f>IF(C1548="","",IF(ISERROR(AVERAGE(ESITI_QUESTIONARI!N1548:T1548,ESITI_QUESTIONARI!V1548:X1548,ESITI_QUESTIONARI!Z1548:AD1548,ESITI_QUESTIONARI!AF1548:AH1548,ESITI_QUESTIONARI!AJ1548:AL1548,ESITI_QUESTIONARI!AN1548,ESITI_QUESTIONARI!AQ1548)),"NON RISPONDE",AVERAGE(ESITI_QUESTIONARI!N1548:T1548,ESITI_QUESTIONARI!V1548:X1548,ESITI_QUESTIONARI!Z1548:AD1548,ESITI_QUESTIONARI!AF1548:AH1548,ESITI_QUESTIONARI!AJ1548:AL1548,ESITI_QUESTIONARI!AN1548,ESITI_QUESTIONARI!AQ1548)))</f>
        <v/>
      </c>
    </row>
    <row r="1549" spans="1:8">
      <c r="A1549" t="str">
        <f>IF(ESITI_QUESTIONARI!A1549="","",TRIM(ESITI_QUESTIONARI!A1549))</f>
        <v/>
      </c>
      <c r="B1549" t="str">
        <f t="shared" si="25"/>
        <v/>
      </c>
      <c r="C1549" t="str">
        <f>IF(ESITI_QUESTIONARI!C1549="","",TRIM(ESITI_QUESTIONARI!C1549))</f>
        <v/>
      </c>
      <c r="D1549" t="str">
        <f>IFERROR(UPPER(TRIM(ESITI_QUESTIONARI!U1549)),"")</f>
        <v/>
      </c>
      <c r="E1549" t="str">
        <f>IFERROR(UPPER(TRIM(ESITI_QUESTIONARI!Y1549)),"")</f>
        <v/>
      </c>
      <c r="F1549" t="str">
        <f>IFERROR(UPPER(TRIM(ESITI_QUESTIONARI!AE1549)),"")</f>
        <v/>
      </c>
      <c r="G1549" t="str">
        <f>IFERROR(UPPER(TRIM(ESITI_QUESTIONARI!AI1549)),"")</f>
        <v/>
      </c>
      <c r="H1549" s="8" t="str">
        <f>IF(C1549="","",IF(ISERROR(AVERAGE(ESITI_QUESTIONARI!N1549:T1549,ESITI_QUESTIONARI!V1549:X1549,ESITI_QUESTIONARI!Z1549:AD1549,ESITI_QUESTIONARI!AF1549:AH1549,ESITI_QUESTIONARI!AJ1549:AL1549,ESITI_QUESTIONARI!AN1549,ESITI_QUESTIONARI!AQ1549)),"NON RISPONDE",AVERAGE(ESITI_QUESTIONARI!N1549:T1549,ESITI_QUESTIONARI!V1549:X1549,ESITI_QUESTIONARI!Z1549:AD1549,ESITI_QUESTIONARI!AF1549:AH1549,ESITI_QUESTIONARI!AJ1549:AL1549,ESITI_QUESTIONARI!AN1549,ESITI_QUESTIONARI!AQ1549)))</f>
        <v/>
      </c>
    </row>
    <row r="1550" spans="1:8">
      <c r="A1550" t="str">
        <f>IF(ESITI_QUESTIONARI!A1550="","",TRIM(ESITI_QUESTIONARI!A1550))</f>
        <v/>
      </c>
      <c r="B1550" t="str">
        <f t="shared" si="25"/>
        <v/>
      </c>
      <c r="C1550" t="str">
        <f>IF(ESITI_QUESTIONARI!C1550="","",TRIM(ESITI_QUESTIONARI!C1550))</f>
        <v/>
      </c>
      <c r="D1550" t="str">
        <f>IFERROR(UPPER(TRIM(ESITI_QUESTIONARI!U1550)),"")</f>
        <v/>
      </c>
      <c r="E1550" t="str">
        <f>IFERROR(UPPER(TRIM(ESITI_QUESTIONARI!Y1550)),"")</f>
        <v/>
      </c>
      <c r="F1550" t="str">
        <f>IFERROR(UPPER(TRIM(ESITI_QUESTIONARI!AE1550)),"")</f>
        <v/>
      </c>
      <c r="G1550" t="str">
        <f>IFERROR(UPPER(TRIM(ESITI_QUESTIONARI!AI1550)),"")</f>
        <v/>
      </c>
      <c r="H1550" s="8" t="str">
        <f>IF(C1550="","",IF(ISERROR(AVERAGE(ESITI_QUESTIONARI!N1550:T1550,ESITI_QUESTIONARI!V1550:X1550,ESITI_QUESTIONARI!Z1550:AD1550,ESITI_QUESTIONARI!AF1550:AH1550,ESITI_QUESTIONARI!AJ1550:AL1550,ESITI_QUESTIONARI!AN1550,ESITI_QUESTIONARI!AQ1550)),"NON RISPONDE",AVERAGE(ESITI_QUESTIONARI!N1550:T1550,ESITI_QUESTIONARI!V1550:X1550,ESITI_QUESTIONARI!Z1550:AD1550,ESITI_QUESTIONARI!AF1550:AH1550,ESITI_QUESTIONARI!AJ1550:AL1550,ESITI_QUESTIONARI!AN1550,ESITI_QUESTIONARI!AQ1550)))</f>
        <v/>
      </c>
    </row>
    <row r="1551" spans="1:8">
      <c r="A1551" t="str">
        <f>IF(ESITI_QUESTIONARI!A1551="","",TRIM(ESITI_QUESTIONARI!A1551))</f>
        <v/>
      </c>
      <c r="B1551" t="str">
        <f t="shared" si="25"/>
        <v/>
      </c>
      <c r="C1551" t="str">
        <f>IF(ESITI_QUESTIONARI!C1551="","",TRIM(ESITI_QUESTIONARI!C1551))</f>
        <v/>
      </c>
      <c r="D1551" t="str">
        <f>IFERROR(UPPER(TRIM(ESITI_QUESTIONARI!U1551)),"")</f>
        <v/>
      </c>
      <c r="E1551" t="str">
        <f>IFERROR(UPPER(TRIM(ESITI_QUESTIONARI!Y1551)),"")</f>
        <v/>
      </c>
      <c r="F1551" t="str">
        <f>IFERROR(UPPER(TRIM(ESITI_QUESTIONARI!AE1551)),"")</f>
        <v/>
      </c>
      <c r="G1551" t="str">
        <f>IFERROR(UPPER(TRIM(ESITI_QUESTIONARI!AI1551)),"")</f>
        <v/>
      </c>
      <c r="H1551" s="8" t="str">
        <f>IF(C1551="","",IF(ISERROR(AVERAGE(ESITI_QUESTIONARI!N1551:T1551,ESITI_QUESTIONARI!V1551:X1551,ESITI_QUESTIONARI!Z1551:AD1551,ESITI_QUESTIONARI!AF1551:AH1551,ESITI_QUESTIONARI!AJ1551:AL1551,ESITI_QUESTIONARI!AN1551,ESITI_QUESTIONARI!AQ1551)),"NON RISPONDE",AVERAGE(ESITI_QUESTIONARI!N1551:T1551,ESITI_QUESTIONARI!V1551:X1551,ESITI_QUESTIONARI!Z1551:AD1551,ESITI_QUESTIONARI!AF1551:AH1551,ESITI_QUESTIONARI!AJ1551:AL1551,ESITI_QUESTIONARI!AN1551,ESITI_QUESTIONARI!AQ1551)))</f>
        <v/>
      </c>
    </row>
    <row r="1552" spans="1:8">
      <c r="A1552" t="str">
        <f>IF(ESITI_QUESTIONARI!A1552="","",TRIM(ESITI_QUESTIONARI!A1552))</f>
        <v/>
      </c>
      <c r="B1552" t="str">
        <f t="shared" si="25"/>
        <v/>
      </c>
      <c r="C1552" t="str">
        <f>IF(ESITI_QUESTIONARI!C1552="","",TRIM(ESITI_QUESTIONARI!C1552))</f>
        <v/>
      </c>
      <c r="D1552" t="str">
        <f>IFERROR(UPPER(TRIM(ESITI_QUESTIONARI!U1552)),"")</f>
        <v/>
      </c>
      <c r="E1552" t="str">
        <f>IFERROR(UPPER(TRIM(ESITI_QUESTIONARI!Y1552)),"")</f>
        <v/>
      </c>
      <c r="F1552" t="str">
        <f>IFERROR(UPPER(TRIM(ESITI_QUESTIONARI!AE1552)),"")</f>
        <v/>
      </c>
      <c r="G1552" t="str">
        <f>IFERROR(UPPER(TRIM(ESITI_QUESTIONARI!AI1552)),"")</f>
        <v/>
      </c>
      <c r="H1552" s="8" t="str">
        <f>IF(C1552="","",IF(ISERROR(AVERAGE(ESITI_QUESTIONARI!N1552:T1552,ESITI_QUESTIONARI!V1552:X1552,ESITI_QUESTIONARI!Z1552:AD1552,ESITI_QUESTIONARI!AF1552:AH1552,ESITI_QUESTIONARI!AJ1552:AL1552,ESITI_QUESTIONARI!AN1552,ESITI_QUESTIONARI!AQ1552)),"NON RISPONDE",AVERAGE(ESITI_QUESTIONARI!N1552:T1552,ESITI_QUESTIONARI!V1552:X1552,ESITI_QUESTIONARI!Z1552:AD1552,ESITI_QUESTIONARI!AF1552:AH1552,ESITI_QUESTIONARI!AJ1552:AL1552,ESITI_QUESTIONARI!AN1552,ESITI_QUESTIONARI!AQ1552)))</f>
        <v/>
      </c>
    </row>
    <row r="1553" spans="1:8">
      <c r="A1553" t="str">
        <f>IF(ESITI_QUESTIONARI!A1553="","",TRIM(ESITI_QUESTIONARI!A1553))</f>
        <v/>
      </c>
      <c r="B1553" t="str">
        <f t="shared" si="25"/>
        <v/>
      </c>
      <c r="C1553" t="str">
        <f>IF(ESITI_QUESTIONARI!C1553="","",TRIM(ESITI_QUESTIONARI!C1553))</f>
        <v/>
      </c>
      <c r="D1553" t="str">
        <f>IFERROR(UPPER(TRIM(ESITI_QUESTIONARI!U1553)),"")</f>
        <v/>
      </c>
      <c r="E1553" t="str">
        <f>IFERROR(UPPER(TRIM(ESITI_QUESTIONARI!Y1553)),"")</f>
        <v/>
      </c>
      <c r="F1553" t="str">
        <f>IFERROR(UPPER(TRIM(ESITI_QUESTIONARI!AE1553)),"")</f>
        <v/>
      </c>
      <c r="G1553" t="str">
        <f>IFERROR(UPPER(TRIM(ESITI_QUESTIONARI!AI1553)),"")</f>
        <v/>
      </c>
      <c r="H1553" s="8" t="str">
        <f>IF(C1553="","",IF(ISERROR(AVERAGE(ESITI_QUESTIONARI!N1553:T1553,ESITI_QUESTIONARI!V1553:X1553,ESITI_QUESTIONARI!Z1553:AD1553,ESITI_QUESTIONARI!AF1553:AH1553,ESITI_QUESTIONARI!AJ1553:AL1553,ESITI_QUESTIONARI!AN1553,ESITI_QUESTIONARI!AQ1553)),"NON RISPONDE",AVERAGE(ESITI_QUESTIONARI!N1553:T1553,ESITI_QUESTIONARI!V1553:X1553,ESITI_QUESTIONARI!Z1553:AD1553,ESITI_QUESTIONARI!AF1553:AH1553,ESITI_QUESTIONARI!AJ1553:AL1553,ESITI_QUESTIONARI!AN1553,ESITI_QUESTIONARI!AQ1553)))</f>
        <v/>
      </c>
    </row>
    <row r="1554" spans="1:8">
      <c r="A1554" t="str">
        <f>IF(ESITI_QUESTIONARI!A1554="","",TRIM(ESITI_QUESTIONARI!A1554))</f>
        <v/>
      </c>
      <c r="B1554" t="str">
        <f t="shared" si="25"/>
        <v/>
      </c>
      <c r="C1554" t="str">
        <f>IF(ESITI_QUESTIONARI!C1554="","",TRIM(ESITI_QUESTIONARI!C1554))</f>
        <v/>
      </c>
      <c r="D1554" t="str">
        <f>IFERROR(UPPER(TRIM(ESITI_QUESTIONARI!U1554)),"")</f>
        <v/>
      </c>
      <c r="E1554" t="str">
        <f>IFERROR(UPPER(TRIM(ESITI_QUESTIONARI!Y1554)),"")</f>
        <v/>
      </c>
      <c r="F1554" t="str">
        <f>IFERROR(UPPER(TRIM(ESITI_QUESTIONARI!AE1554)),"")</f>
        <v/>
      </c>
      <c r="G1554" t="str">
        <f>IFERROR(UPPER(TRIM(ESITI_QUESTIONARI!AI1554)),"")</f>
        <v/>
      </c>
      <c r="H1554" s="8" t="str">
        <f>IF(C1554="","",IF(ISERROR(AVERAGE(ESITI_QUESTIONARI!N1554:T1554,ESITI_QUESTIONARI!V1554:X1554,ESITI_QUESTIONARI!Z1554:AD1554,ESITI_QUESTIONARI!AF1554:AH1554,ESITI_QUESTIONARI!AJ1554:AL1554,ESITI_QUESTIONARI!AN1554,ESITI_QUESTIONARI!AQ1554)),"NON RISPONDE",AVERAGE(ESITI_QUESTIONARI!N1554:T1554,ESITI_QUESTIONARI!V1554:X1554,ESITI_QUESTIONARI!Z1554:AD1554,ESITI_QUESTIONARI!AF1554:AH1554,ESITI_QUESTIONARI!AJ1554:AL1554,ESITI_QUESTIONARI!AN1554,ESITI_QUESTIONARI!AQ1554)))</f>
        <v/>
      </c>
    </row>
    <row r="1555" spans="1:8">
      <c r="A1555" t="str">
        <f>IF(ESITI_QUESTIONARI!A1555="","",TRIM(ESITI_QUESTIONARI!A1555))</f>
        <v/>
      </c>
      <c r="B1555" t="str">
        <f t="shared" si="25"/>
        <v/>
      </c>
      <c r="C1555" t="str">
        <f>IF(ESITI_QUESTIONARI!C1555="","",TRIM(ESITI_QUESTIONARI!C1555))</f>
        <v/>
      </c>
      <c r="D1555" t="str">
        <f>IFERROR(UPPER(TRIM(ESITI_QUESTIONARI!U1555)),"")</f>
        <v/>
      </c>
      <c r="E1555" t="str">
        <f>IFERROR(UPPER(TRIM(ESITI_QUESTIONARI!Y1555)),"")</f>
        <v/>
      </c>
      <c r="F1555" t="str">
        <f>IFERROR(UPPER(TRIM(ESITI_QUESTIONARI!AE1555)),"")</f>
        <v/>
      </c>
      <c r="G1555" t="str">
        <f>IFERROR(UPPER(TRIM(ESITI_QUESTIONARI!AI1555)),"")</f>
        <v/>
      </c>
      <c r="H1555" s="8" t="str">
        <f>IF(C1555="","",IF(ISERROR(AVERAGE(ESITI_QUESTIONARI!N1555:T1555,ESITI_QUESTIONARI!V1555:X1555,ESITI_QUESTIONARI!Z1555:AD1555,ESITI_QUESTIONARI!AF1555:AH1555,ESITI_QUESTIONARI!AJ1555:AL1555,ESITI_QUESTIONARI!AN1555,ESITI_QUESTIONARI!AQ1555)),"NON RISPONDE",AVERAGE(ESITI_QUESTIONARI!N1555:T1555,ESITI_QUESTIONARI!V1555:X1555,ESITI_QUESTIONARI!Z1555:AD1555,ESITI_QUESTIONARI!AF1555:AH1555,ESITI_QUESTIONARI!AJ1555:AL1555,ESITI_QUESTIONARI!AN1555,ESITI_QUESTIONARI!AQ1555)))</f>
        <v/>
      </c>
    </row>
    <row r="1556" spans="1:8">
      <c r="A1556" t="str">
        <f>IF(ESITI_QUESTIONARI!A1556="","",TRIM(ESITI_QUESTIONARI!A1556))</f>
        <v/>
      </c>
      <c r="B1556" t="str">
        <f t="shared" si="25"/>
        <v/>
      </c>
      <c r="C1556" t="str">
        <f>IF(ESITI_QUESTIONARI!C1556="","",TRIM(ESITI_QUESTIONARI!C1556))</f>
        <v/>
      </c>
      <c r="D1556" t="str">
        <f>IFERROR(UPPER(TRIM(ESITI_QUESTIONARI!U1556)),"")</f>
        <v/>
      </c>
      <c r="E1556" t="str">
        <f>IFERROR(UPPER(TRIM(ESITI_QUESTIONARI!Y1556)),"")</f>
        <v/>
      </c>
      <c r="F1556" t="str">
        <f>IFERROR(UPPER(TRIM(ESITI_QUESTIONARI!AE1556)),"")</f>
        <v/>
      </c>
      <c r="G1556" t="str">
        <f>IFERROR(UPPER(TRIM(ESITI_QUESTIONARI!AI1556)),"")</f>
        <v/>
      </c>
      <c r="H1556" s="8" t="str">
        <f>IF(C1556="","",IF(ISERROR(AVERAGE(ESITI_QUESTIONARI!N1556:T1556,ESITI_QUESTIONARI!V1556:X1556,ESITI_QUESTIONARI!Z1556:AD1556,ESITI_QUESTIONARI!AF1556:AH1556,ESITI_QUESTIONARI!AJ1556:AL1556,ESITI_QUESTIONARI!AN1556,ESITI_QUESTIONARI!AQ1556)),"NON RISPONDE",AVERAGE(ESITI_QUESTIONARI!N1556:T1556,ESITI_QUESTIONARI!V1556:X1556,ESITI_QUESTIONARI!Z1556:AD1556,ESITI_QUESTIONARI!AF1556:AH1556,ESITI_QUESTIONARI!AJ1556:AL1556,ESITI_QUESTIONARI!AN1556,ESITI_QUESTIONARI!AQ1556)))</f>
        <v/>
      </c>
    </row>
    <row r="1557" spans="1:8">
      <c r="A1557" t="str">
        <f>IF(ESITI_QUESTIONARI!A1557="","",TRIM(ESITI_QUESTIONARI!A1557))</f>
        <v/>
      </c>
      <c r="B1557" t="str">
        <f t="shared" si="25"/>
        <v/>
      </c>
      <c r="C1557" t="str">
        <f>IF(ESITI_QUESTIONARI!C1557="","",TRIM(ESITI_QUESTIONARI!C1557))</f>
        <v/>
      </c>
      <c r="D1557" t="str">
        <f>IFERROR(UPPER(TRIM(ESITI_QUESTIONARI!U1557)),"")</f>
        <v/>
      </c>
      <c r="E1557" t="str">
        <f>IFERROR(UPPER(TRIM(ESITI_QUESTIONARI!Y1557)),"")</f>
        <v/>
      </c>
      <c r="F1557" t="str">
        <f>IFERROR(UPPER(TRIM(ESITI_QUESTIONARI!AE1557)),"")</f>
        <v/>
      </c>
      <c r="G1557" t="str">
        <f>IFERROR(UPPER(TRIM(ESITI_QUESTIONARI!AI1557)),"")</f>
        <v/>
      </c>
      <c r="H1557" s="8" t="str">
        <f>IF(C1557="","",IF(ISERROR(AVERAGE(ESITI_QUESTIONARI!N1557:T1557,ESITI_QUESTIONARI!V1557:X1557,ESITI_QUESTIONARI!Z1557:AD1557,ESITI_QUESTIONARI!AF1557:AH1557,ESITI_QUESTIONARI!AJ1557:AL1557,ESITI_QUESTIONARI!AN1557,ESITI_QUESTIONARI!AQ1557)),"NON RISPONDE",AVERAGE(ESITI_QUESTIONARI!N1557:T1557,ESITI_QUESTIONARI!V1557:X1557,ESITI_QUESTIONARI!Z1557:AD1557,ESITI_QUESTIONARI!AF1557:AH1557,ESITI_QUESTIONARI!AJ1557:AL1557,ESITI_QUESTIONARI!AN1557,ESITI_QUESTIONARI!AQ1557)))</f>
        <v/>
      </c>
    </row>
    <row r="1558" spans="1:8">
      <c r="A1558" t="str">
        <f>IF(ESITI_QUESTIONARI!A1558="","",TRIM(ESITI_QUESTIONARI!A1558))</f>
        <v/>
      </c>
      <c r="B1558" t="str">
        <f t="shared" si="25"/>
        <v/>
      </c>
      <c r="C1558" t="str">
        <f>IF(ESITI_QUESTIONARI!C1558="","",TRIM(ESITI_QUESTIONARI!C1558))</f>
        <v/>
      </c>
      <c r="D1558" t="str">
        <f>IFERROR(UPPER(TRIM(ESITI_QUESTIONARI!U1558)),"")</f>
        <v/>
      </c>
      <c r="E1558" t="str">
        <f>IFERROR(UPPER(TRIM(ESITI_QUESTIONARI!Y1558)),"")</f>
        <v/>
      </c>
      <c r="F1558" t="str">
        <f>IFERROR(UPPER(TRIM(ESITI_QUESTIONARI!AE1558)),"")</f>
        <v/>
      </c>
      <c r="G1558" t="str">
        <f>IFERROR(UPPER(TRIM(ESITI_QUESTIONARI!AI1558)),"")</f>
        <v/>
      </c>
      <c r="H1558" s="8" t="str">
        <f>IF(C1558="","",IF(ISERROR(AVERAGE(ESITI_QUESTIONARI!N1558:T1558,ESITI_QUESTIONARI!V1558:X1558,ESITI_QUESTIONARI!Z1558:AD1558,ESITI_QUESTIONARI!AF1558:AH1558,ESITI_QUESTIONARI!AJ1558:AL1558,ESITI_QUESTIONARI!AN1558,ESITI_QUESTIONARI!AQ1558)),"NON RISPONDE",AVERAGE(ESITI_QUESTIONARI!N1558:T1558,ESITI_QUESTIONARI!V1558:X1558,ESITI_QUESTIONARI!Z1558:AD1558,ESITI_QUESTIONARI!AF1558:AH1558,ESITI_QUESTIONARI!AJ1558:AL1558,ESITI_QUESTIONARI!AN1558,ESITI_QUESTIONARI!AQ1558)))</f>
        <v/>
      </c>
    </row>
    <row r="1559" spans="1:8">
      <c r="A1559" t="str">
        <f>IF(ESITI_QUESTIONARI!A1559="","",TRIM(ESITI_QUESTIONARI!A1559))</f>
        <v/>
      </c>
      <c r="B1559" t="str">
        <f t="shared" si="25"/>
        <v/>
      </c>
      <c r="C1559" t="str">
        <f>IF(ESITI_QUESTIONARI!C1559="","",TRIM(ESITI_QUESTIONARI!C1559))</f>
        <v/>
      </c>
      <c r="D1559" t="str">
        <f>IFERROR(UPPER(TRIM(ESITI_QUESTIONARI!U1559)),"")</f>
        <v/>
      </c>
      <c r="E1559" t="str">
        <f>IFERROR(UPPER(TRIM(ESITI_QUESTIONARI!Y1559)),"")</f>
        <v/>
      </c>
      <c r="F1559" t="str">
        <f>IFERROR(UPPER(TRIM(ESITI_QUESTIONARI!AE1559)),"")</f>
        <v/>
      </c>
      <c r="G1559" t="str">
        <f>IFERROR(UPPER(TRIM(ESITI_QUESTIONARI!AI1559)),"")</f>
        <v/>
      </c>
      <c r="H1559" s="8" t="str">
        <f>IF(C1559="","",IF(ISERROR(AVERAGE(ESITI_QUESTIONARI!N1559:T1559,ESITI_QUESTIONARI!V1559:X1559,ESITI_QUESTIONARI!Z1559:AD1559,ESITI_QUESTIONARI!AF1559:AH1559,ESITI_QUESTIONARI!AJ1559:AL1559,ESITI_QUESTIONARI!AN1559,ESITI_QUESTIONARI!AQ1559)),"NON RISPONDE",AVERAGE(ESITI_QUESTIONARI!N1559:T1559,ESITI_QUESTIONARI!V1559:X1559,ESITI_QUESTIONARI!Z1559:AD1559,ESITI_QUESTIONARI!AF1559:AH1559,ESITI_QUESTIONARI!AJ1559:AL1559,ESITI_QUESTIONARI!AN1559,ESITI_QUESTIONARI!AQ1559)))</f>
        <v/>
      </c>
    </row>
    <row r="1560" spans="1:8">
      <c r="A1560" t="str">
        <f>IF(ESITI_QUESTIONARI!A1560="","",TRIM(ESITI_QUESTIONARI!A1560))</f>
        <v/>
      </c>
      <c r="B1560" t="str">
        <f t="shared" si="25"/>
        <v/>
      </c>
      <c r="C1560" t="str">
        <f>IF(ESITI_QUESTIONARI!C1560="","",TRIM(ESITI_QUESTIONARI!C1560))</f>
        <v/>
      </c>
      <c r="D1560" t="str">
        <f>IFERROR(UPPER(TRIM(ESITI_QUESTIONARI!U1560)),"")</f>
        <v/>
      </c>
      <c r="E1560" t="str">
        <f>IFERROR(UPPER(TRIM(ESITI_QUESTIONARI!Y1560)),"")</f>
        <v/>
      </c>
      <c r="F1560" t="str">
        <f>IFERROR(UPPER(TRIM(ESITI_QUESTIONARI!AE1560)),"")</f>
        <v/>
      </c>
      <c r="G1560" t="str">
        <f>IFERROR(UPPER(TRIM(ESITI_QUESTIONARI!AI1560)),"")</f>
        <v/>
      </c>
      <c r="H1560" s="8" t="str">
        <f>IF(C1560="","",IF(ISERROR(AVERAGE(ESITI_QUESTIONARI!N1560:T1560,ESITI_QUESTIONARI!V1560:X1560,ESITI_QUESTIONARI!Z1560:AD1560,ESITI_QUESTIONARI!AF1560:AH1560,ESITI_QUESTIONARI!AJ1560:AL1560,ESITI_QUESTIONARI!AN1560,ESITI_QUESTIONARI!AQ1560)),"NON RISPONDE",AVERAGE(ESITI_QUESTIONARI!N1560:T1560,ESITI_QUESTIONARI!V1560:X1560,ESITI_QUESTIONARI!Z1560:AD1560,ESITI_QUESTIONARI!AF1560:AH1560,ESITI_QUESTIONARI!AJ1560:AL1560,ESITI_QUESTIONARI!AN1560,ESITI_QUESTIONARI!AQ1560)))</f>
        <v/>
      </c>
    </row>
    <row r="1561" spans="1:8">
      <c r="A1561" t="str">
        <f>IF(ESITI_QUESTIONARI!A1561="","",TRIM(ESITI_QUESTIONARI!A1561))</f>
        <v/>
      </c>
      <c r="B1561" t="str">
        <f t="shared" si="25"/>
        <v/>
      </c>
      <c r="C1561" t="str">
        <f>IF(ESITI_QUESTIONARI!C1561="","",TRIM(ESITI_QUESTIONARI!C1561))</f>
        <v/>
      </c>
      <c r="D1561" t="str">
        <f>IFERROR(UPPER(TRIM(ESITI_QUESTIONARI!U1561)),"")</f>
        <v/>
      </c>
      <c r="E1561" t="str">
        <f>IFERROR(UPPER(TRIM(ESITI_QUESTIONARI!Y1561)),"")</f>
        <v/>
      </c>
      <c r="F1561" t="str">
        <f>IFERROR(UPPER(TRIM(ESITI_QUESTIONARI!AE1561)),"")</f>
        <v/>
      </c>
      <c r="G1561" t="str">
        <f>IFERROR(UPPER(TRIM(ESITI_QUESTIONARI!AI1561)),"")</f>
        <v/>
      </c>
      <c r="H1561" s="8" t="str">
        <f>IF(C1561="","",IF(ISERROR(AVERAGE(ESITI_QUESTIONARI!N1561:T1561,ESITI_QUESTIONARI!V1561:X1561,ESITI_QUESTIONARI!Z1561:AD1561,ESITI_QUESTIONARI!AF1561:AH1561,ESITI_QUESTIONARI!AJ1561:AL1561,ESITI_QUESTIONARI!AN1561,ESITI_QUESTIONARI!AQ1561)),"NON RISPONDE",AVERAGE(ESITI_QUESTIONARI!N1561:T1561,ESITI_QUESTIONARI!V1561:X1561,ESITI_QUESTIONARI!Z1561:AD1561,ESITI_QUESTIONARI!AF1561:AH1561,ESITI_QUESTIONARI!AJ1561:AL1561,ESITI_QUESTIONARI!AN1561,ESITI_QUESTIONARI!AQ1561)))</f>
        <v/>
      </c>
    </row>
    <row r="1562" spans="1:8">
      <c r="A1562" t="str">
        <f>IF(ESITI_QUESTIONARI!A1562="","",TRIM(ESITI_QUESTIONARI!A1562))</f>
        <v/>
      </c>
      <c r="B1562" t="str">
        <f t="shared" si="25"/>
        <v/>
      </c>
      <c r="C1562" t="str">
        <f>IF(ESITI_QUESTIONARI!C1562="","",TRIM(ESITI_QUESTIONARI!C1562))</f>
        <v/>
      </c>
      <c r="D1562" t="str">
        <f>IFERROR(UPPER(TRIM(ESITI_QUESTIONARI!U1562)),"")</f>
        <v/>
      </c>
      <c r="E1562" t="str">
        <f>IFERROR(UPPER(TRIM(ESITI_QUESTIONARI!Y1562)),"")</f>
        <v/>
      </c>
      <c r="F1562" t="str">
        <f>IFERROR(UPPER(TRIM(ESITI_QUESTIONARI!AE1562)),"")</f>
        <v/>
      </c>
      <c r="G1562" t="str">
        <f>IFERROR(UPPER(TRIM(ESITI_QUESTIONARI!AI1562)),"")</f>
        <v/>
      </c>
      <c r="H1562" s="8" t="str">
        <f>IF(C1562="","",IF(ISERROR(AVERAGE(ESITI_QUESTIONARI!N1562:T1562,ESITI_QUESTIONARI!V1562:X1562,ESITI_QUESTIONARI!Z1562:AD1562,ESITI_QUESTIONARI!AF1562:AH1562,ESITI_QUESTIONARI!AJ1562:AL1562,ESITI_QUESTIONARI!AN1562,ESITI_QUESTIONARI!AQ1562)),"NON RISPONDE",AVERAGE(ESITI_QUESTIONARI!N1562:T1562,ESITI_QUESTIONARI!V1562:X1562,ESITI_QUESTIONARI!Z1562:AD1562,ESITI_QUESTIONARI!AF1562:AH1562,ESITI_QUESTIONARI!AJ1562:AL1562,ESITI_QUESTIONARI!AN1562,ESITI_QUESTIONARI!AQ1562)))</f>
        <v/>
      </c>
    </row>
    <row r="1563" spans="1:8">
      <c r="A1563" t="str">
        <f>IF(ESITI_QUESTIONARI!A1563="","",TRIM(ESITI_QUESTIONARI!A1563))</f>
        <v/>
      </c>
      <c r="B1563" t="str">
        <f t="shared" si="25"/>
        <v/>
      </c>
      <c r="C1563" t="str">
        <f>IF(ESITI_QUESTIONARI!C1563="","",TRIM(ESITI_QUESTIONARI!C1563))</f>
        <v/>
      </c>
      <c r="D1563" t="str">
        <f>IFERROR(UPPER(TRIM(ESITI_QUESTIONARI!U1563)),"")</f>
        <v/>
      </c>
      <c r="E1563" t="str">
        <f>IFERROR(UPPER(TRIM(ESITI_QUESTIONARI!Y1563)),"")</f>
        <v/>
      </c>
      <c r="F1563" t="str">
        <f>IFERROR(UPPER(TRIM(ESITI_QUESTIONARI!AE1563)),"")</f>
        <v/>
      </c>
      <c r="G1563" t="str">
        <f>IFERROR(UPPER(TRIM(ESITI_QUESTIONARI!AI1563)),"")</f>
        <v/>
      </c>
      <c r="H1563" s="8" t="str">
        <f>IF(C1563="","",IF(ISERROR(AVERAGE(ESITI_QUESTIONARI!N1563:T1563,ESITI_QUESTIONARI!V1563:X1563,ESITI_QUESTIONARI!Z1563:AD1563,ESITI_QUESTIONARI!AF1563:AH1563,ESITI_QUESTIONARI!AJ1563:AL1563,ESITI_QUESTIONARI!AN1563,ESITI_QUESTIONARI!AQ1563)),"NON RISPONDE",AVERAGE(ESITI_QUESTIONARI!N1563:T1563,ESITI_QUESTIONARI!V1563:X1563,ESITI_QUESTIONARI!Z1563:AD1563,ESITI_QUESTIONARI!AF1563:AH1563,ESITI_QUESTIONARI!AJ1563:AL1563,ESITI_QUESTIONARI!AN1563,ESITI_QUESTIONARI!AQ1563)))</f>
        <v/>
      </c>
    </row>
    <row r="1564" spans="1:8">
      <c r="A1564" t="str">
        <f>IF(ESITI_QUESTIONARI!A1564="","",TRIM(ESITI_QUESTIONARI!A1564))</f>
        <v/>
      </c>
      <c r="B1564" t="str">
        <f t="shared" si="25"/>
        <v/>
      </c>
      <c r="C1564" t="str">
        <f>IF(ESITI_QUESTIONARI!C1564="","",TRIM(ESITI_QUESTIONARI!C1564))</f>
        <v/>
      </c>
      <c r="D1564" t="str">
        <f>IFERROR(UPPER(TRIM(ESITI_QUESTIONARI!U1564)),"")</f>
        <v/>
      </c>
      <c r="E1564" t="str">
        <f>IFERROR(UPPER(TRIM(ESITI_QUESTIONARI!Y1564)),"")</f>
        <v/>
      </c>
      <c r="F1564" t="str">
        <f>IFERROR(UPPER(TRIM(ESITI_QUESTIONARI!AE1564)),"")</f>
        <v/>
      </c>
      <c r="G1564" t="str">
        <f>IFERROR(UPPER(TRIM(ESITI_QUESTIONARI!AI1564)),"")</f>
        <v/>
      </c>
      <c r="H1564" s="8" t="str">
        <f>IF(C1564="","",IF(ISERROR(AVERAGE(ESITI_QUESTIONARI!N1564:T1564,ESITI_QUESTIONARI!V1564:X1564,ESITI_QUESTIONARI!Z1564:AD1564,ESITI_QUESTIONARI!AF1564:AH1564,ESITI_QUESTIONARI!AJ1564:AL1564,ESITI_QUESTIONARI!AN1564,ESITI_QUESTIONARI!AQ1564)),"NON RISPONDE",AVERAGE(ESITI_QUESTIONARI!N1564:T1564,ESITI_QUESTIONARI!V1564:X1564,ESITI_QUESTIONARI!Z1564:AD1564,ESITI_QUESTIONARI!AF1564:AH1564,ESITI_QUESTIONARI!AJ1564:AL1564,ESITI_QUESTIONARI!AN1564,ESITI_QUESTIONARI!AQ1564)))</f>
        <v/>
      </c>
    </row>
    <row r="1565" spans="1:8">
      <c r="A1565" t="str">
        <f>IF(ESITI_QUESTIONARI!A1565="","",TRIM(ESITI_QUESTIONARI!A1565))</f>
        <v/>
      </c>
      <c r="B1565" t="str">
        <f t="shared" si="25"/>
        <v/>
      </c>
      <c r="C1565" t="str">
        <f>IF(ESITI_QUESTIONARI!C1565="","",TRIM(ESITI_QUESTIONARI!C1565))</f>
        <v/>
      </c>
      <c r="D1565" t="str">
        <f>IFERROR(UPPER(TRIM(ESITI_QUESTIONARI!U1565)),"")</f>
        <v/>
      </c>
      <c r="E1565" t="str">
        <f>IFERROR(UPPER(TRIM(ESITI_QUESTIONARI!Y1565)),"")</f>
        <v/>
      </c>
      <c r="F1565" t="str">
        <f>IFERROR(UPPER(TRIM(ESITI_QUESTIONARI!AE1565)),"")</f>
        <v/>
      </c>
      <c r="G1565" t="str">
        <f>IFERROR(UPPER(TRIM(ESITI_QUESTIONARI!AI1565)),"")</f>
        <v/>
      </c>
      <c r="H1565" s="8" t="str">
        <f>IF(C1565="","",IF(ISERROR(AVERAGE(ESITI_QUESTIONARI!N1565:T1565,ESITI_QUESTIONARI!V1565:X1565,ESITI_QUESTIONARI!Z1565:AD1565,ESITI_QUESTIONARI!AF1565:AH1565,ESITI_QUESTIONARI!AJ1565:AL1565,ESITI_QUESTIONARI!AN1565,ESITI_QUESTIONARI!AQ1565)),"NON RISPONDE",AVERAGE(ESITI_QUESTIONARI!N1565:T1565,ESITI_QUESTIONARI!V1565:X1565,ESITI_QUESTIONARI!Z1565:AD1565,ESITI_QUESTIONARI!AF1565:AH1565,ESITI_QUESTIONARI!AJ1565:AL1565,ESITI_QUESTIONARI!AN1565,ESITI_QUESTIONARI!AQ1565)))</f>
        <v/>
      </c>
    </row>
    <row r="1566" spans="1:8">
      <c r="A1566" t="str">
        <f>IF(ESITI_QUESTIONARI!A1566="","",TRIM(ESITI_QUESTIONARI!A1566))</f>
        <v/>
      </c>
      <c r="B1566" t="str">
        <f t="shared" si="25"/>
        <v/>
      </c>
      <c r="C1566" t="str">
        <f>IF(ESITI_QUESTIONARI!C1566="","",TRIM(ESITI_QUESTIONARI!C1566))</f>
        <v/>
      </c>
      <c r="D1566" t="str">
        <f>IFERROR(UPPER(TRIM(ESITI_QUESTIONARI!U1566)),"")</f>
        <v/>
      </c>
      <c r="E1566" t="str">
        <f>IFERROR(UPPER(TRIM(ESITI_QUESTIONARI!Y1566)),"")</f>
        <v/>
      </c>
      <c r="F1566" t="str">
        <f>IFERROR(UPPER(TRIM(ESITI_QUESTIONARI!AE1566)),"")</f>
        <v/>
      </c>
      <c r="G1566" t="str">
        <f>IFERROR(UPPER(TRIM(ESITI_QUESTIONARI!AI1566)),"")</f>
        <v/>
      </c>
      <c r="H1566" s="8" t="str">
        <f>IF(C1566="","",IF(ISERROR(AVERAGE(ESITI_QUESTIONARI!N1566:T1566,ESITI_QUESTIONARI!V1566:X1566,ESITI_QUESTIONARI!Z1566:AD1566,ESITI_QUESTIONARI!AF1566:AH1566,ESITI_QUESTIONARI!AJ1566:AL1566,ESITI_QUESTIONARI!AN1566,ESITI_QUESTIONARI!AQ1566)),"NON RISPONDE",AVERAGE(ESITI_QUESTIONARI!N1566:T1566,ESITI_QUESTIONARI!V1566:X1566,ESITI_QUESTIONARI!Z1566:AD1566,ESITI_QUESTIONARI!AF1566:AH1566,ESITI_QUESTIONARI!AJ1566:AL1566,ESITI_QUESTIONARI!AN1566,ESITI_QUESTIONARI!AQ1566)))</f>
        <v/>
      </c>
    </row>
    <row r="1567" spans="1:8">
      <c r="A1567" t="str">
        <f>IF(ESITI_QUESTIONARI!A1567="","",TRIM(ESITI_QUESTIONARI!A1567))</f>
        <v/>
      </c>
      <c r="B1567" t="str">
        <f t="shared" si="25"/>
        <v/>
      </c>
      <c r="C1567" t="str">
        <f>IF(ESITI_QUESTIONARI!C1567="","",TRIM(ESITI_QUESTIONARI!C1567))</f>
        <v/>
      </c>
      <c r="D1567" t="str">
        <f>IFERROR(UPPER(TRIM(ESITI_QUESTIONARI!U1567)),"")</f>
        <v/>
      </c>
      <c r="E1567" t="str">
        <f>IFERROR(UPPER(TRIM(ESITI_QUESTIONARI!Y1567)),"")</f>
        <v/>
      </c>
      <c r="F1567" t="str">
        <f>IFERROR(UPPER(TRIM(ESITI_QUESTIONARI!AE1567)),"")</f>
        <v/>
      </c>
      <c r="G1567" t="str">
        <f>IFERROR(UPPER(TRIM(ESITI_QUESTIONARI!AI1567)),"")</f>
        <v/>
      </c>
      <c r="H1567" s="8" t="str">
        <f>IF(C1567="","",IF(ISERROR(AVERAGE(ESITI_QUESTIONARI!N1567:T1567,ESITI_QUESTIONARI!V1567:X1567,ESITI_QUESTIONARI!Z1567:AD1567,ESITI_QUESTIONARI!AF1567:AH1567,ESITI_QUESTIONARI!AJ1567:AL1567,ESITI_QUESTIONARI!AN1567,ESITI_QUESTIONARI!AQ1567)),"NON RISPONDE",AVERAGE(ESITI_QUESTIONARI!N1567:T1567,ESITI_QUESTIONARI!V1567:X1567,ESITI_QUESTIONARI!Z1567:AD1567,ESITI_QUESTIONARI!AF1567:AH1567,ESITI_QUESTIONARI!AJ1567:AL1567,ESITI_QUESTIONARI!AN1567,ESITI_QUESTIONARI!AQ1567)))</f>
        <v/>
      </c>
    </row>
    <row r="1568" spans="1:8">
      <c r="A1568" t="str">
        <f>IF(ESITI_QUESTIONARI!A1568="","",TRIM(ESITI_QUESTIONARI!A1568))</f>
        <v/>
      </c>
      <c r="B1568" t="str">
        <f t="shared" si="25"/>
        <v/>
      </c>
      <c r="C1568" t="str">
        <f>IF(ESITI_QUESTIONARI!C1568="","",TRIM(ESITI_QUESTIONARI!C1568))</f>
        <v/>
      </c>
      <c r="D1568" t="str">
        <f>IFERROR(UPPER(TRIM(ESITI_QUESTIONARI!U1568)),"")</f>
        <v/>
      </c>
      <c r="E1568" t="str">
        <f>IFERROR(UPPER(TRIM(ESITI_QUESTIONARI!Y1568)),"")</f>
        <v/>
      </c>
      <c r="F1568" t="str">
        <f>IFERROR(UPPER(TRIM(ESITI_QUESTIONARI!AE1568)),"")</f>
        <v/>
      </c>
      <c r="G1568" t="str">
        <f>IFERROR(UPPER(TRIM(ESITI_QUESTIONARI!AI1568)),"")</f>
        <v/>
      </c>
      <c r="H1568" s="8" t="str">
        <f>IF(C1568="","",IF(ISERROR(AVERAGE(ESITI_QUESTIONARI!N1568:T1568,ESITI_QUESTIONARI!V1568:X1568,ESITI_QUESTIONARI!Z1568:AD1568,ESITI_QUESTIONARI!AF1568:AH1568,ESITI_QUESTIONARI!AJ1568:AL1568,ESITI_QUESTIONARI!AN1568,ESITI_QUESTIONARI!AQ1568)),"NON RISPONDE",AVERAGE(ESITI_QUESTIONARI!N1568:T1568,ESITI_QUESTIONARI!V1568:X1568,ESITI_QUESTIONARI!Z1568:AD1568,ESITI_QUESTIONARI!AF1568:AH1568,ESITI_QUESTIONARI!AJ1568:AL1568,ESITI_QUESTIONARI!AN1568,ESITI_QUESTIONARI!AQ1568)))</f>
        <v/>
      </c>
    </row>
    <row r="1569" spans="1:8">
      <c r="A1569" t="str">
        <f>IF(ESITI_QUESTIONARI!A1569="","",TRIM(ESITI_QUESTIONARI!A1569))</f>
        <v/>
      </c>
      <c r="B1569" t="str">
        <f t="shared" si="25"/>
        <v/>
      </c>
      <c r="C1569" t="str">
        <f>IF(ESITI_QUESTIONARI!C1569="","",TRIM(ESITI_QUESTIONARI!C1569))</f>
        <v/>
      </c>
      <c r="D1569" t="str">
        <f>IFERROR(UPPER(TRIM(ESITI_QUESTIONARI!U1569)),"")</f>
        <v/>
      </c>
      <c r="E1569" t="str">
        <f>IFERROR(UPPER(TRIM(ESITI_QUESTIONARI!Y1569)),"")</f>
        <v/>
      </c>
      <c r="F1569" t="str">
        <f>IFERROR(UPPER(TRIM(ESITI_QUESTIONARI!AE1569)),"")</f>
        <v/>
      </c>
      <c r="G1569" t="str">
        <f>IFERROR(UPPER(TRIM(ESITI_QUESTIONARI!AI1569)),"")</f>
        <v/>
      </c>
      <c r="H1569" s="8" t="str">
        <f>IF(C1569="","",IF(ISERROR(AVERAGE(ESITI_QUESTIONARI!N1569:T1569,ESITI_QUESTIONARI!V1569:X1569,ESITI_QUESTIONARI!Z1569:AD1569,ESITI_QUESTIONARI!AF1569:AH1569,ESITI_QUESTIONARI!AJ1569:AL1569,ESITI_QUESTIONARI!AN1569,ESITI_QUESTIONARI!AQ1569)),"NON RISPONDE",AVERAGE(ESITI_QUESTIONARI!N1569:T1569,ESITI_QUESTIONARI!V1569:X1569,ESITI_QUESTIONARI!Z1569:AD1569,ESITI_QUESTIONARI!AF1569:AH1569,ESITI_QUESTIONARI!AJ1569:AL1569,ESITI_QUESTIONARI!AN1569,ESITI_QUESTIONARI!AQ1569)))</f>
        <v/>
      </c>
    </row>
    <row r="1570" spans="1:8">
      <c r="A1570" t="str">
        <f>IF(ESITI_QUESTIONARI!A1570="","",TRIM(ESITI_QUESTIONARI!A1570))</f>
        <v/>
      </c>
      <c r="B1570" t="str">
        <f t="shared" si="25"/>
        <v/>
      </c>
      <c r="C1570" t="str">
        <f>IF(ESITI_QUESTIONARI!C1570="","",TRIM(ESITI_QUESTIONARI!C1570))</f>
        <v/>
      </c>
      <c r="D1570" t="str">
        <f>IFERROR(UPPER(TRIM(ESITI_QUESTIONARI!U1570)),"")</f>
        <v/>
      </c>
      <c r="E1570" t="str">
        <f>IFERROR(UPPER(TRIM(ESITI_QUESTIONARI!Y1570)),"")</f>
        <v/>
      </c>
      <c r="F1570" t="str">
        <f>IFERROR(UPPER(TRIM(ESITI_QUESTIONARI!AE1570)),"")</f>
        <v/>
      </c>
      <c r="G1570" t="str">
        <f>IFERROR(UPPER(TRIM(ESITI_QUESTIONARI!AI1570)),"")</f>
        <v/>
      </c>
      <c r="H1570" s="8" t="str">
        <f>IF(C1570="","",IF(ISERROR(AVERAGE(ESITI_QUESTIONARI!N1570:T1570,ESITI_QUESTIONARI!V1570:X1570,ESITI_QUESTIONARI!Z1570:AD1570,ESITI_QUESTIONARI!AF1570:AH1570,ESITI_QUESTIONARI!AJ1570:AL1570,ESITI_QUESTIONARI!AN1570,ESITI_QUESTIONARI!AQ1570)),"NON RISPONDE",AVERAGE(ESITI_QUESTIONARI!N1570:T1570,ESITI_QUESTIONARI!V1570:X1570,ESITI_QUESTIONARI!Z1570:AD1570,ESITI_QUESTIONARI!AF1570:AH1570,ESITI_QUESTIONARI!AJ1570:AL1570,ESITI_QUESTIONARI!AN1570,ESITI_QUESTIONARI!AQ1570)))</f>
        <v/>
      </c>
    </row>
    <row r="1571" spans="1:8">
      <c r="A1571" t="str">
        <f>IF(ESITI_QUESTIONARI!A1571="","",TRIM(ESITI_QUESTIONARI!A1571))</f>
        <v/>
      </c>
      <c r="B1571" t="str">
        <f t="shared" si="25"/>
        <v/>
      </c>
      <c r="C1571" t="str">
        <f>IF(ESITI_QUESTIONARI!C1571="","",TRIM(ESITI_QUESTIONARI!C1571))</f>
        <v/>
      </c>
      <c r="D1571" t="str">
        <f>IFERROR(UPPER(TRIM(ESITI_QUESTIONARI!U1571)),"")</f>
        <v/>
      </c>
      <c r="E1571" t="str">
        <f>IFERROR(UPPER(TRIM(ESITI_QUESTIONARI!Y1571)),"")</f>
        <v/>
      </c>
      <c r="F1571" t="str">
        <f>IFERROR(UPPER(TRIM(ESITI_QUESTIONARI!AE1571)),"")</f>
        <v/>
      </c>
      <c r="G1571" t="str">
        <f>IFERROR(UPPER(TRIM(ESITI_QUESTIONARI!AI1571)),"")</f>
        <v/>
      </c>
      <c r="H1571" s="8" t="str">
        <f>IF(C1571="","",IF(ISERROR(AVERAGE(ESITI_QUESTIONARI!N1571:T1571,ESITI_QUESTIONARI!V1571:X1571,ESITI_QUESTIONARI!Z1571:AD1571,ESITI_QUESTIONARI!AF1571:AH1571,ESITI_QUESTIONARI!AJ1571:AL1571,ESITI_QUESTIONARI!AN1571,ESITI_QUESTIONARI!AQ1571)),"NON RISPONDE",AVERAGE(ESITI_QUESTIONARI!N1571:T1571,ESITI_QUESTIONARI!V1571:X1571,ESITI_QUESTIONARI!Z1571:AD1571,ESITI_QUESTIONARI!AF1571:AH1571,ESITI_QUESTIONARI!AJ1571:AL1571,ESITI_QUESTIONARI!AN1571,ESITI_QUESTIONARI!AQ1571)))</f>
        <v/>
      </c>
    </row>
    <row r="1572" spans="1:8">
      <c r="A1572" t="str">
        <f>IF(ESITI_QUESTIONARI!A1572="","",TRIM(ESITI_QUESTIONARI!A1572))</f>
        <v/>
      </c>
      <c r="B1572" t="str">
        <f t="shared" si="25"/>
        <v/>
      </c>
      <c r="C1572" t="str">
        <f>IF(ESITI_QUESTIONARI!C1572="","",TRIM(ESITI_QUESTIONARI!C1572))</f>
        <v/>
      </c>
      <c r="D1572" t="str">
        <f>IFERROR(UPPER(TRIM(ESITI_QUESTIONARI!U1572)),"")</f>
        <v/>
      </c>
      <c r="E1572" t="str">
        <f>IFERROR(UPPER(TRIM(ESITI_QUESTIONARI!Y1572)),"")</f>
        <v/>
      </c>
      <c r="F1572" t="str">
        <f>IFERROR(UPPER(TRIM(ESITI_QUESTIONARI!AE1572)),"")</f>
        <v/>
      </c>
      <c r="G1572" t="str">
        <f>IFERROR(UPPER(TRIM(ESITI_QUESTIONARI!AI1572)),"")</f>
        <v/>
      </c>
      <c r="H1572" s="8" t="str">
        <f>IF(C1572="","",IF(ISERROR(AVERAGE(ESITI_QUESTIONARI!N1572:T1572,ESITI_QUESTIONARI!V1572:X1572,ESITI_QUESTIONARI!Z1572:AD1572,ESITI_QUESTIONARI!AF1572:AH1572,ESITI_QUESTIONARI!AJ1572:AL1572,ESITI_QUESTIONARI!AN1572,ESITI_QUESTIONARI!AQ1572)),"NON RISPONDE",AVERAGE(ESITI_QUESTIONARI!N1572:T1572,ESITI_QUESTIONARI!V1572:X1572,ESITI_QUESTIONARI!Z1572:AD1572,ESITI_QUESTIONARI!AF1572:AH1572,ESITI_QUESTIONARI!AJ1572:AL1572,ESITI_QUESTIONARI!AN1572,ESITI_QUESTIONARI!AQ1572)))</f>
        <v/>
      </c>
    </row>
    <row r="1573" spans="1:8">
      <c r="A1573" t="str">
        <f>IF(ESITI_QUESTIONARI!A1573="","",TRIM(ESITI_QUESTIONARI!A1573))</f>
        <v/>
      </c>
      <c r="B1573" t="str">
        <f t="shared" si="25"/>
        <v/>
      </c>
      <c r="C1573" t="str">
        <f>IF(ESITI_QUESTIONARI!C1573="","",TRIM(ESITI_QUESTIONARI!C1573))</f>
        <v/>
      </c>
      <c r="D1573" t="str">
        <f>IFERROR(UPPER(TRIM(ESITI_QUESTIONARI!U1573)),"")</f>
        <v/>
      </c>
      <c r="E1573" t="str">
        <f>IFERROR(UPPER(TRIM(ESITI_QUESTIONARI!Y1573)),"")</f>
        <v/>
      </c>
      <c r="F1573" t="str">
        <f>IFERROR(UPPER(TRIM(ESITI_QUESTIONARI!AE1573)),"")</f>
        <v/>
      </c>
      <c r="G1573" t="str">
        <f>IFERROR(UPPER(TRIM(ESITI_QUESTIONARI!AI1573)),"")</f>
        <v/>
      </c>
      <c r="H1573" s="8" t="str">
        <f>IF(C1573="","",IF(ISERROR(AVERAGE(ESITI_QUESTIONARI!N1573:T1573,ESITI_QUESTIONARI!V1573:X1573,ESITI_QUESTIONARI!Z1573:AD1573,ESITI_QUESTIONARI!AF1573:AH1573,ESITI_QUESTIONARI!AJ1573:AL1573,ESITI_QUESTIONARI!AN1573,ESITI_QUESTIONARI!AQ1573)),"NON RISPONDE",AVERAGE(ESITI_QUESTIONARI!N1573:T1573,ESITI_QUESTIONARI!V1573:X1573,ESITI_QUESTIONARI!Z1573:AD1573,ESITI_QUESTIONARI!AF1573:AH1573,ESITI_QUESTIONARI!AJ1573:AL1573,ESITI_QUESTIONARI!AN1573,ESITI_QUESTIONARI!AQ1573)))</f>
        <v/>
      </c>
    </row>
    <row r="1574" spans="1:8">
      <c r="A1574" t="str">
        <f>IF(ESITI_QUESTIONARI!A1574="","",TRIM(ESITI_QUESTIONARI!A1574))</f>
        <v/>
      </c>
      <c r="B1574" t="str">
        <f t="shared" si="25"/>
        <v/>
      </c>
      <c r="C1574" t="str">
        <f>IF(ESITI_QUESTIONARI!C1574="","",TRIM(ESITI_QUESTIONARI!C1574))</f>
        <v/>
      </c>
      <c r="D1574" t="str">
        <f>IFERROR(UPPER(TRIM(ESITI_QUESTIONARI!U1574)),"")</f>
        <v/>
      </c>
      <c r="E1574" t="str">
        <f>IFERROR(UPPER(TRIM(ESITI_QUESTIONARI!Y1574)),"")</f>
        <v/>
      </c>
      <c r="F1574" t="str">
        <f>IFERROR(UPPER(TRIM(ESITI_QUESTIONARI!AE1574)),"")</f>
        <v/>
      </c>
      <c r="G1574" t="str">
        <f>IFERROR(UPPER(TRIM(ESITI_QUESTIONARI!AI1574)),"")</f>
        <v/>
      </c>
      <c r="H1574" s="8" t="str">
        <f>IF(C1574="","",IF(ISERROR(AVERAGE(ESITI_QUESTIONARI!N1574:T1574,ESITI_QUESTIONARI!V1574:X1574,ESITI_QUESTIONARI!Z1574:AD1574,ESITI_QUESTIONARI!AF1574:AH1574,ESITI_QUESTIONARI!AJ1574:AL1574,ESITI_QUESTIONARI!AN1574,ESITI_QUESTIONARI!AQ1574)),"NON RISPONDE",AVERAGE(ESITI_QUESTIONARI!N1574:T1574,ESITI_QUESTIONARI!V1574:X1574,ESITI_QUESTIONARI!Z1574:AD1574,ESITI_QUESTIONARI!AF1574:AH1574,ESITI_QUESTIONARI!AJ1574:AL1574,ESITI_QUESTIONARI!AN1574,ESITI_QUESTIONARI!AQ1574)))</f>
        <v/>
      </c>
    </row>
    <row r="1575" spans="1:8">
      <c r="A1575" t="str">
        <f>IF(ESITI_QUESTIONARI!A1575="","",TRIM(ESITI_QUESTIONARI!A1575))</f>
        <v/>
      </c>
      <c r="B1575" t="str">
        <f t="shared" si="25"/>
        <v/>
      </c>
      <c r="C1575" t="str">
        <f>IF(ESITI_QUESTIONARI!C1575="","",TRIM(ESITI_QUESTIONARI!C1575))</f>
        <v/>
      </c>
      <c r="D1575" t="str">
        <f>IFERROR(UPPER(TRIM(ESITI_QUESTIONARI!U1575)),"")</f>
        <v/>
      </c>
      <c r="E1575" t="str">
        <f>IFERROR(UPPER(TRIM(ESITI_QUESTIONARI!Y1575)),"")</f>
        <v/>
      </c>
      <c r="F1575" t="str">
        <f>IFERROR(UPPER(TRIM(ESITI_QUESTIONARI!AE1575)),"")</f>
        <v/>
      </c>
      <c r="G1575" t="str">
        <f>IFERROR(UPPER(TRIM(ESITI_QUESTIONARI!AI1575)),"")</f>
        <v/>
      </c>
      <c r="H1575" s="8" t="str">
        <f>IF(C1575="","",IF(ISERROR(AVERAGE(ESITI_QUESTIONARI!N1575:T1575,ESITI_QUESTIONARI!V1575:X1575,ESITI_QUESTIONARI!Z1575:AD1575,ESITI_QUESTIONARI!AF1575:AH1575,ESITI_QUESTIONARI!AJ1575:AL1575,ESITI_QUESTIONARI!AN1575,ESITI_QUESTIONARI!AQ1575)),"NON RISPONDE",AVERAGE(ESITI_QUESTIONARI!N1575:T1575,ESITI_QUESTIONARI!V1575:X1575,ESITI_QUESTIONARI!Z1575:AD1575,ESITI_QUESTIONARI!AF1575:AH1575,ESITI_QUESTIONARI!AJ1575:AL1575,ESITI_QUESTIONARI!AN1575,ESITI_QUESTIONARI!AQ1575)))</f>
        <v/>
      </c>
    </row>
    <row r="1576" spans="1:8">
      <c r="A1576" t="str">
        <f>IF(ESITI_QUESTIONARI!A1576="","",TRIM(ESITI_QUESTIONARI!A1576))</f>
        <v/>
      </c>
      <c r="B1576" t="str">
        <f t="shared" si="25"/>
        <v/>
      </c>
      <c r="C1576" t="str">
        <f>IF(ESITI_QUESTIONARI!C1576="","",TRIM(ESITI_QUESTIONARI!C1576))</f>
        <v/>
      </c>
      <c r="D1576" t="str">
        <f>IFERROR(UPPER(TRIM(ESITI_QUESTIONARI!U1576)),"")</f>
        <v/>
      </c>
      <c r="E1576" t="str">
        <f>IFERROR(UPPER(TRIM(ESITI_QUESTIONARI!Y1576)),"")</f>
        <v/>
      </c>
      <c r="F1576" t="str">
        <f>IFERROR(UPPER(TRIM(ESITI_QUESTIONARI!AE1576)),"")</f>
        <v/>
      </c>
      <c r="G1576" t="str">
        <f>IFERROR(UPPER(TRIM(ESITI_QUESTIONARI!AI1576)),"")</f>
        <v/>
      </c>
      <c r="H1576" s="8" t="str">
        <f>IF(C1576="","",IF(ISERROR(AVERAGE(ESITI_QUESTIONARI!N1576:T1576,ESITI_QUESTIONARI!V1576:X1576,ESITI_QUESTIONARI!Z1576:AD1576,ESITI_QUESTIONARI!AF1576:AH1576,ESITI_QUESTIONARI!AJ1576:AL1576,ESITI_QUESTIONARI!AN1576,ESITI_QUESTIONARI!AQ1576)),"NON RISPONDE",AVERAGE(ESITI_QUESTIONARI!N1576:T1576,ESITI_QUESTIONARI!V1576:X1576,ESITI_QUESTIONARI!Z1576:AD1576,ESITI_QUESTIONARI!AF1576:AH1576,ESITI_QUESTIONARI!AJ1576:AL1576,ESITI_QUESTIONARI!AN1576,ESITI_QUESTIONARI!AQ1576)))</f>
        <v/>
      </c>
    </row>
    <row r="1577" spans="1:8">
      <c r="A1577" t="str">
        <f>IF(ESITI_QUESTIONARI!A1577="","",TRIM(ESITI_QUESTIONARI!A1577))</f>
        <v/>
      </c>
      <c r="B1577" t="str">
        <f t="shared" si="25"/>
        <v/>
      </c>
      <c r="C1577" t="str">
        <f>IF(ESITI_QUESTIONARI!C1577="","",TRIM(ESITI_QUESTIONARI!C1577))</f>
        <v/>
      </c>
      <c r="D1577" t="str">
        <f>IFERROR(UPPER(TRIM(ESITI_QUESTIONARI!U1577)),"")</f>
        <v/>
      </c>
      <c r="E1577" t="str">
        <f>IFERROR(UPPER(TRIM(ESITI_QUESTIONARI!Y1577)),"")</f>
        <v/>
      </c>
      <c r="F1577" t="str">
        <f>IFERROR(UPPER(TRIM(ESITI_QUESTIONARI!AE1577)),"")</f>
        <v/>
      </c>
      <c r="G1577" t="str">
        <f>IFERROR(UPPER(TRIM(ESITI_QUESTIONARI!AI1577)),"")</f>
        <v/>
      </c>
      <c r="H1577" s="8" t="str">
        <f>IF(C1577="","",IF(ISERROR(AVERAGE(ESITI_QUESTIONARI!N1577:T1577,ESITI_QUESTIONARI!V1577:X1577,ESITI_QUESTIONARI!Z1577:AD1577,ESITI_QUESTIONARI!AF1577:AH1577,ESITI_QUESTIONARI!AJ1577:AL1577,ESITI_QUESTIONARI!AN1577,ESITI_QUESTIONARI!AQ1577)),"NON RISPONDE",AVERAGE(ESITI_QUESTIONARI!N1577:T1577,ESITI_QUESTIONARI!V1577:X1577,ESITI_QUESTIONARI!Z1577:AD1577,ESITI_QUESTIONARI!AF1577:AH1577,ESITI_QUESTIONARI!AJ1577:AL1577,ESITI_QUESTIONARI!AN1577,ESITI_QUESTIONARI!AQ1577)))</f>
        <v/>
      </c>
    </row>
    <row r="1578" spans="1:8">
      <c r="A1578" t="str">
        <f>IF(ESITI_QUESTIONARI!A1578="","",TRIM(ESITI_QUESTIONARI!A1578))</f>
        <v/>
      </c>
      <c r="B1578" t="str">
        <f t="shared" si="25"/>
        <v/>
      </c>
      <c r="C1578" t="str">
        <f>IF(ESITI_QUESTIONARI!C1578="","",TRIM(ESITI_QUESTIONARI!C1578))</f>
        <v/>
      </c>
      <c r="D1578" t="str">
        <f>IFERROR(UPPER(TRIM(ESITI_QUESTIONARI!U1578)),"")</f>
        <v/>
      </c>
      <c r="E1578" t="str">
        <f>IFERROR(UPPER(TRIM(ESITI_QUESTIONARI!Y1578)),"")</f>
        <v/>
      </c>
      <c r="F1578" t="str">
        <f>IFERROR(UPPER(TRIM(ESITI_QUESTIONARI!AE1578)),"")</f>
        <v/>
      </c>
      <c r="G1578" t="str">
        <f>IFERROR(UPPER(TRIM(ESITI_QUESTIONARI!AI1578)),"")</f>
        <v/>
      </c>
      <c r="H1578" s="8" t="str">
        <f>IF(C1578="","",IF(ISERROR(AVERAGE(ESITI_QUESTIONARI!N1578:T1578,ESITI_QUESTIONARI!V1578:X1578,ESITI_QUESTIONARI!Z1578:AD1578,ESITI_QUESTIONARI!AF1578:AH1578,ESITI_QUESTIONARI!AJ1578:AL1578,ESITI_QUESTIONARI!AN1578,ESITI_QUESTIONARI!AQ1578)),"NON RISPONDE",AVERAGE(ESITI_QUESTIONARI!N1578:T1578,ESITI_QUESTIONARI!V1578:X1578,ESITI_QUESTIONARI!Z1578:AD1578,ESITI_QUESTIONARI!AF1578:AH1578,ESITI_QUESTIONARI!AJ1578:AL1578,ESITI_QUESTIONARI!AN1578,ESITI_QUESTIONARI!AQ1578)))</f>
        <v/>
      </c>
    </row>
    <row r="1579" spans="1:8">
      <c r="A1579" t="str">
        <f>IF(ESITI_QUESTIONARI!A1579="","",TRIM(ESITI_QUESTIONARI!A1579))</f>
        <v/>
      </c>
      <c r="B1579" t="str">
        <f t="shared" si="25"/>
        <v/>
      </c>
      <c r="C1579" t="str">
        <f>IF(ESITI_QUESTIONARI!C1579="","",TRIM(ESITI_QUESTIONARI!C1579))</f>
        <v/>
      </c>
      <c r="D1579" t="str">
        <f>IFERROR(UPPER(TRIM(ESITI_QUESTIONARI!U1579)),"")</f>
        <v/>
      </c>
      <c r="E1579" t="str">
        <f>IFERROR(UPPER(TRIM(ESITI_QUESTIONARI!Y1579)),"")</f>
        <v/>
      </c>
      <c r="F1579" t="str">
        <f>IFERROR(UPPER(TRIM(ESITI_QUESTIONARI!AE1579)),"")</f>
        <v/>
      </c>
      <c r="G1579" t="str">
        <f>IFERROR(UPPER(TRIM(ESITI_QUESTIONARI!AI1579)),"")</f>
        <v/>
      </c>
      <c r="H1579" s="8" t="str">
        <f>IF(C1579="","",IF(ISERROR(AVERAGE(ESITI_QUESTIONARI!N1579:T1579,ESITI_QUESTIONARI!V1579:X1579,ESITI_QUESTIONARI!Z1579:AD1579,ESITI_QUESTIONARI!AF1579:AH1579,ESITI_QUESTIONARI!AJ1579:AL1579,ESITI_QUESTIONARI!AN1579,ESITI_QUESTIONARI!AQ1579)),"NON RISPONDE",AVERAGE(ESITI_QUESTIONARI!N1579:T1579,ESITI_QUESTIONARI!V1579:X1579,ESITI_QUESTIONARI!Z1579:AD1579,ESITI_QUESTIONARI!AF1579:AH1579,ESITI_QUESTIONARI!AJ1579:AL1579,ESITI_QUESTIONARI!AN1579,ESITI_QUESTIONARI!AQ1579)))</f>
        <v/>
      </c>
    </row>
    <row r="1580" spans="1:8">
      <c r="A1580" t="str">
        <f>IF(ESITI_QUESTIONARI!A1580="","",TRIM(ESITI_QUESTIONARI!A1580))</f>
        <v/>
      </c>
      <c r="B1580" t="str">
        <f t="shared" si="25"/>
        <v/>
      </c>
      <c r="C1580" t="str">
        <f>IF(ESITI_QUESTIONARI!C1580="","",TRIM(ESITI_QUESTIONARI!C1580))</f>
        <v/>
      </c>
      <c r="D1580" t="str">
        <f>IFERROR(UPPER(TRIM(ESITI_QUESTIONARI!U1580)),"")</f>
        <v/>
      </c>
      <c r="E1580" t="str">
        <f>IFERROR(UPPER(TRIM(ESITI_QUESTIONARI!Y1580)),"")</f>
        <v/>
      </c>
      <c r="F1580" t="str">
        <f>IFERROR(UPPER(TRIM(ESITI_QUESTIONARI!AE1580)),"")</f>
        <v/>
      </c>
      <c r="G1580" t="str">
        <f>IFERROR(UPPER(TRIM(ESITI_QUESTIONARI!AI1580)),"")</f>
        <v/>
      </c>
      <c r="H1580" s="8" t="str">
        <f>IF(C1580="","",IF(ISERROR(AVERAGE(ESITI_QUESTIONARI!N1580:T1580,ESITI_QUESTIONARI!V1580:X1580,ESITI_QUESTIONARI!Z1580:AD1580,ESITI_QUESTIONARI!AF1580:AH1580,ESITI_QUESTIONARI!AJ1580:AL1580,ESITI_QUESTIONARI!AN1580,ESITI_QUESTIONARI!AQ1580)),"NON RISPONDE",AVERAGE(ESITI_QUESTIONARI!N1580:T1580,ESITI_QUESTIONARI!V1580:X1580,ESITI_QUESTIONARI!Z1580:AD1580,ESITI_QUESTIONARI!AF1580:AH1580,ESITI_QUESTIONARI!AJ1580:AL1580,ESITI_QUESTIONARI!AN1580,ESITI_QUESTIONARI!AQ1580)))</f>
        <v/>
      </c>
    </row>
    <row r="1581" spans="1:8">
      <c r="A1581" t="str">
        <f>IF(ESITI_QUESTIONARI!A1581="","",TRIM(ESITI_QUESTIONARI!A1581))</f>
        <v/>
      </c>
      <c r="B1581" t="str">
        <f t="shared" si="25"/>
        <v/>
      </c>
      <c r="C1581" t="str">
        <f>IF(ESITI_QUESTIONARI!C1581="","",TRIM(ESITI_QUESTIONARI!C1581))</f>
        <v/>
      </c>
      <c r="D1581" t="str">
        <f>IFERROR(UPPER(TRIM(ESITI_QUESTIONARI!U1581)),"")</f>
        <v/>
      </c>
      <c r="E1581" t="str">
        <f>IFERROR(UPPER(TRIM(ESITI_QUESTIONARI!Y1581)),"")</f>
        <v/>
      </c>
      <c r="F1581" t="str">
        <f>IFERROR(UPPER(TRIM(ESITI_QUESTIONARI!AE1581)),"")</f>
        <v/>
      </c>
      <c r="G1581" t="str">
        <f>IFERROR(UPPER(TRIM(ESITI_QUESTIONARI!AI1581)),"")</f>
        <v/>
      </c>
      <c r="H1581" s="8" t="str">
        <f>IF(C1581="","",IF(ISERROR(AVERAGE(ESITI_QUESTIONARI!N1581:T1581,ESITI_QUESTIONARI!V1581:X1581,ESITI_QUESTIONARI!Z1581:AD1581,ESITI_QUESTIONARI!AF1581:AH1581,ESITI_QUESTIONARI!AJ1581:AL1581,ESITI_QUESTIONARI!AN1581,ESITI_QUESTIONARI!AQ1581)),"NON RISPONDE",AVERAGE(ESITI_QUESTIONARI!N1581:T1581,ESITI_QUESTIONARI!V1581:X1581,ESITI_QUESTIONARI!Z1581:AD1581,ESITI_QUESTIONARI!AF1581:AH1581,ESITI_QUESTIONARI!AJ1581:AL1581,ESITI_QUESTIONARI!AN1581,ESITI_QUESTIONARI!AQ1581)))</f>
        <v/>
      </c>
    </row>
    <row r="1582" spans="1:8">
      <c r="A1582" t="str">
        <f>IF(ESITI_QUESTIONARI!A1582="","",TRIM(ESITI_QUESTIONARI!A1582))</f>
        <v/>
      </c>
      <c r="B1582" t="str">
        <f t="shared" si="25"/>
        <v/>
      </c>
      <c r="C1582" t="str">
        <f>IF(ESITI_QUESTIONARI!C1582="","",TRIM(ESITI_QUESTIONARI!C1582))</f>
        <v/>
      </c>
      <c r="D1582" t="str">
        <f>IFERROR(UPPER(TRIM(ESITI_QUESTIONARI!U1582)),"")</f>
        <v/>
      </c>
      <c r="E1582" t="str">
        <f>IFERROR(UPPER(TRIM(ESITI_QUESTIONARI!Y1582)),"")</f>
        <v/>
      </c>
      <c r="F1582" t="str">
        <f>IFERROR(UPPER(TRIM(ESITI_QUESTIONARI!AE1582)),"")</f>
        <v/>
      </c>
      <c r="G1582" t="str">
        <f>IFERROR(UPPER(TRIM(ESITI_QUESTIONARI!AI1582)),"")</f>
        <v/>
      </c>
      <c r="H1582" s="8" t="str">
        <f>IF(C1582="","",IF(ISERROR(AVERAGE(ESITI_QUESTIONARI!N1582:T1582,ESITI_QUESTIONARI!V1582:X1582,ESITI_QUESTIONARI!Z1582:AD1582,ESITI_QUESTIONARI!AF1582:AH1582,ESITI_QUESTIONARI!AJ1582:AL1582,ESITI_QUESTIONARI!AN1582,ESITI_QUESTIONARI!AQ1582)),"NON RISPONDE",AVERAGE(ESITI_QUESTIONARI!N1582:T1582,ESITI_QUESTIONARI!V1582:X1582,ESITI_QUESTIONARI!Z1582:AD1582,ESITI_QUESTIONARI!AF1582:AH1582,ESITI_QUESTIONARI!AJ1582:AL1582,ESITI_QUESTIONARI!AN1582,ESITI_QUESTIONARI!AQ1582)))</f>
        <v/>
      </c>
    </row>
    <row r="1583" spans="1:8">
      <c r="A1583" t="str">
        <f>IF(ESITI_QUESTIONARI!A1583="","",TRIM(ESITI_QUESTIONARI!A1583))</f>
        <v/>
      </c>
      <c r="B1583" t="str">
        <f t="shared" si="25"/>
        <v/>
      </c>
      <c r="C1583" t="str">
        <f>IF(ESITI_QUESTIONARI!C1583="","",TRIM(ESITI_QUESTIONARI!C1583))</f>
        <v/>
      </c>
      <c r="D1583" t="str">
        <f>IFERROR(UPPER(TRIM(ESITI_QUESTIONARI!U1583)),"")</f>
        <v/>
      </c>
      <c r="E1583" t="str">
        <f>IFERROR(UPPER(TRIM(ESITI_QUESTIONARI!Y1583)),"")</f>
        <v/>
      </c>
      <c r="F1583" t="str">
        <f>IFERROR(UPPER(TRIM(ESITI_QUESTIONARI!AE1583)),"")</f>
        <v/>
      </c>
      <c r="G1583" t="str">
        <f>IFERROR(UPPER(TRIM(ESITI_QUESTIONARI!AI1583)),"")</f>
        <v/>
      </c>
      <c r="H1583" s="8" t="str">
        <f>IF(C1583="","",IF(ISERROR(AVERAGE(ESITI_QUESTIONARI!N1583:T1583,ESITI_QUESTIONARI!V1583:X1583,ESITI_QUESTIONARI!Z1583:AD1583,ESITI_QUESTIONARI!AF1583:AH1583,ESITI_QUESTIONARI!AJ1583:AL1583,ESITI_QUESTIONARI!AN1583,ESITI_QUESTIONARI!AQ1583)),"NON RISPONDE",AVERAGE(ESITI_QUESTIONARI!N1583:T1583,ESITI_QUESTIONARI!V1583:X1583,ESITI_QUESTIONARI!Z1583:AD1583,ESITI_QUESTIONARI!AF1583:AH1583,ESITI_QUESTIONARI!AJ1583:AL1583,ESITI_QUESTIONARI!AN1583,ESITI_QUESTIONARI!AQ1583)))</f>
        <v/>
      </c>
    </row>
    <row r="1584" spans="1:8">
      <c r="A1584" t="str">
        <f>IF(ESITI_QUESTIONARI!A1584="","",TRIM(ESITI_QUESTIONARI!A1584))</f>
        <v/>
      </c>
      <c r="B1584" t="str">
        <f t="shared" si="25"/>
        <v/>
      </c>
      <c r="C1584" t="str">
        <f>IF(ESITI_QUESTIONARI!C1584="","",TRIM(ESITI_QUESTIONARI!C1584))</f>
        <v/>
      </c>
      <c r="D1584" t="str">
        <f>IFERROR(UPPER(TRIM(ESITI_QUESTIONARI!U1584)),"")</f>
        <v/>
      </c>
      <c r="E1584" t="str">
        <f>IFERROR(UPPER(TRIM(ESITI_QUESTIONARI!Y1584)),"")</f>
        <v/>
      </c>
      <c r="F1584" t="str">
        <f>IFERROR(UPPER(TRIM(ESITI_QUESTIONARI!AE1584)),"")</f>
        <v/>
      </c>
      <c r="G1584" t="str">
        <f>IFERROR(UPPER(TRIM(ESITI_QUESTIONARI!AI1584)),"")</f>
        <v/>
      </c>
      <c r="H1584" s="8" t="str">
        <f>IF(C1584="","",IF(ISERROR(AVERAGE(ESITI_QUESTIONARI!N1584:T1584,ESITI_QUESTIONARI!V1584:X1584,ESITI_QUESTIONARI!Z1584:AD1584,ESITI_QUESTIONARI!AF1584:AH1584,ESITI_QUESTIONARI!AJ1584:AL1584,ESITI_QUESTIONARI!AN1584,ESITI_QUESTIONARI!AQ1584)),"NON RISPONDE",AVERAGE(ESITI_QUESTIONARI!N1584:T1584,ESITI_QUESTIONARI!V1584:X1584,ESITI_QUESTIONARI!Z1584:AD1584,ESITI_QUESTIONARI!AF1584:AH1584,ESITI_QUESTIONARI!AJ1584:AL1584,ESITI_QUESTIONARI!AN1584,ESITI_QUESTIONARI!AQ1584)))</f>
        <v/>
      </c>
    </row>
    <row r="1585" spans="1:8">
      <c r="A1585" t="str">
        <f>IF(ESITI_QUESTIONARI!A1585="","",TRIM(ESITI_QUESTIONARI!A1585))</f>
        <v/>
      </c>
      <c r="B1585" t="str">
        <f t="shared" si="25"/>
        <v/>
      </c>
      <c r="C1585" t="str">
        <f>IF(ESITI_QUESTIONARI!C1585="","",TRIM(ESITI_QUESTIONARI!C1585))</f>
        <v/>
      </c>
      <c r="D1585" t="str">
        <f>IFERROR(UPPER(TRIM(ESITI_QUESTIONARI!U1585)),"")</f>
        <v/>
      </c>
      <c r="E1585" t="str">
        <f>IFERROR(UPPER(TRIM(ESITI_QUESTIONARI!Y1585)),"")</f>
        <v/>
      </c>
      <c r="F1585" t="str">
        <f>IFERROR(UPPER(TRIM(ESITI_QUESTIONARI!AE1585)),"")</f>
        <v/>
      </c>
      <c r="G1585" t="str">
        <f>IFERROR(UPPER(TRIM(ESITI_QUESTIONARI!AI1585)),"")</f>
        <v/>
      </c>
      <c r="H1585" s="8" t="str">
        <f>IF(C1585="","",IF(ISERROR(AVERAGE(ESITI_QUESTIONARI!N1585:T1585,ESITI_QUESTIONARI!V1585:X1585,ESITI_QUESTIONARI!Z1585:AD1585,ESITI_QUESTIONARI!AF1585:AH1585,ESITI_QUESTIONARI!AJ1585:AL1585,ESITI_QUESTIONARI!AN1585,ESITI_QUESTIONARI!AQ1585)),"NON RISPONDE",AVERAGE(ESITI_QUESTIONARI!N1585:T1585,ESITI_QUESTIONARI!V1585:X1585,ESITI_QUESTIONARI!Z1585:AD1585,ESITI_QUESTIONARI!AF1585:AH1585,ESITI_QUESTIONARI!AJ1585:AL1585,ESITI_QUESTIONARI!AN1585,ESITI_QUESTIONARI!AQ1585)))</f>
        <v/>
      </c>
    </row>
    <row r="1586" spans="1:8">
      <c r="A1586" t="str">
        <f>IF(ESITI_QUESTIONARI!A1586="","",TRIM(ESITI_QUESTIONARI!A1586))</f>
        <v/>
      </c>
      <c r="B1586" t="str">
        <f t="shared" si="25"/>
        <v/>
      </c>
      <c r="C1586" t="str">
        <f>IF(ESITI_QUESTIONARI!C1586="","",TRIM(ESITI_QUESTIONARI!C1586))</f>
        <v/>
      </c>
      <c r="D1586" t="str">
        <f>IFERROR(UPPER(TRIM(ESITI_QUESTIONARI!U1586)),"")</f>
        <v/>
      </c>
      <c r="E1586" t="str">
        <f>IFERROR(UPPER(TRIM(ESITI_QUESTIONARI!Y1586)),"")</f>
        <v/>
      </c>
      <c r="F1586" t="str">
        <f>IFERROR(UPPER(TRIM(ESITI_QUESTIONARI!AE1586)),"")</f>
        <v/>
      </c>
      <c r="G1586" t="str">
        <f>IFERROR(UPPER(TRIM(ESITI_QUESTIONARI!AI1586)),"")</f>
        <v/>
      </c>
      <c r="H1586" s="8" t="str">
        <f>IF(C1586="","",IF(ISERROR(AVERAGE(ESITI_QUESTIONARI!N1586:T1586,ESITI_QUESTIONARI!V1586:X1586,ESITI_QUESTIONARI!Z1586:AD1586,ESITI_QUESTIONARI!AF1586:AH1586,ESITI_QUESTIONARI!AJ1586:AL1586,ESITI_QUESTIONARI!AN1586,ESITI_QUESTIONARI!AQ1586)),"NON RISPONDE",AVERAGE(ESITI_QUESTIONARI!N1586:T1586,ESITI_QUESTIONARI!V1586:X1586,ESITI_QUESTIONARI!Z1586:AD1586,ESITI_QUESTIONARI!AF1586:AH1586,ESITI_QUESTIONARI!AJ1586:AL1586,ESITI_QUESTIONARI!AN1586,ESITI_QUESTIONARI!AQ1586)))</f>
        <v/>
      </c>
    </row>
    <row r="1587" spans="1:8">
      <c r="A1587" t="str">
        <f>IF(ESITI_QUESTIONARI!A1587="","",TRIM(ESITI_QUESTIONARI!A1587))</f>
        <v/>
      </c>
      <c r="B1587" t="str">
        <f t="shared" si="25"/>
        <v/>
      </c>
      <c r="C1587" t="str">
        <f>IF(ESITI_QUESTIONARI!C1587="","",TRIM(ESITI_QUESTIONARI!C1587))</f>
        <v/>
      </c>
      <c r="D1587" t="str">
        <f>IFERROR(UPPER(TRIM(ESITI_QUESTIONARI!U1587)),"")</f>
        <v/>
      </c>
      <c r="E1587" t="str">
        <f>IFERROR(UPPER(TRIM(ESITI_QUESTIONARI!Y1587)),"")</f>
        <v/>
      </c>
      <c r="F1587" t="str">
        <f>IFERROR(UPPER(TRIM(ESITI_QUESTIONARI!AE1587)),"")</f>
        <v/>
      </c>
      <c r="G1587" t="str">
        <f>IFERROR(UPPER(TRIM(ESITI_QUESTIONARI!AI1587)),"")</f>
        <v/>
      </c>
      <c r="H1587" s="8" t="str">
        <f>IF(C1587="","",IF(ISERROR(AVERAGE(ESITI_QUESTIONARI!N1587:T1587,ESITI_QUESTIONARI!V1587:X1587,ESITI_QUESTIONARI!Z1587:AD1587,ESITI_QUESTIONARI!AF1587:AH1587,ESITI_QUESTIONARI!AJ1587:AL1587,ESITI_QUESTIONARI!AN1587,ESITI_QUESTIONARI!AQ1587)),"NON RISPONDE",AVERAGE(ESITI_QUESTIONARI!N1587:T1587,ESITI_QUESTIONARI!V1587:X1587,ESITI_QUESTIONARI!Z1587:AD1587,ESITI_QUESTIONARI!AF1587:AH1587,ESITI_QUESTIONARI!AJ1587:AL1587,ESITI_QUESTIONARI!AN1587,ESITI_QUESTIONARI!AQ1587)))</f>
        <v/>
      </c>
    </row>
    <row r="1588" spans="1:8">
      <c r="A1588" t="str">
        <f>IF(ESITI_QUESTIONARI!A1588="","",TRIM(ESITI_QUESTIONARI!A1588))</f>
        <v/>
      </c>
      <c r="B1588" t="str">
        <f t="shared" si="25"/>
        <v/>
      </c>
      <c r="C1588" t="str">
        <f>IF(ESITI_QUESTIONARI!C1588="","",TRIM(ESITI_QUESTIONARI!C1588))</f>
        <v/>
      </c>
      <c r="D1588" t="str">
        <f>IFERROR(UPPER(TRIM(ESITI_QUESTIONARI!U1588)),"")</f>
        <v/>
      </c>
      <c r="E1588" t="str">
        <f>IFERROR(UPPER(TRIM(ESITI_QUESTIONARI!Y1588)),"")</f>
        <v/>
      </c>
      <c r="F1588" t="str">
        <f>IFERROR(UPPER(TRIM(ESITI_QUESTIONARI!AE1588)),"")</f>
        <v/>
      </c>
      <c r="G1588" t="str">
        <f>IFERROR(UPPER(TRIM(ESITI_QUESTIONARI!AI1588)),"")</f>
        <v/>
      </c>
      <c r="H1588" s="8" t="str">
        <f>IF(C1588="","",IF(ISERROR(AVERAGE(ESITI_QUESTIONARI!N1588:T1588,ESITI_QUESTIONARI!V1588:X1588,ESITI_QUESTIONARI!Z1588:AD1588,ESITI_QUESTIONARI!AF1588:AH1588,ESITI_QUESTIONARI!AJ1588:AL1588,ESITI_QUESTIONARI!AN1588,ESITI_QUESTIONARI!AQ1588)),"NON RISPONDE",AVERAGE(ESITI_QUESTIONARI!N1588:T1588,ESITI_QUESTIONARI!V1588:X1588,ESITI_QUESTIONARI!Z1588:AD1588,ESITI_QUESTIONARI!AF1588:AH1588,ESITI_QUESTIONARI!AJ1588:AL1588,ESITI_QUESTIONARI!AN1588,ESITI_QUESTIONARI!AQ1588)))</f>
        <v/>
      </c>
    </row>
    <row r="1589" spans="1:8">
      <c r="A1589" t="str">
        <f>IF(ESITI_QUESTIONARI!A1589="","",TRIM(ESITI_QUESTIONARI!A1589))</f>
        <v/>
      </c>
      <c r="B1589" t="str">
        <f t="shared" si="25"/>
        <v/>
      </c>
      <c r="C1589" t="str">
        <f>IF(ESITI_QUESTIONARI!C1589="","",TRIM(ESITI_QUESTIONARI!C1589))</f>
        <v/>
      </c>
      <c r="D1589" t="str">
        <f>IFERROR(UPPER(TRIM(ESITI_QUESTIONARI!U1589)),"")</f>
        <v/>
      </c>
      <c r="E1589" t="str">
        <f>IFERROR(UPPER(TRIM(ESITI_QUESTIONARI!Y1589)),"")</f>
        <v/>
      </c>
      <c r="F1589" t="str">
        <f>IFERROR(UPPER(TRIM(ESITI_QUESTIONARI!AE1589)),"")</f>
        <v/>
      </c>
      <c r="G1589" t="str">
        <f>IFERROR(UPPER(TRIM(ESITI_QUESTIONARI!AI1589)),"")</f>
        <v/>
      </c>
      <c r="H1589" s="8" t="str">
        <f>IF(C1589="","",IF(ISERROR(AVERAGE(ESITI_QUESTIONARI!N1589:T1589,ESITI_QUESTIONARI!V1589:X1589,ESITI_QUESTIONARI!Z1589:AD1589,ESITI_QUESTIONARI!AF1589:AH1589,ESITI_QUESTIONARI!AJ1589:AL1589,ESITI_QUESTIONARI!AN1589,ESITI_QUESTIONARI!AQ1589)),"NON RISPONDE",AVERAGE(ESITI_QUESTIONARI!N1589:T1589,ESITI_QUESTIONARI!V1589:X1589,ESITI_QUESTIONARI!Z1589:AD1589,ESITI_QUESTIONARI!AF1589:AH1589,ESITI_QUESTIONARI!AJ1589:AL1589,ESITI_QUESTIONARI!AN1589,ESITI_QUESTIONARI!AQ1589)))</f>
        <v/>
      </c>
    </row>
    <row r="1590" spans="1:8">
      <c r="A1590" t="str">
        <f>IF(ESITI_QUESTIONARI!A1590="","",TRIM(ESITI_QUESTIONARI!A1590))</f>
        <v/>
      </c>
      <c r="B1590" t="str">
        <f t="shared" si="25"/>
        <v/>
      </c>
      <c r="C1590" t="str">
        <f>IF(ESITI_QUESTIONARI!C1590="","",TRIM(ESITI_QUESTIONARI!C1590))</f>
        <v/>
      </c>
      <c r="D1590" t="str">
        <f>IFERROR(UPPER(TRIM(ESITI_QUESTIONARI!U1590)),"")</f>
        <v/>
      </c>
      <c r="E1590" t="str">
        <f>IFERROR(UPPER(TRIM(ESITI_QUESTIONARI!Y1590)),"")</f>
        <v/>
      </c>
      <c r="F1590" t="str">
        <f>IFERROR(UPPER(TRIM(ESITI_QUESTIONARI!AE1590)),"")</f>
        <v/>
      </c>
      <c r="G1590" t="str">
        <f>IFERROR(UPPER(TRIM(ESITI_QUESTIONARI!AI1590)),"")</f>
        <v/>
      </c>
      <c r="H1590" s="8" t="str">
        <f>IF(C1590="","",IF(ISERROR(AVERAGE(ESITI_QUESTIONARI!N1590:T1590,ESITI_QUESTIONARI!V1590:X1590,ESITI_QUESTIONARI!Z1590:AD1590,ESITI_QUESTIONARI!AF1590:AH1590,ESITI_QUESTIONARI!AJ1590:AL1590,ESITI_QUESTIONARI!AN1590,ESITI_QUESTIONARI!AQ1590)),"NON RISPONDE",AVERAGE(ESITI_QUESTIONARI!N1590:T1590,ESITI_QUESTIONARI!V1590:X1590,ESITI_QUESTIONARI!Z1590:AD1590,ESITI_QUESTIONARI!AF1590:AH1590,ESITI_QUESTIONARI!AJ1590:AL1590,ESITI_QUESTIONARI!AN1590,ESITI_QUESTIONARI!AQ1590)))</f>
        <v/>
      </c>
    </row>
    <row r="1591" spans="1:8">
      <c r="A1591" t="str">
        <f>IF(ESITI_QUESTIONARI!A1591="","",TRIM(ESITI_QUESTIONARI!A1591))</f>
        <v/>
      </c>
      <c r="B1591" t="str">
        <f t="shared" si="25"/>
        <v/>
      </c>
      <c r="C1591" t="str">
        <f>IF(ESITI_QUESTIONARI!C1591="","",TRIM(ESITI_QUESTIONARI!C1591))</f>
        <v/>
      </c>
      <c r="D1591" t="str">
        <f>IFERROR(UPPER(TRIM(ESITI_QUESTIONARI!U1591)),"")</f>
        <v/>
      </c>
      <c r="E1591" t="str">
        <f>IFERROR(UPPER(TRIM(ESITI_QUESTIONARI!Y1591)),"")</f>
        <v/>
      </c>
      <c r="F1591" t="str">
        <f>IFERROR(UPPER(TRIM(ESITI_QUESTIONARI!AE1591)),"")</f>
        <v/>
      </c>
      <c r="G1591" t="str">
        <f>IFERROR(UPPER(TRIM(ESITI_QUESTIONARI!AI1591)),"")</f>
        <v/>
      </c>
      <c r="H1591" s="8" t="str">
        <f>IF(C1591="","",IF(ISERROR(AVERAGE(ESITI_QUESTIONARI!N1591:T1591,ESITI_QUESTIONARI!V1591:X1591,ESITI_QUESTIONARI!Z1591:AD1591,ESITI_QUESTIONARI!AF1591:AH1591,ESITI_QUESTIONARI!AJ1591:AL1591,ESITI_QUESTIONARI!AN1591,ESITI_QUESTIONARI!AQ1591)),"NON RISPONDE",AVERAGE(ESITI_QUESTIONARI!N1591:T1591,ESITI_QUESTIONARI!V1591:X1591,ESITI_QUESTIONARI!Z1591:AD1591,ESITI_QUESTIONARI!AF1591:AH1591,ESITI_QUESTIONARI!AJ1591:AL1591,ESITI_QUESTIONARI!AN1591,ESITI_QUESTIONARI!AQ1591)))</f>
        <v/>
      </c>
    </row>
    <row r="1592" spans="1:8">
      <c r="A1592" t="str">
        <f>IF(ESITI_QUESTIONARI!A1592="","",TRIM(ESITI_QUESTIONARI!A1592))</f>
        <v/>
      </c>
      <c r="B1592" t="str">
        <f t="shared" si="25"/>
        <v/>
      </c>
      <c r="C1592" t="str">
        <f>IF(ESITI_QUESTIONARI!C1592="","",TRIM(ESITI_QUESTIONARI!C1592))</f>
        <v/>
      </c>
      <c r="D1592" t="str">
        <f>IFERROR(UPPER(TRIM(ESITI_QUESTIONARI!U1592)),"")</f>
        <v/>
      </c>
      <c r="E1592" t="str">
        <f>IFERROR(UPPER(TRIM(ESITI_QUESTIONARI!Y1592)),"")</f>
        <v/>
      </c>
      <c r="F1592" t="str">
        <f>IFERROR(UPPER(TRIM(ESITI_QUESTIONARI!AE1592)),"")</f>
        <v/>
      </c>
      <c r="G1592" t="str">
        <f>IFERROR(UPPER(TRIM(ESITI_QUESTIONARI!AI1592)),"")</f>
        <v/>
      </c>
      <c r="H1592" s="8" t="str">
        <f>IF(C1592="","",IF(ISERROR(AVERAGE(ESITI_QUESTIONARI!N1592:T1592,ESITI_QUESTIONARI!V1592:X1592,ESITI_QUESTIONARI!Z1592:AD1592,ESITI_QUESTIONARI!AF1592:AH1592,ESITI_QUESTIONARI!AJ1592:AL1592,ESITI_QUESTIONARI!AN1592,ESITI_QUESTIONARI!AQ1592)),"NON RISPONDE",AVERAGE(ESITI_QUESTIONARI!N1592:T1592,ESITI_QUESTIONARI!V1592:X1592,ESITI_QUESTIONARI!Z1592:AD1592,ESITI_QUESTIONARI!AF1592:AH1592,ESITI_QUESTIONARI!AJ1592:AL1592,ESITI_QUESTIONARI!AN1592,ESITI_QUESTIONARI!AQ1592)))</f>
        <v/>
      </c>
    </row>
    <row r="1593" spans="1:8">
      <c r="A1593" t="str">
        <f>IF(ESITI_QUESTIONARI!A1593="","",TRIM(ESITI_QUESTIONARI!A1593))</f>
        <v/>
      </c>
      <c r="B1593" t="str">
        <f t="shared" si="25"/>
        <v/>
      </c>
      <c r="C1593" t="str">
        <f>IF(ESITI_QUESTIONARI!C1593="","",TRIM(ESITI_QUESTIONARI!C1593))</f>
        <v/>
      </c>
      <c r="D1593" t="str">
        <f>IFERROR(UPPER(TRIM(ESITI_QUESTIONARI!U1593)),"")</f>
        <v/>
      </c>
      <c r="E1593" t="str">
        <f>IFERROR(UPPER(TRIM(ESITI_QUESTIONARI!Y1593)),"")</f>
        <v/>
      </c>
      <c r="F1593" t="str">
        <f>IFERROR(UPPER(TRIM(ESITI_QUESTIONARI!AE1593)),"")</f>
        <v/>
      </c>
      <c r="G1593" t="str">
        <f>IFERROR(UPPER(TRIM(ESITI_QUESTIONARI!AI1593)),"")</f>
        <v/>
      </c>
      <c r="H1593" s="8" t="str">
        <f>IF(C1593="","",IF(ISERROR(AVERAGE(ESITI_QUESTIONARI!N1593:T1593,ESITI_QUESTIONARI!V1593:X1593,ESITI_QUESTIONARI!Z1593:AD1593,ESITI_QUESTIONARI!AF1593:AH1593,ESITI_QUESTIONARI!AJ1593:AL1593,ESITI_QUESTIONARI!AN1593,ESITI_QUESTIONARI!AQ1593)),"NON RISPONDE",AVERAGE(ESITI_QUESTIONARI!N1593:T1593,ESITI_QUESTIONARI!V1593:X1593,ESITI_QUESTIONARI!Z1593:AD1593,ESITI_QUESTIONARI!AF1593:AH1593,ESITI_QUESTIONARI!AJ1593:AL1593,ESITI_QUESTIONARI!AN1593,ESITI_QUESTIONARI!AQ1593)))</f>
        <v/>
      </c>
    </row>
    <row r="1594" spans="1:8">
      <c r="A1594" t="str">
        <f>IF(ESITI_QUESTIONARI!A1594="","",TRIM(ESITI_QUESTIONARI!A1594))</f>
        <v/>
      </c>
      <c r="B1594" t="str">
        <f t="shared" si="25"/>
        <v/>
      </c>
      <c r="C1594" t="str">
        <f>IF(ESITI_QUESTIONARI!C1594="","",TRIM(ESITI_QUESTIONARI!C1594))</f>
        <v/>
      </c>
      <c r="D1594" t="str">
        <f>IFERROR(UPPER(TRIM(ESITI_QUESTIONARI!U1594)),"")</f>
        <v/>
      </c>
      <c r="E1594" t="str">
        <f>IFERROR(UPPER(TRIM(ESITI_QUESTIONARI!Y1594)),"")</f>
        <v/>
      </c>
      <c r="F1594" t="str">
        <f>IFERROR(UPPER(TRIM(ESITI_QUESTIONARI!AE1594)),"")</f>
        <v/>
      </c>
      <c r="G1594" t="str">
        <f>IFERROR(UPPER(TRIM(ESITI_QUESTIONARI!AI1594)),"")</f>
        <v/>
      </c>
      <c r="H1594" s="8" t="str">
        <f>IF(C1594="","",IF(ISERROR(AVERAGE(ESITI_QUESTIONARI!N1594:T1594,ESITI_QUESTIONARI!V1594:X1594,ESITI_QUESTIONARI!Z1594:AD1594,ESITI_QUESTIONARI!AF1594:AH1594,ESITI_QUESTIONARI!AJ1594:AL1594,ESITI_QUESTIONARI!AN1594,ESITI_QUESTIONARI!AQ1594)),"NON RISPONDE",AVERAGE(ESITI_QUESTIONARI!N1594:T1594,ESITI_QUESTIONARI!V1594:X1594,ESITI_QUESTIONARI!Z1594:AD1594,ESITI_QUESTIONARI!AF1594:AH1594,ESITI_QUESTIONARI!AJ1594:AL1594,ESITI_QUESTIONARI!AN1594,ESITI_QUESTIONARI!AQ1594)))</f>
        <v/>
      </c>
    </row>
    <row r="1595" spans="1:8">
      <c r="A1595" t="str">
        <f>IF(ESITI_QUESTIONARI!A1595="","",TRIM(ESITI_QUESTIONARI!A1595))</f>
        <v/>
      </c>
      <c r="B1595" t="str">
        <f t="shared" si="25"/>
        <v/>
      </c>
      <c r="C1595" t="str">
        <f>IF(ESITI_QUESTIONARI!C1595="","",TRIM(ESITI_QUESTIONARI!C1595))</f>
        <v/>
      </c>
      <c r="D1595" t="str">
        <f>IFERROR(UPPER(TRIM(ESITI_QUESTIONARI!U1595)),"")</f>
        <v/>
      </c>
      <c r="E1595" t="str">
        <f>IFERROR(UPPER(TRIM(ESITI_QUESTIONARI!Y1595)),"")</f>
        <v/>
      </c>
      <c r="F1595" t="str">
        <f>IFERROR(UPPER(TRIM(ESITI_QUESTIONARI!AE1595)),"")</f>
        <v/>
      </c>
      <c r="G1595" t="str">
        <f>IFERROR(UPPER(TRIM(ESITI_QUESTIONARI!AI1595)),"")</f>
        <v/>
      </c>
      <c r="H1595" s="8" t="str">
        <f>IF(C1595="","",IF(ISERROR(AVERAGE(ESITI_QUESTIONARI!N1595:T1595,ESITI_QUESTIONARI!V1595:X1595,ESITI_QUESTIONARI!Z1595:AD1595,ESITI_QUESTIONARI!AF1595:AH1595,ESITI_QUESTIONARI!AJ1595:AL1595,ESITI_QUESTIONARI!AN1595,ESITI_QUESTIONARI!AQ1595)),"NON RISPONDE",AVERAGE(ESITI_QUESTIONARI!N1595:T1595,ESITI_QUESTIONARI!V1595:X1595,ESITI_QUESTIONARI!Z1595:AD1595,ESITI_QUESTIONARI!AF1595:AH1595,ESITI_QUESTIONARI!AJ1595:AL1595,ESITI_QUESTIONARI!AN1595,ESITI_QUESTIONARI!AQ1595)))</f>
        <v/>
      </c>
    </row>
    <row r="1596" spans="1:8">
      <c r="A1596" t="str">
        <f>IF(ESITI_QUESTIONARI!A1596="","",TRIM(ESITI_QUESTIONARI!A1596))</f>
        <v/>
      </c>
      <c r="B1596" t="str">
        <f t="shared" si="25"/>
        <v/>
      </c>
      <c r="C1596" t="str">
        <f>IF(ESITI_QUESTIONARI!C1596="","",TRIM(ESITI_QUESTIONARI!C1596))</f>
        <v/>
      </c>
      <c r="D1596" t="str">
        <f>IFERROR(UPPER(TRIM(ESITI_QUESTIONARI!U1596)),"")</f>
        <v/>
      </c>
      <c r="E1596" t="str">
        <f>IFERROR(UPPER(TRIM(ESITI_QUESTIONARI!Y1596)),"")</f>
        <v/>
      </c>
      <c r="F1596" t="str">
        <f>IFERROR(UPPER(TRIM(ESITI_QUESTIONARI!AE1596)),"")</f>
        <v/>
      </c>
      <c r="G1596" t="str">
        <f>IFERROR(UPPER(TRIM(ESITI_QUESTIONARI!AI1596)),"")</f>
        <v/>
      </c>
      <c r="H1596" s="8" t="str">
        <f>IF(C1596="","",IF(ISERROR(AVERAGE(ESITI_QUESTIONARI!N1596:T1596,ESITI_QUESTIONARI!V1596:X1596,ESITI_QUESTIONARI!Z1596:AD1596,ESITI_QUESTIONARI!AF1596:AH1596,ESITI_QUESTIONARI!AJ1596:AL1596,ESITI_QUESTIONARI!AN1596,ESITI_QUESTIONARI!AQ1596)),"NON RISPONDE",AVERAGE(ESITI_QUESTIONARI!N1596:T1596,ESITI_QUESTIONARI!V1596:X1596,ESITI_QUESTIONARI!Z1596:AD1596,ESITI_QUESTIONARI!AF1596:AH1596,ESITI_QUESTIONARI!AJ1596:AL1596,ESITI_QUESTIONARI!AN1596,ESITI_QUESTIONARI!AQ1596)))</f>
        <v/>
      </c>
    </row>
    <row r="1597" spans="1:8">
      <c r="A1597" t="str">
        <f>IF(ESITI_QUESTIONARI!A1597="","",TRIM(ESITI_QUESTIONARI!A1597))</f>
        <v/>
      </c>
      <c r="B1597" t="str">
        <f t="shared" si="25"/>
        <v/>
      </c>
      <c r="C1597" t="str">
        <f>IF(ESITI_QUESTIONARI!C1597="","",TRIM(ESITI_QUESTIONARI!C1597))</f>
        <v/>
      </c>
      <c r="D1597" t="str">
        <f>IFERROR(UPPER(TRIM(ESITI_QUESTIONARI!U1597)),"")</f>
        <v/>
      </c>
      <c r="E1597" t="str">
        <f>IFERROR(UPPER(TRIM(ESITI_QUESTIONARI!Y1597)),"")</f>
        <v/>
      </c>
      <c r="F1597" t="str">
        <f>IFERROR(UPPER(TRIM(ESITI_QUESTIONARI!AE1597)),"")</f>
        <v/>
      </c>
      <c r="G1597" t="str">
        <f>IFERROR(UPPER(TRIM(ESITI_QUESTIONARI!AI1597)),"")</f>
        <v/>
      </c>
      <c r="H1597" s="8" t="str">
        <f>IF(C1597="","",IF(ISERROR(AVERAGE(ESITI_QUESTIONARI!N1597:T1597,ESITI_QUESTIONARI!V1597:X1597,ESITI_QUESTIONARI!Z1597:AD1597,ESITI_QUESTIONARI!AF1597:AH1597,ESITI_QUESTIONARI!AJ1597:AL1597,ESITI_QUESTIONARI!AN1597,ESITI_QUESTIONARI!AQ1597)),"NON RISPONDE",AVERAGE(ESITI_QUESTIONARI!N1597:T1597,ESITI_QUESTIONARI!V1597:X1597,ESITI_QUESTIONARI!Z1597:AD1597,ESITI_QUESTIONARI!AF1597:AH1597,ESITI_QUESTIONARI!AJ1597:AL1597,ESITI_QUESTIONARI!AN1597,ESITI_QUESTIONARI!AQ1597)))</f>
        <v/>
      </c>
    </row>
    <row r="1598" spans="1:8">
      <c r="A1598" t="str">
        <f>IF(ESITI_QUESTIONARI!A1598="","",TRIM(ESITI_QUESTIONARI!A1598))</f>
        <v/>
      </c>
      <c r="B1598" t="str">
        <f t="shared" si="25"/>
        <v/>
      </c>
      <c r="C1598" t="str">
        <f>IF(ESITI_QUESTIONARI!C1598="","",TRIM(ESITI_QUESTIONARI!C1598))</f>
        <v/>
      </c>
      <c r="D1598" t="str">
        <f>IFERROR(UPPER(TRIM(ESITI_QUESTIONARI!U1598)),"")</f>
        <v/>
      </c>
      <c r="E1598" t="str">
        <f>IFERROR(UPPER(TRIM(ESITI_QUESTIONARI!Y1598)),"")</f>
        <v/>
      </c>
      <c r="F1598" t="str">
        <f>IFERROR(UPPER(TRIM(ESITI_QUESTIONARI!AE1598)),"")</f>
        <v/>
      </c>
      <c r="G1598" t="str">
        <f>IFERROR(UPPER(TRIM(ESITI_QUESTIONARI!AI1598)),"")</f>
        <v/>
      </c>
      <c r="H1598" s="8" t="str">
        <f>IF(C1598="","",IF(ISERROR(AVERAGE(ESITI_QUESTIONARI!N1598:T1598,ESITI_QUESTIONARI!V1598:X1598,ESITI_QUESTIONARI!Z1598:AD1598,ESITI_QUESTIONARI!AF1598:AH1598,ESITI_QUESTIONARI!AJ1598:AL1598,ESITI_QUESTIONARI!AN1598,ESITI_QUESTIONARI!AQ1598)),"NON RISPONDE",AVERAGE(ESITI_QUESTIONARI!N1598:T1598,ESITI_QUESTIONARI!V1598:X1598,ESITI_QUESTIONARI!Z1598:AD1598,ESITI_QUESTIONARI!AF1598:AH1598,ESITI_QUESTIONARI!AJ1598:AL1598,ESITI_QUESTIONARI!AN1598,ESITI_QUESTIONARI!AQ1598)))</f>
        <v/>
      </c>
    </row>
    <row r="1599" spans="1:8">
      <c r="A1599" t="str">
        <f>IF(ESITI_QUESTIONARI!A1599="","",TRIM(ESITI_QUESTIONARI!A1599))</f>
        <v/>
      </c>
      <c r="B1599" t="str">
        <f t="shared" si="25"/>
        <v/>
      </c>
      <c r="C1599" t="str">
        <f>IF(ESITI_QUESTIONARI!C1599="","",TRIM(ESITI_QUESTIONARI!C1599))</f>
        <v/>
      </c>
      <c r="D1599" t="str">
        <f>IFERROR(UPPER(TRIM(ESITI_QUESTIONARI!U1599)),"")</f>
        <v/>
      </c>
      <c r="E1599" t="str">
        <f>IFERROR(UPPER(TRIM(ESITI_QUESTIONARI!Y1599)),"")</f>
        <v/>
      </c>
      <c r="F1599" t="str">
        <f>IFERROR(UPPER(TRIM(ESITI_QUESTIONARI!AE1599)),"")</f>
        <v/>
      </c>
      <c r="G1599" t="str">
        <f>IFERROR(UPPER(TRIM(ESITI_QUESTIONARI!AI1599)),"")</f>
        <v/>
      </c>
      <c r="H1599" s="8" t="str">
        <f>IF(C1599="","",IF(ISERROR(AVERAGE(ESITI_QUESTIONARI!N1599:T1599,ESITI_QUESTIONARI!V1599:X1599,ESITI_QUESTIONARI!Z1599:AD1599,ESITI_QUESTIONARI!AF1599:AH1599,ESITI_QUESTIONARI!AJ1599:AL1599,ESITI_QUESTIONARI!AN1599,ESITI_QUESTIONARI!AQ1599)),"NON RISPONDE",AVERAGE(ESITI_QUESTIONARI!N1599:T1599,ESITI_QUESTIONARI!V1599:X1599,ESITI_QUESTIONARI!Z1599:AD1599,ESITI_QUESTIONARI!AF1599:AH1599,ESITI_QUESTIONARI!AJ1599:AL1599,ESITI_QUESTIONARI!AN1599,ESITI_QUESTIONARI!AQ1599)))</f>
        <v/>
      </c>
    </row>
    <row r="1600" spans="1:8">
      <c r="A1600" t="str">
        <f>IF(ESITI_QUESTIONARI!A1600="","",TRIM(ESITI_QUESTIONARI!A1600))</f>
        <v/>
      </c>
      <c r="B1600" t="str">
        <f t="shared" si="25"/>
        <v/>
      </c>
      <c r="C1600" t="str">
        <f>IF(ESITI_QUESTIONARI!C1600="","",TRIM(ESITI_QUESTIONARI!C1600))</f>
        <v/>
      </c>
      <c r="D1600" t="str">
        <f>IFERROR(UPPER(TRIM(ESITI_QUESTIONARI!U1600)),"")</f>
        <v/>
      </c>
      <c r="E1600" t="str">
        <f>IFERROR(UPPER(TRIM(ESITI_QUESTIONARI!Y1600)),"")</f>
        <v/>
      </c>
      <c r="F1600" t="str">
        <f>IFERROR(UPPER(TRIM(ESITI_QUESTIONARI!AE1600)),"")</f>
        <v/>
      </c>
      <c r="G1600" t="str">
        <f>IFERROR(UPPER(TRIM(ESITI_QUESTIONARI!AI1600)),"")</f>
        <v/>
      </c>
      <c r="H1600" s="8" t="str">
        <f>IF(C1600="","",IF(ISERROR(AVERAGE(ESITI_QUESTIONARI!N1600:T1600,ESITI_QUESTIONARI!V1600:X1600,ESITI_QUESTIONARI!Z1600:AD1600,ESITI_QUESTIONARI!AF1600:AH1600,ESITI_QUESTIONARI!AJ1600:AL1600,ESITI_QUESTIONARI!AN1600,ESITI_QUESTIONARI!AQ1600)),"NON RISPONDE",AVERAGE(ESITI_QUESTIONARI!N1600:T1600,ESITI_QUESTIONARI!V1600:X1600,ESITI_QUESTIONARI!Z1600:AD1600,ESITI_QUESTIONARI!AF1600:AH1600,ESITI_QUESTIONARI!AJ1600:AL1600,ESITI_QUESTIONARI!AN1600,ESITI_QUESTIONARI!AQ1600)))</f>
        <v/>
      </c>
    </row>
    <row r="1601" spans="1:8">
      <c r="A1601" t="str">
        <f>IF(ESITI_QUESTIONARI!A1601="","",TRIM(ESITI_QUESTIONARI!A1601))</f>
        <v/>
      </c>
      <c r="B1601" t="str">
        <f t="shared" si="25"/>
        <v/>
      </c>
      <c r="C1601" t="str">
        <f>IF(ESITI_QUESTIONARI!C1601="","",TRIM(ESITI_QUESTIONARI!C1601))</f>
        <v/>
      </c>
      <c r="D1601" t="str">
        <f>IFERROR(UPPER(TRIM(ESITI_QUESTIONARI!U1601)),"")</f>
        <v/>
      </c>
      <c r="E1601" t="str">
        <f>IFERROR(UPPER(TRIM(ESITI_QUESTIONARI!Y1601)),"")</f>
        <v/>
      </c>
      <c r="F1601" t="str">
        <f>IFERROR(UPPER(TRIM(ESITI_QUESTIONARI!AE1601)),"")</f>
        <v/>
      </c>
      <c r="G1601" t="str">
        <f>IFERROR(UPPER(TRIM(ESITI_QUESTIONARI!AI1601)),"")</f>
        <v/>
      </c>
      <c r="H1601" s="8" t="str">
        <f>IF(C1601="","",IF(ISERROR(AVERAGE(ESITI_QUESTIONARI!N1601:T1601,ESITI_QUESTIONARI!V1601:X1601,ESITI_QUESTIONARI!Z1601:AD1601,ESITI_QUESTIONARI!AF1601:AH1601,ESITI_QUESTIONARI!AJ1601:AL1601,ESITI_QUESTIONARI!AN1601,ESITI_QUESTIONARI!AQ1601)),"NON RISPONDE",AVERAGE(ESITI_QUESTIONARI!N1601:T1601,ESITI_QUESTIONARI!V1601:X1601,ESITI_QUESTIONARI!Z1601:AD1601,ESITI_QUESTIONARI!AF1601:AH1601,ESITI_QUESTIONARI!AJ1601:AL1601,ESITI_QUESTIONARI!AN1601,ESITI_QUESTIONARI!AQ1601)))</f>
        <v/>
      </c>
    </row>
    <row r="1602" spans="1:8">
      <c r="A1602" t="str">
        <f>IF(ESITI_QUESTIONARI!A1602="","",TRIM(ESITI_QUESTIONARI!A1602))</f>
        <v/>
      </c>
      <c r="B1602" t="str">
        <f t="shared" si="25"/>
        <v/>
      </c>
      <c r="C1602" t="str">
        <f>IF(ESITI_QUESTIONARI!C1602="","",TRIM(ESITI_QUESTIONARI!C1602))</f>
        <v/>
      </c>
      <c r="D1602" t="str">
        <f>IFERROR(UPPER(TRIM(ESITI_QUESTIONARI!U1602)),"")</f>
        <v/>
      </c>
      <c r="E1602" t="str">
        <f>IFERROR(UPPER(TRIM(ESITI_QUESTIONARI!Y1602)),"")</f>
        <v/>
      </c>
      <c r="F1602" t="str">
        <f>IFERROR(UPPER(TRIM(ESITI_QUESTIONARI!AE1602)),"")</f>
        <v/>
      </c>
      <c r="G1602" t="str">
        <f>IFERROR(UPPER(TRIM(ESITI_QUESTIONARI!AI1602)),"")</f>
        <v/>
      </c>
      <c r="H1602" s="8" t="str">
        <f>IF(C1602="","",IF(ISERROR(AVERAGE(ESITI_QUESTIONARI!N1602:T1602,ESITI_QUESTIONARI!V1602:X1602,ESITI_QUESTIONARI!Z1602:AD1602,ESITI_QUESTIONARI!AF1602:AH1602,ESITI_QUESTIONARI!AJ1602:AL1602,ESITI_QUESTIONARI!AN1602,ESITI_QUESTIONARI!AQ1602)),"NON RISPONDE",AVERAGE(ESITI_QUESTIONARI!N1602:T1602,ESITI_QUESTIONARI!V1602:X1602,ESITI_QUESTIONARI!Z1602:AD1602,ESITI_QUESTIONARI!AF1602:AH1602,ESITI_QUESTIONARI!AJ1602:AL1602,ESITI_QUESTIONARI!AN1602,ESITI_QUESTIONARI!AQ1602)))</f>
        <v/>
      </c>
    </row>
    <row r="1603" spans="1:8">
      <c r="A1603" t="str">
        <f>IF(ESITI_QUESTIONARI!A1603="","",TRIM(ESITI_QUESTIONARI!A1603))</f>
        <v/>
      </c>
      <c r="B1603" t="str">
        <f t="shared" ref="B1603:B1666" si="26">IF(C1603="","",C1603)</f>
        <v/>
      </c>
      <c r="C1603" t="str">
        <f>IF(ESITI_QUESTIONARI!C1603="","",TRIM(ESITI_QUESTIONARI!C1603))</f>
        <v/>
      </c>
      <c r="D1603" t="str">
        <f>IFERROR(UPPER(TRIM(ESITI_QUESTIONARI!U1603)),"")</f>
        <v/>
      </c>
      <c r="E1603" t="str">
        <f>IFERROR(UPPER(TRIM(ESITI_QUESTIONARI!Y1603)),"")</f>
        <v/>
      </c>
      <c r="F1603" t="str">
        <f>IFERROR(UPPER(TRIM(ESITI_QUESTIONARI!AE1603)),"")</f>
        <v/>
      </c>
      <c r="G1603" t="str">
        <f>IFERROR(UPPER(TRIM(ESITI_QUESTIONARI!AI1603)),"")</f>
        <v/>
      </c>
      <c r="H1603" s="8" t="str">
        <f>IF(C1603="","",IF(ISERROR(AVERAGE(ESITI_QUESTIONARI!N1603:T1603,ESITI_QUESTIONARI!V1603:X1603,ESITI_QUESTIONARI!Z1603:AD1603,ESITI_QUESTIONARI!AF1603:AH1603,ESITI_QUESTIONARI!AJ1603:AL1603,ESITI_QUESTIONARI!AN1603,ESITI_QUESTIONARI!AQ1603)),"NON RISPONDE",AVERAGE(ESITI_QUESTIONARI!N1603:T1603,ESITI_QUESTIONARI!V1603:X1603,ESITI_QUESTIONARI!Z1603:AD1603,ESITI_QUESTIONARI!AF1603:AH1603,ESITI_QUESTIONARI!AJ1603:AL1603,ESITI_QUESTIONARI!AN1603,ESITI_QUESTIONARI!AQ1603)))</f>
        <v/>
      </c>
    </row>
    <row r="1604" spans="1:8">
      <c r="A1604" t="str">
        <f>IF(ESITI_QUESTIONARI!A1604="","",TRIM(ESITI_QUESTIONARI!A1604))</f>
        <v/>
      </c>
      <c r="B1604" t="str">
        <f t="shared" si="26"/>
        <v/>
      </c>
      <c r="C1604" t="str">
        <f>IF(ESITI_QUESTIONARI!C1604="","",TRIM(ESITI_QUESTIONARI!C1604))</f>
        <v/>
      </c>
      <c r="D1604" t="str">
        <f>IFERROR(UPPER(TRIM(ESITI_QUESTIONARI!U1604)),"")</f>
        <v/>
      </c>
      <c r="E1604" t="str">
        <f>IFERROR(UPPER(TRIM(ESITI_QUESTIONARI!Y1604)),"")</f>
        <v/>
      </c>
      <c r="F1604" t="str">
        <f>IFERROR(UPPER(TRIM(ESITI_QUESTIONARI!AE1604)),"")</f>
        <v/>
      </c>
      <c r="G1604" t="str">
        <f>IFERROR(UPPER(TRIM(ESITI_QUESTIONARI!AI1604)),"")</f>
        <v/>
      </c>
      <c r="H1604" s="8" t="str">
        <f>IF(C1604="","",IF(ISERROR(AVERAGE(ESITI_QUESTIONARI!N1604:T1604,ESITI_QUESTIONARI!V1604:X1604,ESITI_QUESTIONARI!Z1604:AD1604,ESITI_QUESTIONARI!AF1604:AH1604,ESITI_QUESTIONARI!AJ1604:AL1604,ESITI_QUESTIONARI!AN1604,ESITI_QUESTIONARI!AQ1604)),"NON RISPONDE",AVERAGE(ESITI_QUESTIONARI!N1604:T1604,ESITI_QUESTIONARI!V1604:X1604,ESITI_QUESTIONARI!Z1604:AD1604,ESITI_QUESTIONARI!AF1604:AH1604,ESITI_QUESTIONARI!AJ1604:AL1604,ESITI_QUESTIONARI!AN1604,ESITI_QUESTIONARI!AQ1604)))</f>
        <v/>
      </c>
    </row>
    <row r="1605" spans="1:8">
      <c r="A1605" t="str">
        <f>IF(ESITI_QUESTIONARI!A1605="","",TRIM(ESITI_QUESTIONARI!A1605))</f>
        <v/>
      </c>
      <c r="B1605" t="str">
        <f t="shared" si="26"/>
        <v/>
      </c>
      <c r="C1605" t="str">
        <f>IF(ESITI_QUESTIONARI!C1605="","",TRIM(ESITI_QUESTIONARI!C1605))</f>
        <v/>
      </c>
      <c r="D1605" t="str">
        <f>IFERROR(UPPER(TRIM(ESITI_QUESTIONARI!U1605)),"")</f>
        <v/>
      </c>
      <c r="E1605" t="str">
        <f>IFERROR(UPPER(TRIM(ESITI_QUESTIONARI!Y1605)),"")</f>
        <v/>
      </c>
      <c r="F1605" t="str">
        <f>IFERROR(UPPER(TRIM(ESITI_QUESTIONARI!AE1605)),"")</f>
        <v/>
      </c>
      <c r="G1605" t="str">
        <f>IFERROR(UPPER(TRIM(ESITI_QUESTIONARI!AI1605)),"")</f>
        <v/>
      </c>
      <c r="H1605" s="8" t="str">
        <f>IF(C1605="","",IF(ISERROR(AVERAGE(ESITI_QUESTIONARI!N1605:T1605,ESITI_QUESTIONARI!V1605:X1605,ESITI_QUESTIONARI!Z1605:AD1605,ESITI_QUESTIONARI!AF1605:AH1605,ESITI_QUESTIONARI!AJ1605:AL1605,ESITI_QUESTIONARI!AN1605,ESITI_QUESTIONARI!AQ1605)),"NON RISPONDE",AVERAGE(ESITI_QUESTIONARI!N1605:T1605,ESITI_QUESTIONARI!V1605:X1605,ESITI_QUESTIONARI!Z1605:AD1605,ESITI_QUESTIONARI!AF1605:AH1605,ESITI_QUESTIONARI!AJ1605:AL1605,ESITI_QUESTIONARI!AN1605,ESITI_QUESTIONARI!AQ1605)))</f>
        <v/>
      </c>
    </row>
    <row r="1606" spans="1:8">
      <c r="A1606" t="str">
        <f>IF(ESITI_QUESTIONARI!A1606="","",TRIM(ESITI_QUESTIONARI!A1606))</f>
        <v/>
      </c>
      <c r="B1606" t="str">
        <f t="shared" si="26"/>
        <v/>
      </c>
      <c r="C1606" t="str">
        <f>IF(ESITI_QUESTIONARI!C1606="","",TRIM(ESITI_QUESTIONARI!C1606))</f>
        <v/>
      </c>
      <c r="D1606" t="str">
        <f>IFERROR(UPPER(TRIM(ESITI_QUESTIONARI!U1606)),"")</f>
        <v/>
      </c>
      <c r="E1606" t="str">
        <f>IFERROR(UPPER(TRIM(ESITI_QUESTIONARI!Y1606)),"")</f>
        <v/>
      </c>
      <c r="F1606" t="str">
        <f>IFERROR(UPPER(TRIM(ESITI_QUESTIONARI!AE1606)),"")</f>
        <v/>
      </c>
      <c r="G1606" t="str">
        <f>IFERROR(UPPER(TRIM(ESITI_QUESTIONARI!AI1606)),"")</f>
        <v/>
      </c>
      <c r="H1606" s="8" t="str">
        <f>IF(C1606="","",IF(ISERROR(AVERAGE(ESITI_QUESTIONARI!N1606:T1606,ESITI_QUESTIONARI!V1606:X1606,ESITI_QUESTIONARI!Z1606:AD1606,ESITI_QUESTIONARI!AF1606:AH1606,ESITI_QUESTIONARI!AJ1606:AL1606,ESITI_QUESTIONARI!AN1606,ESITI_QUESTIONARI!AQ1606)),"NON RISPONDE",AVERAGE(ESITI_QUESTIONARI!N1606:T1606,ESITI_QUESTIONARI!V1606:X1606,ESITI_QUESTIONARI!Z1606:AD1606,ESITI_QUESTIONARI!AF1606:AH1606,ESITI_QUESTIONARI!AJ1606:AL1606,ESITI_QUESTIONARI!AN1606,ESITI_QUESTIONARI!AQ1606)))</f>
        <v/>
      </c>
    </row>
    <row r="1607" spans="1:8">
      <c r="A1607" t="str">
        <f>IF(ESITI_QUESTIONARI!A1607="","",TRIM(ESITI_QUESTIONARI!A1607))</f>
        <v/>
      </c>
      <c r="B1607" t="str">
        <f t="shared" si="26"/>
        <v/>
      </c>
      <c r="C1607" t="str">
        <f>IF(ESITI_QUESTIONARI!C1607="","",TRIM(ESITI_QUESTIONARI!C1607))</f>
        <v/>
      </c>
      <c r="D1607" t="str">
        <f>IFERROR(UPPER(TRIM(ESITI_QUESTIONARI!U1607)),"")</f>
        <v/>
      </c>
      <c r="E1607" t="str">
        <f>IFERROR(UPPER(TRIM(ESITI_QUESTIONARI!Y1607)),"")</f>
        <v/>
      </c>
      <c r="F1607" t="str">
        <f>IFERROR(UPPER(TRIM(ESITI_QUESTIONARI!AE1607)),"")</f>
        <v/>
      </c>
      <c r="G1607" t="str">
        <f>IFERROR(UPPER(TRIM(ESITI_QUESTIONARI!AI1607)),"")</f>
        <v/>
      </c>
      <c r="H1607" s="8" t="str">
        <f>IF(C1607="","",IF(ISERROR(AVERAGE(ESITI_QUESTIONARI!N1607:T1607,ESITI_QUESTIONARI!V1607:X1607,ESITI_QUESTIONARI!Z1607:AD1607,ESITI_QUESTIONARI!AF1607:AH1607,ESITI_QUESTIONARI!AJ1607:AL1607,ESITI_QUESTIONARI!AN1607,ESITI_QUESTIONARI!AQ1607)),"NON RISPONDE",AVERAGE(ESITI_QUESTIONARI!N1607:T1607,ESITI_QUESTIONARI!V1607:X1607,ESITI_QUESTIONARI!Z1607:AD1607,ESITI_QUESTIONARI!AF1607:AH1607,ESITI_QUESTIONARI!AJ1607:AL1607,ESITI_QUESTIONARI!AN1607,ESITI_QUESTIONARI!AQ1607)))</f>
        <v/>
      </c>
    </row>
    <row r="1608" spans="1:8">
      <c r="A1608" t="str">
        <f>IF(ESITI_QUESTIONARI!A1608="","",TRIM(ESITI_QUESTIONARI!A1608))</f>
        <v/>
      </c>
      <c r="B1608" t="str">
        <f t="shared" si="26"/>
        <v/>
      </c>
      <c r="C1608" t="str">
        <f>IF(ESITI_QUESTIONARI!C1608="","",TRIM(ESITI_QUESTIONARI!C1608))</f>
        <v/>
      </c>
      <c r="D1608" t="str">
        <f>IFERROR(UPPER(TRIM(ESITI_QUESTIONARI!U1608)),"")</f>
        <v/>
      </c>
      <c r="E1608" t="str">
        <f>IFERROR(UPPER(TRIM(ESITI_QUESTIONARI!Y1608)),"")</f>
        <v/>
      </c>
      <c r="F1608" t="str">
        <f>IFERROR(UPPER(TRIM(ESITI_QUESTIONARI!AE1608)),"")</f>
        <v/>
      </c>
      <c r="G1608" t="str">
        <f>IFERROR(UPPER(TRIM(ESITI_QUESTIONARI!AI1608)),"")</f>
        <v/>
      </c>
      <c r="H1608" s="8" t="str">
        <f>IF(C1608="","",IF(ISERROR(AVERAGE(ESITI_QUESTIONARI!N1608:T1608,ESITI_QUESTIONARI!V1608:X1608,ESITI_QUESTIONARI!Z1608:AD1608,ESITI_QUESTIONARI!AF1608:AH1608,ESITI_QUESTIONARI!AJ1608:AL1608,ESITI_QUESTIONARI!AN1608,ESITI_QUESTIONARI!AQ1608)),"NON RISPONDE",AVERAGE(ESITI_QUESTIONARI!N1608:T1608,ESITI_QUESTIONARI!V1608:X1608,ESITI_QUESTIONARI!Z1608:AD1608,ESITI_QUESTIONARI!AF1608:AH1608,ESITI_QUESTIONARI!AJ1608:AL1608,ESITI_QUESTIONARI!AN1608,ESITI_QUESTIONARI!AQ1608)))</f>
        <v/>
      </c>
    </row>
    <row r="1609" spans="1:8">
      <c r="A1609" t="str">
        <f>IF(ESITI_QUESTIONARI!A1609="","",TRIM(ESITI_QUESTIONARI!A1609))</f>
        <v/>
      </c>
      <c r="B1609" t="str">
        <f t="shared" si="26"/>
        <v/>
      </c>
      <c r="C1609" t="str">
        <f>IF(ESITI_QUESTIONARI!C1609="","",TRIM(ESITI_QUESTIONARI!C1609))</f>
        <v/>
      </c>
      <c r="D1609" t="str">
        <f>IFERROR(UPPER(TRIM(ESITI_QUESTIONARI!U1609)),"")</f>
        <v/>
      </c>
      <c r="E1609" t="str">
        <f>IFERROR(UPPER(TRIM(ESITI_QUESTIONARI!Y1609)),"")</f>
        <v/>
      </c>
      <c r="F1609" t="str">
        <f>IFERROR(UPPER(TRIM(ESITI_QUESTIONARI!AE1609)),"")</f>
        <v/>
      </c>
      <c r="G1609" t="str">
        <f>IFERROR(UPPER(TRIM(ESITI_QUESTIONARI!AI1609)),"")</f>
        <v/>
      </c>
      <c r="H1609" s="8" t="str">
        <f>IF(C1609="","",IF(ISERROR(AVERAGE(ESITI_QUESTIONARI!N1609:T1609,ESITI_QUESTIONARI!V1609:X1609,ESITI_QUESTIONARI!Z1609:AD1609,ESITI_QUESTIONARI!AF1609:AH1609,ESITI_QUESTIONARI!AJ1609:AL1609,ESITI_QUESTIONARI!AN1609,ESITI_QUESTIONARI!AQ1609)),"NON RISPONDE",AVERAGE(ESITI_QUESTIONARI!N1609:T1609,ESITI_QUESTIONARI!V1609:X1609,ESITI_QUESTIONARI!Z1609:AD1609,ESITI_QUESTIONARI!AF1609:AH1609,ESITI_QUESTIONARI!AJ1609:AL1609,ESITI_QUESTIONARI!AN1609,ESITI_QUESTIONARI!AQ1609)))</f>
        <v/>
      </c>
    </row>
    <row r="1610" spans="1:8">
      <c r="A1610" t="str">
        <f>IF(ESITI_QUESTIONARI!A1610="","",TRIM(ESITI_QUESTIONARI!A1610))</f>
        <v/>
      </c>
      <c r="B1610" t="str">
        <f t="shared" si="26"/>
        <v/>
      </c>
      <c r="C1610" t="str">
        <f>IF(ESITI_QUESTIONARI!C1610="","",TRIM(ESITI_QUESTIONARI!C1610))</f>
        <v/>
      </c>
      <c r="D1610" t="str">
        <f>IFERROR(UPPER(TRIM(ESITI_QUESTIONARI!U1610)),"")</f>
        <v/>
      </c>
      <c r="E1610" t="str">
        <f>IFERROR(UPPER(TRIM(ESITI_QUESTIONARI!Y1610)),"")</f>
        <v/>
      </c>
      <c r="F1610" t="str">
        <f>IFERROR(UPPER(TRIM(ESITI_QUESTIONARI!AE1610)),"")</f>
        <v/>
      </c>
      <c r="G1610" t="str">
        <f>IFERROR(UPPER(TRIM(ESITI_QUESTIONARI!AI1610)),"")</f>
        <v/>
      </c>
      <c r="H1610" s="8" t="str">
        <f>IF(C1610="","",IF(ISERROR(AVERAGE(ESITI_QUESTIONARI!N1610:T1610,ESITI_QUESTIONARI!V1610:X1610,ESITI_QUESTIONARI!Z1610:AD1610,ESITI_QUESTIONARI!AF1610:AH1610,ESITI_QUESTIONARI!AJ1610:AL1610,ESITI_QUESTIONARI!AN1610,ESITI_QUESTIONARI!AQ1610)),"NON RISPONDE",AVERAGE(ESITI_QUESTIONARI!N1610:T1610,ESITI_QUESTIONARI!V1610:X1610,ESITI_QUESTIONARI!Z1610:AD1610,ESITI_QUESTIONARI!AF1610:AH1610,ESITI_QUESTIONARI!AJ1610:AL1610,ESITI_QUESTIONARI!AN1610,ESITI_QUESTIONARI!AQ1610)))</f>
        <v/>
      </c>
    </row>
    <row r="1611" spans="1:8">
      <c r="A1611" t="str">
        <f>IF(ESITI_QUESTIONARI!A1611="","",TRIM(ESITI_QUESTIONARI!A1611))</f>
        <v/>
      </c>
      <c r="B1611" t="str">
        <f t="shared" si="26"/>
        <v/>
      </c>
      <c r="C1611" t="str">
        <f>IF(ESITI_QUESTIONARI!C1611="","",TRIM(ESITI_QUESTIONARI!C1611))</f>
        <v/>
      </c>
      <c r="D1611" t="str">
        <f>IFERROR(UPPER(TRIM(ESITI_QUESTIONARI!U1611)),"")</f>
        <v/>
      </c>
      <c r="E1611" t="str">
        <f>IFERROR(UPPER(TRIM(ESITI_QUESTIONARI!Y1611)),"")</f>
        <v/>
      </c>
      <c r="F1611" t="str">
        <f>IFERROR(UPPER(TRIM(ESITI_QUESTIONARI!AE1611)),"")</f>
        <v/>
      </c>
      <c r="G1611" t="str">
        <f>IFERROR(UPPER(TRIM(ESITI_QUESTIONARI!AI1611)),"")</f>
        <v/>
      </c>
      <c r="H1611" s="8" t="str">
        <f>IF(C1611="","",IF(ISERROR(AVERAGE(ESITI_QUESTIONARI!N1611:T1611,ESITI_QUESTIONARI!V1611:X1611,ESITI_QUESTIONARI!Z1611:AD1611,ESITI_QUESTIONARI!AF1611:AH1611,ESITI_QUESTIONARI!AJ1611:AL1611,ESITI_QUESTIONARI!AN1611,ESITI_QUESTIONARI!AQ1611)),"NON RISPONDE",AVERAGE(ESITI_QUESTIONARI!N1611:T1611,ESITI_QUESTIONARI!V1611:X1611,ESITI_QUESTIONARI!Z1611:AD1611,ESITI_QUESTIONARI!AF1611:AH1611,ESITI_QUESTIONARI!AJ1611:AL1611,ESITI_QUESTIONARI!AN1611,ESITI_QUESTIONARI!AQ1611)))</f>
        <v/>
      </c>
    </row>
    <row r="1612" spans="1:8">
      <c r="A1612" t="str">
        <f>IF(ESITI_QUESTIONARI!A1612="","",TRIM(ESITI_QUESTIONARI!A1612))</f>
        <v/>
      </c>
      <c r="B1612" t="str">
        <f t="shared" si="26"/>
        <v/>
      </c>
      <c r="C1612" t="str">
        <f>IF(ESITI_QUESTIONARI!C1612="","",TRIM(ESITI_QUESTIONARI!C1612))</f>
        <v/>
      </c>
      <c r="D1612" t="str">
        <f>IFERROR(UPPER(TRIM(ESITI_QUESTIONARI!U1612)),"")</f>
        <v/>
      </c>
      <c r="E1612" t="str">
        <f>IFERROR(UPPER(TRIM(ESITI_QUESTIONARI!Y1612)),"")</f>
        <v/>
      </c>
      <c r="F1612" t="str">
        <f>IFERROR(UPPER(TRIM(ESITI_QUESTIONARI!AE1612)),"")</f>
        <v/>
      </c>
      <c r="G1612" t="str">
        <f>IFERROR(UPPER(TRIM(ESITI_QUESTIONARI!AI1612)),"")</f>
        <v/>
      </c>
      <c r="H1612" s="8" t="str">
        <f>IF(C1612="","",IF(ISERROR(AVERAGE(ESITI_QUESTIONARI!N1612:T1612,ESITI_QUESTIONARI!V1612:X1612,ESITI_QUESTIONARI!Z1612:AD1612,ESITI_QUESTIONARI!AF1612:AH1612,ESITI_QUESTIONARI!AJ1612:AL1612,ESITI_QUESTIONARI!AN1612,ESITI_QUESTIONARI!AQ1612)),"NON RISPONDE",AVERAGE(ESITI_QUESTIONARI!N1612:T1612,ESITI_QUESTIONARI!V1612:X1612,ESITI_QUESTIONARI!Z1612:AD1612,ESITI_QUESTIONARI!AF1612:AH1612,ESITI_QUESTIONARI!AJ1612:AL1612,ESITI_QUESTIONARI!AN1612,ESITI_QUESTIONARI!AQ1612)))</f>
        <v/>
      </c>
    </row>
    <row r="1613" spans="1:8">
      <c r="A1613" t="str">
        <f>IF(ESITI_QUESTIONARI!A1613="","",TRIM(ESITI_QUESTIONARI!A1613))</f>
        <v/>
      </c>
      <c r="B1613" t="str">
        <f t="shared" si="26"/>
        <v/>
      </c>
      <c r="C1613" t="str">
        <f>IF(ESITI_QUESTIONARI!C1613="","",TRIM(ESITI_QUESTIONARI!C1613))</f>
        <v/>
      </c>
      <c r="D1613" t="str">
        <f>IFERROR(UPPER(TRIM(ESITI_QUESTIONARI!U1613)),"")</f>
        <v/>
      </c>
      <c r="E1613" t="str">
        <f>IFERROR(UPPER(TRIM(ESITI_QUESTIONARI!Y1613)),"")</f>
        <v/>
      </c>
      <c r="F1613" t="str">
        <f>IFERROR(UPPER(TRIM(ESITI_QUESTIONARI!AE1613)),"")</f>
        <v/>
      </c>
      <c r="G1613" t="str">
        <f>IFERROR(UPPER(TRIM(ESITI_QUESTIONARI!AI1613)),"")</f>
        <v/>
      </c>
      <c r="H1613" s="8" t="str">
        <f>IF(C1613="","",IF(ISERROR(AVERAGE(ESITI_QUESTIONARI!N1613:T1613,ESITI_QUESTIONARI!V1613:X1613,ESITI_QUESTIONARI!Z1613:AD1613,ESITI_QUESTIONARI!AF1613:AH1613,ESITI_QUESTIONARI!AJ1613:AL1613,ESITI_QUESTIONARI!AN1613,ESITI_QUESTIONARI!AQ1613)),"NON RISPONDE",AVERAGE(ESITI_QUESTIONARI!N1613:T1613,ESITI_QUESTIONARI!V1613:X1613,ESITI_QUESTIONARI!Z1613:AD1613,ESITI_QUESTIONARI!AF1613:AH1613,ESITI_QUESTIONARI!AJ1613:AL1613,ESITI_QUESTIONARI!AN1613,ESITI_QUESTIONARI!AQ1613)))</f>
        <v/>
      </c>
    </row>
    <row r="1614" spans="1:8">
      <c r="A1614" t="str">
        <f>IF(ESITI_QUESTIONARI!A1614="","",TRIM(ESITI_QUESTIONARI!A1614))</f>
        <v/>
      </c>
      <c r="B1614" t="str">
        <f t="shared" si="26"/>
        <v/>
      </c>
      <c r="C1614" t="str">
        <f>IF(ESITI_QUESTIONARI!C1614="","",TRIM(ESITI_QUESTIONARI!C1614))</f>
        <v/>
      </c>
      <c r="D1614" t="str">
        <f>IFERROR(UPPER(TRIM(ESITI_QUESTIONARI!U1614)),"")</f>
        <v/>
      </c>
      <c r="E1614" t="str">
        <f>IFERROR(UPPER(TRIM(ESITI_QUESTIONARI!Y1614)),"")</f>
        <v/>
      </c>
      <c r="F1614" t="str">
        <f>IFERROR(UPPER(TRIM(ESITI_QUESTIONARI!AE1614)),"")</f>
        <v/>
      </c>
      <c r="G1614" t="str">
        <f>IFERROR(UPPER(TRIM(ESITI_QUESTIONARI!AI1614)),"")</f>
        <v/>
      </c>
      <c r="H1614" s="8" t="str">
        <f>IF(C1614="","",IF(ISERROR(AVERAGE(ESITI_QUESTIONARI!N1614:T1614,ESITI_QUESTIONARI!V1614:X1614,ESITI_QUESTIONARI!Z1614:AD1614,ESITI_QUESTIONARI!AF1614:AH1614,ESITI_QUESTIONARI!AJ1614:AL1614,ESITI_QUESTIONARI!AN1614,ESITI_QUESTIONARI!AQ1614)),"NON RISPONDE",AVERAGE(ESITI_QUESTIONARI!N1614:T1614,ESITI_QUESTIONARI!V1614:X1614,ESITI_QUESTIONARI!Z1614:AD1614,ESITI_QUESTIONARI!AF1614:AH1614,ESITI_QUESTIONARI!AJ1614:AL1614,ESITI_QUESTIONARI!AN1614,ESITI_QUESTIONARI!AQ1614)))</f>
        <v/>
      </c>
    </row>
    <row r="1615" spans="1:8">
      <c r="A1615" t="str">
        <f>IF(ESITI_QUESTIONARI!A1615="","",TRIM(ESITI_QUESTIONARI!A1615))</f>
        <v/>
      </c>
      <c r="B1615" t="str">
        <f t="shared" si="26"/>
        <v/>
      </c>
      <c r="C1615" t="str">
        <f>IF(ESITI_QUESTIONARI!C1615="","",TRIM(ESITI_QUESTIONARI!C1615))</f>
        <v/>
      </c>
      <c r="D1615" t="str">
        <f>IFERROR(UPPER(TRIM(ESITI_QUESTIONARI!U1615)),"")</f>
        <v/>
      </c>
      <c r="E1615" t="str">
        <f>IFERROR(UPPER(TRIM(ESITI_QUESTIONARI!Y1615)),"")</f>
        <v/>
      </c>
      <c r="F1615" t="str">
        <f>IFERROR(UPPER(TRIM(ESITI_QUESTIONARI!AE1615)),"")</f>
        <v/>
      </c>
      <c r="G1615" t="str">
        <f>IFERROR(UPPER(TRIM(ESITI_QUESTIONARI!AI1615)),"")</f>
        <v/>
      </c>
      <c r="H1615" s="8" t="str">
        <f>IF(C1615="","",IF(ISERROR(AVERAGE(ESITI_QUESTIONARI!N1615:T1615,ESITI_QUESTIONARI!V1615:X1615,ESITI_QUESTIONARI!Z1615:AD1615,ESITI_QUESTIONARI!AF1615:AH1615,ESITI_QUESTIONARI!AJ1615:AL1615,ESITI_QUESTIONARI!AN1615,ESITI_QUESTIONARI!AQ1615)),"NON RISPONDE",AVERAGE(ESITI_QUESTIONARI!N1615:T1615,ESITI_QUESTIONARI!V1615:X1615,ESITI_QUESTIONARI!Z1615:AD1615,ESITI_QUESTIONARI!AF1615:AH1615,ESITI_QUESTIONARI!AJ1615:AL1615,ESITI_QUESTIONARI!AN1615,ESITI_QUESTIONARI!AQ1615)))</f>
        <v/>
      </c>
    </row>
    <row r="1616" spans="1:8">
      <c r="A1616" t="str">
        <f>IF(ESITI_QUESTIONARI!A1616="","",TRIM(ESITI_QUESTIONARI!A1616))</f>
        <v/>
      </c>
      <c r="B1616" t="str">
        <f t="shared" si="26"/>
        <v/>
      </c>
      <c r="C1616" t="str">
        <f>IF(ESITI_QUESTIONARI!C1616="","",TRIM(ESITI_QUESTIONARI!C1616))</f>
        <v/>
      </c>
      <c r="D1616" t="str">
        <f>IFERROR(UPPER(TRIM(ESITI_QUESTIONARI!U1616)),"")</f>
        <v/>
      </c>
      <c r="E1616" t="str">
        <f>IFERROR(UPPER(TRIM(ESITI_QUESTIONARI!Y1616)),"")</f>
        <v/>
      </c>
      <c r="F1616" t="str">
        <f>IFERROR(UPPER(TRIM(ESITI_QUESTIONARI!AE1616)),"")</f>
        <v/>
      </c>
      <c r="G1616" t="str">
        <f>IFERROR(UPPER(TRIM(ESITI_QUESTIONARI!AI1616)),"")</f>
        <v/>
      </c>
      <c r="H1616" s="8" t="str">
        <f>IF(C1616="","",IF(ISERROR(AVERAGE(ESITI_QUESTIONARI!N1616:T1616,ESITI_QUESTIONARI!V1616:X1616,ESITI_QUESTIONARI!Z1616:AD1616,ESITI_QUESTIONARI!AF1616:AH1616,ESITI_QUESTIONARI!AJ1616:AL1616,ESITI_QUESTIONARI!AN1616,ESITI_QUESTIONARI!AQ1616)),"NON RISPONDE",AVERAGE(ESITI_QUESTIONARI!N1616:T1616,ESITI_QUESTIONARI!V1616:X1616,ESITI_QUESTIONARI!Z1616:AD1616,ESITI_QUESTIONARI!AF1616:AH1616,ESITI_QUESTIONARI!AJ1616:AL1616,ESITI_QUESTIONARI!AN1616,ESITI_QUESTIONARI!AQ1616)))</f>
        <v/>
      </c>
    </row>
    <row r="1617" spans="1:8">
      <c r="A1617" t="str">
        <f>IF(ESITI_QUESTIONARI!A1617="","",TRIM(ESITI_QUESTIONARI!A1617))</f>
        <v/>
      </c>
      <c r="B1617" t="str">
        <f t="shared" si="26"/>
        <v/>
      </c>
      <c r="C1617" t="str">
        <f>IF(ESITI_QUESTIONARI!C1617="","",TRIM(ESITI_QUESTIONARI!C1617))</f>
        <v/>
      </c>
      <c r="D1617" t="str">
        <f>IFERROR(UPPER(TRIM(ESITI_QUESTIONARI!U1617)),"")</f>
        <v/>
      </c>
      <c r="E1617" t="str">
        <f>IFERROR(UPPER(TRIM(ESITI_QUESTIONARI!Y1617)),"")</f>
        <v/>
      </c>
      <c r="F1617" t="str">
        <f>IFERROR(UPPER(TRIM(ESITI_QUESTIONARI!AE1617)),"")</f>
        <v/>
      </c>
      <c r="G1617" t="str">
        <f>IFERROR(UPPER(TRIM(ESITI_QUESTIONARI!AI1617)),"")</f>
        <v/>
      </c>
      <c r="H1617" s="8" t="str">
        <f>IF(C1617="","",IF(ISERROR(AVERAGE(ESITI_QUESTIONARI!N1617:T1617,ESITI_QUESTIONARI!V1617:X1617,ESITI_QUESTIONARI!Z1617:AD1617,ESITI_QUESTIONARI!AF1617:AH1617,ESITI_QUESTIONARI!AJ1617:AL1617,ESITI_QUESTIONARI!AN1617,ESITI_QUESTIONARI!AQ1617)),"NON RISPONDE",AVERAGE(ESITI_QUESTIONARI!N1617:T1617,ESITI_QUESTIONARI!V1617:X1617,ESITI_QUESTIONARI!Z1617:AD1617,ESITI_QUESTIONARI!AF1617:AH1617,ESITI_QUESTIONARI!AJ1617:AL1617,ESITI_QUESTIONARI!AN1617,ESITI_QUESTIONARI!AQ1617)))</f>
        <v/>
      </c>
    </row>
    <row r="1618" spans="1:8">
      <c r="A1618" t="str">
        <f>IF(ESITI_QUESTIONARI!A1618="","",TRIM(ESITI_QUESTIONARI!A1618))</f>
        <v/>
      </c>
      <c r="B1618" t="str">
        <f t="shared" si="26"/>
        <v/>
      </c>
      <c r="C1618" t="str">
        <f>IF(ESITI_QUESTIONARI!C1618="","",TRIM(ESITI_QUESTIONARI!C1618))</f>
        <v/>
      </c>
      <c r="D1618" t="str">
        <f>IFERROR(UPPER(TRIM(ESITI_QUESTIONARI!U1618)),"")</f>
        <v/>
      </c>
      <c r="E1618" t="str">
        <f>IFERROR(UPPER(TRIM(ESITI_QUESTIONARI!Y1618)),"")</f>
        <v/>
      </c>
      <c r="F1618" t="str">
        <f>IFERROR(UPPER(TRIM(ESITI_QUESTIONARI!AE1618)),"")</f>
        <v/>
      </c>
      <c r="G1618" t="str">
        <f>IFERROR(UPPER(TRIM(ESITI_QUESTIONARI!AI1618)),"")</f>
        <v/>
      </c>
      <c r="H1618" s="8" t="str">
        <f>IF(C1618="","",IF(ISERROR(AVERAGE(ESITI_QUESTIONARI!N1618:T1618,ESITI_QUESTIONARI!V1618:X1618,ESITI_QUESTIONARI!Z1618:AD1618,ESITI_QUESTIONARI!AF1618:AH1618,ESITI_QUESTIONARI!AJ1618:AL1618,ESITI_QUESTIONARI!AN1618,ESITI_QUESTIONARI!AQ1618)),"NON RISPONDE",AVERAGE(ESITI_QUESTIONARI!N1618:T1618,ESITI_QUESTIONARI!V1618:X1618,ESITI_QUESTIONARI!Z1618:AD1618,ESITI_QUESTIONARI!AF1618:AH1618,ESITI_QUESTIONARI!AJ1618:AL1618,ESITI_QUESTIONARI!AN1618,ESITI_QUESTIONARI!AQ1618)))</f>
        <v/>
      </c>
    </row>
    <row r="1619" spans="1:8">
      <c r="A1619" t="str">
        <f>IF(ESITI_QUESTIONARI!A1619="","",TRIM(ESITI_QUESTIONARI!A1619))</f>
        <v/>
      </c>
      <c r="B1619" t="str">
        <f t="shared" si="26"/>
        <v/>
      </c>
      <c r="C1619" t="str">
        <f>IF(ESITI_QUESTIONARI!C1619="","",TRIM(ESITI_QUESTIONARI!C1619))</f>
        <v/>
      </c>
      <c r="D1619" t="str">
        <f>IFERROR(UPPER(TRIM(ESITI_QUESTIONARI!U1619)),"")</f>
        <v/>
      </c>
      <c r="E1619" t="str">
        <f>IFERROR(UPPER(TRIM(ESITI_QUESTIONARI!Y1619)),"")</f>
        <v/>
      </c>
      <c r="F1619" t="str">
        <f>IFERROR(UPPER(TRIM(ESITI_QUESTIONARI!AE1619)),"")</f>
        <v/>
      </c>
      <c r="G1619" t="str">
        <f>IFERROR(UPPER(TRIM(ESITI_QUESTIONARI!AI1619)),"")</f>
        <v/>
      </c>
      <c r="H1619" s="8" t="str">
        <f>IF(C1619="","",IF(ISERROR(AVERAGE(ESITI_QUESTIONARI!N1619:T1619,ESITI_QUESTIONARI!V1619:X1619,ESITI_QUESTIONARI!Z1619:AD1619,ESITI_QUESTIONARI!AF1619:AH1619,ESITI_QUESTIONARI!AJ1619:AL1619,ESITI_QUESTIONARI!AN1619,ESITI_QUESTIONARI!AQ1619)),"NON RISPONDE",AVERAGE(ESITI_QUESTIONARI!N1619:T1619,ESITI_QUESTIONARI!V1619:X1619,ESITI_QUESTIONARI!Z1619:AD1619,ESITI_QUESTIONARI!AF1619:AH1619,ESITI_QUESTIONARI!AJ1619:AL1619,ESITI_QUESTIONARI!AN1619,ESITI_QUESTIONARI!AQ1619)))</f>
        <v/>
      </c>
    </row>
    <row r="1620" spans="1:8">
      <c r="A1620" t="str">
        <f>IF(ESITI_QUESTIONARI!A1620="","",TRIM(ESITI_QUESTIONARI!A1620))</f>
        <v/>
      </c>
      <c r="B1620" t="str">
        <f t="shared" si="26"/>
        <v/>
      </c>
      <c r="C1620" t="str">
        <f>IF(ESITI_QUESTIONARI!C1620="","",TRIM(ESITI_QUESTIONARI!C1620))</f>
        <v/>
      </c>
      <c r="D1620" t="str">
        <f>IFERROR(UPPER(TRIM(ESITI_QUESTIONARI!U1620)),"")</f>
        <v/>
      </c>
      <c r="E1620" t="str">
        <f>IFERROR(UPPER(TRIM(ESITI_QUESTIONARI!Y1620)),"")</f>
        <v/>
      </c>
      <c r="F1620" t="str">
        <f>IFERROR(UPPER(TRIM(ESITI_QUESTIONARI!AE1620)),"")</f>
        <v/>
      </c>
      <c r="G1620" t="str">
        <f>IFERROR(UPPER(TRIM(ESITI_QUESTIONARI!AI1620)),"")</f>
        <v/>
      </c>
      <c r="H1620" s="8" t="str">
        <f>IF(C1620="","",IF(ISERROR(AVERAGE(ESITI_QUESTIONARI!N1620:T1620,ESITI_QUESTIONARI!V1620:X1620,ESITI_QUESTIONARI!Z1620:AD1620,ESITI_QUESTIONARI!AF1620:AH1620,ESITI_QUESTIONARI!AJ1620:AL1620,ESITI_QUESTIONARI!AN1620,ESITI_QUESTIONARI!AQ1620)),"NON RISPONDE",AVERAGE(ESITI_QUESTIONARI!N1620:T1620,ESITI_QUESTIONARI!V1620:X1620,ESITI_QUESTIONARI!Z1620:AD1620,ESITI_QUESTIONARI!AF1620:AH1620,ESITI_QUESTIONARI!AJ1620:AL1620,ESITI_QUESTIONARI!AN1620,ESITI_QUESTIONARI!AQ1620)))</f>
        <v/>
      </c>
    </row>
    <row r="1621" spans="1:8">
      <c r="A1621" t="str">
        <f>IF(ESITI_QUESTIONARI!A1621="","",TRIM(ESITI_QUESTIONARI!A1621))</f>
        <v/>
      </c>
      <c r="B1621" t="str">
        <f t="shared" si="26"/>
        <v/>
      </c>
      <c r="C1621" t="str">
        <f>IF(ESITI_QUESTIONARI!C1621="","",TRIM(ESITI_QUESTIONARI!C1621))</f>
        <v/>
      </c>
      <c r="D1621" t="str">
        <f>IFERROR(UPPER(TRIM(ESITI_QUESTIONARI!U1621)),"")</f>
        <v/>
      </c>
      <c r="E1621" t="str">
        <f>IFERROR(UPPER(TRIM(ESITI_QUESTIONARI!Y1621)),"")</f>
        <v/>
      </c>
      <c r="F1621" t="str">
        <f>IFERROR(UPPER(TRIM(ESITI_QUESTIONARI!AE1621)),"")</f>
        <v/>
      </c>
      <c r="G1621" t="str">
        <f>IFERROR(UPPER(TRIM(ESITI_QUESTIONARI!AI1621)),"")</f>
        <v/>
      </c>
      <c r="H1621" s="8" t="str">
        <f>IF(C1621="","",IF(ISERROR(AVERAGE(ESITI_QUESTIONARI!N1621:T1621,ESITI_QUESTIONARI!V1621:X1621,ESITI_QUESTIONARI!Z1621:AD1621,ESITI_QUESTIONARI!AF1621:AH1621,ESITI_QUESTIONARI!AJ1621:AL1621,ESITI_QUESTIONARI!AN1621,ESITI_QUESTIONARI!AQ1621)),"NON RISPONDE",AVERAGE(ESITI_QUESTIONARI!N1621:T1621,ESITI_QUESTIONARI!V1621:X1621,ESITI_QUESTIONARI!Z1621:AD1621,ESITI_QUESTIONARI!AF1621:AH1621,ESITI_QUESTIONARI!AJ1621:AL1621,ESITI_QUESTIONARI!AN1621,ESITI_QUESTIONARI!AQ1621)))</f>
        <v/>
      </c>
    </row>
    <row r="1622" spans="1:8">
      <c r="A1622" t="str">
        <f>IF(ESITI_QUESTIONARI!A1622="","",TRIM(ESITI_QUESTIONARI!A1622))</f>
        <v/>
      </c>
      <c r="B1622" t="str">
        <f t="shared" si="26"/>
        <v/>
      </c>
      <c r="C1622" t="str">
        <f>IF(ESITI_QUESTIONARI!C1622="","",TRIM(ESITI_QUESTIONARI!C1622))</f>
        <v/>
      </c>
      <c r="D1622" t="str">
        <f>IFERROR(UPPER(TRIM(ESITI_QUESTIONARI!U1622)),"")</f>
        <v/>
      </c>
      <c r="E1622" t="str">
        <f>IFERROR(UPPER(TRIM(ESITI_QUESTIONARI!Y1622)),"")</f>
        <v/>
      </c>
      <c r="F1622" t="str">
        <f>IFERROR(UPPER(TRIM(ESITI_QUESTIONARI!AE1622)),"")</f>
        <v/>
      </c>
      <c r="G1622" t="str">
        <f>IFERROR(UPPER(TRIM(ESITI_QUESTIONARI!AI1622)),"")</f>
        <v/>
      </c>
      <c r="H1622" s="8" t="str">
        <f>IF(C1622="","",IF(ISERROR(AVERAGE(ESITI_QUESTIONARI!N1622:T1622,ESITI_QUESTIONARI!V1622:X1622,ESITI_QUESTIONARI!Z1622:AD1622,ESITI_QUESTIONARI!AF1622:AH1622,ESITI_QUESTIONARI!AJ1622:AL1622,ESITI_QUESTIONARI!AN1622,ESITI_QUESTIONARI!AQ1622)),"NON RISPONDE",AVERAGE(ESITI_QUESTIONARI!N1622:T1622,ESITI_QUESTIONARI!V1622:X1622,ESITI_QUESTIONARI!Z1622:AD1622,ESITI_QUESTIONARI!AF1622:AH1622,ESITI_QUESTIONARI!AJ1622:AL1622,ESITI_QUESTIONARI!AN1622,ESITI_QUESTIONARI!AQ1622)))</f>
        <v/>
      </c>
    </row>
    <row r="1623" spans="1:8">
      <c r="A1623" t="str">
        <f>IF(ESITI_QUESTIONARI!A1623="","",TRIM(ESITI_QUESTIONARI!A1623))</f>
        <v/>
      </c>
      <c r="B1623" t="str">
        <f t="shared" si="26"/>
        <v/>
      </c>
      <c r="C1623" t="str">
        <f>IF(ESITI_QUESTIONARI!C1623="","",TRIM(ESITI_QUESTIONARI!C1623))</f>
        <v/>
      </c>
      <c r="D1623" t="str">
        <f>IFERROR(UPPER(TRIM(ESITI_QUESTIONARI!U1623)),"")</f>
        <v/>
      </c>
      <c r="E1623" t="str">
        <f>IFERROR(UPPER(TRIM(ESITI_QUESTIONARI!Y1623)),"")</f>
        <v/>
      </c>
      <c r="F1623" t="str">
        <f>IFERROR(UPPER(TRIM(ESITI_QUESTIONARI!AE1623)),"")</f>
        <v/>
      </c>
      <c r="G1623" t="str">
        <f>IFERROR(UPPER(TRIM(ESITI_QUESTIONARI!AI1623)),"")</f>
        <v/>
      </c>
      <c r="H1623" s="8" t="str">
        <f>IF(C1623="","",IF(ISERROR(AVERAGE(ESITI_QUESTIONARI!N1623:T1623,ESITI_QUESTIONARI!V1623:X1623,ESITI_QUESTIONARI!Z1623:AD1623,ESITI_QUESTIONARI!AF1623:AH1623,ESITI_QUESTIONARI!AJ1623:AL1623,ESITI_QUESTIONARI!AN1623,ESITI_QUESTIONARI!AQ1623)),"NON RISPONDE",AVERAGE(ESITI_QUESTIONARI!N1623:T1623,ESITI_QUESTIONARI!V1623:X1623,ESITI_QUESTIONARI!Z1623:AD1623,ESITI_QUESTIONARI!AF1623:AH1623,ESITI_QUESTIONARI!AJ1623:AL1623,ESITI_QUESTIONARI!AN1623,ESITI_QUESTIONARI!AQ1623)))</f>
        <v/>
      </c>
    </row>
    <row r="1624" spans="1:8">
      <c r="A1624" t="str">
        <f>IF(ESITI_QUESTIONARI!A1624="","",TRIM(ESITI_QUESTIONARI!A1624))</f>
        <v/>
      </c>
      <c r="B1624" t="str">
        <f t="shared" si="26"/>
        <v/>
      </c>
      <c r="C1624" t="str">
        <f>IF(ESITI_QUESTIONARI!C1624="","",TRIM(ESITI_QUESTIONARI!C1624))</f>
        <v/>
      </c>
      <c r="D1624" t="str">
        <f>IFERROR(UPPER(TRIM(ESITI_QUESTIONARI!U1624)),"")</f>
        <v/>
      </c>
      <c r="E1624" t="str">
        <f>IFERROR(UPPER(TRIM(ESITI_QUESTIONARI!Y1624)),"")</f>
        <v/>
      </c>
      <c r="F1624" t="str">
        <f>IFERROR(UPPER(TRIM(ESITI_QUESTIONARI!AE1624)),"")</f>
        <v/>
      </c>
      <c r="G1624" t="str">
        <f>IFERROR(UPPER(TRIM(ESITI_QUESTIONARI!AI1624)),"")</f>
        <v/>
      </c>
      <c r="H1624" s="8" t="str">
        <f>IF(C1624="","",IF(ISERROR(AVERAGE(ESITI_QUESTIONARI!N1624:T1624,ESITI_QUESTIONARI!V1624:X1624,ESITI_QUESTIONARI!Z1624:AD1624,ESITI_QUESTIONARI!AF1624:AH1624,ESITI_QUESTIONARI!AJ1624:AL1624,ESITI_QUESTIONARI!AN1624,ESITI_QUESTIONARI!AQ1624)),"NON RISPONDE",AVERAGE(ESITI_QUESTIONARI!N1624:T1624,ESITI_QUESTIONARI!V1624:X1624,ESITI_QUESTIONARI!Z1624:AD1624,ESITI_QUESTIONARI!AF1624:AH1624,ESITI_QUESTIONARI!AJ1624:AL1624,ESITI_QUESTIONARI!AN1624,ESITI_QUESTIONARI!AQ1624)))</f>
        <v/>
      </c>
    </row>
    <row r="1625" spans="1:8">
      <c r="A1625" t="str">
        <f>IF(ESITI_QUESTIONARI!A1625="","",TRIM(ESITI_QUESTIONARI!A1625))</f>
        <v/>
      </c>
      <c r="B1625" t="str">
        <f t="shared" si="26"/>
        <v/>
      </c>
      <c r="C1625" t="str">
        <f>IF(ESITI_QUESTIONARI!C1625="","",TRIM(ESITI_QUESTIONARI!C1625))</f>
        <v/>
      </c>
      <c r="D1625" t="str">
        <f>IFERROR(UPPER(TRIM(ESITI_QUESTIONARI!U1625)),"")</f>
        <v/>
      </c>
      <c r="E1625" t="str">
        <f>IFERROR(UPPER(TRIM(ESITI_QUESTIONARI!Y1625)),"")</f>
        <v/>
      </c>
      <c r="F1625" t="str">
        <f>IFERROR(UPPER(TRIM(ESITI_QUESTIONARI!AE1625)),"")</f>
        <v/>
      </c>
      <c r="G1625" t="str">
        <f>IFERROR(UPPER(TRIM(ESITI_QUESTIONARI!AI1625)),"")</f>
        <v/>
      </c>
      <c r="H1625" s="8" t="str">
        <f>IF(C1625="","",IF(ISERROR(AVERAGE(ESITI_QUESTIONARI!N1625:T1625,ESITI_QUESTIONARI!V1625:X1625,ESITI_QUESTIONARI!Z1625:AD1625,ESITI_QUESTIONARI!AF1625:AH1625,ESITI_QUESTIONARI!AJ1625:AL1625,ESITI_QUESTIONARI!AN1625,ESITI_QUESTIONARI!AQ1625)),"NON RISPONDE",AVERAGE(ESITI_QUESTIONARI!N1625:T1625,ESITI_QUESTIONARI!V1625:X1625,ESITI_QUESTIONARI!Z1625:AD1625,ESITI_QUESTIONARI!AF1625:AH1625,ESITI_QUESTIONARI!AJ1625:AL1625,ESITI_QUESTIONARI!AN1625,ESITI_QUESTIONARI!AQ1625)))</f>
        <v/>
      </c>
    </row>
    <row r="1626" spans="1:8">
      <c r="A1626" t="str">
        <f>IF(ESITI_QUESTIONARI!A1626="","",TRIM(ESITI_QUESTIONARI!A1626))</f>
        <v/>
      </c>
      <c r="B1626" t="str">
        <f t="shared" si="26"/>
        <v/>
      </c>
      <c r="C1626" t="str">
        <f>IF(ESITI_QUESTIONARI!C1626="","",TRIM(ESITI_QUESTIONARI!C1626))</f>
        <v/>
      </c>
      <c r="D1626" t="str">
        <f>IFERROR(UPPER(TRIM(ESITI_QUESTIONARI!U1626)),"")</f>
        <v/>
      </c>
      <c r="E1626" t="str">
        <f>IFERROR(UPPER(TRIM(ESITI_QUESTIONARI!Y1626)),"")</f>
        <v/>
      </c>
      <c r="F1626" t="str">
        <f>IFERROR(UPPER(TRIM(ESITI_QUESTIONARI!AE1626)),"")</f>
        <v/>
      </c>
      <c r="G1626" t="str">
        <f>IFERROR(UPPER(TRIM(ESITI_QUESTIONARI!AI1626)),"")</f>
        <v/>
      </c>
      <c r="H1626" s="8" t="str">
        <f>IF(C1626="","",IF(ISERROR(AVERAGE(ESITI_QUESTIONARI!N1626:T1626,ESITI_QUESTIONARI!V1626:X1626,ESITI_QUESTIONARI!Z1626:AD1626,ESITI_QUESTIONARI!AF1626:AH1626,ESITI_QUESTIONARI!AJ1626:AL1626,ESITI_QUESTIONARI!AN1626,ESITI_QUESTIONARI!AQ1626)),"NON RISPONDE",AVERAGE(ESITI_QUESTIONARI!N1626:T1626,ESITI_QUESTIONARI!V1626:X1626,ESITI_QUESTIONARI!Z1626:AD1626,ESITI_QUESTIONARI!AF1626:AH1626,ESITI_QUESTIONARI!AJ1626:AL1626,ESITI_QUESTIONARI!AN1626,ESITI_QUESTIONARI!AQ1626)))</f>
        <v/>
      </c>
    </row>
    <row r="1627" spans="1:8">
      <c r="A1627" t="str">
        <f>IF(ESITI_QUESTIONARI!A1627="","",TRIM(ESITI_QUESTIONARI!A1627))</f>
        <v/>
      </c>
      <c r="B1627" t="str">
        <f t="shared" si="26"/>
        <v/>
      </c>
      <c r="C1627" t="str">
        <f>IF(ESITI_QUESTIONARI!C1627="","",TRIM(ESITI_QUESTIONARI!C1627))</f>
        <v/>
      </c>
      <c r="D1627" t="str">
        <f>IFERROR(UPPER(TRIM(ESITI_QUESTIONARI!U1627)),"")</f>
        <v/>
      </c>
      <c r="E1627" t="str">
        <f>IFERROR(UPPER(TRIM(ESITI_QUESTIONARI!Y1627)),"")</f>
        <v/>
      </c>
      <c r="F1627" t="str">
        <f>IFERROR(UPPER(TRIM(ESITI_QUESTIONARI!AE1627)),"")</f>
        <v/>
      </c>
      <c r="G1627" t="str">
        <f>IFERROR(UPPER(TRIM(ESITI_QUESTIONARI!AI1627)),"")</f>
        <v/>
      </c>
      <c r="H1627" s="8" t="str">
        <f>IF(C1627="","",IF(ISERROR(AVERAGE(ESITI_QUESTIONARI!N1627:T1627,ESITI_QUESTIONARI!V1627:X1627,ESITI_QUESTIONARI!Z1627:AD1627,ESITI_QUESTIONARI!AF1627:AH1627,ESITI_QUESTIONARI!AJ1627:AL1627,ESITI_QUESTIONARI!AN1627,ESITI_QUESTIONARI!AQ1627)),"NON RISPONDE",AVERAGE(ESITI_QUESTIONARI!N1627:T1627,ESITI_QUESTIONARI!V1627:X1627,ESITI_QUESTIONARI!Z1627:AD1627,ESITI_QUESTIONARI!AF1627:AH1627,ESITI_QUESTIONARI!AJ1627:AL1627,ESITI_QUESTIONARI!AN1627,ESITI_QUESTIONARI!AQ1627)))</f>
        <v/>
      </c>
    </row>
    <row r="1628" spans="1:8">
      <c r="A1628" t="str">
        <f>IF(ESITI_QUESTIONARI!A1628="","",TRIM(ESITI_QUESTIONARI!A1628))</f>
        <v/>
      </c>
      <c r="B1628" t="str">
        <f t="shared" si="26"/>
        <v/>
      </c>
      <c r="C1628" t="str">
        <f>IF(ESITI_QUESTIONARI!C1628="","",TRIM(ESITI_QUESTIONARI!C1628))</f>
        <v/>
      </c>
      <c r="D1628" t="str">
        <f>IFERROR(UPPER(TRIM(ESITI_QUESTIONARI!U1628)),"")</f>
        <v/>
      </c>
      <c r="E1628" t="str">
        <f>IFERROR(UPPER(TRIM(ESITI_QUESTIONARI!Y1628)),"")</f>
        <v/>
      </c>
      <c r="F1628" t="str">
        <f>IFERROR(UPPER(TRIM(ESITI_QUESTIONARI!AE1628)),"")</f>
        <v/>
      </c>
      <c r="G1628" t="str">
        <f>IFERROR(UPPER(TRIM(ESITI_QUESTIONARI!AI1628)),"")</f>
        <v/>
      </c>
      <c r="H1628" s="8" t="str">
        <f>IF(C1628="","",IF(ISERROR(AVERAGE(ESITI_QUESTIONARI!N1628:T1628,ESITI_QUESTIONARI!V1628:X1628,ESITI_QUESTIONARI!Z1628:AD1628,ESITI_QUESTIONARI!AF1628:AH1628,ESITI_QUESTIONARI!AJ1628:AL1628,ESITI_QUESTIONARI!AN1628,ESITI_QUESTIONARI!AQ1628)),"NON RISPONDE",AVERAGE(ESITI_QUESTIONARI!N1628:T1628,ESITI_QUESTIONARI!V1628:X1628,ESITI_QUESTIONARI!Z1628:AD1628,ESITI_QUESTIONARI!AF1628:AH1628,ESITI_QUESTIONARI!AJ1628:AL1628,ESITI_QUESTIONARI!AN1628,ESITI_QUESTIONARI!AQ1628)))</f>
        <v/>
      </c>
    </row>
    <row r="1629" spans="1:8">
      <c r="A1629" t="str">
        <f>IF(ESITI_QUESTIONARI!A1629="","",TRIM(ESITI_QUESTIONARI!A1629))</f>
        <v/>
      </c>
      <c r="B1629" t="str">
        <f t="shared" si="26"/>
        <v/>
      </c>
      <c r="C1629" t="str">
        <f>IF(ESITI_QUESTIONARI!C1629="","",TRIM(ESITI_QUESTIONARI!C1629))</f>
        <v/>
      </c>
      <c r="D1629" t="str">
        <f>IFERROR(UPPER(TRIM(ESITI_QUESTIONARI!U1629)),"")</f>
        <v/>
      </c>
      <c r="E1629" t="str">
        <f>IFERROR(UPPER(TRIM(ESITI_QUESTIONARI!Y1629)),"")</f>
        <v/>
      </c>
      <c r="F1629" t="str">
        <f>IFERROR(UPPER(TRIM(ESITI_QUESTIONARI!AE1629)),"")</f>
        <v/>
      </c>
      <c r="G1629" t="str">
        <f>IFERROR(UPPER(TRIM(ESITI_QUESTIONARI!AI1629)),"")</f>
        <v/>
      </c>
      <c r="H1629" s="8" t="str">
        <f>IF(C1629="","",IF(ISERROR(AVERAGE(ESITI_QUESTIONARI!N1629:T1629,ESITI_QUESTIONARI!V1629:X1629,ESITI_QUESTIONARI!Z1629:AD1629,ESITI_QUESTIONARI!AF1629:AH1629,ESITI_QUESTIONARI!AJ1629:AL1629,ESITI_QUESTIONARI!AN1629,ESITI_QUESTIONARI!AQ1629)),"NON RISPONDE",AVERAGE(ESITI_QUESTIONARI!N1629:T1629,ESITI_QUESTIONARI!V1629:X1629,ESITI_QUESTIONARI!Z1629:AD1629,ESITI_QUESTIONARI!AF1629:AH1629,ESITI_QUESTIONARI!AJ1629:AL1629,ESITI_QUESTIONARI!AN1629,ESITI_QUESTIONARI!AQ1629)))</f>
        <v/>
      </c>
    </row>
    <row r="1630" spans="1:8">
      <c r="A1630" t="str">
        <f>IF(ESITI_QUESTIONARI!A1630="","",TRIM(ESITI_QUESTIONARI!A1630))</f>
        <v/>
      </c>
      <c r="B1630" t="str">
        <f t="shared" si="26"/>
        <v/>
      </c>
      <c r="C1630" t="str">
        <f>IF(ESITI_QUESTIONARI!C1630="","",TRIM(ESITI_QUESTIONARI!C1630))</f>
        <v/>
      </c>
      <c r="D1630" t="str">
        <f>IFERROR(UPPER(TRIM(ESITI_QUESTIONARI!U1630)),"")</f>
        <v/>
      </c>
      <c r="E1630" t="str">
        <f>IFERROR(UPPER(TRIM(ESITI_QUESTIONARI!Y1630)),"")</f>
        <v/>
      </c>
      <c r="F1630" t="str">
        <f>IFERROR(UPPER(TRIM(ESITI_QUESTIONARI!AE1630)),"")</f>
        <v/>
      </c>
      <c r="G1630" t="str">
        <f>IFERROR(UPPER(TRIM(ESITI_QUESTIONARI!AI1630)),"")</f>
        <v/>
      </c>
      <c r="H1630" s="8" t="str">
        <f>IF(C1630="","",IF(ISERROR(AVERAGE(ESITI_QUESTIONARI!N1630:T1630,ESITI_QUESTIONARI!V1630:X1630,ESITI_QUESTIONARI!Z1630:AD1630,ESITI_QUESTIONARI!AF1630:AH1630,ESITI_QUESTIONARI!AJ1630:AL1630,ESITI_QUESTIONARI!AN1630,ESITI_QUESTIONARI!AQ1630)),"NON RISPONDE",AVERAGE(ESITI_QUESTIONARI!N1630:T1630,ESITI_QUESTIONARI!V1630:X1630,ESITI_QUESTIONARI!Z1630:AD1630,ESITI_QUESTIONARI!AF1630:AH1630,ESITI_QUESTIONARI!AJ1630:AL1630,ESITI_QUESTIONARI!AN1630,ESITI_QUESTIONARI!AQ1630)))</f>
        <v/>
      </c>
    </row>
    <row r="1631" spans="1:8">
      <c r="A1631" t="str">
        <f>IF(ESITI_QUESTIONARI!A1631="","",TRIM(ESITI_QUESTIONARI!A1631))</f>
        <v/>
      </c>
      <c r="B1631" t="str">
        <f t="shared" si="26"/>
        <v/>
      </c>
      <c r="C1631" t="str">
        <f>IF(ESITI_QUESTIONARI!C1631="","",TRIM(ESITI_QUESTIONARI!C1631))</f>
        <v/>
      </c>
      <c r="D1631" t="str">
        <f>IFERROR(UPPER(TRIM(ESITI_QUESTIONARI!U1631)),"")</f>
        <v/>
      </c>
      <c r="E1631" t="str">
        <f>IFERROR(UPPER(TRIM(ESITI_QUESTIONARI!Y1631)),"")</f>
        <v/>
      </c>
      <c r="F1631" t="str">
        <f>IFERROR(UPPER(TRIM(ESITI_QUESTIONARI!AE1631)),"")</f>
        <v/>
      </c>
      <c r="G1631" t="str">
        <f>IFERROR(UPPER(TRIM(ESITI_QUESTIONARI!AI1631)),"")</f>
        <v/>
      </c>
      <c r="H1631" s="8" t="str">
        <f>IF(C1631="","",IF(ISERROR(AVERAGE(ESITI_QUESTIONARI!N1631:T1631,ESITI_QUESTIONARI!V1631:X1631,ESITI_QUESTIONARI!Z1631:AD1631,ESITI_QUESTIONARI!AF1631:AH1631,ESITI_QUESTIONARI!AJ1631:AL1631,ESITI_QUESTIONARI!AN1631,ESITI_QUESTIONARI!AQ1631)),"NON RISPONDE",AVERAGE(ESITI_QUESTIONARI!N1631:T1631,ESITI_QUESTIONARI!V1631:X1631,ESITI_QUESTIONARI!Z1631:AD1631,ESITI_QUESTIONARI!AF1631:AH1631,ESITI_QUESTIONARI!AJ1631:AL1631,ESITI_QUESTIONARI!AN1631,ESITI_QUESTIONARI!AQ1631)))</f>
        <v/>
      </c>
    </row>
    <row r="1632" spans="1:8">
      <c r="A1632" t="str">
        <f>IF(ESITI_QUESTIONARI!A1632="","",TRIM(ESITI_QUESTIONARI!A1632))</f>
        <v/>
      </c>
      <c r="B1632" t="str">
        <f t="shared" si="26"/>
        <v/>
      </c>
      <c r="C1632" t="str">
        <f>IF(ESITI_QUESTIONARI!C1632="","",TRIM(ESITI_QUESTIONARI!C1632))</f>
        <v/>
      </c>
      <c r="D1632" t="str">
        <f>IFERROR(UPPER(TRIM(ESITI_QUESTIONARI!U1632)),"")</f>
        <v/>
      </c>
      <c r="E1632" t="str">
        <f>IFERROR(UPPER(TRIM(ESITI_QUESTIONARI!Y1632)),"")</f>
        <v/>
      </c>
      <c r="F1632" t="str">
        <f>IFERROR(UPPER(TRIM(ESITI_QUESTIONARI!AE1632)),"")</f>
        <v/>
      </c>
      <c r="G1632" t="str">
        <f>IFERROR(UPPER(TRIM(ESITI_QUESTIONARI!AI1632)),"")</f>
        <v/>
      </c>
      <c r="H1632" s="8" t="str">
        <f>IF(C1632="","",IF(ISERROR(AVERAGE(ESITI_QUESTIONARI!N1632:T1632,ESITI_QUESTIONARI!V1632:X1632,ESITI_QUESTIONARI!Z1632:AD1632,ESITI_QUESTIONARI!AF1632:AH1632,ESITI_QUESTIONARI!AJ1632:AL1632,ESITI_QUESTIONARI!AN1632,ESITI_QUESTIONARI!AQ1632)),"NON RISPONDE",AVERAGE(ESITI_QUESTIONARI!N1632:T1632,ESITI_QUESTIONARI!V1632:X1632,ESITI_QUESTIONARI!Z1632:AD1632,ESITI_QUESTIONARI!AF1632:AH1632,ESITI_QUESTIONARI!AJ1632:AL1632,ESITI_QUESTIONARI!AN1632,ESITI_QUESTIONARI!AQ1632)))</f>
        <v/>
      </c>
    </row>
    <row r="1633" spans="1:8">
      <c r="A1633" t="str">
        <f>IF(ESITI_QUESTIONARI!A1633="","",TRIM(ESITI_QUESTIONARI!A1633))</f>
        <v/>
      </c>
      <c r="B1633" t="str">
        <f t="shared" si="26"/>
        <v/>
      </c>
      <c r="C1633" t="str">
        <f>IF(ESITI_QUESTIONARI!C1633="","",TRIM(ESITI_QUESTIONARI!C1633))</f>
        <v/>
      </c>
      <c r="D1633" t="str">
        <f>IFERROR(UPPER(TRIM(ESITI_QUESTIONARI!U1633)),"")</f>
        <v/>
      </c>
      <c r="E1633" t="str">
        <f>IFERROR(UPPER(TRIM(ESITI_QUESTIONARI!Y1633)),"")</f>
        <v/>
      </c>
      <c r="F1633" t="str">
        <f>IFERROR(UPPER(TRIM(ESITI_QUESTIONARI!AE1633)),"")</f>
        <v/>
      </c>
      <c r="G1633" t="str">
        <f>IFERROR(UPPER(TRIM(ESITI_QUESTIONARI!AI1633)),"")</f>
        <v/>
      </c>
      <c r="H1633" s="8" t="str">
        <f>IF(C1633="","",IF(ISERROR(AVERAGE(ESITI_QUESTIONARI!N1633:T1633,ESITI_QUESTIONARI!V1633:X1633,ESITI_QUESTIONARI!Z1633:AD1633,ESITI_QUESTIONARI!AF1633:AH1633,ESITI_QUESTIONARI!AJ1633:AL1633,ESITI_QUESTIONARI!AN1633,ESITI_QUESTIONARI!AQ1633)),"NON RISPONDE",AVERAGE(ESITI_QUESTIONARI!N1633:T1633,ESITI_QUESTIONARI!V1633:X1633,ESITI_QUESTIONARI!Z1633:AD1633,ESITI_QUESTIONARI!AF1633:AH1633,ESITI_QUESTIONARI!AJ1633:AL1633,ESITI_QUESTIONARI!AN1633,ESITI_QUESTIONARI!AQ1633)))</f>
        <v/>
      </c>
    </row>
    <row r="1634" spans="1:8">
      <c r="A1634" t="str">
        <f>IF(ESITI_QUESTIONARI!A1634="","",TRIM(ESITI_QUESTIONARI!A1634))</f>
        <v/>
      </c>
      <c r="B1634" t="str">
        <f t="shared" si="26"/>
        <v/>
      </c>
      <c r="C1634" t="str">
        <f>IF(ESITI_QUESTIONARI!C1634="","",TRIM(ESITI_QUESTIONARI!C1634))</f>
        <v/>
      </c>
      <c r="D1634" t="str">
        <f>IFERROR(UPPER(TRIM(ESITI_QUESTIONARI!U1634)),"")</f>
        <v/>
      </c>
      <c r="E1634" t="str">
        <f>IFERROR(UPPER(TRIM(ESITI_QUESTIONARI!Y1634)),"")</f>
        <v/>
      </c>
      <c r="F1634" t="str">
        <f>IFERROR(UPPER(TRIM(ESITI_QUESTIONARI!AE1634)),"")</f>
        <v/>
      </c>
      <c r="G1634" t="str">
        <f>IFERROR(UPPER(TRIM(ESITI_QUESTIONARI!AI1634)),"")</f>
        <v/>
      </c>
      <c r="H1634" s="8" t="str">
        <f>IF(C1634="","",IF(ISERROR(AVERAGE(ESITI_QUESTIONARI!N1634:T1634,ESITI_QUESTIONARI!V1634:X1634,ESITI_QUESTIONARI!Z1634:AD1634,ESITI_QUESTIONARI!AF1634:AH1634,ESITI_QUESTIONARI!AJ1634:AL1634,ESITI_QUESTIONARI!AN1634,ESITI_QUESTIONARI!AQ1634)),"NON RISPONDE",AVERAGE(ESITI_QUESTIONARI!N1634:T1634,ESITI_QUESTIONARI!V1634:X1634,ESITI_QUESTIONARI!Z1634:AD1634,ESITI_QUESTIONARI!AF1634:AH1634,ESITI_QUESTIONARI!AJ1634:AL1634,ESITI_QUESTIONARI!AN1634,ESITI_QUESTIONARI!AQ1634)))</f>
        <v/>
      </c>
    </row>
    <row r="1635" spans="1:8">
      <c r="A1635" t="str">
        <f>IF(ESITI_QUESTIONARI!A1635="","",TRIM(ESITI_QUESTIONARI!A1635))</f>
        <v/>
      </c>
      <c r="B1635" t="str">
        <f t="shared" si="26"/>
        <v/>
      </c>
      <c r="C1635" t="str">
        <f>IF(ESITI_QUESTIONARI!C1635="","",TRIM(ESITI_QUESTIONARI!C1635))</f>
        <v/>
      </c>
      <c r="D1635" t="str">
        <f>IFERROR(UPPER(TRIM(ESITI_QUESTIONARI!U1635)),"")</f>
        <v/>
      </c>
      <c r="E1635" t="str">
        <f>IFERROR(UPPER(TRIM(ESITI_QUESTIONARI!Y1635)),"")</f>
        <v/>
      </c>
      <c r="F1635" t="str">
        <f>IFERROR(UPPER(TRIM(ESITI_QUESTIONARI!AE1635)),"")</f>
        <v/>
      </c>
      <c r="G1635" t="str">
        <f>IFERROR(UPPER(TRIM(ESITI_QUESTIONARI!AI1635)),"")</f>
        <v/>
      </c>
      <c r="H1635" s="8" t="str">
        <f>IF(C1635="","",IF(ISERROR(AVERAGE(ESITI_QUESTIONARI!N1635:T1635,ESITI_QUESTIONARI!V1635:X1635,ESITI_QUESTIONARI!Z1635:AD1635,ESITI_QUESTIONARI!AF1635:AH1635,ESITI_QUESTIONARI!AJ1635:AL1635,ESITI_QUESTIONARI!AN1635,ESITI_QUESTIONARI!AQ1635)),"NON RISPONDE",AVERAGE(ESITI_QUESTIONARI!N1635:T1635,ESITI_QUESTIONARI!V1635:X1635,ESITI_QUESTIONARI!Z1635:AD1635,ESITI_QUESTIONARI!AF1635:AH1635,ESITI_QUESTIONARI!AJ1635:AL1635,ESITI_QUESTIONARI!AN1635,ESITI_QUESTIONARI!AQ1635)))</f>
        <v/>
      </c>
    </row>
    <row r="1636" spans="1:8">
      <c r="A1636" t="str">
        <f>IF(ESITI_QUESTIONARI!A1636="","",TRIM(ESITI_QUESTIONARI!A1636))</f>
        <v/>
      </c>
      <c r="B1636" t="str">
        <f t="shared" si="26"/>
        <v/>
      </c>
      <c r="C1636" t="str">
        <f>IF(ESITI_QUESTIONARI!C1636="","",TRIM(ESITI_QUESTIONARI!C1636))</f>
        <v/>
      </c>
      <c r="D1636" t="str">
        <f>IFERROR(UPPER(TRIM(ESITI_QUESTIONARI!U1636)),"")</f>
        <v/>
      </c>
      <c r="E1636" t="str">
        <f>IFERROR(UPPER(TRIM(ESITI_QUESTIONARI!Y1636)),"")</f>
        <v/>
      </c>
      <c r="F1636" t="str">
        <f>IFERROR(UPPER(TRIM(ESITI_QUESTIONARI!AE1636)),"")</f>
        <v/>
      </c>
      <c r="G1636" t="str">
        <f>IFERROR(UPPER(TRIM(ESITI_QUESTIONARI!AI1636)),"")</f>
        <v/>
      </c>
      <c r="H1636" s="8" t="str">
        <f>IF(C1636="","",IF(ISERROR(AVERAGE(ESITI_QUESTIONARI!N1636:T1636,ESITI_QUESTIONARI!V1636:X1636,ESITI_QUESTIONARI!Z1636:AD1636,ESITI_QUESTIONARI!AF1636:AH1636,ESITI_QUESTIONARI!AJ1636:AL1636,ESITI_QUESTIONARI!AN1636,ESITI_QUESTIONARI!AQ1636)),"NON RISPONDE",AVERAGE(ESITI_QUESTIONARI!N1636:T1636,ESITI_QUESTIONARI!V1636:X1636,ESITI_QUESTIONARI!Z1636:AD1636,ESITI_QUESTIONARI!AF1636:AH1636,ESITI_QUESTIONARI!AJ1636:AL1636,ESITI_QUESTIONARI!AN1636,ESITI_QUESTIONARI!AQ1636)))</f>
        <v/>
      </c>
    </row>
    <row r="1637" spans="1:8">
      <c r="A1637" t="str">
        <f>IF(ESITI_QUESTIONARI!A1637="","",TRIM(ESITI_QUESTIONARI!A1637))</f>
        <v/>
      </c>
      <c r="B1637" t="str">
        <f t="shared" si="26"/>
        <v/>
      </c>
      <c r="C1637" t="str">
        <f>IF(ESITI_QUESTIONARI!C1637="","",TRIM(ESITI_QUESTIONARI!C1637))</f>
        <v/>
      </c>
      <c r="D1637" t="str">
        <f>IFERROR(UPPER(TRIM(ESITI_QUESTIONARI!U1637)),"")</f>
        <v/>
      </c>
      <c r="E1637" t="str">
        <f>IFERROR(UPPER(TRIM(ESITI_QUESTIONARI!Y1637)),"")</f>
        <v/>
      </c>
      <c r="F1637" t="str">
        <f>IFERROR(UPPER(TRIM(ESITI_QUESTIONARI!AE1637)),"")</f>
        <v/>
      </c>
      <c r="G1637" t="str">
        <f>IFERROR(UPPER(TRIM(ESITI_QUESTIONARI!AI1637)),"")</f>
        <v/>
      </c>
      <c r="H1637" s="8" t="str">
        <f>IF(C1637="","",IF(ISERROR(AVERAGE(ESITI_QUESTIONARI!N1637:T1637,ESITI_QUESTIONARI!V1637:X1637,ESITI_QUESTIONARI!Z1637:AD1637,ESITI_QUESTIONARI!AF1637:AH1637,ESITI_QUESTIONARI!AJ1637:AL1637,ESITI_QUESTIONARI!AN1637,ESITI_QUESTIONARI!AQ1637)),"NON RISPONDE",AVERAGE(ESITI_QUESTIONARI!N1637:T1637,ESITI_QUESTIONARI!V1637:X1637,ESITI_QUESTIONARI!Z1637:AD1637,ESITI_QUESTIONARI!AF1637:AH1637,ESITI_QUESTIONARI!AJ1637:AL1637,ESITI_QUESTIONARI!AN1637,ESITI_QUESTIONARI!AQ1637)))</f>
        <v/>
      </c>
    </row>
    <row r="1638" spans="1:8">
      <c r="A1638" t="str">
        <f>IF(ESITI_QUESTIONARI!A1638="","",TRIM(ESITI_QUESTIONARI!A1638))</f>
        <v/>
      </c>
      <c r="B1638" t="str">
        <f t="shared" si="26"/>
        <v/>
      </c>
      <c r="C1638" t="str">
        <f>IF(ESITI_QUESTIONARI!C1638="","",TRIM(ESITI_QUESTIONARI!C1638))</f>
        <v/>
      </c>
      <c r="D1638" t="str">
        <f>IFERROR(UPPER(TRIM(ESITI_QUESTIONARI!U1638)),"")</f>
        <v/>
      </c>
      <c r="E1638" t="str">
        <f>IFERROR(UPPER(TRIM(ESITI_QUESTIONARI!Y1638)),"")</f>
        <v/>
      </c>
      <c r="F1638" t="str">
        <f>IFERROR(UPPER(TRIM(ESITI_QUESTIONARI!AE1638)),"")</f>
        <v/>
      </c>
      <c r="G1638" t="str">
        <f>IFERROR(UPPER(TRIM(ESITI_QUESTIONARI!AI1638)),"")</f>
        <v/>
      </c>
      <c r="H1638" s="8" t="str">
        <f>IF(C1638="","",IF(ISERROR(AVERAGE(ESITI_QUESTIONARI!N1638:T1638,ESITI_QUESTIONARI!V1638:X1638,ESITI_QUESTIONARI!Z1638:AD1638,ESITI_QUESTIONARI!AF1638:AH1638,ESITI_QUESTIONARI!AJ1638:AL1638,ESITI_QUESTIONARI!AN1638,ESITI_QUESTIONARI!AQ1638)),"NON RISPONDE",AVERAGE(ESITI_QUESTIONARI!N1638:T1638,ESITI_QUESTIONARI!V1638:X1638,ESITI_QUESTIONARI!Z1638:AD1638,ESITI_QUESTIONARI!AF1638:AH1638,ESITI_QUESTIONARI!AJ1638:AL1638,ESITI_QUESTIONARI!AN1638,ESITI_QUESTIONARI!AQ1638)))</f>
        <v/>
      </c>
    </row>
    <row r="1639" spans="1:8">
      <c r="A1639" t="str">
        <f>IF(ESITI_QUESTIONARI!A1639="","",TRIM(ESITI_QUESTIONARI!A1639))</f>
        <v/>
      </c>
      <c r="B1639" t="str">
        <f t="shared" si="26"/>
        <v/>
      </c>
      <c r="C1639" t="str">
        <f>IF(ESITI_QUESTIONARI!C1639="","",TRIM(ESITI_QUESTIONARI!C1639))</f>
        <v/>
      </c>
      <c r="D1639" t="str">
        <f>IFERROR(UPPER(TRIM(ESITI_QUESTIONARI!U1639)),"")</f>
        <v/>
      </c>
      <c r="E1639" t="str">
        <f>IFERROR(UPPER(TRIM(ESITI_QUESTIONARI!Y1639)),"")</f>
        <v/>
      </c>
      <c r="F1639" t="str">
        <f>IFERROR(UPPER(TRIM(ESITI_QUESTIONARI!AE1639)),"")</f>
        <v/>
      </c>
      <c r="G1639" t="str">
        <f>IFERROR(UPPER(TRIM(ESITI_QUESTIONARI!AI1639)),"")</f>
        <v/>
      </c>
      <c r="H1639" s="8" t="str">
        <f>IF(C1639="","",IF(ISERROR(AVERAGE(ESITI_QUESTIONARI!N1639:T1639,ESITI_QUESTIONARI!V1639:X1639,ESITI_QUESTIONARI!Z1639:AD1639,ESITI_QUESTIONARI!AF1639:AH1639,ESITI_QUESTIONARI!AJ1639:AL1639,ESITI_QUESTIONARI!AN1639,ESITI_QUESTIONARI!AQ1639)),"NON RISPONDE",AVERAGE(ESITI_QUESTIONARI!N1639:T1639,ESITI_QUESTIONARI!V1639:X1639,ESITI_QUESTIONARI!Z1639:AD1639,ESITI_QUESTIONARI!AF1639:AH1639,ESITI_QUESTIONARI!AJ1639:AL1639,ESITI_QUESTIONARI!AN1639,ESITI_QUESTIONARI!AQ1639)))</f>
        <v/>
      </c>
    </row>
    <row r="1640" spans="1:8">
      <c r="A1640" t="str">
        <f>IF(ESITI_QUESTIONARI!A1640="","",TRIM(ESITI_QUESTIONARI!A1640))</f>
        <v/>
      </c>
      <c r="B1640" t="str">
        <f t="shared" si="26"/>
        <v/>
      </c>
      <c r="C1640" t="str">
        <f>IF(ESITI_QUESTIONARI!C1640="","",TRIM(ESITI_QUESTIONARI!C1640))</f>
        <v/>
      </c>
      <c r="D1640" t="str">
        <f>IFERROR(UPPER(TRIM(ESITI_QUESTIONARI!U1640)),"")</f>
        <v/>
      </c>
      <c r="E1640" t="str">
        <f>IFERROR(UPPER(TRIM(ESITI_QUESTIONARI!Y1640)),"")</f>
        <v/>
      </c>
      <c r="F1640" t="str">
        <f>IFERROR(UPPER(TRIM(ESITI_QUESTIONARI!AE1640)),"")</f>
        <v/>
      </c>
      <c r="G1640" t="str">
        <f>IFERROR(UPPER(TRIM(ESITI_QUESTIONARI!AI1640)),"")</f>
        <v/>
      </c>
      <c r="H1640" s="8" t="str">
        <f>IF(C1640="","",IF(ISERROR(AVERAGE(ESITI_QUESTIONARI!N1640:T1640,ESITI_QUESTIONARI!V1640:X1640,ESITI_QUESTIONARI!Z1640:AD1640,ESITI_QUESTIONARI!AF1640:AH1640,ESITI_QUESTIONARI!AJ1640:AL1640,ESITI_QUESTIONARI!AN1640,ESITI_QUESTIONARI!AQ1640)),"NON RISPONDE",AVERAGE(ESITI_QUESTIONARI!N1640:T1640,ESITI_QUESTIONARI!V1640:X1640,ESITI_QUESTIONARI!Z1640:AD1640,ESITI_QUESTIONARI!AF1640:AH1640,ESITI_QUESTIONARI!AJ1640:AL1640,ESITI_QUESTIONARI!AN1640,ESITI_QUESTIONARI!AQ1640)))</f>
        <v/>
      </c>
    </row>
    <row r="1641" spans="1:8">
      <c r="A1641" t="str">
        <f>IF(ESITI_QUESTIONARI!A1641="","",TRIM(ESITI_QUESTIONARI!A1641))</f>
        <v/>
      </c>
      <c r="B1641" t="str">
        <f t="shared" si="26"/>
        <v/>
      </c>
      <c r="C1641" t="str">
        <f>IF(ESITI_QUESTIONARI!C1641="","",TRIM(ESITI_QUESTIONARI!C1641))</f>
        <v/>
      </c>
      <c r="D1641" t="str">
        <f>IFERROR(UPPER(TRIM(ESITI_QUESTIONARI!U1641)),"")</f>
        <v/>
      </c>
      <c r="E1641" t="str">
        <f>IFERROR(UPPER(TRIM(ESITI_QUESTIONARI!Y1641)),"")</f>
        <v/>
      </c>
      <c r="F1641" t="str">
        <f>IFERROR(UPPER(TRIM(ESITI_QUESTIONARI!AE1641)),"")</f>
        <v/>
      </c>
      <c r="G1641" t="str">
        <f>IFERROR(UPPER(TRIM(ESITI_QUESTIONARI!AI1641)),"")</f>
        <v/>
      </c>
      <c r="H1641" s="8" t="str">
        <f>IF(C1641="","",IF(ISERROR(AVERAGE(ESITI_QUESTIONARI!N1641:T1641,ESITI_QUESTIONARI!V1641:X1641,ESITI_QUESTIONARI!Z1641:AD1641,ESITI_QUESTIONARI!AF1641:AH1641,ESITI_QUESTIONARI!AJ1641:AL1641,ESITI_QUESTIONARI!AN1641,ESITI_QUESTIONARI!AQ1641)),"NON RISPONDE",AVERAGE(ESITI_QUESTIONARI!N1641:T1641,ESITI_QUESTIONARI!V1641:X1641,ESITI_QUESTIONARI!Z1641:AD1641,ESITI_QUESTIONARI!AF1641:AH1641,ESITI_QUESTIONARI!AJ1641:AL1641,ESITI_QUESTIONARI!AN1641,ESITI_QUESTIONARI!AQ1641)))</f>
        <v/>
      </c>
    </row>
    <row r="1642" spans="1:8">
      <c r="A1642" t="str">
        <f>IF(ESITI_QUESTIONARI!A1642="","",TRIM(ESITI_QUESTIONARI!A1642))</f>
        <v/>
      </c>
      <c r="B1642" t="str">
        <f t="shared" si="26"/>
        <v/>
      </c>
      <c r="C1642" t="str">
        <f>IF(ESITI_QUESTIONARI!C1642="","",TRIM(ESITI_QUESTIONARI!C1642))</f>
        <v/>
      </c>
      <c r="D1642" t="str">
        <f>IFERROR(UPPER(TRIM(ESITI_QUESTIONARI!U1642)),"")</f>
        <v/>
      </c>
      <c r="E1642" t="str">
        <f>IFERROR(UPPER(TRIM(ESITI_QUESTIONARI!Y1642)),"")</f>
        <v/>
      </c>
      <c r="F1642" t="str">
        <f>IFERROR(UPPER(TRIM(ESITI_QUESTIONARI!AE1642)),"")</f>
        <v/>
      </c>
      <c r="G1642" t="str">
        <f>IFERROR(UPPER(TRIM(ESITI_QUESTIONARI!AI1642)),"")</f>
        <v/>
      </c>
      <c r="H1642" s="8" t="str">
        <f>IF(C1642="","",IF(ISERROR(AVERAGE(ESITI_QUESTIONARI!N1642:T1642,ESITI_QUESTIONARI!V1642:X1642,ESITI_QUESTIONARI!Z1642:AD1642,ESITI_QUESTIONARI!AF1642:AH1642,ESITI_QUESTIONARI!AJ1642:AL1642,ESITI_QUESTIONARI!AN1642,ESITI_QUESTIONARI!AQ1642)),"NON RISPONDE",AVERAGE(ESITI_QUESTIONARI!N1642:T1642,ESITI_QUESTIONARI!V1642:X1642,ESITI_QUESTIONARI!Z1642:AD1642,ESITI_QUESTIONARI!AF1642:AH1642,ESITI_QUESTIONARI!AJ1642:AL1642,ESITI_QUESTIONARI!AN1642,ESITI_QUESTIONARI!AQ1642)))</f>
        <v/>
      </c>
    </row>
    <row r="1643" spans="1:8">
      <c r="A1643" t="str">
        <f>IF(ESITI_QUESTIONARI!A1643="","",TRIM(ESITI_QUESTIONARI!A1643))</f>
        <v/>
      </c>
      <c r="B1643" t="str">
        <f t="shared" si="26"/>
        <v/>
      </c>
      <c r="C1643" t="str">
        <f>IF(ESITI_QUESTIONARI!C1643="","",TRIM(ESITI_QUESTIONARI!C1643))</f>
        <v/>
      </c>
      <c r="D1643" t="str">
        <f>IFERROR(UPPER(TRIM(ESITI_QUESTIONARI!U1643)),"")</f>
        <v/>
      </c>
      <c r="E1643" t="str">
        <f>IFERROR(UPPER(TRIM(ESITI_QUESTIONARI!Y1643)),"")</f>
        <v/>
      </c>
      <c r="F1643" t="str">
        <f>IFERROR(UPPER(TRIM(ESITI_QUESTIONARI!AE1643)),"")</f>
        <v/>
      </c>
      <c r="G1643" t="str">
        <f>IFERROR(UPPER(TRIM(ESITI_QUESTIONARI!AI1643)),"")</f>
        <v/>
      </c>
      <c r="H1643" s="8" t="str">
        <f>IF(C1643="","",IF(ISERROR(AVERAGE(ESITI_QUESTIONARI!N1643:T1643,ESITI_QUESTIONARI!V1643:X1643,ESITI_QUESTIONARI!Z1643:AD1643,ESITI_QUESTIONARI!AF1643:AH1643,ESITI_QUESTIONARI!AJ1643:AL1643,ESITI_QUESTIONARI!AN1643,ESITI_QUESTIONARI!AQ1643)),"NON RISPONDE",AVERAGE(ESITI_QUESTIONARI!N1643:T1643,ESITI_QUESTIONARI!V1643:X1643,ESITI_QUESTIONARI!Z1643:AD1643,ESITI_QUESTIONARI!AF1643:AH1643,ESITI_QUESTIONARI!AJ1643:AL1643,ESITI_QUESTIONARI!AN1643,ESITI_QUESTIONARI!AQ1643)))</f>
        <v/>
      </c>
    </row>
    <row r="1644" spans="1:8">
      <c r="A1644" t="str">
        <f>IF(ESITI_QUESTIONARI!A1644="","",TRIM(ESITI_QUESTIONARI!A1644))</f>
        <v/>
      </c>
      <c r="B1644" t="str">
        <f t="shared" si="26"/>
        <v/>
      </c>
      <c r="C1644" t="str">
        <f>IF(ESITI_QUESTIONARI!C1644="","",TRIM(ESITI_QUESTIONARI!C1644))</f>
        <v/>
      </c>
      <c r="D1644" t="str">
        <f>IFERROR(UPPER(TRIM(ESITI_QUESTIONARI!U1644)),"")</f>
        <v/>
      </c>
      <c r="E1644" t="str">
        <f>IFERROR(UPPER(TRIM(ESITI_QUESTIONARI!Y1644)),"")</f>
        <v/>
      </c>
      <c r="F1644" t="str">
        <f>IFERROR(UPPER(TRIM(ESITI_QUESTIONARI!AE1644)),"")</f>
        <v/>
      </c>
      <c r="G1644" t="str">
        <f>IFERROR(UPPER(TRIM(ESITI_QUESTIONARI!AI1644)),"")</f>
        <v/>
      </c>
      <c r="H1644" s="8" t="str">
        <f>IF(C1644="","",IF(ISERROR(AVERAGE(ESITI_QUESTIONARI!N1644:T1644,ESITI_QUESTIONARI!V1644:X1644,ESITI_QUESTIONARI!Z1644:AD1644,ESITI_QUESTIONARI!AF1644:AH1644,ESITI_QUESTIONARI!AJ1644:AL1644,ESITI_QUESTIONARI!AN1644,ESITI_QUESTIONARI!AQ1644)),"NON RISPONDE",AVERAGE(ESITI_QUESTIONARI!N1644:T1644,ESITI_QUESTIONARI!V1644:X1644,ESITI_QUESTIONARI!Z1644:AD1644,ESITI_QUESTIONARI!AF1644:AH1644,ESITI_QUESTIONARI!AJ1644:AL1644,ESITI_QUESTIONARI!AN1644,ESITI_QUESTIONARI!AQ1644)))</f>
        <v/>
      </c>
    </row>
    <row r="1645" spans="1:8">
      <c r="A1645" t="str">
        <f>IF(ESITI_QUESTIONARI!A1645="","",TRIM(ESITI_QUESTIONARI!A1645))</f>
        <v/>
      </c>
      <c r="B1645" t="str">
        <f t="shared" si="26"/>
        <v/>
      </c>
      <c r="C1645" t="str">
        <f>IF(ESITI_QUESTIONARI!C1645="","",TRIM(ESITI_QUESTIONARI!C1645))</f>
        <v/>
      </c>
      <c r="D1645" t="str">
        <f>IFERROR(UPPER(TRIM(ESITI_QUESTIONARI!U1645)),"")</f>
        <v/>
      </c>
      <c r="E1645" t="str">
        <f>IFERROR(UPPER(TRIM(ESITI_QUESTIONARI!Y1645)),"")</f>
        <v/>
      </c>
      <c r="F1645" t="str">
        <f>IFERROR(UPPER(TRIM(ESITI_QUESTIONARI!AE1645)),"")</f>
        <v/>
      </c>
      <c r="G1645" t="str">
        <f>IFERROR(UPPER(TRIM(ESITI_QUESTIONARI!AI1645)),"")</f>
        <v/>
      </c>
      <c r="H1645" s="8" t="str">
        <f>IF(C1645="","",IF(ISERROR(AVERAGE(ESITI_QUESTIONARI!N1645:T1645,ESITI_QUESTIONARI!V1645:X1645,ESITI_QUESTIONARI!Z1645:AD1645,ESITI_QUESTIONARI!AF1645:AH1645,ESITI_QUESTIONARI!AJ1645:AL1645,ESITI_QUESTIONARI!AN1645,ESITI_QUESTIONARI!AQ1645)),"NON RISPONDE",AVERAGE(ESITI_QUESTIONARI!N1645:T1645,ESITI_QUESTIONARI!V1645:X1645,ESITI_QUESTIONARI!Z1645:AD1645,ESITI_QUESTIONARI!AF1645:AH1645,ESITI_QUESTIONARI!AJ1645:AL1645,ESITI_QUESTIONARI!AN1645,ESITI_QUESTIONARI!AQ1645)))</f>
        <v/>
      </c>
    </row>
    <row r="1646" spans="1:8">
      <c r="A1646" t="str">
        <f>IF(ESITI_QUESTIONARI!A1646="","",TRIM(ESITI_QUESTIONARI!A1646))</f>
        <v/>
      </c>
      <c r="B1646" t="str">
        <f t="shared" si="26"/>
        <v/>
      </c>
      <c r="C1646" t="str">
        <f>IF(ESITI_QUESTIONARI!C1646="","",TRIM(ESITI_QUESTIONARI!C1646))</f>
        <v/>
      </c>
      <c r="D1646" t="str">
        <f>IFERROR(UPPER(TRIM(ESITI_QUESTIONARI!U1646)),"")</f>
        <v/>
      </c>
      <c r="E1646" t="str">
        <f>IFERROR(UPPER(TRIM(ESITI_QUESTIONARI!Y1646)),"")</f>
        <v/>
      </c>
      <c r="F1646" t="str">
        <f>IFERROR(UPPER(TRIM(ESITI_QUESTIONARI!AE1646)),"")</f>
        <v/>
      </c>
      <c r="G1646" t="str">
        <f>IFERROR(UPPER(TRIM(ESITI_QUESTIONARI!AI1646)),"")</f>
        <v/>
      </c>
      <c r="H1646" s="8" t="str">
        <f>IF(C1646="","",IF(ISERROR(AVERAGE(ESITI_QUESTIONARI!N1646:T1646,ESITI_QUESTIONARI!V1646:X1646,ESITI_QUESTIONARI!Z1646:AD1646,ESITI_QUESTIONARI!AF1646:AH1646,ESITI_QUESTIONARI!AJ1646:AL1646,ESITI_QUESTIONARI!AN1646,ESITI_QUESTIONARI!AQ1646)),"NON RISPONDE",AVERAGE(ESITI_QUESTIONARI!N1646:T1646,ESITI_QUESTIONARI!V1646:X1646,ESITI_QUESTIONARI!Z1646:AD1646,ESITI_QUESTIONARI!AF1646:AH1646,ESITI_QUESTIONARI!AJ1646:AL1646,ESITI_QUESTIONARI!AN1646,ESITI_QUESTIONARI!AQ1646)))</f>
        <v/>
      </c>
    </row>
    <row r="1647" spans="1:8">
      <c r="A1647" t="str">
        <f>IF(ESITI_QUESTIONARI!A1647="","",TRIM(ESITI_QUESTIONARI!A1647))</f>
        <v/>
      </c>
      <c r="B1647" t="str">
        <f t="shared" si="26"/>
        <v/>
      </c>
      <c r="C1647" t="str">
        <f>IF(ESITI_QUESTIONARI!C1647="","",TRIM(ESITI_QUESTIONARI!C1647))</f>
        <v/>
      </c>
      <c r="D1647" t="str">
        <f>IFERROR(UPPER(TRIM(ESITI_QUESTIONARI!U1647)),"")</f>
        <v/>
      </c>
      <c r="E1647" t="str">
        <f>IFERROR(UPPER(TRIM(ESITI_QUESTIONARI!Y1647)),"")</f>
        <v/>
      </c>
      <c r="F1647" t="str">
        <f>IFERROR(UPPER(TRIM(ESITI_QUESTIONARI!AE1647)),"")</f>
        <v/>
      </c>
      <c r="G1647" t="str">
        <f>IFERROR(UPPER(TRIM(ESITI_QUESTIONARI!AI1647)),"")</f>
        <v/>
      </c>
      <c r="H1647" s="8" t="str">
        <f>IF(C1647="","",IF(ISERROR(AVERAGE(ESITI_QUESTIONARI!N1647:T1647,ESITI_QUESTIONARI!V1647:X1647,ESITI_QUESTIONARI!Z1647:AD1647,ESITI_QUESTIONARI!AF1647:AH1647,ESITI_QUESTIONARI!AJ1647:AL1647,ESITI_QUESTIONARI!AN1647,ESITI_QUESTIONARI!AQ1647)),"NON RISPONDE",AVERAGE(ESITI_QUESTIONARI!N1647:T1647,ESITI_QUESTIONARI!V1647:X1647,ESITI_QUESTIONARI!Z1647:AD1647,ESITI_QUESTIONARI!AF1647:AH1647,ESITI_QUESTIONARI!AJ1647:AL1647,ESITI_QUESTIONARI!AN1647,ESITI_QUESTIONARI!AQ1647)))</f>
        <v/>
      </c>
    </row>
    <row r="1648" spans="1:8">
      <c r="A1648" t="str">
        <f>IF(ESITI_QUESTIONARI!A1648="","",TRIM(ESITI_QUESTIONARI!A1648))</f>
        <v/>
      </c>
      <c r="B1648" t="str">
        <f t="shared" si="26"/>
        <v/>
      </c>
      <c r="C1648" t="str">
        <f>IF(ESITI_QUESTIONARI!C1648="","",TRIM(ESITI_QUESTIONARI!C1648))</f>
        <v/>
      </c>
      <c r="D1648" t="str">
        <f>IFERROR(UPPER(TRIM(ESITI_QUESTIONARI!U1648)),"")</f>
        <v/>
      </c>
      <c r="E1648" t="str">
        <f>IFERROR(UPPER(TRIM(ESITI_QUESTIONARI!Y1648)),"")</f>
        <v/>
      </c>
      <c r="F1648" t="str">
        <f>IFERROR(UPPER(TRIM(ESITI_QUESTIONARI!AE1648)),"")</f>
        <v/>
      </c>
      <c r="G1648" t="str">
        <f>IFERROR(UPPER(TRIM(ESITI_QUESTIONARI!AI1648)),"")</f>
        <v/>
      </c>
      <c r="H1648" s="8" t="str">
        <f>IF(C1648="","",IF(ISERROR(AVERAGE(ESITI_QUESTIONARI!N1648:T1648,ESITI_QUESTIONARI!V1648:X1648,ESITI_QUESTIONARI!Z1648:AD1648,ESITI_QUESTIONARI!AF1648:AH1648,ESITI_QUESTIONARI!AJ1648:AL1648,ESITI_QUESTIONARI!AN1648,ESITI_QUESTIONARI!AQ1648)),"NON RISPONDE",AVERAGE(ESITI_QUESTIONARI!N1648:T1648,ESITI_QUESTIONARI!V1648:X1648,ESITI_QUESTIONARI!Z1648:AD1648,ESITI_QUESTIONARI!AF1648:AH1648,ESITI_QUESTIONARI!AJ1648:AL1648,ESITI_QUESTIONARI!AN1648,ESITI_QUESTIONARI!AQ1648)))</f>
        <v/>
      </c>
    </row>
    <row r="1649" spans="1:8">
      <c r="A1649" t="str">
        <f>IF(ESITI_QUESTIONARI!A1649="","",TRIM(ESITI_QUESTIONARI!A1649))</f>
        <v/>
      </c>
      <c r="B1649" t="str">
        <f t="shared" si="26"/>
        <v/>
      </c>
      <c r="C1649" t="str">
        <f>IF(ESITI_QUESTIONARI!C1649="","",TRIM(ESITI_QUESTIONARI!C1649))</f>
        <v/>
      </c>
      <c r="D1649" t="str">
        <f>IFERROR(UPPER(TRIM(ESITI_QUESTIONARI!U1649)),"")</f>
        <v/>
      </c>
      <c r="E1649" t="str">
        <f>IFERROR(UPPER(TRIM(ESITI_QUESTIONARI!Y1649)),"")</f>
        <v/>
      </c>
      <c r="F1649" t="str">
        <f>IFERROR(UPPER(TRIM(ESITI_QUESTIONARI!AE1649)),"")</f>
        <v/>
      </c>
      <c r="G1649" t="str">
        <f>IFERROR(UPPER(TRIM(ESITI_QUESTIONARI!AI1649)),"")</f>
        <v/>
      </c>
      <c r="H1649" s="8" t="str">
        <f>IF(C1649="","",IF(ISERROR(AVERAGE(ESITI_QUESTIONARI!N1649:T1649,ESITI_QUESTIONARI!V1649:X1649,ESITI_QUESTIONARI!Z1649:AD1649,ESITI_QUESTIONARI!AF1649:AH1649,ESITI_QUESTIONARI!AJ1649:AL1649,ESITI_QUESTIONARI!AN1649,ESITI_QUESTIONARI!AQ1649)),"NON RISPONDE",AVERAGE(ESITI_QUESTIONARI!N1649:T1649,ESITI_QUESTIONARI!V1649:X1649,ESITI_QUESTIONARI!Z1649:AD1649,ESITI_QUESTIONARI!AF1649:AH1649,ESITI_QUESTIONARI!AJ1649:AL1649,ESITI_QUESTIONARI!AN1649,ESITI_QUESTIONARI!AQ1649)))</f>
        <v/>
      </c>
    </row>
    <row r="1650" spans="1:8">
      <c r="A1650" t="str">
        <f>IF(ESITI_QUESTIONARI!A1650="","",TRIM(ESITI_QUESTIONARI!A1650))</f>
        <v/>
      </c>
      <c r="B1650" t="str">
        <f t="shared" si="26"/>
        <v/>
      </c>
      <c r="C1650" t="str">
        <f>IF(ESITI_QUESTIONARI!C1650="","",TRIM(ESITI_QUESTIONARI!C1650))</f>
        <v/>
      </c>
      <c r="D1650" t="str">
        <f>IFERROR(UPPER(TRIM(ESITI_QUESTIONARI!U1650)),"")</f>
        <v/>
      </c>
      <c r="E1650" t="str">
        <f>IFERROR(UPPER(TRIM(ESITI_QUESTIONARI!Y1650)),"")</f>
        <v/>
      </c>
      <c r="F1650" t="str">
        <f>IFERROR(UPPER(TRIM(ESITI_QUESTIONARI!AE1650)),"")</f>
        <v/>
      </c>
      <c r="G1650" t="str">
        <f>IFERROR(UPPER(TRIM(ESITI_QUESTIONARI!AI1650)),"")</f>
        <v/>
      </c>
      <c r="H1650" s="8" t="str">
        <f>IF(C1650="","",IF(ISERROR(AVERAGE(ESITI_QUESTIONARI!N1650:T1650,ESITI_QUESTIONARI!V1650:X1650,ESITI_QUESTIONARI!Z1650:AD1650,ESITI_QUESTIONARI!AF1650:AH1650,ESITI_QUESTIONARI!AJ1650:AL1650,ESITI_QUESTIONARI!AN1650,ESITI_QUESTIONARI!AQ1650)),"NON RISPONDE",AVERAGE(ESITI_QUESTIONARI!N1650:T1650,ESITI_QUESTIONARI!V1650:X1650,ESITI_QUESTIONARI!Z1650:AD1650,ESITI_QUESTIONARI!AF1650:AH1650,ESITI_QUESTIONARI!AJ1650:AL1650,ESITI_QUESTIONARI!AN1650,ESITI_QUESTIONARI!AQ1650)))</f>
        <v/>
      </c>
    </row>
    <row r="1651" spans="1:8">
      <c r="A1651" t="str">
        <f>IF(ESITI_QUESTIONARI!A1651="","",TRIM(ESITI_QUESTIONARI!A1651))</f>
        <v/>
      </c>
      <c r="B1651" t="str">
        <f t="shared" si="26"/>
        <v/>
      </c>
      <c r="C1651" t="str">
        <f>IF(ESITI_QUESTIONARI!C1651="","",TRIM(ESITI_QUESTIONARI!C1651))</f>
        <v/>
      </c>
      <c r="D1651" t="str">
        <f>IFERROR(UPPER(TRIM(ESITI_QUESTIONARI!U1651)),"")</f>
        <v/>
      </c>
      <c r="E1651" t="str">
        <f>IFERROR(UPPER(TRIM(ESITI_QUESTIONARI!Y1651)),"")</f>
        <v/>
      </c>
      <c r="F1651" t="str">
        <f>IFERROR(UPPER(TRIM(ESITI_QUESTIONARI!AE1651)),"")</f>
        <v/>
      </c>
      <c r="G1651" t="str">
        <f>IFERROR(UPPER(TRIM(ESITI_QUESTIONARI!AI1651)),"")</f>
        <v/>
      </c>
      <c r="H1651" s="8" t="str">
        <f>IF(C1651="","",IF(ISERROR(AVERAGE(ESITI_QUESTIONARI!N1651:T1651,ESITI_QUESTIONARI!V1651:X1651,ESITI_QUESTIONARI!Z1651:AD1651,ESITI_QUESTIONARI!AF1651:AH1651,ESITI_QUESTIONARI!AJ1651:AL1651,ESITI_QUESTIONARI!AN1651,ESITI_QUESTIONARI!AQ1651)),"NON RISPONDE",AVERAGE(ESITI_QUESTIONARI!N1651:T1651,ESITI_QUESTIONARI!V1651:X1651,ESITI_QUESTIONARI!Z1651:AD1651,ESITI_QUESTIONARI!AF1651:AH1651,ESITI_QUESTIONARI!AJ1651:AL1651,ESITI_QUESTIONARI!AN1651,ESITI_QUESTIONARI!AQ1651)))</f>
        <v/>
      </c>
    </row>
    <row r="1652" spans="1:8">
      <c r="A1652" t="str">
        <f>IF(ESITI_QUESTIONARI!A1652="","",TRIM(ESITI_QUESTIONARI!A1652))</f>
        <v/>
      </c>
      <c r="B1652" t="str">
        <f t="shared" si="26"/>
        <v/>
      </c>
      <c r="C1652" t="str">
        <f>IF(ESITI_QUESTIONARI!C1652="","",TRIM(ESITI_QUESTIONARI!C1652))</f>
        <v/>
      </c>
      <c r="D1652" t="str">
        <f>IFERROR(UPPER(TRIM(ESITI_QUESTIONARI!U1652)),"")</f>
        <v/>
      </c>
      <c r="E1652" t="str">
        <f>IFERROR(UPPER(TRIM(ESITI_QUESTIONARI!Y1652)),"")</f>
        <v/>
      </c>
      <c r="F1652" t="str">
        <f>IFERROR(UPPER(TRIM(ESITI_QUESTIONARI!AE1652)),"")</f>
        <v/>
      </c>
      <c r="G1652" t="str">
        <f>IFERROR(UPPER(TRIM(ESITI_QUESTIONARI!AI1652)),"")</f>
        <v/>
      </c>
      <c r="H1652" s="8" t="str">
        <f>IF(C1652="","",IF(ISERROR(AVERAGE(ESITI_QUESTIONARI!N1652:T1652,ESITI_QUESTIONARI!V1652:X1652,ESITI_QUESTIONARI!Z1652:AD1652,ESITI_QUESTIONARI!AF1652:AH1652,ESITI_QUESTIONARI!AJ1652:AL1652,ESITI_QUESTIONARI!AN1652,ESITI_QUESTIONARI!AQ1652)),"NON RISPONDE",AVERAGE(ESITI_QUESTIONARI!N1652:T1652,ESITI_QUESTIONARI!V1652:X1652,ESITI_QUESTIONARI!Z1652:AD1652,ESITI_QUESTIONARI!AF1652:AH1652,ESITI_QUESTIONARI!AJ1652:AL1652,ESITI_QUESTIONARI!AN1652,ESITI_QUESTIONARI!AQ1652)))</f>
        <v/>
      </c>
    </row>
    <row r="1653" spans="1:8">
      <c r="A1653" t="str">
        <f>IF(ESITI_QUESTIONARI!A1653="","",TRIM(ESITI_QUESTIONARI!A1653))</f>
        <v/>
      </c>
      <c r="B1653" t="str">
        <f t="shared" si="26"/>
        <v/>
      </c>
      <c r="C1653" t="str">
        <f>IF(ESITI_QUESTIONARI!C1653="","",TRIM(ESITI_QUESTIONARI!C1653))</f>
        <v/>
      </c>
      <c r="D1653" t="str">
        <f>IFERROR(UPPER(TRIM(ESITI_QUESTIONARI!U1653)),"")</f>
        <v/>
      </c>
      <c r="E1653" t="str">
        <f>IFERROR(UPPER(TRIM(ESITI_QUESTIONARI!Y1653)),"")</f>
        <v/>
      </c>
      <c r="F1653" t="str">
        <f>IFERROR(UPPER(TRIM(ESITI_QUESTIONARI!AE1653)),"")</f>
        <v/>
      </c>
      <c r="G1653" t="str">
        <f>IFERROR(UPPER(TRIM(ESITI_QUESTIONARI!AI1653)),"")</f>
        <v/>
      </c>
      <c r="H1653" s="8" t="str">
        <f>IF(C1653="","",IF(ISERROR(AVERAGE(ESITI_QUESTIONARI!N1653:T1653,ESITI_QUESTIONARI!V1653:X1653,ESITI_QUESTIONARI!Z1653:AD1653,ESITI_QUESTIONARI!AF1653:AH1653,ESITI_QUESTIONARI!AJ1653:AL1653,ESITI_QUESTIONARI!AN1653,ESITI_QUESTIONARI!AQ1653)),"NON RISPONDE",AVERAGE(ESITI_QUESTIONARI!N1653:T1653,ESITI_QUESTIONARI!V1653:X1653,ESITI_QUESTIONARI!Z1653:AD1653,ESITI_QUESTIONARI!AF1653:AH1653,ESITI_QUESTIONARI!AJ1653:AL1653,ESITI_QUESTIONARI!AN1653,ESITI_QUESTIONARI!AQ1653)))</f>
        <v/>
      </c>
    </row>
    <row r="1654" spans="1:8">
      <c r="A1654" t="str">
        <f>IF(ESITI_QUESTIONARI!A1654="","",TRIM(ESITI_QUESTIONARI!A1654))</f>
        <v/>
      </c>
      <c r="B1654" t="str">
        <f t="shared" si="26"/>
        <v/>
      </c>
      <c r="C1654" t="str">
        <f>IF(ESITI_QUESTIONARI!C1654="","",TRIM(ESITI_QUESTIONARI!C1654))</f>
        <v/>
      </c>
      <c r="D1654" t="str">
        <f>IFERROR(UPPER(TRIM(ESITI_QUESTIONARI!U1654)),"")</f>
        <v/>
      </c>
      <c r="E1654" t="str">
        <f>IFERROR(UPPER(TRIM(ESITI_QUESTIONARI!Y1654)),"")</f>
        <v/>
      </c>
      <c r="F1654" t="str">
        <f>IFERROR(UPPER(TRIM(ESITI_QUESTIONARI!AE1654)),"")</f>
        <v/>
      </c>
      <c r="G1654" t="str">
        <f>IFERROR(UPPER(TRIM(ESITI_QUESTIONARI!AI1654)),"")</f>
        <v/>
      </c>
      <c r="H1654" s="8" t="str">
        <f>IF(C1654="","",IF(ISERROR(AVERAGE(ESITI_QUESTIONARI!N1654:T1654,ESITI_QUESTIONARI!V1654:X1654,ESITI_QUESTIONARI!Z1654:AD1654,ESITI_QUESTIONARI!AF1654:AH1654,ESITI_QUESTIONARI!AJ1654:AL1654,ESITI_QUESTIONARI!AN1654,ESITI_QUESTIONARI!AQ1654)),"NON RISPONDE",AVERAGE(ESITI_QUESTIONARI!N1654:T1654,ESITI_QUESTIONARI!V1654:X1654,ESITI_QUESTIONARI!Z1654:AD1654,ESITI_QUESTIONARI!AF1654:AH1654,ESITI_QUESTIONARI!AJ1654:AL1654,ESITI_QUESTIONARI!AN1654,ESITI_QUESTIONARI!AQ1654)))</f>
        <v/>
      </c>
    </row>
    <row r="1655" spans="1:8">
      <c r="A1655" t="str">
        <f>IF(ESITI_QUESTIONARI!A1655="","",TRIM(ESITI_QUESTIONARI!A1655))</f>
        <v/>
      </c>
      <c r="B1655" t="str">
        <f t="shared" si="26"/>
        <v/>
      </c>
      <c r="C1655" t="str">
        <f>IF(ESITI_QUESTIONARI!C1655="","",TRIM(ESITI_QUESTIONARI!C1655))</f>
        <v/>
      </c>
      <c r="D1655" t="str">
        <f>IFERROR(UPPER(TRIM(ESITI_QUESTIONARI!U1655)),"")</f>
        <v/>
      </c>
      <c r="E1655" t="str">
        <f>IFERROR(UPPER(TRIM(ESITI_QUESTIONARI!Y1655)),"")</f>
        <v/>
      </c>
      <c r="F1655" t="str">
        <f>IFERROR(UPPER(TRIM(ESITI_QUESTIONARI!AE1655)),"")</f>
        <v/>
      </c>
      <c r="G1655" t="str">
        <f>IFERROR(UPPER(TRIM(ESITI_QUESTIONARI!AI1655)),"")</f>
        <v/>
      </c>
      <c r="H1655" s="8" t="str">
        <f>IF(C1655="","",IF(ISERROR(AVERAGE(ESITI_QUESTIONARI!N1655:T1655,ESITI_QUESTIONARI!V1655:X1655,ESITI_QUESTIONARI!Z1655:AD1655,ESITI_QUESTIONARI!AF1655:AH1655,ESITI_QUESTIONARI!AJ1655:AL1655,ESITI_QUESTIONARI!AN1655,ESITI_QUESTIONARI!AQ1655)),"NON RISPONDE",AVERAGE(ESITI_QUESTIONARI!N1655:T1655,ESITI_QUESTIONARI!V1655:X1655,ESITI_QUESTIONARI!Z1655:AD1655,ESITI_QUESTIONARI!AF1655:AH1655,ESITI_QUESTIONARI!AJ1655:AL1655,ESITI_QUESTIONARI!AN1655,ESITI_QUESTIONARI!AQ1655)))</f>
        <v/>
      </c>
    </row>
    <row r="1656" spans="1:8">
      <c r="A1656" t="str">
        <f>IF(ESITI_QUESTIONARI!A1656="","",TRIM(ESITI_QUESTIONARI!A1656))</f>
        <v/>
      </c>
      <c r="B1656" t="str">
        <f t="shared" si="26"/>
        <v/>
      </c>
      <c r="C1656" t="str">
        <f>IF(ESITI_QUESTIONARI!C1656="","",TRIM(ESITI_QUESTIONARI!C1656))</f>
        <v/>
      </c>
      <c r="D1656" t="str">
        <f>IFERROR(UPPER(TRIM(ESITI_QUESTIONARI!U1656)),"")</f>
        <v/>
      </c>
      <c r="E1656" t="str">
        <f>IFERROR(UPPER(TRIM(ESITI_QUESTIONARI!Y1656)),"")</f>
        <v/>
      </c>
      <c r="F1656" t="str">
        <f>IFERROR(UPPER(TRIM(ESITI_QUESTIONARI!AE1656)),"")</f>
        <v/>
      </c>
      <c r="G1656" t="str">
        <f>IFERROR(UPPER(TRIM(ESITI_QUESTIONARI!AI1656)),"")</f>
        <v/>
      </c>
      <c r="H1656" s="8" t="str">
        <f>IF(C1656="","",IF(ISERROR(AVERAGE(ESITI_QUESTIONARI!N1656:T1656,ESITI_QUESTIONARI!V1656:X1656,ESITI_QUESTIONARI!Z1656:AD1656,ESITI_QUESTIONARI!AF1656:AH1656,ESITI_QUESTIONARI!AJ1656:AL1656,ESITI_QUESTIONARI!AN1656,ESITI_QUESTIONARI!AQ1656)),"NON RISPONDE",AVERAGE(ESITI_QUESTIONARI!N1656:T1656,ESITI_QUESTIONARI!V1656:X1656,ESITI_QUESTIONARI!Z1656:AD1656,ESITI_QUESTIONARI!AF1656:AH1656,ESITI_QUESTIONARI!AJ1656:AL1656,ESITI_QUESTIONARI!AN1656,ESITI_QUESTIONARI!AQ1656)))</f>
        <v/>
      </c>
    </row>
    <row r="1657" spans="1:8">
      <c r="A1657" t="str">
        <f>IF(ESITI_QUESTIONARI!A1657="","",TRIM(ESITI_QUESTIONARI!A1657))</f>
        <v/>
      </c>
      <c r="B1657" t="str">
        <f t="shared" si="26"/>
        <v/>
      </c>
      <c r="C1657" t="str">
        <f>IF(ESITI_QUESTIONARI!C1657="","",TRIM(ESITI_QUESTIONARI!C1657))</f>
        <v/>
      </c>
      <c r="D1657" t="str">
        <f>IFERROR(UPPER(TRIM(ESITI_QUESTIONARI!U1657)),"")</f>
        <v/>
      </c>
      <c r="E1657" t="str">
        <f>IFERROR(UPPER(TRIM(ESITI_QUESTIONARI!Y1657)),"")</f>
        <v/>
      </c>
      <c r="F1657" t="str">
        <f>IFERROR(UPPER(TRIM(ESITI_QUESTIONARI!AE1657)),"")</f>
        <v/>
      </c>
      <c r="G1657" t="str">
        <f>IFERROR(UPPER(TRIM(ESITI_QUESTIONARI!AI1657)),"")</f>
        <v/>
      </c>
      <c r="H1657" s="8" t="str">
        <f>IF(C1657="","",IF(ISERROR(AVERAGE(ESITI_QUESTIONARI!N1657:T1657,ESITI_QUESTIONARI!V1657:X1657,ESITI_QUESTIONARI!Z1657:AD1657,ESITI_QUESTIONARI!AF1657:AH1657,ESITI_QUESTIONARI!AJ1657:AL1657,ESITI_QUESTIONARI!AN1657,ESITI_QUESTIONARI!AQ1657)),"NON RISPONDE",AVERAGE(ESITI_QUESTIONARI!N1657:T1657,ESITI_QUESTIONARI!V1657:X1657,ESITI_QUESTIONARI!Z1657:AD1657,ESITI_QUESTIONARI!AF1657:AH1657,ESITI_QUESTIONARI!AJ1657:AL1657,ESITI_QUESTIONARI!AN1657,ESITI_QUESTIONARI!AQ1657)))</f>
        <v/>
      </c>
    </row>
    <row r="1658" spans="1:8">
      <c r="A1658" t="str">
        <f>IF(ESITI_QUESTIONARI!A1658="","",TRIM(ESITI_QUESTIONARI!A1658))</f>
        <v/>
      </c>
      <c r="B1658" t="str">
        <f t="shared" si="26"/>
        <v/>
      </c>
      <c r="C1658" t="str">
        <f>IF(ESITI_QUESTIONARI!C1658="","",TRIM(ESITI_QUESTIONARI!C1658))</f>
        <v/>
      </c>
      <c r="D1658" t="str">
        <f>IFERROR(UPPER(TRIM(ESITI_QUESTIONARI!U1658)),"")</f>
        <v/>
      </c>
      <c r="E1658" t="str">
        <f>IFERROR(UPPER(TRIM(ESITI_QUESTIONARI!Y1658)),"")</f>
        <v/>
      </c>
      <c r="F1658" t="str">
        <f>IFERROR(UPPER(TRIM(ESITI_QUESTIONARI!AE1658)),"")</f>
        <v/>
      </c>
      <c r="G1658" t="str">
        <f>IFERROR(UPPER(TRIM(ESITI_QUESTIONARI!AI1658)),"")</f>
        <v/>
      </c>
      <c r="H1658" s="8" t="str">
        <f>IF(C1658="","",IF(ISERROR(AVERAGE(ESITI_QUESTIONARI!N1658:T1658,ESITI_QUESTIONARI!V1658:X1658,ESITI_QUESTIONARI!Z1658:AD1658,ESITI_QUESTIONARI!AF1658:AH1658,ESITI_QUESTIONARI!AJ1658:AL1658,ESITI_QUESTIONARI!AN1658,ESITI_QUESTIONARI!AQ1658)),"NON RISPONDE",AVERAGE(ESITI_QUESTIONARI!N1658:T1658,ESITI_QUESTIONARI!V1658:X1658,ESITI_QUESTIONARI!Z1658:AD1658,ESITI_QUESTIONARI!AF1658:AH1658,ESITI_QUESTIONARI!AJ1658:AL1658,ESITI_QUESTIONARI!AN1658,ESITI_QUESTIONARI!AQ1658)))</f>
        <v/>
      </c>
    </row>
    <row r="1659" spans="1:8">
      <c r="A1659" t="str">
        <f>IF(ESITI_QUESTIONARI!A1659="","",TRIM(ESITI_QUESTIONARI!A1659))</f>
        <v/>
      </c>
      <c r="B1659" t="str">
        <f t="shared" si="26"/>
        <v/>
      </c>
      <c r="C1659" t="str">
        <f>IF(ESITI_QUESTIONARI!C1659="","",TRIM(ESITI_QUESTIONARI!C1659))</f>
        <v/>
      </c>
      <c r="D1659" t="str">
        <f>IFERROR(UPPER(TRIM(ESITI_QUESTIONARI!U1659)),"")</f>
        <v/>
      </c>
      <c r="E1659" t="str">
        <f>IFERROR(UPPER(TRIM(ESITI_QUESTIONARI!Y1659)),"")</f>
        <v/>
      </c>
      <c r="F1659" t="str">
        <f>IFERROR(UPPER(TRIM(ESITI_QUESTIONARI!AE1659)),"")</f>
        <v/>
      </c>
      <c r="G1659" t="str">
        <f>IFERROR(UPPER(TRIM(ESITI_QUESTIONARI!AI1659)),"")</f>
        <v/>
      </c>
      <c r="H1659" s="8" t="str">
        <f>IF(C1659="","",IF(ISERROR(AVERAGE(ESITI_QUESTIONARI!N1659:T1659,ESITI_QUESTIONARI!V1659:X1659,ESITI_QUESTIONARI!Z1659:AD1659,ESITI_QUESTIONARI!AF1659:AH1659,ESITI_QUESTIONARI!AJ1659:AL1659,ESITI_QUESTIONARI!AN1659,ESITI_QUESTIONARI!AQ1659)),"NON RISPONDE",AVERAGE(ESITI_QUESTIONARI!N1659:T1659,ESITI_QUESTIONARI!V1659:X1659,ESITI_QUESTIONARI!Z1659:AD1659,ESITI_QUESTIONARI!AF1659:AH1659,ESITI_QUESTIONARI!AJ1659:AL1659,ESITI_QUESTIONARI!AN1659,ESITI_QUESTIONARI!AQ1659)))</f>
        <v/>
      </c>
    </row>
    <row r="1660" spans="1:8">
      <c r="A1660" t="str">
        <f>IF(ESITI_QUESTIONARI!A1660="","",TRIM(ESITI_QUESTIONARI!A1660))</f>
        <v/>
      </c>
      <c r="B1660" t="str">
        <f t="shared" si="26"/>
        <v/>
      </c>
      <c r="C1660" t="str">
        <f>IF(ESITI_QUESTIONARI!C1660="","",TRIM(ESITI_QUESTIONARI!C1660))</f>
        <v/>
      </c>
      <c r="D1660" t="str">
        <f>IFERROR(UPPER(TRIM(ESITI_QUESTIONARI!U1660)),"")</f>
        <v/>
      </c>
      <c r="E1660" t="str">
        <f>IFERROR(UPPER(TRIM(ESITI_QUESTIONARI!Y1660)),"")</f>
        <v/>
      </c>
      <c r="F1660" t="str">
        <f>IFERROR(UPPER(TRIM(ESITI_QUESTIONARI!AE1660)),"")</f>
        <v/>
      </c>
      <c r="G1660" t="str">
        <f>IFERROR(UPPER(TRIM(ESITI_QUESTIONARI!AI1660)),"")</f>
        <v/>
      </c>
      <c r="H1660" s="8" t="str">
        <f>IF(C1660="","",IF(ISERROR(AVERAGE(ESITI_QUESTIONARI!N1660:T1660,ESITI_QUESTIONARI!V1660:X1660,ESITI_QUESTIONARI!Z1660:AD1660,ESITI_QUESTIONARI!AF1660:AH1660,ESITI_QUESTIONARI!AJ1660:AL1660,ESITI_QUESTIONARI!AN1660,ESITI_QUESTIONARI!AQ1660)),"NON RISPONDE",AVERAGE(ESITI_QUESTIONARI!N1660:T1660,ESITI_QUESTIONARI!V1660:X1660,ESITI_QUESTIONARI!Z1660:AD1660,ESITI_QUESTIONARI!AF1660:AH1660,ESITI_QUESTIONARI!AJ1660:AL1660,ESITI_QUESTIONARI!AN1660,ESITI_QUESTIONARI!AQ1660)))</f>
        <v/>
      </c>
    </row>
    <row r="1661" spans="1:8">
      <c r="A1661" t="str">
        <f>IF(ESITI_QUESTIONARI!A1661="","",TRIM(ESITI_QUESTIONARI!A1661))</f>
        <v/>
      </c>
      <c r="B1661" t="str">
        <f t="shared" si="26"/>
        <v/>
      </c>
      <c r="C1661" t="str">
        <f>IF(ESITI_QUESTIONARI!C1661="","",TRIM(ESITI_QUESTIONARI!C1661))</f>
        <v/>
      </c>
      <c r="D1661" t="str">
        <f>IFERROR(UPPER(TRIM(ESITI_QUESTIONARI!U1661)),"")</f>
        <v/>
      </c>
      <c r="E1661" t="str">
        <f>IFERROR(UPPER(TRIM(ESITI_QUESTIONARI!Y1661)),"")</f>
        <v/>
      </c>
      <c r="F1661" t="str">
        <f>IFERROR(UPPER(TRIM(ESITI_QUESTIONARI!AE1661)),"")</f>
        <v/>
      </c>
      <c r="G1661" t="str">
        <f>IFERROR(UPPER(TRIM(ESITI_QUESTIONARI!AI1661)),"")</f>
        <v/>
      </c>
      <c r="H1661" s="8" t="str">
        <f>IF(C1661="","",IF(ISERROR(AVERAGE(ESITI_QUESTIONARI!N1661:T1661,ESITI_QUESTIONARI!V1661:X1661,ESITI_QUESTIONARI!Z1661:AD1661,ESITI_QUESTIONARI!AF1661:AH1661,ESITI_QUESTIONARI!AJ1661:AL1661,ESITI_QUESTIONARI!AN1661,ESITI_QUESTIONARI!AQ1661)),"NON RISPONDE",AVERAGE(ESITI_QUESTIONARI!N1661:T1661,ESITI_QUESTIONARI!V1661:X1661,ESITI_QUESTIONARI!Z1661:AD1661,ESITI_QUESTIONARI!AF1661:AH1661,ESITI_QUESTIONARI!AJ1661:AL1661,ESITI_QUESTIONARI!AN1661,ESITI_QUESTIONARI!AQ1661)))</f>
        <v/>
      </c>
    </row>
    <row r="1662" spans="1:8">
      <c r="A1662" t="str">
        <f>IF(ESITI_QUESTIONARI!A1662="","",TRIM(ESITI_QUESTIONARI!A1662))</f>
        <v/>
      </c>
      <c r="B1662" t="str">
        <f t="shared" si="26"/>
        <v/>
      </c>
      <c r="C1662" t="str">
        <f>IF(ESITI_QUESTIONARI!C1662="","",TRIM(ESITI_QUESTIONARI!C1662))</f>
        <v/>
      </c>
      <c r="D1662" t="str">
        <f>IFERROR(UPPER(TRIM(ESITI_QUESTIONARI!U1662)),"")</f>
        <v/>
      </c>
      <c r="E1662" t="str">
        <f>IFERROR(UPPER(TRIM(ESITI_QUESTIONARI!Y1662)),"")</f>
        <v/>
      </c>
      <c r="F1662" t="str">
        <f>IFERROR(UPPER(TRIM(ESITI_QUESTIONARI!AE1662)),"")</f>
        <v/>
      </c>
      <c r="G1662" t="str">
        <f>IFERROR(UPPER(TRIM(ESITI_QUESTIONARI!AI1662)),"")</f>
        <v/>
      </c>
      <c r="H1662" s="8" t="str">
        <f>IF(C1662="","",IF(ISERROR(AVERAGE(ESITI_QUESTIONARI!N1662:T1662,ESITI_QUESTIONARI!V1662:X1662,ESITI_QUESTIONARI!Z1662:AD1662,ESITI_QUESTIONARI!AF1662:AH1662,ESITI_QUESTIONARI!AJ1662:AL1662,ESITI_QUESTIONARI!AN1662,ESITI_QUESTIONARI!AQ1662)),"NON RISPONDE",AVERAGE(ESITI_QUESTIONARI!N1662:T1662,ESITI_QUESTIONARI!V1662:X1662,ESITI_QUESTIONARI!Z1662:AD1662,ESITI_QUESTIONARI!AF1662:AH1662,ESITI_QUESTIONARI!AJ1662:AL1662,ESITI_QUESTIONARI!AN1662,ESITI_QUESTIONARI!AQ1662)))</f>
        <v/>
      </c>
    </row>
    <row r="1663" spans="1:8">
      <c r="A1663" t="str">
        <f>IF(ESITI_QUESTIONARI!A1663="","",TRIM(ESITI_QUESTIONARI!A1663))</f>
        <v/>
      </c>
      <c r="B1663" t="str">
        <f t="shared" si="26"/>
        <v/>
      </c>
      <c r="C1663" t="str">
        <f>IF(ESITI_QUESTIONARI!C1663="","",TRIM(ESITI_QUESTIONARI!C1663))</f>
        <v/>
      </c>
      <c r="D1663" t="str">
        <f>IFERROR(UPPER(TRIM(ESITI_QUESTIONARI!U1663)),"")</f>
        <v/>
      </c>
      <c r="E1663" t="str">
        <f>IFERROR(UPPER(TRIM(ESITI_QUESTIONARI!Y1663)),"")</f>
        <v/>
      </c>
      <c r="F1663" t="str">
        <f>IFERROR(UPPER(TRIM(ESITI_QUESTIONARI!AE1663)),"")</f>
        <v/>
      </c>
      <c r="G1663" t="str">
        <f>IFERROR(UPPER(TRIM(ESITI_QUESTIONARI!AI1663)),"")</f>
        <v/>
      </c>
      <c r="H1663" s="8" t="str">
        <f>IF(C1663="","",IF(ISERROR(AVERAGE(ESITI_QUESTIONARI!N1663:T1663,ESITI_QUESTIONARI!V1663:X1663,ESITI_QUESTIONARI!Z1663:AD1663,ESITI_QUESTIONARI!AF1663:AH1663,ESITI_QUESTIONARI!AJ1663:AL1663,ESITI_QUESTIONARI!AN1663,ESITI_QUESTIONARI!AQ1663)),"NON RISPONDE",AVERAGE(ESITI_QUESTIONARI!N1663:T1663,ESITI_QUESTIONARI!V1663:X1663,ESITI_QUESTIONARI!Z1663:AD1663,ESITI_QUESTIONARI!AF1663:AH1663,ESITI_QUESTIONARI!AJ1663:AL1663,ESITI_QUESTIONARI!AN1663,ESITI_QUESTIONARI!AQ1663)))</f>
        <v/>
      </c>
    </row>
    <row r="1664" spans="1:8">
      <c r="A1664" t="str">
        <f>IF(ESITI_QUESTIONARI!A1664="","",TRIM(ESITI_QUESTIONARI!A1664))</f>
        <v/>
      </c>
      <c r="B1664" t="str">
        <f t="shared" si="26"/>
        <v/>
      </c>
      <c r="C1664" t="str">
        <f>IF(ESITI_QUESTIONARI!C1664="","",TRIM(ESITI_QUESTIONARI!C1664))</f>
        <v/>
      </c>
      <c r="D1664" t="str">
        <f>IFERROR(UPPER(TRIM(ESITI_QUESTIONARI!U1664)),"")</f>
        <v/>
      </c>
      <c r="E1664" t="str">
        <f>IFERROR(UPPER(TRIM(ESITI_QUESTIONARI!Y1664)),"")</f>
        <v/>
      </c>
      <c r="F1664" t="str">
        <f>IFERROR(UPPER(TRIM(ESITI_QUESTIONARI!AE1664)),"")</f>
        <v/>
      </c>
      <c r="G1664" t="str">
        <f>IFERROR(UPPER(TRIM(ESITI_QUESTIONARI!AI1664)),"")</f>
        <v/>
      </c>
      <c r="H1664" s="8" t="str">
        <f>IF(C1664="","",IF(ISERROR(AVERAGE(ESITI_QUESTIONARI!N1664:T1664,ESITI_QUESTIONARI!V1664:X1664,ESITI_QUESTIONARI!Z1664:AD1664,ESITI_QUESTIONARI!AF1664:AH1664,ESITI_QUESTIONARI!AJ1664:AL1664,ESITI_QUESTIONARI!AN1664,ESITI_QUESTIONARI!AQ1664)),"NON RISPONDE",AVERAGE(ESITI_QUESTIONARI!N1664:T1664,ESITI_QUESTIONARI!V1664:X1664,ESITI_QUESTIONARI!Z1664:AD1664,ESITI_QUESTIONARI!AF1664:AH1664,ESITI_QUESTIONARI!AJ1664:AL1664,ESITI_QUESTIONARI!AN1664,ESITI_QUESTIONARI!AQ1664)))</f>
        <v/>
      </c>
    </row>
    <row r="1665" spans="1:8">
      <c r="A1665" t="str">
        <f>IF(ESITI_QUESTIONARI!A1665="","",TRIM(ESITI_QUESTIONARI!A1665))</f>
        <v/>
      </c>
      <c r="B1665" t="str">
        <f t="shared" si="26"/>
        <v/>
      </c>
      <c r="C1665" t="str">
        <f>IF(ESITI_QUESTIONARI!C1665="","",TRIM(ESITI_QUESTIONARI!C1665))</f>
        <v/>
      </c>
      <c r="D1665" t="str">
        <f>IFERROR(UPPER(TRIM(ESITI_QUESTIONARI!U1665)),"")</f>
        <v/>
      </c>
      <c r="E1665" t="str">
        <f>IFERROR(UPPER(TRIM(ESITI_QUESTIONARI!Y1665)),"")</f>
        <v/>
      </c>
      <c r="F1665" t="str">
        <f>IFERROR(UPPER(TRIM(ESITI_QUESTIONARI!AE1665)),"")</f>
        <v/>
      </c>
      <c r="G1665" t="str">
        <f>IFERROR(UPPER(TRIM(ESITI_QUESTIONARI!AI1665)),"")</f>
        <v/>
      </c>
      <c r="H1665" s="8" t="str">
        <f>IF(C1665="","",IF(ISERROR(AVERAGE(ESITI_QUESTIONARI!N1665:T1665,ESITI_QUESTIONARI!V1665:X1665,ESITI_QUESTIONARI!Z1665:AD1665,ESITI_QUESTIONARI!AF1665:AH1665,ESITI_QUESTIONARI!AJ1665:AL1665,ESITI_QUESTIONARI!AN1665,ESITI_QUESTIONARI!AQ1665)),"NON RISPONDE",AVERAGE(ESITI_QUESTIONARI!N1665:T1665,ESITI_QUESTIONARI!V1665:X1665,ESITI_QUESTIONARI!Z1665:AD1665,ESITI_QUESTIONARI!AF1665:AH1665,ESITI_QUESTIONARI!AJ1665:AL1665,ESITI_QUESTIONARI!AN1665,ESITI_QUESTIONARI!AQ1665)))</f>
        <v/>
      </c>
    </row>
    <row r="1666" spans="1:8">
      <c r="A1666" t="str">
        <f>IF(ESITI_QUESTIONARI!A1666="","",TRIM(ESITI_QUESTIONARI!A1666))</f>
        <v/>
      </c>
      <c r="B1666" t="str">
        <f t="shared" si="26"/>
        <v/>
      </c>
      <c r="C1666" t="str">
        <f>IF(ESITI_QUESTIONARI!C1666="","",TRIM(ESITI_QUESTIONARI!C1666))</f>
        <v/>
      </c>
      <c r="D1666" t="str">
        <f>IFERROR(UPPER(TRIM(ESITI_QUESTIONARI!U1666)),"")</f>
        <v/>
      </c>
      <c r="E1666" t="str">
        <f>IFERROR(UPPER(TRIM(ESITI_QUESTIONARI!Y1666)),"")</f>
        <v/>
      </c>
      <c r="F1666" t="str">
        <f>IFERROR(UPPER(TRIM(ESITI_QUESTIONARI!AE1666)),"")</f>
        <v/>
      </c>
      <c r="G1666" t="str">
        <f>IFERROR(UPPER(TRIM(ESITI_QUESTIONARI!AI1666)),"")</f>
        <v/>
      </c>
      <c r="H1666" s="8" t="str">
        <f>IF(C1666="","",IF(ISERROR(AVERAGE(ESITI_QUESTIONARI!N1666:T1666,ESITI_QUESTIONARI!V1666:X1666,ESITI_QUESTIONARI!Z1666:AD1666,ESITI_QUESTIONARI!AF1666:AH1666,ESITI_QUESTIONARI!AJ1666:AL1666,ESITI_QUESTIONARI!AN1666,ESITI_QUESTIONARI!AQ1666)),"NON RISPONDE",AVERAGE(ESITI_QUESTIONARI!N1666:T1666,ESITI_QUESTIONARI!V1666:X1666,ESITI_QUESTIONARI!Z1666:AD1666,ESITI_QUESTIONARI!AF1666:AH1666,ESITI_QUESTIONARI!AJ1666:AL1666,ESITI_QUESTIONARI!AN1666,ESITI_QUESTIONARI!AQ1666)))</f>
        <v/>
      </c>
    </row>
    <row r="1667" spans="1:8">
      <c r="A1667" t="str">
        <f>IF(ESITI_QUESTIONARI!A1667="","",TRIM(ESITI_QUESTIONARI!A1667))</f>
        <v/>
      </c>
      <c r="B1667" t="str">
        <f t="shared" ref="B1667:B1730" si="27">IF(C1667="","",C1667)</f>
        <v/>
      </c>
      <c r="C1667" t="str">
        <f>IF(ESITI_QUESTIONARI!C1667="","",TRIM(ESITI_QUESTIONARI!C1667))</f>
        <v/>
      </c>
      <c r="D1667" t="str">
        <f>IFERROR(UPPER(TRIM(ESITI_QUESTIONARI!U1667)),"")</f>
        <v/>
      </c>
      <c r="E1667" t="str">
        <f>IFERROR(UPPER(TRIM(ESITI_QUESTIONARI!Y1667)),"")</f>
        <v/>
      </c>
      <c r="F1667" t="str">
        <f>IFERROR(UPPER(TRIM(ESITI_QUESTIONARI!AE1667)),"")</f>
        <v/>
      </c>
      <c r="G1667" t="str">
        <f>IFERROR(UPPER(TRIM(ESITI_QUESTIONARI!AI1667)),"")</f>
        <v/>
      </c>
      <c r="H1667" s="8" t="str">
        <f>IF(C1667="","",IF(ISERROR(AVERAGE(ESITI_QUESTIONARI!N1667:T1667,ESITI_QUESTIONARI!V1667:X1667,ESITI_QUESTIONARI!Z1667:AD1667,ESITI_QUESTIONARI!AF1667:AH1667,ESITI_QUESTIONARI!AJ1667:AL1667,ESITI_QUESTIONARI!AN1667,ESITI_QUESTIONARI!AQ1667)),"NON RISPONDE",AVERAGE(ESITI_QUESTIONARI!N1667:T1667,ESITI_QUESTIONARI!V1667:X1667,ESITI_QUESTIONARI!Z1667:AD1667,ESITI_QUESTIONARI!AF1667:AH1667,ESITI_QUESTIONARI!AJ1667:AL1667,ESITI_QUESTIONARI!AN1667,ESITI_QUESTIONARI!AQ1667)))</f>
        <v/>
      </c>
    </row>
    <row r="1668" spans="1:8">
      <c r="A1668" t="str">
        <f>IF(ESITI_QUESTIONARI!A1668="","",TRIM(ESITI_QUESTIONARI!A1668))</f>
        <v/>
      </c>
      <c r="B1668" t="str">
        <f t="shared" si="27"/>
        <v/>
      </c>
      <c r="C1668" t="str">
        <f>IF(ESITI_QUESTIONARI!C1668="","",TRIM(ESITI_QUESTIONARI!C1668))</f>
        <v/>
      </c>
      <c r="D1668" t="str">
        <f>IFERROR(UPPER(TRIM(ESITI_QUESTIONARI!U1668)),"")</f>
        <v/>
      </c>
      <c r="E1668" t="str">
        <f>IFERROR(UPPER(TRIM(ESITI_QUESTIONARI!Y1668)),"")</f>
        <v/>
      </c>
      <c r="F1668" t="str">
        <f>IFERROR(UPPER(TRIM(ESITI_QUESTIONARI!AE1668)),"")</f>
        <v/>
      </c>
      <c r="G1668" t="str">
        <f>IFERROR(UPPER(TRIM(ESITI_QUESTIONARI!AI1668)),"")</f>
        <v/>
      </c>
      <c r="H1668" s="8" t="str">
        <f>IF(C1668="","",IF(ISERROR(AVERAGE(ESITI_QUESTIONARI!N1668:T1668,ESITI_QUESTIONARI!V1668:X1668,ESITI_QUESTIONARI!Z1668:AD1668,ESITI_QUESTIONARI!AF1668:AH1668,ESITI_QUESTIONARI!AJ1668:AL1668,ESITI_QUESTIONARI!AN1668,ESITI_QUESTIONARI!AQ1668)),"NON RISPONDE",AVERAGE(ESITI_QUESTIONARI!N1668:T1668,ESITI_QUESTIONARI!V1668:X1668,ESITI_QUESTIONARI!Z1668:AD1668,ESITI_QUESTIONARI!AF1668:AH1668,ESITI_QUESTIONARI!AJ1668:AL1668,ESITI_QUESTIONARI!AN1668,ESITI_QUESTIONARI!AQ1668)))</f>
        <v/>
      </c>
    </row>
    <row r="1669" spans="1:8">
      <c r="A1669" t="str">
        <f>IF(ESITI_QUESTIONARI!A1669="","",TRIM(ESITI_QUESTIONARI!A1669))</f>
        <v/>
      </c>
      <c r="B1669" t="str">
        <f t="shared" si="27"/>
        <v/>
      </c>
      <c r="C1669" t="str">
        <f>IF(ESITI_QUESTIONARI!C1669="","",TRIM(ESITI_QUESTIONARI!C1669))</f>
        <v/>
      </c>
      <c r="D1669" t="str">
        <f>IFERROR(UPPER(TRIM(ESITI_QUESTIONARI!U1669)),"")</f>
        <v/>
      </c>
      <c r="E1669" t="str">
        <f>IFERROR(UPPER(TRIM(ESITI_QUESTIONARI!Y1669)),"")</f>
        <v/>
      </c>
      <c r="F1669" t="str">
        <f>IFERROR(UPPER(TRIM(ESITI_QUESTIONARI!AE1669)),"")</f>
        <v/>
      </c>
      <c r="G1669" t="str">
        <f>IFERROR(UPPER(TRIM(ESITI_QUESTIONARI!AI1669)),"")</f>
        <v/>
      </c>
      <c r="H1669" s="8" t="str">
        <f>IF(C1669="","",IF(ISERROR(AVERAGE(ESITI_QUESTIONARI!N1669:T1669,ESITI_QUESTIONARI!V1669:X1669,ESITI_QUESTIONARI!Z1669:AD1669,ESITI_QUESTIONARI!AF1669:AH1669,ESITI_QUESTIONARI!AJ1669:AL1669,ESITI_QUESTIONARI!AN1669,ESITI_QUESTIONARI!AQ1669)),"NON RISPONDE",AVERAGE(ESITI_QUESTIONARI!N1669:T1669,ESITI_QUESTIONARI!V1669:X1669,ESITI_QUESTIONARI!Z1669:AD1669,ESITI_QUESTIONARI!AF1669:AH1669,ESITI_QUESTIONARI!AJ1669:AL1669,ESITI_QUESTIONARI!AN1669,ESITI_QUESTIONARI!AQ1669)))</f>
        <v/>
      </c>
    </row>
    <row r="1670" spans="1:8">
      <c r="A1670" t="str">
        <f>IF(ESITI_QUESTIONARI!A1670="","",TRIM(ESITI_QUESTIONARI!A1670))</f>
        <v/>
      </c>
      <c r="B1670" t="str">
        <f t="shared" si="27"/>
        <v/>
      </c>
      <c r="C1670" t="str">
        <f>IF(ESITI_QUESTIONARI!C1670="","",TRIM(ESITI_QUESTIONARI!C1670))</f>
        <v/>
      </c>
      <c r="D1670" t="str">
        <f>IFERROR(UPPER(TRIM(ESITI_QUESTIONARI!U1670)),"")</f>
        <v/>
      </c>
      <c r="E1670" t="str">
        <f>IFERROR(UPPER(TRIM(ESITI_QUESTIONARI!Y1670)),"")</f>
        <v/>
      </c>
      <c r="F1670" t="str">
        <f>IFERROR(UPPER(TRIM(ESITI_QUESTIONARI!AE1670)),"")</f>
        <v/>
      </c>
      <c r="G1670" t="str">
        <f>IFERROR(UPPER(TRIM(ESITI_QUESTIONARI!AI1670)),"")</f>
        <v/>
      </c>
      <c r="H1670" s="8" t="str">
        <f>IF(C1670="","",IF(ISERROR(AVERAGE(ESITI_QUESTIONARI!N1670:T1670,ESITI_QUESTIONARI!V1670:X1670,ESITI_QUESTIONARI!Z1670:AD1670,ESITI_QUESTIONARI!AF1670:AH1670,ESITI_QUESTIONARI!AJ1670:AL1670,ESITI_QUESTIONARI!AN1670,ESITI_QUESTIONARI!AQ1670)),"NON RISPONDE",AVERAGE(ESITI_QUESTIONARI!N1670:T1670,ESITI_QUESTIONARI!V1670:X1670,ESITI_QUESTIONARI!Z1670:AD1670,ESITI_QUESTIONARI!AF1670:AH1670,ESITI_QUESTIONARI!AJ1670:AL1670,ESITI_QUESTIONARI!AN1670,ESITI_QUESTIONARI!AQ1670)))</f>
        <v/>
      </c>
    </row>
    <row r="1671" spans="1:8">
      <c r="A1671" t="str">
        <f>IF(ESITI_QUESTIONARI!A1671="","",TRIM(ESITI_QUESTIONARI!A1671))</f>
        <v/>
      </c>
      <c r="B1671" t="str">
        <f t="shared" si="27"/>
        <v/>
      </c>
      <c r="C1671" t="str">
        <f>IF(ESITI_QUESTIONARI!C1671="","",TRIM(ESITI_QUESTIONARI!C1671))</f>
        <v/>
      </c>
      <c r="D1671" t="str">
        <f>IFERROR(UPPER(TRIM(ESITI_QUESTIONARI!U1671)),"")</f>
        <v/>
      </c>
      <c r="E1671" t="str">
        <f>IFERROR(UPPER(TRIM(ESITI_QUESTIONARI!Y1671)),"")</f>
        <v/>
      </c>
      <c r="F1671" t="str">
        <f>IFERROR(UPPER(TRIM(ESITI_QUESTIONARI!AE1671)),"")</f>
        <v/>
      </c>
      <c r="G1671" t="str">
        <f>IFERROR(UPPER(TRIM(ESITI_QUESTIONARI!AI1671)),"")</f>
        <v/>
      </c>
      <c r="H1671" s="8" t="str">
        <f>IF(C1671="","",IF(ISERROR(AVERAGE(ESITI_QUESTIONARI!N1671:T1671,ESITI_QUESTIONARI!V1671:X1671,ESITI_QUESTIONARI!Z1671:AD1671,ESITI_QUESTIONARI!AF1671:AH1671,ESITI_QUESTIONARI!AJ1671:AL1671,ESITI_QUESTIONARI!AN1671,ESITI_QUESTIONARI!AQ1671)),"NON RISPONDE",AVERAGE(ESITI_QUESTIONARI!N1671:T1671,ESITI_QUESTIONARI!V1671:X1671,ESITI_QUESTIONARI!Z1671:AD1671,ESITI_QUESTIONARI!AF1671:AH1671,ESITI_QUESTIONARI!AJ1671:AL1671,ESITI_QUESTIONARI!AN1671,ESITI_QUESTIONARI!AQ1671)))</f>
        <v/>
      </c>
    </row>
    <row r="1672" spans="1:8">
      <c r="A1672" t="str">
        <f>IF(ESITI_QUESTIONARI!A1672="","",TRIM(ESITI_QUESTIONARI!A1672))</f>
        <v/>
      </c>
      <c r="B1672" t="str">
        <f t="shared" si="27"/>
        <v/>
      </c>
      <c r="C1672" t="str">
        <f>IF(ESITI_QUESTIONARI!C1672="","",TRIM(ESITI_QUESTIONARI!C1672))</f>
        <v/>
      </c>
      <c r="D1672" t="str">
        <f>IFERROR(UPPER(TRIM(ESITI_QUESTIONARI!U1672)),"")</f>
        <v/>
      </c>
      <c r="E1672" t="str">
        <f>IFERROR(UPPER(TRIM(ESITI_QUESTIONARI!Y1672)),"")</f>
        <v/>
      </c>
      <c r="F1672" t="str">
        <f>IFERROR(UPPER(TRIM(ESITI_QUESTIONARI!AE1672)),"")</f>
        <v/>
      </c>
      <c r="G1672" t="str">
        <f>IFERROR(UPPER(TRIM(ESITI_QUESTIONARI!AI1672)),"")</f>
        <v/>
      </c>
      <c r="H1672" s="8" t="str">
        <f>IF(C1672="","",IF(ISERROR(AVERAGE(ESITI_QUESTIONARI!N1672:T1672,ESITI_QUESTIONARI!V1672:X1672,ESITI_QUESTIONARI!Z1672:AD1672,ESITI_QUESTIONARI!AF1672:AH1672,ESITI_QUESTIONARI!AJ1672:AL1672,ESITI_QUESTIONARI!AN1672,ESITI_QUESTIONARI!AQ1672)),"NON RISPONDE",AVERAGE(ESITI_QUESTIONARI!N1672:T1672,ESITI_QUESTIONARI!V1672:X1672,ESITI_QUESTIONARI!Z1672:AD1672,ESITI_QUESTIONARI!AF1672:AH1672,ESITI_QUESTIONARI!AJ1672:AL1672,ESITI_QUESTIONARI!AN1672,ESITI_QUESTIONARI!AQ1672)))</f>
        <v/>
      </c>
    </row>
    <row r="1673" spans="1:8">
      <c r="A1673" t="str">
        <f>IF(ESITI_QUESTIONARI!A1673="","",TRIM(ESITI_QUESTIONARI!A1673))</f>
        <v/>
      </c>
      <c r="B1673" t="str">
        <f t="shared" si="27"/>
        <v/>
      </c>
      <c r="C1673" t="str">
        <f>IF(ESITI_QUESTIONARI!C1673="","",TRIM(ESITI_QUESTIONARI!C1673))</f>
        <v/>
      </c>
      <c r="D1673" t="str">
        <f>IFERROR(UPPER(TRIM(ESITI_QUESTIONARI!U1673)),"")</f>
        <v/>
      </c>
      <c r="E1673" t="str">
        <f>IFERROR(UPPER(TRIM(ESITI_QUESTIONARI!Y1673)),"")</f>
        <v/>
      </c>
      <c r="F1673" t="str">
        <f>IFERROR(UPPER(TRIM(ESITI_QUESTIONARI!AE1673)),"")</f>
        <v/>
      </c>
      <c r="G1673" t="str">
        <f>IFERROR(UPPER(TRIM(ESITI_QUESTIONARI!AI1673)),"")</f>
        <v/>
      </c>
      <c r="H1673" s="8" t="str">
        <f>IF(C1673="","",IF(ISERROR(AVERAGE(ESITI_QUESTIONARI!N1673:T1673,ESITI_QUESTIONARI!V1673:X1673,ESITI_QUESTIONARI!Z1673:AD1673,ESITI_QUESTIONARI!AF1673:AH1673,ESITI_QUESTIONARI!AJ1673:AL1673,ESITI_QUESTIONARI!AN1673,ESITI_QUESTIONARI!AQ1673)),"NON RISPONDE",AVERAGE(ESITI_QUESTIONARI!N1673:T1673,ESITI_QUESTIONARI!V1673:X1673,ESITI_QUESTIONARI!Z1673:AD1673,ESITI_QUESTIONARI!AF1673:AH1673,ESITI_QUESTIONARI!AJ1673:AL1673,ESITI_QUESTIONARI!AN1673,ESITI_QUESTIONARI!AQ1673)))</f>
        <v/>
      </c>
    </row>
    <row r="1674" spans="1:8">
      <c r="A1674" t="str">
        <f>IF(ESITI_QUESTIONARI!A1674="","",TRIM(ESITI_QUESTIONARI!A1674))</f>
        <v/>
      </c>
      <c r="B1674" t="str">
        <f t="shared" si="27"/>
        <v/>
      </c>
      <c r="C1674" t="str">
        <f>IF(ESITI_QUESTIONARI!C1674="","",TRIM(ESITI_QUESTIONARI!C1674))</f>
        <v/>
      </c>
      <c r="D1674" t="str">
        <f>IFERROR(UPPER(TRIM(ESITI_QUESTIONARI!U1674)),"")</f>
        <v/>
      </c>
      <c r="E1674" t="str">
        <f>IFERROR(UPPER(TRIM(ESITI_QUESTIONARI!Y1674)),"")</f>
        <v/>
      </c>
      <c r="F1674" t="str">
        <f>IFERROR(UPPER(TRIM(ESITI_QUESTIONARI!AE1674)),"")</f>
        <v/>
      </c>
      <c r="G1674" t="str">
        <f>IFERROR(UPPER(TRIM(ESITI_QUESTIONARI!AI1674)),"")</f>
        <v/>
      </c>
      <c r="H1674" s="8" t="str">
        <f>IF(C1674="","",IF(ISERROR(AVERAGE(ESITI_QUESTIONARI!N1674:T1674,ESITI_QUESTIONARI!V1674:X1674,ESITI_QUESTIONARI!Z1674:AD1674,ESITI_QUESTIONARI!AF1674:AH1674,ESITI_QUESTIONARI!AJ1674:AL1674,ESITI_QUESTIONARI!AN1674,ESITI_QUESTIONARI!AQ1674)),"NON RISPONDE",AVERAGE(ESITI_QUESTIONARI!N1674:T1674,ESITI_QUESTIONARI!V1674:X1674,ESITI_QUESTIONARI!Z1674:AD1674,ESITI_QUESTIONARI!AF1674:AH1674,ESITI_QUESTIONARI!AJ1674:AL1674,ESITI_QUESTIONARI!AN1674,ESITI_QUESTIONARI!AQ1674)))</f>
        <v/>
      </c>
    </row>
    <row r="1675" spans="1:8">
      <c r="A1675" t="str">
        <f>IF(ESITI_QUESTIONARI!A1675="","",TRIM(ESITI_QUESTIONARI!A1675))</f>
        <v/>
      </c>
      <c r="B1675" t="str">
        <f t="shared" si="27"/>
        <v/>
      </c>
      <c r="C1675" t="str">
        <f>IF(ESITI_QUESTIONARI!C1675="","",TRIM(ESITI_QUESTIONARI!C1675))</f>
        <v/>
      </c>
      <c r="D1675" t="str">
        <f>IFERROR(UPPER(TRIM(ESITI_QUESTIONARI!U1675)),"")</f>
        <v/>
      </c>
      <c r="E1675" t="str">
        <f>IFERROR(UPPER(TRIM(ESITI_QUESTIONARI!Y1675)),"")</f>
        <v/>
      </c>
      <c r="F1675" t="str">
        <f>IFERROR(UPPER(TRIM(ESITI_QUESTIONARI!AE1675)),"")</f>
        <v/>
      </c>
      <c r="G1675" t="str">
        <f>IFERROR(UPPER(TRIM(ESITI_QUESTIONARI!AI1675)),"")</f>
        <v/>
      </c>
      <c r="H1675" s="8" t="str">
        <f>IF(C1675="","",IF(ISERROR(AVERAGE(ESITI_QUESTIONARI!N1675:T1675,ESITI_QUESTIONARI!V1675:X1675,ESITI_QUESTIONARI!Z1675:AD1675,ESITI_QUESTIONARI!AF1675:AH1675,ESITI_QUESTIONARI!AJ1675:AL1675,ESITI_QUESTIONARI!AN1675,ESITI_QUESTIONARI!AQ1675)),"NON RISPONDE",AVERAGE(ESITI_QUESTIONARI!N1675:T1675,ESITI_QUESTIONARI!V1675:X1675,ESITI_QUESTIONARI!Z1675:AD1675,ESITI_QUESTIONARI!AF1675:AH1675,ESITI_QUESTIONARI!AJ1675:AL1675,ESITI_QUESTIONARI!AN1675,ESITI_QUESTIONARI!AQ1675)))</f>
        <v/>
      </c>
    </row>
    <row r="1676" spans="1:8">
      <c r="A1676" t="str">
        <f>IF(ESITI_QUESTIONARI!A1676="","",TRIM(ESITI_QUESTIONARI!A1676))</f>
        <v/>
      </c>
      <c r="B1676" t="str">
        <f t="shared" si="27"/>
        <v/>
      </c>
      <c r="C1676" t="str">
        <f>IF(ESITI_QUESTIONARI!C1676="","",TRIM(ESITI_QUESTIONARI!C1676))</f>
        <v/>
      </c>
      <c r="D1676" t="str">
        <f>IFERROR(UPPER(TRIM(ESITI_QUESTIONARI!U1676)),"")</f>
        <v/>
      </c>
      <c r="E1676" t="str">
        <f>IFERROR(UPPER(TRIM(ESITI_QUESTIONARI!Y1676)),"")</f>
        <v/>
      </c>
      <c r="F1676" t="str">
        <f>IFERROR(UPPER(TRIM(ESITI_QUESTIONARI!AE1676)),"")</f>
        <v/>
      </c>
      <c r="G1676" t="str">
        <f>IFERROR(UPPER(TRIM(ESITI_QUESTIONARI!AI1676)),"")</f>
        <v/>
      </c>
      <c r="H1676" s="8" t="str">
        <f>IF(C1676="","",IF(ISERROR(AVERAGE(ESITI_QUESTIONARI!N1676:T1676,ESITI_QUESTIONARI!V1676:X1676,ESITI_QUESTIONARI!Z1676:AD1676,ESITI_QUESTIONARI!AF1676:AH1676,ESITI_QUESTIONARI!AJ1676:AL1676,ESITI_QUESTIONARI!AN1676,ESITI_QUESTIONARI!AQ1676)),"NON RISPONDE",AVERAGE(ESITI_QUESTIONARI!N1676:T1676,ESITI_QUESTIONARI!V1676:X1676,ESITI_QUESTIONARI!Z1676:AD1676,ESITI_QUESTIONARI!AF1676:AH1676,ESITI_QUESTIONARI!AJ1676:AL1676,ESITI_QUESTIONARI!AN1676,ESITI_QUESTIONARI!AQ1676)))</f>
        <v/>
      </c>
    </row>
    <row r="1677" spans="1:8">
      <c r="A1677" t="str">
        <f>IF(ESITI_QUESTIONARI!A1677="","",TRIM(ESITI_QUESTIONARI!A1677))</f>
        <v/>
      </c>
      <c r="B1677" t="str">
        <f t="shared" si="27"/>
        <v/>
      </c>
      <c r="C1677" t="str">
        <f>IF(ESITI_QUESTIONARI!C1677="","",TRIM(ESITI_QUESTIONARI!C1677))</f>
        <v/>
      </c>
      <c r="D1677" t="str">
        <f>IFERROR(UPPER(TRIM(ESITI_QUESTIONARI!U1677)),"")</f>
        <v/>
      </c>
      <c r="E1677" t="str">
        <f>IFERROR(UPPER(TRIM(ESITI_QUESTIONARI!Y1677)),"")</f>
        <v/>
      </c>
      <c r="F1677" t="str">
        <f>IFERROR(UPPER(TRIM(ESITI_QUESTIONARI!AE1677)),"")</f>
        <v/>
      </c>
      <c r="G1677" t="str">
        <f>IFERROR(UPPER(TRIM(ESITI_QUESTIONARI!AI1677)),"")</f>
        <v/>
      </c>
      <c r="H1677" s="8" t="str">
        <f>IF(C1677="","",IF(ISERROR(AVERAGE(ESITI_QUESTIONARI!N1677:T1677,ESITI_QUESTIONARI!V1677:X1677,ESITI_QUESTIONARI!Z1677:AD1677,ESITI_QUESTIONARI!AF1677:AH1677,ESITI_QUESTIONARI!AJ1677:AL1677,ESITI_QUESTIONARI!AN1677,ESITI_QUESTIONARI!AQ1677)),"NON RISPONDE",AVERAGE(ESITI_QUESTIONARI!N1677:T1677,ESITI_QUESTIONARI!V1677:X1677,ESITI_QUESTIONARI!Z1677:AD1677,ESITI_QUESTIONARI!AF1677:AH1677,ESITI_QUESTIONARI!AJ1677:AL1677,ESITI_QUESTIONARI!AN1677,ESITI_QUESTIONARI!AQ1677)))</f>
        <v/>
      </c>
    </row>
    <row r="1678" spans="1:8">
      <c r="A1678" t="str">
        <f>IF(ESITI_QUESTIONARI!A1678="","",TRIM(ESITI_QUESTIONARI!A1678))</f>
        <v/>
      </c>
      <c r="B1678" t="str">
        <f t="shared" si="27"/>
        <v/>
      </c>
      <c r="C1678" t="str">
        <f>IF(ESITI_QUESTIONARI!C1678="","",TRIM(ESITI_QUESTIONARI!C1678))</f>
        <v/>
      </c>
      <c r="D1678" t="str">
        <f>IFERROR(UPPER(TRIM(ESITI_QUESTIONARI!U1678)),"")</f>
        <v/>
      </c>
      <c r="E1678" t="str">
        <f>IFERROR(UPPER(TRIM(ESITI_QUESTIONARI!Y1678)),"")</f>
        <v/>
      </c>
      <c r="F1678" t="str">
        <f>IFERROR(UPPER(TRIM(ESITI_QUESTIONARI!AE1678)),"")</f>
        <v/>
      </c>
      <c r="G1678" t="str">
        <f>IFERROR(UPPER(TRIM(ESITI_QUESTIONARI!AI1678)),"")</f>
        <v/>
      </c>
      <c r="H1678" s="8" t="str">
        <f>IF(C1678="","",IF(ISERROR(AVERAGE(ESITI_QUESTIONARI!N1678:T1678,ESITI_QUESTIONARI!V1678:X1678,ESITI_QUESTIONARI!Z1678:AD1678,ESITI_QUESTIONARI!AF1678:AH1678,ESITI_QUESTIONARI!AJ1678:AL1678,ESITI_QUESTIONARI!AN1678,ESITI_QUESTIONARI!AQ1678)),"NON RISPONDE",AVERAGE(ESITI_QUESTIONARI!N1678:T1678,ESITI_QUESTIONARI!V1678:X1678,ESITI_QUESTIONARI!Z1678:AD1678,ESITI_QUESTIONARI!AF1678:AH1678,ESITI_QUESTIONARI!AJ1678:AL1678,ESITI_QUESTIONARI!AN1678,ESITI_QUESTIONARI!AQ1678)))</f>
        <v/>
      </c>
    </row>
    <row r="1679" spans="1:8">
      <c r="A1679" t="str">
        <f>IF(ESITI_QUESTIONARI!A1679="","",TRIM(ESITI_QUESTIONARI!A1679))</f>
        <v/>
      </c>
      <c r="B1679" t="str">
        <f t="shared" si="27"/>
        <v/>
      </c>
      <c r="C1679" t="str">
        <f>IF(ESITI_QUESTIONARI!C1679="","",TRIM(ESITI_QUESTIONARI!C1679))</f>
        <v/>
      </c>
      <c r="D1679" t="str">
        <f>IFERROR(UPPER(TRIM(ESITI_QUESTIONARI!U1679)),"")</f>
        <v/>
      </c>
      <c r="E1679" t="str">
        <f>IFERROR(UPPER(TRIM(ESITI_QUESTIONARI!Y1679)),"")</f>
        <v/>
      </c>
      <c r="F1679" t="str">
        <f>IFERROR(UPPER(TRIM(ESITI_QUESTIONARI!AE1679)),"")</f>
        <v/>
      </c>
      <c r="G1679" t="str">
        <f>IFERROR(UPPER(TRIM(ESITI_QUESTIONARI!AI1679)),"")</f>
        <v/>
      </c>
      <c r="H1679" s="8" t="str">
        <f>IF(C1679="","",IF(ISERROR(AVERAGE(ESITI_QUESTIONARI!N1679:T1679,ESITI_QUESTIONARI!V1679:X1679,ESITI_QUESTIONARI!Z1679:AD1679,ESITI_QUESTIONARI!AF1679:AH1679,ESITI_QUESTIONARI!AJ1679:AL1679,ESITI_QUESTIONARI!AN1679,ESITI_QUESTIONARI!AQ1679)),"NON RISPONDE",AVERAGE(ESITI_QUESTIONARI!N1679:T1679,ESITI_QUESTIONARI!V1679:X1679,ESITI_QUESTIONARI!Z1679:AD1679,ESITI_QUESTIONARI!AF1679:AH1679,ESITI_QUESTIONARI!AJ1679:AL1679,ESITI_QUESTIONARI!AN1679,ESITI_QUESTIONARI!AQ1679)))</f>
        <v/>
      </c>
    </row>
    <row r="1680" spans="1:8">
      <c r="A1680" t="str">
        <f>IF(ESITI_QUESTIONARI!A1680="","",TRIM(ESITI_QUESTIONARI!A1680))</f>
        <v/>
      </c>
      <c r="B1680" t="str">
        <f t="shared" si="27"/>
        <v/>
      </c>
      <c r="C1680" t="str">
        <f>IF(ESITI_QUESTIONARI!C1680="","",TRIM(ESITI_QUESTIONARI!C1680))</f>
        <v/>
      </c>
      <c r="D1680" t="str">
        <f>IFERROR(UPPER(TRIM(ESITI_QUESTIONARI!U1680)),"")</f>
        <v/>
      </c>
      <c r="E1680" t="str">
        <f>IFERROR(UPPER(TRIM(ESITI_QUESTIONARI!Y1680)),"")</f>
        <v/>
      </c>
      <c r="F1680" t="str">
        <f>IFERROR(UPPER(TRIM(ESITI_QUESTIONARI!AE1680)),"")</f>
        <v/>
      </c>
      <c r="G1680" t="str">
        <f>IFERROR(UPPER(TRIM(ESITI_QUESTIONARI!AI1680)),"")</f>
        <v/>
      </c>
      <c r="H1680" s="8" t="str">
        <f>IF(C1680="","",IF(ISERROR(AVERAGE(ESITI_QUESTIONARI!N1680:T1680,ESITI_QUESTIONARI!V1680:X1680,ESITI_QUESTIONARI!Z1680:AD1680,ESITI_QUESTIONARI!AF1680:AH1680,ESITI_QUESTIONARI!AJ1680:AL1680,ESITI_QUESTIONARI!AN1680,ESITI_QUESTIONARI!AQ1680)),"NON RISPONDE",AVERAGE(ESITI_QUESTIONARI!N1680:T1680,ESITI_QUESTIONARI!V1680:X1680,ESITI_QUESTIONARI!Z1680:AD1680,ESITI_QUESTIONARI!AF1680:AH1680,ESITI_QUESTIONARI!AJ1680:AL1680,ESITI_QUESTIONARI!AN1680,ESITI_QUESTIONARI!AQ1680)))</f>
        <v/>
      </c>
    </row>
    <row r="1681" spans="1:8">
      <c r="A1681" t="str">
        <f>IF(ESITI_QUESTIONARI!A1681="","",TRIM(ESITI_QUESTIONARI!A1681))</f>
        <v/>
      </c>
      <c r="B1681" t="str">
        <f t="shared" si="27"/>
        <v/>
      </c>
      <c r="C1681" t="str">
        <f>IF(ESITI_QUESTIONARI!C1681="","",TRIM(ESITI_QUESTIONARI!C1681))</f>
        <v/>
      </c>
      <c r="D1681" t="str">
        <f>IFERROR(UPPER(TRIM(ESITI_QUESTIONARI!U1681)),"")</f>
        <v/>
      </c>
      <c r="E1681" t="str">
        <f>IFERROR(UPPER(TRIM(ESITI_QUESTIONARI!Y1681)),"")</f>
        <v/>
      </c>
      <c r="F1681" t="str">
        <f>IFERROR(UPPER(TRIM(ESITI_QUESTIONARI!AE1681)),"")</f>
        <v/>
      </c>
      <c r="G1681" t="str">
        <f>IFERROR(UPPER(TRIM(ESITI_QUESTIONARI!AI1681)),"")</f>
        <v/>
      </c>
      <c r="H1681" s="8" t="str">
        <f>IF(C1681="","",IF(ISERROR(AVERAGE(ESITI_QUESTIONARI!N1681:T1681,ESITI_QUESTIONARI!V1681:X1681,ESITI_QUESTIONARI!Z1681:AD1681,ESITI_QUESTIONARI!AF1681:AH1681,ESITI_QUESTIONARI!AJ1681:AL1681,ESITI_QUESTIONARI!AN1681,ESITI_QUESTIONARI!AQ1681)),"NON RISPONDE",AVERAGE(ESITI_QUESTIONARI!N1681:T1681,ESITI_QUESTIONARI!V1681:X1681,ESITI_QUESTIONARI!Z1681:AD1681,ESITI_QUESTIONARI!AF1681:AH1681,ESITI_QUESTIONARI!AJ1681:AL1681,ESITI_QUESTIONARI!AN1681,ESITI_QUESTIONARI!AQ1681)))</f>
        <v/>
      </c>
    </row>
    <row r="1682" spans="1:8">
      <c r="A1682" t="str">
        <f>IF(ESITI_QUESTIONARI!A1682="","",TRIM(ESITI_QUESTIONARI!A1682))</f>
        <v/>
      </c>
      <c r="B1682" t="str">
        <f t="shared" si="27"/>
        <v/>
      </c>
      <c r="C1682" t="str">
        <f>IF(ESITI_QUESTIONARI!C1682="","",TRIM(ESITI_QUESTIONARI!C1682))</f>
        <v/>
      </c>
      <c r="D1682" t="str">
        <f>IFERROR(UPPER(TRIM(ESITI_QUESTIONARI!U1682)),"")</f>
        <v/>
      </c>
      <c r="E1682" t="str">
        <f>IFERROR(UPPER(TRIM(ESITI_QUESTIONARI!Y1682)),"")</f>
        <v/>
      </c>
      <c r="F1682" t="str">
        <f>IFERROR(UPPER(TRIM(ESITI_QUESTIONARI!AE1682)),"")</f>
        <v/>
      </c>
      <c r="G1682" t="str">
        <f>IFERROR(UPPER(TRIM(ESITI_QUESTIONARI!AI1682)),"")</f>
        <v/>
      </c>
      <c r="H1682" s="8" t="str">
        <f>IF(C1682="","",IF(ISERROR(AVERAGE(ESITI_QUESTIONARI!N1682:T1682,ESITI_QUESTIONARI!V1682:X1682,ESITI_QUESTIONARI!Z1682:AD1682,ESITI_QUESTIONARI!AF1682:AH1682,ESITI_QUESTIONARI!AJ1682:AL1682,ESITI_QUESTIONARI!AN1682,ESITI_QUESTIONARI!AQ1682)),"NON RISPONDE",AVERAGE(ESITI_QUESTIONARI!N1682:T1682,ESITI_QUESTIONARI!V1682:X1682,ESITI_QUESTIONARI!Z1682:AD1682,ESITI_QUESTIONARI!AF1682:AH1682,ESITI_QUESTIONARI!AJ1682:AL1682,ESITI_QUESTIONARI!AN1682,ESITI_QUESTIONARI!AQ1682)))</f>
        <v/>
      </c>
    </row>
    <row r="1683" spans="1:8">
      <c r="A1683" t="str">
        <f>IF(ESITI_QUESTIONARI!A1683="","",TRIM(ESITI_QUESTIONARI!A1683))</f>
        <v/>
      </c>
      <c r="B1683" t="str">
        <f t="shared" si="27"/>
        <v/>
      </c>
      <c r="C1683" t="str">
        <f>IF(ESITI_QUESTIONARI!C1683="","",TRIM(ESITI_QUESTIONARI!C1683))</f>
        <v/>
      </c>
      <c r="D1683" t="str">
        <f>IFERROR(UPPER(TRIM(ESITI_QUESTIONARI!U1683)),"")</f>
        <v/>
      </c>
      <c r="E1683" t="str">
        <f>IFERROR(UPPER(TRIM(ESITI_QUESTIONARI!Y1683)),"")</f>
        <v/>
      </c>
      <c r="F1683" t="str">
        <f>IFERROR(UPPER(TRIM(ESITI_QUESTIONARI!AE1683)),"")</f>
        <v/>
      </c>
      <c r="G1683" t="str">
        <f>IFERROR(UPPER(TRIM(ESITI_QUESTIONARI!AI1683)),"")</f>
        <v/>
      </c>
      <c r="H1683" s="8" t="str">
        <f>IF(C1683="","",IF(ISERROR(AVERAGE(ESITI_QUESTIONARI!N1683:T1683,ESITI_QUESTIONARI!V1683:X1683,ESITI_QUESTIONARI!Z1683:AD1683,ESITI_QUESTIONARI!AF1683:AH1683,ESITI_QUESTIONARI!AJ1683:AL1683,ESITI_QUESTIONARI!AN1683,ESITI_QUESTIONARI!AQ1683)),"NON RISPONDE",AVERAGE(ESITI_QUESTIONARI!N1683:T1683,ESITI_QUESTIONARI!V1683:X1683,ESITI_QUESTIONARI!Z1683:AD1683,ESITI_QUESTIONARI!AF1683:AH1683,ESITI_QUESTIONARI!AJ1683:AL1683,ESITI_QUESTIONARI!AN1683,ESITI_QUESTIONARI!AQ1683)))</f>
        <v/>
      </c>
    </row>
    <row r="1684" spans="1:8">
      <c r="A1684" t="str">
        <f>IF(ESITI_QUESTIONARI!A1684="","",TRIM(ESITI_QUESTIONARI!A1684))</f>
        <v/>
      </c>
      <c r="B1684" t="str">
        <f t="shared" si="27"/>
        <v/>
      </c>
      <c r="C1684" t="str">
        <f>IF(ESITI_QUESTIONARI!C1684="","",TRIM(ESITI_QUESTIONARI!C1684))</f>
        <v/>
      </c>
      <c r="D1684" t="str">
        <f>IFERROR(UPPER(TRIM(ESITI_QUESTIONARI!U1684)),"")</f>
        <v/>
      </c>
      <c r="E1684" t="str">
        <f>IFERROR(UPPER(TRIM(ESITI_QUESTIONARI!Y1684)),"")</f>
        <v/>
      </c>
      <c r="F1684" t="str">
        <f>IFERROR(UPPER(TRIM(ESITI_QUESTIONARI!AE1684)),"")</f>
        <v/>
      </c>
      <c r="G1684" t="str">
        <f>IFERROR(UPPER(TRIM(ESITI_QUESTIONARI!AI1684)),"")</f>
        <v/>
      </c>
      <c r="H1684" s="8" t="str">
        <f>IF(C1684="","",IF(ISERROR(AVERAGE(ESITI_QUESTIONARI!N1684:T1684,ESITI_QUESTIONARI!V1684:X1684,ESITI_QUESTIONARI!Z1684:AD1684,ESITI_QUESTIONARI!AF1684:AH1684,ESITI_QUESTIONARI!AJ1684:AL1684,ESITI_QUESTIONARI!AN1684,ESITI_QUESTIONARI!AQ1684)),"NON RISPONDE",AVERAGE(ESITI_QUESTIONARI!N1684:T1684,ESITI_QUESTIONARI!V1684:X1684,ESITI_QUESTIONARI!Z1684:AD1684,ESITI_QUESTIONARI!AF1684:AH1684,ESITI_QUESTIONARI!AJ1684:AL1684,ESITI_QUESTIONARI!AN1684,ESITI_QUESTIONARI!AQ1684)))</f>
        <v/>
      </c>
    </row>
    <row r="1685" spans="1:8">
      <c r="A1685" t="str">
        <f>IF(ESITI_QUESTIONARI!A1685="","",TRIM(ESITI_QUESTIONARI!A1685))</f>
        <v/>
      </c>
      <c r="B1685" t="str">
        <f t="shared" si="27"/>
        <v/>
      </c>
      <c r="C1685" t="str">
        <f>IF(ESITI_QUESTIONARI!C1685="","",TRIM(ESITI_QUESTIONARI!C1685))</f>
        <v/>
      </c>
      <c r="D1685" t="str">
        <f>IFERROR(UPPER(TRIM(ESITI_QUESTIONARI!U1685)),"")</f>
        <v/>
      </c>
      <c r="E1685" t="str">
        <f>IFERROR(UPPER(TRIM(ESITI_QUESTIONARI!Y1685)),"")</f>
        <v/>
      </c>
      <c r="F1685" t="str">
        <f>IFERROR(UPPER(TRIM(ESITI_QUESTIONARI!AE1685)),"")</f>
        <v/>
      </c>
      <c r="G1685" t="str">
        <f>IFERROR(UPPER(TRIM(ESITI_QUESTIONARI!AI1685)),"")</f>
        <v/>
      </c>
      <c r="H1685" s="8" t="str">
        <f>IF(C1685="","",IF(ISERROR(AVERAGE(ESITI_QUESTIONARI!N1685:T1685,ESITI_QUESTIONARI!V1685:X1685,ESITI_QUESTIONARI!Z1685:AD1685,ESITI_QUESTIONARI!AF1685:AH1685,ESITI_QUESTIONARI!AJ1685:AL1685,ESITI_QUESTIONARI!AN1685,ESITI_QUESTIONARI!AQ1685)),"NON RISPONDE",AVERAGE(ESITI_QUESTIONARI!N1685:T1685,ESITI_QUESTIONARI!V1685:X1685,ESITI_QUESTIONARI!Z1685:AD1685,ESITI_QUESTIONARI!AF1685:AH1685,ESITI_QUESTIONARI!AJ1685:AL1685,ESITI_QUESTIONARI!AN1685,ESITI_QUESTIONARI!AQ1685)))</f>
        <v/>
      </c>
    </row>
    <row r="1686" spans="1:8">
      <c r="A1686" t="str">
        <f>IF(ESITI_QUESTIONARI!A1686="","",TRIM(ESITI_QUESTIONARI!A1686))</f>
        <v/>
      </c>
      <c r="B1686" t="str">
        <f t="shared" si="27"/>
        <v/>
      </c>
      <c r="C1686" t="str">
        <f>IF(ESITI_QUESTIONARI!C1686="","",TRIM(ESITI_QUESTIONARI!C1686))</f>
        <v/>
      </c>
      <c r="D1686" t="str">
        <f>IFERROR(UPPER(TRIM(ESITI_QUESTIONARI!U1686)),"")</f>
        <v/>
      </c>
      <c r="E1686" t="str">
        <f>IFERROR(UPPER(TRIM(ESITI_QUESTIONARI!Y1686)),"")</f>
        <v/>
      </c>
      <c r="F1686" t="str">
        <f>IFERROR(UPPER(TRIM(ESITI_QUESTIONARI!AE1686)),"")</f>
        <v/>
      </c>
      <c r="G1686" t="str">
        <f>IFERROR(UPPER(TRIM(ESITI_QUESTIONARI!AI1686)),"")</f>
        <v/>
      </c>
      <c r="H1686" s="8" t="str">
        <f>IF(C1686="","",IF(ISERROR(AVERAGE(ESITI_QUESTIONARI!N1686:T1686,ESITI_QUESTIONARI!V1686:X1686,ESITI_QUESTIONARI!Z1686:AD1686,ESITI_QUESTIONARI!AF1686:AH1686,ESITI_QUESTIONARI!AJ1686:AL1686,ESITI_QUESTIONARI!AN1686,ESITI_QUESTIONARI!AQ1686)),"NON RISPONDE",AVERAGE(ESITI_QUESTIONARI!N1686:T1686,ESITI_QUESTIONARI!V1686:X1686,ESITI_QUESTIONARI!Z1686:AD1686,ESITI_QUESTIONARI!AF1686:AH1686,ESITI_QUESTIONARI!AJ1686:AL1686,ESITI_QUESTIONARI!AN1686,ESITI_QUESTIONARI!AQ1686)))</f>
        <v/>
      </c>
    </row>
    <row r="1687" spans="1:8">
      <c r="A1687" t="str">
        <f>IF(ESITI_QUESTIONARI!A1687="","",TRIM(ESITI_QUESTIONARI!A1687))</f>
        <v/>
      </c>
      <c r="B1687" t="str">
        <f t="shared" si="27"/>
        <v/>
      </c>
      <c r="C1687" t="str">
        <f>IF(ESITI_QUESTIONARI!C1687="","",TRIM(ESITI_QUESTIONARI!C1687))</f>
        <v/>
      </c>
      <c r="D1687" t="str">
        <f>IFERROR(UPPER(TRIM(ESITI_QUESTIONARI!U1687)),"")</f>
        <v/>
      </c>
      <c r="E1687" t="str">
        <f>IFERROR(UPPER(TRIM(ESITI_QUESTIONARI!Y1687)),"")</f>
        <v/>
      </c>
      <c r="F1687" t="str">
        <f>IFERROR(UPPER(TRIM(ESITI_QUESTIONARI!AE1687)),"")</f>
        <v/>
      </c>
      <c r="G1687" t="str">
        <f>IFERROR(UPPER(TRIM(ESITI_QUESTIONARI!AI1687)),"")</f>
        <v/>
      </c>
      <c r="H1687" s="8" t="str">
        <f>IF(C1687="","",IF(ISERROR(AVERAGE(ESITI_QUESTIONARI!N1687:T1687,ESITI_QUESTIONARI!V1687:X1687,ESITI_QUESTIONARI!Z1687:AD1687,ESITI_QUESTIONARI!AF1687:AH1687,ESITI_QUESTIONARI!AJ1687:AL1687,ESITI_QUESTIONARI!AN1687,ESITI_QUESTIONARI!AQ1687)),"NON RISPONDE",AVERAGE(ESITI_QUESTIONARI!N1687:T1687,ESITI_QUESTIONARI!V1687:X1687,ESITI_QUESTIONARI!Z1687:AD1687,ESITI_QUESTIONARI!AF1687:AH1687,ESITI_QUESTIONARI!AJ1687:AL1687,ESITI_QUESTIONARI!AN1687,ESITI_QUESTIONARI!AQ1687)))</f>
        <v/>
      </c>
    </row>
    <row r="1688" spans="1:8">
      <c r="A1688" t="str">
        <f>IF(ESITI_QUESTIONARI!A1688="","",TRIM(ESITI_QUESTIONARI!A1688))</f>
        <v/>
      </c>
      <c r="B1688" t="str">
        <f t="shared" si="27"/>
        <v/>
      </c>
      <c r="C1688" t="str">
        <f>IF(ESITI_QUESTIONARI!C1688="","",TRIM(ESITI_QUESTIONARI!C1688))</f>
        <v/>
      </c>
      <c r="D1688" t="str">
        <f>IFERROR(UPPER(TRIM(ESITI_QUESTIONARI!U1688)),"")</f>
        <v/>
      </c>
      <c r="E1688" t="str">
        <f>IFERROR(UPPER(TRIM(ESITI_QUESTIONARI!Y1688)),"")</f>
        <v/>
      </c>
      <c r="F1688" t="str">
        <f>IFERROR(UPPER(TRIM(ESITI_QUESTIONARI!AE1688)),"")</f>
        <v/>
      </c>
      <c r="G1688" t="str">
        <f>IFERROR(UPPER(TRIM(ESITI_QUESTIONARI!AI1688)),"")</f>
        <v/>
      </c>
      <c r="H1688" s="8" t="str">
        <f>IF(C1688="","",IF(ISERROR(AVERAGE(ESITI_QUESTIONARI!N1688:T1688,ESITI_QUESTIONARI!V1688:X1688,ESITI_QUESTIONARI!Z1688:AD1688,ESITI_QUESTIONARI!AF1688:AH1688,ESITI_QUESTIONARI!AJ1688:AL1688,ESITI_QUESTIONARI!AN1688,ESITI_QUESTIONARI!AQ1688)),"NON RISPONDE",AVERAGE(ESITI_QUESTIONARI!N1688:T1688,ESITI_QUESTIONARI!V1688:X1688,ESITI_QUESTIONARI!Z1688:AD1688,ESITI_QUESTIONARI!AF1688:AH1688,ESITI_QUESTIONARI!AJ1688:AL1688,ESITI_QUESTIONARI!AN1688,ESITI_QUESTIONARI!AQ1688)))</f>
        <v/>
      </c>
    </row>
    <row r="1689" spans="1:8">
      <c r="A1689" t="str">
        <f>IF(ESITI_QUESTIONARI!A1689="","",TRIM(ESITI_QUESTIONARI!A1689))</f>
        <v/>
      </c>
      <c r="B1689" t="str">
        <f t="shared" si="27"/>
        <v/>
      </c>
      <c r="C1689" t="str">
        <f>IF(ESITI_QUESTIONARI!C1689="","",TRIM(ESITI_QUESTIONARI!C1689))</f>
        <v/>
      </c>
      <c r="D1689" t="str">
        <f>IFERROR(UPPER(TRIM(ESITI_QUESTIONARI!U1689)),"")</f>
        <v/>
      </c>
      <c r="E1689" t="str">
        <f>IFERROR(UPPER(TRIM(ESITI_QUESTIONARI!Y1689)),"")</f>
        <v/>
      </c>
      <c r="F1689" t="str">
        <f>IFERROR(UPPER(TRIM(ESITI_QUESTIONARI!AE1689)),"")</f>
        <v/>
      </c>
      <c r="G1689" t="str">
        <f>IFERROR(UPPER(TRIM(ESITI_QUESTIONARI!AI1689)),"")</f>
        <v/>
      </c>
      <c r="H1689" s="8" t="str">
        <f>IF(C1689="","",IF(ISERROR(AVERAGE(ESITI_QUESTIONARI!N1689:T1689,ESITI_QUESTIONARI!V1689:X1689,ESITI_QUESTIONARI!Z1689:AD1689,ESITI_QUESTIONARI!AF1689:AH1689,ESITI_QUESTIONARI!AJ1689:AL1689,ESITI_QUESTIONARI!AN1689,ESITI_QUESTIONARI!AQ1689)),"NON RISPONDE",AVERAGE(ESITI_QUESTIONARI!N1689:T1689,ESITI_QUESTIONARI!V1689:X1689,ESITI_QUESTIONARI!Z1689:AD1689,ESITI_QUESTIONARI!AF1689:AH1689,ESITI_QUESTIONARI!AJ1689:AL1689,ESITI_QUESTIONARI!AN1689,ESITI_QUESTIONARI!AQ1689)))</f>
        <v/>
      </c>
    </row>
    <row r="1690" spans="1:8">
      <c r="A1690" t="str">
        <f>IF(ESITI_QUESTIONARI!A1690="","",TRIM(ESITI_QUESTIONARI!A1690))</f>
        <v/>
      </c>
      <c r="B1690" t="str">
        <f t="shared" si="27"/>
        <v/>
      </c>
      <c r="C1690" t="str">
        <f>IF(ESITI_QUESTIONARI!C1690="","",TRIM(ESITI_QUESTIONARI!C1690))</f>
        <v/>
      </c>
      <c r="D1690" t="str">
        <f>IFERROR(UPPER(TRIM(ESITI_QUESTIONARI!U1690)),"")</f>
        <v/>
      </c>
      <c r="E1690" t="str">
        <f>IFERROR(UPPER(TRIM(ESITI_QUESTIONARI!Y1690)),"")</f>
        <v/>
      </c>
      <c r="F1690" t="str">
        <f>IFERROR(UPPER(TRIM(ESITI_QUESTIONARI!AE1690)),"")</f>
        <v/>
      </c>
      <c r="G1690" t="str">
        <f>IFERROR(UPPER(TRIM(ESITI_QUESTIONARI!AI1690)),"")</f>
        <v/>
      </c>
      <c r="H1690" s="8" t="str">
        <f>IF(C1690="","",IF(ISERROR(AVERAGE(ESITI_QUESTIONARI!N1690:T1690,ESITI_QUESTIONARI!V1690:X1690,ESITI_QUESTIONARI!Z1690:AD1690,ESITI_QUESTIONARI!AF1690:AH1690,ESITI_QUESTIONARI!AJ1690:AL1690,ESITI_QUESTIONARI!AN1690,ESITI_QUESTIONARI!AQ1690)),"NON RISPONDE",AVERAGE(ESITI_QUESTIONARI!N1690:T1690,ESITI_QUESTIONARI!V1690:X1690,ESITI_QUESTIONARI!Z1690:AD1690,ESITI_QUESTIONARI!AF1690:AH1690,ESITI_QUESTIONARI!AJ1690:AL1690,ESITI_QUESTIONARI!AN1690,ESITI_QUESTIONARI!AQ1690)))</f>
        <v/>
      </c>
    </row>
    <row r="1691" spans="1:8">
      <c r="A1691" t="str">
        <f>IF(ESITI_QUESTIONARI!A1691="","",TRIM(ESITI_QUESTIONARI!A1691))</f>
        <v/>
      </c>
      <c r="B1691" t="str">
        <f t="shared" si="27"/>
        <v/>
      </c>
      <c r="C1691" t="str">
        <f>IF(ESITI_QUESTIONARI!C1691="","",TRIM(ESITI_QUESTIONARI!C1691))</f>
        <v/>
      </c>
      <c r="D1691" t="str">
        <f>IFERROR(UPPER(TRIM(ESITI_QUESTIONARI!U1691)),"")</f>
        <v/>
      </c>
      <c r="E1691" t="str">
        <f>IFERROR(UPPER(TRIM(ESITI_QUESTIONARI!Y1691)),"")</f>
        <v/>
      </c>
      <c r="F1691" t="str">
        <f>IFERROR(UPPER(TRIM(ESITI_QUESTIONARI!AE1691)),"")</f>
        <v/>
      </c>
      <c r="G1691" t="str">
        <f>IFERROR(UPPER(TRIM(ESITI_QUESTIONARI!AI1691)),"")</f>
        <v/>
      </c>
      <c r="H1691" s="8" t="str">
        <f>IF(C1691="","",IF(ISERROR(AVERAGE(ESITI_QUESTIONARI!N1691:T1691,ESITI_QUESTIONARI!V1691:X1691,ESITI_QUESTIONARI!Z1691:AD1691,ESITI_QUESTIONARI!AF1691:AH1691,ESITI_QUESTIONARI!AJ1691:AL1691,ESITI_QUESTIONARI!AN1691,ESITI_QUESTIONARI!AQ1691)),"NON RISPONDE",AVERAGE(ESITI_QUESTIONARI!N1691:T1691,ESITI_QUESTIONARI!V1691:X1691,ESITI_QUESTIONARI!Z1691:AD1691,ESITI_QUESTIONARI!AF1691:AH1691,ESITI_QUESTIONARI!AJ1691:AL1691,ESITI_QUESTIONARI!AN1691,ESITI_QUESTIONARI!AQ1691)))</f>
        <v/>
      </c>
    </row>
    <row r="1692" spans="1:8">
      <c r="A1692" t="str">
        <f>IF(ESITI_QUESTIONARI!A1692="","",TRIM(ESITI_QUESTIONARI!A1692))</f>
        <v/>
      </c>
      <c r="B1692" t="str">
        <f t="shared" si="27"/>
        <v/>
      </c>
      <c r="C1692" t="str">
        <f>IF(ESITI_QUESTIONARI!C1692="","",TRIM(ESITI_QUESTIONARI!C1692))</f>
        <v/>
      </c>
      <c r="D1692" t="str">
        <f>IFERROR(UPPER(TRIM(ESITI_QUESTIONARI!U1692)),"")</f>
        <v/>
      </c>
      <c r="E1692" t="str">
        <f>IFERROR(UPPER(TRIM(ESITI_QUESTIONARI!Y1692)),"")</f>
        <v/>
      </c>
      <c r="F1692" t="str">
        <f>IFERROR(UPPER(TRIM(ESITI_QUESTIONARI!AE1692)),"")</f>
        <v/>
      </c>
      <c r="G1692" t="str">
        <f>IFERROR(UPPER(TRIM(ESITI_QUESTIONARI!AI1692)),"")</f>
        <v/>
      </c>
      <c r="H1692" s="8" t="str">
        <f>IF(C1692="","",IF(ISERROR(AVERAGE(ESITI_QUESTIONARI!N1692:T1692,ESITI_QUESTIONARI!V1692:X1692,ESITI_QUESTIONARI!Z1692:AD1692,ESITI_QUESTIONARI!AF1692:AH1692,ESITI_QUESTIONARI!AJ1692:AL1692,ESITI_QUESTIONARI!AN1692,ESITI_QUESTIONARI!AQ1692)),"NON RISPONDE",AVERAGE(ESITI_QUESTIONARI!N1692:T1692,ESITI_QUESTIONARI!V1692:X1692,ESITI_QUESTIONARI!Z1692:AD1692,ESITI_QUESTIONARI!AF1692:AH1692,ESITI_QUESTIONARI!AJ1692:AL1692,ESITI_QUESTIONARI!AN1692,ESITI_QUESTIONARI!AQ1692)))</f>
        <v/>
      </c>
    </row>
    <row r="1693" spans="1:8">
      <c r="A1693" t="str">
        <f>IF(ESITI_QUESTIONARI!A1693="","",TRIM(ESITI_QUESTIONARI!A1693))</f>
        <v/>
      </c>
      <c r="B1693" t="str">
        <f t="shared" si="27"/>
        <v/>
      </c>
      <c r="C1693" t="str">
        <f>IF(ESITI_QUESTIONARI!C1693="","",TRIM(ESITI_QUESTIONARI!C1693))</f>
        <v/>
      </c>
      <c r="D1693" t="str">
        <f>IFERROR(UPPER(TRIM(ESITI_QUESTIONARI!U1693)),"")</f>
        <v/>
      </c>
      <c r="E1693" t="str">
        <f>IFERROR(UPPER(TRIM(ESITI_QUESTIONARI!Y1693)),"")</f>
        <v/>
      </c>
      <c r="F1693" t="str">
        <f>IFERROR(UPPER(TRIM(ESITI_QUESTIONARI!AE1693)),"")</f>
        <v/>
      </c>
      <c r="G1693" t="str">
        <f>IFERROR(UPPER(TRIM(ESITI_QUESTIONARI!AI1693)),"")</f>
        <v/>
      </c>
      <c r="H1693" s="8" t="str">
        <f>IF(C1693="","",IF(ISERROR(AVERAGE(ESITI_QUESTIONARI!N1693:T1693,ESITI_QUESTIONARI!V1693:X1693,ESITI_QUESTIONARI!Z1693:AD1693,ESITI_QUESTIONARI!AF1693:AH1693,ESITI_QUESTIONARI!AJ1693:AL1693,ESITI_QUESTIONARI!AN1693,ESITI_QUESTIONARI!AQ1693)),"NON RISPONDE",AVERAGE(ESITI_QUESTIONARI!N1693:T1693,ESITI_QUESTIONARI!V1693:X1693,ESITI_QUESTIONARI!Z1693:AD1693,ESITI_QUESTIONARI!AF1693:AH1693,ESITI_QUESTIONARI!AJ1693:AL1693,ESITI_QUESTIONARI!AN1693,ESITI_QUESTIONARI!AQ1693)))</f>
        <v/>
      </c>
    </row>
    <row r="1694" spans="1:8">
      <c r="A1694" t="str">
        <f>IF(ESITI_QUESTIONARI!A1694="","",TRIM(ESITI_QUESTIONARI!A1694))</f>
        <v/>
      </c>
      <c r="B1694" t="str">
        <f t="shared" si="27"/>
        <v/>
      </c>
      <c r="C1694" t="str">
        <f>IF(ESITI_QUESTIONARI!C1694="","",TRIM(ESITI_QUESTIONARI!C1694))</f>
        <v/>
      </c>
      <c r="D1694" t="str">
        <f>IFERROR(UPPER(TRIM(ESITI_QUESTIONARI!U1694)),"")</f>
        <v/>
      </c>
      <c r="E1694" t="str">
        <f>IFERROR(UPPER(TRIM(ESITI_QUESTIONARI!Y1694)),"")</f>
        <v/>
      </c>
      <c r="F1694" t="str">
        <f>IFERROR(UPPER(TRIM(ESITI_QUESTIONARI!AE1694)),"")</f>
        <v/>
      </c>
      <c r="G1694" t="str">
        <f>IFERROR(UPPER(TRIM(ESITI_QUESTIONARI!AI1694)),"")</f>
        <v/>
      </c>
      <c r="H1694" s="8" t="str">
        <f>IF(C1694="","",IF(ISERROR(AVERAGE(ESITI_QUESTIONARI!N1694:T1694,ESITI_QUESTIONARI!V1694:X1694,ESITI_QUESTIONARI!Z1694:AD1694,ESITI_QUESTIONARI!AF1694:AH1694,ESITI_QUESTIONARI!AJ1694:AL1694,ESITI_QUESTIONARI!AN1694,ESITI_QUESTIONARI!AQ1694)),"NON RISPONDE",AVERAGE(ESITI_QUESTIONARI!N1694:T1694,ESITI_QUESTIONARI!V1694:X1694,ESITI_QUESTIONARI!Z1694:AD1694,ESITI_QUESTIONARI!AF1694:AH1694,ESITI_QUESTIONARI!AJ1694:AL1694,ESITI_QUESTIONARI!AN1694,ESITI_QUESTIONARI!AQ1694)))</f>
        <v/>
      </c>
    </row>
    <row r="1695" spans="1:8">
      <c r="A1695" t="str">
        <f>IF(ESITI_QUESTIONARI!A1695="","",TRIM(ESITI_QUESTIONARI!A1695))</f>
        <v/>
      </c>
      <c r="B1695" t="str">
        <f t="shared" si="27"/>
        <v/>
      </c>
      <c r="C1695" t="str">
        <f>IF(ESITI_QUESTIONARI!C1695="","",TRIM(ESITI_QUESTIONARI!C1695))</f>
        <v/>
      </c>
      <c r="D1695" t="str">
        <f>IFERROR(UPPER(TRIM(ESITI_QUESTIONARI!U1695)),"")</f>
        <v/>
      </c>
      <c r="E1695" t="str">
        <f>IFERROR(UPPER(TRIM(ESITI_QUESTIONARI!Y1695)),"")</f>
        <v/>
      </c>
      <c r="F1695" t="str">
        <f>IFERROR(UPPER(TRIM(ESITI_QUESTIONARI!AE1695)),"")</f>
        <v/>
      </c>
      <c r="G1695" t="str">
        <f>IFERROR(UPPER(TRIM(ESITI_QUESTIONARI!AI1695)),"")</f>
        <v/>
      </c>
      <c r="H1695" s="8" t="str">
        <f>IF(C1695="","",IF(ISERROR(AVERAGE(ESITI_QUESTIONARI!N1695:T1695,ESITI_QUESTIONARI!V1695:X1695,ESITI_QUESTIONARI!Z1695:AD1695,ESITI_QUESTIONARI!AF1695:AH1695,ESITI_QUESTIONARI!AJ1695:AL1695,ESITI_QUESTIONARI!AN1695,ESITI_QUESTIONARI!AQ1695)),"NON RISPONDE",AVERAGE(ESITI_QUESTIONARI!N1695:T1695,ESITI_QUESTIONARI!V1695:X1695,ESITI_QUESTIONARI!Z1695:AD1695,ESITI_QUESTIONARI!AF1695:AH1695,ESITI_QUESTIONARI!AJ1695:AL1695,ESITI_QUESTIONARI!AN1695,ESITI_QUESTIONARI!AQ1695)))</f>
        <v/>
      </c>
    </row>
    <row r="1696" spans="1:8">
      <c r="A1696" t="str">
        <f>IF(ESITI_QUESTIONARI!A1696="","",TRIM(ESITI_QUESTIONARI!A1696))</f>
        <v/>
      </c>
      <c r="B1696" t="str">
        <f t="shared" si="27"/>
        <v/>
      </c>
      <c r="C1696" t="str">
        <f>IF(ESITI_QUESTIONARI!C1696="","",TRIM(ESITI_QUESTIONARI!C1696))</f>
        <v/>
      </c>
      <c r="D1696" t="str">
        <f>IFERROR(UPPER(TRIM(ESITI_QUESTIONARI!U1696)),"")</f>
        <v/>
      </c>
      <c r="E1696" t="str">
        <f>IFERROR(UPPER(TRIM(ESITI_QUESTIONARI!Y1696)),"")</f>
        <v/>
      </c>
      <c r="F1696" t="str">
        <f>IFERROR(UPPER(TRIM(ESITI_QUESTIONARI!AE1696)),"")</f>
        <v/>
      </c>
      <c r="G1696" t="str">
        <f>IFERROR(UPPER(TRIM(ESITI_QUESTIONARI!AI1696)),"")</f>
        <v/>
      </c>
      <c r="H1696" s="8" t="str">
        <f>IF(C1696="","",IF(ISERROR(AVERAGE(ESITI_QUESTIONARI!N1696:T1696,ESITI_QUESTIONARI!V1696:X1696,ESITI_QUESTIONARI!Z1696:AD1696,ESITI_QUESTIONARI!AF1696:AH1696,ESITI_QUESTIONARI!AJ1696:AL1696,ESITI_QUESTIONARI!AN1696,ESITI_QUESTIONARI!AQ1696)),"NON RISPONDE",AVERAGE(ESITI_QUESTIONARI!N1696:T1696,ESITI_QUESTIONARI!V1696:X1696,ESITI_QUESTIONARI!Z1696:AD1696,ESITI_QUESTIONARI!AF1696:AH1696,ESITI_QUESTIONARI!AJ1696:AL1696,ESITI_QUESTIONARI!AN1696,ESITI_QUESTIONARI!AQ1696)))</f>
        <v/>
      </c>
    </row>
    <row r="1697" spans="1:8">
      <c r="A1697" t="str">
        <f>IF(ESITI_QUESTIONARI!A1697="","",TRIM(ESITI_QUESTIONARI!A1697))</f>
        <v/>
      </c>
      <c r="B1697" t="str">
        <f t="shared" si="27"/>
        <v/>
      </c>
      <c r="C1697" t="str">
        <f>IF(ESITI_QUESTIONARI!C1697="","",TRIM(ESITI_QUESTIONARI!C1697))</f>
        <v/>
      </c>
      <c r="D1697" t="str">
        <f>IFERROR(UPPER(TRIM(ESITI_QUESTIONARI!U1697)),"")</f>
        <v/>
      </c>
      <c r="E1697" t="str">
        <f>IFERROR(UPPER(TRIM(ESITI_QUESTIONARI!Y1697)),"")</f>
        <v/>
      </c>
      <c r="F1697" t="str">
        <f>IFERROR(UPPER(TRIM(ESITI_QUESTIONARI!AE1697)),"")</f>
        <v/>
      </c>
      <c r="G1697" t="str">
        <f>IFERROR(UPPER(TRIM(ESITI_QUESTIONARI!AI1697)),"")</f>
        <v/>
      </c>
      <c r="H1697" s="8" t="str">
        <f>IF(C1697="","",IF(ISERROR(AVERAGE(ESITI_QUESTIONARI!N1697:T1697,ESITI_QUESTIONARI!V1697:X1697,ESITI_QUESTIONARI!Z1697:AD1697,ESITI_QUESTIONARI!AF1697:AH1697,ESITI_QUESTIONARI!AJ1697:AL1697,ESITI_QUESTIONARI!AN1697,ESITI_QUESTIONARI!AQ1697)),"NON RISPONDE",AVERAGE(ESITI_QUESTIONARI!N1697:T1697,ESITI_QUESTIONARI!V1697:X1697,ESITI_QUESTIONARI!Z1697:AD1697,ESITI_QUESTIONARI!AF1697:AH1697,ESITI_QUESTIONARI!AJ1697:AL1697,ESITI_QUESTIONARI!AN1697,ESITI_QUESTIONARI!AQ1697)))</f>
        <v/>
      </c>
    </row>
    <row r="1698" spans="1:8">
      <c r="A1698" t="str">
        <f>IF(ESITI_QUESTIONARI!A1698="","",TRIM(ESITI_QUESTIONARI!A1698))</f>
        <v/>
      </c>
      <c r="B1698" t="str">
        <f t="shared" si="27"/>
        <v/>
      </c>
      <c r="C1698" t="str">
        <f>IF(ESITI_QUESTIONARI!C1698="","",TRIM(ESITI_QUESTIONARI!C1698))</f>
        <v/>
      </c>
      <c r="D1698" t="str">
        <f>IFERROR(UPPER(TRIM(ESITI_QUESTIONARI!U1698)),"")</f>
        <v/>
      </c>
      <c r="E1698" t="str">
        <f>IFERROR(UPPER(TRIM(ESITI_QUESTIONARI!Y1698)),"")</f>
        <v/>
      </c>
      <c r="F1698" t="str">
        <f>IFERROR(UPPER(TRIM(ESITI_QUESTIONARI!AE1698)),"")</f>
        <v/>
      </c>
      <c r="G1698" t="str">
        <f>IFERROR(UPPER(TRIM(ESITI_QUESTIONARI!AI1698)),"")</f>
        <v/>
      </c>
      <c r="H1698" s="8" t="str">
        <f>IF(C1698="","",IF(ISERROR(AVERAGE(ESITI_QUESTIONARI!N1698:T1698,ESITI_QUESTIONARI!V1698:X1698,ESITI_QUESTIONARI!Z1698:AD1698,ESITI_QUESTIONARI!AF1698:AH1698,ESITI_QUESTIONARI!AJ1698:AL1698,ESITI_QUESTIONARI!AN1698,ESITI_QUESTIONARI!AQ1698)),"NON RISPONDE",AVERAGE(ESITI_QUESTIONARI!N1698:T1698,ESITI_QUESTIONARI!V1698:X1698,ESITI_QUESTIONARI!Z1698:AD1698,ESITI_QUESTIONARI!AF1698:AH1698,ESITI_QUESTIONARI!AJ1698:AL1698,ESITI_QUESTIONARI!AN1698,ESITI_QUESTIONARI!AQ1698)))</f>
        <v/>
      </c>
    </row>
    <row r="1699" spans="1:8">
      <c r="A1699" t="str">
        <f>IF(ESITI_QUESTIONARI!A1699="","",TRIM(ESITI_QUESTIONARI!A1699))</f>
        <v/>
      </c>
      <c r="B1699" t="str">
        <f t="shared" si="27"/>
        <v/>
      </c>
      <c r="C1699" t="str">
        <f>IF(ESITI_QUESTIONARI!C1699="","",TRIM(ESITI_QUESTIONARI!C1699))</f>
        <v/>
      </c>
      <c r="D1699" t="str">
        <f>IFERROR(UPPER(TRIM(ESITI_QUESTIONARI!U1699)),"")</f>
        <v/>
      </c>
      <c r="E1699" t="str">
        <f>IFERROR(UPPER(TRIM(ESITI_QUESTIONARI!Y1699)),"")</f>
        <v/>
      </c>
      <c r="F1699" t="str">
        <f>IFERROR(UPPER(TRIM(ESITI_QUESTIONARI!AE1699)),"")</f>
        <v/>
      </c>
      <c r="G1699" t="str">
        <f>IFERROR(UPPER(TRIM(ESITI_QUESTIONARI!AI1699)),"")</f>
        <v/>
      </c>
      <c r="H1699" s="8" t="str">
        <f>IF(C1699="","",IF(ISERROR(AVERAGE(ESITI_QUESTIONARI!N1699:T1699,ESITI_QUESTIONARI!V1699:X1699,ESITI_QUESTIONARI!Z1699:AD1699,ESITI_QUESTIONARI!AF1699:AH1699,ESITI_QUESTIONARI!AJ1699:AL1699,ESITI_QUESTIONARI!AN1699,ESITI_QUESTIONARI!AQ1699)),"NON RISPONDE",AVERAGE(ESITI_QUESTIONARI!N1699:T1699,ESITI_QUESTIONARI!V1699:X1699,ESITI_QUESTIONARI!Z1699:AD1699,ESITI_QUESTIONARI!AF1699:AH1699,ESITI_QUESTIONARI!AJ1699:AL1699,ESITI_QUESTIONARI!AN1699,ESITI_QUESTIONARI!AQ1699)))</f>
        <v/>
      </c>
    </row>
    <row r="1700" spans="1:8">
      <c r="A1700" t="str">
        <f>IF(ESITI_QUESTIONARI!A1700="","",TRIM(ESITI_QUESTIONARI!A1700))</f>
        <v/>
      </c>
      <c r="B1700" t="str">
        <f t="shared" si="27"/>
        <v/>
      </c>
      <c r="C1700" t="str">
        <f>IF(ESITI_QUESTIONARI!C1700="","",TRIM(ESITI_QUESTIONARI!C1700))</f>
        <v/>
      </c>
      <c r="D1700" t="str">
        <f>IFERROR(UPPER(TRIM(ESITI_QUESTIONARI!U1700)),"")</f>
        <v/>
      </c>
      <c r="E1700" t="str">
        <f>IFERROR(UPPER(TRIM(ESITI_QUESTIONARI!Y1700)),"")</f>
        <v/>
      </c>
      <c r="F1700" t="str">
        <f>IFERROR(UPPER(TRIM(ESITI_QUESTIONARI!AE1700)),"")</f>
        <v/>
      </c>
      <c r="G1700" t="str">
        <f>IFERROR(UPPER(TRIM(ESITI_QUESTIONARI!AI1700)),"")</f>
        <v/>
      </c>
      <c r="H1700" s="8" t="str">
        <f>IF(C1700="","",IF(ISERROR(AVERAGE(ESITI_QUESTIONARI!N1700:T1700,ESITI_QUESTIONARI!V1700:X1700,ESITI_QUESTIONARI!Z1700:AD1700,ESITI_QUESTIONARI!AF1700:AH1700,ESITI_QUESTIONARI!AJ1700:AL1700,ESITI_QUESTIONARI!AN1700,ESITI_QUESTIONARI!AQ1700)),"NON RISPONDE",AVERAGE(ESITI_QUESTIONARI!N1700:T1700,ESITI_QUESTIONARI!V1700:X1700,ESITI_QUESTIONARI!Z1700:AD1700,ESITI_QUESTIONARI!AF1700:AH1700,ESITI_QUESTIONARI!AJ1700:AL1700,ESITI_QUESTIONARI!AN1700,ESITI_QUESTIONARI!AQ1700)))</f>
        <v/>
      </c>
    </row>
    <row r="1701" spans="1:8">
      <c r="A1701" t="str">
        <f>IF(ESITI_QUESTIONARI!A1701="","",TRIM(ESITI_QUESTIONARI!A1701))</f>
        <v/>
      </c>
      <c r="B1701" t="str">
        <f t="shared" si="27"/>
        <v/>
      </c>
      <c r="C1701" t="str">
        <f>IF(ESITI_QUESTIONARI!C1701="","",TRIM(ESITI_QUESTIONARI!C1701))</f>
        <v/>
      </c>
      <c r="D1701" t="str">
        <f>IFERROR(UPPER(TRIM(ESITI_QUESTIONARI!U1701)),"")</f>
        <v/>
      </c>
      <c r="E1701" t="str">
        <f>IFERROR(UPPER(TRIM(ESITI_QUESTIONARI!Y1701)),"")</f>
        <v/>
      </c>
      <c r="F1701" t="str">
        <f>IFERROR(UPPER(TRIM(ESITI_QUESTIONARI!AE1701)),"")</f>
        <v/>
      </c>
      <c r="G1701" t="str">
        <f>IFERROR(UPPER(TRIM(ESITI_QUESTIONARI!AI1701)),"")</f>
        <v/>
      </c>
      <c r="H1701" s="8" t="str">
        <f>IF(C1701="","",IF(ISERROR(AVERAGE(ESITI_QUESTIONARI!N1701:T1701,ESITI_QUESTIONARI!V1701:X1701,ESITI_QUESTIONARI!Z1701:AD1701,ESITI_QUESTIONARI!AF1701:AH1701,ESITI_QUESTIONARI!AJ1701:AL1701,ESITI_QUESTIONARI!AN1701,ESITI_QUESTIONARI!AQ1701)),"NON RISPONDE",AVERAGE(ESITI_QUESTIONARI!N1701:T1701,ESITI_QUESTIONARI!V1701:X1701,ESITI_QUESTIONARI!Z1701:AD1701,ESITI_QUESTIONARI!AF1701:AH1701,ESITI_QUESTIONARI!AJ1701:AL1701,ESITI_QUESTIONARI!AN1701,ESITI_QUESTIONARI!AQ1701)))</f>
        <v/>
      </c>
    </row>
    <row r="1702" spans="1:8">
      <c r="A1702" t="str">
        <f>IF(ESITI_QUESTIONARI!A1702="","",TRIM(ESITI_QUESTIONARI!A1702))</f>
        <v/>
      </c>
      <c r="B1702" t="str">
        <f t="shared" si="27"/>
        <v/>
      </c>
      <c r="C1702" t="str">
        <f>IF(ESITI_QUESTIONARI!C1702="","",TRIM(ESITI_QUESTIONARI!C1702))</f>
        <v/>
      </c>
      <c r="D1702" t="str">
        <f>IFERROR(UPPER(TRIM(ESITI_QUESTIONARI!U1702)),"")</f>
        <v/>
      </c>
      <c r="E1702" t="str">
        <f>IFERROR(UPPER(TRIM(ESITI_QUESTIONARI!Y1702)),"")</f>
        <v/>
      </c>
      <c r="F1702" t="str">
        <f>IFERROR(UPPER(TRIM(ESITI_QUESTIONARI!AE1702)),"")</f>
        <v/>
      </c>
      <c r="G1702" t="str">
        <f>IFERROR(UPPER(TRIM(ESITI_QUESTIONARI!AI1702)),"")</f>
        <v/>
      </c>
      <c r="H1702" s="8" t="str">
        <f>IF(C1702="","",IF(ISERROR(AVERAGE(ESITI_QUESTIONARI!N1702:T1702,ESITI_QUESTIONARI!V1702:X1702,ESITI_QUESTIONARI!Z1702:AD1702,ESITI_QUESTIONARI!AF1702:AH1702,ESITI_QUESTIONARI!AJ1702:AL1702,ESITI_QUESTIONARI!AN1702,ESITI_QUESTIONARI!AQ1702)),"NON RISPONDE",AVERAGE(ESITI_QUESTIONARI!N1702:T1702,ESITI_QUESTIONARI!V1702:X1702,ESITI_QUESTIONARI!Z1702:AD1702,ESITI_QUESTIONARI!AF1702:AH1702,ESITI_QUESTIONARI!AJ1702:AL1702,ESITI_QUESTIONARI!AN1702,ESITI_QUESTIONARI!AQ1702)))</f>
        <v/>
      </c>
    </row>
    <row r="1703" spans="1:8">
      <c r="A1703" t="str">
        <f>IF(ESITI_QUESTIONARI!A1703="","",TRIM(ESITI_QUESTIONARI!A1703))</f>
        <v/>
      </c>
      <c r="B1703" t="str">
        <f t="shared" si="27"/>
        <v/>
      </c>
      <c r="C1703" t="str">
        <f>IF(ESITI_QUESTIONARI!C1703="","",TRIM(ESITI_QUESTIONARI!C1703))</f>
        <v/>
      </c>
      <c r="D1703" t="str">
        <f>IFERROR(UPPER(TRIM(ESITI_QUESTIONARI!U1703)),"")</f>
        <v/>
      </c>
      <c r="E1703" t="str">
        <f>IFERROR(UPPER(TRIM(ESITI_QUESTIONARI!Y1703)),"")</f>
        <v/>
      </c>
      <c r="F1703" t="str">
        <f>IFERROR(UPPER(TRIM(ESITI_QUESTIONARI!AE1703)),"")</f>
        <v/>
      </c>
      <c r="G1703" t="str">
        <f>IFERROR(UPPER(TRIM(ESITI_QUESTIONARI!AI1703)),"")</f>
        <v/>
      </c>
      <c r="H1703" s="8" t="str">
        <f>IF(C1703="","",IF(ISERROR(AVERAGE(ESITI_QUESTIONARI!N1703:T1703,ESITI_QUESTIONARI!V1703:X1703,ESITI_QUESTIONARI!Z1703:AD1703,ESITI_QUESTIONARI!AF1703:AH1703,ESITI_QUESTIONARI!AJ1703:AL1703,ESITI_QUESTIONARI!AN1703,ESITI_QUESTIONARI!AQ1703)),"NON RISPONDE",AVERAGE(ESITI_QUESTIONARI!N1703:T1703,ESITI_QUESTIONARI!V1703:X1703,ESITI_QUESTIONARI!Z1703:AD1703,ESITI_QUESTIONARI!AF1703:AH1703,ESITI_QUESTIONARI!AJ1703:AL1703,ESITI_QUESTIONARI!AN1703,ESITI_QUESTIONARI!AQ1703)))</f>
        <v/>
      </c>
    </row>
    <row r="1704" spans="1:8">
      <c r="A1704" t="str">
        <f>IF(ESITI_QUESTIONARI!A1704="","",TRIM(ESITI_QUESTIONARI!A1704))</f>
        <v/>
      </c>
      <c r="B1704" t="str">
        <f t="shared" si="27"/>
        <v/>
      </c>
      <c r="C1704" t="str">
        <f>IF(ESITI_QUESTIONARI!C1704="","",TRIM(ESITI_QUESTIONARI!C1704))</f>
        <v/>
      </c>
      <c r="D1704" t="str">
        <f>IFERROR(UPPER(TRIM(ESITI_QUESTIONARI!U1704)),"")</f>
        <v/>
      </c>
      <c r="E1704" t="str">
        <f>IFERROR(UPPER(TRIM(ESITI_QUESTIONARI!Y1704)),"")</f>
        <v/>
      </c>
      <c r="F1704" t="str">
        <f>IFERROR(UPPER(TRIM(ESITI_QUESTIONARI!AE1704)),"")</f>
        <v/>
      </c>
      <c r="G1704" t="str">
        <f>IFERROR(UPPER(TRIM(ESITI_QUESTIONARI!AI1704)),"")</f>
        <v/>
      </c>
      <c r="H1704" s="8" t="str">
        <f>IF(C1704="","",IF(ISERROR(AVERAGE(ESITI_QUESTIONARI!N1704:T1704,ESITI_QUESTIONARI!V1704:X1704,ESITI_QUESTIONARI!Z1704:AD1704,ESITI_QUESTIONARI!AF1704:AH1704,ESITI_QUESTIONARI!AJ1704:AL1704,ESITI_QUESTIONARI!AN1704,ESITI_QUESTIONARI!AQ1704)),"NON RISPONDE",AVERAGE(ESITI_QUESTIONARI!N1704:T1704,ESITI_QUESTIONARI!V1704:X1704,ESITI_QUESTIONARI!Z1704:AD1704,ESITI_QUESTIONARI!AF1704:AH1704,ESITI_QUESTIONARI!AJ1704:AL1704,ESITI_QUESTIONARI!AN1704,ESITI_QUESTIONARI!AQ1704)))</f>
        <v/>
      </c>
    </row>
    <row r="1705" spans="1:8">
      <c r="A1705" t="str">
        <f>IF(ESITI_QUESTIONARI!A1705="","",TRIM(ESITI_QUESTIONARI!A1705))</f>
        <v/>
      </c>
      <c r="B1705" t="str">
        <f t="shared" si="27"/>
        <v/>
      </c>
      <c r="C1705" t="str">
        <f>IF(ESITI_QUESTIONARI!C1705="","",TRIM(ESITI_QUESTIONARI!C1705))</f>
        <v/>
      </c>
      <c r="D1705" t="str">
        <f>IFERROR(UPPER(TRIM(ESITI_QUESTIONARI!U1705)),"")</f>
        <v/>
      </c>
      <c r="E1705" t="str">
        <f>IFERROR(UPPER(TRIM(ESITI_QUESTIONARI!Y1705)),"")</f>
        <v/>
      </c>
      <c r="F1705" t="str">
        <f>IFERROR(UPPER(TRIM(ESITI_QUESTIONARI!AE1705)),"")</f>
        <v/>
      </c>
      <c r="G1705" t="str">
        <f>IFERROR(UPPER(TRIM(ESITI_QUESTIONARI!AI1705)),"")</f>
        <v/>
      </c>
      <c r="H1705" s="8" t="str">
        <f>IF(C1705="","",IF(ISERROR(AVERAGE(ESITI_QUESTIONARI!N1705:T1705,ESITI_QUESTIONARI!V1705:X1705,ESITI_QUESTIONARI!Z1705:AD1705,ESITI_QUESTIONARI!AF1705:AH1705,ESITI_QUESTIONARI!AJ1705:AL1705,ESITI_QUESTIONARI!AN1705,ESITI_QUESTIONARI!AQ1705)),"NON RISPONDE",AVERAGE(ESITI_QUESTIONARI!N1705:T1705,ESITI_QUESTIONARI!V1705:X1705,ESITI_QUESTIONARI!Z1705:AD1705,ESITI_QUESTIONARI!AF1705:AH1705,ESITI_QUESTIONARI!AJ1705:AL1705,ESITI_QUESTIONARI!AN1705,ESITI_QUESTIONARI!AQ1705)))</f>
        <v/>
      </c>
    </row>
    <row r="1706" spans="1:8">
      <c r="A1706" t="str">
        <f>IF(ESITI_QUESTIONARI!A1706="","",TRIM(ESITI_QUESTIONARI!A1706))</f>
        <v/>
      </c>
      <c r="B1706" t="str">
        <f t="shared" si="27"/>
        <v/>
      </c>
      <c r="C1706" t="str">
        <f>IF(ESITI_QUESTIONARI!C1706="","",TRIM(ESITI_QUESTIONARI!C1706))</f>
        <v/>
      </c>
      <c r="D1706" t="str">
        <f>IFERROR(UPPER(TRIM(ESITI_QUESTIONARI!U1706)),"")</f>
        <v/>
      </c>
      <c r="E1706" t="str">
        <f>IFERROR(UPPER(TRIM(ESITI_QUESTIONARI!Y1706)),"")</f>
        <v/>
      </c>
      <c r="F1706" t="str">
        <f>IFERROR(UPPER(TRIM(ESITI_QUESTIONARI!AE1706)),"")</f>
        <v/>
      </c>
      <c r="G1706" t="str">
        <f>IFERROR(UPPER(TRIM(ESITI_QUESTIONARI!AI1706)),"")</f>
        <v/>
      </c>
      <c r="H1706" s="8" t="str">
        <f>IF(C1706="","",IF(ISERROR(AVERAGE(ESITI_QUESTIONARI!N1706:T1706,ESITI_QUESTIONARI!V1706:X1706,ESITI_QUESTIONARI!Z1706:AD1706,ESITI_QUESTIONARI!AF1706:AH1706,ESITI_QUESTIONARI!AJ1706:AL1706,ESITI_QUESTIONARI!AN1706,ESITI_QUESTIONARI!AQ1706)),"NON RISPONDE",AVERAGE(ESITI_QUESTIONARI!N1706:T1706,ESITI_QUESTIONARI!V1706:X1706,ESITI_QUESTIONARI!Z1706:AD1706,ESITI_QUESTIONARI!AF1706:AH1706,ESITI_QUESTIONARI!AJ1706:AL1706,ESITI_QUESTIONARI!AN1706,ESITI_QUESTIONARI!AQ1706)))</f>
        <v/>
      </c>
    </row>
    <row r="1707" spans="1:8">
      <c r="A1707" t="str">
        <f>IF(ESITI_QUESTIONARI!A1707="","",TRIM(ESITI_QUESTIONARI!A1707))</f>
        <v/>
      </c>
      <c r="B1707" t="str">
        <f t="shared" si="27"/>
        <v/>
      </c>
      <c r="C1707" t="str">
        <f>IF(ESITI_QUESTIONARI!C1707="","",TRIM(ESITI_QUESTIONARI!C1707))</f>
        <v/>
      </c>
      <c r="D1707" t="str">
        <f>IFERROR(UPPER(TRIM(ESITI_QUESTIONARI!U1707)),"")</f>
        <v/>
      </c>
      <c r="E1707" t="str">
        <f>IFERROR(UPPER(TRIM(ESITI_QUESTIONARI!Y1707)),"")</f>
        <v/>
      </c>
      <c r="F1707" t="str">
        <f>IFERROR(UPPER(TRIM(ESITI_QUESTIONARI!AE1707)),"")</f>
        <v/>
      </c>
      <c r="G1707" t="str">
        <f>IFERROR(UPPER(TRIM(ESITI_QUESTIONARI!AI1707)),"")</f>
        <v/>
      </c>
      <c r="H1707" s="8" t="str">
        <f>IF(C1707="","",IF(ISERROR(AVERAGE(ESITI_QUESTIONARI!N1707:T1707,ESITI_QUESTIONARI!V1707:X1707,ESITI_QUESTIONARI!Z1707:AD1707,ESITI_QUESTIONARI!AF1707:AH1707,ESITI_QUESTIONARI!AJ1707:AL1707,ESITI_QUESTIONARI!AN1707,ESITI_QUESTIONARI!AQ1707)),"NON RISPONDE",AVERAGE(ESITI_QUESTIONARI!N1707:T1707,ESITI_QUESTIONARI!V1707:X1707,ESITI_QUESTIONARI!Z1707:AD1707,ESITI_QUESTIONARI!AF1707:AH1707,ESITI_QUESTIONARI!AJ1707:AL1707,ESITI_QUESTIONARI!AN1707,ESITI_QUESTIONARI!AQ1707)))</f>
        <v/>
      </c>
    </row>
    <row r="1708" spans="1:8">
      <c r="A1708" t="str">
        <f>IF(ESITI_QUESTIONARI!A1708="","",TRIM(ESITI_QUESTIONARI!A1708))</f>
        <v/>
      </c>
      <c r="B1708" t="str">
        <f t="shared" si="27"/>
        <v/>
      </c>
      <c r="C1708" t="str">
        <f>IF(ESITI_QUESTIONARI!C1708="","",TRIM(ESITI_QUESTIONARI!C1708))</f>
        <v/>
      </c>
      <c r="D1708" t="str">
        <f>IFERROR(UPPER(TRIM(ESITI_QUESTIONARI!U1708)),"")</f>
        <v/>
      </c>
      <c r="E1708" t="str">
        <f>IFERROR(UPPER(TRIM(ESITI_QUESTIONARI!Y1708)),"")</f>
        <v/>
      </c>
      <c r="F1708" t="str">
        <f>IFERROR(UPPER(TRIM(ESITI_QUESTIONARI!AE1708)),"")</f>
        <v/>
      </c>
      <c r="G1708" t="str">
        <f>IFERROR(UPPER(TRIM(ESITI_QUESTIONARI!AI1708)),"")</f>
        <v/>
      </c>
      <c r="H1708" s="8" t="str">
        <f>IF(C1708="","",IF(ISERROR(AVERAGE(ESITI_QUESTIONARI!N1708:T1708,ESITI_QUESTIONARI!V1708:X1708,ESITI_QUESTIONARI!Z1708:AD1708,ESITI_QUESTIONARI!AF1708:AH1708,ESITI_QUESTIONARI!AJ1708:AL1708,ESITI_QUESTIONARI!AN1708,ESITI_QUESTIONARI!AQ1708)),"NON RISPONDE",AVERAGE(ESITI_QUESTIONARI!N1708:T1708,ESITI_QUESTIONARI!V1708:X1708,ESITI_QUESTIONARI!Z1708:AD1708,ESITI_QUESTIONARI!AF1708:AH1708,ESITI_QUESTIONARI!AJ1708:AL1708,ESITI_QUESTIONARI!AN1708,ESITI_QUESTIONARI!AQ1708)))</f>
        <v/>
      </c>
    </row>
    <row r="1709" spans="1:8">
      <c r="A1709" t="str">
        <f>IF(ESITI_QUESTIONARI!A1709="","",TRIM(ESITI_QUESTIONARI!A1709))</f>
        <v/>
      </c>
      <c r="B1709" t="str">
        <f t="shared" si="27"/>
        <v/>
      </c>
      <c r="C1709" t="str">
        <f>IF(ESITI_QUESTIONARI!C1709="","",TRIM(ESITI_QUESTIONARI!C1709))</f>
        <v/>
      </c>
      <c r="D1709" t="str">
        <f>IFERROR(UPPER(TRIM(ESITI_QUESTIONARI!U1709)),"")</f>
        <v/>
      </c>
      <c r="E1709" t="str">
        <f>IFERROR(UPPER(TRIM(ESITI_QUESTIONARI!Y1709)),"")</f>
        <v/>
      </c>
      <c r="F1709" t="str">
        <f>IFERROR(UPPER(TRIM(ESITI_QUESTIONARI!AE1709)),"")</f>
        <v/>
      </c>
      <c r="G1709" t="str">
        <f>IFERROR(UPPER(TRIM(ESITI_QUESTIONARI!AI1709)),"")</f>
        <v/>
      </c>
      <c r="H1709" s="8" t="str">
        <f>IF(C1709="","",IF(ISERROR(AVERAGE(ESITI_QUESTIONARI!N1709:T1709,ESITI_QUESTIONARI!V1709:X1709,ESITI_QUESTIONARI!Z1709:AD1709,ESITI_QUESTIONARI!AF1709:AH1709,ESITI_QUESTIONARI!AJ1709:AL1709,ESITI_QUESTIONARI!AN1709,ESITI_QUESTIONARI!AQ1709)),"NON RISPONDE",AVERAGE(ESITI_QUESTIONARI!N1709:T1709,ESITI_QUESTIONARI!V1709:X1709,ESITI_QUESTIONARI!Z1709:AD1709,ESITI_QUESTIONARI!AF1709:AH1709,ESITI_QUESTIONARI!AJ1709:AL1709,ESITI_QUESTIONARI!AN1709,ESITI_QUESTIONARI!AQ1709)))</f>
        <v/>
      </c>
    </row>
    <row r="1710" spans="1:8">
      <c r="A1710" t="str">
        <f>IF(ESITI_QUESTIONARI!A1710="","",TRIM(ESITI_QUESTIONARI!A1710))</f>
        <v/>
      </c>
      <c r="B1710" t="str">
        <f t="shared" si="27"/>
        <v/>
      </c>
      <c r="C1710" t="str">
        <f>IF(ESITI_QUESTIONARI!C1710="","",TRIM(ESITI_QUESTIONARI!C1710))</f>
        <v/>
      </c>
      <c r="D1710" t="str">
        <f>IFERROR(UPPER(TRIM(ESITI_QUESTIONARI!U1710)),"")</f>
        <v/>
      </c>
      <c r="E1710" t="str">
        <f>IFERROR(UPPER(TRIM(ESITI_QUESTIONARI!Y1710)),"")</f>
        <v/>
      </c>
      <c r="F1710" t="str">
        <f>IFERROR(UPPER(TRIM(ESITI_QUESTIONARI!AE1710)),"")</f>
        <v/>
      </c>
      <c r="G1710" t="str">
        <f>IFERROR(UPPER(TRIM(ESITI_QUESTIONARI!AI1710)),"")</f>
        <v/>
      </c>
      <c r="H1710" s="8" t="str">
        <f>IF(C1710="","",IF(ISERROR(AVERAGE(ESITI_QUESTIONARI!N1710:T1710,ESITI_QUESTIONARI!V1710:X1710,ESITI_QUESTIONARI!Z1710:AD1710,ESITI_QUESTIONARI!AF1710:AH1710,ESITI_QUESTIONARI!AJ1710:AL1710,ESITI_QUESTIONARI!AN1710,ESITI_QUESTIONARI!AQ1710)),"NON RISPONDE",AVERAGE(ESITI_QUESTIONARI!N1710:T1710,ESITI_QUESTIONARI!V1710:X1710,ESITI_QUESTIONARI!Z1710:AD1710,ESITI_QUESTIONARI!AF1710:AH1710,ESITI_QUESTIONARI!AJ1710:AL1710,ESITI_QUESTIONARI!AN1710,ESITI_QUESTIONARI!AQ1710)))</f>
        <v/>
      </c>
    </row>
    <row r="1711" spans="1:8">
      <c r="A1711" t="str">
        <f>IF(ESITI_QUESTIONARI!A1711="","",TRIM(ESITI_QUESTIONARI!A1711))</f>
        <v/>
      </c>
      <c r="B1711" t="str">
        <f t="shared" si="27"/>
        <v/>
      </c>
      <c r="C1711" t="str">
        <f>IF(ESITI_QUESTIONARI!C1711="","",TRIM(ESITI_QUESTIONARI!C1711))</f>
        <v/>
      </c>
      <c r="D1711" t="str">
        <f>IFERROR(UPPER(TRIM(ESITI_QUESTIONARI!U1711)),"")</f>
        <v/>
      </c>
      <c r="E1711" t="str">
        <f>IFERROR(UPPER(TRIM(ESITI_QUESTIONARI!Y1711)),"")</f>
        <v/>
      </c>
      <c r="F1711" t="str">
        <f>IFERROR(UPPER(TRIM(ESITI_QUESTIONARI!AE1711)),"")</f>
        <v/>
      </c>
      <c r="G1711" t="str">
        <f>IFERROR(UPPER(TRIM(ESITI_QUESTIONARI!AI1711)),"")</f>
        <v/>
      </c>
      <c r="H1711" s="8" t="str">
        <f>IF(C1711="","",IF(ISERROR(AVERAGE(ESITI_QUESTIONARI!N1711:T1711,ESITI_QUESTIONARI!V1711:X1711,ESITI_QUESTIONARI!Z1711:AD1711,ESITI_QUESTIONARI!AF1711:AH1711,ESITI_QUESTIONARI!AJ1711:AL1711,ESITI_QUESTIONARI!AN1711,ESITI_QUESTIONARI!AQ1711)),"NON RISPONDE",AVERAGE(ESITI_QUESTIONARI!N1711:T1711,ESITI_QUESTIONARI!V1711:X1711,ESITI_QUESTIONARI!Z1711:AD1711,ESITI_QUESTIONARI!AF1711:AH1711,ESITI_QUESTIONARI!AJ1711:AL1711,ESITI_QUESTIONARI!AN1711,ESITI_QUESTIONARI!AQ1711)))</f>
        <v/>
      </c>
    </row>
    <row r="1712" spans="1:8">
      <c r="A1712" t="str">
        <f>IF(ESITI_QUESTIONARI!A1712="","",TRIM(ESITI_QUESTIONARI!A1712))</f>
        <v/>
      </c>
      <c r="B1712" t="str">
        <f t="shared" si="27"/>
        <v/>
      </c>
      <c r="C1712" t="str">
        <f>IF(ESITI_QUESTIONARI!C1712="","",TRIM(ESITI_QUESTIONARI!C1712))</f>
        <v/>
      </c>
      <c r="D1712" t="str">
        <f>IFERROR(UPPER(TRIM(ESITI_QUESTIONARI!U1712)),"")</f>
        <v/>
      </c>
      <c r="E1712" t="str">
        <f>IFERROR(UPPER(TRIM(ESITI_QUESTIONARI!Y1712)),"")</f>
        <v/>
      </c>
      <c r="F1712" t="str">
        <f>IFERROR(UPPER(TRIM(ESITI_QUESTIONARI!AE1712)),"")</f>
        <v/>
      </c>
      <c r="G1712" t="str">
        <f>IFERROR(UPPER(TRIM(ESITI_QUESTIONARI!AI1712)),"")</f>
        <v/>
      </c>
      <c r="H1712" s="8" t="str">
        <f>IF(C1712="","",IF(ISERROR(AVERAGE(ESITI_QUESTIONARI!N1712:T1712,ESITI_QUESTIONARI!V1712:X1712,ESITI_QUESTIONARI!Z1712:AD1712,ESITI_QUESTIONARI!AF1712:AH1712,ESITI_QUESTIONARI!AJ1712:AL1712,ESITI_QUESTIONARI!AN1712,ESITI_QUESTIONARI!AQ1712)),"NON RISPONDE",AVERAGE(ESITI_QUESTIONARI!N1712:T1712,ESITI_QUESTIONARI!V1712:X1712,ESITI_QUESTIONARI!Z1712:AD1712,ESITI_QUESTIONARI!AF1712:AH1712,ESITI_QUESTIONARI!AJ1712:AL1712,ESITI_QUESTIONARI!AN1712,ESITI_QUESTIONARI!AQ1712)))</f>
        <v/>
      </c>
    </row>
    <row r="1713" spans="1:8">
      <c r="A1713" t="str">
        <f>IF(ESITI_QUESTIONARI!A1713="","",TRIM(ESITI_QUESTIONARI!A1713))</f>
        <v/>
      </c>
      <c r="B1713" t="str">
        <f t="shared" si="27"/>
        <v/>
      </c>
      <c r="C1713" t="str">
        <f>IF(ESITI_QUESTIONARI!C1713="","",TRIM(ESITI_QUESTIONARI!C1713))</f>
        <v/>
      </c>
      <c r="D1713" t="str">
        <f>IFERROR(UPPER(TRIM(ESITI_QUESTIONARI!U1713)),"")</f>
        <v/>
      </c>
      <c r="E1713" t="str">
        <f>IFERROR(UPPER(TRIM(ESITI_QUESTIONARI!Y1713)),"")</f>
        <v/>
      </c>
      <c r="F1713" t="str">
        <f>IFERROR(UPPER(TRIM(ESITI_QUESTIONARI!AE1713)),"")</f>
        <v/>
      </c>
      <c r="G1713" t="str">
        <f>IFERROR(UPPER(TRIM(ESITI_QUESTIONARI!AI1713)),"")</f>
        <v/>
      </c>
      <c r="H1713" s="8" t="str">
        <f>IF(C1713="","",IF(ISERROR(AVERAGE(ESITI_QUESTIONARI!N1713:T1713,ESITI_QUESTIONARI!V1713:X1713,ESITI_QUESTIONARI!Z1713:AD1713,ESITI_QUESTIONARI!AF1713:AH1713,ESITI_QUESTIONARI!AJ1713:AL1713,ESITI_QUESTIONARI!AN1713,ESITI_QUESTIONARI!AQ1713)),"NON RISPONDE",AVERAGE(ESITI_QUESTIONARI!N1713:T1713,ESITI_QUESTIONARI!V1713:X1713,ESITI_QUESTIONARI!Z1713:AD1713,ESITI_QUESTIONARI!AF1713:AH1713,ESITI_QUESTIONARI!AJ1713:AL1713,ESITI_QUESTIONARI!AN1713,ESITI_QUESTIONARI!AQ1713)))</f>
        <v/>
      </c>
    </row>
    <row r="1714" spans="1:8">
      <c r="A1714" t="str">
        <f>IF(ESITI_QUESTIONARI!A1714="","",TRIM(ESITI_QUESTIONARI!A1714))</f>
        <v/>
      </c>
      <c r="B1714" t="str">
        <f t="shared" si="27"/>
        <v/>
      </c>
      <c r="C1714" t="str">
        <f>IF(ESITI_QUESTIONARI!C1714="","",TRIM(ESITI_QUESTIONARI!C1714))</f>
        <v/>
      </c>
      <c r="D1714" t="str">
        <f>IFERROR(UPPER(TRIM(ESITI_QUESTIONARI!U1714)),"")</f>
        <v/>
      </c>
      <c r="E1714" t="str">
        <f>IFERROR(UPPER(TRIM(ESITI_QUESTIONARI!Y1714)),"")</f>
        <v/>
      </c>
      <c r="F1714" t="str">
        <f>IFERROR(UPPER(TRIM(ESITI_QUESTIONARI!AE1714)),"")</f>
        <v/>
      </c>
      <c r="G1714" t="str">
        <f>IFERROR(UPPER(TRIM(ESITI_QUESTIONARI!AI1714)),"")</f>
        <v/>
      </c>
      <c r="H1714" s="8" t="str">
        <f>IF(C1714="","",IF(ISERROR(AVERAGE(ESITI_QUESTIONARI!N1714:T1714,ESITI_QUESTIONARI!V1714:X1714,ESITI_QUESTIONARI!Z1714:AD1714,ESITI_QUESTIONARI!AF1714:AH1714,ESITI_QUESTIONARI!AJ1714:AL1714,ESITI_QUESTIONARI!AN1714,ESITI_QUESTIONARI!AQ1714)),"NON RISPONDE",AVERAGE(ESITI_QUESTIONARI!N1714:T1714,ESITI_QUESTIONARI!V1714:X1714,ESITI_QUESTIONARI!Z1714:AD1714,ESITI_QUESTIONARI!AF1714:AH1714,ESITI_QUESTIONARI!AJ1714:AL1714,ESITI_QUESTIONARI!AN1714,ESITI_QUESTIONARI!AQ1714)))</f>
        <v/>
      </c>
    </row>
    <row r="1715" spans="1:8">
      <c r="A1715" t="str">
        <f>IF(ESITI_QUESTIONARI!A1715="","",TRIM(ESITI_QUESTIONARI!A1715))</f>
        <v/>
      </c>
      <c r="B1715" t="str">
        <f t="shared" si="27"/>
        <v/>
      </c>
      <c r="C1715" t="str">
        <f>IF(ESITI_QUESTIONARI!C1715="","",TRIM(ESITI_QUESTIONARI!C1715))</f>
        <v/>
      </c>
      <c r="D1715" t="str">
        <f>IFERROR(UPPER(TRIM(ESITI_QUESTIONARI!U1715)),"")</f>
        <v/>
      </c>
      <c r="E1715" t="str">
        <f>IFERROR(UPPER(TRIM(ESITI_QUESTIONARI!Y1715)),"")</f>
        <v/>
      </c>
      <c r="F1715" t="str">
        <f>IFERROR(UPPER(TRIM(ESITI_QUESTIONARI!AE1715)),"")</f>
        <v/>
      </c>
      <c r="G1715" t="str">
        <f>IFERROR(UPPER(TRIM(ESITI_QUESTIONARI!AI1715)),"")</f>
        <v/>
      </c>
      <c r="H1715" s="8" t="str">
        <f>IF(C1715="","",IF(ISERROR(AVERAGE(ESITI_QUESTIONARI!N1715:T1715,ESITI_QUESTIONARI!V1715:X1715,ESITI_QUESTIONARI!Z1715:AD1715,ESITI_QUESTIONARI!AF1715:AH1715,ESITI_QUESTIONARI!AJ1715:AL1715,ESITI_QUESTIONARI!AN1715,ESITI_QUESTIONARI!AQ1715)),"NON RISPONDE",AVERAGE(ESITI_QUESTIONARI!N1715:T1715,ESITI_QUESTIONARI!V1715:X1715,ESITI_QUESTIONARI!Z1715:AD1715,ESITI_QUESTIONARI!AF1715:AH1715,ESITI_QUESTIONARI!AJ1715:AL1715,ESITI_QUESTIONARI!AN1715,ESITI_QUESTIONARI!AQ1715)))</f>
        <v/>
      </c>
    </row>
    <row r="1716" spans="1:8">
      <c r="A1716" t="str">
        <f>IF(ESITI_QUESTIONARI!A1716="","",TRIM(ESITI_QUESTIONARI!A1716))</f>
        <v/>
      </c>
      <c r="B1716" t="str">
        <f t="shared" si="27"/>
        <v/>
      </c>
      <c r="C1716" t="str">
        <f>IF(ESITI_QUESTIONARI!C1716="","",TRIM(ESITI_QUESTIONARI!C1716))</f>
        <v/>
      </c>
      <c r="D1716" t="str">
        <f>IFERROR(UPPER(TRIM(ESITI_QUESTIONARI!U1716)),"")</f>
        <v/>
      </c>
      <c r="E1716" t="str">
        <f>IFERROR(UPPER(TRIM(ESITI_QUESTIONARI!Y1716)),"")</f>
        <v/>
      </c>
      <c r="F1716" t="str">
        <f>IFERROR(UPPER(TRIM(ESITI_QUESTIONARI!AE1716)),"")</f>
        <v/>
      </c>
      <c r="G1716" t="str">
        <f>IFERROR(UPPER(TRIM(ESITI_QUESTIONARI!AI1716)),"")</f>
        <v/>
      </c>
      <c r="H1716" s="8" t="str">
        <f>IF(C1716="","",IF(ISERROR(AVERAGE(ESITI_QUESTIONARI!N1716:T1716,ESITI_QUESTIONARI!V1716:X1716,ESITI_QUESTIONARI!Z1716:AD1716,ESITI_QUESTIONARI!AF1716:AH1716,ESITI_QUESTIONARI!AJ1716:AL1716,ESITI_QUESTIONARI!AN1716,ESITI_QUESTIONARI!AQ1716)),"NON RISPONDE",AVERAGE(ESITI_QUESTIONARI!N1716:T1716,ESITI_QUESTIONARI!V1716:X1716,ESITI_QUESTIONARI!Z1716:AD1716,ESITI_QUESTIONARI!AF1716:AH1716,ESITI_QUESTIONARI!AJ1716:AL1716,ESITI_QUESTIONARI!AN1716,ESITI_QUESTIONARI!AQ1716)))</f>
        <v/>
      </c>
    </row>
    <row r="1717" spans="1:8">
      <c r="A1717" t="str">
        <f>IF(ESITI_QUESTIONARI!A1717="","",TRIM(ESITI_QUESTIONARI!A1717))</f>
        <v/>
      </c>
      <c r="B1717" t="str">
        <f t="shared" si="27"/>
        <v/>
      </c>
      <c r="C1717" t="str">
        <f>IF(ESITI_QUESTIONARI!C1717="","",TRIM(ESITI_QUESTIONARI!C1717))</f>
        <v/>
      </c>
      <c r="D1717" t="str">
        <f>IFERROR(UPPER(TRIM(ESITI_QUESTIONARI!U1717)),"")</f>
        <v/>
      </c>
      <c r="E1717" t="str">
        <f>IFERROR(UPPER(TRIM(ESITI_QUESTIONARI!Y1717)),"")</f>
        <v/>
      </c>
      <c r="F1717" t="str">
        <f>IFERROR(UPPER(TRIM(ESITI_QUESTIONARI!AE1717)),"")</f>
        <v/>
      </c>
      <c r="G1717" t="str">
        <f>IFERROR(UPPER(TRIM(ESITI_QUESTIONARI!AI1717)),"")</f>
        <v/>
      </c>
      <c r="H1717" s="8" t="str">
        <f>IF(C1717="","",IF(ISERROR(AVERAGE(ESITI_QUESTIONARI!N1717:T1717,ESITI_QUESTIONARI!V1717:X1717,ESITI_QUESTIONARI!Z1717:AD1717,ESITI_QUESTIONARI!AF1717:AH1717,ESITI_QUESTIONARI!AJ1717:AL1717,ESITI_QUESTIONARI!AN1717,ESITI_QUESTIONARI!AQ1717)),"NON RISPONDE",AVERAGE(ESITI_QUESTIONARI!N1717:T1717,ESITI_QUESTIONARI!V1717:X1717,ESITI_QUESTIONARI!Z1717:AD1717,ESITI_QUESTIONARI!AF1717:AH1717,ESITI_QUESTIONARI!AJ1717:AL1717,ESITI_QUESTIONARI!AN1717,ESITI_QUESTIONARI!AQ1717)))</f>
        <v/>
      </c>
    </row>
    <row r="1718" spans="1:8">
      <c r="A1718" t="str">
        <f>IF(ESITI_QUESTIONARI!A1718="","",TRIM(ESITI_QUESTIONARI!A1718))</f>
        <v/>
      </c>
      <c r="B1718" t="str">
        <f t="shared" si="27"/>
        <v/>
      </c>
      <c r="C1718" t="str">
        <f>IF(ESITI_QUESTIONARI!C1718="","",TRIM(ESITI_QUESTIONARI!C1718))</f>
        <v/>
      </c>
      <c r="D1718" t="str">
        <f>IFERROR(UPPER(TRIM(ESITI_QUESTIONARI!U1718)),"")</f>
        <v/>
      </c>
      <c r="E1718" t="str">
        <f>IFERROR(UPPER(TRIM(ESITI_QUESTIONARI!Y1718)),"")</f>
        <v/>
      </c>
      <c r="F1718" t="str">
        <f>IFERROR(UPPER(TRIM(ESITI_QUESTIONARI!AE1718)),"")</f>
        <v/>
      </c>
      <c r="G1718" t="str">
        <f>IFERROR(UPPER(TRIM(ESITI_QUESTIONARI!AI1718)),"")</f>
        <v/>
      </c>
      <c r="H1718" s="8" t="str">
        <f>IF(C1718="","",IF(ISERROR(AVERAGE(ESITI_QUESTIONARI!N1718:T1718,ESITI_QUESTIONARI!V1718:X1718,ESITI_QUESTIONARI!Z1718:AD1718,ESITI_QUESTIONARI!AF1718:AH1718,ESITI_QUESTIONARI!AJ1718:AL1718,ESITI_QUESTIONARI!AN1718,ESITI_QUESTIONARI!AQ1718)),"NON RISPONDE",AVERAGE(ESITI_QUESTIONARI!N1718:T1718,ESITI_QUESTIONARI!V1718:X1718,ESITI_QUESTIONARI!Z1718:AD1718,ESITI_QUESTIONARI!AF1718:AH1718,ESITI_QUESTIONARI!AJ1718:AL1718,ESITI_QUESTIONARI!AN1718,ESITI_QUESTIONARI!AQ1718)))</f>
        <v/>
      </c>
    </row>
    <row r="1719" spans="1:8">
      <c r="A1719" t="str">
        <f>IF(ESITI_QUESTIONARI!A1719="","",TRIM(ESITI_QUESTIONARI!A1719))</f>
        <v/>
      </c>
      <c r="B1719" t="str">
        <f t="shared" si="27"/>
        <v/>
      </c>
      <c r="C1719" t="str">
        <f>IF(ESITI_QUESTIONARI!C1719="","",TRIM(ESITI_QUESTIONARI!C1719))</f>
        <v/>
      </c>
      <c r="D1719" t="str">
        <f>IFERROR(UPPER(TRIM(ESITI_QUESTIONARI!U1719)),"")</f>
        <v/>
      </c>
      <c r="E1719" t="str">
        <f>IFERROR(UPPER(TRIM(ESITI_QUESTIONARI!Y1719)),"")</f>
        <v/>
      </c>
      <c r="F1719" t="str">
        <f>IFERROR(UPPER(TRIM(ESITI_QUESTIONARI!AE1719)),"")</f>
        <v/>
      </c>
      <c r="G1719" t="str">
        <f>IFERROR(UPPER(TRIM(ESITI_QUESTIONARI!AI1719)),"")</f>
        <v/>
      </c>
      <c r="H1719" s="8" t="str">
        <f>IF(C1719="","",IF(ISERROR(AVERAGE(ESITI_QUESTIONARI!N1719:T1719,ESITI_QUESTIONARI!V1719:X1719,ESITI_QUESTIONARI!Z1719:AD1719,ESITI_QUESTIONARI!AF1719:AH1719,ESITI_QUESTIONARI!AJ1719:AL1719,ESITI_QUESTIONARI!AN1719,ESITI_QUESTIONARI!AQ1719)),"NON RISPONDE",AVERAGE(ESITI_QUESTIONARI!N1719:T1719,ESITI_QUESTIONARI!V1719:X1719,ESITI_QUESTIONARI!Z1719:AD1719,ESITI_QUESTIONARI!AF1719:AH1719,ESITI_QUESTIONARI!AJ1719:AL1719,ESITI_QUESTIONARI!AN1719,ESITI_QUESTIONARI!AQ1719)))</f>
        <v/>
      </c>
    </row>
    <row r="1720" spans="1:8">
      <c r="A1720" t="str">
        <f>IF(ESITI_QUESTIONARI!A1720="","",TRIM(ESITI_QUESTIONARI!A1720))</f>
        <v/>
      </c>
      <c r="B1720" t="str">
        <f t="shared" si="27"/>
        <v/>
      </c>
      <c r="C1720" t="str">
        <f>IF(ESITI_QUESTIONARI!C1720="","",TRIM(ESITI_QUESTIONARI!C1720))</f>
        <v/>
      </c>
      <c r="D1720" t="str">
        <f>IFERROR(UPPER(TRIM(ESITI_QUESTIONARI!U1720)),"")</f>
        <v/>
      </c>
      <c r="E1720" t="str">
        <f>IFERROR(UPPER(TRIM(ESITI_QUESTIONARI!Y1720)),"")</f>
        <v/>
      </c>
      <c r="F1720" t="str">
        <f>IFERROR(UPPER(TRIM(ESITI_QUESTIONARI!AE1720)),"")</f>
        <v/>
      </c>
      <c r="G1720" t="str">
        <f>IFERROR(UPPER(TRIM(ESITI_QUESTIONARI!AI1720)),"")</f>
        <v/>
      </c>
      <c r="H1720" s="8" t="str">
        <f>IF(C1720="","",IF(ISERROR(AVERAGE(ESITI_QUESTIONARI!N1720:T1720,ESITI_QUESTIONARI!V1720:X1720,ESITI_QUESTIONARI!Z1720:AD1720,ESITI_QUESTIONARI!AF1720:AH1720,ESITI_QUESTIONARI!AJ1720:AL1720,ESITI_QUESTIONARI!AN1720,ESITI_QUESTIONARI!AQ1720)),"NON RISPONDE",AVERAGE(ESITI_QUESTIONARI!N1720:T1720,ESITI_QUESTIONARI!V1720:X1720,ESITI_QUESTIONARI!Z1720:AD1720,ESITI_QUESTIONARI!AF1720:AH1720,ESITI_QUESTIONARI!AJ1720:AL1720,ESITI_QUESTIONARI!AN1720,ESITI_QUESTIONARI!AQ1720)))</f>
        <v/>
      </c>
    </row>
    <row r="1721" spans="1:8">
      <c r="A1721" t="str">
        <f>IF(ESITI_QUESTIONARI!A1721="","",TRIM(ESITI_QUESTIONARI!A1721))</f>
        <v/>
      </c>
      <c r="B1721" t="str">
        <f t="shared" si="27"/>
        <v/>
      </c>
      <c r="C1721" t="str">
        <f>IF(ESITI_QUESTIONARI!C1721="","",TRIM(ESITI_QUESTIONARI!C1721))</f>
        <v/>
      </c>
      <c r="D1721" t="str">
        <f>IFERROR(UPPER(TRIM(ESITI_QUESTIONARI!U1721)),"")</f>
        <v/>
      </c>
      <c r="E1721" t="str">
        <f>IFERROR(UPPER(TRIM(ESITI_QUESTIONARI!Y1721)),"")</f>
        <v/>
      </c>
      <c r="F1721" t="str">
        <f>IFERROR(UPPER(TRIM(ESITI_QUESTIONARI!AE1721)),"")</f>
        <v/>
      </c>
      <c r="G1721" t="str">
        <f>IFERROR(UPPER(TRIM(ESITI_QUESTIONARI!AI1721)),"")</f>
        <v/>
      </c>
      <c r="H1721" s="8" t="str">
        <f>IF(C1721="","",IF(ISERROR(AVERAGE(ESITI_QUESTIONARI!N1721:T1721,ESITI_QUESTIONARI!V1721:X1721,ESITI_QUESTIONARI!Z1721:AD1721,ESITI_QUESTIONARI!AF1721:AH1721,ESITI_QUESTIONARI!AJ1721:AL1721,ESITI_QUESTIONARI!AN1721,ESITI_QUESTIONARI!AQ1721)),"NON RISPONDE",AVERAGE(ESITI_QUESTIONARI!N1721:T1721,ESITI_QUESTIONARI!V1721:X1721,ESITI_QUESTIONARI!Z1721:AD1721,ESITI_QUESTIONARI!AF1721:AH1721,ESITI_QUESTIONARI!AJ1721:AL1721,ESITI_QUESTIONARI!AN1721,ESITI_QUESTIONARI!AQ1721)))</f>
        <v/>
      </c>
    </row>
    <row r="1722" spans="1:8">
      <c r="A1722" t="str">
        <f>IF(ESITI_QUESTIONARI!A1722="","",TRIM(ESITI_QUESTIONARI!A1722))</f>
        <v/>
      </c>
      <c r="B1722" t="str">
        <f t="shared" si="27"/>
        <v/>
      </c>
      <c r="C1722" t="str">
        <f>IF(ESITI_QUESTIONARI!C1722="","",TRIM(ESITI_QUESTIONARI!C1722))</f>
        <v/>
      </c>
      <c r="D1722" t="str">
        <f>IFERROR(UPPER(TRIM(ESITI_QUESTIONARI!U1722)),"")</f>
        <v/>
      </c>
      <c r="E1722" t="str">
        <f>IFERROR(UPPER(TRIM(ESITI_QUESTIONARI!Y1722)),"")</f>
        <v/>
      </c>
      <c r="F1722" t="str">
        <f>IFERROR(UPPER(TRIM(ESITI_QUESTIONARI!AE1722)),"")</f>
        <v/>
      </c>
      <c r="G1722" t="str">
        <f>IFERROR(UPPER(TRIM(ESITI_QUESTIONARI!AI1722)),"")</f>
        <v/>
      </c>
      <c r="H1722" s="8" t="str">
        <f>IF(C1722="","",IF(ISERROR(AVERAGE(ESITI_QUESTIONARI!N1722:T1722,ESITI_QUESTIONARI!V1722:X1722,ESITI_QUESTIONARI!Z1722:AD1722,ESITI_QUESTIONARI!AF1722:AH1722,ESITI_QUESTIONARI!AJ1722:AL1722,ESITI_QUESTIONARI!AN1722,ESITI_QUESTIONARI!AQ1722)),"NON RISPONDE",AVERAGE(ESITI_QUESTIONARI!N1722:T1722,ESITI_QUESTIONARI!V1722:X1722,ESITI_QUESTIONARI!Z1722:AD1722,ESITI_QUESTIONARI!AF1722:AH1722,ESITI_QUESTIONARI!AJ1722:AL1722,ESITI_QUESTIONARI!AN1722,ESITI_QUESTIONARI!AQ1722)))</f>
        <v/>
      </c>
    </row>
    <row r="1723" spans="1:8">
      <c r="A1723" t="str">
        <f>IF(ESITI_QUESTIONARI!A1723="","",TRIM(ESITI_QUESTIONARI!A1723))</f>
        <v/>
      </c>
      <c r="B1723" t="str">
        <f t="shared" si="27"/>
        <v/>
      </c>
      <c r="C1723" t="str">
        <f>IF(ESITI_QUESTIONARI!C1723="","",TRIM(ESITI_QUESTIONARI!C1723))</f>
        <v/>
      </c>
      <c r="D1723" t="str">
        <f>IFERROR(UPPER(TRIM(ESITI_QUESTIONARI!U1723)),"")</f>
        <v/>
      </c>
      <c r="E1723" t="str">
        <f>IFERROR(UPPER(TRIM(ESITI_QUESTIONARI!Y1723)),"")</f>
        <v/>
      </c>
      <c r="F1723" t="str">
        <f>IFERROR(UPPER(TRIM(ESITI_QUESTIONARI!AE1723)),"")</f>
        <v/>
      </c>
      <c r="G1723" t="str">
        <f>IFERROR(UPPER(TRIM(ESITI_QUESTIONARI!AI1723)),"")</f>
        <v/>
      </c>
      <c r="H1723" s="8" t="str">
        <f>IF(C1723="","",IF(ISERROR(AVERAGE(ESITI_QUESTIONARI!N1723:T1723,ESITI_QUESTIONARI!V1723:X1723,ESITI_QUESTIONARI!Z1723:AD1723,ESITI_QUESTIONARI!AF1723:AH1723,ESITI_QUESTIONARI!AJ1723:AL1723,ESITI_QUESTIONARI!AN1723,ESITI_QUESTIONARI!AQ1723)),"NON RISPONDE",AVERAGE(ESITI_QUESTIONARI!N1723:T1723,ESITI_QUESTIONARI!V1723:X1723,ESITI_QUESTIONARI!Z1723:AD1723,ESITI_QUESTIONARI!AF1723:AH1723,ESITI_QUESTIONARI!AJ1723:AL1723,ESITI_QUESTIONARI!AN1723,ESITI_QUESTIONARI!AQ1723)))</f>
        <v/>
      </c>
    </row>
    <row r="1724" spans="1:8">
      <c r="A1724" t="str">
        <f>IF(ESITI_QUESTIONARI!A1724="","",TRIM(ESITI_QUESTIONARI!A1724))</f>
        <v/>
      </c>
      <c r="B1724" t="str">
        <f t="shared" si="27"/>
        <v/>
      </c>
      <c r="C1724" t="str">
        <f>IF(ESITI_QUESTIONARI!C1724="","",TRIM(ESITI_QUESTIONARI!C1724))</f>
        <v/>
      </c>
      <c r="D1724" t="str">
        <f>IFERROR(UPPER(TRIM(ESITI_QUESTIONARI!U1724)),"")</f>
        <v/>
      </c>
      <c r="E1724" t="str">
        <f>IFERROR(UPPER(TRIM(ESITI_QUESTIONARI!Y1724)),"")</f>
        <v/>
      </c>
      <c r="F1724" t="str">
        <f>IFERROR(UPPER(TRIM(ESITI_QUESTIONARI!AE1724)),"")</f>
        <v/>
      </c>
      <c r="G1724" t="str">
        <f>IFERROR(UPPER(TRIM(ESITI_QUESTIONARI!AI1724)),"")</f>
        <v/>
      </c>
      <c r="H1724" s="8" t="str">
        <f>IF(C1724="","",IF(ISERROR(AVERAGE(ESITI_QUESTIONARI!N1724:T1724,ESITI_QUESTIONARI!V1724:X1724,ESITI_QUESTIONARI!Z1724:AD1724,ESITI_QUESTIONARI!AF1724:AH1724,ESITI_QUESTIONARI!AJ1724:AL1724,ESITI_QUESTIONARI!AN1724,ESITI_QUESTIONARI!AQ1724)),"NON RISPONDE",AVERAGE(ESITI_QUESTIONARI!N1724:T1724,ESITI_QUESTIONARI!V1724:X1724,ESITI_QUESTIONARI!Z1724:AD1724,ESITI_QUESTIONARI!AF1724:AH1724,ESITI_QUESTIONARI!AJ1724:AL1724,ESITI_QUESTIONARI!AN1724,ESITI_QUESTIONARI!AQ1724)))</f>
        <v/>
      </c>
    </row>
    <row r="1725" spans="1:8">
      <c r="A1725" t="str">
        <f>IF(ESITI_QUESTIONARI!A1725="","",TRIM(ESITI_QUESTIONARI!A1725))</f>
        <v/>
      </c>
      <c r="B1725" t="str">
        <f t="shared" si="27"/>
        <v/>
      </c>
      <c r="C1725" t="str">
        <f>IF(ESITI_QUESTIONARI!C1725="","",TRIM(ESITI_QUESTIONARI!C1725))</f>
        <v/>
      </c>
      <c r="D1725" t="str">
        <f>IFERROR(UPPER(TRIM(ESITI_QUESTIONARI!U1725)),"")</f>
        <v/>
      </c>
      <c r="E1725" t="str">
        <f>IFERROR(UPPER(TRIM(ESITI_QUESTIONARI!Y1725)),"")</f>
        <v/>
      </c>
      <c r="F1725" t="str">
        <f>IFERROR(UPPER(TRIM(ESITI_QUESTIONARI!AE1725)),"")</f>
        <v/>
      </c>
      <c r="G1725" t="str">
        <f>IFERROR(UPPER(TRIM(ESITI_QUESTIONARI!AI1725)),"")</f>
        <v/>
      </c>
      <c r="H1725" s="8" t="str">
        <f>IF(C1725="","",IF(ISERROR(AVERAGE(ESITI_QUESTIONARI!N1725:T1725,ESITI_QUESTIONARI!V1725:X1725,ESITI_QUESTIONARI!Z1725:AD1725,ESITI_QUESTIONARI!AF1725:AH1725,ESITI_QUESTIONARI!AJ1725:AL1725,ESITI_QUESTIONARI!AN1725,ESITI_QUESTIONARI!AQ1725)),"NON RISPONDE",AVERAGE(ESITI_QUESTIONARI!N1725:T1725,ESITI_QUESTIONARI!V1725:X1725,ESITI_QUESTIONARI!Z1725:AD1725,ESITI_QUESTIONARI!AF1725:AH1725,ESITI_QUESTIONARI!AJ1725:AL1725,ESITI_QUESTIONARI!AN1725,ESITI_QUESTIONARI!AQ1725)))</f>
        <v/>
      </c>
    </row>
    <row r="1726" spans="1:8">
      <c r="A1726" t="str">
        <f>IF(ESITI_QUESTIONARI!A1726="","",TRIM(ESITI_QUESTIONARI!A1726))</f>
        <v/>
      </c>
      <c r="B1726" t="str">
        <f t="shared" si="27"/>
        <v/>
      </c>
      <c r="C1726" t="str">
        <f>IF(ESITI_QUESTIONARI!C1726="","",TRIM(ESITI_QUESTIONARI!C1726))</f>
        <v/>
      </c>
      <c r="D1726" t="str">
        <f>IFERROR(UPPER(TRIM(ESITI_QUESTIONARI!U1726)),"")</f>
        <v/>
      </c>
      <c r="E1726" t="str">
        <f>IFERROR(UPPER(TRIM(ESITI_QUESTIONARI!Y1726)),"")</f>
        <v/>
      </c>
      <c r="F1726" t="str">
        <f>IFERROR(UPPER(TRIM(ESITI_QUESTIONARI!AE1726)),"")</f>
        <v/>
      </c>
      <c r="G1726" t="str">
        <f>IFERROR(UPPER(TRIM(ESITI_QUESTIONARI!AI1726)),"")</f>
        <v/>
      </c>
      <c r="H1726" s="8" t="str">
        <f>IF(C1726="","",IF(ISERROR(AVERAGE(ESITI_QUESTIONARI!N1726:T1726,ESITI_QUESTIONARI!V1726:X1726,ESITI_QUESTIONARI!Z1726:AD1726,ESITI_QUESTIONARI!AF1726:AH1726,ESITI_QUESTIONARI!AJ1726:AL1726,ESITI_QUESTIONARI!AN1726,ESITI_QUESTIONARI!AQ1726)),"NON RISPONDE",AVERAGE(ESITI_QUESTIONARI!N1726:T1726,ESITI_QUESTIONARI!V1726:X1726,ESITI_QUESTIONARI!Z1726:AD1726,ESITI_QUESTIONARI!AF1726:AH1726,ESITI_QUESTIONARI!AJ1726:AL1726,ESITI_QUESTIONARI!AN1726,ESITI_QUESTIONARI!AQ1726)))</f>
        <v/>
      </c>
    </row>
    <row r="1727" spans="1:8">
      <c r="A1727" t="str">
        <f>IF(ESITI_QUESTIONARI!A1727="","",TRIM(ESITI_QUESTIONARI!A1727))</f>
        <v/>
      </c>
      <c r="B1727" t="str">
        <f t="shared" si="27"/>
        <v/>
      </c>
      <c r="C1727" t="str">
        <f>IF(ESITI_QUESTIONARI!C1727="","",TRIM(ESITI_QUESTIONARI!C1727))</f>
        <v/>
      </c>
      <c r="D1727" t="str">
        <f>IFERROR(UPPER(TRIM(ESITI_QUESTIONARI!U1727)),"")</f>
        <v/>
      </c>
      <c r="E1727" t="str">
        <f>IFERROR(UPPER(TRIM(ESITI_QUESTIONARI!Y1727)),"")</f>
        <v/>
      </c>
      <c r="F1727" t="str">
        <f>IFERROR(UPPER(TRIM(ESITI_QUESTIONARI!AE1727)),"")</f>
        <v/>
      </c>
      <c r="G1727" t="str">
        <f>IFERROR(UPPER(TRIM(ESITI_QUESTIONARI!AI1727)),"")</f>
        <v/>
      </c>
      <c r="H1727" s="8" t="str">
        <f>IF(C1727="","",IF(ISERROR(AVERAGE(ESITI_QUESTIONARI!N1727:T1727,ESITI_QUESTIONARI!V1727:X1727,ESITI_QUESTIONARI!Z1727:AD1727,ESITI_QUESTIONARI!AF1727:AH1727,ESITI_QUESTIONARI!AJ1727:AL1727,ESITI_QUESTIONARI!AN1727,ESITI_QUESTIONARI!AQ1727)),"NON RISPONDE",AVERAGE(ESITI_QUESTIONARI!N1727:T1727,ESITI_QUESTIONARI!V1727:X1727,ESITI_QUESTIONARI!Z1727:AD1727,ESITI_QUESTIONARI!AF1727:AH1727,ESITI_QUESTIONARI!AJ1727:AL1727,ESITI_QUESTIONARI!AN1727,ESITI_QUESTIONARI!AQ1727)))</f>
        <v/>
      </c>
    </row>
    <row r="1728" spans="1:8">
      <c r="A1728" t="str">
        <f>IF(ESITI_QUESTIONARI!A1728="","",TRIM(ESITI_QUESTIONARI!A1728))</f>
        <v/>
      </c>
      <c r="B1728" t="str">
        <f t="shared" si="27"/>
        <v/>
      </c>
      <c r="C1728" t="str">
        <f>IF(ESITI_QUESTIONARI!C1728="","",TRIM(ESITI_QUESTIONARI!C1728))</f>
        <v/>
      </c>
      <c r="D1728" t="str">
        <f>IFERROR(UPPER(TRIM(ESITI_QUESTIONARI!U1728)),"")</f>
        <v/>
      </c>
      <c r="E1728" t="str">
        <f>IFERROR(UPPER(TRIM(ESITI_QUESTIONARI!Y1728)),"")</f>
        <v/>
      </c>
      <c r="F1728" t="str">
        <f>IFERROR(UPPER(TRIM(ESITI_QUESTIONARI!AE1728)),"")</f>
        <v/>
      </c>
      <c r="G1728" t="str">
        <f>IFERROR(UPPER(TRIM(ESITI_QUESTIONARI!AI1728)),"")</f>
        <v/>
      </c>
      <c r="H1728" s="8" t="str">
        <f>IF(C1728="","",IF(ISERROR(AVERAGE(ESITI_QUESTIONARI!N1728:T1728,ESITI_QUESTIONARI!V1728:X1728,ESITI_QUESTIONARI!Z1728:AD1728,ESITI_QUESTIONARI!AF1728:AH1728,ESITI_QUESTIONARI!AJ1728:AL1728,ESITI_QUESTIONARI!AN1728,ESITI_QUESTIONARI!AQ1728)),"NON RISPONDE",AVERAGE(ESITI_QUESTIONARI!N1728:T1728,ESITI_QUESTIONARI!V1728:X1728,ESITI_QUESTIONARI!Z1728:AD1728,ESITI_QUESTIONARI!AF1728:AH1728,ESITI_QUESTIONARI!AJ1728:AL1728,ESITI_QUESTIONARI!AN1728,ESITI_QUESTIONARI!AQ1728)))</f>
        <v/>
      </c>
    </row>
    <row r="1729" spans="1:8">
      <c r="A1729" t="str">
        <f>IF(ESITI_QUESTIONARI!A1729="","",TRIM(ESITI_QUESTIONARI!A1729))</f>
        <v/>
      </c>
      <c r="B1729" t="str">
        <f t="shared" si="27"/>
        <v/>
      </c>
      <c r="C1729" t="str">
        <f>IF(ESITI_QUESTIONARI!C1729="","",TRIM(ESITI_QUESTIONARI!C1729))</f>
        <v/>
      </c>
      <c r="D1729" t="str">
        <f>IFERROR(UPPER(TRIM(ESITI_QUESTIONARI!U1729)),"")</f>
        <v/>
      </c>
      <c r="E1729" t="str">
        <f>IFERROR(UPPER(TRIM(ESITI_QUESTIONARI!Y1729)),"")</f>
        <v/>
      </c>
      <c r="F1729" t="str">
        <f>IFERROR(UPPER(TRIM(ESITI_QUESTIONARI!AE1729)),"")</f>
        <v/>
      </c>
      <c r="G1729" t="str">
        <f>IFERROR(UPPER(TRIM(ESITI_QUESTIONARI!AI1729)),"")</f>
        <v/>
      </c>
      <c r="H1729" s="8" t="str">
        <f>IF(C1729="","",IF(ISERROR(AVERAGE(ESITI_QUESTIONARI!N1729:T1729,ESITI_QUESTIONARI!V1729:X1729,ESITI_QUESTIONARI!Z1729:AD1729,ESITI_QUESTIONARI!AF1729:AH1729,ESITI_QUESTIONARI!AJ1729:AL1729,ESITI_QUESTIONARI!AN1729,ESITI_QUESTIONARI!AQ1729)),"NON RISPONDE",AVERAGE(ESITI_QUESTIONARI!N1729:T1729,ESITI_QUESTIONARI!V1729:X1729,ESITI_QUESTIONARI!Z1729:AD1729,ESITI_QUESTIONARI!AF1729:AH1729,ESITI_QUESTIONARI!AJ1729:AL1729,ESITI_QUESTIONARI!AN1729,ESITI_QUESTIONARI!AQ1729)))</f>
        <v/>
      </c>
    </row>
    <row r="1730" spans="1:8">
      <c r="A1730" t="str">
        <f>IF(ESITI_QUESTIONARI!A1730="","",TRIM(ESITI_QUESTIONARI!A1730))</f>
        <v/>
      </c>
      <c r="B1730" t="str">
        <f t="shared" si="27"/>
        <v/>
      </c>
      <c r="C1730" t="str">
        <f>IF(ESITI_QUESTIONARI!C1730="","",TRIM(ESITI_QUESTIONARI!C1730))</f>
        <v/>
      </c>
      <c r="D1730" t="str">
        <f>IFERROR(UPPER(TRIM(ESITI_QUESTIONARI!U1730)),"")</f>
        <v/>
      </c>
      <c r="E1730" t="str">
        <f>IFERROR(UPPER(TRIM(ESITI_QUESTIONARI!Y1730)),"")</f>
        <v/>
      </c>
      <c r="F1730" t="str">
        <f>IFERROR(UPPER(TRIM(ESITI_QUESTIONARI!AE1730)),"")</f>
        <v/>
      </c>
      <c r="G1730" t="str">
        <f>IFERROR(UPPER(TRIM(ESITI_QUESTIONARI!AI1730)),"")</f>
        <v/>
      </c>
      <c r="H1730" s="8" t="str">
        <f>IF(C1730="","",IF(ISERROR(AVERAGE(ESITI_QUESTIONARI!N1730:T1730,ESITI_QUESTIONARI!V1730:X1730,ESITI_QUESTIONARI!Z1730:AD1730,ESITI_QUESTIONARI!AF1730:AH1730,ESITI_QUESTIONARI!AJ1730:AL1730,ESITI_QUESTIONARI!AN1730,ESITI_QUESTIONARI!AQ1730)),"NON RISPONDE",AVERAGE(ESITI_QUESTIONARI!N1730:T1730,ESITI_QUESTIONARI!V1730:X1730,ESITI_QUESTIONARI!Z1730:AD1730,ESITI_QUESTIONARI!AF1730:AH1730,ESITI_QUESTIONARI!AJ1730:AL1730,ESITI_QUESTIONARI!AN1730,ESITI_QUESTIONARI!AQ1730)))</f>
        <v/>
      </c>
    </row>
    <row r="1731" spans="1:8">
      <c r="A1731" t="str">
        <f>IF(ESITI_QUESTIONARI!A1731="","",TRIM(ESITI_QUESTIONARI!A1731))</f>
        <v/>
      </c>
      <c r="B1731" t="str">
        <f t="shared" ref="B1731:B1794" si="28">IF(C1731="","",C1731)</f>
        <v/>
      </c>
      <c r="C1731" t="str">
        <f>IF(ESITI_QUESTIONARI!C1731="","",TRIM(ESITI_QUESTIONARI!C1731))</f>
        <v/>
      </c>
      <c r="D1731" t="str">
        <f>IFERROR(UPPER(TRIM(ESITI_QUESTIONARI!U1731)),"")</f>
        <v/>
      </c>
      <c r="E1731" t="str">
        <f>IFERROR(UPPER(TRIM(ESITI_QUESTIONARI!Y1731)),"")</f>
        <v/>
      </c>
      <c r="F1731" t="str">
        <f>IFERROR(UPPER(TRIM(ESITI_QUESTIONARI!AE1731)),"")</f>
        <v/>
      </c>
      <c r="G1731" t="str">
        <f>IFERROR(UPPER(TRIM(ESITI_QUESTIONARI!AI1731)),"")</f>
        <v/>
      </c>
      <c r="H1731" s="8" t="str">
        <f>IF(C1731="","",IF(ISERROR(AVERAGE(ESITI_QUESTIONARI!N1731:T1731,ESITI_QUESTIONARI!V1731:X1731,ESITI_QUESTIONARI!Z1731:AD1731,ESITI_QUESTIONARI!AF1731:AH1731,ESITI_QUESTIONARI!AJ1731:AL1731,ESITI_QUESTIONARI!AN1731,ESITI_QUESTIONARI!AQ1731)),"NON RISPONDE",AVERAGE(ESITI_QUESTIONARI!N1731:T1731,ESITI_QUESTIONARI!V1731:X1731,ESITI_QUESTIONARI!Z1731:AD1731,ESITI_QUESTIONARI!AF1731:AH1731,ESITI_QUESTIONARI!AJ1731:AL1731,ESITI_QUESTIONARI!AN1731,ESITI_QUESTIONARI!AQ1731)))</f>
        <v/>
      </c>
    </row>
    <row r="1732" spans="1:8">
      <c r="A1732" t="str">
        <f>IF(ESITI_QUESTIONARI!A1732="","",TRIM(ESITI_QUESTIONARI!A1732))</f>
        <v/>
      </c>
      <c r="B1732" t="str">
        <f t="shared" si="28"/>
        <v/>
      </c>
      <c r="C1732" t="str">
        <f>IF(ESITI_QUESTIONARI!C1732="","",TRIM(ESITI_QUESTIONARI!C1732))</f>
        <v/>
      </c>
      <c r="D1732" t="str">
        <f>IFERROR(UPPER(TRIM(ESITI_QUESTIONARI!U1732)),"")</f>
        <v/>
      </c>
      <c r="E1732" t="str">
        <f>IFERROR(UPPER(TRIM(ESITI_QUESTIONARI!Y1732)),"")</f>
        <v/>
      </c>
      <c r="F1732" t="str">
        <f>IFERROR(UPPER(TRIM(ESITI_QUESTIONARI!AE1732)),"")</f>
        <v/>
      </c>
      <c r="G1732" t="str">
        <f>IFERROR(UPPER(TRIM(ESITI_QUESTIONARI!AI1732)),"")</f>
        <v/>
      </c>
      <c r="H1732" s="8" t="str">
        <f>IF(C1732="","",IF(ISERROR(AVERAGE(ESITI_QUESTIONARI!N1732:T1732,ESITI_QUESTIONARI!V1732:X1732,ESITI_QUESTIONARI!Z1732:AD1732,ESITI_QUESTIONARI!AF1732:AH1732,ESITI_QUESTIONARI!AJ1732:AL1732,ESITI_QUESTIONARI!AN1732,ESITI_QUESTIONARI!AQ1732)),"NON RISPONDE",AVERAGE(ESITI_QUESTIONARI!N1732:T1732,ESITI_QUESTIONARI!V1732:X1732,ESITI_QUESTIONARI!Z1732:AD1732,ESITI_QUESTIONARI!AF1732:AH1732,ESITI_QUESTIONARI!AJ1732:AL1732,ESITI_QUESTIONARI!AN1732,ESITI_QUESTIONARI!AQ1732)))</f>
        <v/>
      </c>
    </row>
    <row r="1733" spans="1:8">
      <c r="A1733" t="str">
        <f>IF(ESITI_QUESTIONARI!A1733="","",TRIM(ESITI_QUESTIONARI!A1733))</f>
        <v/>
      </c>
      <c r="B1733" t="str">
        <f t="shared" si="28"/>
        <v/>
      </c>
      <c r="C1733" t="str">
        <f>IF(ESITI_QUESTIONARI!C1733="","",TRIM(ESITI_QUESTIONARI!C1733))</f>
        <v/>
      </c>
      <c r="D1733" t="str">
        <f>IFERROR(UPPER(TRIM(ESITI_QUESTIONARI!U1733)),"")</f>
        <v/>
      </c>
      <c r="E1733" t="str">
        <f>IFERROR(UPPER(TRIM(ESITI_QUESTIONARI!Y1733)),"")</f>
        <v/>
      </c>
      <c r="F1733" t="str">
        <f>IFERROR(UPPER(TRIM(ESITI_QUESTIONARI!AE1733)),"")</f>
        <v/>
      </c>
      <c r="G1733" t="str">
        <f>IFERROR(UPPER(TRIM(ESITI_QUESTIONARI!AI1733)),"")</f>
        <v/>
      </c>
      <c r="H1733" s="8" t="str">
        <f>IF(C1733="","",IF(ISERROR(AVERAGE(ESITI_QUESTIONARI!N1733:T1733,ESITI_QUESTIONARI!V1733:X1733,ESITI_QUESTIONARI!Z1733:AD1733,ESITI_QUESTIONARI!AF1733:AH1733,ESITI_QUESTIONARI!AJ1733:AL1733,ESITI_QUESTIONARI!AN1733,ESITI_QUESTIONARI!AQ1733)),"NON RISPONDE",AVERAGE(ESITI_QUESTIONARI!N1733:T1733,ESITI_QUESTIONARI!V1733:X1733,ESITI_QUESTIONARI!Z1733:AD1733,ESITI_QUESTIONARI!AF1733:AH1733,ESITI_QUESTIONARI!AJ1733:AL1733,ESITI_QUESTIONARI!AN1733,ESITI_QUESTIONARI!AQ1733)))</f>
        <v/>
      </c>
    </row>
    <row r="1734" spans="1:8">
      <c r="A1734" t="str">
        <f>IF(ESITI_QUESTIONARI!A1734="","",TRIM(ESITI_QUESTIONARI!A1734))</f>
        <v/>
      </c>
      <c r="B1734" t="str">
        <f t="shared" si="28"/>
        <v/>
      </c>
      <c r="C1734" t="str">
        <f>IF(ESITI_QUESTIONARI!C1734="","",TRIM(ESITI_QUESTIONARI!C1734))</f>
        <v/>
      </c>
      <c r="D1734" t="str">
        <f>IFERROR(UPPER(TRIM(ESITI_QUESTIONARI!U1734)),"")</f>
        <v/>
      </c>
      <c r="E1734" t="str">
        <f>IFERROR(UPPER(TRIM(ESITI_QUESTIONARI!Y1734)),"")</f>
        <v/>
      </c>
      <c r="F1734" t="str">
        <f>IFERROR(UPPER(TRIM(ESITI_QUESTIONARI!AE1734)),"")</f>
        <v/>
      </c>
      <c r="G1734" t="str">
        <f>IFERROR(UPPER(TRIM(ESITI_QUESTIONARI!AI1734)),"")</f>
        <v/>
      </c>
      <c r="H1734" s="8" t="str">
        <f>IF(C1734="","",IF(ISERROR(AVERAGE(ESITI_QUESTIONARI!N1734:T1734,ESITI_QUESTIONARI!V1734:X1734,ESITI_QUESTIONARI!Z1734:AD1734,ESITI_QUESTIONARI!AF1734:AH1734,ESITI_QUESTIONARI!AJ1734:AL1734,ESITI_QUESTIONARI!AN1734,ESITI_QUESTIONARI!AQ1734)),"NON RISPONDE",AVERAGE(ESITI_QUESTIONARI!N1734:T1734,ESITI_QUESTIONARI!V1734:X1734,ESITI_QUESTIONARI!Z1734:AD1734,ESITI_QUESTIONARI!AF1734:AH1734,ESITI_QUESTIONARI!AJ1734:AL1734,ESITI_QUESTIONARI!AN1734,ESITI_QUESTIONARI!AQ1734)))</f>
        <v/>
      </c>
    </row>
    <row r="1735" spans="1:8">
      <c r="A1735" t="str">
        <f>IF(ESITI_QUESTIONARI!A1735="","",TRIM(ESITI_QUESTIONARI!A1735))</f>
        <v/>
      </c>
      <c r="B1735" t="str">
        <f t="shared" si="28"/>
        <v/>
      </c>
      <c r="C1735" t="str">
        <f>IF(ESITI_QUESTIONARI!C1735="","",TRIM(ESITI_QUESTIONARI!C1735))</f>
        <v/>
      </c>
      <c r="D1735" t="str">
        <f>IFERROR(UPPER(TRIM(ESITI_QUESTIONARI!U1735)),"")</f>
        <v/>
      </c>
      <c r="E1735" t="str">
        <f>IFERROR(UPPER(TRIM(ESITI_QUESTIONARI!Y1735)),"")</f>
        <v/>
      </c>
      <c r="F1735" t="str">
        <f>IFERROR(UPPER(TRIM(ESITI_QUESTIONARI!AE1735)),"")</f>
        <v/>
      </c>
      <c r="G1735" t="str">
        <f>IFERROR(UPPER(TRIM(ESITI_QUESTIONARI!AI1735)),"")</f>
        <v/>
      </c>
      <c r="H1735" s="8" t="str">
        <f>IF(C1735="","",IF(ISERROR(AVERAGE(ESITI_QUESTIONARI!N1735:T1735,ESITI_QUESTIONARI!V1735:X1735,ESITI_QUESTIONARI!Z1735:AD1735,ESITI_QUESTIONARI!AF1735:AH1735,ESITI_QUESTIONARI!AJ1735:AL1735,ESITI_QUESTIONARI!AN1735,ESITI_QUESTIONARI!AQ1735)),"NON RISPONDE",AVERAGE(ESITI_QUESTIONARI!N1735:T1735,ESITI_QUESTIONARI!V1735:X1735,ESITI_QUESTIONARI!Z1735:AD1735,ESITI_QUESTIONARI!AF1735:AH1735,ESITI_QUESTIONARI!AJ1735:AL1735,ESITI_QUESTIONARI!AN1735,ESITI_QUESTIONARI!AQ1735)))</f>
        <v/>
      </c>
    </row>
    <row r="1736" spans="1:8">
      <c r="A1736" t="str">
        <f>IF(ESITI_QUESTIONARI!A1736="","",TRIM(ESITI_QUESTIONARI!A1736))</f>
        <v/>
      </c>
      <c r="B1736" t="str">
        <f t="shared" si="28"/>
        <v/>
      </c>
      <c r="C1736" t="str">
        <f>IF(ESITI_QUESTIONARI!C1736="","",TRIM(ESITI_QUESTIONARI!C1736))</f>
        <v/>
      </c>
      <c r="D1736" t="str">
        <f>IFERROR(UPPER(TRIM(ESITI_QUESTIONARI!U1736)),"")</f>
        <v/>
      </c>
      <c r="E1736" t="str">
        <f>IFERROR(UPPER(TRIM(ESITI_QUESTIONARI!Y1736)),"")</f>
        <v/>
      </c>
      <c r="F1736" t="str">
        <f>IFERROR(UPPER(TRIM(ESITI_QUESTIONARI!AE1736)),"")</f>
        <v/>
      </c>
      <c r="G1736" t="str">
        <f>IFERROR(UPPER(TRIM(ESITI_QUESTIONARI!AI1736)),"")</f>
        <v/>
      </c>
      <c r="H1736" s="8" t="str">
        <f>IF(C1736="","",IF(ISERROR(AVERAGE(ESITI_QUESTIONARI!N1736:T1736,ESITI_QUESTIONARI!V1736:X1736,ESITI_QUESTIONARI!Z1736:AD1736,ESITI_QUESTIONARI!AF1736:AH1736,ESITI_QUESTIONARI!AJ1736:AL1736,ESITI_QUESTIONARI!AN1736,ESITI_QUESTIONARI!AQ1736)),"NON RISPONDE",AVERAGE(ESITI_QUESTIONARI!N1736:T1736,ESITI_QUESTIONARI!V1736:X1736,ESITI_QUESTIONARI!Z1736:AD1736,ESITI_QUESTIONARI!AF1736:AH1736,ESITI_QUESTIONARI!AJ1736:AL1736,ESITI_QUESTIONARI!AN1736,ESITI_QUESTIONARI!AQ1736)))</f>
        <v/>
      </c>
    </row>
    <row r="1737" spans="1:8">
      <c r="A1737" t="str">
        <f>IF(ESITI_QUESTIONARI!A1737="","",TRIM(ESITI_QUESTIONARI!A1737))</f>
        <v/>
      </c>
      <c r="B1737" t="str">
        <f t="shared" si="28"/>
        <v/>
      </c>
      <c r="C1737" t="str">
        <f>IF(ESITI_QUESTIONARI!C1737="","",TRIM(ESITI_QUESTIONARI!C1737))</f>
        <v/>
      </c>
      <c r="D1737" t="str">
        <f>IFERROR(UPPER(TRIM(ESITI_QUESTIONARI!U1737)),"")</f>
        <v/>
      </c>
      <c r="E1737" t="str">
        <f>IFERROR(UPPER(TRIM(ESITI_QUESTIONARI!Y1737)),"")</f>
        <v/>
      </c>
      <c r="F1737" t="str">
        <f>IFERROR(UPPER(TRIM(ESITI_QUESTIONARI!AE1737)),"")</f>
        <v/>
      </c>
      <c r="G1737" t="str">
        <f>IFERROR(UPPER(TRIM(ESITI_QUESTIONARI!AI1737)),"")</f>
        <v/>
      </c>
      <c r="H1737" s="8" t="str">
        <f>IF(C1737="","",IF(ISERROR(AVERAGE(ESITI_QUESTIONARI!N1737:T1737,ESITI_QUESTIONARI!V1737:X1737,ESITI_QUESTIONARI!Z1737:AD1737,ESITI_QUESTIONARI!AF1737:AH1737,ESITI_QUESTIONARI!AJ1737:AL1737,ESITI_QUESTIONARI!AN1737,ESITI_QUESTIONARI!AQ1737)),"NON RISPONDE",AVERAGE(ESITI_QUESTIONARI!N1737:T1737,ESITI_QUESTIONARI!V1737:X1737,ESITI_QUESTIONARI!Z1737:AD1737,ESITI_QUESTIONARI!AF1737:AH1737,ESITI_QUESTIONARI!AJ1737:AL1737,ESITI_QUESTIONARI!AN1737,ESITI_QUESTIONARI!AQ1737)))</f>
        <v/>
      </c>
    </row>
    <row r="1738" spans="1:8">
      <c r="A1738" t="str">
        <f>IF(ESITI_QUESTIONARI!A1738="","",TRIM(ESITI_QUESTIONARI!A1738))</f>
        <v/>
      </c>
      <c r="B1738" t="str">
        <f t="shared" si="28"/>
        <v/>
      </c>
      <c r="C1738" t="str">
        <f>IF(ESITI_QUESTIONARI!C1738="","",TRIM(ESITI_QUESTIONARI!C1738))</f>
        <v/>
      </c>
      <c r="D1738" t="str">
        <f>IFERROR(UPPER(TRIM(ESITI_QUESTIONARI!U1738)),"")</f>
        <v/>
      </c>
      <c r="E1738" t="str">
        <f>IFERROR(UPPER(TRIM(ESITI_QUESTIONARI!Y1738)),"")</f>
        <v/>
      </c>
      <c r="F1738" t="str">
        <f>IFERROR(UPPER(TRIM(ESITI_QUESTIONARI!AE1738)),"")</f>
        <v/>
      </c>
      <c r="G1738" t="str">
        <f>IFERROR(UPPER(TRIM(ESITI_QUESTIONARI!AI1738)),"")</f>
        <v/>
      </c>
      <c r="H1738" s="8" t="str">
        <f>IF(C1738="","",IF(ISERROR(AVERAGE(ESITI_QUESTIONARI!N1738:T1738,ESITI_QUESTIONARI!V1738:X1738,ESITI_QUESTIONARI!Z1738:AD1738,ESITI_QUESTIONARI!AF1738:AH1738,ESITI_QUESTIONARI!AJ1738:AL1738,ESITI_QUESTIONARI!AN1738,ESITI_QUESTIONARI!AQ1738)),"NON RISPONDE",AVERAGE(ESITI_QUESTIONARI!N1738:T1738,ESITI_QUESTIONARI!V1738:X1738,ESITI_QUESTIONARI!Z1738:AD1738,ESITI_QUESTIONARI!AF1738:AH1738,ESITI_QUESTIONARI!AJ1738:AL1738,ESITI_QUESTIONARI!AN1738,ESITI_QUESTIONARI!AQ1738)))</f>
        <v/>
      </c>
    </row>
    <row r="1739" spans="1:8">
      <c r="A1739" t="str">
        <f>IF(ESITI_QUESTIONARI!A1739="","",TRIM(ESITI_QUESTIONARI!A1739))</f>
        <v/>
      </c>
      <c r="B1739" t="str">
        <f t="shared" si="28"/>
        <v/>
      </c>
      <c r="C1739" t="str">
        <f>IF(ESITI_QUESTIONARI!C1739="","",TRIM(ESITI_QUESTIONARI!C1739))</f>
        <v/>
      </c>
      <c r="D1739" t="str">
        <f>IFERROR(UPPER(TRIM(ESITI_QUESTIONARI!U1739)),"")</f>
        <v/>
      </c>
      <c r="E1739" t="str">
        <f>IFERROR(UPPER(TRIM(ESITI_QUESTIONARI!Y1739)),"")</f>
        <v/>
      </c>
      <c r="F1739" t="str">
        <f>IFERROR(UPPER(TRIM(ESITI_QUESTIONARI!AE1739)),"")</f>
        <v/>
      </c>
      <c r="G1739" t="str">
        <f>IFERROR(UPPER(TRIM(ESITI_QUESTIONARI!AI1739)),"")</f>
        <v/>
      </c>
      <c r="H1739" s="8" t="str">
        <f>IF(C1739="","",IF(ISERROR(AVERAGE(ESITI_QUESTIONARI!N1739:T1739,ESITI_QUESTIONARI!V1739:X1739,ESITI_QUESTIONARI!Z1739:AD1739,ESITI_QUESTIONARI!AF1739:AH1739,ESITI_QUESTIONARI!AJ1739:AL1739,ESITI_QUESTIONARI!AN1739,ESITI_QUESTIONARI!AQ1739)),"NON RISPONDE",AVERAGE(ESITI_QUESTIONARI!N1739:T1739,ESITI_QUESTIONARI!V1739:X1739,ESITI_QUESTIONARI!Z1739:AD1739,ESITI_QUESTIONARI!AF1739:AH1739,ESITI_QUESTIONARI!AJ1739:AL1739,ESITI_QUESTIONARI!AN1739,ESITI_QUESTIONARI!AQ1739)))</f>
        <v/>
      </c>
    </row>
    <row r="1740" spans="1:8">
      <c r="A1740" t="str">
        <f>IF(ESITI_QUESTIONARI!A1740="","",TRIM(ESITI_QUESTIONARI!A1740))</f>
        <v/>
      </c>
      <c r="B1740" t="str">
        <f t="shared" si="28"/>
        <v/>
      </c>
      <c r="C1740" t="str">
        <f>IF(ESITI_QUESTIONARI!C1740="","",TRIM(ESITI_QUESTIONARI!C1740))</f>
        <v/>
      </c>
      <c r="D1740" t="str">
        <f>IFERROR(UPPER(TRIM(ESITI_QUESTIONARI!U1740)),"")</f>
        <v/>
      </c>
      <c r="E1740" t="str">
        <f>IFERROR(UPPER(TRIM(ESITI_QUESTIONARI!Y1740)),"")</f>
        <v/>
      </c>
      <c r="F1740" t="str">
        <f>IFERROR(UPPER(TRIM(ESITI_QUESTIONARI!AE1740)),"")</f>
        <v/>
      </c>
      <c r="G1740" t="str">
        <f>IFERROR(UPPER(TRIM(ESITI_QUESTIONARI!AI1740)),"")</f>
        <v/>
      </c>
      <c r="H1740" s="8" t="str">
        <f>IF(C1740="","",IF(ISERROR(AVERAGE(ESITI_QUESTIONARI!N1740:T1740,ESITI_QUESTIONARI!V1740:X1740,ESITI_QUESTIONARI!Z1740:AD1740,ESITI_QUESTIONARI!AF1740:AH1740,ESITI_QUESTIONARI!AJ1740:AL1740,ESITI_QUESTIONARI!AN1740,ESITI_QUESTIONARI!AQ1740)),"NON RISPONDE",AVERAGE(ESITI_QUESTIONARI!N1740:T1740,ESITI_QUESTIONARI!V1740:X1740,ESITI_QUESTIONARI!Z1740:AD1740,ESITI_QUESTIONARI!AF1740:AH1740,ESITI_QUESTIONARI!AJ1740:AL1740,ESITI_QUESTIONARI!AN1740,ESITI_QUESTIONARI!AQ1740)))</f>
        <v/>
      </c>
    </row>
    <row r="1741" spans="1:8">
      <c r="A1741" t="str">
        <f>IF(ESITI_QUESTIONARI!A1741="","",TRIM(ESITI_QUESTIONARI!A1741))</f>
        <v/>
      </c>
      <c r="B1741" t="str">
        <f t="shared" si="28"/>
        <v/>
      </c>
      <c r="C1741" t="str">
        <f>IF(ESITI_QUESTIONARI!C1741="","",TRIM(ESITI_QUESTIONARI!C1741))</f>
        <v/>
      </c>
      <c r="D1741" t="str">
        <f>IFERROR(UPPER(TRIM(ESITI_QUESTIONARI!U1741)),"")</f>
        <v/>
      </c>
      <c r="E1741" t="str">
        <f>IFERROR(UPPER(TRIM(ESITI_QUESTIONARI!Y1741)),"")</f>
        <v/>
      </c>
      <c r="F1741" t="str">
        <f>IFERROR(UPPER(TRIM(ESITI_QUESTIONARI!AE1741)),"")</f>
        <v/>
      </c>
      <c r="G1741" t="str">
        <f>IFERROR(UPPER(TRIM(ESITI_QUESTIONARI!AI1741)),"")</f>
        <v/>
      </c>
      <c r="H1741" s="8" t="str">
        <f>IF(C1741="","",IF(ISERROR(AVERAGE(ESITI_QUESTIONARI!N1741:T1741,ESITI_QUESTIONARI!V1741:X1741,ESITI_QUESTIONARI!Z1741:AD1741,ESITI_QUESTIONARI!AF1741:AH1741,ESITI_QUESTIONARI!AJ1741:AL1741,ESITI_QUESTIONARI!AN1741,ESITI_QUESTIONARI!AQ1741)),"NON RISPONDE",AVERAGE(ESITI_QUESTIONARI!N1741:T1741,ESITI_QUESTIONARI!V1741:X1741,ESITI_QUESTIONARI!Z1741:AD1741,ESITI_QUESTIONARI!AF1741:AH1741,ESITI_QUESTIONARI!AJ1741:AL1741,ESITI_QUESTIONARI!AN1741,ESITI_QUESTIONARI!AQ1741)))</f>
        <v/>
      </c>
    </row>
    <row r="1742" spans="1:8">
      <c r="A1742" t="str">
        <f>IF(ESITI_QUESTIONARI!A1742="","",TRIM(ESITI_QUESTIONARI!A1742))</f>
        <v/>
      </c>
      <c r="B1742" t="str">
        <f t="shared" si="28"/>
        <v/>
      </c>
      <c r="C1742" t="str">
        <f>IF(ESITI_QUESTIONARI!C1742="","",TRIM(ESITI_QUESTIONARI!C1742))</f>
        <v/>
      </c>
      <c r="D1742" t="str">
        <f>IFERROR(UPPER(TRIM(ESITI_QUESTIONARI!U1742)),"")</f>
        <v/>
      </c>
      <c r="E1742" t="str">
        <f>IFERROR(UPPER(TRIM(ESITI_QUESTIONARI!Y1742)),"")</f>
        <v/>
      </c>
      <c r="F1742" t="str">
        <f>IFERROR(UPPER(TRIM(ESITI_QUESTIONARI!AE1742)),"")</f>
        <v/>
      </c>
      <c r="G1742" t="str">
        <f>IFERROR(UPPER(TRIM(ESITI_QUESTIONARI!AI1742)),"")</f>
        <v/>
      </c>
      <c r="H1742" s="8" t="str">
        <f>IF(C1742="","",IF(ISERROR(AVERAGE(ESITI_QUESTIONARI!N1742:T1742,ESITI_QUESTIONARI!V1742:X1742,ESITI_QUESTIONARI!Z1742:AD1742,ESITI_QUESTIONARI!AF1742:AH1742,ESITI_QUESTIONARI!AJ1742:AL1742,ESITI_QUESTIONARI!AN1742,ESITI_QUESTIONARI!AQ1742)),"NON RISPONDE",AVERAGE(ESITI_QUESTIONARI!N1742:T1742,ESITI_QUESTIONARI!V1742:X1742,ESITI_QUESTIONARI!Z1742:AD1742,ESITI_QUESTIONARI!AF1742:AH1742,ESITI_QUESTIONARI!AJ1742:AL1742,ESITI_QUESTIONARI!AN1742,ESITI_QUESTIONARI!AQ1742)))</f>
        <v/>
      </c>
    </row>
    <row r="1743" spans="1:8">
      <c r="A1743" t="str">
        <f>IF(ESITI_QUESTIONARI!A1743="","",TRIM(ESITI_QUESTIONARI!A1743))</f>
        <v/>
      </c>
      <c r="B1743" t="str">
        <f t="shared" si="28"/>
        <v/>
      </c>
      <c r="C1743" t="str">
        <f>IF(ESITI_QUESTIONARI!C1743="","",TRIM(ESITI_QUESTIONARI!C1743))</f>
        <v/>
      </c>
      <c r="D1743" t="str">
        <f>IFERROR(UPPER(TRIM(ESITI_QUESTIONARI!U1743)),"")</f>
        <v/>
      </c>
      <c r="E1743" t="str">
        <f>IFERROR(UPPER(TRIM(ESITI_QUESTIONARI!Y1743)),"")</f>
        <v/>
      </c>
      <c r="F1743" t="str">
        <f>IFERROR(UPPER(TRIM(ESITI_QUESTIONARI!AE1743)),"")</f>
        <v/>
      </c>
      <c r="G1743" t="str">
        <f>IFERROR(UPPER(TRIM(ESITI_QUESTIONARI!AI1743)),"")</f>
        <v/>
      </c>
      <c r="H1743" s="8" t="str">
        <f>IF(C1743="","",IF(ISERROR(AVERAGE(ESITI_QUESTIONARI!N1743:T1743,ESITI_QUESTIONARI!V1743:X1743,ESITI_QUESTIONARI!Z1743:AD1743,ESITI_QUESTIONARI!AF1743:AH1743,ESITI_QUESTIONARI!AJ1743:AL1743,ESITI_QUESTIONARI!AN1743,ESITI_QUESTIONARI!AQ1743)),"NON RISPONDE",AVERAGE(ESITI_QUESTIONARI!N1743:T1743,ESITI_QUESTIONARI!V1743:X1743,ESITI_QUESTIONARI!Z1743:AD1743,ESITI_QUESTIONARI!AF1743:AH1743,ESITI_QUESTIONARI!AJ1743:AL1743,ESITI_QUESTIONARI!AN1743,ESITI_QUESTIONARI!AQ1743)))</f>
        <v/>
      </c>
    </row>
    <row r="1744" spans="1:8">
      <c r="A1744" t="str">
        <f>IF(ESITI_QUESTIONARI!A1744="","",TRIM(ESITI_QUESTIONARI!A1744))</f>
        <v/>
      </c>
      <c r="B1744" t="str">
        <f t="shared" si="28"/>
        <v/>
      </c>
      <c r="C1744" t="str">
        <f>IF(ESITI_QUESTIONARI!C1744="","",TRIM(ESITI_QUESTIONARI!C1744))</f>
        <v/>
      </c>
      <c r="D1744" t="str">
        <f>IFERROR(UPPER(TRIM(ESITI_QUESTIONARI!U1744)),"")</f>
        <v/>
      </c>
      <c r="E1744" t="str">
        <f>IFERROR(UPPER(TRIM(ESITI_QUESTIONARI!Y1744)),"")</f>
        <v/>
      </c>
      <c r="F1744" t="str">
        <f>IFERROR(UPPER(TRIM(ESITI_QUESTIONARI!AE1744)),"")</f>
        <v/>
      </c>
      <c r="G1744" t="str">
        <f>IFERROR(UPPER(TRIM(ESITI_QUESTIONARI!AI1744)),"")</f>
        <v/>
      </c>
      <c r="H1744" s="8" t="str">
        <f>IF(C1744="","",IF(ISERROR(AVERAGE(ESITI_QUESTIONARI!N1744:T1744,ESITI_QUESTIONARI!V1744:X1744,ESITI_QUESTIONARI!Z1744:AD1744,ESITI_QUESTIONARI!AF1744:AH1744,ESITI_QUESTIONARI!AJ1744:AL1744,ESITI_QUESTIONARI!AN1744,ESITI_QUESTIONARI!AQ1744)),"NON RISPONDE",AVERAGE(ESITI_QUESTIONARI!N1744:T1744,ESITI_QUESTIONARI!V1744:X1744,ESITI_QUESTIONARI!Z1744:AD1744,ESITI_QUESTIONARI!AF1744:AH1744,ESITI_QUESTIONARI!AJ1744:AL1744,ESITI_QUESTIONARI!AN1744,ESITI_QUESTIONARI!AQ1744)))</f>
        <v/>
      </c>
    </row>
    <row r="1745" spans="1:8">
      <c r="A1745" t="str">
        <f>IF(ESITI_QUESTIONARI!A1745="","",TRIM(ESITI_QUESTIONARI!A1745))</f>
        <v/>
      </c>
      <c r="B1745" t="str">
        <f t="shared" si="28"/>
        <v/>
      </c>
      <c r="C1745" t="str">
        <f>IF(ESITI_QUESTIONARI!C1745="","",TRIM(ESITI_QUESTIONARI!C1745))</f>
        <v/>
      </c>
      <c r="D1745" t="str">
        <f>IFERROR(UPPER(TRIM(ESITI_QUESTIONARI!U1745)),"")</f>
        <v/>
      </c>
      <c r="E1745" t="str">
        <f>IFERROR(UPPER(TRIM(ESITI_QUESTIONARI!Y1745)),"")</f>
        <v/>
      </c>
      <c r="F1745" t="str">
        <f>IFERROR(UPPER(TRIM(ESITI_QUESTIONARI!AE1745)),"")</f>
        <v/>
      </c>
      <c r="G1745" t="str">
        <f>IFERROR(UPPER(TRIM(ESITI_QUESTIONARI!AI1745)),"")</f>
        <v/>
      </c>
      <c r="H1745" s="8" t="str">
        <f>IF(C1745="","",IF(ISERROR(AVERAGE(ESITI_QUESTIONARI!N1745:T1745,ESITI_QUESTIONARI!V1745:X1745,ESITI_QUESTIONARI!Z1745:AD1745,ESITI_QUESTIONARI!AF1745:AH1745,ESITI_QUESTIONARI!AJ1745:AL1745,ESITI_QUESTIONARI!AN1745,ESITI_QUESTIONARI!AQ1745)),"NON RISPONDE",AVERAGE(ESITI_QUESTIONARI!N1745:T1745,ESITI_QUESTIONARI!V1745:X1745,ESITI_QUESTIONARI!Z1745:AD1745,ESITI_QUESTIONARI!AF1745:AH1745,ESITI_QUESTIONARI!AJ1745:AL1745,ESITI_QUESTIONARI!AN1745,ESITI_QUESTIONARI!AQ1745)))</f>
        <v/>
      </c>
    </row>
    <row r="1746" spans="1:8">
      <c r="A1746" t="str">
        <f>IF(ESITI_QUESTIONARI!A1746="","",TRIM(ESITI_QUESTIONARI!A1746))</f>
        <v/>
      </c>
      <c r="B1746" t="str">
        <f t="shared" si="28"/>
        <v/>
      </c>
      <c r="C1746" t="str">
        <f>IF(ESITI_QUESTIONARI!C1746="","",TRIM(ESITI_QUESTIONARI!C1746))</f>
        <v/>
      </c>
      <c r="D1746" t="str">
        <f>IFERROR(UPPER(TRIM(ESITI_QUESTIONARI!U1746)),"")</f>
        <v/>
      </c>
      <c r="E1746" t="str">
        <f>IFERROR(UPPER(TRIM(ESITI_QUESTIONARI!Y1746)),"")</f>
        <v/>
      </c>
      <c r="F1746" t="str">
        <f>IFERROR(UPPER(TRIM(ESITI_QUESTIONARI!AE1746)),"")</f>
        <v/>
      </c>
      <c r="G1746" t="str">
        <f>IFERROR(UPPER(TRIM(ESITI_QUESTIONARI!AI1746)),"")</f>
        <v/>
      </c>
      <c r="H1746" s="8" t="str">
        <f>IF(C1746="","",IF(ISERROR(AVERAGE(ESITI_QUESTIONARI!N1746:T1746,ESITI_QUESTIONARI!V1746:X1746,ESITI_QUESTIONARI!Z1746:AD1746,ESITI_QUESTIONARI!AF1746:AH1746,ESITI_QUESTIONARI!AJ1746:AL1746,ESITI_QUESTIONARI!AN1746,ESITI_QUESTIONARI!AQ1746)),"NON RISPONDE",AVERAGE(ESITI_QUESTIONARI!N1746:T1746,ESITI_QUESTIONARI!V1746:X1746,ESITI_QUESTIONARI!Z1746:AD1746,ESITI_QUESTIONARI!AF1746:AH1746,ESITI_QUESTIONARI!AJ1746:AL1746,ESITI_QUESTIONARI!AN1746,ESITI_QUESTIONARI!AQ1746)))</f>
        <v/>
      </c>
    </row>
    <row r="1747" spans="1:8">
      <c r="A1747" t="str">
        <f>IF(ESITI_QUESTIONARI!A1747="","",TRIM(ESITI_QUESTIONARI!A1747))</f>
        <v/>
      </c>
      <c r="B1747" t="str">
        <f t="shared" si="28"/>
        <v/>
      </c>
      <c r="C1747" t="str">
        <f>IF(ESITI_QUESTIONARI!C1747="","",TRIM(ESITI_QUESTIONARI!C1747))</f>
        <v/>
      </c>
      <c r="D1747" t="str">
        <f>IFERROR(UPPER(TRIM(ESITI_QUESTIONARI!U1747)),"")</f>
        <v/>
      </c>
      <c r="E1747" t="str">
        <f>IFERROR(UPPER(TRIM(ESITI_QUESTIONARI!Y1747)),"")</f>
        <v/>
      </c>
      <c r="F1747" t="str">
        <f>IFERROR(UPPER(TRIM(ESITI_QUESTIONARI!AE1747)),"")</f>
        <v/>
      </c>
      <c r="G1747" t="str">
        <f>IFERROR(UPPER(TRIM(ESITI_QUESTIONARI!AI1747)),"")</f>
        <v/>
      </c>
      <c r="H1747" s="8" t="str">
        <f>IF(C1747="","",IF(ISERROR(AVERAGE(ESITI_QUESTIONARI!N1747:T1747,ESITI_QUESTIONARI!V1747:X1747,ESITI_QUESTIONARI!Z1747:AD1747,ESITI_QUESTIONARI!AF1747:AH1747,ESITI_QUESTIONARI!AJ1747:AL1747,ESITI_QUESTIONARI!AN1747,ESITI_QUESTIONARI!AQ1747)),"NON RISPONDE",AVERAGE(ESITI_QUESTIONARI!N1747:T1747,ESITI_QUESTIONARI!V1747:X1747,ESITI_QUESTIONARI!Z1747:AD1747,ESITI_QUESTIONARI!AF1747:AH1747,ESITI_QUESTIONARI!AJ1747:AL1747,ESITI_QUESTIONARI!AN1747,ESITI_QUESTIONARI!AQ1747)))</f>
        <v/>
      </c>
    </row>
    <row r="1748" spans="1:8">
      <c r="A1748" t="str">
        <f>IF(ESITI_QUESTIONARI!A1748="","",TRIM(ESITI_QUESTIONARI!A1748))</f>
        <v/>
      </c>
      <c r="B1748" t="str">
        <f t="shared" si="28"/>
        <v/>
      </c>
      <c r="C1748" t="str">
        <f>IF(ESITI_QUESTIONARI!C1748="","",TRIM(ESITI_QUESTIONARI!C1748))</f>
        <v/>
      </c>
      <c r="D1748" t="str">
        <f>IFERROR(UPPER(TRIM(ESITI_QUESTIONARI!U1748)),"")</f>
        <v/>
      </c>
      <c r="E1748" t="str">
        <f>IFERROR(UPPER(TRIM(ESITI_QUESTIONARI!Y1748)),"")</f>
        <v/>
      </c>
      <c r="F1748" t="str">
        <f>IFERROR(UPPER(TRIM(ESITI_QUESTIONARI!AE1748)),"")</f>
        <v/>
      </c>
      <c r="G1748" t="str">
        <f>IFERROR(UPPER(TRIM(ESITI_QUESTIONARI!AI1748)),"")</f>
        <v/>
      </c>
      <c r="H1748" s="8" t="str">
        <f>IF(C1748="","",IF(ISERROR(AVERAGE(ESITI_QUESTIONARI!N1748:T1748,ESITI_QUESTIONARI!V1748:X1748,ESITI_QUESTIONARI!Z1748:AD1748,ESITI_QUESTIONARI!AF1748:AH1748,ESITI_QUESTIONARI!AJ1748:AL1748,ESITI_QUESTIONARI!AN1748,ESITI_QUESTIONARI!AQ1748)),"NON RISPONDE",AVERAGE(ESITI_QUESTIONARI!N1748:T1748,ESITI_QUESTIONARI!V1748:X1748,ESITI_QUESTIONARI!Z1748:AD1748,ESITI_QUESTIONARI!AF1748:AH1748,ESITI_QUESTIONARI!AJ1748:AL1748,ESITI_QUESTIONARI!AN1748,ESITI_QUESTIONARI!AQ1748)))</f>
        <v/>
      </c>
    </row>
    <row r="1749" spans="1:8">
      <c r="A1749" t="str">
        <f>IF(ESITI_QUESTIONARI!A1749="","",TRIM(ESITI_QUESTIONARI!A1749))</f>
        <v/>
      </c>
      <c r="B1749" t="str">
        <f t="shared" si="28"/>
        <v/>
      </c>
      <c r="C1749" t="str">
        <f>IF(ESITI_QUESTIONARI!C1749="","",TRIM(ESITI_QUESTIONARI!C1749))</f>
        <v/>
      </c>
      <c r="D1749" t="str">
        <f>IFERROR(UPPER(TRIM(ESITI_QUESTIONARI!U1749)),"")</f>
        <v/>
      </c>
      <c r="E1749" t="str">
        <f>IFERROR(UPPER(TRIM(ESITI_QUESTIONARI!Y1749)),"")</f>
        <v/>
      </c>
      <c r="F1749" t="str">
        <f>IFERROR(UPPER(TRIM(ESITI_QUESTIONARI!AE1749)),"")</f>
        <v/>
      </c>
      <c r="G1749" t="str">
        <f>IFERROR(UPPER(TRIM(ESITI_QUESTIONARI!AI1749)),"")</f>
        <v/>
      </c>
      <c r="H1749" s="8" t="str">
        <f>IF(C1749="","",IF(ISERROR(AVERAGE(ESITI_QUESTIONARI!N1749:T1749,ESITI_QUESTIONARI!V1749:X1749,ESITI_QUESTIONARI!Z1749:AD1749,ESITI_QUESTIONARI!AF1749:AH1749,ESITI_QUESTIONARI!AJ1749:AL1749,ESITI_QUESTIONARI!AN1749,ESITI_QUESTIONARI!AQ1749)),"NON RISPONDE",AVERAGE(ESITI_QUESTIONARI!N1749:T1749,ESITI_QUESTIONARI!V1749:X1749,ESITI_QUESTIONARI!Z1749:AD1749,ESITI_QUESTIONARI!AF1749:AH1749,ESITI_QUESTIONARI!AJ1749:AL1749,ESITI_QUESTIONARI!AN1749,ESITI_QUESTIONARI!AQ1749)))</f>
        <v/>
      </c>
    </row>
    <row r="1750" spans="1:8">
      <c r="A1750" t="str">
        <f>IF(ESITI_QUESTIONARI!A1750="","",TRIM(ESITI_QUESTIONARI!A1750))</f>
        <v/>
      </c>
      <c r="B1750" t="str">
        <f t="shared" si="28"/>
        <v/>
      </c>
      <c r="C1750" t="str">
        <f>IF(ESITI_QUESTIONARI!C1750="","",TRIM(ESITI_QUESTIONARI!C1750))</f>
        <v/>
      </c>
      <c r="D1750" t="str">
        <f>IFERROR(UPPER(TRIM(ESITI_QUESTIONARI!U1750)),"")</f>
        <v/>
      </c>
      <c r="E1750" t="str">
        <f>IFERROR(UPPER(TRIM(ESITI_QUESTIONARI!Y1750)),"")</f>
        <v/>
      </c>
      <c r="F1750" t="str">
        <f>IFERROR(UPPER(TRIM(ESITI_QUESTIONARI!AE1750)),"")</f>
        <v/>
      </c>
      <c r="G1750" t="str">
        <f>IFERROR(UPPER(TRIM(ESITI_QUESTIONARI!AI1750)),"")</f>
        <v/>
      </c>
      <c r="H1750" s="8" t="str">
        <f>IF(C1750="","",IF(ISERROR(AVERAGE(ESITI_QUESTIONARI!N1750:T1750,ESITI_QUESTIONARI!V1750:X1750,ESITI_QUESTIONARI!Z1750:AD1750,ESITI_QUESTIONARI!AF1750:AH1750,ESITI_QUESTIONARI!AJ1750:AL1750,ESITI_QUESTIONARI!AN1750,ESITI_QUESTIONARI!AQ1750)),"NON RISPONDE",AVERAGE(ESITI_QUESTIONARI!N1750:T1750,ESITI_QUESTIONARI!V1750:X1750,ESITI_QUESTIONARI!Z1750:AD1750,ESITI_QUESTIONARI!AF1750:AH1750,ESITI_QUESTIONARI!AJ1750:AL1750,ESITI_QUESTIONARI!AN1750,ESITI_QUESTIONARI!AQ1750)))</f>
        <v/>
      </c>
    </row>
    <row r="1751" spans="1:8">
      <c r="A1751" t="str">
        <f>IF(ESITI_QUESTIONARI!A1751="","",TRIM(ESITI_QUESTIONARI!A1751))</f>
        <v/>
      </c>
      <c r="B1751" t="str">
        <f t="shared" si="28"/>
        <v/>
      </c>
      <c r="C1751" t="str">
        <f>IF(ESITI_QUESTIONARI!C1751="","",TRIM(ESITI_QUESTIONARI!C1751))</f>
        <v/>
      </c>
      <c r="D1751" t="str">
        <f>IFERROR(UPPER(TRIM(ESITI_QUESTIONARI!U1751)),"")</f>
        <v/>
      </c>
      <c r="E1751" t="str">
        <f>IFERROR(UPPER(TRIM(ESITI_QUESTIONARI!Y1751)),"")</f>
        <v/>
      </c>
      <c r="F1751" t="str">
        <f>IFERROR(UPPER(TRIM(ESITI_QUESTIONARI!AE1751)),"")</f>
        <v/>
      </c>
      <c r="G1751" t="str">
        <f>IFERROR(UPPER(TRIM(ESITI_QUESTIONARI!AI1751)),"")</f>
        <v/>
      </c>
      <c r="H1751" s="8" t="str">
        <f>IF(C1751="","",IF(ISERROR(AVERAGE(ESITI_QUESTIONARI!N1751:T1751,ESITI_QUESTIONARI!V1751:X1751,ESITI_QUESTIONARI!Z1751:AD1751,ESITI_QUESTIONARI!AF1751:AH1751,ESITI_QUESTIONARI!AJ1751:AL1751,ESITI_QUESTIONARI!AN1751,ESITI_QUESTIONARI!AQ1751)),"NON RISPONDE",AVERAGE(ESITI_QUESTIONARI!N1751:T1751,ESITI_QUESTIONARI!V1751:X1751,ESITI_QUESTIONARI!Z1751:AD1751,ESITI_QUESTIONARI!AF1751:AH1751,ESITI_QUESTIONARI!AJ1751:AL1751,ESITI_QUESTIONARI!AN1751,ESITI_QUESTIONARI!AQ1751)))</f>
        <v/>
      </c>
    </row>
    <row r="1752" spans="1:8">
      <c r="A1752" t="str">
        <f>IF(ESITI_QUESTIONARI!A1752="","",TRIM(ESITI_QUESTIONARI!A1752))</f>
        <v/>
      </c>
      <c r="B1752" t="str">
        <f t="shared" si="28"/>
        <v/>
      </c>
      <c r="C1752" t="str">
        <f>IF(ESITI_QUESTIONARI!C1752="","",TRIM(ESITI_QUESTIONARI!C1752))</f>
        <v/>
      </c>
      <c r="D1752" t="str">
        <f>IFERROR(UPPER(TRIM(ESITI_QUESTIONARI!U1752)),"")</f>
        <v/>
      </c>
      <c r="E1752" t="str">
        <f>IFERROR(UPPER(TRIM(ESITI_QUESTIONARI!Y1752)),"")</f>
        <v/>
      </c>
      <c r="F1752" t="str">
        <f>IFERROR(UPPER(TRIM(ESITI_QUESTIONARI!AE1752)),"")</f>
        <v/>
      </c>
      <c r="G1752" t="str">
        <f>IFERROR(UPPER(TRIM(ESITI_QUESTIONARI!AI1752)),"")</f>
        <v/>
      </c>
      <c r="H1752" s="8" t="str">
        <f>IF(C1752="","",IF(ISERROR(AVERAGE(ESITI_QUESTIONARI!N1752:T1752,ESITI_QUESTIONARI!V1752:X1752,ESITI_QUESTIONARI!Z1752:AD1752,ESITI_QUESTIONARI!AF1752:AH1752,ESITI_QUESTIONARI!AJ1752:AL1752,ESITI_QUESTIONARI!AN1752,ESITI_QUESTIONARI!AQ1752)),"NON RISPONDE",AVERAGE(ESITI_QUESTIONARI!N1752:T1752,ESITI_QUESTIONARI!V1752:X1752,ESITI_QUESTIONARI!Z1752:AD1752,ESITI_QUESTIONARI!AF1752:AH1752,ESITI_QUESTIONARI!AJ1752:AL1752,ESITI_QUESTIONARI!AN1752,ESITI_QUESTIONARI!AQ1752)))</f>
        <v/>
      </c>
    </row>
    <row r="1753" spans="1:8">
      <c r="A1753" t="str">
        <f>IF(ESITI_QUESTIONARI!A1753="","",TRIM(ESITI_QUESTIONARI!A1753))</f>
        <v/>
      </c>
      <c r="B1753" t="str">
        <f t="shared" si="28"/>
        <v/>
      </c>
      <c r="C1753" t="str">
        <f>IF(ESITI_QUESTIONARI!C1753="","",TRIM(ESITI_QUESTIONARI!C1753))</f>
        <v/>
      </c>
      <c r="D1753" t="str">
        <f>IFERROR(UPPER(TRIM(ESITI_QUESTIONARI!U1753)),"")</f>
        <v/>
      </c>
      <c r="E1753" t="str">
        <f>IFERROR(UPPER(TRIM(ESITI_QUESTIONARI!Y1753)),"")</f>
        <v/>
      </c>
      <c r="F1753" t="str">
        <f>IFERROR(UPPER(TRIM(ESITI_QUESTIONARI!AE1753)),"")</f>
        <v/>
      </c>
      <c r="G1753" t="str">
        <f>IFERROR(UPPER(TRIM(ESITI_QUESTIONARI!AI1753)),"")</f>
        <v/>
      </c>
      <c r="H1753" s="8" t="str">
        <f>IF(C1753="","",IF(ISERROR(AVERAGE(ESITI_QUESTIONARI!N1753:T1753,ESITI_QUESTIONARI!V1753:X1753,ESITI_QUESTIONARI!Z1753:AD1753,ESITI_QUESTIONARI!AF1753:AH1753,ESITI_QUESTIONARI!AJ1753:AL1753,ESITI_QUESTIONARI!AN1753,ESITI_QUESTIONARI!AQ1753)),"NON RISPONDE",AVERAGE(ESITI_QUESTIONARI!N1753:T1753,ESITI_QUESTIONARI!V1753:X1753,ESITI_QUESTIONARI!Z1753:AD1753,ESITI_QUESTIONARI!AF1753:AH1753,ESITI_QUESTIONARI!AJ1753:AL1753,ESITI_QUESTIONARI!AN1753,ESITI_QUESTIONARI!AQ1753)))</f>
        <v/>
      </c>
    </row>
    <row r="1754" spans="1:8">
      <c r="A1754" t="str">
        <f>IF(ESITI_QUESTIONARI!A1754="","",TRIM(ESITI_QUESTIONARI!A1754))</f>
        <v/>
      </c>
      <c r="B1754" t="str">
        <f t="shared" si="28"/>
        <v/>
      </c>
      <c r="C1754" t="str">
        <f>IF(ESITI_QUESTIONARI!C1754="","",TRIM(ESITI_QUESTIONARI!C1754))</f>
        <v/>
      </c>
      <c r="D1754" t="str">
        <f>IFERROR(UPPER(TRIM(ESITI_QUESTIONARI!U1754)),"")</f>
        <v/>
      </c>
      <c r="E1754" t="str">
        <f>IFERROR(UPPER(TRIM(ESITI_QUESTIONARI!Y1754)),"")</f>
        <v/>
      </c>
      <c r="F1754" t="str">
        <f>IFERROR(UPPER(TRIM(ESITI_QUESTIONARI!AE1754)),"")</f>
        <v/>
      </c>
      <c r="G1754" t="str">
        <f>IFERROR(UPPER(TRIM(ESITI_QUESTIONARI!AI1754)),"")</f>
        <v/>
      </c>
      <c r="H1754" s="8" t="str">
        <f>IF(C1754="","",IF(ISERROR(AVERAGE(ESITI_QUESTIONARI!N1754:T1754,ESITI_QUESTIONARI!V1754:X1754,ESITI_QUESTIONARI!Z1754:AD1754,ESITI_QUESTIONARI!AF1754:AH1754,ESITI_QUESTIONARI!AJ1754:AL1754,ESITI_QUESTIONARI!AN1754,ESITI_QUESTIONARI!AQ1754)),"NON RISPONDE",AVERAGE(ESITI_QUESTIONARI!N1754:T1754,ESITI_QUESTIONARI!V1754:X1754,ESITI_QUESTIONARI!Z1754:AD1754,ESITI_QUESTIONARI!AF1754:AH1754,ESITI_QUESTIONARI!AJ1754:AL1754,ESITI_QUESTIONARI!AN1754,ESITI_QUESTIONARI!AQ1754)))</f>
        <v/>
      </c>
    </row>
    <row r="1755" spans="1:8">
      <c r="A1755" t="str">
        <f>IF(ESITI_QUESTIONARI!A1755="","",TRIM(ESITI_QUESTIONARI!A1755))</f>
        <v/>
      </c>
      <c r="B1755" t="str">
        <f t="shared" si="28"/>
        <v/>
      </c>
      <c r="C1755" t="str">
        <f>IF(ESITI_QUESTIONARI!C1755="","",TRIM(ESITI_QUESTIONARI!C1755))</f>
        <v/>
      </c>
      <c r="D1755" t="str">
        <f>IFERROR(UPPER(TRIM(ESITI_QUESTIONARI!U1755)),"")</f>
        <v/>
      </c>
      <c r="E1755" t="str">
        <f>IFERROR(UPPER(TRIM(ESITI_QUESTIONARI!Y1755)),"")</f>
        <v/>
      </c>
      <c r="F1755" t="str">
        <f>IFERROR(UPPER(TRIM(ESITI_QUESTIONARI!AE1755)),"")</f>
        <v/>
      </c>
      <c r="G1755" t="str">
        <f>IFERROR(UPPER(TRIM(ESITI_QUESTIONARI!AI1755)),"")</f>
        <v/>
      </c>
      <c r="H1755" s="8" t="str">
        <f>IF(C1755="","",IF(ISERROR(AVERAGE(ESITI_QUESTIONARI!N1755:T1755,ESITI_QUESTIONARI!V1755:X1755,ESITI_QUESTIONARI!Z1755:AD1755,ESITI_QUESTIONARI!AF1755:AH1755,ESITI_QUESTIONARI!AJ1755:AL1755,ESITI_QUESTIONARI!AN1755,ESITI_QUESTIONARI!AQ1755)),"NON RISPONDE",AVERAGE(ESITI_QUESTIONARI!N1755:T1755,ESITI_QUESTIONARI!V1755:X1755,ESITI_QUESTIONARI!Z1755:AD1755,ESITI_QUESTIONARI!AF1755:AH1755,ESITI_QUESTIONARI!AJ1755:AL1755,ESITI_QUESTIONARI!AN1755,ESITI_QUESTIONARI!AQ1755)))</f>
        <v/>
      </c>
    </row>
    <row r="1756" spans="1:8">
      <c r="A1756" t="str">
        <f>IF(ESITI_QUESTIONARI!A1756="","",TRIM(ESITI_QUESTIONARI!A1756))</f>
        <v/>
      </c>
      <c r="B1756" t="str">
        <f t="shared" si="28"/>
        <v/>
      </c>
      <c r="C1756" t="str">
        <f>IF(ESITI_QUESTIONARI!C1756="","",TRIM(ESITI_QUESTIONARI!C1756))</f>
        <v/>
      </c>
      <c r="D1756" t="str">
        <f>IFERROR(UPPER(TRIM(ESITI_QUESTIONARI!U1756)),"")</f>
        <v/>
      </c>
      <c r="E1756" t="str">
        <f>IFERROR(UPPER(TRIM(ESITI_QUESTIONARI!Y1756)),"")</f>
        <v/>
      </c>
      <c r="F1756" t="str">
        <f>IFERROR(UPPER(TRIM(ESITI_QUESTIONARI!AE1756)),"")</f>
        <v/>
      </c>
      <c r="G1756" t="str">
        <f>IFERROR(UPPER(TRIM(ESITI_QUESTIONARI!AI1756)),"")</f>
        <v/>
      </c>
      <c r="H1756" s="8" t="str">
        <f>IF(C1756="","",IF(ISERROR(AVERAGE(ESITI_QUESTIONARI!N1756:T1756,ESITI_QUESTIONARI!V1756:X1756,ESITI_QUESTIONARI!Z1756:AD1756,ESITI_QUESTIONARI!AF1756:AH1756,ESITI_QUESTIONARI!AJ1756:AL1756,ESITI_QUESTIONARI!AN1756,ESITI_QUESTIONARI!AQ1756)),"NON RISPONDE",AVERAGE(ESITI_QUESTIONARI!N1756:T1756,ESITI_QUESTIONARI!V1756:X1756,ESITI_QUESTIONARI!Z1756:AD1756,ESITI_QUESTIONARI!AF1756:AH1756,ESITI_QUESTIONARI!AJ1756:AL1756,ESITI_QUESTIONARI!AN1756,ESITI_QUESTIONARI!AQ1756)))</f>
        <v/>
      </c>
    </row>
    <row r="1757" spans="1:8">
      <c r="A1757" t="str">
        <f>IF(ESITI_QUESTIONARI!A1757="","",TRIM(ESITI_QUESTIONARI!A1757))</f>
        <v/>
      </c>
      <c r="B1757" t="str">
        <f t="shared" si="28"/>
        <v/>
      </c>
      <c r="C1757" t="str">
        <f>IF(ESITI_QUESTIONARI!C1757="","",TRIM(ESITI_QUESTIONARI!C1757))</f>
        <v/>
      </c>
      <c r="D1757" t="str">
        <f>IFERROR(UPPER(TRIM(ESITI_QUESTIONARI!U1757)),"")</f>
        <v/>
      </c>
      <c r="E1757" t="str">
        <f>IFERROR(UPPER(TRIM(ESITI_QUESTIONARI!Y1757)),"")</f>
        <v/>
      </c>
      <c r="F1757" t="str">
        <f>IFERROR(UPPER(TRIM(ESITI_QUESTIONARI!AE1757)),"")</f>
        <v/>
      </c>
      <c r="G1757" t="str">
        <f>IFERROR(UPPER(TRIM(ESITI_QUESTIONARI!AI1757)),"")</f>
        <v/>
      </c>
      <c r="H1757" s="8" t="str">
        <f>IF(C1757="","",IF(ISERROR(AVERAGE(ESITI_QUESTIONARI!N1757:T1757,ESITI_QUESTIONARI!V1757:X1757,ESITI_QUESTIONARI!Z1757:AD1757,ESITI_QUESTIONARI!AF1757:AH1757,ESITI_QUESTIONARI!AJ1757:AL1757,ESITI_QUESTIONARI!AN1757,ESITI_QUESTIONARI!AQ1757)),"NON RISPONDE",AVERAGE(ESITI_QUESTIONARI!N1757:T1757,ESITI_QUESTIONARI!V1757:X1757,ESITI_QUESTIONARI!Z1757:AD1757,ESITI_QUESTIONARI!AF1757:AH1757,ESITI_QUESTIONARI!AJ1757:AL1757,ESITI_QUESTIONARI!AN1757,ESITI_QUESTIONARI!AQ1757)))</f>
        <v/>
      </c>
    </row>
    <row r="1758" spans="1:8">
      <c r="A1758" t="str">
        <f>IF(ESITI_QUESTIONARI!A1758="","",TRIM(ESITI_QUESTIONARI!A1758))</f>
        <v/>
      </c>
      <c r="B1758" t="str">
        <f t="shared" si="28"/>
        <v/>
      </c>
      <c r="C1758" t="str">
        <f>IF(ESITI_QUESTIONARI!C1758="","",TRIM(ESITI_QUESTIONARI!C1758))</f>
        <v/>
      </c>
      <c r="D1758" t="str">
        <f>IFERROR(UPPER(TRIM(ESITI_QUESTIONARI!U1758)),"")</f>
        <v/>
      </c>
      <c r="E1758" t="str">
        <f>IFERROR(UPPER(TRIM(ESITI_QUESTIONARI!Y1758)),"")</f>
        <v/>
      </c>
      <c r="F1758" t="str">
        <f>IFERROR(UPPER(TRIM(ESITI_QUESTIONARI!AE1758)),"")</f>
        <v/>
      </c>
      <c r="G1758" t="str">
        <f>IFERROR(UPPER(TRIM(ESITI_QUESTIONARI!AI1758)),"")</f>
        <v/>
      </c>
      <c r="H1758" s="8" t="str">
        <f>IF(C1758="","",IF(ISERROR(AVERAGE(ESITI_QUESTIONARI!N1758:T1758,ESITI_QUESTIONARI!V1758:X1758,ESITI_QUESTIONARI!Z1758:AD1758,ESITI_QUESTIONARI!AF1758:AH1758,ESITI_QUESTIONARI!AJ1758:AL1758,ESITI_QUESTIONARI!AN1758,ESITI_QUESTIONARI!AQ1758)),"NON RISPONDE",AVERAGE(ESITI_QUESTIONARI!N1758:T1758,ESITI_QUESTIONARI!V1758:X1758,ESITI_QUESTIONARI!Z1758:AD1758,ESITI_QUESTIONARI!AF1758:AH1758,ESITI_QUESTIONARI!AJ1758:AL1758,ESITI_QUESTIONARI!AN1758,ESITI_QUESTIONARI!AQ1758)))</f>
        <v/>
      </c>
    </row>
    <row r="1759" spans="1:8">
      <c r="A1759" t="str">
        <f>IF(ESITI_QUESTIONARI!A1759="","",TRIM(ESITI_QUESTIONARI!A1759))</f>
        <v/>
      </c>
      <c r="B1759" t="str">
        <f t="shared" si="28"/>
        <v/>
      </c>
      <c r="C1759" t="str">
        <f>IF(ESITI_QUESTIONARI!C1759="","",TRIM(ESITI_QUESTIONARI!C1759))</f>
        <v/>
      </c>
      <c r="D1759" t="str">
        <f>IFERROR(UPPER(TRIM(ESITI_QUESTIONARI!U1759)),"")</f>
        <v/>
      </c>
      <c r="E1759" t="str">
        <f>IFERROR(UPPER(TRIM(ESITI_QUESTIONARI!Y1759)),"")</f>
        <v/>
      </c>
      <c r="F1759" t="str">
        <f>IFERROR(UPPER(TRIM(ESITI_QUESTIONARI!AE1759)),"")</f>
        <v/>
      </c>
      <c r="G1759" t="str">
        <f>IFERROR(UPPER(TRIM(ESITI_QUESTIONARI!AI1759)),"")</f>
        <v/>
      </c>
      <c r="H1759" s="8" t="str">
        <f>IF(C1759="","",IF(ISERROR(AVERAGE(ESITI_QUESTIONARI!N1759:T1759,ESITI_QUESTIONARI!V1759:X1759,ESITI_QUESTIONARI!Z1759:AD1759,ESITI_QUESTIONARI!AF1759:AH1759,ESITI_QUESTIONARI!AJ1759:AL1759,ESITI_QUESTIONARI!AN1759,ESITI_QUESTIONARI!AQ1759)),"NON RISPONDE",AVERAGE(ESITI_QUESTIONARI!N1759:T1759,ESITI_QUESTIONARI!V1759:X1759,ESITI_QUESTIONARI!Z1759:AD1759,ESITI_QUESTIONARI!AF1759:AH1759,ESITI_QUESTIONARI!AJ1759:AL1759,ESITI_QUESTIONARI!AN1759,ESITI_QUESTIONARI!AQ1759)))</f>
        <v/>
      </c>
    </row>
    <row r="1760" spans="1:8">
      <c r="A1760" t="str">
        <f>IF(ESITI_QUESTIONARI!A1760="","",TRIM(ESITI_QUESTIONARI!A1760))</f>
        <v/>
      </c>
      <c r="B1760" t="str">
        <f t="shared" si="28"/>
        <v/>
      </c>
      <c r="C1760" t="str">
        <f>IF(ESITI_QUESTIONARI!C1760="","",TRIM(ESITI_QUESTIONARI!C1760))</f>
        <v/>
      </c>
      <c r="D1760" t="str">
        <f>IFERROR(UPPER(TRIM(ESITI_QUESTIONARI!U1760)),"")</f>
        <v/>
      </c>
      <c r="E1760" t="str">
        <f>IFERROR(UPPER(TRIM(ESITI_QUESTIONARI!Y1760)),"")</f>
        <v/>
      </c>
      <c r="F1760" t="str">
        <f>IFERROR(UPPER(TRIM(ESITI_QUESTIONARI!AE1760)),"")</f>
        <v/>
      </c>
      <c r="G1760" t="str">
        <f>IFERROR(UPPER(TRIM(ESITI_QUESTIONARI!AI1760)),"")</f>
        <v/>
      </c>
      <c r="H1760" s="8" t="str">
        <f>IF(C1760="","",IF(ISERROR(AVERAGE(ESITI_QUESTIONARI!N1760:T1760,ESITI_QUESTIONARI!V1760:X1760,ESITI_QUESTIONARI!Z1760:AD1760,ESITI_QUESTIONARI!AF1760:AH1760,ESITI_QUESTIONARI!AJ1760:AL1760,ESITI_QUESTIONARI!AN1760,ESITI_QUESTIONARI!AQ1760)),"NON RISPONDE",AVERAGE(ESITI_QUESTIONARI!N1760:T1760,ESITI_QUESTIONARI!V1760:X1760,ESITI_QUESTIONARI!Z1760:AD1760,ESITI_QUESTIONARI!AF1760:AH1760,ESITI_QUESTIONARI!AJ1760:AL1760,ESITI_QUESTIONARI!AN1760,ESITI_QUESTIONARI!AQ1760)))</f>
        <v/>
      </c>
    </row>
    <row r="1761" spans="1:8">
      <c r="A1761" t="str">
        <f>IF(ESITI_QUESTIONARI!A1761="","",TRIM(ESITI_QUESTIONARI!A1761))</f>
        <v/>
      </c>
      <c r="B1761" t="str">
        <f t="shared" si="28"/>
        <v/>
      </c>
      <c r="C1761" t="str">
        <f>IF(ESITI_QUESTIONARI!C1761="","",TRIM(ESITI_QUESTIONARI!C1761))</f>
        <v/>
      </c>
      <c r="D1761" t="str">
        <f>IFERROR(UPPER(TRIM(ESITI_QUESTIONARI!U1761)),"")</f>
        <v/>
      </c>
      <c r="E1761" t="str">
        <f>IFERROR(UPPER(TRIM(ESITI_QUESTIONARI!Y1761)),"")</f>
        <v/>
      </c>
      <c r="F1761" t="str">
        <f>IFERROR(UPPER(TRIM(ESITI_QUESTIONARI!AE1761)),"")</f>
        <v/>
      </c>
      <c r="G1761" t="str">
        <f>IFERROR(UPPER(TRIM(ESITI_QUESTIONARI!AI1761)),"")</f>
        <v/>
      </c>
      <c r="H1761" s="8" t="str">
        <f>IF(C1761="","",IF(ISERROR(AVERAGE(ESITI_QUESTIONARI!N1761:T1761,ESITI_QUESTIONARI!V1761:X1761,ESITI_QUESTIONARI!Z1761:AD1761,ESITI_QUESTIONARI!AF1761:AH1761,ESITI_QUESTIONARI!AJ1761:AL1761,ESITI_QUESTIONARI!AN1761,ESITI_QUESTIONARI!AQ1761)),"NON RISPONDE",AVERAGE(ESITI_QUESTIONARI!N1761:T1761,ESITI_QUESTIONARI!V1761:X1761,ESITI_QUESTIONARI!Z1761:AD1761,ESITI_QUESTIONARI!AF1761:AH1761,ESITI_QUESTIONARI!AJ1761:AL1761,ESITI_QUESTIONARI!AN1761,ESITI_QUESTIONARI!AQ1761)))</f>
        <v/>
      </c>
    </row>
    <row r="1762" spans="1:8">
      <c r="A1762" t="str">
        <f>IF(ESITI_QUESTIONARI!A1762="","",TRIM(ESITI_QUESTIONARI!A1762))</f>
        <v/>
      </c>
      <c r="B1762" t="str">
        <f t="shared" si="28"/>
        <v/>
      </c>
      <c r="C1762" t="str">
        <f>IF(ESITI_QUESTIONARI!C1762="","",TRIM(ESITI_QUESTIONARI!C1762))</f>
        <v/>
      </c>
      <c r="D1762" t="str">
        <f>IFERROR(UPPER(TRIM(ESITI_QUESTIONARI!U1762)),"")</f>
        <v/>
      </c>
      <c r="E1762" t="str">
        <f>IFERROR(UPPER(TRIM(ESITI_QUESTIONARI!Y1762)),"")</f>
        <v/>
      </c>
      <c r="F1762" t="str">
        <f>IFERROR(UPPER(TRIM(ESITI_QUESTIONARI!AE1762)),"")</f>
        <v/>
      </c>
      <c r="G1762" t="str">
        <f>IFERROR(UPPER(TRIM(ESITI_QUESTIONARI!AI1762)),"")</f>
        <v/>
      </c>
      <c r="H1762" s="8" t="str">
        <f>IF(C1762="","",IF(ISERROR(AVERAGE(ESITI_QUESTIONARI!N1762:T1762,ESITI_QUESTIONARI!V1762:X1762,ESITI_QUESTIONARI!Z1762:AD1762,ESITI_QUESTIONARI!AF1762:AH1762,ESITI_QUESTIONARI!AJ1762:AL1762,ESITI_QUESTIONARI!AN1762,ESITI_QUESTIONARI!AQ1762)),"NON RISPONDE",AVERAGE(ESITI_QUESTIONARI!N1762:T1762,ESITI_QUESTIONARI!V1762:X1762,ESITI_QUESTIONARI!Z1762:AD1762,ESITI_QUESTIONARI!AF1762:AH1762,ESITI_QUESTIONARI!AJ1762:AL1762,ESITI_QUESTIONARI!AN1762,ESITI_QUESTIONARI!AQ1762)))</f>
        <v/>
      </c>
    </row>
    <row r="1763" spans="1:8">
      <c r="A1763" t="str">
        <f>IF(ESITI_QUESTIONARI!A1763="","",TRIM(ESITI_QUESTIONARI!A1763))</f>
        <v/>
      </c>
      <c r="B1763" t="str">
        <f t="shared" si="28"/>
        <v/>
      </c>
      <c r="C1763" t="str">
        <f>IF(ESITI_QUESTIONARI!C1763="","",TRIM(ESITI_QUESTIONARI!C1763))</f>
        <v/>
      </c>
      <c r="D1763" t="str">
        <f>IFERROR(UPPER(TRIM(ESITI_QUESTIONARI!U1763)),"")</f>
        <v/>
      </c>
      <c r="E1763" t="str">
        <f>IFERROR(UPPER(TRIM(ESITI_QUESTIONARI!Y1763)),"")</f>
        <v/>
      </c>
      <c r="F1763" t="str">
        <f>IFERROR(UPPER(TRIM(ESITI_QUESTIONARI!AE1763)),"")</f>
        <v/>
      </c>
      <c r="G1763" t="str">
        <f>IFERROR(UPPER(TRIM(ESITI_QUESTIONARI!AI1763)),"")</f>
        <v/>
      </c>
      <c r="H1763" s="8" t="str">
        <f>IF(C1763="","",IF(ISERROR(AVERAGE(ESITI_QUESTIONARI!N1763:T1763,ESITI_QUESTIONARI!V1763:X1763,ESITI_QUESTIONARI!Z1763:AD1763,ESITI_QUESTIONARI!AF1763:AH1763,ESITI_QUESTIONARI!AJ1763:AL1763,ESITI_QUESTIONARI!AN1763,ESITI_QUESTIONARI!AQ1763)),"NON RISPONDE",AVERAGE(ESITI_QUESTIONARI!N1763:T1763,ESITI_QUESTIONARI!V1763:X1763,ESITI_QUESTIONARI!Z1763:AD1763,ESITI_QUESTIONARI!AF1763:AH1763,ESITI_QUESTIONARI!AJ1763:AL1763,ESITI_QUESTIONARI!AN1763,ESITI_QUESTIONARI!AQ1763)))</f>
        <v/>
      </c>
    </row>
    <row r="1764" spans="1:8">
      <c r="A1764" t="str">
        <f>IF(ESITI_QUESTIONARI!A1764="","",TRIM(ESITI_QUESTIONARI!A1764))</f>
        <v/>
      </c>
      <c r="B1764" t="str">
        <f t="shared" si="28"/>
        <v/>
      </c>
      <c r="C1764" t="str">
        <f>IF(ESITI_QUESTIONARI!C1764="","",TRIM(ESITI_QUESTIONARI!C1764))</f>
        <v/>
      </c>
      <c r="D1764" t="str">
        <f>IFERROR(UPPER(TRIM(ESITI_QUESTIONARI!U1764)),"")</f>
        <v/>
      </c>
      <c r="E1764" t="str">
        <f>IFERROR(UPPER(TRIM(ESITI_QUESTIONARI!Y1764)),"")</f>
        <v/>
      </c>
      <c r="F1764" t="str">
        <f>IFERROR(UPPER(TRIM(ESITI_QUESTIONARI!AE1764)),"")</f>
        <v/>
      </c>
      <c r="G1764" t="str">
        <f>IFERROR(UPPER(TRIM(ESITI_QUESTIONARI!AI1764)),"")</f>
        <v/>
      </c>
      <c r="H1764" s="8" t="str">
        <f>IF(C1764="","",IF(ISERROR(AVERAGE(ESITI_QUESTIONARI!N1764:T1764,ESITI_QUESTIONARI!V1764:X1764,ESITI_QUESTIONARI!Z1764:AD1764,ESITI_QUESTIONARI!AF1764:AH1764,ESITI_QUESTIONARI!AJ1764:AL1764,ESITI_QUESTIONARI!AN1764,ESITI_QUESTIONARI!AQ1764)),"NON RISPONDE",AVERAGE(ESITI_QUESTIONARI!N1764:T1764,ESITI_QUESTIONARI!V1764:X1764,ESITI_QUESTIONARI!Z1764:AD1764,ESITI_QUESTIONARI!AF1764:AH1764,ESITI_QUESTIONARI!AJ1764:AL1764,ESITI_QUESTIONARI!AN1764,ESITI_QUESTIONARI!AQ1764)))</f>
        <v/>
      </c>
    </row>
    <row r="1765" spans="1:8">
      <c r="A1765" t="str">
        <f>IF(ESITI_QUESTIONARI!A1765="","",TRIM(ESITI_QUESTIONARI!A1765))</f>
        <v/>
      </c>
      <c r="B1765" t="str">
        <f t="shared" si="28"/>
        <v/>
      </c>
      <c r="C1765" t="str">
        <f>IF(ESITI_QUESTIONARI!C1765="","",TRIM(ESITI_QUESTIONARI!C1765))</f>
        <v/>
      </c>
      <c r="D1765" t="str">
        <f>IFERROR(UPPER(TRIM(ESITI_QUESTIONARI!U1765)),"")</f>
        <v/>
      </c>
      <c r="E1765" t="str">
        <f>IFERROR(UPPER(TRIM(ESITI_QUESTIONARI!Y1765)),"")</f>
        <v/>
      </c>
      <c r="F1765" t="str">
        <f>IFERROR(UPPER(TRIM(ESITI_QUESTIONARI!AE1765)),"")</f>
        <v/>
      </c>
      <c r="G1765" t="str">
        <f>IFERROR(UPPER(TRIM(ESITI_QUESTIONARI!AI1765)),"")</f>
        <v/>
      </c>
      <c r="H1765" s="8" t="str">
        <f>IF(C1765="","",IF(ISERROR(AVERAGE(ESITI_QUESTIONARI!N1765:T1765,ESITI_QUESTIONARI!V1765:X1765,ESITI_QUESTIONARI!Z1765:AD1765,ESITI_QUESTIONARI!AF1765:AH1765,ESITI_QUESTIONARI!AJ1765:AL1765,ESITI_QUESTIONARI!AN1765,ESITI_QUESTIONARI!AQ1765)),"NON RISPONDE",AVERAGE(ESITI_QUESTIONARI!N1765:T1765,ESITI_QUESTIONARI!V1765:X1765,ESITI_QUESTIONARI!Z1765:AD1765,ESITI_QUESTIONARI!AF1765:AH1765,ESITI_QUESTIONARI!AJ1765:AL1765,ESITI_QUESTIONARI!AN1765,ESITI_QUESTIONARI!AQ1765)))</f>
        <v/>
      </c>
    </row>
    <row r="1766" spans="1:8">
      <c r="A1766" t="str">
        <f>IF(ESITI_QUESTIONARI!A1766="","",TRIM(ESITI_QUESTIONARI!A1766))</f>
        <v/>
      </c>
      <c r="B1766" t="str">
        <f t="shared" si="28"/>
        <v/>
      </c>
      <c r="C1766" t="str">
        <f>IF(ESITI_QUESTIONARI!C1766="","",TRIM(ESITI_QUESTIONARI!C1766))</f>
        <v/>
      </c>
      <c r="D1766" t="str">
        <f>IFERROR(UPPER(TRIM(ESITI_QUESTIONARI!U1766)),"")</f>
        <v/>
      </c>
      <c r="E1766" t="str">
        <f>IFERROR(UPPER(TRIM(ESITI_QUESTIONARI!Y1766)),"")</f>
        <v/>
      </c>
      <c r="F1766" t="str">
        <f>IFERROR(UPPER(TRIM(ESITI_QUESTIONARI!AE1766)),"")</f>
        <v/>
      </c>
      <c r="G1766" t="str">
        <f>IFERROR(UPPER(TRIM(ESITI_QUESTIONARI!AI1766)),"")</f>
        <v/>
      </c>
      <c r="H1766" s="8" t="str">
        <f>IF(C1766="","",IF(ISERROR(AVERAGE(ESITI_QUESTIONARI!N1766:T1766,ESITI_QUESTIONARI!V1766:X1766,ESITI_QUESTIONARI!Z1766:AD1766,ESITI_QUESTIONARI!AF1766:AH1766,ESITI_QUESTIONARI!AJ1766:AL1766,ESITI_QUESTIONARI!AN1766,ESITI_QUESTIONARI!AQ1766)),"NON RISPONDE",AVERAGE(ESITI_QUESTIONARI!N1766:T1766,ESITI_QUESTIONARI!V1766:X1766,ESITI_QUESTIONARI!Z1766:AD1766,ESITI_QUESTIONARI!AF1766:AH1766,ESITI_QUESTIONARI!AJ1766:AL1766,ESITI_QUESTIONARI!AN1766,ESITI_QUESTIONARI!AQ1766)))</f>
        <v/>
      </c>
    </row>
    <row r="1767" spans="1:8">
      <c r="A1767" t="str">
        <f>IF(ESITI_QUESTIONARI!A1767="","",TRIM(ESITI_QUESTIONARI!A1767))</f>
        <v/>
      </c>
      <c r="B1767" t="str">
        <f t="shared" si="28"/>
        <v/>
      </c>
      <c r="C1767" t="str">
        <f>IF(ESITI_QUESTIONARI!C1767="","",TRIM(ESITI_QUESTIONARI!C1767))</f>
        <v/>
      </c>
      <c r="D1767" t="str">
        <f>IFERROR(UPPER(TRIM(ESITI_QUESTIONARI!U1767)),"")</f>
        <v/>
      </c>
      <c r="E1767" t="str">
        <f>IFERROR(UPPER(TRIM(ESITI_QUESTIONARI!Y1767)),"")</f>
        <v/>
      </c>
      <c r="F1767" t="str">
        <f>IFERROR(UPPER(TRIM(ESITI_QUESTIONARI!AE1767)),"")</f>
        <v/>
      </c>
      <c r="G1767" t="str">
        <f>IFERROR(UPPER(TRIM(ESITI_QUESTIONARI!AI1767)),"")</f>
        <v/>
      </c>
      <c r="H1767" s="8" t="str">
        <f>IF(C1767="","",IF(ISERROR(AVERAGE(ESITI_QUESTIONARI!N1767:T1767,ESITI_QUESTIONARI!V1767:X1767,ESITI_QUESTIONARI!Z1767:AD1767,ESITI_QUESTIONARI!AF1767:AH1767,ESITI_QUESTIONARI!AJ1767:AL1767,ESITI_QUESTIONARI!AN1767,ESITI_QUESTIONARI!AQ1767)),"NON RISPONDE",AVERAGE(ESITI_QUESTIONARI!N1767:T1767,ESITI_QUESTIONARI!V1767:X1767,ESITI_QUESTIONARI!Z1767:AD1767,ESITI_QUESTIONARI!AF1767:AH1767,ESITI_QUESTIONARI!AJ1767:AL1767,ESITI_QUESTIONARI!AN1767,ESITI_QUESTIONARI!AQ1767)))</f>
        <v/>
      </c>
    </row>
    <row r="1768" spans="1:8">
      <c r="A1768" t="str">
        <f>IF(ESITI_QUESTIONARI!A1768="","",TRIM(ESITI_QUESTIONARI!A1768))</f>
        <v/>
      </c>
      <c r="B1768" t="str">
        <f t="shared" si="28"/>
        <v/>
      </c>
      <c r="C1768" t="str">
        <f>IF(ESITI_QUESTIONARI!C1768="","",TRIM(ESITI_QUESTIONARI!C1768))</f>
        <v/>
      </c>
      <c r="D1768" t="str">
        <f>IFERROR(UPPER(TRIM(ESITI_QUESTIONARI!U1768)),"")</f>
        <v/>
      </c>
      <c r="E1768" t="str">
        <f>IFERROR(UPPER(TRIM(ESITI_QUESTIONARI!Y1768)),"")</f>
        <v/>
      </c>
      <c r="F1768" t="str">
        <f>IFERROR(UPPER(TRIM(ESITI_QUESTIONARI!AE1768)),"")</f>
        <v/>
      </c>
      <c r="G1768" t="str">
        <f>IFERROR(UPPER(TRIM(ESITI_QUESTIONARI!AI1768)),"")</f>
        <v/>
      </c>
      <c r="H1768" s="8" t="str">
        <f>IF(C1768="","",IF(ISERROR(AVERAGE(ESITI_QUESTIONARI!N1768:T1768,ESITI_QUESTIONARI!V1768:X1768,ESITI_QUESTIONARI!Z1768:AD1768,ESITI_QUESTIONARI!AF1768:AH1768,ESITI_QUESTIONARI!AJ1768:AL1768,ESITI_QUESTIONARI!AN1768,ESITI_QUESTIONARI!AQ1768)),"NON RISPONDE",AVERAGE(ESITI_QUESTIONARI!N1768:T1768,ESITI_QUESTIONARI!V1768:X1768,ESITI_QUESTIONARI!Z1768:AD1768,ESITI_QUESTIONARI!AF1768:AH1768,ESITI_QUESTIONARI!AJ1768:AL1768,ESITI_QUESTIONARI!AN1768,ESITI_QUESTIONARI!AQ1768)))</f>
        <v/>
      </c>
    </row>
    <row r="1769" spans="1:8">
      <c r="A1769" t="str">
        <f>IF(ESITI_QUESTIONARI!A1769="","",TRIM(ESITI_QUESTIONARI!A1769))</f>
        <v/>
      </c>
      <c r="B1769" t="str">
        <f t="shared" si="28"/>
        <v/>
      </c>
      <c r="C1769" t="str">
        <f>IF(ESITI_QUESTIONARI!C1769="","",TRIM(ESITI_QUESTIONARI!C1769))</f>
        <v/>
      </c>
      <c r="D1769" t="str">
        <f>IFERROR(UPPER(TRIM(ESITI_QUESTIONARI!U1769)),"")</f>
        <v/>
      </c>
      <c r="E1769" t="str">
        <f>IFERROR(UPPER(TRIM(ESITI_QUESTIONARI!Y1769)),"")</f>
        <v/>
      </c>
      <c r="F1769" t="str">
        <f>IFERROR(UPPER(TRIM(ESITI_QUESTIONARI!AE1769)),"")</f>
        <v/>
      </c>
      <c r="G1769" t="str">
        <f>IFERROR(UPPER(TRIM(ESITI_QUESTIONARI!AI1769)),"")</f>
        <v/>
      </c>
      <c r="H1769" s="8" t="str">
        <f>IF(C1769="","",IF(ISERROR(AVERAGE(ESITI_QUESTIONARI!N1769:T1769,ESITI_QUESTIONARI!V1769:X1769,ESITI_QUESTIONARI!Z1769:AD1769,ESITI_QUESTIONARI!AF1769:AH1769,ESITI_QUESTIONARI!AJ1769:AL1769,ESITI_QUESTIONARI!AN1769,ESITI_QUESTIONARI!AQ1769)),"NON RISPONDE",AVERAGE(ESITI_QUESTIONARI!N1769:T1769,ESITI_QUESTIONARI!V1769:X1769,ESITI_QUESTIONARI!Z1769:AD1769,ESITI_QUESTIONARI!AF1769:AH1769,ESITI_QUESTIONARI!AJ1769:AL1769,ESITI_QUESTIONARI!AN1769,ESITI_QUESTIONARI!AQ1769)))</f>
        <v/>
      </c>
    </row>
    <row r="1770" spans="1:8">
      <c r="A1770" t="str">
        <f>IF(ESITI_QUESTIONARI!A1770="","",TRIM(ESITI_QUESTIONARI!A1770))</f>
        <v/>
      </c>
      <c r="B1770" t="str">
        <f t="shared" si="28"/>
        <v/>
      </c>
      <c r="C1770" t="str">
        <f>IF(ESITI_QUESTIONARI!C1770="","",TRIM(ESITI_QUESTIONARI!C1770))</f>
        <v/>
      </c>
      <c r="D1770" t="str">
        <f>IFERROR(UPPER(TRIM(ESITI_QUESTIONARI!U1770)),"")</f>
        <v/>
      </c>
      <c r="E1770" t="str">
        <f>IFERROR(UPPER(TRIM(ESITI_QUESTIONARI!Y1770)),"")</f>
        <v/>
      </c>
      <c r="F1770" t="str">
        <f>IFERROR(UPPER(TRIM(ESITI_QUESTIONARI!AE1770)),"")</f>
        <v/>
      </c>
      <c r="G1770" t="str">
        <f>IFERROR(UPPER(TRIM(ESITI_QUESTIONARI!AI1770)),"")</f>
        <v/>
      </c>
      <c r="H1770" s="8" t="str">
        <f>IF(C1770="","",IF(ISERROR(AVERAGE(ESITI_QUESTIONARI!N1770:T1770,ESITI_QUESTIONARI!V1770:X1770,ESITI_QUESTIONARI!Z1770:AD1770,ESITI_QUESTIONARI!AF1770:AH1770,ESITI_QUESTIONARI!AJ1770:AL1770,ESITI_QUESTIONARI!AN1770,ESITI_QUESTIONARI!AQ1770)),"NON RISPONDE",AVERAGE(ESITI_QUESTIONARI!N1770:T1770,ESITI_QUESTIONARI!V1770:X1770,ESITI_QUESTIONARI!Z1770:AD1770,ESITI_QUESTIONARI!AF1770:AH1770,ESITI_QUESTIONARI!AJ1770:AL1770,ESITI_QUESTIONARI!AN1770,ESITI_QUESTIONARI!AQ1770)))</f>
        <v/>
      </c>
    </row>
    <row r="1771" spans="1:8">
      <c r="A1771" t="str">
        <f>IF(ESITI_QUESTIONARI!A1771="","",TRIM(ESITI_QUESTIONARI!A1771))</f>
        <v/>
      </c>
      <c r="B1771" t="str">
        <f t="shared" si="28"/>
        <v/>
      </c>
      <c r="C1771" t="str">
        <f>IF(ESITI_QUESTIONARI!C1771="","",TRIM(ESITI_QUESTIONARI!C1771))</f>
        <v/>
      </c>
      <c r="D1771" t="str">
        <f>IFERROR(UPPER(TRIM(ESITI_QUESTIONARI!U1771)),"")</f>
        <v/>
      </c>
      <c r="E1771" t="str">
        <f>IFERROR(UPPER(TRIM(ESITI_QUESTIONARI!Y1771)),"")</f>
        <v/>
      </c>
      <c r="F1771" t="str">
        <f>IFERROR(UPPER(TRIM(ESITI_QUESTIONARI!AE1771)),"")</f>
        <v/>
      </c>
      <c r="G1771" t="str">
        <f>IFERROR(UPPER(TRIM(ESITI_QUESTIONARI!AI1771)),"")</f>
        <v/>
      </c>
      <c r="H1771" s="8" t="str">
        <f>IF(C1771="","",IF(ISERROR(AVERAGE(ESITI_QUESTIONARI!N1771:T1771,ESITI_QUESTIONARI!V1771:X1771,ESITI_QUESTIONARI!Z1771:AD1771,ESITI_QUESTIONARI!AF1771:AH1771,ESITI_QUESTIONARI!AJ1771:AL1771,ESITI_QUESTIONARI!AN1771,ESITI_QUESTIONARI!AQ1771)),"NON RISPONDE",AVERAGE(ESITI_QUESTIONARI!N1771:T1771,ESITI_QUESTIONARI!V1771:X1771,ESITI_QUESTIONARI!Z1771:AD1771,ESITI_QUESTIONARI!AF1771:AH1771,ESITI_QUESTIONARI!AJ1771:AL1771,ESITI_QUESTIONARI!AN1771,ESITI_QUESTIONARI!AQ1771)))</f>
        <v/>
      </c>
    </row>
    <row r="1772" spans="1:8">
      <c r="A1772" t="str">
        <f>IF(ESITI_QUESTIONARI!A1772="","",TRIM(ESITI_QUESTIONARI!A1772))</f>
        <v/>
      </c>
      <c r="B1772" t="str">
        <f t="shared" si="28"/>
        <v/>
      </c>
      <c r="C1772" t="str">
        <f>IF(ESITI_QUESTIONARI!C1772="","",TRIM(ESITI_QUESTIONARI!C1772))</f>
        <v/>
      </c>
      <c r="D1772" t="str">
        <f>IFERROR(UPPER(TRIM(ESITI_QUESTIONARI!U1772)),"")</f>
        <v/>
      </c>
      <c r="E1772" t="str">
        <f>IFERROR(UPPER(TRIM(ESITI_QUESTIONARI!Y1772)),"")</f>
        <v/>
      </c>
      <c r="F1772" t="str">
        <f>IFERROR(UPPER(TRIM(ESITI_QUESTIONARI!AE1772)),"")</f>
        <v/>
      </c>
      <c r="G1772" t="str">
        <f>IFERROR(UPPER(TRIM(ESITI_QUESTIONARI!AI1772)),"")</f>
        <v/>
      </c>
      <c r="H1772" s="8" t="str">
        <f>IF(C1772="","",IF(ISERROR(AVERAGE(ESITI_QUESTIONARI!N1772:T1772,ESITI_QUESTIONARI!V1772:X1772,ESITI_QUESTIONARI!Z1772:AD1772,ESITI_QUESTIONARI!AF1772:AH1772,ESITI_QUESTIONARI!AJ1772:AL1772,ESITI_QUESTIONARI!AN1772,ESITI_QUESTIONARI!AQ1772)),"NON RISPONDE",AVERAGE(ESITI_QUESTIONARI!N1772:T1772,ESITI_QUESTIONARI!V1772:X1772,ESITI_QUESTIONARI!Z1772:AD1772,ESITI_QUESTIONARI!AF1772:AH1772,ESITI_QUESTIONARI!AJ1772:AL1772,ESITI_QUESTIONARI!AN1772,ESITI_QUESTIONARI!AQ1772)))</f>
        <v/>
      </c>
    </row>
    <row r="1773" spans="1:8">
      <c r="A1773" t="str">
        <f>IF(ESITI_QUESTIONARI!A1773="","",TRIM(ESITI_QUESTIONARI!A1773))</f>
        <v/>
      </c>
      <c r="B1773" t="str">
        <f t="shared" si="28"/>
        <v/>
      </c>
      <c r="C1773" t="str">
        <f>IF(ESITI_QUESTIONARI!C1773="","",TRIM(ESITI_QUESTIONARI!C1773))</f>
        <v/>
      </c>
      <c r="D1773" t="str">
        <f>IFERROR(UPPER(TRIM(ESITI_QUESTIONARI!U1773)),"")</f>
        <v/>
      </c>
      <c r="E1773" t="str">
        <f>IFERROR(UPPER(TRIM(ESITI_QUESTIONARI!Y1773)),"")</f>
        <v/>
      </c>
      <c r="F1773" t="str">
        <f>IFERROR(UPPER(TRIM(ESITI_QUESTIONARI!AE1773)),"")</f>
        <v/>
      </c>
      <c r="G1773" t="str">
        <f>IFERROR(UPPER(TRIM(ESITI_QUESTIONARI!AI1773)),"")</f>
        <v/>
      </c>
      <c r="H1773" s="8" t="str">
        <f>IF(C1773="","",IF(ISERROR(AVERAGE(ESITI_QUESTIONARI!N1773:T1773,ESITI_QUESTIONARI!V1773:X1773,ESITI_QUESTIONARI!Z1773:AD1773,ESITI_QUESTIONARI!AF1773:AH1773,ESITI_QUESTIONARI!AJ1773:AL1773,ESITI_QUESTIONARI!AN1773,ESITI_QUESTIONARI!AQ1773)),"NON RISPONDE",AVERAGE(ESITI_QUESTIONARI!N1773:T1773,ESITI_QUESTIONARI!V1773:X1773,ESITI_QUESTIONARI!Z1773:AD1773,ESITI_QUESTIONARI!AF1773:AH1773,ESITI_QUESTIONARI!AJ1773:AL1773,ESITI_QUESTIONARI!AN1773,ESITI_QUESTIONARI!AQ1773)))</f>
        <v/>
      </c>
    </row>
    <row r="1774" spans="1:8">
      <c r="A1774" t="str">
        <f>IF(ESITI_QUESTIONARI!A1774="","",TRIM(ESITI_QUESTIONARI!A1774))</f>
        <v/>
      </c>
      <c r="B1774" t="str">
        <f t="shared" si="28"/>
        <v/>
      </c>
      <c r="C1774" t="str">
        <f>IF(ESITI_QUESTIONARI!C1774="","",TRIM(ESITI_QUESTIONARI!C1774))</f>
        <v/>
      </c>
      <c r="D1774" t="str">
        <f>IFERROR(UPPER(TRIM(ESITI_QUESTIONARI!U1774)),"")</f>
        <v/>
      </c>
      <c r="E1774" t="str">
        <f>IFERROR(UPPER(TRIM(ESITI_QUESTIONARI!Y1774)),"")</f>
        <v/>
      </c>
      <c r="F1774" t="str">
        <f>IFERROR(UPPER(TRIM(ESITI_QUESTIONARI!AE1774)),"")</f>
        <v/>
      </c>
      <c r="G1774" t="str">
        <f>IFERROR(UPPER(TRIM(ESITI_QUESTIONARI!AI1774)),"")</f>
        <v/>
      </c>
      <c r="H1774" s="8" t="str">
        <f>IF(C1774="","",IF(ISERROR(AVERAGE(ESITI_QUESTIONARI!N1774:T1774,ESITI_QUESTIONARI!V1774:X1774,ESITI_QUESTIONARI!Z1774:AD1774,ESITI_QUESTIONARI!AF1774:AH1774,ESITI_QUESTIONARI!AJ1774:AL1774,ESITI_QUESTIONARI!AN1774,ESITI_QUESTIONARI!AQ1774)),"NON RISPONDE",AVERAGE(ESITI_QUESTIONARI!N1774:T1774,ESITI_QUESTIONARI!V1774:X1774,ESITI_QUESTIONARI!Z1774:AD1774,ESITI_QUESTIONARI!AF1774:AH1774,ESITI_QUESTIONARI!AJ1774:AL1774,ESITI_QUESTIONARI!AN1774,ESITI_QUESTIONARI!AQ1774)))</f>
        <v/>
      </c>
    </row>
    <row r="1775" spans="1:8">
      <c r="A1775" t="str">
        <f>IF(ESITI_QUESTIONARI!A1775="","",TRIM(ESITI_QUESTIONARI!A1775))</f>
        <v/>
      </c>
      <c r="B1775" t="str">
        <f t="shared" si="28"/>
        <v/>
      </c>
      <c r="C1775" t="str">
        <f>IF(ESITI_QUESTIONARI!C1775="","",TRIM(ESITI_QUESTIONARI!C1775))</f>
        <v/>
      </c>
      <c r="D1775" t="str">
        <f>IFERROR(UPPER(TRIM(ESITI_QUESTIONARI!U1775)),"")</f>
        <v/>
      </c>
      <c r="E1775" t="str">
        <f>IFERROR(UPPER(TRIM(ESITI_QUESTIONARI!Y1775)),"")</f>
        <v/>
      </c>
      <c r="F1775" t="str">
        <f>IFERROR(UPPER(TRIM(ESITI_QUESTIONARI!AE1775)),"")</f>
        <v/>
      </c>
      <c r="G1775" t="str">
        <f>IFERROR(UPPER(TRIM(ESITI_QUESTIONARI!AI1775)),"")</f>
        <v/>
      </c>
      <c r="H1775" s="8" t="str">
        <f>IF(C1775="","",IF(ISERROR(AVERAGE(ESITI_QUESTIONARI!N1775:T1775,ESITI_QUESTIONARI!V1775:X1775,ESITI_QUESTIONARI!Z1775:AD1775,ESITI_QUESTIONARI!AF1775:AH1775,ESITI_QUESTIONARI!AJ1775:AL1775,ESITI_QUESTIONARI!AN1775,ESITI_QUESTIONARI!AQ1775)),"NON RISPONDE",AVERAGE(ESITI_QUESTIONARI!N1775:T1775,ESITI_QUESTIONARI!V1775:X1775,ESITI_QUESTIONARI!Z1775:AD1775,ESITI_QUESTIONARI!AF1775:AH1775,ESITI_QUESTIONARI!AJ1775:AL1775,ESITI_QUESTIONARI!AN1775,ESITI_QUESTIONARI!AQ1775)))</f>
        <v/>
      </c>
    </row>
    <row r="1776" spans="1:8">
      <c r="A1776" t="str">
        <f>IF(ESITI_QUESTIONARI!A1776="","",TRIM(ESITI_QUESTIONARI!A1776))</f>
        <v/>
      </c>
      <c r="B1776" t="str">
        <f t="shared" si="28"/>
        <v/>
      </c>
      <c r="C1776" t="str">
        <f>IF(ESITI_QUESTIONARI!C1776="","",TRIM(ESITI_QUESTIONARI!C1776))</f>
        <v/>
      </c>
      <c r="D1776" t="str">
        <f>IFERROR(UPPER(TRIM(ESITI_QUESTIONARI!U1776)),"")</f>
        <v/>
      </c>
      <c r="E1776" t="str">
        <f>IFERROR(UPPER(TRIM(ESITI_QUESTIONARI!Y1776)),"")</f>
        <v/>
      </c>
      <c r="F1776" t="str">
        <f>IFERROR(UPPER(TRIM(ESITI_QUESTIONARI!AE1776)),"")</f>
        <v/>
      </c>
      <c r="G1776" t="str">
        <f>IFERROR(UPPER(TRIM(ESITI_QUESTIONARI!AI1776)),"")</f>
        <v/>
      </c>
      <c r="H1776" s="8" t="str">
        <f>IF(C1776="","",IF(ISERROR(AVERAGE(ESITI_QUESTIONARI!N1776:T1776,ESITI_QUESTIONARI!V1776:X1776,ESITI_QUESTIONARI!Z1776:AD1776,ESITI_QUESTIONARI!AF1776:AH1776,ESITI_QUESTIONARI!AJ1776:AL1776,ESITI_QUESTIONARI!AN1776,ESITI_QUESTIONARI!AQ1776)),"NON RISPONDE",AVERAGE(ESITI_QUESTIONARI!N1776:T1776,ESITI_QUESTIONARI!V1776:X1776,ESITI_QUESTIONARI!Z1776:AD1776,ESITI_QUESTIONARI!AF1776:AH1776,ESITI_QUESTIONARI!AJ1776:AL1776,ESITI_QUESTIONARI!AN1776,ESITI_QUESTIONARI!AQ1776)))</f>
        <v/>
      </c>
    </row>
    <row r="1777" spans="1:8">
      <c r="A1777" t="str">
        <f>IF(ESITI_QUESTIONARI!A1777="","",TRIM(ESITI_QUESTIONARI!A1777))</f>
        <v/>
      </c>
      <c r="B1777" t="str">
        <f t="shared" si="28"/>
        <v/>
      </c>
      <c r="C1777" t="str">
        <f>IF(ESITI_QUESTIONARI!C1777="","",TRIM(ESITI_QUESTIONARI!C1777))</f>
        <v/>
      </c>
      <c r="D1777" t="str">
        <f>IFERROR(UPPER(TRIM(ESITI_QUESTIONARI!U1777)),"")</f>
        <v/>
      </c>
      <c r="E1777" t="str">
        <f>IFERROR(UPPER(TRIM(ESITI_QUESTIONARI!Y1777)),"")</f>
        <v/>
      </c>
      <c r="F1777" t="str">
        <f>IFERROR(UPPER(TRIM(ESITI_QUESTIONARI!AE1777)),"")</f>
        <v/>
      </c>
      <c r="G1777" t="str">
        <f>IFERROR(UPPER(TRIM(ESITI_QUESTIONARI!AI1777)),"")</f>
        <v/>
      </c>
      <c r="H1777" s="8" t="str">
        <f>IF(C1777="","",IF(ISERROR(AVERAGE(ESITI_QUESTIONARI!N1777:T1777,ESITI_QUESTIONARI!V1777:X1777,ESITI_QUESTIONARI!Z1777:AD1777,ESITI_QUESTIONARI!AF1777:AH1777,ESITI_QUESTIONARI!AJ1777:AL1777,ESITI_QUESTIONARI!AN1777,ESITI_QUESTIONARI!AQ1777)),"NON RISPONDE",AVERAGE(ESITI_QUESTIONARI!N1777:T1777,ESITI_QUESTIONARI!V1777:X1777,ESITI_QUESTIONARI!Z1777:AD1777,ESITI_QUESTIONARI!AF1777:AH1777,ESITI_QUESTIONARI!AJ1777:AL1777,ESITI_QUESTIONARI!AN1777,ESITI_QUESTIONARI!AQ1777)))</f>
        <v/>
      </c>
    </row>
    <row r="1778" spans="1:8">
      <c r="A1778" t="str">
        <f>IF(ESITI_QUESTIONARI!A1778="","",TRIM(ESITI_QUESTIONARI!A1778))</f>
        <v/>
      </c>
      <c r="B1778" t="str">
        <f t="shared" si="28"/>
        <v/>
      </c>
      <c r="C1778" t="str">
        <f>IF(ESITI_QUESTIONARI!C1778="","",TRIM(ESITI_QUESTIONARI!C1778))</f>
        <v/>
      </c>
      <c r="D1778" t="str">
        <f>IFERROR(UPPER(TRIM(ESITI_QUESTIONARI!U1778)),"")</f>
        <v/>
      </c>
      <c r="E1778" t="str">
        <f>IFERROR(UPPER(TRIM(ESITI_QUESTIONARI!Y1778)),"")</f>
        <v/>
      </c>
      <c r="F1778" t="str">
        <f>IFERROR(UPPER(TRIM(ESITI_QUESTIONARI!AE1778)),"")</f>
        <v/>
      </c>
      <c r="G1778" t="str">
        <f>IFERROR(UPPER(TRIM(ESITI_QUESTIONARI!AI1778)),"")</f>
        <v/>
      </c>
      <c r="H1778" s="8" t="str">
        <f>IF(C1778="","",IF(ISERROR(AVERAGE(ESITI_QUESTIONARI!N1778:T1778,ESITI_QUESTIONARI!V1778:X1778,ESITI_QUESTIONARI!Z1778:AD1778,ESITI_QUESTIONARI!AF1778:AH1778,ESITI_QUESTIONARI!AJ1778:AL1778,ESITI_QUESTIONARI!AN1778,ESITI_QUESTIONARI!AQ1778)),"NON RISPONDE",AVERAGE(ESITI_QUESTIONARI!N1778:T1778,ESITI_QUESTIONARI!V1778:X1778,ESITI_QUESTIONARI!Z1778:AD1778,ESITI_QUESTIONARI!AF1778:AH1778,ESITI_QUESTIONARI!AJ1778:AL1778,ESITI_QUESTIONARI!AN1778,ESITI_QUESTIONARI!AQ1778)))</f>
        <v/>
      </c>
    </row>
    <row r="1779" spans="1:8">
      <c r="A1779" t="str">
        <f>IF(ESITI_QUESTIONARI!A1779="","",TRIM(ESITI_QUESTIONARI!A1779))</f>
        <v/>
      </c>
      <c r="B1779" t="str">
        <f t="shared" si="28"/>
        <v/>
      </c>
      <c r="C1779" t="str">
        <f>IF(ESITI_QUESTIONARI!C1779="","",TRIM(ESITI_QUESTIONARI!C1779))</f>
        <v/>
      </c>
      <c r="D1779" t="str">
        <f>IFERROR(UPPER(TRIM(ESITI_QUESTIONARI!U1779)),"")</f>
        <v/>
      </c>
      <c r="E1779" t="str">
        <f>IFERROR(UPPER(TRIM(ESITI_QUESTIONARI!Y1779)),"")</f>
        <v/>
      </c>
      <c r="F1779" t="str">
        <f>IFERROR(UPPER(TRIM(ESITI_QUESTIONARI!AE1779)),"")</f>
        <v/>
      </c>
      <c r="G1779" t="str">
        <f>IFERROR(UPPER(TRIM(ESITI_QUESTIONARI!AI1779)),"")</f>
        <v/>
      </c>
      <c r="H1779" s="8" t="str">
        <f>IF(C1779="","",IF(ISERROR(AVERAGE(ESITI_QUESTIONARI!N1779:T1779,ESITI_QUESTIONARI!V1779:X1779,ESITI_QUESTIONARI!Z1779:AD1779,ESITI_QUESTIONARI!AF1779:AH1779,ESITI_QUESTIONARI!AJ1779:AL1779,ESITI_QUESTIONARI!AN1779,ESITI_QUESTIONARI!AQ1779)),"NON RISPONDE",AVERAGE(ESITI_QUESTIONARI!N1779:T1779,ESITI_QUESTIONARI!V1779:X1779,ESITI_QUESTIONARI!Z1779:AD1779,ESITI_QUESTIONARI!AF1779:AH1779,ESITI_QUESTIONARI!AJ1779:AL1779,ESITI_QUESTIONARI!AN1779,ESITI_QUESTIONARI!AQ1779)))</f>
        <v/>
      </c>
    </row>
    <row r="1780" spans="1:8">
      <c r="A1780" t="str">
        <f>IF(ESITI_QUESTIONARI!A1780="","",TRIM(ESITI_QUESTIONARI!A1780))</f>
        <v/>
      </c>
      <c r="B1780" t="str">
        <f t="shared" si="28"/>
        <v/>
      </c>
      <c r="C1780" t="str">
        <f>IF(ESITI_QUESTIONARI!C1780="","",TRIM(ESITI_QUESTIONARI!C1780))</f>
        <v/>
      </c>
      <c r="D1780" t="str">
        <f>IFERROR(UPPER(TRIM(ESITI_QUESTIONARI!U1780)),"")</f>
        <v/>
      </c>
      <c r="E1780" t="str">
        <f>IFERROR(UPPER(TRIM(ESITI_QUESTIONARI!Y1780)),"")</f>
        <v/>
      </c>
      <c r="F1780" t="str">
        <f>IFERROR(UPPER(TRIM(ESITI_QUESTIONARI!AE1780)),"")</f>
        <v/>
      </c>
      <c r="G1780" t="str">
        <f>IFERROR(UPPER(TRIM(ESITI_QUESTIONARI!AI1780)),"")</f>
        <v/>
      </c>
      <c r="H1780" s="8" t="str">
        <f>IF(C1780="","",IF(ISERROR(AVERAGE(ESITI_QUESTIONARI!N1780:T1780,ESITI_QUESTIONARI!V1780:X1780,ESITI_QUESTIONARI!Z1780:AD1780,ESITI_QUESTIONARI!AF1780:AH1780,ESITI_QUESTIONARI!AJ1780:AL1780,ESITI_QUESTIONARI!AN1780,ESITI_QUESTIONARI!AQ1780)),"NON RISPONDE",AVERAGE(ESITI_QUESTIONARI!N1780:T1780,ESITI_QUESTIONARI!V1780:X1780,ESITI_QUESTIONARI!Z1780:AD1780,ESITI_QUESTIONARI!AF1780:AH1780,ESITI_QUESTIONARI!AJ1780:AL1780,ESITI_QUESTIONARI!AN1780,ESITI_QUESTIONARI!AQ1780)))</f>
        <v/>
      </c>
    </row>
    <row r="1781" spans="1:8">
      <c r="A1781" t="str">
        <f>IF(ESITI_QUESTIONARI!A1781="","",TRIM(ESITI_QUESTIONARI!A1781))</f>
        <v/>
      </c>
      <c r="B1781" t="str">
        <f t="shared" si="28"/>
        <v/>
      </c>
      <c r="C1781" t="str">
        <f>IF(ESITI_QUESTIONARI!C1781="","",TRIM(ESITI_QUESTIONARI!C1781))</f>
        <v/>
      </c>
      <c r="D1781" t="str">
        <f>IFERROR(UPPER(TRIM(ESITI_QUESTIONARI!U1781)),"")</f>
        <v/>
      </c>
      <c r="E1781" t="str">
        <f>IFERROR(UPPER(TRIM(ESITI_QUESTIONARI!Y1781)),"")</f>
        <v/>
      </c>
      <c r="F1781" t="str">
        <f>IFERROR(UPPER(TRIM(ESITI_QUESTIONARI!AE1781)),"")</f>
        <v/>
      </c>
      <c r="G1781" t="str">
        <f>IFERROR(UPPER(TRIM(ESITI_QUESTIONARI!AI1781)),"")</f>
        <v/>
      </c>
      <c r="H1781" s="8" t="str">
        <f>IF(C1781="","",IF(ISERROR(AVERAGE(ESITI_QUESTIONARI!N1781:T1781,ESITI_QUESTIONARI!V1781:X1781,ESITI_QUESTIONARI!Z1781:AD1781,ESITI_QUESTIONARI!AF1781:AH1781,ESITI_QUESTIONARI!AJ1781:AL1781,ESITI_QUESTIONARI!AN1781,ESITI_QUESTIONARI!AQ1781)),"NON RISPONDE",AVERAGE(ESITI_QUESTIONARI!N1781:T1781,ESITI_QUESTIONARI!V1781:X1781,ESITI_QUESTIONARI!Z1781:AD1781,ESITI_QUESTIONARI!AF1781:AH1781,ESITI_QUESTIONARI!AJ1781:AL1781,ESITI_QUESTIONARI!AN1781,ESITI_QUESTIONARI!AQ1781)))</f>
        <v/>
      </c>
    </row>
    <row r="1782" spans="1:8">
      <c r="A1782" t="str">
        <f>IF(ESITI_QUESTIONARI!A1782="","",TRIM(ESITI_QUESTIONARI!A1782))</f>
        <v/>
      </c>
      <c r="B1782" t="str">
        <f t="shared" si="28"/>
        <v/>
      </c>
      <c r="C1782" t="str">
        <f>IF(ESITI_QUESTIONARI!C1782="","",TRIM(ESITI_QUESTIONARI!C1782))</f>
        <v/>
      </c>
      <c r="D1782" t="str">
        <f>IFERROR(UPPER(TRIM(ESITI_QUESTIONARI!U1782)),"")</f>
        <v/>
      </c>
      <c r="E1782" t="str">
        <f>IFERROR(UPPER(TRIM(ESITI_QUESTIONARI!Y1782)),"")</f>
        <v/>
      </c>
      <c r="F1782" t="str">
        <f>IFERROR(UPPER(TRIM(ESITI_QUESTIONARI!AE1782)),"")</f>
        <v/>
      </c>
      <c r="G1782" t="str">
        <f>IFERROR(UPPER(TRIM(ESITI_QUESTIONARI!AI1782)),"")</f>
        <v/>
      </c>
      <c r="H1782" s="8" t="str">
        <f>IF(C1782="","",IF(ISERROR(AVERAGE(ESITI_QUESTIONARI!N1782:T1782,ESITI_QUESTIONARI!V1782:X1782,ESITI_QUESTIONARI!Z1782:AD1782,ESITI_QUESTIONARI!AF1782:AH1782,ESITI_QUESTIONARI!AJ1782:AL1782,ESITI_QUESTIONARI!AN1782,ESITI_QUESTIONARI!AQ1782)),"NON RISPONDE",AVERAGE(ESITI_QUESTIONARI!N1782:T1782,ESITI_QUESTIONARI!V1782:X1782,ESITI_QUESTIONARI!Z1782:AD1782,ESITI_QUESTIONARI!AF1782:AH1782,ESITI_QUESTIONARI!AJ1782:AL1782,ESITI_QUESTIONARI!AN1782,ESITI_QUESTIONARI!AQ1782)))</f>
        <v/>
      </c>
    </row>
    <row r="1783" spans="1:8">
      <c r="A1783" t="str">
        <f>IF(ESITI_QUESTIONARI!A1783="","",TRIM(ESITI_QUESTIONARI!A1783))</f>
        <v/>
      </c>
      <c r="B1783" t="str">
        <f t="shared" si="28"/>
        <v/>
      </c>
      <c r="C1783" t="str">
        <f>IF(ESITI_QUESTIONARI!C1783="","",TRIM(ESITI_QUESTIONARI!C1783))</f>
        <v/>
      </c>
      <c r="D1783" t="str">
        <f>IFERROR(UPPER(TRIM(ESITI_QUESTIONARI!U1783)),"")</f>
        <v/>
      </c>
      <c r="E1783" t="str">
        <f>IFERROR(UPPER(TRIM(ESITI_QUESTIONARI!Y1783)),"")</f>
        <v/>
      </c>
      <c r="F1783" t="str">
        <f>IFERROR(UPPER(TRIM(ESITI_QUESTIONARI!AE1783)),"")</f>
        <v/>
      </c>
      <c r="G1783" t="str">
        <f>IFERROR(UPPER(TRIM(ESITI_QUESTIONARI!AI1783)),"")</f>
        <v/>
      </c>
      <c r="H1783" s="8" t="str">
        <f>IF(C1783="","",IF(ISERROR(AVERAGE(ESITI_QUESTIONARI!N1783:T1783,ESITI_QUESTIONARI!V1783:X1783,ESITI_QUESTIONARI!Z1783:AD1783,ESITI_QUESTIONARI!AF1783:AH1783,ESITI_QUESTIONARI!AJ1783:AL1783,ESITI_QUESTIONARI!AN1783,ESITI_QUESTIONARI!AQ1783)),"NON RISPONDE",AVERAGE(ESITI_QUESTIONARI!N1783:T1783,ESITI_QUESTIONARI!V1783:X1783,ESITI_QUESTIONARI!Z1783:AD1783,ESITI_QUESTIONARI!AF1783:AH1783,ESITI_QUESTIONARI!AJ1783:AL1783,ESITI_QUESTIONARI!AN1783,ESITI_QUESTIONARI!AQ1783)))</f>
        <v/>
      </c>
    </row>
    <row r="1784" spans="1:8">
      <c r="A1784" t="str">
        <f>IF(ESITI_QUESTIONARI!A1784="","",TRIM(ESITI_QUESTIONARI!A1784))</f>
        <v/>
      </c>
      <c r="B1784" t="str">
        <f t="shared" si="28"/>
        <v/>
      </c>
      <c r="C1784" t="str">
        <f>IF(ESITI_QUESTIONARI!C1784="","",TRIM(ESITI_QUESTIONARI!C1784))</f>
        <v/>
      </c>
      <c r="D1784" t="str">
        <f>IFERROR(UPPER(TRIM(ESITI_QUESTIONARI!U1784)),"")</f>
        <v/>
      </c>
      <c r="E1784" t="str">
        <f>IFERROR(UPPER(TRIM(ESITI_QUESTIONARI!Y1784)),"")</f>
        <v/>
      </c>
      <c r="F1784" t="str">
        <f>IFERROR(UPPER(TRIM(ESITI_QUESTIONARI!AE1784)),"")</f>
        <v/>
      </c>
      <c r="G1784" t="str">
        <f>IFERROR(UPPER(TRIM(ESITI_QUESTIONARI!AI1784)),"")</f>
        <v/>
      </c>
      <c r="H1784" s="8" t="str">
        <f>IF(C1784="","",IF(ISERROR(AVERAGE(ESITI_QUESTIONARI!N1784:T1784,ESITI_QUESTIONARI!V1784:X1784,ESITI_QUESTIONARI!Z1784:AD1784,ESITI_QUESTIONARI!AF1784:AH1784,ESITI_QUESTIONARI!AJ1784:AL1784,ESITI_QUESTIONARI!AN1784,ESITI_QUESTIONARI!AQ1784)),"NON RISPONDE",AVERAGE(ESITI_QUESTIONARI!N1784:T1784,ESITI_QUESTIONARI!V1784:X1784,ESITI_QUESTIONARI!Z1784:AD1784,ESITI_QUESTIONARI!AF1784:AH1784,ESITI_QUESTIONARI!AJ1784:AL1784,ESITI_QUESTIONARI!AN1784,ESITI_QUESTIONARI!AQ1784)))</f>
        <v/>
      </c>
    </row>
    <row r="1785" spans="1:8">
      <c r="A1785" t="str">
        <f>IF(ESITI_QUESTIONARI!A1785="","",TRIM(ESITI_QUESTIONARI!A1785))</f>
        <v/>
      </c>
      <c r="B1785" t="str">
        <f t="shared" si="28"/>
        <v/>
      </c>
      <c r="C1785" t="str">
        <f>IF(ESITI_QUESTIONARI!C1785="","",TRIM(ESITI_QUESTIONARI!C1785))</f>
        <v/>
      </c>
      <c r="D1785" t="str">
        <f>IFERROR(UPPER(TRIM(ESITI_QUESTIONARI!U1785)),"")</f>
        <v/>
      </c>
      <c r="E1785" t="str">
        <f>IFERROR(UPPER(TRIM(ESITI_QUESTIONARI!Y1785)),"")</f>
        <v/>
      </c>
      <c r="F1785" t="str">
        <f>IFERROR(UPPER(TRIM(ESITI_QUESTIONARI!AE1785)),"")</f>
        <v/>
      </c>
      <c r="G1785" t="str">
        <f>IFERROR(UPPER(TRIM(ESITI_QUESTIONARI!AI1785)),"")</f>
        <v/>
      </c>
      <c r="H1785" s="8" t="str">
        <f>IF(C1785="","",IF(ISERROR(AVERAGE(ESITI_QUESTIONARI!N1785:T1785,ESITI_QUESTIONARI!V1785:X1785,ESITI_QUESTIONARI!Z1785:AD1785,ESITI_QUESTIONARI!AF1785:AH1785,ESITI_QUESTIONARI!AJ1785:AL1785,ESITI_QUESTIONARI!AN1785,ESITI_QUESTIONARI!AQ1785)),"NON RISPONDE",AVERAGE(ESITI_QUESTIONARI!N1785:T1785,ESITI_QUESTIONARI!V1785:X1785,ESITI_QUESTIONARI!Z1785:AD1785,ESITI_QUESTIONARI!AF1785:AH1785,ESITI_QUESTIONARI!AJ1785:AL1785,ESITI_QUESTIONARI!AN1785,ESITI_QUESTIONARI!AQ1785)))</f>
        <v/>
      </c>
    </row>
    <row r="1786" spans="1:8">
      <c r="A1786" t="str">
        <f>IF(ESITI_QUESTIONARI!A1786="","",TRIM(ESITI_QUESTIONARI!A1786))</f>
        <v/>
      </c>
      <c r="B1786" t="str">
        <f t="shared" si="28"/>
        <v/>
      </c>
      <c r="C1786" t="str">
        <f>IF(ESITI_QUESTIONARI!C1786="","",TRIM(ESITI_QUESTIONARI!C1786))</f>
        <v/>
      </c>
      <c r="D1786" t="str">
        <f>IFERROR(UPPER(TRIM(ESITI_QUESTIONARI!U1786)),"")</f>
        <v/>
      </c>
      <c r="E1786" t="str">
        <f>IFERROR(UPPER(TRIM(ESITI_QUESTIONARI!Y1786)),"")</f>
        <v/>
      </c>
      <c r="F1786" t="str">
        <f>IFERROR(UPPER(TRIM(ESITI_QUESTIONARI!AE1786)),"")</f>
        <v/>
      </c>
      <c r="G1786" t="str">
        <f>IFERROR(UPPER(TRIM(ESITI_QUESTIONARI!AI1786)),"")</f>
        <v/>
      </c>
      <c r="H1786" s="8" t="str">
        <f>IF(C1786="","",IF(ISERROR(AVERAGE(ESITI_QUESTIONARI!N1786:T1786,ESITI_QUESTIONARI!V1786:X1786,ESITI_QUESTIONARI!Z1786:AD1786,ESITI_QUESTIONARI!AF1786:AH1786,ESITI_QUESTIONARI!AJ1786:AL1786,ESITI_QUESTIONARI!AN1786,ESITI_QUESTIONARI!AQ1786)),"NON RISPONDE",AVERAGE(ESITI_QUESTIONARI!N1786:T1786,ESITI_QUESTIONARI!V1786:X1786,ESITI_QUESTIONARI!Z1786:AD1786,ESITI_QUESTIONARI!AF1786:AH1786,ESITI_QUESTIONARI!AJ1786:AL1786,ESITI_QUESTIONARI!AN1786,ESITI_QUESTIONARI!AQ1786)))</f>
        <v/>
      </c>
    </row>
    <row r="1787" spans="1:8">
      <c r="A1787" t="str">
        <f>IF(ESITI_QUESTIONARI!A1787="","",TRIM(ESITI_QUESTIONARI!A1787))</f>
        <v/>
      </c>
      <c r="B1787" t="str">
        <f t="shared" si="28"/>
        <v/>
      </c>
      <c r="C1787" t="str">
        <f>IF(ESITI_QUESTIONARI!C1787="","",TRIM(ESITI_QUESTIONARI!C1787))</f>
        <v/>
      </c>
      <c r="D1787" t="str">
        <f>IFERROR(UPPER(TRIM(ESITI_QUESTIONARI!U1787)),"")</f>
        <v/>
      </c>
      <c r="E1787" t="str">
        <f>IFERROR(UPPER(TRIM(ESITI_QUESTIONARI!Y1787)),"")</f>
        <v/>
      </c>
      <c r="F1787" t="str">
        <f>IFERROR(UPPER(TRIM(ESITI_QUESTIONARI!AE1787)),"")</f>
        <v/>
      </c>
      <c r="G1787" t="str">
        <f>IFERROR(UPPER(TRIM(ESITI_QUESTIONARI!AI1787)),"")</f>
        <v/>
      </c>
      <c r="H1787" s="8" t="str">
        <f>IF(C1787="","",IF(ISERROR(AVERAGE(ESITI_QUESTIONARI!N1787:T1787,ESITI_QUESTIONARI!V1787:X1787,ESITI_QUESTIONARI!Z1787:AD1787,ESITI_QUESTIONARI!AF1787:AH1787,ESITI_QUESTIONARI!AJ1787:AL1787,ESITI_QUESTIONARI!AN1787,ESITI_QUESTIONARI!AQ1787)),"NON RISPONDE",AVERAGE(ESITI_QUESTIONARI!N1787:T1787,ESITI_QUESTIONARI!V1787:X1787,ESITI_QUESTIONARI!Z1787:AD1787,ESITI_QUESTIONARI!AF1787:AH1787,ESITI_QUESTIONARI!AJ1787:AL1787,ESITI_QUESTIONARI!AN1787,ESITI_QUESTIONARI!AQ1787)))</f>
        <v/>
      </c>
    </row>
    <row r="1788" spans="1:8">
      <c r="A1788" t="str">
        <f>IF(ESITI_QUESTIONARI!A1788="","",TRIM(ESITI_QUESTIONARI!A1788))</f>
        <v/>
      </c>
      <c r="B1788" t="str">
        <f t="shared" si="28"/>
        <v/>
      </c>
      <c r="C1788" t="str">
        <f>IF(ESITI_QUESTIONARI!C1788="","",TRIM(ESITI_QUESTIONARI!C1788))</f>
        <v/>
      </c>
      <c r="D1788" t="str">
        <f>IFERROR(UPPER(TRIM(ESITI_QUESTIONARI!U1788)),"")</f>
        <v/>
      </c>
      <c r="E1788" t="str">
        <f>IFERROR(UPPER(TRIM(ESITI_QUESTIONARI!Y1788)),"")</f>
        <v/>
      </c>
      <c r="F1788" t="str">
        <f>IFERROR(UPPER(TRIM(ESITI_QUESTIONARI!AE1788)),"")</f>
        <v/>
      </c>
      <c r="G1788" t="str">
        <f>IFERROR(UPPER(TRIM(ESITI_QUESTIONARI!AI1788)),"")</f>
        <v/>
      </c>
      <c r="H1788" s="8" t="str">
        <f>IF(C1788="","",IF(ISERROR(AVERAGE(ESITI_QUESTIONARI!N1788:T1788,ESITI_QUESTIONARI!V1788:X1788,ESITI_QUESTIONARI!Z1788:AD1788,ESITI_QUESTIONARI!AF1788:AH1788,ESITI_QUESTIONARI!AJ1788:AL1788,ESITI_QUESTIONARI!AN1788,ESITI_QUESTIONARI!AQ1788)),"NON RISPONDE",AVERAGE(ESITI_QUESTIONARI!N1788:T1788,ESITI_QUESTIONARI!V1788:X1788,ESITI_QUESTIONARI!Z1788:AD1788,ESITI_QUESTIONARI!AF1788:AH1788,ESITI_QUESTIONARI!AJ1788:AL1788,ESITI_QUESTIONARI!AN1788,ESITI_QUESTIONARI!AQ1788)))</f>
        <v/>
      </c>
    </row>
    <row r="1789" spans="1:8">
      <c r="A1789" t="str">
        <f>IF(ESITI_QUESTIONARI!A1789="","",TRIM(ESITI_QUESTIONARI!A1789))</f>
        <v/>
      </c>
      <c r="B1789" t="str">
        <f t="shared" si="28"/>
        <v/>
      </c>
      <c r="C1789" t="str">
        <f>IF(ESITI_QUESTIONARI!C1789="","",TRIM(ESITI_QUESTIONARI!C1789))</f>
        <v/>
      </c>
      <c r="D1789" t="str">
        <f>IFERROR(UPPER(TRIM(ESITI_QUESTIONARI!U1789)),"")</f>
        <v/>
      </c>
      <c r="E1789" t="str">
        <f>IFERROR(UPPER(TRIM(ESITI_QUESTIONARI!Y1789)),"")</f>
        <v/>
      </c>
      <c r="F1789" t="str">
        <f>IFERROR(UPPER(TRIM(ESITI_QUESTIONARI!AE1789)),"")</f>
        <v/>
      </c>
      <c r="G1789" t="str">
        <f>IFERROR(UPPER(TRIM(ESITI_QUESTIONARI!AI1789)),"")</f>
        <v/>
      </c>
      <c r="H1789" s="8" t="str">
        <f>IF(C1789="","",IF(ISERROR(AVERAGE(ESITI_QUESTIONARI!N1789:T1789,ESITI_QUESTIONARI!V1789:X1789,ESITI_QUESTIONARI!Z1789:AD1789,ESITI_QUESTIONARI!AF1789:AH1789,ESITI_QUESTIONARI!AJ1789:AL1789,ESITI_QUESTIONARI!AN1789,ESITI_QUESTIONARI!AQ1789)),"NON RISPONDE",AVERAGE(ESITI_QUESTIONARI!N1789:T1789,ESITI_QUESTIONARI!V1789:X1789,ESITI_QUESTIONARI!Z1789:AD1789,ESITI_QUESTIONARI!AF1789:AH1789,ESITI_QUESTIONARI!AJ1789:AL1789,ESITI_QUESTIONARI!AN1789,ESITI_QUESTIONARI!AQ1789)))</f>
        <v/>
      </c>
    </row>
    <row r="1790" spans="1:8">
      <c r="A1790" t="str">
        <f>IF(ESITI_QUESTIONARI!A1790="","",TRIM(ESITI_QUESTIONARI!A1790))</f>
        <v/>
      </c>
      <c r="B1790" t="str">
        <f t="shared" si="28"/>
        <v/>
      </c>
      <c r="C1790" t="str">
        <f>IF(ESITI_QUESTIONARI!C1790="","",TRIM(ESITI_QUESTIONARI!C1790))</f>
        <v/>
      </c>
      <c r="D1790" t="str">
        <f>IFERROR(UPPER(TRIM(ESITI_QUESTIONARI!U1790)),"")</f>
        <v/>
      </c>
      <c r="E1790" t="str">
        <f>IFERROR(UPPER(TRIM(ESITI_QUESTIONARI!Y1790)),"")</f>
        <v/>
      </c>
      <c r="F1790" t="str">
        <f>IFERROR(UPPER(TRIM(ESITI_QUESTIONARI!AE1790)),"")</f>
        <v/>
      </c>
      <c r="G1790" t="str">
        <f>IFERROR(UPPER(TRIM(ESITI_QUESTIONARI!AI1790)),"")</f>
        <v/>
      </c>
      <c r="H1790" s="8" t="str">
        <f>IF(C1790="","",IF(ISERROR(AVERAGE(ESITI_QUESTIONARI!N1790:T1790,ESITI_QUESTIONARI!V1790:X1790,ESITI_QUESTIONARI!Z1790:AD1790,ESITI_QUESTIONARI!AF1790:AH1790,ESITI_QUESTIONARI!AJ1790:AL1790,ESITI_QUESTIONARI!AN1790,ESITI_QUESTIONARI!AQ1790)),"NON RISPONDE",AVERAGE(ESITI_QUESTIONARI!N1790:T1790,ESITI_QUESTIONARI!V1790:X1790,ESITI_QUESTIONARI!Z1790:AD1790,ESITI_QUESTIONARI!AF1790:AH1790,ESITI_QUESTIONARI!AJ1790:AL1790,ESITI_QUESTIONARI!AN1790,ESITI_QUESTIONARI!AQ1790)))</f>
        <v/>
      </c>
    </row>
    <row r="1791" spans="1:8">
      <c r="A1791" t="str">
        <f>IF(ESITI_QUESTIONARI!A1791="","",TRIM(ESITI_QUESTIONARI!A1791))</f>
        <v/>
      </c>
      <c r="B1791" t="str">
        <f t="shared" si="28"/>
        <v/>
      </c>
      <c r="C1791" t="str">
        <f>IF(ESITI_QUESTIONARI!C1791="","",TRIM(ESITI_QUESTIONARI!C1791))</f>
        <v/>
      </c>
      <c r="D1791" t="str">
        <f>IFERROR(UPPER(TRIM(ESITI_QUESTIONARI!U1791)),"")</f>
        <v/>
      </c>
      <c r="E1791" t="str">
        <f>IFERROR(UPPER(TRIM(ESITI_QUESTIONARI!Y1791)),"")</f>
        <v/>
      </c>
      <c r="F1791" t="str">
        <f>IFERROR(UPPER(TRIM(ESITI_QUESTIONARI!AE1791)),"")</f>
        <v/>
      </c>
      <c r="G1791" t="str">
        <f>IFERROR(UPPER(TRIM(ESITI_QUESTIONARI!AI1791)),"")</f>
        <v/>
      </c>
      <c r="H1791" s="8" t="str">
        <f>IF(C1791="","",IF(ISERROR(AVERAGE(ESITI_QUESTIONARI!N1791:T1791,ESITI_QUESTIONARI!V1791:X1791,ESITI_QUESTIONARI!Z1791:AD1791,ESITI_QUESTIONARI!AF1791:AH1791,ESITI_QUESTIONARI!AJ1791:AL1791,ESITI_QUESTIONARI!AN1791,ESITI_QUESTIONARI!AQ1791)),"NON RISPONDE",AVERAGE(ESITI_QUESTIONARI!N1791:T1791,ESITI_QUESTIONARI!V1791:X1791,ESITI_QUESTIONARI!Z1791:AD1791,ESITI_QUESTIONARI!AF1791:AH1791,ESITI_QUESTIONARI!AJ1791:AL1791,ESITI_QUESTIONARI!AN1791,ESITI_QUESTIONARI!AQ1791)))</f>
        <v/>
      </c>
    </row>
    <row r="1792" spans="1:8">
      <c r="A1792" t="str">
        <f>IF(ESITI_QUESTIONARI!A1792="","",TRIM(ESITI_QUESTIONARI!A1792))</f>
        <v/>
      </c>
      <c r="B1792" t="str">
        <f t="shared" si="28"/>
        <v/>
      </c>
      <c r="C1792" t="str">
        <f>IF(ESITI_QUESTIONARI!C1792="","",TRIM(ESITI_QUESTIONARI!C1792))</f>
        <v/>
      </c>
      <c r="D1792" t="str">
        <f>IFERROR(UPPER(TRIM(ESITI_QUESTIONARI!U1792)),"")</f>
        <v/>
      </c>
      <c r="E1792" t="str">
        <f>IFERROR(UPPER(TRIM(ESITI_QUESTIONARI!Y1792)),"")</f>
        <v/>
      </c>
      <c r="F1792" t="str">
        <f>IFERROR(UPPER(TRIM(ESITI_QUESTIONARI!AE1792)),"")</f>
        <v/>
      </c>
      <c r="G1792" t="str">
        <f>IFERROR(UPPER(TRIM(ESITI_QUESTIONARI!AI1792)),"")</f>
        <v/>
      </c>
      <c r="H1792" s="8" t="str">
        <f>IF(C1792="","",IF(ISERROR(AVERAGE(ESITI_QUESTIONARI!N1792:T1792,ESITI_QUESTIONARI!V1792:X1792,ESITI_QUESTIONARI!Z1792:AD1792,ESITI_QUESTIONARI!AF1792:AH1792,ESITI_QUESTIONARI!AJ1792:AL1792,ESITI_QUESTIONARI!AN1792,ESITI_QUESTIONARI!AQ1792)),"NON RISPONDE",AVERAGE(ESITI_QUESTIONARI!N1792:T1792,ESITI_QUESTIONARI!V1792:X1792,ESITI_QUESTIONARI!Z1792:AD1792,ESITI_QUESTIONARI!AF1792:AH1792,ESITI_QUESTIONARI!AJ1792:AL1792,ESITI_QUESTIONARI!AN1792,ESITI_QUESTIONARI!AQ1792)))</f>
        <v/>
      </c>
    </row>
    <row r="1793" spans="1:8">
      <c r="A1793" t="str">
        <f>IF(ESITI_QUESTIONARI!A1793="","",TRIM(ESITI_QUESTIONARI!A1793))</f>
        <v/>
      </c>
      <c r="B1793" t="str">
        <f t="shared" si="28"/>
        <v/>
      </c>
      <c r="C1793" t="str">
        <f>IF(ESITI_QUESTIONARI!C1793="","",TRIM(ESITI_QUESTIONARI!C1793))</f>
        <v/>
      </c>
      <c r="D1793" t="str">
        <f>IFERROR(UPPER(TRIM(ESITI_QUESTIONARI!U1793)),"")</f>
        <v/>
      </c>
      <c r="E1793" t="str">
        <f>IFERROR(UPPER(TRIM(ESITI_QUESTIONARI!Y1793)),"")</f>
        <v/>
      </c>
      <c r="F1793" t="str">
        <f>IFERROR(UPPER(TRIM(ESITI_QUESTIONARI!AE1793)),"")</f>
        <v/>
      </c>
      <c r="G1793" t="str">
        <f>IFERROR(UPPER(TRIM(ESITI_QUESTIONARI!AI1793)),"")</f>
        <v/>
      </c>
      <c r="H1793" s="8" t="str">
        <f>IF(C1793="","",IF(ISERROR(AVERAGE(ESITI_QUESTIONARI!N1793:T1793,ESITI_QUESTIONARI!V1793:X1793,ESITI_QUESTIONARI!Z1793:AD1793,ESITI_QUESTIONARI!AF1793:AH1793,ESITI_QUESTIONARI!AJ1793:AL1793,ESITI_QUESTIONARI!AN1793,ESITI_QUESTIONARI!AQ1793)),"NON RISPONDE",AVERAGE(ESITI_QUESTIONARI!N1793:T1793,ESITI_QUESTIONARI!V1793:X1793,ESITI_QUESTIONARI!Z1793:AD1793,ESITI_QUESTIONARI!AF1793:AH1793,ESITI_QUESTIONARI!AJ1793:AL1793,ESITI_QUESTIONARI!AN1793,ESITI_QUESTIONARI!AQ1793)))</f>
        <v/>
      </c>
    </row>
    <row r="1794" spans="1:8">
      <c r="A1794" t="str">
        <f>IF(ESITI_QUESTIONARI!A1794="","",TRIM(ESITI_QUESTIONARI!A1794))</f>
        <v/>
      </c>
      <c r="B1794" t="str">
        <f t="shared" si="28"/>
        <v/>
      </c>
      <c r="C1794" t="str">
        <f>IF(ESITI_QUESTIONARI!C1794="","",TRIM(ESITI_QUESTIONARI!C1794))</f>
        <v/>
      </c>
      <c r="D1794" t="str">
        <f>IFERROR(UPPER(TRIM(ESITI_QUESTIONARI!U1794)),"")</f>
        <v/>
      </c>
      <c r="E1794" t="str">
        <f>IFERROR(UPPER(TRIM(ESITI_QUESTIONARI!Y1794)),"")</f>
        <v/>
      </c>
      <c r="F1794" t="str">
        <f>IFERROR(UPPER(TRIM(ESITI_QUESTIONARI!AE1794)),"")</f>
        <v/>
      </c>
      <c r="G1794" t="str">
        <f>IFERROR(UPPER(TRIM(ESITI_QUESTIONARI!AI1794)),"")</f>
        <v/>
      </c>
      <c r="H1794" s="8" t="str">
        <f>IF(C1794="","",IF(ISERROR(AVERAGE(ESITI_QUESTIONARI!N1794:T1794,ESITI_QUESTIONARI!V1794:X1794,ESITI_QUESTIONARI!Z1794:AD1794,ESITI_QUESTIONARI!AF1794:AH1794,ESITI_QUESTIONARI!AJ1794:AL1794,ESITI_QUESTIONARI!AN1794,ESITI_QUESTIONARI!AQ1794)),"NON RISPONDE",AVERAGE(ESITI_QUESTIONARI!N1794:T1794,ESITI_QUESTIONARI!V1794:X1794,ESITI_QUESTIONARI!Z1794:AD1794,ESITI_QUESTIONARI!AF1794:AH1794,ESITI_QUESTIONARI!AJ1794:AL1794,ESITI_QUESTIONARI!AN1794,ESITI_QUESTIONARI!AQ1794)))</f>
        <v/>
      </c>
    </row>
    <row r="1795" spans="1:8">
      <c r="A1795" t="str">
        <f>IF(ESITI_QUESTIONARI!A1795="","",TRIM(ESITI_QUESTIONARI!A1795))</f>
        <v/>
      </c>
      <c r="B1795" t="str">
        <f t="shared" ref="B1795:B1858" si="29">IF(C1795="","",C1795)</f>
        <v/>
      </c>
      <c r="C1795" t="str">
        <f>IF(ESITI_QUESTIONARI!C1795="","",TRIM(ESITI_QUESTIONARI!C1795))</f>
        <v/>
      </c>
      <c r="D1795" t="str">
        <f>IFERROR(UPPER(TRIM(ESITI_QUESTIONARI!U1795)),"")</f>
        <v/>
      </c>
      <c r="E1795" t="str">
        <f>IFERROR(UPPER(TRIM(ESITI_QUESTIONARI!Y1795)),"")</f>
        <v/>
      </c>
      <c r="F1795" t="str">
        <f>IFERROR(UPPER(TRIM(ESITI_QUESTIONARI!AE1795)),"")</f>
        <v/>
      </c>
      <c r="G1795" t="str">
        <f>IFERROR(UPPER(TRIM(ESITI_QUESTIONARI!AI1795)),"")</f>
        <v/>
      </c>
      <c r="H1795" s="8" t="str">
        <f>IF(C1795="","",IF(ISERROR(AVERAGE(ESITI_QUESTIONARI!N1795:T1795,ESITI_QUESTIONARI!V1795:X1795,ESITI_QUESTIONARI!Z1795:AD1795,ESITI_QUESTIONARI!AF1795:AH1795,ESITI_QUESTIONARI!AJ1795:AL1795,ESITI_QUESTIONARI!AN1795,ESITI_QUESTIONARI!AQ1795)),"NON RISPONDE",AVERAGE(ESITI_QUESTIONARI!N1795:T1795,ESITI_QUESTIONARI!V1795:X1795,ESITI_QUESTIONARI!Z1795:AD1795,ESITI_QUESTIONARI!AF1795:AH1795,ESITI_QUESTIONARI!AJ1795:AL1795,ESITI_QUESTIONARI!AN1795,ESITI_QUESTIONARI!AQ1795)))</f>
        <v/>
      </c>
    </row>
    <row r="1796" spans="1:8">
      <c r="A1796" t="str">
        <f>IF(ESITI_QUESTIONARI!A1796="","",TRIM(ESITI_QUESTIONARI!A1796))</f>
        <v/>
      </c>
      <c r="B1796" t="str">
        <f t="shared" si="29"/>
        <v/>
      </c>
      <c r="C1796" t="str">
        <f>IF(ESITI_QUESTIONARI!C1796="","",TRIM(ESITI_QUESTIONARI!C1796))</f>
        <v/>
      </c>
      <c r="D1796" t="str">
        <f>IFERROR(UPPER(TRIM(ESITI_QUESTIONARI!U1796)),"")</f>
        <v/>
      </c>
      <c r="E1796" t="str">
        <f>IFERROR(UPPER(TRIM(ESITI_QUESTIONARI!Y1796)),"")</f>
        <v/>
      </c>
      <c r="F1796" t="str">
        <f>IFERROR(UPPER(TRIM(ESITI_QUESTIONARI!AE1796)),"")</f>
        <v/>
      </c>
      <c r="G1796" t="str">
        <f>IFERROR(UPPER(TRIM(ESITI_QUESTIONARI!AI1796)),"")</f>
        <v/>
      </c>
      <c r="H1796" s="8" t="str">
        <f>IF(C1796="","",IF(ISERROR(AVERAGE(ESITI_QUESTIONARI!N1796:T1796,ESITI_QUESTIONARI!V1796:X1796,ESITI_QUESTIONARI!Z1796:AD1796,ESITI_QUESTIONARI!AF1796:AH1796,ESITI_QUESTIONARI!AJ1796:AL1796,ESITI_QUESTIONARI!AN1796,ESITI_QUESTIONARI!AQ1796)),"NON RISPONDE",AVERAGE(ESITI_QUESTIONARI!N1796:T1796,ESITI_QUESTIONARI!V1796:X1796,ESITI_QUESTIONARI!Z1796:AD1796,ESITI_QUESTIONARI!AF1796:AH1796,ESITI_QUESTIONARI!AJ1796:AL1796,ESITI_QUESTIONARI!AN1796,ESITI_QUESTIONARI!AQ1796)))</f>
        <v/>
      </c>
    </row>
    <row r="1797" spans="1:8">
      <c r="A1797" t="str">
        <f>IF(ESITI_QUESTIONARI!A1797="","",TRIM(ESITI_QUESTIONARI!A1797))</f>
        <v/>
      </c>
      <c r="B1797" t="str">
        <f t="shared" si="29"/>
        <v/>
      </c>
      <c r="C1797" t="str">
        <f>IF(ESITI_QUESTIONARI!C1797="","",TRIM(ESITI_QUESTIONARI!C1797))</f>
        <v/>
      </c>
      <c r="D1797" t="str">
        <f>IFERROR(UPPER(TRIM(ESITI_QUESTIONARI!U1797)),"")</f>
        <v/>
      </c>
      <c r="E1797" t="str">
        <f>IFERROR(UPPER(TRIM(ESITI_QUESTIONARI!Y1797)),"")</f>
        <v/>
      </c>
      <c r="F1797" t="str">
        <f>IFERROR(UPPER(TRIM(ESITI_QUESTIONARI!AE1797)),"")</f>
        <v/>
      </c>
      <c r="G1797" t="str">
        <f>IFERROR(UPPER(TRIM(ESITI_QUESTIONARI!AI1797)),"")</f>
        <v/>
      </c>
      <c r="H1797" s="8" t="str">
        <f>IF(C1797="","",IF(ISERROR(AVERAGE(ESITI_QUESTIONARI!N1797:T1797,ESITI_QUESTIONARI!V1797:X1797,ESITI_QUESTIONARI!Z1797:AD1797,ESITI_QUESTIONARI!AF1797:AH1797,ESITI_QUESTIONARI!AJ1797:AL1797,ESITI_QUESTIONARI!AN1797,ESITI_QUESTIONARI!AQ1797)),"NON RISPONDE",AVERAGE(ESITI_QUESTIONARI!N1797:T1797,ESITI_QUESTIONARI!V1797:X1797,ESITI_QUESTIONARI!Z1797:AD1797,ESITI_QUESTIONARI!AF1797:AH1797,ESITI_QUESTIONARI!AJ1797:AL1797,ESITI_QUESTIONARI!AN1797,ESITI_QUESTIONARI!AQ1797)))</f>
        <v/>
      </c>
    </row>
    <row r="1798" spans="1:8">
      <c r="A1798" t="str">
        <f>IF(ESITI_QUESTIONARI!A1798="","",TRIM(ESITI_QUESTIONARI!A1798))</f>
        <v/>
      </c>
      <c r="B1798" t="str">
        <f t="shared" si="29"/>
        <v/>
      </c>
      <c r="C1798" t="str">
        <f>IF(ESITI_QUESTIONARI!C1798="","",TRIM(ESITI_QUESTIONARI!C1798))</f>
        <v/>
      </c>
      <c r="D1798" t="str">
        <f>IFERROR(UPPER(TRIM(ESITI_QUESTIONARI!U1798)),"")</f>
        <v/>
      </c>
      <c r="E1798" t="str">
        <f>IFERROR(UPPER(TRIM(ESITI_QUESTIONARI!Y1798)),"")</f>
        <v/>
      </c>
      <c r="F1798" t="str">
        <f>IFERROR(UPPER(TRIM(ESITI_QUESTIONARI!AE1798)),"")</f>
        <v/>
      </c>
      <c r="G1798" t="str">
        <f>IFERROR(UPPER(TRIM(ESITI_QUESTIONARI!AI1798)),"")</f>
        <v/>
      </c>
      <c r="H1798" s="8" t="str">
        <f>IF(C1798="","",IF(ISERROR(AVERAGE(ESITI_QUESTIONARI!N1798:T1798,ESITI_QUESTIONARI!V1798:X1798,ESITI_QUESTIONARI!Z1798:AD1798,ESITI_QUESTIONARI!AF1798:AH1798,ESITI_QUESTIONARI!AJ1798:AL1798,ESITI_QUESTIONARI!AN1798,ESITI_QUESTIONARI!AQ1798)),"NON RISPONDE",AVERAGE(ESITI_QUESTIONARI!N1798:T1798,ESITI_QUESTIONARI!V1798:X1798,ESITI_QUESTIONARI!Z1798:AD1798,ESITI_QUESTIONARI!AF1798:AH1798,ESITI_QUESTIONARI!AJ1798:AL1798,ESITI_QUESTIONARI!AN1798,ESITI_QUESTIONARI!AQ1798)))</f>
        <v/>
      </c>
    </row>
    <row r="1799" spans="1:8">
      <c r="A1799" t="str">
        <f>IF(ESITI_QUESTIONARI!A1799="","",TRIM(ESITI_QUESTIONARI!A1799))</f>
        <v/>
      </c>
      <c r="B1799" t="str">
        <f t="shared" si="29"/>
        <v/>
      </c>
      <c r="C1799" t="str">
        <f>IF(ESITI_QUESTIONARI!C1799="","",TRIM(ESITI_QUESTIONARI!C1799))</f>
        <v/>
      </c>
      <c r="D1799" t="str">
        <f>IFERROR(UPPER(TRIM(ESITI_QUESTIONARI!U1799)),"")</f>
        <v/>
      </c>
      <c r="E1799" t="str">
        <f>IFERROR(UPPER(TRIM(ESITI_QUESTIONARI!Y1799)),"")</f>
        <v/>
      </c>
      <c r="F1799" t="str">
        <f>IFERROR(UPPER(TRIM(ESITI_QUESTIONARI!AE1799)),"")</f>
        <v/>
      </c>
      <c r="G1799" t="str">
        <f>IFERROR(UPPER(TRIM(ESITI_QUESTIONARI!AI1799)),"")</f>
        <v/>
      </c>
      <c r="H1799" s="8" t="str">
        <f>IF(C1799="","",IF(ISERROR(AVERAGE(ESITI_QUESTIONARI!N1799:T1799,ESITI_QUESTIONARI!V1799:X1799,ESITI_QUESTIONARI!Z1799:AD1799,ESITI_QUESTIONARI!AF1799:AH1799,ESITI_QUESTIONARI!AJ1799:AL1799,ESITI_QUESTIONARI!AN1799,ESITI_QUESTIONARI!AQ1799)),"NON RISPONDE",AVERAGE(ESITI_QUESTIONARI!N1799:T1799,ESITI_QUESTIONARI!V1799:X1799,ESITI_QUESTIONARI!Z1799:AD1799,ESITI_QUESTIONARI!AF1799:AH1799,ESITI_QUESTIONARI!AJ1799:AL1799,ESITI_QUESTIONARI!AN1799,ESITI_QUESTIONARI!AQ1799)))</f>
        <v/>
      </c>
    </row>
    <row r="1800" spans="1:8">
      <c r="A1800" t="str">
        <f>IF(ESITI_QUESTIONARI!A1800="","",TRIM(ESITI_QUESTIONARI!A1800))</f>
        <v/>
      </c>
      <c r="B1800" t="str">
        <f t="shared" si="29"/>
        <v/>
      </c>
      <c r="C1800" t="str">
        <f>IF(ESITI_QUESTIONARI!C1800="","",TRIM(ESITI_QUESTIONARI!C1800))</f>
        <v/>
      </c>
      <c r="D1800" t="str">
        <f>IFERROR(UPPER(TRIM(ESITI_QUESTIONARI!U1800)),"")</f>
        <v/>
      </c>
      <c r="E1800" t="str">
        <f>IFERROR(UPPER(TRIM(ESITI_QUESTIONARI!Y1800)),"")</f>
        <v/>
      </c>
      <c r="F1800" t="str">
        <f>IFERROR(UPPER(TRIM(ESITI_QUESTIONARI!AE1800)),"")</f>
        <v/>
      </c>
      <c r="G1800" t="str">
        <f>IFERROR(UPPER(TRIM(ESITI_QUESTIONARI!AI1800)),"")</f>
        <v/>
      </c>
      <c r="H1800" s="8" t="str">
        <f>IF(C1800="","",IF(ISERROR(AVERAGE(ESITI_QUESTIONARI!N1800:T1800,ESITI_QUESTIONARI!V1800:X1800,ESITI_QUESTIONARI!Z1800:AD1800,ESITI_QUESTIONARI!AF1800:AH1800,ESITI_QUESTIONARI!AJ1800:AL1800,ESITI_QUESTIONARI!AN1800,ESITI_QUESTIONARI!AQ1800)),"NON RISPONDE",AVERAGE(ESITI_QUESTIONARI!N1800:T1800,ESITI_QUESTIONARI!V1800:X1800,ESITI_QUESTIONARI!Z1800:AD1800,ESITI_QUESTIONARI!AF1800:AH1800,ESITI_QUESTIONARI!AJ1800:AL1800,ESITI_QUESTIONARI!AN1800,ESITI_QUESTIONARI!AQ1800)))</f>
        <v/>
      </c>
    </row>
    <row r="1801" spans="1:8">
      <c r="A1801" t="str">
        <f>IF(ESITI_QUESTIONARI!A1801="","",TRIM(ESITI_QUESTIONARI!A1801))</f>
        <v/>
      </c>
      <c r="B1801" t="str">
        <f t="shared" si="29"/>
        <v/>
      </c>
      <c r="C1801" t="str">
        <f>IF(ESITI_QUESTIONARI!C1801="","",TRIM(ESITI_QUESTIONARI!C1801))</f>
        <v/>
      </c>
      <c r="D1801" t="str">
        <f>IFERROR(UPPER(TRIM(ESITI_QUESTIONARI!U1801)),"")</f>
        <v/>
      </c>
      <c r="E1801" t="str">
        <f>IFERROR(UPPER(TRIM(ESITI_QUESTIONARI!Y1801)),"")</f>
        <v/>
      </c>
      <c r="F1801" t="str">
        <f>IFERROR(UPPER(TRIM(ESITI_QUESTIONARI!AE1801)),"")</f>
        <v/>
      </c>
      <c r="G1801" t="str">
        <f>IFERROR(UPPER(TRIM(ESITI_QUESTIONARI!AI1801)),"")</f>
        <v/>
      </c>
      <c r="H1801" s="8" t="str">
        <f>IF(C1801="","",IF(ISERROR(AVERAGE(ESITI_QUESTIONARI!N1801:T1801,ESITI_QUESTIONARI!V1801:X1801,ESITI_QUESTIONARI!Z1801:AD1801,ESITI_QUESTIONARI!AF1801:AH1801,ESITI_QUESTIONARI!AJ1801:AL1801,ESITI_QUESTIONARI!AN1801,ESITI_QUESTIONARI!AQ1801)),"NON RISPONDE",AVERAGE(ESITI_QUESTIONARI!N1801:T1801,ESITI_QUESTIONARI!V1801:X1801,ESITI_QUESTIONARI!Z1801:AD1801,ESITI_QUESTIONARI!AF1801:AH1801,ESITI_QUESTIONARI!AJ1801:AL1801,ESITI_QUESTIONARI!AN1801,ESITI_QUESTIONARI!AQ1801)))</f>
        <v/>
      </c>
    </row>
    <row r="1802" spans="1:8">
      <c r="A1802" t="str">
        <f>IF(ESITI_QUESTIONARI!A1802="","",TRIM(ESITI_QUESTIONARI!A1802))</f>
        <v/>
      </c>
      <c r="B1802" t="str">
        <f t="shared" si="29"/>
        <v/>
      </c>
      <c r="C1802" t="str">
        <f>IF(ESITI_QUESTIONARI!C1802="","",TRIM(ESITI_QUESTIONARI!C1802))</f>
        <v/>
      </c>
      <c r="D1802" t="str">
        <f>IFERROR(UPPER(TRIM(ESITI_QUESTIONARI!U1802)),"")</f>
        <v/>
      </c>
      <c r="E1802" t="str">
        <f>IFERROR(UPPER(TRIM(ESITI_QUESTIONARI!Y1802)),"")</f>
        <v/>
      </c>
      <c r="F1802" t="str">
        <f>IFERROR(UPPER(TRIM(ESITI_QUESTIONARI!AE1802)),"")</f>
        <v/>
      </c>
      <c r="G1802" t="str">
        <f>IFERROR(UPPER(TRIM(ESITI_QUESTIONARI!AI1802)),"")</f>
        <v/>
      </c>
      <c r="H1802" s="8" t="str">
        <f>IF(C1802="","",IF(ISERROR(AVERAGE(ESITI_QUESTIONARI!N1802:T1802,ESITI_QUESTIONARI!V1802:X1802,ESITI_QUESTIONARI!Z1802:AD1802,ESITI_QUESTIONARI!AF1802:AH1802,ESITI_QUESTIONARI!AJ1802:AL1802,ESITI_QUESTIONARI!AN1802,ESITI_QUESTIONARI!AQ1802)),"NON RISPONDE",AVERAGE(ESITI_QUESTIONARI!N1802:T1802,ESITI_QUESTIONARI!V1802:X1802,ESITI_QUESTIONARI!Z1802:AD1802,ESITI_QUESTIONARI!AF1802:AH1802,ESITI_QUESTIONARI!AJ1802:AL1802,ESITI_QUESTIONARI!AN1802,ESITI_QUESTIONARI!AQ1802)))</f>
        <v/>
      </c>
    </row>
    <row r="1803" spans="1:8">
      <c r="A1803" t="str">
        <f>IF(ESITI_QUESTIONARI!A1803="","",TRIM(ESITI_QUESTIONARI!A1803))</f>
        <v/>
      </c>
      <c r="B1803" t="str">
        <f t="shared" si="29"/>
        <v/>
      </c>
      <c r="C1803" t="str">
        <f>IF(ESITI_QUESTIONARI!C1803="","",TRIM(ESITI_QUESTIONARI!C1803))</f>
        <v/>
      </c>
      <c r="D1803" t="str">
        <f>IFERROR(UPPER(TRIM(ESITI_QUESTIONARI!U1803)),"")</f>
        <v/>
      </c>
      <c r="E1803" t="str">
        <f>IFERROR(UPPER(TRIM(ESITI_QUESTIONARI!Y1803)),"")</f>
        <v/>
      </c>
      <c r="F1803" t="str">
        <f>IFERROR(UPPER(TRIM(ESITI_QUESTIONARI!AE1803)),"")</f>
        <v/>
      </c>
      <c r="G1803" t="str">
        <f>IFERROR(UPPER(TRIM(ESITI_QUESTIONARI!AI1803)),"")</f>
        <v/>
      </c>
      <c r="H1803" s="8" t="str">
        <f>IF(C1803="","",IF(ISERROR(AVERAGE(ESITI_QUESTIONARI!N1803:T1803,ESITI_QUESTIONARI!V1803:X1803,ESITI_QUESTIONARI!Z1803:AD1803,ESITI_QUESTIONARI!AF1803:AH1803,ESITI_QUESTIONARI!AJ1803:AL1803,ESITI_QUESTIONARI!AN1803,ESITI_QUESTIONARI!AQ1803)),"NON RISPONDE",AVERAGE(ESITI_QUESTIONARI!N1803:T1803,ESITI_QUESTIONARI!V1803:X1803,ESITI_QUESTIONARI!Z1803:AD1803,ESITI_QUESTIONARI!AF1803:AH1803,ESITI_QUESTIONARI!AJ1803:AL1803,ESITI_QUESTIONARI!AN1803,ESITI_QUESTIONARI!AQ1803)))</f>
        <v/>
      </c>
    </row>
    <row r="1804" spans="1:8">
      <c r="A1804" t="str">
        <f>IF(ESITI_QUESTIONARI!A1804="","",TRIM(ESITI_QUESTIONARI!A1804))</f>
        <v/>
      </c>
      <c r="B1804" t="str">
        <f t="shared" si="29"/>
        <v/>
      </c>
      <c r="C1804" t="str">
        <f>IF(ESITI_QUESTIONARI!C1804="","",TRIM(ESITI_QUESTIONARI!C1804))</f>
        <v/>
      </c>
      <c r="D1804" t="str">
        <f>IFERROR(UPPER(TRIM(ESITI_QUESTIONARI!U1804)),"")</f>
        <v/>
      </c>
      <c r="E1804" t="str">
        <f>IFERROR(UPPER(TRIM(ESITI_QUESTIONARI!Y1804)),"")</f>
        <v/>
      </c>
      <c r="F1804" t="str">
        <f>IFERROR(UPPER(TRIM(ESITI_QUESTIONARI!AE1804)),"")</f>
        <v/>
      </c>
      <c r="G1804" t="str">
        <f>IFERROR(UPPER(TRIM(ESITI_QUESTIONARI!AI1804)),"")</f>
        <v/>
      </c>
      <c r="H1804" s="8" t="str">
        <f>IF(C1804="","",IF(ISERROR(AVERAGE(ESITI_QUESTIONARI!N1804:T1804,ESITI_QUESTIONARI!V1804:X1804,ESITI_QUESTIONARI!Z1804:AD1804,ESITI_QUESTIONARI!AF1804:AH1804,ESITI_QUESTIONARI!AJ1804:AL1804,ESITI_QUESTIONARI!AN1804,ESITI_QUESTIONARI!AQ1804)),"NON RISPONDE",AVERAGE(ESITI_QUESTIONARI!N1804:T1804,ESITI_QUESTIONARI!V1804:X1804,ESITI_QUESTIONARI!Z1804:AD1804,ESITI_QUESTIONARI!AF1804:AH1804,ESITI_QUESTIONARI!AJ1804:AL1804,ESITI_QUESTIONARI!AN1804,ESITI_QUESTIONARI!AQ1804)))</f>
        <v/>
      </c>
    </row>
    <row r="1805" spans="1:8">
      <c r="A1805" t="str">
        <f>IF(ESITI_QUESTIONARI!A1805="","",TRIM(ESITI_QUESTIONARI!A1805))</f>
        <v/>
      </c>
      <c r="B1805" t="str">
        <f t="shared" si="29"/>
        <v/>
      </c>
      <c r="C1805" t="str">
        <f>IF(ESITI_QUESTIONARI!C1805="","",TRIM(ESITI_QUESTIONARI!C1805))</f>
        <v/>
      </c>
      <c r="D1805" t="str">
        <f>IFERROR(UPPER(TRIM(ESITI_QUESTIONARI!U1805)),"")</f>
        <v/>
      </c>
      <c r="E1805" t="str">
        <f>IFERROR(UPPER(TRIM(ESITI_QUESTIONARI!Y1805)),"")</f>
        <v/>
      </c>
      <c r="F1805" t="str">
        <f>IFERROR(UPPER(TRIM(ESITI_QUESTIONARI!AE1805)),"")</f>
        <v/>
      </c>
      <c r="G1805" t="str">
        <f>IFERROR(UPPER(TRIM(ESITI_QUESTIONARI!AI1805)),"")</f>
        <v/>
      </c>
      <c r="H1805" s="8" t="str">
        <f>IF(C1805="","",IF(ISERROR(AVERAGE(ESITI_QUESTIONARI!N1805:T1805,ESITI_QUESTIONARI!V1805:X1805,ESITI_QUESTIONARI!Z1805:AD1805,ESITI_QUESTIONARI!AF1805:AH1805,ESITI_QUESTIONARI!AJ1805:AL1805,ESITI_QUESTIONARI!AN1805,ESITI_QUESTIONARI!AQ1805)),"NON RISPONDE",AVERAGE(ESITI_QUESTIONARI!N1805:T1805,ESITI_QUESTIONARI!V1805:X1805,ESITI_QUESTIONARI!Z1805:AD1805,ESITI_QUESTIONARI!AF1805:AH1805,ESITI_QUESTIONARI!AJ1805:AL1805,ESITI_QUESTIONARI!AN1805,ESITI_QUESTIONARI!AQ1805)))</f>
        <v/>
      </c>
    </row>
    <row r="1806" spans="1:8">
      <c r="A1806" t="str">
        <f>IF(ESITI_QUESTIONARI!A1806="","",TRIM(ESITI_QUESTIONARI!A1806))</f>
        <v/>
      </c>
      <c r="B1806" t="str">
        <f t="shared" si="29"/>
        <v/>
      </c>
      <c r="C1806" t="str">
        <f>IF(ESITI_QUESTIONARI!C1806="","",TRIM(ESITI_QUESTIONARI!C1806))</f>
        <v/>
      </c>
      <c r="D1806" t="str">
        <f>IFERROR(UPPER(TRIM(ESITI_QUESTIONARI!U1806)),"")</f>
        <v/>
      </c>
      <c r="E1806" t="str">
        <f>IFERROR(UPPER(TRIM(ESITI_QUESTIONARI!Y1806)),"")</f>
        <v/>
      </c>
      <c r="F1806" t="str">
        <f>IFERROR(UPPER(TRIM(ESITI_QUESTIONARI!AE1806)),"")</f>
        <v/>
      </c>
      <c r="G1806" t="str">
        <f>IFERROR(UPPER(TRIM(ESITI_QUESTIONARI!AI1806)),"")</f>
        <v/>
      </c>
      <c r="H1806" s="8" t="str">
        <f>IF(C1806="","",IF(ISERROR(AVERAGE(ESITI_QUESTIONARI!N1806:T1806,ESITI_QUESTIONARI!V1806:X1806,ESITI_QUESTIONARI!Z1806:AD1806,ESITI_QUESTIONARI!AF1806:AH1806,ESITI_QUESTIONARI!AJ1806:AL1806,ESITI_QUESTIONARI!AN1806,ESITI_QUESTIONARI!AQ1806)),"NON RISPONDE",AVERAGE(ESITI_QUESTIONARI!N1806:T1806,ESITI_QUESTIONARI!V1806:X1806,ESITI_QUESTIONARI!Z1806:AD1806,ESITI_QUESTIONARI!AF1806:AH1806,ESITI_QUESTIONARI!AJ1806:AL1806,ESITI_QUESTIONARI!AN1806,ESITI_QUESTIONARI!AQ1806)))</f>
        <v/>
      </c>
    </row>
    <row r="1807" spans="1:8">
      <c r="A1807" t="str">
        <f>IF(ESITI_QUESTIONARI!A1807="","",TRIM(ESITI_QUESTIONARI!A1807))</f>
        <v/>
      </c>
      <c r="B1807" t="str">
        <f t="shared" si="29"/>
        <v/>
      </c>
      <c r="C1807" t="str">
        <f>IF(ESITI_QUESTIONARI!C1807="","",TRIM(ESITI_QUESTIONARI!C1807))</f>
        <v/>
      </c>
      <c r="D1807" t="str">
        <f>IFERROR(UPPER(TRIM(ESITI_QUESTIONARI!U1807)),"")</f>
        <v/>
      </c>
      <c r="E1807" t="str">
        <f>IFERROR(UPPER(TRIM(ESITI_QUESTIONARI!Y1807)),"")</f>
        <v/>
      </c>
      <c r="F1807" t="str">
        <f>IFERROR(UPPER(TRIM(ESITI_QUESTIONARI!AE1807)),"")</f>
        <v/>
      </c>
      <c r="G1807" t="str">
        <f>IFERROR(UPPER(TRIM(ESITI_QUESTIONARI!AI1807)),"")</f>
        <v/>
      </c>
      <c r="H1807" s="8" t="str">
        <f>IF(C1807="","",IF(ISERROR(AVERAGE(ESITI_QUESTIONARI!N1807:T1807,ESITI_QUESTIONARI!V1807:X1807,ESITI_QUESTIONARI!Z1807:AD1807,ESITI_QUESTIONARI!AF1807:AH1807,ESITI_QUESTIONARI!AJ1807:AL1807,ESITI_QUESTIONARI!AN1807,ESITI_QUESTIONARI!AQ1807)),"NON RISPONDE",AVERAGE(ESITI_QUESTIONARI!N1807:T1807,ESITI_QUESTIONARI!V1807:X1807,ESITI_QUESTIONARI!Z1807:AD1807,ESITI_QUESTIONARI!AF1807:AH1807,ESITI_QUESTIONARI!AJ1807:AL1807,ESITI_QUESTIONARI!AN1807,ESITI_QUESTIONARI!AQ1807)))</f>
        <v/>
      </c>
    </row>
    <row r="1808" spans="1:8">
      <c r="A1808" t="str">
        <f>IF(ESITI_QUESTIONARI!A1808="","",TRIM(ESITI_QUESTIONARI!A1808))</f>
        <v/>
      </c>
      <c r="B1808" t="str">
        <f t="shared" si="29"/>
        <v/>
      </c>
      <c r="C1808" t="str">
        <f>IF(ESITI_QUESTIONARI!C1808="","",TRIM(ESITI_QUESTIONARI!C1808))</f>
        <v/>
      </c>
      <c r="D1808" t="str">
        <f>IFERROR(UPPER(TRIM(ESITI_QUESTIONARI!U1808)),"")</f>
        <v/>
      </c>
      <c r="E1808" t="str">
        <f>IFERROR(UPPER(TRIM(ESITI_QUESTIONARI!Y1808)),"")</f>
        <v/>
      </c>
      <c r="F1808" t="str">
        <f>IFERROR(UPPER(TRIM(ESITI_QUESTIONARI!AE1808)),"")</f>
        <v/>
      </c>
      <c r="G1808" t="str">
        <f>IFERROR(UPPER(TRIM(ESITI_QUESTIONARI!AI1808)),"")</f>
        <v/>
      </c>
      <c r="H1808" s="8" t="str">
        <f>IF(C1808="","",IF(ISERROR(AVERAGE(ESITI_QUESTIONARI!N1808:T1808,ESITI_QUESTIONARI!V1808:X1808,ESITI_QUESTIONARI!Z1808:AD1808,ESITI_QUESTIONARI!AF1808:AH1808,ESITI_QUESTIONARI!AJ1808:AL1808,ESITI_QUESTIONARI!AN1808,ESITI_QUESTIONARI!AQ1808)),"NON RISPONDE",AVERAGE(ESITI_QUESTIONARI!N1808:T1808,ESITI_QUESTIONARI!V1808:X1808,ESITI_QUESTIONARI!Z1808:AD1808,ESITI_QUESTIONARI!AF1808:AH1808,ESITI_QUESTIONARI!AJ1808:AL1808,ESITI_QUESTIONARI!AN1808,ESITI_QUESTIONARI!AQ1808)))</f>
        <v/>
      </c>
    </row>
    <row r="1809" spans="1:8">
      <c r="A1809" t="str">
        <f>IF(ESITI_QUESTIONARI!A1809="","",TRIM(ESITI_QUESTIONARI!A1809))</f>
        <v/>
      </c>
      <c r="B1809" t="str">
        <f t="shared" si="29"/>
        <v/>
      </c>
      <c r="C1809" t="str">
        <f>IF(ESITI_QUESTIONARI!C1809="","",TRIM(ESITI_QUESTIONARI!C1809))</f>
        <v/>
      </c>
      <c r="D1809" t="str">
        <f>IFERROR(UPPER(TRIM(ESITI_QUESTIONARI!U1809)),"")</f>
        <v/>
      </c>
      <c r="E1809" t="str">
        <f>IFERROR(UPPER(TRIM(ESITI_QUESTIONARI!Y1809)),"")</f>
        <v/>
      </c>
      <c r="F1809" t="str">
        <f>IFERROR(UPPER(TRIM(ESITI_QUESTIONARI!AE1809)),"")</f>
        <v/>
      </c>
      <c r="G1809" t="str">
        <f>IFERROR(UPPER(TRIM(ESITI_QUESTIONARI!AI1809)),"")</f>
        <v/>
      </c>
      <c r="H1809" s="8" t="str">
        <f>IF(C1809="","",IF(ISERROR(AVERAGE(ESITI_QUESTIONARI!N1809:T1809,ESITI_QUESTIONARI!V1809:X1809,ESITI_QUESTIONARI!Z1809:AD1809,ESITI_QUESTIONARI!AF1809:AH1809,ESITI_QUESTIONARI!AJ1809:AL1809,ESITI_QUESTIONARI!AN1809,ESITI_QUESTIONARI!AQ1809)),"NON RISPONDE",AVERAGE(ESITI_QUESTIONARI!N1809:T1809,ESITI_QUESTIONARI!V1809:X1809,ESITI_QUESTIONARI!Z1809:AD1809,ESITI_QUESTIONARI!AF1809:AH1809,ESITI_QUESTIONARI!AJ1809:AL1809,ESITI_QUESTIONARI!AN1809,ESITI_QUESTIONARI!AQ1809)))</f>
        <v/>
      </c>
    </row>
    <row r="1810" spans="1:8">
      <c r="A1810" t="str">
        <f>IF(ESITI_QUESTIONARI!A1810="","",TRIM(ESITI_QUESTIONARI!A1810))</f>
        <v/>
      </c>
      <c r="B1810" t="str">
        <f t="shared" si="29"/>
        <v/>
      </c>
      <c r="C1810" t="str">
        <f>IF(ESITI_QUESTIONARI!C1810="","",TRIM(ESITI_QUESTIONARI!C1810))</f>
        <v/>
      </c>
      <c r="D1810" t="str">
        <f>IFERROR(UPPER(TRIM(ESITI_QUESTIONARI!U1810)),"")</f>
        <v/>
      </c>
      <c r="E1810" t="str">
        <f>IFERROR(UPPER(TRIM(ESITI_QUESTIONARI!Y1810)),"")</f>
        <v/>
      </c>
      <c r="F1810" t="str">
        <f>IFERROR(UPPER(TRIM(ESITI_QUESTIONARI!AE1810)),"")</f>
        <v/>
      </c>
      <c r="G1810" t="str">
        <f>IFERROR(UPPER(TRIM(ESITI_QUESTIONARI!AI1810)),"")</f>
        <v/>
      </c>
      <c r="H1810" s="8" t="str">
        <f>IF(C1810="","",IF(ISERROR(AVERAGE(ESITI_QUESTIONARI!N1810:T1810,ESITI_QUESTIONARI!V1810:X1810,ESITI_QUESTIONARI!Z1810:AD1810,ESITI_QUESTIONARI!AF1810:AH1810,ESITI_QUESTIONARI!AJ1810:AL1810,ESITI_QUESTIONARI!AN1810,ESITI_QUESTIONARI!AQ1810)),"NON RISPONDE",AVERAGE(ESITI_QUESTIONARI!N1810:T1810,ESITI_QUESTIONARI!V1810:X1810,ESITI_QUESTIONARI!Z1810:AD1810,ESITI_QUESTIONARI!AF1810:AH1810,ESITI_QUESTIONARI!AJ1810:AL1810,ESITI_QUESTIONARI!AN1810,ESITI_QUESTIONARI!AQ1810)))</f>
        <v/>
      </c>
    </row>
    <row r="1811" spans="1:8">
      <c r="A1811" t="str">
        <f>IF(ESITI_QUESTIONARI!A1811="","",TRIM(ESITI_QUESTIONARI!A1811))</f>
        <v/>
      </c>
      <c r="B1811" t="str">
        <f t="shared" si="29"/>
        <v/>
      </c>
      <c r="C1811" t="str">
        <f>IF(ESITI_QUESTIONARI!C1811="","",TRIM(ESITI_QUESTIONARI!C1811))</f>
        <v/>
      </c>
      <c r="D1811" t="str">
        <f>IFERROR(UPPER(TRIM(ESITI_QUESTIONARI!U1811)),"")</f>
        <v/>
      </c>
      <c r="E1811" t="str">
        <f>IFERROR(UPPER(TRIM(ESITI_QUESTIONARI!Y1811)),"")</f>
        <v/>
      </c>
      <c r="F1811" t="str">
        <f>IFERROR(UPPER(TRIM(ESITI_QUESTIONARI!AE1811)),"")</f>
        <v/>
      </c>
      <c r="G1811" t="str">
        <f>IFERROR(UPPER(TRIM(ESITI_QUESTIONARI!AI1811)),"")</f>
        <v/>
      </c>
      <c r="H1811" s="8" t="str">
        <f>IF(C1811="","",IF(ISERROR(AVERAGE(ESITI_QUESTIONARI!N1811:T1811,ESITI_QUESTIONARI!V1811:X1811,ESITI_QUESTIONARI!Z1811:AD1811,ESITI_QUESTIONARI!AF1811:AH1811,ESITI_QUESTIONARI!AJ1811:AL1811,ESITI_QUESTIONARI!AN1811,ESITI_QUESTIONARI!AQ1811)),"NON RISPONDE",AVERAGE(ESITI_QUESTIONARI!N1811:T1811,ESITI_QUESTIONARI!V1811:X1811,ESITI_QUESTIONARI!Z1811:AD1811,ESITI_QUESTIONARI!AF1811:AH1811,ESITI_QUESTIONARI!AJ1811:AL1811,ESITI_QUESTIONARI!AN1811,ESITI_QUESTIONARI!AQ1811)))</f>
        <v/>
      </c>
    </row>
    <row r="1812" spans="1:8">
      <c r="A1812" t="str">
        <f>IF(ESITI_QUESTIONARI!A1812="","",TRIM(ESITI_QUESTIONARI!A1812))</f>
        <v/>
      </c>
      <c r="B1812" t="str">
        <f t="shared" si="29"/>
        <v/>
      </c>
      <c r="C1812" t="str">
        <f>IF(ESITI_QUESTIONARI!C1812="","",TRIM(ESITI_QUESTIONARI!C1812))</f>
        <v/>
      </c>
      <c r="D1812" t="str">
        <f>IFERROR(UPPER(TRIM(ESITI_QUESTIONARI!U1812)),"")</f>
        <v/>
      </c>
      <c r="E1812" t="str">
        <f>IFERROR(UPPER(TRIM(ESITI_QUESTIONARI!Y1812)),"")</f>
        <v/>
      </c>
      <c r="F1812" t="str">
        <f>IFERROR(UPPER(TRIM(ESITI_QUESTIONARI!AE1812)),"")</f>
        <v/>
      </c>
      <c r="G1812" t="str">
        <f>IFERROR(UPPER(TRIM(ESITI_QUESTIONARI!AI1812)),"")</f>
        <v/>
      </c>
      <c r="H1812" s="8" t="str">
        <f>IF(C1812="","",IF(ISERROR(AVERAGE(ESITI_QUESTIONARI!N1812:T1812,ESITI_QUESTIONARI!V1812:X1812,ESITI_QUESTIONARI!Z1812:AD1812,ESITI_QUESTIONARI!AF1812:AH1812,ESITI_QUESTIONARI!AJ1812:AL1812,ESITI_QUESTIONARI!AN1812,ESITI_QUESTIONARI!AQ1812)),"NON RISPONDE",AVERAGE(ESITI_QUESTIONARI!N1812:T1812,ESITI_QUESTIONARI!V1812:X1812,ESITI_QUESTIONARI!Z1812:AD1812,ESITI_QUESTIONARI!AF1812:AH1812,ESITI_QUESTIONARI!AJ1812:AL1812,ESITI_QUESTIONARI!AN1812,ESITI_QUESTIONARI!AQ1812)))</f>
        <v/>
      </c>
    </row>
    <row r="1813" spans="1:8">
      <c r="A1813" t="str">
        <f>IF(ESITI_QUESTIONARI!A1813="","",TRIM(ESITI_QUESTIONARI!A1813))</f>
        <v/>
      </c>
      <c r="B1813" t="str">
        <f t="shared" si="29"/>
        <v/>
      </c>
      <c r="C1813" t="str">
        <f>IF(ESITI_QUESTIONARI!C1813="","",TRIM(ESITI_QUESTIONARI!C1813))</f>
        <v/>
      </c>
      <c r="D1813" t="str">
        <f>IFERROR(UPPER(TRIM(ESITI_QUESTIONARI!U1813)),"")</f>
        <v/>
      </c>
      <c r="E1813" t="str">
        <f>IFERROR(UPPER(TRIM(ESITI_QUESTIONARI!Y1813)),"")</f>
        <v/>
      </c>
      <c r="F1813" t="str">
        <f>IFERROR(UPPER(TRIM(ESITI_QUESTIONARI!AE1813)),"")</f>
        <v/>
      </c>
      <c r="G1813" t="str">
        <f>IFERROR(UPPER(TRIM(ESITI_QUESTIONARI!AI1813)),"")</f>
        <v/>
      </c>
      <c r="H1813" s="8" t="str">
        <f>IF(C1813="","",IF(ISERROR(AVERAGE(ESITI_QUESTIONARI!N1813:T1813,ESITI_QUESTIONARI!V1813:X1813,ESITI_QUESTIONARI!Z1813:AD1813,ESITI_QUESTIONARI!AF1813:AH1813,ESITI_QUESTIONARI!AJ1813:AL1813,ESITI_QUESTIONARI!AN1813,ESITI_QUESTIONARI!AQ1813)),"NON RISPONDE",AVERAGE(ESITI_QUESTIONARI!N1813:T1813,ESITI_QUESTIONARI!V1813:X1813,ESITI_QUESTIONARI!Z1813:AD1813,ESITI_QUESTIONARI!AF1813:AH1813,ESITI_QUESTIONARI!AJ1813:AL1813,ESITI_QUESTIONARI!AN1813,ESITI_QUESTIONARI!AQ1813)))</f>
        <v/>
      </c>
    </row>
    <row r="1814" spans="1:8">
      <c r="A1814" t="str">
        <f>IF(ESITI_QUESTIONARI!A1814="","",TRIM(ESITI_QUESTIONARI!A1814))</f>
        <v/>
      </c>
      <c r="B1814" t="str">
        <f t="shared" si="29"/>
        <v/>
      </c>
      <c r="C1814" t="str">
        <f>IF(ESITI_QUESTIONARI!C1814="","",TRIM(ESITI_QUESTIONARI!C1814))</f>
        <v/>
      </c>
      <c r="D1814" t="str">
        <f>IFERROR(UPPER(TRIM(ESITI_QUESTIONARI!U1814)),"")</f>
        <v/>
      </c>
      <c r="E1814" t="str">
        <f>IFERROR(UPPER(TRIM(ESITI_QUESTIONARI!Y1814)),"")</f>
        <v/>
      </c>
      <c r="F1814" t="str">
        <f>IFERROR(UPPER(TRIM(ESITI_QUESTIONARI!AE1814)),"")</f>
        <v/>
      </c>
      <c r="G1814" t="str">
        <f>IFERROR(UPPER(TRIM(ESITI_QUESTIONARI!AI1814)),"")</f>
        <v/>
      </c>
      <c r="H1814" s="8" t="str">
        <f>IF(C1814="","",IF(ISERROR(AVERAGE(ESITI_QUESTIONARI!N1814:T1814,ESITI_QUESTIONARI!V1814:X1814,ESITI_QUESTIONARI!Z1814:AD1814,ESITI_QUESTIONARI!AF1814:AH1814,ESITI_QUESTIONARI!AJ1814:AL1814,ESITI_QUESTIONARI!AN1814,ESITI_QUESTIONARI!AQ1814)),"NON RISPONDE",AVERAGE(ESITI_QUESTIONARI!N1814:T1814,ESITI_QUESTIONARI!V1814:X1814,ESITI_QUESTIONARI!Z1814:AD1814,ESITI_QUESTIONARI!AF1814:AH1814,ESITI_QUESTIONARI!AJ1814:AL1814,ESITI_QUESTIONARI!AN1814,ESITI_QUESTIONARI!AQ1814)))</f>
        <v/>
      </c>
    </row>
    <row r="1815" spans="1:8">
      <c r="A1815" t="str">
        <f>IF(ESITI_QUESTIONARI!A1815="","",TRIM(ESITI_QUESTIONARI!A1815))</f>
        <v/>
      </c>
      <c r="B1815" t="str">
        <f t="shared" si="29"/>
        <v/>
      </c>
      <c r="C1815" t="str">
        <f>IF(ESITI_QUESTIONARI!C1815="","",TRIM(ESITI_QUESTIONARI!C1815))</f>
        <v/>
      </c>
      <c r="D1815" t="str">
        <f>IFERROR(UPPER(TRIM(ESITI_QUESTIONARI!U1815)),"")</f>
        <v/>
      </c>
      <c r="E1815" t="str">
        <f>IFERROR(UPPER(TRIM(ESITI_QUESTIONARI!Y1815)),"")</f>
        <v/>
      </c>
      <c r="F1815" t="str">
        <f>IFERROR(UPPER(TRIM(ESITI_QUESTIONARI!AE1815)),"")</f>
        <v/>
      </c>
      <c r="G1815" t="str">
        <f>IFERROR(UPPER(TRIM(ESITI_QUESTIONARI!AI1815)),"")</f>
        <v/>
      </c>
      <c r="H1815" s="8" t="str">
        <f>IF(C1815="","",IF(ISERROR(AVERAGE(ESITI_QUESTIONARI!N1815:T1815,ESITI_QUESTIONARI!V1815:X1815,ESITI_QUESTIONARI!Z1815:AD1815,ESITI_QUESTIONARI!AF1815:AH1815,ESITI_QUESTIONARI!AJ1815:AL1815,ESITI_QUESTIONARI!AN1815,ESITI_QUESTIONARI!AQ1815)),"NON RISPONDE",AVERAGE(ESITI_QUESTIONARI!N1815:T1815,ESITI_QUESTIONARI!V1815:X1815,ESITI_QUESTIONARI!Z1815:AD1815,ESITI_QUESTIONARI!AF1815:AH1815,ESITI_QUESTIONARI!AJ1815:AL1815,ESITI_QUESTIONARI!AN1815,ESITI_QUESTIONARI!AQ1815)))</f>
        <v/>
      </c>
    </row>
    <row r="1816" spans="1:8">
      <c r="A1816" t="str">
        <f>IF(ESITI_QUESTIONARI!A1816="","",TRIM(ESITI_QUESTIONARI!A1816))</f>
        <v/>
      </c>
      <c r="B1816" t="str">
        <f t="shared" si="29"/>
        <v/>
      </c>
      <c r="C1816" t="str">
        <f>IF(ESITI_QUESTIONARI!C1816="","",TRIM(ESITI_QUESTIONARI!C1816))</f>
        <v/>
      </c>
      <c r="D1816" t="str">
        <f>IFERROR(UPPER(TRIM(ESITI_QUESTIONARI!U1816)),"")</f>
        <v/>
      </c>
      <c r="E1816" t="str">
        <f>IFERROR(UPPER(TRIM(ESITI_QUESTIONARI!Y1816)),"")</f>
        <v/>
      </c>
      <c r="F1816" t="str">
        <f>IFERROR(UPPER(TRIM(ESITI_QUESTIONARI!AE1816)),"")</f>
        <v/>
      </c>
      <c r="G1816" t="str">
        <f>IFERROR(UPPER(TRIM(ESITI_QUESTIONARI!AI1816)),"")</f>
        <v/>
      </c>
      <c r="H1816" s="8" t="str">
        <f>IF(C1816="","",IF(ISERROR(AVERAGE(ESITI_QUESTIONARI!N1816:T1816,ESITI_QUESTIONARI!V1816:X1816,ESITI_QUESTIONARI!Z1816:AD1816,ESITI_QUESTIONARI!AF1816:AH1816,ESITI_QUESTIONARI!AJ1816:AL1816,ESITI_QUESTIONARI!AN1816,ESITI_QUESTIONARI!AQ1816)),"NON RISPONDE",AVERAGE(ESITI_QUESTIONARI!N1816:T1816,ESITI_QUESTIONARI!V1816:X1816,ESITI_QUESTIONARI!Z1816:AD1816,ESITI_QUESTIONARI!AF1816:AH1816,ESITI_QUESTIONARI!AJ1816:AL1816,ESITI_QUESTIONARI!AN1816,ESITI_QUESTIONARI!AQ1816)))</f>
        <v/>
      </c>
    </row>
    <row r="1817" spans="1:8">
      <c r="A1817" t="str">
        <f>IF(ESITI_QUESTIONARI!A1817="","",TRIM(ESITI_QUESTIONARI!A1817))</f>
        <v/>
      </c>
      <c r="B1817" t="str">
        <f t="shared" si="29"/>
        <v/>
      </c>
      <c r="C1817" t="str">
        <f>IF(ESITI_QUESTIONARI!C1817="","",TRIM(ESITI_QUESTIONARI!C1817))</f>
        <v/>
      </c>
      <c r="D1817" t="str">
        <f>IFERROR(UPPER(TRIM(ESITI_QUESTIONARI!U1817)),"")</f>
        <v/>
      </c>
      <c r="E1817" t="str">
        <f>IFERROR(UPPER(TRIM(ESITI_QUESTIONARI!Y1817)),"")</f>
        <v/>
      </c>
      <c r="F1817" t="str">
        <f>IFERROR(UPPER(TRIM(ESITI_QUESTIONARI!AE1817)),"")</f>
        <v/>
      </c>
      <c r="G1817" t="str">
        <f>IFERROR(UPPER(TRIM(ESITI_QUESTIONARI!AI1817)),"")</f>
        <v/>
      </c>
      <c r="H1817" s="8" t="str">
        <f>IF(C1817="","",IF(ISERROR(AVERAGE(ESITI_QUESTIONARI!N1817:T1817,ESITI_QUESTIONARI!V1817:X1817,ESITI_QUESTIONARI!Z1817:AD1817,ESITI_QUESTIONARI!AF1817:AH1817,ESITI_QUESTIONARI!AJ1817:AL1817,ESITI_QUESTIONARI!AN1817,ESITI_QUESTIONARI!AQ1817)),"NON RISPONDE",AVERAGE(ESITI_QUESTIONARI!N1817:T1817,ESITI_QUESTIONARI!V1817:X1817,ESITI_QUESTIONARI!Z1817:AD1817,ESITI_QUESTIONARI!AF1817:AH1817,ESITI_QUESTIONARI!AJ1817:AL1817,ESITI_QUESTIONARI!AN1817,ESITI_QUESTIONARI!AQ1817)))</f>
        <v/>
      </c>
    </row>
    <row r="1818" spans="1:8">
      <c r="A1818" t="str">
        <f>IF(ESITI_QUESTIONARI!A1818="","",TRIM(ESITI_QUESTIONARI!A1818))</f>
        <v/>
      </c>
      <c r="B1818" t="str">
        <f t="shared" si="29"/>
        <v/>
      </c>
      <c r="C1818" t="str">
        <f>IF(ESITI_QUESTIONARI!C1818="","",TRIM(ESITI_QUESTIONARI!C1818))</f>
        <v/>
      </c>
      <c r="D1818" t="str">
        <f>IFERROR(UPPER(TRIM(ESITI_QUESTIONARI!U1818)),"")</f>
        <v/>
      </c>
      <c r="E1818" t="str">
        <f>IFERROR(UPPER(TRIM(ESITI_QUESTIONARI!Y1818)),"")</f>
        <v/>
      </c>
      <c r="F1818" t="str">
        <f>IFERROR(UPPER(TRIM(ESITI_QUESTIONARI!AE1818)),"")</f>
        <v/>
      </c>
      <c r="G1818" t="str">
        <f>IFERROR(UPPER(TRIM(ESITI_QUESTIONARI!AI1818)),"")</f>
        <v/>
      </c>
      <c r="H1818" s="8" t="str">
        <f>IF(C1818="","",IF(ISERROR(AVERAGE(ESITI_QUESTIONARI!N1818:T1818,ESITI_QUESTIONARI!V1818:X1818,ESITI_QUESTIONARI!Z1818:AD1818,ESITI_QUESTIONARI!AF1818:AH1818,ESITI_QUESTIONARI!AJ1818:AL1818,ESITI_QUESTIONARI!AN1818,ESITI_QUESTIONARI!AQ1818)),"NON RISPONDE",AVERAGE(ESITI_QUESTIONARI!N1818:T1818,ESITI_QUESTIONARI!V1818:X1818,ESITI_QUESTIONARI!Z1818:AD1818,ESITI_QUESTIONARI!AF1818:AH1818,ESITI_QUESTIONARI!AJ1818:AL1818,ESITI_QUESTIONARI!AN1818,ESITI_QUESTIONARI!AQ1818)))</f>
        <v/>
      </c>
    </row>
    <row r="1819" spans="1:8">
      <c r="A1819" t="str">
        <f>IF(ESITI_QUESTIONARI!A1819="","",TRIM(ESITI_QUESTIONARI!A1819))</f>
        <v/>
      </c>
      <c r="B1819" t="str">
        <f t="shared" si="29"/>
        <v/>
      </c>
      <c r="C1819" t="str">
        <f>IF(ESITI_QUESTIONARI!C1819="","",TRIM(ESITI_QUESTIONARI!C1819))</f>
        <v/>
      </c>
      <c r="D1819" t="str">
        <f>IFERROR(UPPER(TRIM(ESITI_QUESTIONARI!U1819)),"")</f>
        <v/>
      </c>
      <c r="E1819" t="str">
        <f>IFERROR(UPPER(TRIM(ESITI_QUESTIONARI!Y1819)),"")</f>
        <v/>
      </c>
      <c r="F1819" t="str">
        <f>IFERROR(UPPER(TRIM(ESITI_QUESTIONARI!AE1819)),"")</f>
        <v/>
      </c>
      <c r="G1819" t="str">
        <f>IFERROR(UPPER(TRIM(ESITI_QUESTIONARI!AI1819)),"")</f>
        <v/>
      </c>
      <c r="H1819" s="8" t="str">
        <f>IF(C1819="","",IF(ISERROR(AVERAGE(ESITI_QUESTIONARI!N1819:T1819,ESITI_QUESTIONARI!V1819:X1819,ESITI_QUESTIONARI!Z1819:AD1819,ESITI_QUESTIONARI!AF1819:AH1819,ESITI_QUESTIONARI!AJ1819:AL1819,ESITI_QUESTIONARI!AN1819,ESITI_QUESTIONARI!AQ1819)),"NON RISPONDE",AVERAGE(ESITI_QUESTIONARI!N1819:T1819,ESITI_QUESTIONARI!V1819:X1819,ESITI_QUESTIONARI!Z1819:AD1819,ESITI_QUESTIONARI!AF1819:AH1819,ESITI_QUESTIONARI!AJ1819:AL1819,ESITI_QUESTIONARI!AN1819,ESITI_QUESTIONARI!AQ1819)))</f>
        <v/>
      </c>
    </row>
    <row r="1820" spans="1:8">
      <c r="A1820" t="str">
        <f>IF(ESITI_QUESTIONARI!A1820="","",TRIM(ESITI_QUESTIONARI!A1820))</f>
        <v/>
      </c>
      <c r="B1820" t="str">
        <f t="shared" si="29"/>
        <v/>
      </c>
      <c r="C1820" t="str">
        <f>IF(ESITI_QUESTIONARI!C1820="","",TRIM(ESITI_QUESTIONARI!C1820))</f>
        <v/>
      </c>
      <c r="D1820" t="str">
        <f>IFERROR(UPPER(TRIM(ESITI_QUESTIONARI!U1820)),"")</f>
        <v/>
      </c>
      <c r="E1820" t="str">
        <f>IFERROR(UPPER(TRIM(ESITI_QUESTIONARI!Y1820)),"")</f>
        <v/>
      </c>
      <c r="F1820" t="str">
        <f>IFERROR(UPPER(TRIM(ESITI_QUESTIONARI!AE1820)),"")</f>
        <v/>
      </c>
      <c r="G1820" t="str">
        <f>IFERROR(UPPER(TRIM(ESITI_QUESTIONARI!AI1820)),"")</f>
        <v/>
      </c>
      <c r="H1820" s="8" t="str">
        <f>IF(C1820="","",IF(ISERROR(AVERAGE(ESITI_QUESTIONARI!N1820:T1820,ESITI_QUESTIONARI!V1820:X1820,ESITI_QUESTIONARI!Z1820:AD1820,ESITI_QUESTIONARI!AF1820:AH1820,ESITI_QUESTIONARI!AJ1820:AL1820,ESITI_QUESTIONARI!AN1820,ESITI_QUESTIONARI!AQ1820)),"NON RISPONDE",AVERAGE(ESITI_QUESTIONARI!N1820:T1820,ESITI_QUESTIONARI!V1820:X1820,ESITI_QUESTIONARI!Z1820:AD1820,ESITI_QUESTIONARI!AF1820:AH1820,ESITI_QUESTIONARI!AJ1820:AL1820,ESITI_QUESTIONARI!AN1820,ESITI_QUESTIONARI!AQ1820)))</f>
        <v/>
      </c>
    </row>
    <row r="1821" spans="1:8">
      <c r="A1821" t="str">
        <f>IF(ESITI_QUESTIONARI!A1821="","",TRIM(ESITI_QUESTIONARI!A1821))</f>
        <v/>
      </c>
      <c r="B1821" t="str">
        <f t="shared" si="29"/>
        <v/>
      </c>
      <c r="C1821" t="str">
        <f>IF(ESITI_QUESTIONARI!C1821="","",TRIM(ESITI_QUESTIONARI!C1821))</f>
        <v/>
      </c>
      <c r="D1821" t="str">
        <f>IFERROR(UPPER(TRIM(ESITI_QUESTIONARI!U1821)),"")</f>
        <v/>
      </c>
      <c r="E1821" t="str">
        <f>IFERROR(UPPER(TRIM(ESITI_QUESTIONARI!Y1821)),"")</f>
        <v/>
      </c>
      <c r="F1821" t="str">
        <f>IFERROR(UPPER(TRIM(ESITI_QUESTIONARI!AE1821)),"")</f>
        <v/>
      </c>
      <c r="G1821" t="str">
        <f>IFERROR(UPPER(TRIM(ESITI_QUESTIONARI!AI1821)),"")</f>
        <v/>
      </c>
      <c r="H1821" s="8" t="str">
        <f>IF(C1821="","",IF(ISERROR(AVERAGE(ESITI_QUESTIONARI!N1821:T1821,ESITI_QUESTIONARI!V1821:X1821,ESITI_QUESTIONARI!Z1821:AD1821,ESITI_QUESTIONARI!AF1821:AH1821,ESITI_QUESTIONARI!AJ1821:AL1821,ESITI_QUESTIONARI!AN1821,ESITI_QUESTIONARI!AQ1821)),"NON RISPONDE",AVERAGE(ESITI_QUESTIONARI!N1821:T1821,ESITI_QUESTIONARI!V1821:X1821,ESITI_QUESTIONARI!Z1821:AD1821,ESITI_QUESTIONARI!AF1821:AH1821,ESITI_QUESTIONARI!AJ1821:AL1821,ESITI_QUESTIONARI!AN1821,ESITI_QUESTIONARI!AQ1821)))</f>
        <v/>
      </c>
    </row>
    <row r="1822" spans="1:8">
      <c r="A1822" t="str">
        <f>IF(ESITI_QUESTIONARI!A1822="","",TRIM(ESITI_QUESTIONARI!A1822))</f>
        <v/>
      </c>
      <c r="B1822" t="str">
        <f t="shared" si="29"/>
        <v/>
      </c>
      <c r="C1822" t="str">
        <f>IF(ESITI_QUESTIONARI!C1822="","",TRIM(ESITI_QUESTIONARI!C1822))</f>
        <v/>
      </c>
      <c r="D1822" t="str">
        <f>IFERROR(UPPER(TRIM(ESITI_QUESTIONARI!U1822)),"")</f>
        <v/>
      </c>
      <c r="E1822" t="str">
        <f>IFERROR(UPPER(TRIM(ESITI_QUESTIONARI!Y1822)),"")</f>
        <v/>
      </c>
      <c r="F1822" t="str">
        <f>IFERROR(UPPER(TRIM(ESITI_QUESTIONARI!AE1822)),"")</f>
        <v/>
      </c>
      <c r="G1822" t="str">
        <f>IFERROR(UPPER(TRIM(ESITI_QUESTIONARI!AI1822)),"")</f>
        <v/>
      </c>
      <c r="H1822" s="8" t="str">
        <f>IF(C1822="","",IF(ISERROR(AVERAGE(ESITI_QUESTIONARI!N1822:T1822,ESITI_QUESTIONARI!V1822:X1822,ESITI_QUESTIONARI!Z1822:AD1822,ESITI_QUESTIONARI!AF1822:AH1822,ESITI_QUESTIONARI!AJ1822:AL1822,ESITI_QUESTIONARI!AN1822,ESITI_QUESTIONARI!AQ1822)),"NON RISPONDE",AVERAGE(ESITI_QUESTIONARI!N1822:T1822,ESITI_QUESTIONARI!V1822:X1822,ESITI_QUESTIONARI!Z1822:AD1822,ESITI_QUESTIONARI!AF1822:AH1822,ESITI_QUESTIONARI!AJ1822:AL1822,ESITI_QUESTIONARI!AN1822,ESITI_QUESTIONARI!AQ1822)))</f>
        <v/>
      </c>
    </row>
    <row r="1823" spans="1:8">
      <c r="A1823" t="str">
        <f>IF(ESITI_QUESTIONARI!A1823="","",TRIM(ESITI_QUESTIONARI!A1823))</f>
        <v/>
      </c>
      <c r="B1823" t="str">
        <f t="shared" si="29"/>
        <v/>
      </c>
      <c r="C1823" t="str">
        <f>IF(ESITI_QUESTIONARI!C1823="","",TRIM(ESITI_QUESTIONARI!C1823))</f>
        <v/>
      </c>
      <c r="D1823" t="str">
        <f>IFERROR(UPPER(TRIM(ESITI_QUESTIONARI!U1823)),"")</f>
        <v/>
      </c>
      <c r="E1823" t="str">
        <f>IFERROR(UPPER(TRIM(ESITI_QUESTIONARI!Y1823)),"")</f>
        <v/>
      </c>
      <c r="F1823" t="str">
        <f>IFERROR(UPPER(TRIM(ESITI_QUESTIONARI!AE1823)),"")</f>
        <v/>
      </c>
      <c r="G1823" t="str">
        <f>IFERROR(UPPER(TRIM(ESITI_QUESTIONARI!AI1823)),"")</f>
        <v/>
      </c>
      <c r="H1823" s="8" t="str">
        <f>IF(C1823="","",IF(ISERROR(AVERAGE(ESITI_QUESTIONARI!N1823:T1823,ESITI_QUESTIONARI!V1823:X1823,ESITI_QUESTIONARI!Z1823:AD1823,ESITI_QUESTIONARI!AF1823:AH1823,ESITI_QUESTIONARI!AJ1823:AL1823,ESITI_QUESTIONARI!AN1823,ESITI_QUESTIONARI!AQ1823)),"NON RISPONDE",AVERAGE(ESITI_QUESTIONARI!N1823:T1823,ESITI_QUESTIONARI!V1823:X1823,ESITI_QUESTIONARI!Z1823:AD1823,ESITI_QUESTIONARI!AF1823:AH1823,ESITI_QUESTIONARI!AJ1823:AL1823,ESITI_QUESTIONARI!AN1823,ESITI_QUESTIONARI!AQ1823)))</f>
        <v/>
      </c>
    </row>
    <row r="1824" spans="1:8">
      <c r="A1824" t="str">
        <f>IF(ESITI_QUESTIONARI!A1824="","",TRIM(ESITI_QUESTIONARI!A1824))</f>
        <v/>
      </c>
      <c r="B1824" t="str">
        <f t="shared" si="29"/>
        <v/>
      </c>
      <c r="C1824" t="str">
        <f>IF(ESITI_QUESTIONARI!C1824="","",TRIM(ESITI_QUESTIONARI!C1824))</f>
        <v/>
      </c>
      <c r="D1824" t="str">
        <f>IFERROR(UPPER(TRIM(ESITI_QUESTIONARI!U1824)),"")</f>
        <v/>
      </c>
      <c r="E1824" t="str">
        <f>IFERROR(UPPER(TRIM(ESITI_QUESTIONARI!Y1824)),"")</f>
        <v/>
      </c>
      <c r="F1824" t="str">
        <f>IFERROR(UPPER(TRIM(ESITI_QUESTIONARI!AE1824)),"")</f>
        <v/>
      </c>
      <c r="G1824" t="str">
        <f>IFERROR(UPPER(TRIM(ESITI_QUESTIONARI!AI1824)),"")</f>
        <v/>
      </c>
      <c r="H1824" s="8" t="str">
        <f>IF(C1824="","",IF(ISERROR(AVERAGE(ESITI_QUESTIONARI!N1824:T1824,ESITI_QUESTIONARI!V1824:X1824,ESITI_QUESTIONARI!Z1824:AD1824,ESITI_QUESTIONARI!AF1824:AH1824,ESITI_QUESTIONARI!AJ1824:AL1824,ESITI_QUESTIONARI!AN1824,ESITI_QUESTIONARI!AQ1824)),"NON RISPONDE",AVERAGE(ESITI_QUESTIONARI!N1824:T1824,ESITI_QUESTIONARI!V1824:X1824,ESITI_QUESTIONARI!Z1824:AD1824,ESITI_QUESTIONARI!AF1824:AH1824,ESITI_QUESTIONARI!AJ1824:AL1824,ESITI_QUESTIONARI!AN1824,ESITI_QUESTIONARI!AQ1824)))</f>
        <v/>
      </c>
    </row>
    <row r="1825" spans="1:8">
      <c r="A1825" t="str">
        <f>IF(ESITI_QUESTIONARI!A1825="","",TRIM(ESITI_QUESTIONARI!A1825))</f>
        <v/>
      </c>
      <c r="B1825" t="str">
        <f t="shared" si="29"/>
        <v/>
      </c>
      <c r="C1825" t="str">
        <f>IF(ESITI_QUESTIONARI!C1825="","",TRIM(ESITI_QUESTIONARI!C1825))</f>
        <v/>
      </c>
      <c r="D1825" t="str">
        <f>IFERROR(UPPER(TRIM(ESITI_QUESTIONARI!U1825)),"")</f>
        <v/>
      </c>
      <c r="E1825" t="str">
        <f>IFERROR(UPPER(TRIM(ESITI_QUESTIONARI!Y1825)),"")</f>
        <v/>
      </c>
      <c r="F1825" t="str">
        <f>IFERROR(UPPER(TRIM(ESITI_QUESTIONARI!AE1825)),"")</f>
        <v/>
      </c>
      <c r="G1825" t="str">
        <f>IFERROR(UPPER(TRIM(ESITI_QUESTIONARI!AI1825)),"")</f>
        <v/>
      </c>
      <c r="H1825" s="8" t="str">
        <f>IF(C1825="","",IF(ISERROR(AVERAGE(ESITI_QUESTIONARI!N1825:T1825,ESITI_QUESTIONARI!V1825:X1825,ESITI_QUESTIONARI!Z1825:AD1825,ESITI_QUESTIONARI!AF1825:AH1825,ESITI_QUESTIONARI!AJ1825:AL1825,ESITI_QUESTIONARI!AN1825,ESITI_QUESTIONARI!AQ1825)),"NON RISPONDE",AVERAGE(ESITI_QUESTIONARI!N1825:T1825,ESITI_QUESTIONARI!V1825:X1825,ESITI_QUESTIONARI!Z1825:AD1825,ESITI_QUESTIONARI!AF1825:AH1825,ESITI_QUESTIONARI!AJ1825:AL1825,ESITI_QUESTIONARI!AN1825,ESITI_QUESTIONARI!AQ1825)))</f>
        <v/>
      </c>
    </row>
    <row r="1826" spans="1:8">
      <c r="A1826" t="str">
        <f>IF(ESITI_QUESTIONARI!A1826="","",TRIM(ESITI_QUESTIONARI!A1826))</f>
        <v/>
      </c>
      <c r="B1826" t="str">
        <f t="shared" si="29"/>
        <v/>
      </c>
      <c r="C1826" t="str">
        <f>IF(ESITI_QUESTIONARI!C1826="","",TRIM(ESITI_QUESTIONARI!C1826))</f>
        <v/>
      </c>
      <c r="D1826" t="str">
        <f>IFERROR(UPPER(TRIM(ESITI_QUESTIONARI!U1826)),"")</f>
        <v/>
      </c>
      <c r="E1826" t="str">
        <f>IFERROR(UPPER(TRIM(ESITI_QUESTIONARI!Y1826)),"")</f>
        <v/>
      </c>
      <c r="F1826" t="str">
        <f>IFERROR(UPPER(TRIM(ESITI_QUESTIONARI!AE1826)),"")</f>
        <v/>
      </c>
      <c r="G1826" t="str">
        <f>IFERROR(UPPER(TRIM(ESITI_QUESTIONARI!AI1826)),"")</f>
        <v/>
      </c>
      <c r="H1826" s="8" t="str">
        <f>IF(C1826="","",IF(ISERROR(AVERAGE(ESITI_QUESTIONARI!N1826:T1826,ESITI_QUESTIONARI!V1826:X1826,ESITI_QUESTIONARI!Z1826:AD1826,ESITI_QUESTIONARI!AF1826:AH1826,ESITI_QUESTIONARI!AJ1826:AL1826,ESITI_QUESTIONARI!AN1826,ESITI_QUESTIONARI!AQ1826)),"NON RISPONDE",AVERAGE(ESITI_QUESTIONARI!N1826:T1826,ESITI_QUESTIONARI!V1826:X1826,ESITI_QUESTIONARI!Z1826:AD1826,ESITI_QUESTIONARI!AF1826:AH1826,ESITI_QUESTIONARI!AJ1826:AL1826,ESITI_QUESTIONARI!AN1826,ESITI_QUESTIONARI!AQ1826)))</f>
        <v/>
      </c>
    </row>
    <row r="1827" spans="1:8">
      <c r="A1827" t="str">
        <f>IF(ESITI_QUESTIONARI!A1827="","",TRIM(ESITI_QUESTIONARI!A1827))</f>
        <v/>
      </c>
      <c r="B1827" t="str">
        <f t="shared" si="29"/>
        <v/>
      </c>
      <c r="C1827" t="str">
        <f>IF(ESITI_QUESTIONARI!C1827="","",TRIM(ESITI_QUESTIONARI!C1827))</f>
        <v/>
      </c>
      <c r="D1827" t="str">
        <f>IFERROR(UPPER(TRIM(ESITI_QUESTIONARI!U1827)),"")</f>
        <v/>
      </c>
      <c r="E1827" t="str">
        <f>IFERROR(UPPER(TRIM(ESITI_QUESTIONARI!Y1827)),"")</f>
        <v/>
      </c>
      <c r="F1827" t="str">
        <f>IFERROR(UPPER(TRIM(ESITI_QUESTIONARI!AE1827)),"")</f>
        <v/>
      </c>
      <c r="G1827" t="str">
        <f>IFERROR(UPPER(TRIM(ESITI_QUESTIONARI!AI1827)),"")</f>
        <v/>
      </c>
      <c r="H1827" s="8" t="str">
        <f>IF(C1827="","",IF(ISERROR(AVERAGE(ESITI_QUESTIONARI!N1827:T1827,ESITI_QUESTIONARI!V1827:X1827,ESITI_QUESTIONARI!Z1827:AD1827,ESITI_QUESTIONARI!AF1827:AH1827,ESITI_QUESTIONARI!AJ1827:AL1827,ESITI_QUESTIONARI!AN1827,ESITI_QUESTIONARI!AQ1827)),"NON RISPONDE",AVERAGE(ESITI_QUESTIONARI!N1827:T1827,ESITI_QUESTIONARI!V1827:X1827,ESITI_QUESTIONARI!Z1827:AD1827,ESITI_QUESTIONARI!AF1827:AH1827,ESITI_QUESTIONARI!AJ1827:AL1827,ESITI_QUESTIONARI!AN1827,ESITI_QUESTIONARI!AQ1827)))</f>
        <v/>
      </c>
    </row>
    <row r="1828" spans="1:8">
      <c r="A1828" t="str">
        <f>IF(ESITI_QUESTIONARI!A1828="","",TRIM(ESITI_QUESTIONARI!A1828))</f>
        <v/>
      </c>
      <c r="B1828" t="str">
        <f t="shared" si="29"/>
        <v/>
      </c>
      <c r="C1828" t="str">
        <f>IF(ESITI_QUESTIONARI!C1828="","",TRIM(ESITI_QUESTIONARI!C1828))</f>
        <v/>
      </c>
      <c r="D1828" t="str">
        <f>IFERROR(UPPER(TRIM(ESITI_QUESTIONARI!U1828)),"")</f>
        <v/>
      </c>
      <c r="E1828" t="str">
        <f>IFERROR(UPPER(TRIM(ESITI_QUESTIONARI!Y1828)),"")</f>
        <v/>
      </c>
      <c r="F1828" t="str">
        <f>IFERROR(UPPER(TRIM(ESITI_QUESTIONARI!AE1828)),"")</f>
        <v/>
      </c>
      <c r="G1828" t="str">
        <f>IFERROR(UPPER(TRIM(ESITI_QUESTIONARI!AI1828)),"")</f>
        <v/>
      </c>
      <c r="H1828" s="8" t="str">
        <f>IF(C1828="","",IF(ISERROR(AVERAGE(ESITI_QUESTIONARI!N1828:T1828,ESITI_QUESTIONARI!V1828:X1828,ESITI_QUESTIONARI!Z1828:AD1828,ESITI_QUESTIONARI!AF1828:AH1828,ESITI_QUESTIONARI!AJ1828:AL1828,ESITI_QUESTIONARI!AN1828,ESITI_QUESTIONARI!AQ1828)),"NON RISPONDE",AVERAGE(ESITI_QUESTIONARI!N1828:T1828,ESITI_QUESTIONARI!V1828:X1828,ESITI_QUESTIONARI!Z1828:AD1828,ESITI_QUESTIONARI!AF1828:AH1828,ESITI_QUESTIONARI!AJ1828:AL1828,ESITI_QUESTIONARI!AN1828,ESITI_QUESTIONARI!AQ1828)))</f>
        <v/>
      </c>
    </row>
    <row r="1829" spans="1:8">
      <c r="A1829" t="str">
        <f>IF(ESITI_QUESTIONARI!A1829="","",TRIM(ESITI_QUESTIONARI!A1829))</f>
        <v/>
      </c>
      <c r="B1829" t="str">
        <f t="shared" si="29"/>
        <v/>
      </c>
      <c r="C1829" t="str">
        <f>IF(ESITI_QUESTIONARI!C1829="","",TRIM(ESITI_QUESTIONARI!C1829))</f>
        <v/>
      </c>
      <c r="D1829" t="str">
        <f>IFERROR(UPPER(TRIM(ESITI_QUESTIONARI!U1829)),"")</f>
        <v/>
      </c>
      <c r="E1829" t="str">
        <f>IFERROR(UPPER(TRIM(ESITI_QUESTIONARI!Y1829)),"")</f>
        <v/>
      </c>
      <c r="F1829" t="str">
        <f>IFERROR(UPPER(TRIM(ESITI_QUESTIONARI!AE1829)),"")</f>
        <v/>
      </c>
      <c r="G1829" t="str">
        <f>IFERROR(UPPER(TRIM(ESITI_QUESTIONARI!AI1829)),"")</f>
        <v/>
      </c>
      <c r="H1829" s="8" t="str">
        <f>IF(C1829="","",IF(ISERROR(AVERAGE(ESITI_QUESTIONARI!N1829:T1829,ESITI_QUESTIONARI!V1829:X1829,ESITI_QUESTIONARI!Z1829:AD1829,ESITI_QUESTIONARI!AF1829:AH1829,ESITI_QUESTIONARI!AJ1829:AL1829,ESITI_QUESTIONARI!AN1829,ESITI_QUESTIONARI!AQ1829)),"NON RISPONDE",AVERAGE(ESITI_QUESTIONARI!N1829:T1829,ESITI_QUESTIONARI!V1829:X1829,ESITI_QUESTIONARI!Z1829:AD1829,ESITI_QUESTIONARI!AF1829:AH1829,ESITI_QUESTIONARI!AJ1829:AL1829,ESITI_QUESTIONARI!AN1829,ESITI_QUESTIONARI!AQ1829)))</f>
        <v/>
      </c>
    </row>
    <row r="1830" spans="1:8">
      <c r="A1830" t="str">
        <f>IF(ESITI_QUESTIONARI!A1830="","",TRIM(ESITI_QUESTIONARI!A1830))</f>
        <v/>
      </c>
      <c r="B1830" t="str">
        <f t="shared" si="29"/>
        <v/>
      </c>
      <c r="C1830" t="str">
        <f>IF(ESITI_QUESTIONARI!C1830="","",TRIM(ESITI_QUESTIONARI!C1830))</f>
        <v/>
      </c>
      <c r="D1830" t="str">
        <f>IFERROR(UPPER(TRIM(ESITI_QUESTIONARI!U1830)),"")</f>
        <v/>
      </c>
      <c r="E1830" t="str">
        <f>IFERROR(UPPER(TRIM(ESITI_QUESTIONARI!Y1830)),"")</f>
        <v/>
      </c>
      <c r="F1830" t="str">
        <f>IFERROR(UPPER(TRIM(ESITI_QUESTIONARI!AE1830)),"")</f>
        <v/>
      </c>
      <c r="G1830" t="str">
        <f>IFERROR(UPPER(TRIM(ESITI_QUESTIONARI!AI1830)),"")</f>
        <v/>
      </c>
      <c r="H1830" s="8" t="str">
        <f>IF(C1830="","",IF(ISERROR(AVERAGE(ESITI_QUESTIONARI!N1830:T1830,ESITI_QUESTIONARI!V1830:X1830,ESITI_QUESTIONARI!Z1830:AD1830,ESITI_QUESTIONARI!AF1830:AH1830,ESITI_QUESTIONARI!AJ1830:AL1830,ESITI_QUESTIONARI!AN1830,ESITI_QUESTIONARI!AQ1830)),"NON RISPONDE",AVERAGE(ESITI_QUESTIONARI!N1830:T1830,ESITI_QUESTIONARI!V1830:X1830,ESITI_QUESTIONARI!Z1830:AD1830,ESITI_QUESTIONARI!AF1830:AH1830,ESITI_QUESTIONARI!AJ1830:AL1830,ESITI_QUESTIONARI!AN1830,ESITI_QUESTIONARI!AQ1830)))</f>
        <v/>
      </c>
    </row>
    <row r="1831" spans="1:8">
      <c r="A1831" t="str">
        <f>IF(ESITI_QUESTIONARI!A1831="","",TRIM(ESITI_QUESTIONARI!A1831))</f>
        <v/>
      </c>
      <c r="B1831" t="str">
        <f t="shared" si="29"/>
        <v/>
      </c>
      <c r="C1831" t="str">
        <f>IF(ESITI_QUESTIONARI!C1831="","",TRIM(ESITI_QUESTIONARI!C1831))</f>
        <v/>
      </c>
      <c r="D1831" t="str">
        <f>IFERROR(UPPER(TRIM(ESITI_QUESTIONARI!U1831)),"")</f>
        <v/>
      </c>
      <c r="E1831" t="str">
        <f>IFERROR(UPPER(TRIM(ESITI_QUESTIONARI!Y1831)),"")</f>
        <v/>
      </c>
      <c r="F1831" t="str">
        <f>IFERROR(UPPER(TRIM(ESITI_QUESTIONARI!AE1831)),"")</f>
        <v/>
      </c>
      <c r="G1831" t="str">
        <f>IFERROR(UPPER(TRIM(ESITI_QUESTIONARI!AI1831)),"")</f>
        <v/>
      </c>
      <c r="H1831" s="8" t="str">
        <f>IF(C1831="","",IF(ISERROR(AVERAGE(ESITI_QUESTIONARI!N1831:T1831,ESITI_QUESTIONARI!V1831:X1831,ESITI_QUESTIONARI!Z1831:AD1831,ESITI_QUESTIONARI!AF1831:AH1831,ESITI_QUESTIONARI!AJ1831:AL1831,ESITI_QUESTIONARI!AN1831,ESITI_QUESTIONARI!AQ1831)),"NON RISPONDE",AVERAGE(ESITI_QUESTIONARI!N1831:T1831,ESITI_QUESTIONARI!V1831:X1831,ESITI_QUESTIONARI!Z1831:AD1831,ESITI_QUESTIONARI!AF1831:AH1831,ESITI_QUESTIONARI!AJ1831:AL1831,ESITI_QUESTIONARI!AN1831,ESITI_QUESTIONARI!AQ1831)))</f>
        <v/>
      </c>
    </row>
    <row r="1832" spans="1:8">
      <c r="A1832" t="str">
        <f>IF(ESITI_QUESTIONARI!A1832="","",TRIM(ESITI_QUESTIONARI!A1832))</f>
        <v/>
      </c>
      <c r="B1832" t="str">
        <f t="shared" si="29"/>
        <v/>
      </c>
      <c r="C1832" t="str">
        <f>IF(ESITI_QUESTIONARI!C1832="","",TRIM(ESITI_QUESTIONARI!C1832))</f>
        <v/>
      </c>
      <c r="D1832" t="str">
        <f>IFERROR(UPPER(TRIM(ESITI_QUESTIONARI!U1832)),"")</f>
        <v/>
      </c>
      <c r="E1832" t="str">
        <f>IFERROR(UPPER(TRIM(ESITI_QUESTIONARI!Y1832)),"")</f>
        <v/>
      </c>
      <c r="F1832" t="str">
        <f>IFERROR(UPPER(TRIM(ESITI_QUESTIONARI!AE1832)),"")</f>
        <v/>
      </c>
      <c r="G1832" t="str">
        <f>IFERROR(UPPER(TRIM(ESITI_QUESTIONARI!AI1832)),"")</f>
        <v/>
      </c>
      <c r="H1832" s="8" t="str">
        <f>IF(C1832="","",IF(ISERROR(AVERAGE(ESITI_QUESTIONARI!N1832:T1832,ESITI_QUESTIONARI!V1832:X1832,ESITI_QUESTIONARI!Z1832:AD1832,ESITI_QUESTIONARI!AF1832:AH1832,ESITI_QUESTIONARI!AJ1832:AL1832,ESITI_QUESTIONARI!AN1832,ESITI_QUESTIONARI!AQ1832)),"NON RISPONDE",AVERAGE(ESITI_QUESTIONARI!N1832:T1832,ESITI_QUESTIONARI!V1832:X1832,ESITI_QUESTIONARI!Z1832:AD1832,ESITI_QUESTIONARI!AF1832:AH1832,ESITI_QUESTIONARI!AJ1832:AL1832,ESITI_QUESTIONARI!AN1832,ESITI_QUESTIONARI!AQ1832)))</f>
        <v/>
      </c>
    </row>
    <row r="1833" spans="1:8">
      <c r="A1833" t="str">
        <f>IF(ESITI_QUESTIONARI!A1833="","",TRIM(ESITI_QUESTIONARI!A1833))</f>
        <v/>
      </c>
      <c r="B1833" t="str">
        <f t="shared" si="29"/>
        <v/>
      </c>
      <c r="C1833" t="str">
        <f>IF(ESITI_QUESTIONARI!C1833="","",TRIM(ESITI_QUESTIONARI!C1833))</f>
        <v/>
      </c>
      <c r="D1833" t="str">
        <f>IFERROR(UPPER(TRIM(ESITI_QUESTIONARI!U1833)),"")</f>
        <v/>
      </c>
      <c r="E1833" t="str">
        <f>IFERROR(UPPER(TRIM(ESITI_QUESTIONARI!Y1833)),"")</f>
        <v/>
      </c>
      <c r="F1833" t="str">
        <f>IFERROR(UPPER(TRIM(ESITI_QUESTIONARI!AE1833)),"")</f>
        <v/>
      </c>
      <c r="G1833" t="str">
        <f>IFERROR(UPPER(TRIM(ESITI_QUESTIONARI!AI1833)),"")</f>
        <v/>
      </c>
      <c r="H1833" s="8" t="str">
        <f>IF(C1833="","",IF(ISERROR(AVERAGE(ESITI_QUESTIONARI!N1833:T1833,ESITI_QUESTIONARI!V1833:X1833,ESITI_QUESTIONARI!Z1833:AD1833,ESITI_QUESTIONARI!AF1833:AH1833,ESITI_QUESTIONARI!AJ1833:AL1833,ESITI_QUESTIONARI!AN1833,ESITI_QUESTIONARI!AQ1833)),"NON RISPONDE",AVERAGE(ESITI_QUESTIONARI!N1833:T1833,ESITI_QUESTIONARI!V1833:X1833,ESITI_QUESTIONARI!Z1833:AD1833,ESITI_QUESTIONARI!AF1833:AH1833,ESITI_QUESTIONARI!AJ1833:AL1833,ESITI_QUESTIONARI!AN1833,ESITI_QUESTIONARI!AQ1833)))</f>
        <v/>
      </c>
    </row>
    <row r="1834" spans="1:8">
      <c r="A1834" t="str">
        <f>IF(ESITI_QUESTIONARI!A1834="","",TRIM(ESITI_QUESTIONARI!A1834))</f>
        <v/>
      </c>
      <c r="B1834" t="str">
        <f t="shared" si="29"/>
        <v/>
      </c>
      <c r="C1834" t="str">
        <f>IF(ESITI_QUESTIONARI!C1834="","",TRIM(ESITI_QUESTIONARI!C1834))</f>
        <v/>
      </c>
      <c r="D1834" t="str">
        <f>IFERROR(UPPER(TRIM(ESITI_QUESTIONARI!U1834)),"")</f>
        <v/>
      </c>
      <c r="E1834" t="str">
        <f>IFERROR(UPPER(TRIM(ESITI_QUESTIONARI!Y1834)),"")</f>
        <v/>
      </c>
      <c r="F1834" t="str">
        <f>IFERROR(UPPER(TRIM(ESITI_QUESTIONARI!AE1834)),"")</f>
        <v/>
      </c>
      <c r="G1834" t="str">
        <f>IFERROR(UPPER(TRIM(ESITI_QUESTIONARI!AI1834)),"")</f>
        <v/>
      </c>
      <c r="H1834" s="8" t="str">
        <f>IF(C1834="","",IF(ISERROR(AVERAGE(ESITI_QUESTIONARI!N1834:T1834,ESITI_QUESTIONARI!V1834:X1834,ESITI_QUESTIONARI!Z1834:AD1834,ESITI_QUESTIONARI!AF1834:AH1834,ESITI_QUESTIONARI!AJ1834:AL1834,ESITI_QUESTIONARI!AN1834,ESITI_QUESTIONARI!AQ1834)),"NON RISPONDE",AVERAGE(ESITI_QUESTIONARI!N1834:T1834,ESITI_QUESTIONARI!V1834:X1834,ESITI_QUESTIONARI!Z1834:AD1834,ESITI_QUESTIONARI!AF1834:AH1834,ESITI_QUESTIONARI!AJ1834:AL1834,ESITI_QUESTIONARI!AN1834,ESITI_QUESTIONARI!AQ1834)))</f>
        <v/>
      </c>
    </row>
    <row r="1835" spans="1:8">
      <c r="A1835" t="str">
        <f>IF(ESITI_QUESTIONARI!A1835="","",TRIM(ESITI_QUESTIONARI!A1835))</f>
        <v/>
      </c>
      <c r="B1835" t="str">
        <f t="shared" si="29"/>
        <v/>
      </c>
      <c r="C1835" t="str">
        <f>IF(ESITI_QUESTIONARI!C1835="","",TRIM(ESITI_QUESTIONARI!C1835))</f>
        <v/>
      </c>
      <c r="D1835" t="str">
        <f>IFERROR(UPPER(TRIM(ESITI_QUESTIONARI!U1835)),"")</f>
        <v/>
      </c>
      <c r="E1835" t="str">
        <f>IFERROR(UPPER(TRIM(ESITI_QUESTIONARI!Y1835)),"")</f>
        <v/>
      </c>
      <c r="F1835" t="str">
        <f>IFERROR(UPPER(TRIM(ESITI_QUESTIONARI!AE1835)),"")</f>
        <v/>
      </c>
      <c r="G1835" t="str">
        <f>IFERROR(UPPER(TRIM(ESITI_QUESTIONARI!AI1835)),"")</f>
        <v/>
      </c>
      <c r="H1835" s="8" t="str">
        <f>IF(C1835="","",IF(ISERROR(AVERAGE(ESITI_QUESTIONARI!N1835:T1835,ESITI_QUESTIONARI!V1835:X1835,ESITI_QUESTIONARI!Z1835:AD1835,ESITI_QUESTIONARI!AF1835:AH1835,ESITI_QUESTIONARI!AJ1835:AL1835,ESITI_QUESTIONARI!AN1835,ESITI_QUESTIONARI!AQ1835)),"NON RISPONDE",AVERAGE(ESITI_QUESTIONARI!N1835:T1835,ESITI_QUESTIONARI!V1835:X1835,ESITI_QUESTIONARI!Z1835:AD1835,ESITI_QUESTIONARI!AF1835:AH1835,ESITI_QUESTIONARI!AJ1835:AL1835,ESITI_QUESTIONARI!AN1835,ESITI_QUESTIONARI!AQ1835)))</f>
        <v/>
      </c>
    </row>
    <row r="1836" spans="1:8">
      <c r="A1836" t="str">
        <f>IF(ESITI_QUESTIONARI!A1836="","",TRIM(ESITI_QUESTIONARI!A1836))</f>
        <v/>
      </c>
      <c r="B1836" t="str">
        <f t="shared" si="29"/>
        <v/>
      </c>
      <c r="C1836" t="str">
        <f>IF(ESITI_QUESTIONARI!C1836="","",TRIM(ESITI_QUESTIONARI!C1836))</f>
        <v/>
      </c>
      <c r="D1836" t="str">
        <f>IFERROR(UPPER(TRIM(ESITI_QUESTIONARI!U1836)),"")</f>
        <v/>
      </c>
      <c r="E1836" t="str">
        <f>IFERROR(UPPER(TRIM(ESITI_QUESTIONARI!Y1836)),"")</f>
        <v/>
      </c>
      <c r="F1836" t="str">
        <f>IFERROR(UPPER(TRIM(ESITI_QUESTIONARI!AE1836)),"")</f>
        <v/>
      </c>
      <c r="G1836" t="str">
        <f>IFERROR(UPPER(TRIM(ESITI_QUESTIONARI!AI1836)),"")</f>
        <v/>
      </c>
      <c r="H1836" s="8" t="str">
        <f>IF(C1836="","",IF(ISERROR(AVERAGE(ESITI_QUESTIONARI!N1836:T1836,ESITI_QUESTIONARI!V1836:X1836,ESITI_QUESTIONARI!Z1836:AD1836,ESITI_QUESTIONARI!AF1836:AH1836,ESITI_QUESTIONARI!AJ1836:AL1836,ESITI_QUESTIONARI!AN1836,ESITI_QUESTIONARI!AQ1836)),"NON RISPONDE",AVERAGE(ESITI_QUESTIONARI!N1836:T1836,ESITI_QUESTIONARI!V1836:X1836,ESITI_QUESTIONARI!Z1836:AD1836,ESITI_QUESTIONARI!AF1836:AH1836,ESITI_QUESTIONARI!AJ1836:AL1836,ESITI_QUESTIONARI!AN1836,ESITI_QUESTIONARI!AQ1836)))</f>
        <v/>
      </c>
    </row>
    <row r="1837" spans="1:8">
      <c r="A1837" t="str">
        <f>IF(ESITI_QUESTIONARI!A1837="","",TRIM(ESITI_QUESTIONARI!A1837))</f>
        <v/>
      </c>
      <c r="B1837" t="str">
        <f t="shared" si="29"/>
        <v/>
      </c>
      <c r="C1837" t="str">
        <f>IF(ESITI_QUESTIONARI!C1837="","",TRIM(ESITI_QUESTIONARI!C1837))</f>
        <v/>
      </c>
      <c r="D1837" t="str">
        <f>IFERROR(UPPER(TRIM(ESITI_QUESTIONARI!U1837)),"")</f>
        <v/>
      </c>
      <c r="E1837" t="str">
        <f>IFERROR(UPPER(TRIM(ESITI_QUESTIONARI!Y1837)),"")</f>
        <v/>
      </c>
      <c r="F1837" t="str">
        <f>IFERROR(UPPER(TRIM(ESITI_QUESTIONARI!AE1837)),"")</f>
        <v/>
      </c>
      <c r="G1837" t="str">
        <f>IFERROR(UPPER(TRIM(ESITI_QUESTIONARI!AI1837)),"")</f>
        <v/>
      </c>
      <c r="H1837" s="8" t="str">
        <f>IF(C1837="","",IF(ISERROR(AVERAGE(ESITI_QUESTIONARI!N1837:T1837,ESITI_QUESTIONARI!V1837:X1837,ESITI_QUESTIONARI!Z1837:AD1837,ESITI_QUESTIONARI!AF1837:AH1837,ESITI_QUESTIONARI!AJ1837:AL1837,ESITI_QUESTIONARI!AN1837,ESITI_QUESTIONARI!AQ1837)),"NON RISPONDE",AVERAGE(ESITI_QUESTIONARI!N1837:T1837,ESITI_QUESTIONARI!V1837:X1837,ESITI_QUESTIONARI!Z1837:AD1837,ESITI_QUESTIONARI!AF1837:AH1837,ESITI_QUESTIONARI!AJ1837:AL1837,ESITI_QUESTIONARI!AN1837,ESITI_QUESTIONARI!AQ1837)))</f>
        <v/>
      </c>
    </row>
    <row r="1838" spans="1:8">
      <c r="A1838" t="str">
        <f>IF(ESITI_QUESTIONARI!A1838="","",TRIM(ESITI_QUESTIONARI!A1838))</f>
        <v/>
      </c>
      <c r="B1838" t="str">
        <f t="shared" si="29"/>
        <v/>
      </c>
      <c r="C1838" t="str">
        <f>IF(ESITI_QUESTIONARI!C1838="","",TRIM(ESITI_QUESTIONARI!C1838))</f>
        <v/>
      </c>
      <c r="D1838" t="str">
        <f>IFERROR(UPPER(TRIM(ESITI_QUESTIONARI!U1838)),"")</f>
        <v/>
      </c>
      <c r="E1838" t="str">
        <f>IFERROR(UPPER(TRIM(ESITI_QUESTIONARI!Y1838)),"")</f>
        <v/>
      </c>
      <c r="F1838" t="str">
        <f>IFERROR(UPPER(TRIM(ESITI_QUESTIONARI!AE1838)),"")</f>
        <v/>
      </c>
      <c r="G1838" t="str">
        <f>IFERROR(UPPER(TRIM(ESITI_QUESTIONARI!AI1838)),"")</f>
        <v/>
      </c>
      <c r="H1838" s="8" t="str">
        <f>IF(C1838="","",IF(ISERROR(AVERAGE(ESITI_QUESTIONARI!N1838:T1838,ESITI_QUESTIONARI!V1838:X1838,ESITI_QUESTIONARI!Z1838:AD1838,ESITI_QUESTIONARI!AF1838:AH1838,ESITI_QUESTIONARI!AJ1838:AL1838,ESITI_QUESTIONARI!AN1838,ESITI_QUESTIONARI!AQ1838)),"NON RISPONDE",AVERAGE(ESITI_QUESTIONARI!N1838:T1838,ESITI_QUESTIONARI!V1838:X1838,ESITI_QUESTIONARI!Z1838:AD1838,ESITI_QUESTIONARI!AF1838:AH1838,ESITI_QUESTIONARI!AJ1838:AL1838,ESITI_QUESTIONARI!AN1838,ESITI_QUESTIONARI!AQ1838)))</f>
        <v/>
      </c>
    </row>
    <row r="1839" spans="1:8">
      <c r="A1839" t="str">
        <f>IF(ESITI_QUESTIONARI!A1839="","",TRIM(ESITI_QUESTIONARI!A1839))</f>
        <v/>
      </c>
      <c r="B1839" t="str">
        <f t="shared" si="29"/>
        <v/>
      </c>
      <c r="C1839" t="str">
        <f>IF(ESITI_QUESTIONARI!C1839="","",TRIM(ESITI_QUESTIONARI!C1839))</f>
        <v/>
      </c>
      <c r="D1839" t="str">
        <f>IFERROR(UPPER(TRIM(ESITI_QUESTIONARI!U1839)),"")</f>
        <v/>
      </c>
      <c r="E1839" t="str">
        <f>IFERROR(UPPER(TRIM(ESITI_QUESTIONARI!Y1839)),"")</f>
        <v/>
      </c>
      <c r="F1839" t="str">
        <f>IFERROR(UPPER(TRIM(ESITI_QUESTIONARI!AE1839)),"")</f>
        <v/>
      </c>
      <c r="G1839" t="str">
        <f>IFERROR(UPPER(TRIM(ESITI_QUESTIONARI!AI1839)),"")</f>
        <v/>
      </c>
      <c r="H1839" s="8" t="str">
        <f>IF(C1839="","",IF(ISERROR(AVERAGE(ESITI_QUESTIONARI!N1839:T1839,ESITI_QUESTIONARI!V1839:X1839,ESITI_QUESTIONARI!Z1839:AD1839,ESITI_QUESTIONARI!AF1839:AH1839,ESITI_QUESTIONARI!AJ1839:AL1839,ESITI_QUESTIONARI!AN1839,ESITI_QUESTIONARI!AQ1839)),"NON RISPONDE",AVERAGE(ESITI_QUESTIONARI!N1839:T1839,ESITI_QUESTIONARI!V1839:X1839,ESITI_QUESTIONARI!Z1839:AD1839,ESITI_QUESTIONARI!AF1839:AH1839,ESITI_QUESTIONARI!AJ1839:AL1839,ESITI_QUESTIONARI!AN1839,ESITI_QUESTIONARI!AQ1839)))</f>
        <v/>
      </c>
    </row>
    <row r="1840" spans="1:8">
      <c r="A1840" t="str">
        <f>IF(ESITI_QUESTIONARI!A1840="","",TRIM(ESITI_QUESTIONARI!A1840))</f>
        <v/>
      </c>
      <c r="B1840" t="str">
        <f t="shared" si="29"/>
        <v/>
      </c>
      <c r="C1840" t="str">
        <f>IF(ESITI_QUESTIONARI!C1840="","",TRIM(ESITI_QUESTIONARI!C1840))</f>
        <v/>
      </c>
      <c r="D1840" t="str">
        <f>IFERROR(UPPER(TRIM(ESITI_QUESTIONARI!U1840)),"")</f>
        <v/>
      </c>
      <c r="E1840" t="str">
        <f>IFERROR(UPPER(TRIM(ESITI_QUESTIONARI!Y1840)),"")</f>
        <v/>
      </c>
      <c r="F1840" t="str">
        <f>IFERROR(UPPER(TRIM(ESITI_QUESTIONARI!AE1840)),"")</f>
        <v/>
      </c>
      <c r="G1840" t="str">
        <f>IFERROR(UPPER(TRIM(ESITI_QUESTIONARI!AI1840)),"")</f>
        <v/>
      </c>
      <c r="H1840" s="8" t="str">
        <f>IF(C1840="","",IF(ISERROR(AVERAGE(ESITI_QUESTIONARI!N1840:T1840,ESITI_QUESTIONARI!V1840:X1840,ESITI_QUESTIONARI!Z1840:AD1840,ESITI_QUESTIONARI!AF1840:AH1840,ESITI_QUESTIONARI!AJ1840:AL1840,ESITI_QUESTIONARI!AN1840,ESITI_QUESTIONARI!AQ1840)),"NON RISPONDE",AVERAGE(ESITI_QUESTIONARI!N1840:T1840,ESITI_QUESTIONARI!V1840:X1840,ESITI_QUESTIONARI!Z1840:AD1840,ESITI_QUESTIONARI!AF1840:AH1840,ESITI_QUESTIONARI!AJ1840:AL1840,ESITI_QUESTIONARI!AN1840,ESITI_QUESTIONARI!AQ1840)))</f>
        <v/>
      </c>
    </row>
    <row r="1841" spans="1:8">
      <c r="A1841" t="str">
        <f>IF(ESITI_QUESTIONARI!A1841="","",TRIM(ESITI_QUESTIONARI!A1841))</f>
        <v/>
      </c>
      <c r="B1841" t="str">
        <f t="shared" si="29"/>
        <v/>
      </c>
      <c r="C1841" t="str">
        <f>IF(ESITI_QUESTIONARI!C1841="","",TRIM(ESITI_QUESTIONARI!C1841))</f>
        <v/>
      </c>
      <c r="D1841" t="str">
        <f>IFERROR(UPPER(TRIM(ESITI_QUESTIONARI!U1841)),"")</f>
        <v/>
      </c>
      <c r="E1841" t="str">
        <f>IFERROR(UPPER(TRIM(ESITI_QUESTIONARI!Y1841)),"")</f>
        <v/>
      </c>
      <c r="F1841" t="str">
        <f>IFERROR(UPPER(TRIM(ESITI_QUESTIONARI!AE1841)),"")</f>
        <v/>
      </c>
      <c r="G1841" t="str">
        <f>IFERROR(UPPER(TRIM(ESITI_QUESTIONARI!AI1841)),"")</f>
        <v/>
      </c>
      <c r="H1841" s="8" t="str">
        <f>IF(C1841="","",IF(ISERROR(AVERAGE(ESITI_QUESTIONARI!N1841:T1841,ESITI_QUESTIONARI!V1841:X1841,ESITI_QUESTIONARI!Z1841:AD1841,ESITI_QUESTIONARI!AF1841:AH1841,ESITI_QUESTIONARI!AJ1841:AL1841,ESITI_QUESTIONARI!AN1841,ESITI_QUESTIONARI!AQ1841)),"NON RISPONDE",AVERAGE(ESITI_QUESTIONARI!N1841:T1841,ESITI_QUESTIONARI!V1841:X1841,ESITI_QUESTIONARI!Z1841:AD1841,ESITI_QUESTIONARI!AF1841:AH1841,ESITI_QUESTIONARI!AJ1841:AL1841,ESITI_QUESTIONARI!AN1841,ESITI_QUESTIONARI!AQ1841)))</f>
        <v/>
      </c>
    </row>
    <row r="1842" spans="1:8">
      <c r="A1842" t="str">
        <f>IF(ESITI_QUESTIONARI!A1842="","",TRIM(ESITI_QUESTIONARI!A1842))</f>
        <v/>
      </c>
      <c r="B1842" t="str">
        <f t="shared" si="29"/>
        <v/>
      </c>
      <c r="C1842" t="str">
        <f>IF(ESITI_QUESTIONARI!C1842="","",TRIM(ESITI_QUESTIONARI!C1842))</f>
        <v/>
      </c>
      <c r="D1842" t="str">
        <f>IFERROR(UPPER(TRIM(ESITI_QUESTIONARI!U1842)),"")</f>
        <v/>
      </c>
      <c r="E1842" t="str">
        <f>IFERROR(UPPER(TRIM(ESITI_QUESTIONARI!Y1842)),"")</f>
        <v/>
      </c>
      <c r="F1842" t="str">
        <f>IFERROR(UPPER(TRIM(ESITI_QUESTIONARI!AE1842)),"")</f>
        <v/>
      </c>
      <c r="G1842" t="str">
        <f>IFERROR(UPPER(TRIM(ESITI_QUESTIONARI!AI1842)),"")</f>
        <v/>
      </c>
      <c r="H1842" s="8" t="str">
        <f>IF(C1842="","",IF(ISERROR(AVERAGE(ESITI_QUESTIONARI!N1842:T1842,ESITI_QUESTIONARI!V1842:X1842,ESITI_QUESTIONARI!Z1842:AD1842,ESITI_QUESTIONARI!AF1842:AH1842,ESITI_QUESTIONARI!AJ1842:AL1842,ESITI_QUESTIONARI!AN1842,ESITI_QUESTIONARI!AQ1842)),"NON RISPONDE",AVERAGE(ESITI_QUESTIONARI!N1842:T1842,ESITI_QUESTIONARI!V1842:X1842,ESITI_QUESTIONARI!Z1842:AD1842,ESITI_QUESTIONARI!AF1842:AH1842,ESITI_QUESTIONARI!AJ1842:AL1842,ESITI_QUESTIONARI!AN1842,ESITI_QUESTIONARI!AQ1842)))</f>
        <v/>
      </c>
    </row>
    <row r="1843" spans="1:8">
      <c r="A1843" t="str">
        <f>IF(ESITI_QUESTIONARI!A1843="","",TRIM(ESITI_QUESTIONARI!A1843))</f>
        <v/>
      </c>
      <c r="B1843" t="str">
        <f t="shared" si="29"/>
        <v/>
      </c>
      <c r="C1843" t="str">
        <f>IF(ESITI_QUESTIONARI!C1843="","",TRIM(ESITI_QUESTIONARI!C1843))</f>
        <v/>
      </c>
      <c r="D1843" t="str">
        <f>IFERROR(UPPER(TRIM(ESITI_QUESTIONARI!U1843)),"")</f>
        <v/>
      </c>
      <c r="E1843" t="str">
        <f>IFERROR(UPPER(TRIM(ESITI_QUESTIONARI!Y1843)),"")</f>
        <v/>
      </c>
      <c r="F1843" t="str">
        <f>IFERROR(UPPER(TRIM(ESITI_QUESTIONARI!AE1843)),"")</f>
        <v/>
      </c>
      <c r="G1843" t="str">
        <f>IFERROR(UPPER(TRIM(ESITI_QUESTIONARI!AI1843)),"")</f>
        <v/>
      </c>
      <c r="H1843" s="8" t="str">
        <f>IF(C1843="","",IF(ISERROR(AVERAGE(ESITI_QUESTIONARI!N1843:T1843,ESITI_QUESTIONARI!V1843:X1843,ESITI_QUESTIONARI!Z1843:AD1843,ESITI_QUESTIONARI!AF1843:AH1843,ESITI_QUESTIONARI!AJ1843:AL1843,ESITI_QUESTIONARI!AN1843,ESITI_QUESTIONARI!AQ1843)),"NON RISPONDE",AVERAGE(ESITI_QUESTIONARI!N1843:T1843,ESITI_QUESTIONARI!V1843:X1843,ESITI_QUESTIONARI!Z1843:AD1843,ESITI_QUESTIONARI!AF1843:AH1843,ESITI_QUESTIONARI!AJ1843:AL1843,ESITI_QUESTIONARI!AN1843,ESITI_QUESTIONARI!AQ1843)))</f>
        <v/>
      </c>
    </row>
    <row r="1844" spans="1:8">
      <c r="A1844" t="str">
        <f>IF(ESITI_QUESTIONARI!A1844="","",TRIM(ESITI_QUESTIONARI!A1844))</f>
        <v/>
      </c>
      <c r="B1844" t="str">
        <f t="shared" si="29"/>
        <v/>
      </c>
      <c r="C1844" t="str">
        <f>IF(ESITI_QUESTIONARI!C1844="","",TRIM(ESITI_QUESTIONARI!C1844))</f>
        <v/>
      </c>
      <c r="D1844" t="str">
        <f>IFERROR(UPPER(TRIM(ESITI_QUESTIONARI!U1844)),"")</f>
        <v/>
      </c>
      <c r="E1844" t="str">
        <f>IFERROR(UPPER(TRIM(ESITI_QUESTIONARI!Y1844)),"")</f>
        <v/>
      </c>
      <c r="F1844" t="str">
        <f>IFERROR(UPPER(TRIM(ESITI_QUESTIONARI!AE1844)),"")</f>
        <v/>
      </c>
      <c r="G1844" t="str">
        <f>IFERROR(UPPER(TRIM(ESITI_QUESTIONARI!AI1844)),"")</f>
        <v/>
      </c>
      <c r="H1844" s="8" t="str">
        <f>IF(C1844="","",IF(ISERROR(AVERAGE(ESITI_QUESTIONARI!N1844:T1844,ESITI_QUESTIONARI!V1844:X1844,ESITI_QUESTIONARI!Z1844:AD1844,ESITI_QUESTIONARI!AF1844:AH1844,ESITI_QUESTIONARI!AJ1844:AL1844,ESITI_QUESTIONARI!AN1844,ESITI_QUESTIONARI!AQ1844)),"NON RISPONDE",AVERAGE(ESITI_QUESTIONARI!N1844:T1844,ESITI_QUESTIONARI!V1844:X1844,ESITI_QUESTIONARI!Z1844:AD1844,ESITI_QUESTIONARI!AF1844:AH1844,ESITI_QUESTIONARI!AJ1844:AL1844,ESITI_QUESTIONARI!AN1844,ESITI_QUESTIONARI!AQ1844)))</f>
        <v/>
      </c>
    </row>
    <row r="1845" spans="1:8">
      <c r="A1845" t="str">
        <f>IF(ESITI_QUESTIONARI!A1845="","",TRIM(ESITI_QUESTIONARI!A1845))</f>
        <v/>
      </c>
      <c r="B1845" t="str">
        <f t="shared" si="29"/>
        <v/>
      </c>
      <c r="C1845" t="str">
        <f>IF(ESITI_QUESTIONARI!C1845="","",TRIM(ESITI_QUESTIONARI!C1845))</f>
        <v/>
      </c>
      <c r="D1845" t="str">
        <f>IFERROR(UPPER(TRIM(ESITI_QUESTIONARI!U1845)),"")</f>
        <v/>
      </c>
      <c r="E1845" t="str">
        <f>IFERROR(UPPER(TRIM(ESITI_QUESTIONARI!Y1845)),"")</f>
        <v/>
      </c>
      <c r="F1845" t="str">
        <f>IFERROR(UPPER(TRIM(ESITI_QUESTIONARI!AE1845)),"")</f>
        <v/>
      </c>
      <c r="G1845" t="str">
        <f>IFERROR(UPPER(TRIM(ESITI_QUESTIONARI!AI1845)),"")</f>
        <v/>
      </c>
      <c r="H1845" s="8" t="str">
        <f>IF(C1845="","",IF(ISERROR(AVERAGE(ESITI_QUESTIONARI!N1845:T1845,ESITI_QUESTIONARI!V1845:X1845,ESITI_QUESTIONARI!Z1845:AD1845,ESITI_QUESTIONARI!AF1845:AH1845,ESITI_QUESTIONARI!AJ1845:AL1845,ESITI_QUESTIONARI!AN1845,ESITI_QUESTIONARI!AQ1845)),"NON RISPONDE",AVERAGE(ESITI_QUESTIONARI!N1845:T1845,ESITI_QUESTIONARI!V1845:X1845,ESITI_QUESTIONARI!Z1845:AD1845,ESITI_QUESTIONARI!AF1845:AH1845,ESITI_QUESTIONARI!AJ1845:AL1845,ESITI_QUESTIONARI!AN1845,ESITI_QUESTIONARI!AQ1845)))</f>
        <v/>
      </c>
    </row>
    <row r="1846" spans="1:8">
      <c r="A1846" t="str">
        <f>IF(ESITI_QUESTIONARI!A1846="","",TRIM(ESITI_QUESTIONARI!A1846))</f>
        <v/>
      </c>
      <c r="B1846" t="str">
        <f t="shared" si="29"/>
        <v/>
      </c>
      <c r="C1846" t="str">
        <f>IF(ESITI_QUESTIONARI!C1846="","",TRIM(ESITI_QUESTIONARI!C1846))</f>
        <v/>
      </c>
      <c r="D1846" t="str">
        <f>IFERROR(UPPER(TRIM(ESITI_QUESTIONARI!U1846)),"")</f>
        <v/>
      </c>
      <c r="E1846" t="str">
        <f>IFERROR(UPPER(TRIM(ESITI_QUESTIONARI!Y1846)),"")</f>
        <v/>
      </c>
      <c r="F1846" t="str">
        <f>IFERROR(UPPER(TRIM(ESITI_QUESTIONARI!AE1846)),"")</f>
        <v/>
      </c>
      <c r="G1846" t="str">
        <f>IFERROR(UPPER(TRIM(ESITI_QUESTIONARI!AI1846)),"")</f>
        <v/>
      </c>
      <c r="H1846" s="8" t="str">
        <f>IF(C1846="","",IF(ISERROR(AVERAGE(ESITI_QUESTIONARI!N1846:T1846,ESITI_QUESTIONARI!V1846:X1846,ESITI_QUESTIONARI!Z1846:AD1846,ESITI_QUESTIONARI!AF1846:AH1846,ESITI_QUESTIONARI!AJ1846:AL1846,ESITI_QUESTIONARI!AN1846,ESITI_QUESTIONARI!AQ1846)),"NON RISPONDE",AVERAGE(ESITI_QUESTIONARI!N1846:T1846,ESITI_QUESTIONARI!V1846:X1846,ESITI_QUESTIONARI!Z1846:AD1846,ESITI_QUESTIONARI!AF1846:AH1846,ESITI_QUESTIONARI!AJ1846:AL1846,ESITI_QUESTIONARI!AN1846,ESITI_QUESTIONARI!AQ1846)))</f>
        <v/>
      </c>
    </row>
    <row r="1847" spans="1:8">
      <c r="A1847" t="str">
        <f>IF(ESITI_QUESTIONARI!A1847="","",TRIM(ESITI_QUESTIONARI!A1847))</f>
        <v/>
      </c>
      <c r="B1847" t="str">
        <f t="shared" si="29"/>
        <v/>
      </c>
      <c r="C1847" t="str">
        <f>IF(ESITI_QUESTIONARI!C1847="","",TRIM(ESITI_QUESTIONARI!C1847))</f>
        <v/>
      </c>
      <c r="D1847" t="str">
        <f>IFERROR(UPPER(TRIM(ESITI_QUESTIONARI!U1847)),"")</f>
        <v/>
      </c>
      <c r="E1847" t="str">
        <f>IFERROR(UPPER(TRIM(ESITI_QUESTIONARI!Y1847)),"")</f>
        <v/>
      </c>
      <c r="F1847" t="str">
        <f>IFERROR(UPPER(TRIM(ESITI_QUESTIONARI!AE1847)),"")</f>
        <v/>
      </c>
      <c r="G1847" t="str">
        <f>IFERROR(UPPER(TRIM(ESITI_QUESTIONARI!AI1847)),"")</f>
        <v/>
      </c>
      <c r="H1847" s="8" t="str">
        <f>IF(C1847="","",IF(ISERROR(AVERAGE(ESITI_QUESTIONARI!N1847:T1847,ESITI_QUESTIONARI!V1847:X1847,ESITI_QUESTIONARI!Z1847:AD1847,ESITI_QUESTIONARI!AF1847:AH1847,ESITI_QUESTIONARI!AJ1847:AL1847,ESITI_QUESTIONARI!AN1847,ESITI_QUESTIONARI!AQ1847)),"NON RISPONDE",AVERAGE(ESITI_QUESTIONARI!N1847:T1847,ESITI_QUESTIONARI!V1847:X1847,ESITI_QUESTIONARI!Z1847:AD1847,ESITI_QUESTIONARI!AF1847:AH1847,ESITI_QUESTIONARI!AJ1847:AL1847,ESITI_QUESTIONARI!AN1847,ESITI_QUESTIONARI!AQ1847)))</f>
        <v/>
      </c>
    </row>
    <row r="1848" spans="1:8">
      <c r="A1848" t="str">
        <f>IF(ESITI_QUESTIONARI!A1848="","",TRIM(ESITI_QUESTIONARI!A1848))</f>
        <v/>
      </c>
      <c r="B1848" t="str">
        <f t="shared" si="29"/>
        <v/>
      </c>
      <c r="C1848" t="str">
        <f>IF(ESITI_QUESTIONARI!C1848="","",TRIM(ESITI_QUESTIONARI!C1848))</f>
        <v/>
      </c>
      <c r="D1848" t="str">
        <f>IFERROR(UPPER(TRIM(ESITI_QUESTIONARI!U1848)),"")</f>
        <v/>
      </c>
      <c r="E1848" t="str">
        <f>IFERROR(UPPER(TRIM(ESITI_QUESTIONARI!Y1848)),"")</f>
        <v/>
      </c>
      <c r="F1848" t="str">
        <f>IFERROR(UPPER(TRIM(ESITI_QUESTIONARI!AE1848)),"")</f>
        <v/>
      </c>
      <c r="G1848" t="str">
        <f>IFERROR(UPPER(TRIM(ESITI_QUESTIONARI!AI1848)),"")</f>
        <v/>
      </c>
      <c r="H1848" s="8" t="str">
        <f>IF(C1848="","",IF(ISERROR(AVERAGE(ESITI_QUESTIONARI!N1848:T1848,ESITI_QUESTIONARI!V1848:X1848,ESITI_QUESTIONARI!Z1848:AD1848,ESITI_QUESTIONARI!AF1848:AH1848,ESITI_QUESTIONARI!AJ1848:AL1848,ESITI_QUESTIONARI!AN1848,ESITI_QUESTIONARI!AQ1848)),"NON RISPONDE",AVERAGE(ESITI_QUESTIONARI!N1848:T1848,ESITI_QUESTIONARI!V1848:X1848,ESITI_QUESTIONARI!Z1848:AD1848,ESITI_QUESTIONARI!AF1848:AH1848,ESITI_QUESTIONARI!AJ1848:AL1848,ESITI_QUESTIONARI!AN1848,ESITI_QUESTIONARI!AQ1848)))</f>
        <v/>
      </c>
    </row>
    <row r="1849" spans="1:8">
      <c r="A1849" t="str">
        <f>IF(ESITI_QUESTIONARI!A1849="","",TRIM(ESITI_QUESTIONARI!A1849))</f>
        <v/>
      </c>
      <c r="B1849" t="str">
        <f t="shared" si="29"/>
        <v/>
      </c>
      <c r="C1849" t="str">
        <f>IF(ESITI_QUESTIONARI!C1849="","",TRIM(ESITI_QUESTIONARI!C1849))</f>
        <v/>
      </c>
      <c r="D1849" t="str">
        <f>IFERROR(UPPER(TRIM(ESITI_QUESTIONARI!U1849)),"")</f>
        <v/>
      </c>
      <c r="E1849" t="str">
        <f>IFERROR(UPPER(TRIM(ESITI_QUESTIONARI!Y1849)),"")</f>
        <v/>
      </c>
      <c r="F1849" t="str">
        <f>IFERROR(UPPER(TRIM(ESITI_QUESTIONARI!AE1849)),"")</f>
        <v/>
      </c>
      <c r="G1849" t="str">
        <f>IFERROR(UPPER(TRIM(ESITI_QUESTIONARI!AI1849)),"")</f>
        <v/>
      </c>
      <c r="H1849" s="8" t="str">
        <f>IF(C1849="","",IF(ISERROR(AVERAGE(ESITI_QUESTIONARI!N1849:T1849,ESITI_QUESTIONARI!V1849:X1849,ESITI_QUESTIONARI!Z1849:AD1849,ESITI_QUESTIONARI!AF1849:AH1849,ESITI_QUESTIONARI!AJ1849:AL1849,ESITI_QUESTIONARI!AN1849,ESITI_QUESTIONARI!AQ1849)),"NON RISPONDE",AVERAGE(ESITI_QUESTIONARI!N1849:T1849,ESITI_QUESTIONARI!V1849:X1849,ESITI_QUESTIONARI!Z1849:AD1849,ESITI_QUESTIONARI!AF1849:AH1849,ESITI_QUESTIONARI!AJ1849:AL1849,ESITI_QUESTIONARI!AN1849,ESITI_QUESTIONARI!AQ1849)))</f>
        <v/>
      </c>
    </row>
    <row r="1850" spans="1:8">
      <c r="A1850" t="str">
        <f>IF(ESITI_QUESTIONARI!A1850="","",TRIM(ESITI_QUESTIONARI!A1850))</f>
        <v/>
      </c>
      <c r="B1850" t="str">
        <f t="shared" si="29"/>
        <v/>
      </c>
      <c r="C1850" t="str">
        <f>IF(ESITI_QUESTIONARI!C1850="","",TRIM(ESITI_QUESTIONARI!C1850))</f>
        <v/>
      </c>
      <c r="D1850" t="str">
        <f>IFERROR(UPPER(TRIM(ESITI_QUESTIONARI!U1850)),"")</f>
        <v/>
      </c>
      <c r="E1850" t="str">
        <f>IFERROR(UPPER(TRIM(ESITI_QUESTIONARI!Y1850)),"")</f>
        <v/>
      </c>
      <c r="F1850" t="str">
        <f>IFERROR(UPPER(TRIM(ESITI_QUESTIONARI!AE1850)),"")</f>
        <v/>
      </c>
      <c r="G1850" t="str">
        <f>IFERROR(UPPER(TRIM(ESITI_QUESTIONARI!AI1850)),"")</f>
        <v/>
      </c>
      <c r="H1850" s="8" t="str">
        <f>IF(C1850="","",IF(ISERROR(AVERAGE(ESITI_QUESTIONARI!N1850:T1850,ESITI_QUESTIONARI!V1850:X1850,ESITI_QUESTIONARI!Z1850:AD1850,ESITI_QUESTIONARI!AF1850:AH1850,ESITI_QUESTIONARI!AJ1850:AL1850,ESITI_QUESTIONARI!AN1850,ESITI_QUESTIONARI!AQ1850)),"NON RISPONDE",AVERAGE(ESITI_QUESTIONARI!N1850:T1850,ESITI_QUESTIONARI!V1850:X1850,ESITI_QUESTIONARI!Z1850:AD1850,ESITI_QUESTIONARI!AF1850:AH1850,ESITI_QUESTIONARI!AJ1850:AL1850,ESITI_QUESTIONARI!AN1850,ESITI_QUESTIONARI!AQ1850)))</f>
        <v/>
      </c>
    </row>
    <row r="1851" spans="1:8">
      <c r="A1851" t="str">
        <f>IF(ESITI_QUESTIONARI!A1851="","",TRIM(ESITI_QUESTIONARI!A1851))</f>
        <v/>
      </c>
      <c r="B1851" t="str">
        <f t="shared" si="29"/>
        <v/>
      </c>
      <c r="C1851" t="str">
        <f>IF(ESITI_QUESTIONARI!C1851="","",TRIM(ESITI_QUESTIONARI!C1851))</f>
        <v/>
      </c>
      <c r="D1851" t="str">
        <f>IFERROR(UPPER(TRIM(ESITI_QUESTIONARI!U1851)),"")</f>
        <v/>
      </c>
      <c r="E1851" t="str">
        <f>IFERROR(UPPER(TRIM(ESITI_QUESTIONARI!Y1851)),"")</f>
        <v/>
      </c>
      <c r="F1851" t="str">
        <f>IFERROR(UPPER(TRIM(ESITI_QUESTIONARI!AE1851)),"")</f>
        <v/>
      </c>
      <c r="G1851" t="str">
        <f>IFERROR(UPPER(TRIM(ESITI_QUESTIONARI!AI1851)),"")</f>
        <v/>
      </c>
      <c r="H1851" s="8" t="str">
        <f>IF(C1851="","",IF(ISERROR(AVERAGE(ESITI_QUESTIONARI!N1851:T1851,ESITI_QUESTIONARI!V1851:X1851,ESITI_QUESTIONARI!Z1851:AD1851,ESITI_QUESTIONARI!AF1851:AH1851,ESITI_QUESTIONARI!AJ1851:AL1851,ESITI_QUESTIONARI!AN1851,ESITI_QUESTIONARI!AQ1851)),"NON RISPONDE",AVERAGE(ESITI_QUESTIONARI!N1851:T1851,ESITI_QUESTIONARI!V1851:X1851,ESITI_QUESTIONARI!Z1851:AD1851,ESITI_QUESTIONARI!AF1851:AH1851,ESITI_QUESTIONARI!AJ1851:AL1851,ESITI_QUESTIONARI!AN1851,ESITI_QUESTIONARI!AQ1851)))</f>
        <v/>
      </c>
    </row>
    <row r="1852" spans="1:8">
      <c r="A1852" t="str">
        <f>IF(ESITI_QUESTIONARI!A1852="","",TRIM(ESITI_QUESTIONARI!A1852))</f>
        <v/>
      </c>
      <c r="B1852" t="str">
        <f t="shared" si="29"/>
        <v/>
      </c>
      <c r="C1852" t="str">
        <f>IF(ESITI_QUESTIONARI!C1852="","",TRIM(ESITI_QUESTIONARI!C1852))</f>
        <v/>
      </c>
      <c r="D1852" t="str">
        <f>IFERROR(UPPER(TRIM(ESITI_QUESTIONARI!U1852)),"")</f>
        <v/>
      </c>
      <c r="E1852" t="str">
        <f>IFERROR(UPPER(TRIM(ESITI_QUESTIONARI!Y1852)),"")</f>
        <v/>
      </c>
      <c r="F1852" t="str">
        <f>IFERROR(UPPER(TRIM(ESITI_QUESTIONARI!AE1852)),"")</f>
        <v/>
      </c>
      <c r="G1852" t="str">
        <f>IFERROR(UPPER(TRIM(ESITI_QUESTIONARI!AI1852)),"")</f>
        <v/>
      </c>
      <c r="H1852" s="8" t="str">
        <f>IF(C1852="","",IF(ISERROR(AVERAGE(ESITI_QUESTIONARI!N1852:T1852,ESITI_QUESTIONARI!V1852:X1852,ESITI_QUESTIONARI!Z1852:AD1852,ESITI_QUESTIONARI!AF1852:AH1852,ESITI_QUESTIONARI!AJ1852:AL1852,ESITI_QUESTIONARI!AN1852,ESITI_QUESTIONARI!AQ1852)),"NON RISPONDE",AVERAGE(ESITI_QUESTIONARI!N1852:T1852,ESITI_QUESTIONARI!V1852:X1852,ESITI_QUESTIONARI!Z1852:AD1852,ESITI_QUESTIONARI!AF1852:AH1852,ESITI_QUESTIONARI!AJ1852:AL1852,ESITI_QUESTIONARI!AN1852,ESITI_QUESTIONARI!AQ1852)))</f>
        <v/>
      </c>
    </row>
    <row r="1853" spans="1:8">
      <c r="A1853" t="str">
        <f>IF(ESITI_QUESTIONARI!A1853="","",TRIM(ESITI_QUESTIONARI!A1853))</f>
        <v/>
      </c>
      <c r="B1853" t="str">
        <f t="shared" si="29"/>
        <v/>
      </c>
      <c r="C1853" t="str">
        <f>IF(ESITI_QUESTIONARI!C1853="","",TRIM(ESITI_QUESTIONARI!C1853))</f>
        <v/>
      </c>
      <c r="D1853" t="str">
        <f>IFERROR(UPPER(TRIM(ESITI_QUESTIONARI!U1853)),"")</f>
        <v/>
      </c>
      <c r="E1853" t="str">
        <f>IFERROR(UPPER(TRIM(ESITI_QUESTIONARI!Y1853)),"")</f>
        <v/>
      </c>
      <c r="F1853" t="str">
        <f>IFERROR(UPPER(TRIM(ESITI_QUESTIONARI!AE1853)),"")</f>
        <v/>
      </c>
      <c r="G1853" t="str">
        <f>IFERROR(UPPER(TRIM(ESITI_QUESTIONARI!AI1853)),"")</f>
        <v/>
      </c>
      <c r="H1853" s="8" t="str">
        <f>IF(C1853="","",IF(ISERROR(AVERAGE(ESITI_QUESTIONARI!N1853:T1853,ESITI_QUESTIONARI!V1853:X1853,ESITI_QUESTIONARI!Z1853:AD1853,ESITI_QUESTIONARI!AF1853:AH1853,ESITI_QUESTIONARI!AJ1853:AL1853,ESITI_QUESTIONARI!AN1853,ESITI_QUESTIONARI!AQ1853)),"NON RISPONDE",AVERAGE(ESITI_QUESTIONARI!N1853:T1853,ESITI_QUESTIONARI!V1853:X1853,ESITI_QUESTIONARI!Z1853:AD1853,ESITI_QUESTIONARI!AF1853:AH1853,ESITI_QUESTIONARI!AJ1853:AL1853,ESITI_QUESTIONARI!AN1853,ESITI_QUESTIONARI!AQ1853)))</f>
        <v/>
      </c>
    </row>
    <row r="1854" spans="1:8">
      <c r="A1854" t="str">
        <f>IF(ESITI_QUESTIONARI!A1854="","",TRIM(ESITI_QUESTIONARI!A1854))</f>
        <v/>
      </c>
      <c r="B1854" t="str">
        <f t="shared" si="29"/>
        <v/>
      </c>
      <c r="C1854" t="str">
        <f>IF(ESITI_QUESTIONARI!C1854="","",TRIM(ESITI_QUESTIONARI!C1854))</f>
        <v/>
      </c>
      <c r="D1854" t="str">
        <f>IFERROR(UPPER(TRIM(ESITI_QUESTIONARI!U1854)),"")</f>
        <v/>
      </c>
      <c r="E1854" t="str">
        <f>IFERROR(UPPER(TRIM(ESITI_QUESTIONARI!Y1854)),"")</f>
        <v/>
      </c>
      <c r="F1854" t="str">
        <f>IFERROR(UPPER(TRIM(ESITI_QUESTIONARI!AE1854)),"")</f>
        <v/>
      </c>
      <c r="G1854" t="str">
        <f>IFERROR(UPPER(TRIM(ESITI_QUESTIONARI!AI1854)),"")</f>
        <v/>
      </c>
      <c r="H1854" s="8" t="str">
        <f>IF(C1854="","",IF(ISERROR(AVERAGE(ESITI_QUESTIONARI!N1854:T1854,ESITI_QUESTIONARI!V1854:X1854,ESITI_QUESTIONARI!Z1854:AD1854,ESITI_QUESTIONARI!AF1854:AH1854,ESITI_QUESTIONARI!AJ1854:AL1854,ESITI_QUESTIONARI!AN1854,ESITI_QUESTIONARI!AQ1854)),"NON RISPONDE",AVERAGE(ESITI_QUESTIONARI!N1854:T1854,ESITI_QUESTIONARI!V1854:X1854,ESITI_QUESTIONARI!Z1854:AD1854,ESITI_QUESTIONARI!AF1854:AH1854,ESITI_QUESTIONARI!AJ1854:AL1854,ESITI_QUESTIONARI!AN1854,ESITI_QUESTIONARI!AQ1854)))</f>
        <v/>
      </c>
    </row>
    <row r="1855" spans="1:8">
      <c r="A1855" t="str">
        <f>IF(ESITI_QUESTIONARI!A1855="","",TRIM(ESITI_QUESTIONARI!A1855))</f>
        <v/>
      </c>
      <c r="B1855" t="str">
        <f t="shared" si="29"/>
        <v/>
      </c>
      <c r="C1855" t="str">
        <f>IF(ESITI_QUESTIONARI!C1855="","",TRIM(ESITI_QUESTIONARI!C1855))</f>
        <v/>
      </c>
      <c r="D1855" t="str">
        <f>IFERROR(UPPER(TRIM(ESITI_QUESTIONARI!U1855)),"")</f>
        <v/>
      </c>
      <c r="E1855" t="str">
        <f>IFERROR(UPPER(TRIM(ESITI_QUESTIONARI!Y1855)),"")</f>
        <v/>
      </c>
      <c r="F1855" t="str">
        <f>IFERROR(UPPER(TRIM(ESITI_QUESTIONARI!AE1855)),"")</f>
        <v/>
      </c>
      <c r="G1855" t="str">
        <f>IFERROR(UPPER(TRIM(ESITI_QUESTIONARI!AI1855)),"")</f>
        <v/>
      </c>
      <c r="H1855" s="8" t="str">
        <f>IF(C1855="","",IF(ISERROR(AVERAGE(ESITI_QUESTIONARI!N1855:T1855,ESITI_QUESTIONARI!V1855:X1855,ESITI_QUESTIONARI!Z1855:AD1855,ESITI_QUESTIONARI!AF1855:AH1855,ESITI_QUESTIONARI!AJ1855:AL1855,ESITI_QUESTIONARI!AN1855,ESITI_QUESTIONARI!AQ1855)),"NON RISPONDE",AVERAGE(ESITI_QUESTIONARI!N1855:T1855,ESITI_QUESTIONARI!V1855:X1855,ESITI_QUESTIONARI!Z1855:AD1855,ESITI_QUESTIONARI!AF1855:AH1855,ESITI_QUESTIONARI!AJ1855:AL1855,ESITI_QUESTIONARI!AN1855,ESITI_QUESTIONARI!AQ1855)))</f>
        <v/>
      </c>
    </row>
    <row r="1856" spans="1:8">
      <c r="A1856" t="str">
        <f>IF(ESITI_QUESTIONARI!A1856="","",TRIM(ESITI_QUESTIONARI!A1856))</f>
        <v/>
      </c>
      <c r="B1856" t="str">
        <f t="shared" si="29"/>
        <v/>
      </c>
      <c r="C1856" t="str">
        <f>IF(ESITI_QUESTIONARI!C1856="","",TRIM(ESITI_QUESTIONARI!C1856))</f>
        <v/>
      </c>
      <c r="D1856" t="str">
        <f>IFERROR(UPPER(TRIM(ESITI_QUESTIONARI!U1856)),"")</f>
        <v/>
      </c>
      <c r="E1856" t="str">
        <f>IFERROR(UPPER(TRIM(ESITI_QUESTIONARI!Y1856)),"")</f>
        <v/>
      </c>
      <c r="F1856" t="str">
        <f>IFERROR(UPPER(TRIM(ESITI_QUESTIONARI!AE1856)),"")</f>
        <v/>
      </c>
      <c r="G1856" t="str">
        <f>IFERROR(UPPER(TRIM(ESITI_QUESTIONARI!AI1856)),"")</f>
        <v/>
      </c>
      <c r="H1856" s="8" t="str">
        <f>IF(C1856="","",IF(ISERROR(AVERAGE(ESITI_QUESTIONARI!N1856:T1856,ESITI_QUESTIONARI!V1856:X1856,ESITI_QUESTIONARI!Z1856:AD1856,ESITI_QUESTIONARI!AF1856:AH1856,ESITI_QUESTIONARI!AJ1856:AL1856,ESITI_QUESTIONARI!AN1856,ESITI_QUESTIONARI!AQ1856)),"NON RISPONDE",AVERAGE(ESITI_QUESTIONARI!N1856:T1856,ESITI_QUESTIONARI!V1856:X1856,ESITI_QUESTIONARI!Z1856:AD1856,ESITI_QUESTIONARI!AF1856:AH1856,ESITI_QUESTIONARI!AJ1856:AL1856,ESITI_QUESTIONARI!AN1856,ESITI_QUESTIONARI!AQ1856)))</f>
        <v/>
      </c>
    </row>
    <row r="1857" spans="1:8">
      <c r="A1857" t="str">
        <f>IF(ESITI_QUESTIONARI!A1857="","",TRIM(ESITI_QUESTIONARI!A1857))</f>
        <v/>
      </c>
      <c r="B1857" t="str">
        <f t="shared" si="29"/>
        <v/>
      </c>
      <c r="C1857" t="str">
        <f>IF(ESITI_QUESTIONARI!C1857="","",TRIM(ESITI_QUESTIONARI!C1857))</f>
        <v/>
      </c>
      <c r="D1857" t="str">
        <f>IFERROR(UPPER(TRIM(ESITI_QUESTIONARI!U1857)),"")</f>
        <v/>
      </c>
      <c r="E1857" t="str">
        <f>IFERROR(UPPER(TRIM(ESITI_QUESTIONARI!Y1857)),"")</f>
        <v/>
      </c>
      <c r="F1857" t="str">
        <f>IFERROR(UPPER(TRIM(ESITI_QUESTIONARI!AE1857)),"")</f>
        <v/>
      </c>
      <c r="G1857" t="str">
        <f>IFERROR(UPPER(TRIM(ESITI_QUESTIONARI!AI1857)),"")</f>
        <v/>
      </c>
      <c r="H1857" s="8" t="str">
        <f>IF(C1857="","",IF(ISERROR(AVERAGE(ESITI_QUESTIONARI!N1857:T1857,ESITI_QUESTIONARI!V1857:X1857,ESITI_QUESTIONARI!Z1857:AD1857,ESITI_QUESTIONARI!AF1857:AH1857,ESITI_QUESTIONARI!AJ1857:AL1857,ESITI_QUESTIONARI!AN1857,ESITI_QUESTIONARI!AQ1857)),"NON RISPONDE",AVERAGE(ESITI_QUESTIONARI!N1857:T1857,ESITI_QUESTIONARI!V1857:X1857,ESITI_QUESTIONARI!Z1857:AD1857,ESITI_QUESTIONARI!AF1857:AH1857,ESITI_QUESTIONARI!AJ1857:AL1857,ESITI_QUESTIONARI!AN1857,ESITI_QUESTIONARI!AQ1857)))</f>
        <v/>
      </c>
    </row>
    <row r="1858" spans="1:8">
      <c r="A1858" t="str">
        <f>IF(ESITI_QUESTIONARI!A1858="","",TRIM(ESITI_QUESTIONARI!A1858))</f>
        <v/>
      </c>
      <c r="B1858" t="str">
        <f t="shared" si="29"/>
        <v/>
      </c>
      <c r="C1858" t="str">
        <f>IF(ESITI_QUESTIONARI!C1858="","",TRIM(ESITI_QUESTIONARI!C1858))</f>
        <v/>
      </c>
      <c r="D1858" t="str">
        <f>IFERROR(UPPER(TRIM(ESITI_QUESTIONARI!U1858)),"")</f>
        <v/>
      </c>
      <c r="E1858" t="str">
        <f>IFERROR(UPPER(TRIM(ESITI_QUESTIONARI!Y1858)),"")</f>
        <v/>
      </c>
      <c r="F1858" t="str">
        <f>IFERROR(UPPER(TRIM(ESITI_QUESTIONARI!AE1858)),"")</f>
        <v/>
      </c>
      <c r="G1858" t="str">
        <f>IFERROR(UPPER(TRIM(ESITI_QUESTIONARI!AI1858)),"")</f>
        <v/>
      </c>
      <c r="H1858" s="8" t="str">
        <f>IF(C1858="","",IF(ISERROR(AVERAGE(ESITI_QUESTIONARI!N1858:T1858,ESITI_QUESTIONARI!V1858:X1858,ESITI_QUESTIONARI!Z1858:AD1858,ESITI_QUESTIONARI!AF1858:AH1858,ESITI_QUESTIONARI!AJ1858:AL1858,ESITI_QUESTIONARI!AN1858,ESITI_QUESTIONARI!AQ1858)),"NON RISPONDE",AVERAGE(ESITI_QUESTIONARI!N1858:T1858,ESITI_QUESTIONARI!V1858:X1858,ESITI_QUESTIONARI!Z1858:AD1858,ESITI_QUESTIONARI!AF1858:AH1858,ESITI_QUESTIONARI!AJ1858:AL1858,ESITI_QUESTIONARI!AN1858,ESITI_QUESTIONARI!AQ1858)))</f>
        <v/>
      </c>
    </row>
    <row r="1859" spans="1:8">
      <c r="A1859" t="str">
        <f>IF(ESITI_QUESTIONARI!A1859="","",TRIM(ESITI_QUESTIONARI!A1859))</f>
        <v/>
      </c>
      <c r="B1859" t="str">
        <f t="shared" ref="B1859:B1922" si="30">IF(C1859="","",C1859)</f>
        <v/>
      </c>
      <c r="C1859" t="str">
        <f>IF(ESITI_QUESTIONARI!C1859="","",TRIM(ESITI_QUESTIONARI!C1859))</f>
        <v/>
      </c>
      <c r="D1859" t="str">
        <f>IFERROR(UPPER(TRIM(ESITI_QUESTIONARI!U1859)),"")</f>
        <v/>
      </c>
      <c r="E1859" t="str">
        <f>IFERROR(UPPER(TRIM(ESITI_QUESTIONARI!Y1859)),"")</f>
        <v/>
      </c>
      <c r="F1859" t="str">
        <f>IFERROR(UPPER(TRIM(ESITI_QUESTIONARI!AE1859)),"")</f>
        <v/>
      </c>
      <c r="G1859" t="str">
        <f>IFERROR(UPPER(TRIM(ESITI_QUESTIONARI!AI1859)),"")</f>
        <v/>
      </c>
      <c r="H1859" s="8" t="str">
        <f>IF(C1859="","",IF(ISERROR(AVERAGE(ESITI_QUESTIONARI!N1859:T1859,ESITI_QUESTIONARI!V1859:X1859,ESITI_QUESTIONARI!Z1859:AD1859,ESITI_QUESTIONARI!AF1859:AH1859,ESITI_QUESTIONARI!AJ1859:AL1859,ESITI_QUESTIONARI!AN1859,ESITI_QUESTIONARI!AQ1859)),"NON RISPONDE",AVERAGE(ESITI_QUESTIONARI!N1859:T1859,ESITI_QUESTIONARI!V1859:X1859,ESITI_QUESTIONARI!Z1859:AD1859,ESITI_QUESTIONARI!AF1859:AH1859,ESITI_QUESTIONARI!AJ1859:AL1859,ESITI_QUESTIONARI!AN1859,ESITI_QUESTIONARI!AQ1859)))</f>
        <v/>
      </c>
    </row>
    <row r="1860" spans="1:8">
      <c r="A1860" t="str">
        <f>IF(ESITI_QUESTIONARI!A1860="","",TRIM(ESITI_QUESTIONARI!A1860))</f>
        <v/>
      </c>
      <c r="B1860" t="str">
        <f t="shared" si="30"/>
        <v/>
      </c>
      <c r="C1860" t="str">
        <f>IF(ESITI_QUESTIONARI!C1860="","",TRIM(ESITI_QUESTIONARI!C1860))</f>
        <v/>
      </c>
      <c r="D1860" t="str">
        <f>IFERROR(UPPER(TRIM(ESITI_QUESTIONARI!U1860)),"")</f>
        <v/>
      </c>
      <c r="E1860" t="str">
        <f>IFERROR(UPPER(TRIM(ESITI_QUESTIONARI!Y1860)),"")</f>
        <v/>
      </c>
      <c r="F1860" t="str">
        <f>IFERROR(UPPER(TRIM(ESITI_QUESTIONARI!AE1860)),"")</f>
        <v/>
      </c>
      <c r="G1860" t="str">
        <f>IFERROR(UPPER(TRIM(ESITI_QUESTIONARI!AI1860)),"")</f>
        <v/>
      </c>
      <c r="H1860" s="8" t="str">
        <f>IF(C1860="","",IF(ISERROR(AVERAGE(ESITI_QUESTIONARI!N1860:T1860,ESITI_QUESTIONARI!V1860:X1860,ESITI_QUESTIONARI!Z1860:AD1860,ESITI_QUESTIONARI!AF1860:AH1860,ESITI_QUESTIONARI!AJ1860:AL1860,ESITI_QUESTIONARI!AN1860,ESITI_QUESTIONARI!AQ1860)),"NON RISPONDE",AVERAGE(ESITI_QUESTIONARI!N1860:T1860,ESITI_QUESTIONARI!V1860:X1860,ESITI_QUESTIONARI!Z1860:AD1860,ESITI_QUESTIONARI!AF1860:AH1860,ESITI_QUESTIONARI!AJ1860:AL1860,ESITI_QUESTIONARI!AN1860,ESITI_QUESTIONARI!AQ1860)))</f>
        <v/>
      </c>
    </row>
    <row r="1861" spans="1:8">
      <c r="A1861" t="str">
        <f>IF(ESITI_QUESTIONARI!A1861="","",TRIM(ESITI_QUESTIONARI!A1861))</f>
        <v/>
      </c>
      <c r="B1861" t="str">
        <f t="shared" si="30"/>
        <v/>
      </c>
      <c r="C1861" t="str">
        <f>IF(ESITI_QUESTIONARI!C1861="","",TRIM(ESITI_QUESTIONARI!C1861))</f>
        <v/>
      </c>
      <c r="D1861" t="str">
        <f>IFERROR(UPPER(TRIM(ESITI_QUESTIONARI!U1861)),"")</f>
        <v/>
      </c>
      <c r="E1861" t="str">
        <f>IFERROR(UPPER(TRIM(ESITI_QUESTIONARI!Y1861)),"")</f>
        <v/>
      </c>
      <c r="F1861" t="str">
        <f>IFERROR(UPPER(TRIM(ESITI_QUESTIONARI!AE1861)),"")</f>
        <v/>
      </c>
      <c r="G1861" t="str">
        <f>IFERROR(UPPER(TRIM(ESITI_QUESTIONARI!AI1861)),"")</f>
        <v/>
      </c>
      <c r="H1861" s="8" t="str">
        <f>IF(C1861="","",IF(ISERROR(AVERAGE(ESITI_QUESTIONARI!N1861:T1861,ESITI_QUESTIONARI!V1861:X1861,ESITI_QUESTIONARI!Z1861:AD1861,ESITI_QUESTIONARI!AF1861:AH1861,ESITI_QUESTIONARI!AJ1861:AL1861,ESITI_QUESTIONARI!AN1861,ESITI_QUESTIONARI!AQ1861)),"NON RISPONDE",AVERAGE(ESITI_QUESTIONARI!N1861:T1861,ESITI_QUESTIONARI!V1861:X1861,ESITI_QUESTIONARI!Z1861:AD1861,ESITI_QUESTIONARI!AF1861:AH1861,ESITI_QUESTIONARI!AJ1861:AL1861,ESITI_QUESTIONARI!AN1861,ESITI_QUESTIONARI!AQ1861)))</f>
        <v/>
      </c>
    </row>
    <row r="1862" spans="1:8">
      <c r="A1862" t="str">
        <f>IF(ESITI_QUESTIONARI!A1862="","",TRIM(ESITI_QUESTIONARI!A1862))</f>
        <v/>
      </c>
      <c r="B1862" t="str">
        <f t="shared" si="30"/>
        <v/>
      </c>
      <c r="C1862" t="str">
        <f>IF(ESITI_QUESTIONARI!C1862="","",TRIM(ESITI_QUESTIONARI!C1862))</f>
        <v/>
      </c>
      <c r="D1862" t="str">
        <f>IFERROR(UPPER(TRIM(ESITI_QUESTIONARI!U1862)),"")</f>
        <v/>
      </c>
      <c r="E1862" t="str">
        <f>IFERROR(UPPER(TRIM(ESITI_QUESTIONARI!Y1862)),"")</f>
        <v/>
      </c>
      <c r="F1862" t="str">
        <f>IFERROR(UPPER(TRIM(ESITI_QUESTIONARI!AE1862)),"")</f>
        <v/>
      </c>
      <c r="G1862" t="str">
        <f>IFERROR(UPPER(TRIM(ESITI_QUESTIONARI!AI1862)),"")</f>
        <v/>
      </c>
      <c r="H1862" s="8" t="str">
        <f>IF(C1862="","",IF(ISERROR(AVERAGE(ESITI_QUESTIONARI!N1862:T1862,ESITI_QUESTIONARI!V1862:X1862,ESITI_QUESTIONARI!Z1862:AD1862,ESITI_QUESTIONARI!AF1862:AH1862,ESITI_QUESTIONARI!AJ1862:AL1862,ESITI_QUESTIONARI!AN1862,ESITI_QUESTIONARI!AQ1862)),"NON RISPONDE",AVERAGE(ESITI_QUESTIONARI!N1862:T1862,ESITI_QUESTIONARI!V1862:X1862,ESITI_QUESTIONARI!Z1862:AD1862,ESITI_QUESTIONARI!AF1862:AH1862,ESITI_QUESTIONARI!AJ1862:AL1862,ESITI_QUESTIONARI!AN1862,ESITI_QUESTIONARI!AQ1862)))</f>
        <v/>
      </c>
    </row>
    <row r="1863" spans="1:8">
      <c r="A1863" t="str">
        <f>IF(ESITI_QUESTIONARI!A1863="","",TRIM(ESITI_QUESTIONARI!A1863))</f>
        <v/>
      </c>
      <c r="B1863" t="str">
        <f t="shared" si="30"/>
        <v/>
      </c>
      <c r="C1863" t="str">
        <f>IF(ESITI_QUESTIONARI!C1863="","",TRIM(ESITI_QUESTIONARI!C1863))</f>
        <v/>
      </c>
      <c r="D1863" t="str">
        <f>IFERROR(UPPER(TRIM(ESITI_QUESTIONARI!U1863)),"")</f>
        <v/>
      </c>
      <c r="E1863" t="str">
        <f>IFERROR(UPPER(TRIM(ESITI_QUESTIONARI!Y1863)),"")</f>
        <v/>
      </c>
      <c r="F1863" t="str">
        <f>IFERROR(UPPER(TRIM(ESITI_QUESTIONARI!AE1863)),"")</f>
        <v/>
      </c>
      <c r="G1863" t="str">
        <f>IFERROR(UPPER(TRIM(ESITI_QUESTIONARI!AI1863)),"")</f>
        <v/>
      </c>
      <c r="H1863" s="8" t="str">
        <f>IF(C1863="","",IF(ISERROR(AVERAGE(ESITI_QUESTIONARI!N1863:T1863,ESITI_QUESTIONARI!V1863:X1863,ESITI_QUESTIONARI!Z1863:AD1863,ESITI_QUESTIONARI!AF1863:AH1863,ESITI_QUESTIONARI!AJ1863:AL1863,ESITI_QUESTIONARI!AN1863,ESITI_QUESTIONARI!AQ1863)),"NON RISPONDE",AVERAGE(ESITI_QUESTIONARI!N1863:T1863,ESITI_QUESTIONARI!V1863:X1863,ESITI_QUESTIONARI!Z1863:AD1863,ESITI_QUESTIONARI!AF1863:AH1863,ESITI_QUESTIONARI!AJ1863:AL1863,ESITI_QUESTIONARI!AN1863,ESITI_QUESTIONARI!AQ1863)))</f>
        <v/>
      </c>
    </row>
    <row r="1864" spans="1:8">
      <c r="A1864" t="str">
        <f>IF(ESITI_QUESTIONARI!A1864="","",TRIM(ESITI_QUESTIONARI!A1864))</f>
        <v/>
      </c>
      <c r="B1864" t="str">
        <f t="shared" si="30"/>
        <v/>
      </c>
      <c r="C1864" t="str">
        <f>IF(ESITI_QUESTIONARI!C1864="","",TRIM(ESITI_QUESTIONARI!C1864))</f>
        <v/>
      </c>
      <c r="D1864" t="str">
        <f>IFERROR(UPPER(TRIM(ESITI_QUESTIONARI!U1864)),"")</f>
        <v/>
      </c>
      <c r="E1864" t="str">
        <f>IFERROR(UPPER(TRIM(ESITI_QUESTIONARI!Y1864)),"")</f>
        <v/>
      </c>
      <c r="F1864" t="str">
        <f>IFERROR(UPPER(TRIM(ESITI_QUESTIONARI!AE1864)),"")</f>
        <v/>
      </c>
      <c r="G1864" t="str">
        <f>IFERROR(UPPER(TRIM(ESITI_QUESTIONARI!AI1864)),"")</f>
        <v/>
      </c>
      <c r="H1864" s="8" t="str">
        <f>IF(C1864="","",IF(ISERROR(AVERAGE(ESITI_QUESTIONARI!N1864:T1864,ESITI_QUESTIONARI!V1864:X1864,ESITI_QUESTIONARI!Z1864:AD1864,ESITI_QUESTIONARI!AF1864:AH1864,ESITI_QUESTIONARI!AJ1864:AL1864,ESITI_QUESTIONARI!AN1864,ESITI_QUESTIONARI!AQ1864)),"NON RISPONDE",AVERAGE(ESITI_QUESTIONARI!N1864:T1864,ESITI_QUESTIONARI!V1864:X1864,ESITI_QUESTIONARI!Z1864:AD1864,ESITI_QUESTIONARI!AF1864:AH1864,ESITI_QUESTIONARI!AJ1864:AL1864,ESITI_QUESTIONARI!AN1864,ESITI_QUESTIONARI!AQ1864)))</f>
        <v/>
      </c>
    </row>
    <row r="1865" spans="1:8">
      <c r="A1865" t="str">
        <f>IF(ESITI_QUESTIONARI!A1865="","",TRIM(ESITI_QUESTIONARI!A1865))</f>
        <v/>
      </c>
      <c r="B1865" t="str">
        <f t="shared" si="30"/>
        <v/>
      </c>
      <c r="C1865" t="str">
        <f>IF(ESITI_QUESTIONARI!C1865="","",TRIM(ESITI_QUESTIONARI!C1865))</f>
        <v/>
      </c>
      <c r="D1865" t="str">
        <f>IFERROR(UPPER(TRIM(ESITI_QUESTIONARI!U1865)),"")</f>
        <v/>
      </c>
      <c r="E1865" t="str">
        <f>IFERROR(UPPER(TRIM(ESITI_QUESTIONARI!Y1865)),"")</f>
        <v/>
      </c>
      <c r="F1865" t="str">
        <f>IFERROR(UPPER(TRIM(ESITI_QUESTIONARI!AE1865)),"")</f>
        <v/>
      </c>
      <c r="G1865" t="str">
        <f>IFERROR(UPPER(TRIM(ESITI_QUESTIONARI!AI1865)),"")</f>
        <v/>
      </c>
      <c r="H1865" s="8" t="str">
        <f>IF(C1865="","",IF(ISERROR(AVERAGE(ESITI_QUESTIONARI!N1865:T1865,ESITI_QUESTIONARI!V1865:X1865,ESITI_QUESTIONARI!Z1865:AD1865,ESITI_QUESTIONARI!AF1865:AH1865,ESITI_QUESTIONARI!AJ1865:AL1865,ESITI_QUESTIONARI!AN1865,ESITI_QUESTIONARI!AQ1865)),"NON RISPONDE",AVERAGE(ESITI_QUESTIONARI!N1865:T1865,ESITI_QUESTIONARI!V1865:X1865,ESITI_QUESTIONARI!Z1865:AD1865,ESITI_QUESTIONARI!AF1865:AH1865,ESITI_QUESTIONARI!AJ1865:AL1865,ESITI_QUESTIONARI!AN1865,ESITI_QUESTIONARI!AQ1865)))</f>
        <v/>
      </c>
    </row>
    <row r="1866" spans="1:8">
      <c r="A1866" t="str">
        <f>IF(ESITI_QUESTIONARI!A1866="","",TRIM(ESITI_QUESTIONARI!A1866))</f>
        <v/>
      </c>
      <c r="B1866" t="str">
        <f t="shared" si="30"/>
        <v/>
      </c>
      <c r="C1866" t="str">
        <f>IF(ESITI_QUESTIONARI!C1866="","",TRIM(ESITI_QUESTIONARI!C1866))</f>
        <v/>
      </c>
      <c r="D1866" t="str">
        <f>IFERROR(UPPER(TRIM(ESITI_QUESTIONARI!U1866)),"")</f>
        <v/>
      </c>
      <c r="E1866" t="str">
        <f>IFERROR(UPPER(TRIM(ESITI_QUESTIONARI!Y1866)),"")</f>
        <v/>
      </c>
      <c r="F1866" t="str">
        <f>IFERROR(UPPER(TRIM(ESITI_QUESTIONARI!AE1866)),"")</f>
        <v/>
      </c>
      <c r="G1866" t="str">
        <f>IFERROR(UPPER(TRIM(ESITI_QUESTIONARI!AI1866)),"")</f>
        <v/>
      </c>
      <c r="H1866" s="8" t="str">
        <f>IF(C1866="","",IF(ISERROR(AVERAGE(ESITI_QUESTIONARI!N1866:T1866,ESITI_QUESTIONARI!V1866:X1866,ESITI_QUESTIONARI!Z1866:AD1866,ESITI_QUESTIONARI!AF1866:AH1866,ESITI_QUESTIONARI!AJ1866:AL1866,ESITI_QUESTIONARI!AN1866,ESITI_QUESTIONARI!AQ1866)),"NON RISPONDE",AVERAGE(ESITI_QUESTIONARI!N1866:T1866,ESITI_QUESTIONARI!V1866:X1866,ESITI_QUESTIONARI!Z1866:AD1866,ESITI_QUESTIONARI!AF1866:AH1866,ESITI_QUESTIONARI!AJ1866:AL1866,ESITI_QUESTIONARI!AN1866,ESITI_QUESTIONARI!AQ1866)))</f>
        <v/>
      </c>
    </row>
    <row r="1867" spans="1:8">
      <c r="A1867" t="str">
        <f>IF(ESITI_QUESTIONARI!A1867="","",TRIM(ESITI_QUESTIONARI!A1867))</f>
        <v/>
      </c>
      <c r="B1867" t="str">
        <f t="shared" si="30"/>
        <v/>
      </c>
      <c r="C1867" t="str">
        <f>IF(ESITI_QUESTIONARI!C1867="","",TRIM(ESITI_QUESTIONARI!C1867))</f>
        <v/>
      </c>
      <c r="D1867" t="str">
        <f>IFERROR(UPPER(TRIM(ESITI_QUESTIONARI!U1867)),"")</f>
        <v/>
      </c>
      <c r="E1867" t="str">
        <f>IFERROR(UPPER(TRIM(ESITI_QUESTIONARI!Y1867)),"")</f>
        <v/>
      </c>
      <c r="F1867" t="str">
        <f>IFERROR(UPPER(TRIM(ESITI_QUESTIONARI!AE1867)),"")</f>
        <v/>
      </c>
      <c r="G1867" t="str">
        <f>IFERROR(UPPER(TRIM(ESITI_QUESTIONARI!AI1867)),"")</f>
        <v/>
      </c>
      <c r="H1867" s="8" t="str">
        <f>IF(C1867="","",IF(ISERROR(AVERAGE(ESITI_QUESTIONARI!N1867:T1867,ESITI_QUESTIONARI!V1867:X1867,ESITI_QUESTIONARI!Z1867:AD1867,ESITI_QUESTIONARI!AF1867:AH1867,ESITI_QUESTIONARI!AJ1867:AL1867,ESITI_QUESTIONARI!AN1867,ESITI_QUESTIONARI!AQ1867)),"NON RISPONDE",AVERAGE(ESITI_QUESTIONARI!N1867:T1867,ESITI_QUESTIONARI!V1867:X1867,ESITI_QUESTIONARI!Z1867:AD1867,ESITI_QUESTIONARI!AF1867:AH1867,ESITI_QUESTIONARI!AJ1867:AL1867,ESITI_QUESTIONARI!AN1867,ESITI_QUESTIONARI!AQ1867)))</f>
        <v/>
      </c>
    </row>
    <row r="1868" spans="1:8">
      <c r="A1868" t="str">
        <f>IF(ESITI_QUESTIONARI!A1868="","",TRIM(ESITI_QUESTIONARI!A1868))</f>
        <v/>
      </c>
      <c r="B1868" t="str">
        <f t="shared" si="30"/>
        <v/>
      </c>
      <c r="C1868" t="str">
        <f>IF(ESITI_QUESTIONARI!C1868="","",TRIM(ESITI_QUESTIONARI!C1868))</f>
        <v/>
      </c>
      <c r="D1868" t="str">
        <f>IFERROR(UPPER(TRIM(ESITI_QUESTIONARI!U1868)),"")</f>
        <v/>
      </c>
      <c r="E1868" t="str">
        <f>IFERROR(UPPER(TRIM(ESITI_QUESTIONARI!Y1868)),"")</f>
        <v/>
      </c>
      <c r="F1868" t="str">
        <f>IFERROR(UPPER(TRIM(ESITI_QUESTIONARI!AE1868)),"")</f>
        <v/>
      </c>
      <c r="G1868" t="str">
        <f>IFERROR(UPPER(TRIM(ESITI_QUESTIONARI!AI1868)),"")</f>
        <v/>
      </c>
      <c r="H1868" s="8" t="str">
        <f>IF(C1868="","",IF(ISERROR(AVERAGE(ESITI_QUESTIONARI!N1868:T1868,ESITI_QUESTIONARI!V1868:X1868,ESITI_QUESTIONARI!Z1868:AD1868,ESITI_QUESTIONARI!AF1868:AH1868,ESITI_QUESTIONARI!AJ1868:AL1868,ESITI_QUESTIONARI!AN1868,ESITI_QUESTIONARI!AQ1868)),"NON RISPONDE",AVERAGE(ESITI_QUESTIONARI!N1868:T1868,ESITI_QUESTIONARI!V1868:X1868,ESITI_QUESTIONARI!Z1868:AD1868,ESITI_QUESTIONARI!AF1868:AH1868,ESITI_QUESTIONARI!AJ1868:AL1868,ESITI_QUESTIONARI!AN1868,ESITI_QUESTIONARI!AQ1868)))</f>
        <v/>
      </c>
    </row>
    <row r="1869" spans="1:8">
      <c r="A1869" t="str">
        <f>IF(ESITI_QUESTIONARI!A1869="","",TRIM(ESITI_QUESTIONARI!A1869))</f>
        <v/>
      </c>
      <c r="B1869" t="str">
        <f t="shared" si="30"/>
        <v/>
      </c>
      <c r="C1869" t="str">
        <f>IF(ESITI_QUESTIONARI!C1869="","",TRIM(ESITI_QUESTIONARI!C1869))</f>
        <v/>
      </c>
      <c r="D1869" t="str">
        <f>IFERROR(UPPER(TRIM(ESITI_QUESTIONARI!U1869)),"")</f>
        <v/>
      </c>
      <c r="E1869" t="str">
        <f>IFERROR(UPPER(TRIM(ESITI_QUESTIONARI!Y1869)),"")</f>
        <v/>
      </c>
      <c r="F1869" t="str">
        <f>IFERROR(UPPER(TRIM(ESITI_QUESTIONARI!AE1869)),"")</f>
        <v/>
      </c>
      <c r="G1869" t="str">
        <f>IFERROR(UPPER(TRIM(ESITI_QUESTIONARI!AI1869)),"")</f>
        <v/>
      </c>
      <c r="H1869" s="8" t="str">
        <f>IF(C1869="","",IF(ISERROR(AVERAGE(ESITI_QUESTIONARI!N1869:T1869,ESITI_QUESTIONARI!V1869:X1869,ESITI_QUESTIONARI!Z1869:AD1869,ESITI_QUESTIONARI!AF1869:AH1869,ESITI_QUESTIONARI!AJ1869:AL1869,ESITI_QUESTIONARI!AN1869,ESITI_QUESTIONARI!AQ1869)),"NON RISPONDE",AVERAGE(ESITI_QUESTIONARI!N1869:T1869,ESITI_QUESTIONARI!V1869:X1869,ESITI_QUESTIONARI!Z1869:AD1869,ESITI_QUESTIONARI!AF1869:AH1869,ESITI_QUESTIONARI!AJ1869:AL1869,ESITI_QUESTIONARI!AN1869,ESITI_QUESTIONARI!AQ1869)))</f>
        <v/>
      </c>
    </row>
    <row r="1870" spans="1:8">
      <c r="A1870" t="str">
        <f>IF(ESITI_QUESTIONARI!A1870="","",TRIM(ESITI_QUESTIONARI!A1870))</f>
        <v/>
      </c>
      <c r="B1870" t="str">
        <f t="shared" si="30"/>
        <v/>
      </c>
      <c r="C1870" t="str">
        <f>IF(ESITI_QUESTIONARI!C1870="","",TRIM(ESITI_QUESTIONARI!C1870))</f>
        <v/>
      </c>
      <c r="D1870" t="str">
        <f>IFERROR(UPPER(TRIM(ESITI_QUESTIONARI!U1870)),"")</f>
        <v/>
      </c>
      <c r="E1870" t="str">
        <f>IFERROR(UPPER(TRIM(ESITI_QUESTIONARI!Y1870)),"")</f>
        <v/>
      </c>
      <c r="F1870" t="str">
        <f>IFERROR(UPPER(TRIM(ESITI_QUESTIONARI!AE1870)),"")</f>
        <v/>
      </c>
      <c r="G1870" t="str">
        <f>IFERROR(UPPER(TRIM(ESITI_QUESTIONARI!AI1870)),"")</f>
        <v/>
      </c>
      <c r="H1870" s="8" t="str">
        <f>IF(C1870="","",IF(ISERROR(AVERAGE(ESITI_QUESTIONARI!N1870:T1870,ESITI_QUESTIONARI!V1870:X1870,ESITI_QUESTIONARI!Z1870:AD1870,ESITI_QUESTIONARI!AF1870:AH1870,ESITI_QUESTIONARI!AJ1870:AL1870,ESITI_QUESTIONARI!AN1870,ESITI_QUESTIONARI!AQ1870)),"NON RISPONDE",AVERAGE(ESITI_QUESTIONARI!N1870:T1870,ESITI_QUESTIONARI!V1870:X1870,ESITI_QUESTIONARI!Z1870:AD1870,ESITI_QUESTIONARI!AF1870:AH1870,ESITI_QUESTIONARI!AJ1870:AL1870,ESITI_QUESTIONARI!AN1870,ESITI_QUESTIONARI!AQ1870)))</f>
        <v/>
      </c>
    </row>
    <row r="1871" spans="1:8">
      <c r="A1871" t="str">
        <f>IF(ESITI_QUESTIONARI!A1871="","",TRIM(ESITI_QUESTIONARI!A1871))</f>
        <v/>
      </c>
      <c r="B1871" t="str">
        <f t="shared" si="30"/>
        <v/>
      </c>
      <c r="C1871" t="str">
        <f>IF(ESITI_QUESTIONARI!C1871="","",TRIM(ESITI_QUESTIONARI!C1871))</f>
        <v/>
      </c>
      <c r="D1871" t="str">
        <f>IFERROR(UPPER(TRIM(ESITI_QUESTIONARI!U1871)),"")</f>
        <v/>
      </c>
      <c r="E1871" t="str">
        <f>IFERROR(UPPER(TRIM(ESITI_QUESTIONARI!Y1871)),"")</f>
        <v/>
      </c>
      <c r="F1871" t="str">
        <f>IFERROR(UPPER(TRIM(ESITI_QUESTIONARI!AE1871)),"")</f>
        <v/>
      </c>
      <c r="G1871" t="str">
        <f>IFERROR(UPPER(TRIM(ESITI_QUESTIONARI!AI1871)),"")</f>
        <v/>
      </c>
      <c r="H1871" s="8" t="str">
        <f>IF(C1871="","",IF(ISERROR(AVERAGE(ESITI_QUESTIONARI!N1871:T1871,ESITI_QUESTIONARI!V1871:X1871,ESITI_QUESTIONARI!Z1871:AD1871,ESITI_QUESTIONARI!AF1871:AH1871,ESITI_QUESTIONARI!AJ1871:AL1871,ESITI_QUESTIONARI!AN1871,ESITI_QUESTIONARI!AQ1871)),"NON RISPONDE",AVERAGE(ESITI_QUESTIONARI!N1871:T1871,ESITI_QUESTIONARI!V1871:X1871,ESITI_QUESTIONARI!Z1871:AD1871,ESITI_QUESTIONARI!AF1871:AH1871,ESITI_QUESTIONARI!AJ1871:AL1871,ESITI_QUESTIONARI!AN1871,ESITI_QUESTIONARI!AQ1871)))</f>
        <v/>
      </c>
    </row>
    <row r="1872" spans="1:8">
      <c r="A1872" t="str">
        <f>IF(ESITI_QUESTIONARI!A1872="","",TRIM(ESITI_QUESTIONARI!A1872))</f>
        <v/>
      </c>
      <c r="B1872" t="str">
        <f t="shared" si="30"/>
        <v/>
      </c>
      <c r="C1872" t="str">
        <f>IF(ESITI_QUESTIONARI!C1872="","",TRIM(ESITI_QUESTIONARI!C1872))</f>
        <v/>
      </c>
      <c r="D1872" t="str">
        <f>IFERROR(UPPER(TRIM(ESITI_QUESTIONARI!U1872)),"")</f>
        <v/>
      </c>
      <c r="E1872" t="str">
        <f>IFERROR(UPPER(TRIM(ESITI_QUESTIONARI!Y1872)),"")</f>
        <v/>
      </c>
      <c r="F1872" t="str">
        <f>IFERROR(UPPER(TRIM(ESITI_QUESTIONARI!AE1872)),"")</f>
        <v/>
      </c>
      <c r="G1872" t="str">
        <f>IFERROR(UPPER(TRIM(ESITI_QUESTIONARI!AI1872)),"")</f>
        <v/>
      </c>
      <c r="H1872" s="8" t="str">
        <f>IF(C1872="","",IF(ISERROR(AVERAGE(ESITI_QUESTIONARI!N1872:T1872,ESITI_QUESTIONARI!V1872:X1872,ESITI_QUESTIONARI!Z1872:AD1872,ESITI_QUESTIONARI!AF1872:AH1872,ESITI_QUESTIONARI!AJ1872:AL1872,ESITI_QUESTIONARI!AN1872,ESITI_QUESTIONARI!AQ1872)),"NON RISPONDE",AVERAGE(ESITI_QUESTIONARI!N1872:T1872,ESITI_QUESTIONARI!V1872:X1872,ESITI_QUESTIONARI!Z1872:AD1872,ESITI_QUESTIONARI!AF1872:AH1872,ESITI_QUESTIONARI!AJ1872:AL1872,ESITI_QUESTIONARI!AN1872,ESITI_QUESTIONARI!AQ1872)))</f>
        <v/>
      </c>
    </row>
    <row r="1873" spans="1:8">
      <c r="A1873" t="str">
        <f>IF(ESITI_QUESTIONARI!A1873="","",TRIM(ESITI_QUESTIONARI!A1873))</f>
        <v/>
      </c>
      <c r="B1873" t="str">
        <f t="shared" si="30"/>
        <v/>
      </c>
      <c r="C1873" t="str">
        <f>IF(ESITI_QUESTIONARI!C1873="","",TRIM(ESITI_QUESTIONARI!C1873))</f>
        <v/>
      </c>
      <c r="D1873" t="str">
        <f>IFERROR(UPPER(TRIM(ESITI_QUESTIONARI!U1873)),"")</f>
        <v/>
      </c>
      <c r="E1873" t="str">
        <f>IFERROR(UPPER(TRIM(ESITI_QUESTIONARI!Y1873)),"")</f>
        <v/>
      </c>
      <c r="F1873" t="str">
        <f>IFERROR(UPPER(TRIM(ESITI_QUESTIONARI!AE1873)),"")</f>
        <v/>
      </c>
      <c r="G1873" t="str">
        <f>IFERROR(UPPER(TRIM(ESITI_QUESTIONARI!AI1873)),"")</f>
        <v/>
      </c>
      <c r="H1873" s="8" t="str">
        <f>IF(C1873="","",IF(ISERROR(AVERAGE(ESITI_QUESTIONARI!N1873:T1873,ESITI_QUESTIONARI!V1873:X1873,ESITI_QUESTIONARI!Z1873:AD1873,ESITI_QUESTIONARI!AF1873:AH1873,ESITI_QUESTIONARI!AJ1873:AL1873,ESITI_QUESTIONARI!AN1873,ESITI_QUESTIONARI!AQ1873)),"NON RISPONDE",AVERAGE(ESITI_QUESTIONARI!N1873:T1873,ESITI_QUESTIONARI!V1873:X1873,ESITI_QUESTIONARI!Z1873:AD1873,ESITI_QUESTIONARI!AF1873:AH1873,ESITI_QUESTIONARI!AJ1873:AL1873,ESITI_QUESTIONARI!AN1873,ESITI_QUESTIONARI!AQ1873)))</f>
        <v/>
      </c>
    </row>
    <row r="1874" spans="1:8">
      <c r="A1874" t="str">
        <f>IF(ESITI_QUESTIONARI!A1874="","",TRIM(ESITI_QUESTIONARI!A1874))</f>
        <v/>
      </c>
      <c r="B1874" t="str">
        <f t="shared" si="30"/>
        <v/>
      </c>
      <c r="C1874" t="str">
        <f>IF(ESITI_QUESTIONARI!C1874="","",TRIM(ESITI_QUESTIONARI!C1874))</f>
        <v/>
      </c>
      <c r="D1874" t="str">
        <f>IFERROR(UPPER(TRIM(ESITI_QUESTIONARI!U1874)),"")</f>
        <v/>
      </c>
      <c r="E1874" t="str">
        <f>IFERROR(UPPER(TRIM(ESITI_QUESTIONARI!Y1874)),"")</f>
        <v/>
      </c>
      <c r="F1874" t="str">
        <f>IFERROR(UPPER(TRIM(ESITI_QUESTIONARI!AE1874)),"")</f>
        <v/>
      </c>
      <c r="G1874" t="str">
        <f>IFERROR(UPPER(TRIM(ESITI_QUESTIONARI!AI1874)),"")</f>
        <v/>
      </c>
      <c r="H1874" s="8" t="str">
        <f>IF(C1874="","",IF(ISERROR(AVERAGE(ESITI_QUESTIONARI!N1874:T1874,ESITI_QUESTIONARI!V1874:X1874,ESITI_QUESTIONARI!Z1874:AD1874,ESITI_QUESTIONARI!AF1874:AH1874,ESITI_QUESTIONARI!AJ1874:AL1874,ESITI_QUESTIONARI!AN1874,ESITI_QUESTIONARI!AQ1874)),"NON RISPONDE",AVERAGE(ESITI_QUESTIONARI!N1874:T1874,ESITI_QUESTIONARI!V1874:X1874,ESITI_QUESTIONARI!Z1874:AD1874,ESITI_QUESTIONARI!AF1874:AH1874,ESITI_QUESTIONARI!AJ1874:AL1874,ESITI_QUESTIONARI!AN1874,ESITI_QUESTIONARI!AQ1874)))</f>
        <v/>
      </c>
    </row>
    <row r="1875" spans="1:8">
      <c r="A1875" t="str">
        <f>IF(ESITI_QUESTIONARI!A1875="","",TRIM(ESITI_QUESTIONARI!A1875))</f>
        <v/>
      </c>
      <c r="B1875" t="str">
        <f t="shared" si="30"/>
        <v/>
      </c>
      <c r="C1875" t="str">
        <f>IF(ESITI_QUESTIONARI!C1875="","",TRIM(ESITI_QUESTIONARI!C1875))</f>
        <v/>
      </c>
      <c r="D1875" t="str">
        <f>IFERROR(UPPER(TRIM(ESITI_QUESTIONARI!U1875)),"")</f>
        <v/>
      </c>
      <c r="E1875" t="str">
        <f>IFERROR(UPPER(TRIM(ESITI_QUESTIONARI!Y1875)),"")</f>
        <v/>
      </c>
      <c r="F1875" t="str">
        <f>IFERROR(UPPER(TRIM(ESITI_QUESTIONARI!AE1875)),"")</f>
        <v/>
      </c>
      <c r="G1875" t="str">
        <f>IFERROR(UPPER(TRIM(ESITI_QUESTIONARI!AI1875)),"")</f>
        <v/>
      </c>
      <c r="H1875" s="8" t="str">
        <f>IF(C1875="","",IF(ISERROR(AVERAGE(ESITI_QUESTIONARI!N1875:T1875,ESITI_QUESTIONARI!V1875:X1875,ESITI_QUESTIONARI!Z1875:AD1875,ESITI_QUESTIONARI!AF1875:AH1875,ESITI_QUESTIONARI!AJ1875:AL1875,ESITI_QUESTIONARI!AN1875,ESITI_QUESTIONARI!AQ1875)),"NON RISPONDE",AVERAGE(ESITI_QUESTIONARI!N1875:T1875,ESITI_QUESTIONARI!V1875:X1875,ESITI_QUESTIONARI!Z1875:AD1875,ESITI_QUESTIONARI!AF1875:AH1875,ESITI_QUESTIONARI!AJ1875:AL1875,ESITI_QUESTIONARI!AN1875,ESITI_QUESTIONARI!AQ1875)))</f>
        <v/>
      </c>
    </row>
    <row r="1876" spans="1:8">
      <c r="A1876" t="str">
        <f>IF(ESITI_QUESTIONARI!A1876="","",TRIM(ESITI_QUESTIONARI!A1876))</f>
        <v/>
      </c>
      <c r="B1876" t="str">
        <f t="shared" si="30"/>
        <v/>
      </c>
      <c r="C1876" t="str">
        <f>IF(ESITI_QUESTIONARI!C1876="","",TRIM(ESITI_QUESTIONARI!C1876))</f>
        <v/>
      </c>
      <c r="D1876" t="str">
        <f>IFERROR(UPPER(TRIM(ESITI_QUESTIONARI!U1876)),"")</f>
        <v/>
      </c>
      <c r="E1876" t="str">
        <f>IFERROR(UPPER(TRIM(ESITI_QUESTIONARI!Y1876)),"")</f>
        <v/>
      </c>
      <c r="F1876" t="str">
        <f>IFERROR(UPPER(TRIM(ESITI_QUESTIONARI!AE1876)),"")</f>
        <v/>
      </c>
      <c r="G1876" t="str">
        <f>IFERROR(UPPER(TRIM(ESITI_QUESTIONARI!AI1876)),"")</f>
        <v/>
      </c>
      <c r="H1876" s="8" t="str">
        <f>IF(C1876="","",IF(ISERROR(AVERAGE(ESITI_QUESTIONARI!N1876:T1876,ESITI_QUESTIONARI!V1876:X1876,ESITI_QUESTIONARI!Z1876:AD1876,ESITI_QUESTIONARI!AF1876:AH1876,ESITI_QUESTIONARI!AJ1876:AL1876,ESITI_QUESTIONARI!AN1876,ESITI_QUESTIONARI!AQ1876)),"NON RISPONDE",AVERAGE(ESITI_QUESTIONARI!N1876:T1876,ESITI_QUESTIONARI!V1876:X1876,ESITI_QUESTIONARI!Z1876:AD1876,ESITI_QUESTIONARI!AF1876:AH1876,ESITI_QUESTIONARI!AJ1876:AL1876,ESITI_QUESTIONARI!AN1876,ESITI_QUESTIONARI!AQ1876)))</f>
        <v/>
      </c>
    </row>
    <row r="1877" spans="1:8">
      <c r="A1877" t="str">
        <f>IF(ESITI_QUESTIONARI!A1877="","",TRIM(ESITI_QUESTIONARI!A1877))</f>
        <v/>
      </c>
      <c r="B1877" t="str">
        <f t="shared" si="30"/>
        <v/>
      </c>
      <c r="C1877" t="str">
        <f>IF(ESITI_QUESTIONARI!C1877="","",TRIM(ESITI_QUESTIONARI!C1877))</f>
        <v/>
      </c>
      <c r="D1877" t="str">
        <f>IFERROR(UPPER(TRIM(ESITI_QUESTIONARI!U1877)),"")</f>
        <v/>
      </c>
      <c r="E1877" t="str">
        <f>IFERROR(UPPER(TRIM(ESITI_QUESTIONARI!Y1877)),"")</f>
        <v/>
      </c>
      <c r="F1877" t="str">
        <f>IFERROR(UPPER(TRIM(ESITI_QUESTIONARI!AE1877)),"")</f>
        <v/>
      </c>
      <c r="G1877" t="str">
        <f>IFERROR(UPPER(TRIM(ESITI_QUESTIONARI!AI1877)),"")</f>
        <v/>
      </c>
      <c r="H1877" s="8" t="str">
        <f>IF(C1877="","",IF(ISERROR(AVERAGE(ESITI_QUESTIONARI!N1877:T1877,ESITI_QUESTIONARI!V1877:X1877,ESITI_QUESTIONARI!Z1877:AD1877,ESITI_QUESTIONARI!AF1877:AH1877,ESITI_QUESTIONARI!AJ1877:AL1877,ESITI_QUESTIONARI!AN1877,ESITI_QUESTIONARI!AQ1877)),"NON RISPONDE",AVERAGE(ESITI_QUESTIONARI!N1877:T1877,ESITI_QUESTIONARI!V1877:X1877,ESITI_QUESTIONARI!Z1877:AD1877,ESITI_QUESTIONARI!AF1877:AH1877,ESITI_QUESTIONARI!AJ1877:AL1877,ESITI_QUESTIONARI!AN1877,ESITI_QUESTIONARI!AQ1877)))</f>
        <v/>
      </c>
    </row>
    <row r="1878" spans="1:8">
      <c r="A1878" t="str">
        <f>IF(ESITI_QUESTIONARI!A1878="","",TRIM(ESITI_QUESTIONARI!A1878))</f>
        <v/>
      </c>
      <c r="B1878" t="str">
        <f t="shared" si="30"/>
        <v/>
      </c>
      <c r="C1878" t="str">
        <f>IF(ESITI_QUESTIONARI!C1878="","",TRIM(ESITI_QUESTIONARI!C1878))</f>
        <v/>
      </c>
      <c r="D1878" t="str">
        <f>IFERROR(UPPER(TRIM(ESITI_QUESTIONARI!U1878)),"")</f>
        <v/>
      </c>
      <c r="E1878" t="str">
        <f>IFERROR(UPPER(TRIM(ESITI_QUESTIONARI!Y1878)),"")</f>
        <v/>
      </c>
      <c r="F1878" t="str">
        <f>IFERROR(UPPER(TRIM(ESITI_QUESTIONARI!AE1878)),"")</f>
        <v/>
      </c>
      <c r="G1878" t="str">
        <f>IFERROR(UPPER(TRIM(ESITI_QUESTIONARI!AI1878)),"")</f>
        <v/>
      </c>
      <c r="H1878" s="8" t="str">
        <f>IF(C1878="","",IF(ISERROR(AVERAGE(ESITI_QUESTIONARI!N1878:T1878,ESITI_QUESTIONARI!V1878:X1878,ESITI_QUESTIONARI!Z1878:AD1878,ESITI_QUESTIONARI!AF1878:AH1878,ESITI_QUESTIONARI!AJ1878:AL1878,ESITI_QUESTIONARI!AN1878,ESITI_QUESTIONARI!AQ1878)),"NON RISPONDE",AVERAGE(ESITI_QUESTIONARI!N1878:T1878,ESITI_QUESTIONARI!V1878:X1878,ESITI_QUESTIONARI!Z1878:AD1878,ESITI_QUESTIONARI!AF1878:AH1878,ESITI_QUESTIONARI!AJ1878:AL1878,ESITI_QUESTIONARI!AN1878,ESITI_QUESTIONARI!AQ1878)))</f>
        <v/>
      </c>
    </row>
    <row r="1879" spans="1:8">
      <c r="A1879" t="str">
        <f>IF(ESITI_QUESTIONARI!A1879="","",TRIM(ESITI_QUESTIONARI!A1879))</f>
        <v/>
      </c>
      <c r="B1879" t="str">
        <f t="shared" si="30"/>
        <v/>
      </c>
      <c r="C1879" t="str">
        <f>IF(ESITI_QUESTIONARI!C1879="","",TRIM(ESITI_QUESTIONARI!C1879))</f>
        <v/>
      </c>
      <c r="D1879" t="str">
        <f>IFERROR(UPPER(TRIM(ESITI_QUESTIONARI!U1879)),"")</f>
        <v/>
      </c>
      <c r="E1879" t="str">
        <f>IFERROR(UPPER(TRIM(ESITI_QUESTIONARI!Y1879)),"")</f>
        <v/>
      </c>
      <c r="F1879" t="str">
        <f>IFERROR(UPPER(TRIM(ESITI_QUESTIONARI!AE1879)),"")</f>
        <v/>
      </c>
      <c r="G1879" t="str">
        <f>IFERROR(UPPER(TRIM(ESITI_QUESTIONARI!AI1879)),"")</f>
        <v/>
      </c>
      <c r="H1879" s="8" t="str">
        <f>IF(C1879="","",IF(ISERROR(AVERAGE(ESITI_QUESTIONARI!N1879:T1879,ESITI_QUESTIONARI!V1879:X1879,ESITI_QUESTIONARI!Z1879:AD1879,ESITI_QUESTIONARI!AF1879:AH1879,ESITI_QUESTIONARI!AJ1879:AL1879,ESITI_QUESTIONARI!AN1879,ESITI_QUESTIONARI!AQ1879)),"NON RISPONDE",AVERAGE(ESITI_QUESTIONARI!N1879:T1879,ESITI_QUESTIONARI!V1879:X1879,ESITI_QUESTIONARI!Z1879:AD1879,ESITI_QUESTIONARI!AF1879:AH1879,ESITI_QUESTIONARI!AJ1879:AL1879,ESITI_QUESTIONARI!AN1879,ESITI_QUESTIONARI!AQ1879)))</f>
        <v/>
      </c>
    </row>
    <row r="1880" spans="1:8">
      <c r="A1880" t="str">
        <f>IF(ESITI_QUESTIONARI!A1880="","",TRIM(ESITI_QUESTIONARI!A1880))</f>
        <v/>
      </c>
      <c r="B1880" t="str">
        <f t="shared" si="30"/>
        <v/>
      </c>
      <c r="C1880" t="str">
        <f>IF(ESITI_QUESTIONARI!C1880="","",TRIM(ESITI_QUESTIONARI!C1880))</f>
        <v/>
      </c>
      <c r="D1880" t="str">
        <f>IFERROR(UPPER(TRIM(ESITI_QUESTIONARI!U1880)),"")</f>
        <v/>
      </c>
      <c r="E1880" t="str">
        <f>IFERROR(UPPER(TRIM(ESITI_QUESTIONARI!Y1880)),"")</f>
        <v/>
      </c>
      <c r="F1880" t="str">
        <f>IFERROR(UPPER(TRIM(ESITI_QUESTIONARI!AE1880)),"")</f>
        <v/>
      </c>
      <c r="G1880" t="str">
        <f>IFERROR(UPPER(TRIM(ESITI_QUESTIONARI!AI1880)),"")</f>
        <v/>
      </c>
      <c r="H1880" s="8" t="str">
        <f>IF(C1880="","",IF(ISERROR(AVERAGE(ESITI_QUESTIONARI!N1880:T1880,ESITI_QUESTIONARI!V1880:X1880,ESITI_QUESTIONARI!Z1880:AD1880,ESITI_QUESTIONARI!AF1880:AH1880,ESITI_QUESTIONARI!AJ1880:AL1880,ESITI_QUESTIONARI!AN1880,ESITI_QUESTIONARI!AQ1880)),"NON RISPONDE",AVERAGE(ESITI_QUESTIONARI!N1880:T1880,ESITI_QUESTIONARI!V1880:X1880,ESITI_QUESTIONARI!Z1880:AD1880,ESITI_QUESTIONARI!AF1880:AH1880,ESITI_QUESTIONARI!AJ1880:AL1880,ESITI_QUESTIONARI!AN1880,ESITI_QUESTIONARI!AQ1880)))</f>
        <v/>
      </c>
    </row>
    <row r="1881" spans="1:8">
      <c r="A1881" t="str">
        <f>IF(ESITI_QUESTIONARI!A1881="","",TRIM(ESITI_QUESTIONARI!A1881))</f>
        <v/>
      </c>
      <c r="B1881" t="str">
        <f t="shared" si="30"/>
        <v/>
      </c>
      <c r="C1881" t="str">
        <f>IF(ESITI_QUESTIONARI!C1881="","",TRIM(ESITI_QUESTIONARI!C1881))</f>
        <v/>
      </c>
      <c r="D1881" t="str">
        <f>IFERROR(UPPER(TRIM(ESITI_QUESTIONARI!U1881)),"")</f>
        <v/>
      </c>
      <c r="E1881" t="str">
        <f>IFERROR(UPPER(TRIM(ESITI_QUESTIONARI!Y1881)),"")</f>
        <v/>
      </c>
      <c r="F1881" t="str">
        <f>IFERROR(UPPER(TRIM(ESITI_QUESTIONARI!AE1881)),"")</f>
        <v/>
      </c>
      <c r="G1881" t="str">
        <f>IFERROR(UPPER(TRIM(ESITI_QUESTIONARI!AI1881)),"")</f>
        <v/>
      </c>
      <c r="H1881" s="8" t="str">
        <f>IF(C1881="","",IF(ISERROR(AVERAGE(ESITI_QUESTIONARI!N1881:T1881,ESITI_QUESTIONARI!V1881:X1881,ESITI_QUESTIONARI!Z1881:AD1881,ESITI_QUESTIONARI!AF1881:AH1881,ESITI_QUESTIONARI!AJ1881:AL1881,ESITI_QUESTIONARI!AN1881,ESITI_QUESTIONARI!AQ1881)),"NON RISPONDE",AVERAGE(ESITI_QUESTIONARI!N1881:T1881,ESITI_QUESTIONARI!V1881:X1881,ESITI_QUESTIONARI!Z1881:AD1881,ESITI_QUESTIONARI!AF1881:AH1881,ESITI_QUESTIONARI!AJ1881:AL1881,ESITI_QUESTIONARI!AN1881,ESITI_QUESTIONARI!AQ1881)))</f>
        <v/>
      </c>
    </row>
    <row r="1882" spans="1:8">
      <c r="A1882" t="str">
        <f>IF(ESITI_QUESTIONARI!A1882="","",TRIM(ESITI_QUESTIONARI!A1882))</f>
        <v/>
      </c>
      <c r="B1882" t="str">
        <f t="shared" si="30"/>
        <v/>
      </c>
      <c r="C1882" t="str">
        <f>IF(ESITI_QUESTIONARI!C1882="","",TRIM(ESITI_QUESTIONARI!C1882))</f>
        <v/>
      </c>
      <c r="D1882" t="str">
        <f>IFERROR(UPPER(TRIM(ESITI_QUESTIONARI!U1882)),"")</f>
        <v/>
      </c>
      <c r="E1882" t="str">
        <f>IFERROR(UPPER(TRIM(ESITI_QUESTIONARI!Y1882)),"")</f>
        <v/>
      </c>
      <c r="F1882" t="str">
        <f>IFERROR(UPPER(TRIM(ESITI_QUESTIONARI!AE1882)),"")</f>
        <v/>
      </c>
      <c r="G1882" t="str">
        <f>IFERROR(UPPER(TRIM(ESITI_QUESTIONARI!AI1882)),"")</f>
        <v/>
      </c>
      <c r="H1882" s="8" t="str">
        <f>IF(C1882="","",IF(ISERROR(AVERAGE(ESITI_QUESTIONARI!N1882:T1882,ESITI_QUESTIONARI!V1882:X1882,ESITI_QUESTIONARI!Z1882:AD1882,ESITI_QUESTIONARI!AF1882:AH1882,ESITI_QUESTIONARI!AJ1882:AL1882,ESITI_QUESTIONARI!AN1882,ESITI_QUESTIONARI!AQ1882)),"NON RISPONDE",AVERAGE(ESITI_QUESTIONARI!N1882:T1882,ESITI_QUESTIONARI!V1882:X1882,ESITI_QUESTIONARI!Z1882:AD1882,ESITI_QUESTIONARI!AF1882:AH1882,ESITI_QUESTIONARI!AJ1882:AL1882,ESITI_QUESTIONARI!AN1882,ESITI_QUESTIONARI!AQ1882)))</f>
        <v/>
      </c>
    </row>
    <row r="1883" spans="1:8">
      <c r="A1883" t="str">
        <f>IF(ESITI_QUESTIONARI!A1883="","",TRIM(ESITI_QUESTIONARI!A1883))</f>
        <v/>
      </c>
      <c r="B1883" t="str">
        <f t="shared" si="30"/>
        <v/>
      </c>
      <c r="C1883" t="str">
        <f>IF(ESITI_QUESTIONARI!C1883="","",TRIM(ESITI_QUESTIONARI!C1883))</f>
        <v/>
      </c>
      <c r="D1883" t="str">
        <f>IFERROR(UPPER(TRIM(ESITI_QUESTIONARI!U1883)),"")</f>
        <v/>
      </c>
      <c r="E1883" t="str">
        <f>IFERROR(UPPER(TRIM(ESITI_QUESTIONARI!Y1883)),"")</f>
        <v/>
      </c>
      <c r="F1883" t="str">
        <f>IFERROR(UPPER(TRIM(ESITI_QUESTIONARI!AE1883)),"")</f>
        <v/>
      </c>
      <c r="G1883" t="str">
        <f>IFERROR(UPPER(TRIM(ESITI_QUESTIONARI!AI1883)),"")</f>
        <v/>
      </c>
      <c r="H1883" s="8" t="str">
        <f>IF(C1883="","",IF(ISERROR(AVERAGE(ESITI_QUESTIONARI!N1883:T1883,ESITI_QUESTIONARI!V1883:X1883,ESITI_QUESTIONARI!Z1883:AD1883,ESITI_QUESTIONARI!AF1883:AH1883,ESITI_QUESTIONARI!AJ1883:AL1883,ESITI_QUESTIONARI!AN1883,ESITI_QUESTIONARI!AQ1883)),"NON RISPONDE",AVERAGE(ESITI_QUESTIONARI!N1883:T1883,ESITI_QUESTIONARI!V1883:X1883,ESITI_QUESTIONARI!Z1883:AD1883,ESITI_QUESTIONARI!AF1883:AH1883,ESITI_QUESTIONARI!AJ1883:AL1883,ESITI_QUESTIONARI!AN1883,ESITI_QUESTIONARI!AQ1883)))</f>
        <v/>
      </c>
    </row>
    <row r="1884" spans="1:8">
      <c r="A1884" t="str">
        <f>IF(ESITI_QUESTIONARI!A1884="","",TRIM(ESITI_QUESTIONARI!A1884))</f>
        <v/>
      </c>
      <c r="B1884" t="str">
        <f t="shared" si="30"/>
        <v/>
      </c>
      <c r="C1884" t="str">
        <f>IF(ESITI_QUESTIONARI!C1884="","",TRIM(ESITI_QUESTIONARI!C1884))</f>
        <v/>
      </c>
      <c r="D1884" t="str">
        <f>IFERROR(UPPER(TRIM(ESITI_QUESTIONARI!U1884)),"")</f>
        <v/>
      </c>
      <c r="E1884" t="str">
        <f>IFERROR(UPPER(TRIM(ESITI_QUESTIONARI!Y1884)),"")</f>
        <v/>
      </c>
      <c r="F1884" t="str">
        <f>IFERROR(UPPER(TRIM(ESITI_QUESTIONARI!AE1884)),"")</f>
        <v/>
      </c>
      <c r="G1884" t="str">
        <f>IFERROR(UPPER(TRIM(ESITI_QUESTIONARI!AI1884)),"")</f>
        <v/>
      </c>
      <c r="H1884" s="8" t="str">
        <f>IF(C1884="","",IF(ISERROR(AVERAGE(ESITI_QUESTIONARI!N1884:T1884,ESITI_QUESTIONARI!V1884:X1884,ESITI_QUESTIONARI!Z1884:AD1884,ESITI_QUESTIONARI!AF1884:AH1884,ESITI_QUESTIONARI!AJ1884:AL1884,ESITI_QUESTIONARI!AN1884,ESITI_QUESTIONARI!AQ1884)),"NON RISPONDE",AVERAGE(ESITI_QUESTIONARI!N1884:T1884,ESITI_QUESTIONARI!V1884:X1884,ESITI_QUESTIONARI!Z1884:AD1884,ESITI_QUESTIONARI!AF1884:AH1884,ESITI_QUESTIONARI!AJ1884:AL1884,ESITI_QUESTIONARI!AN1884,ESITI_QUESTIONARI!AQ1884)))</f>
        <v/>
      </c>
    </row>
    <row r="1885" spans="1:8">
      <c r="A1885" t="str">
        <f>IF(ESITI_QUESTIONARI!A1885="","",TRIM(ESITI_QUESTIONARI!A1885))</f>
        <v/>
      </c>
      <c r="B1885" t="str">
        <f t="shared" si="30"/>
        <v/>
      </c>
      <c r="C1885" t="str">
        <f>IF(ESITI_QUESTIONARI!C1885="","",TRIM(ESITI_QUESTIONARI!C1885))</f>
        <v/>
      </c>
      <c r="D1885" t="str">
        <f>IFERROR(UPPER(TRIM(ESITI_QUESTIONARI!U1885)),"")</f>
        <v/>
      </c>
      <c r="E1885" t="str">
        <f>IFERROR(UPPER(TRIM(ESITI_QUESTIONARI!Y1885)),"")</f>
        <v/>
      </c>
      <c r="F1885" t="str">
        <f>IFERROR(UPPER(TRIM(ESITI_QUESTIONARI!AE1885)),"")</f>
        <v/>
      </c>
      <c r="G1885" t="str">
        <f>IFERROR(UPPER(TRIM(ESITI_QUESTIONARI!AI1885)),"")</f>
        <v/>
      </c>
      <c r="H1885" s="8" t="str">
        <f>IF(C1885="","",IF(ISERROR(AVERAGE(ESITI_QUESTIONARI!N1885:T1885,ESITI_QUESTIONARI!V1885:X1885,ESITI_QUESTIONARI!Z1885:AD1885,ESITI_QUESTIONARI!AF1885:AH1885,ESITI_QUESTIONARI!AJ1885:AL1885,ESITI_QUESTIONARI!AN1885,ESITI_QUESTIONARI!AQ1885)),"NON RISPONDE",AVERAGE(ESITI_QUESTIONARI!N1885:T1885,ESITI_QUESTIONARI!V1885:X1885,ESITI_QUESTIONARI!Z1885:AD1885,ESITI_QUESTIONARI!AF1885:AH1885,ESITI_QUESTIONARI!AJ1885:AL1885,ESITI_QUESTIONARI!AN1885,ESITI_QUESTIONARI!AQ1885)))</f>
        <v/>
      </c>
    </row>
    <row r="1886" spans="1:8">
      <c r="A1886" t="str">
        <f>IF(ESITI_QUESTIONARI!A1886="","",TRIM(ESITI_QUESTIONARI!A1886))</f>
        <v/>
      </c>
      <c r="B1886" t="str">
        <f t="shared" si="30"/>
        <v/>
      </c>
      <c r="C1886" t="str">
        <f>IF(ESITI_QUESTIONARI!C1886="","",TRIM(ESITI_QUESTIONARI!C1886))</f>
        <v/>
      </c>
      <c r="D1886" t="str">
        <f>IFERROR(UPPER(TRIM(ESITI_QUESTIONARI!U1886)),"")</f>
        <v/>
      </c>
      <c r="E1886" t="str">
        <f>IFERROR(UPPER(TRIM(ESITI_QUESTIONARI!Y1886)),"")</f>
        <v/>
      </c>
      <c r="F1886" t="str">
        <f>IFERROR(UPPER(TRIM(ESITI_QUESTIONARI!AE1886)),"")</f>
        <v/>
      </c>
      <c r="G1886" t="str">
        <f>IFERROR(UPPER(TRIM(ESITI_QUESTIONARI!AI1886)),"")</f>
        <v/>
      </c>
      <c r="H1886" s="8" t="str">
        <f>IF(C1886="","",IF(ISERROR(AVERAGE(ESITI_QUESTIONARI!N1886:T1886,ESITI_QUESTIONARI!V1886:X1886,ESITI_QUESTIONARI!Z1886:AD1886,ESITI_QUESTIONARI!AF1886:AH1886,ESITI_QUESTIONARI!AJ1886:AL1886,ESITI_QUESTIONARI!AN1886,ESITI_QUESTIONARI!AQ1886)),"NON RISPONDE",AVERAGE(ESITI_QUESTIONARI!N1886:T1886,ESITI_QUESTIONARI!V1886:X1886,ESITI_QUESTIONARI!Z1886:AD1886,ESITI_QUESTIONARI!AF1886:AH1886,ESITI_QUESTIONARI!AJ1886:AL1886,ESITI_QUESTIONARI!AN1886,ESITI_QUESTIONARI!AQ1886)))</f>
        <v/>
      </c>
    </row>
    <row r="1887" spans="1:8">
      <c r="A1887" t="str">
        <f>IF(ESITI_QUESTIONARI!A1887="","",TRIM(ESITI_QUESTIONARI!A1887))</f>
        <v/>
      </c>
      <c r="B1887" t="str">
        <f t="shared" si="30"/>
        <v/>
      </c>
      <c r="C1887" t="str">
        <f>IF(ESITI_QUESTIONARI!C1887="","",TRIM(ESITI_QUESTIONARI!C1887))</f>
        <v/>
      </c>
      <c r="D1887" t="str">
        <f>IFERROR(UPPER(TRIM(ESITI_QUESTIONARI!U1887)),"")</f>
        <v/>
      </c>
      <c r="E1887" t="str">
        <f>IFERROR(UPPER(TRIM(ESITI_QUESTIONARI!Y1887)),"")</f>
        <v/>
      </c>
      <c r="F1887" t="str">
        <f>IFERROR(UPPER(TRIM(ESITI_QUESTIONARI!AE1887)),"")</f>
        <v/>
      </c>
      <c r="G1887" t="str">
        <f>IFERROR(UPPER(TRIM(ESITI_QUESTIONARI!AI1887)),"")</f>
        <v/>
      </c>
      <c r="H1887" s="8" t="str">
        <f>IF(C1887="","",IF(ISERROR(AVERAGE(ESITI_QUESTIONARI!N1887:T1887,ESITI_QUESTIONARI!V1887:X1887,ESITI_QUESTIONARI!Z1887:AD1887,ESITI_QUESTIONARI!AF1887:AH1887,ESITI_QUESTIONARI!AJ1887:AL1887,ESITI_QUESTIONARI!AN1887,ESITI_QUESTIONARI!AQ1887)),"NON RISPONDE",AVERAGE(ESITI_QUESTIONARI!N1887:T1887,ESITI_QUESTIONARI!V1887:X1887,ESITI_QUESTIONARI!Z1887:AD1887,ESITI_QUESTIONARI!AF1887:AH1887,ESITI_QUESTIONARI!AJ1887:AL1887,ESITI_QUESTIONARI!AN1887,ESITI_QUESTIONARI!AQ1887)))</f>
        <v/>
      </c>
    </row>
    <row r="1888" spans="1:8">
      <c r="A1888" t="str">
        <f>IF(ESITI_QUESTIONARI!A1888="","",TRIM(ESITI_QUESTIONARI!A1888))</f>
        <v/>
      </c>
      <c r="B1888" t="str">
        <f t="shared" si="30"/>
        <v/>
      </c>
      <c r="C1888" t="str">
        <f>IF(ESITI_QUESTIONARI!C1888="","",TRIM(ESITI_QUESTIONARI!C1888))</f>
        <v/>
      </c>
      <c r="D1888" t="str">
        <f>IFERROR(UPPER(TRIM(ESITI_QUESTIONARI!U1888)),"")</f>
        <v/>
      </c>
      <c r="E1888" t="str">
        <f>IFERROR(UPPER(TRIM(ESITI_QUESTIONARI!Y1888)),"")</f>
        <v/>
      </c>
      <c r="F1888" t="str">
        <f>IFERROR(UPPER(TRIM(ESITI_QUESTIONARI!AE1888)),"")</f>
        <v/>
      </c>
      <c r="G1888" t="str">
        <f>IFERROR(UPPER(TRIM(ESITI_QUESTIONARI!AI1888)),"")</f>
        <v/>
      </c>
      <c r="H1888" s="8" t="str">
        <f>IF(C1888="","",IF(ISERROR(AVERAGE(ESITI_QUESTIONARI!N1888:T1888,ESITI_QUESTIONARI!V1888:X1888,ESITI_QUESTIONARI!Z1888:AD1888,ESITI_QUESTIONARI!AF1888:AH1888,ESITI_QUESTIONARI!AJ1888:AL1888,ESITI_QUESTIONARI!AN1888,ESITI_QUESTIONARI!AQ1888)),"NON RISPONDE",AVERAGE(ESITI_QUESTIONARI!N1888:T1888,ESITI_QUESTIONARI!V1888:X1888,ESITI_QUESTIONARI!Z1888:AD1888,ESITI_QUESTIONARI!AF1888:AH1888,ESITI_QUESTIONARI!AJ1888:AL1888,ESITI_QUESTIONARI!AN1888,ESITI_QUESTIONARI!AQ1888)))</f>
        <v/>
      </c>
    </row>
    <row r="1889" spans="1:8">
      <c r="A1889" t="str">
        <f>IF(ESITI_QUESTIONARI!A1889="","",TRIM(ESITI_QUESTIONARI!A1889))</f>
        <v/>
      </c>
      <c r="B1889" t="str">
        <f t="shared" si="30"/>
        <v/>
      </c>
      <c r="C1889" t="str">
        <f>IF(ESITI_QUESTIONARI!C1889="","",TRIM(ESITI_QUESTIONARI!C1889))</f>
        <v/>
      </c>
      <c r="D1889" t="str">
        <f>IFERROR(UPPER(TRIM(ESITI_QUESTIONARI!U1889)),"")</f>
        <v/>
      </c>
      <c r="E1889" t="str">
        <f>IFERROR(UPPER(TRIM(ESITI_QUESTIONARI!Y1889)),"")</f>
        <v/>
      </c>
      <c r="F1889" t="str">
        <f>IFERROR(UPPER(TRIM(ESITI_QUESTIONARI!AE1889)),"")</f>
        <v/>
      </c>
      <c r="G1889" t="str">
        <f>IFERROR(UPPER(TRIM(ESITI_QUESTIONARI!AI1889)),"")</f>
        <v/>
      </c>
      <c r="H1889" s="8" t="str">
        <f>IF(C1889="","",IF(ISERROR(AVERAGE(ESITI_QUESTIONARI!N1889:T1889,ESITI_QUESTIONARI!V1889:X1889,ESITI_QUESTIONARI!Z1889:AD1889,ESITI_QUESTIONARI!AF1889:AH1889,ESITI_QUESTIONARI!AJ1889:AL1889,ESITI_QUESTIONARI!AN1889,ESITI_QUESTIONARI!AQ1889)),"NON RISPONDE",AVERAGE(ESITI_QUESTIONARI!N1889:T1889,ESITI_QUESTIONARI!V1889:X1889,ESITI_QUESTIONARI!Z1889:AD1889,ESITI_QUESTIONARI!AF1889:AH1889,ESITI_QUESTIONARI!AJ1889:AL1889,ESITI_QUESTIONARI!AN1889,ESITI_QUESTIONARI!AQ1889)))</f>
        <v/>
      </c>
    </row>
    <row r="1890" spans="1:8">
      <c r="A1890" t="str">
        <f>IF(ESITI_QUESTIONARI!A1890="","",TRIM(ESITI_QUESTIONARI!A1890))</f>
        <v/>
      </c>
      <c r="B1890" t="str">
        <f t="shared" si="30"/>
        <v/>
      </c>
      <c r="C1890" t="str">
        <f>IF(ESITI_QUESTIONARI!C1890="","",TRIM(ESITI_QUESTIONARI!C1890))</f>
        <v/>
      </c>
      <c r="D1890" t="str">
        <f>IFERROR(UPPER(TRIM(ESITI_QUESTIONARI!U1890)),"")</f>
        <v/>
      </c>
      <c r="E1890" t="str">
        <f>IFERROR(UPPER(TRIM(ESITI_QUESTIONARI!Y1890)),"")</f>
        <v/>
      </c>
      <c r="F1890" t="str">
        <f>IFERROR(UPPER(TRIM(ESITI_QUESTIONARI!AE1890)),"")</f>
        <v/>
      </c>
      <c r="G1890" t="str">
        <f>IFERROR(UPPER(TRIM(ESITI_QUESTIONARI!AI1890)),"")</f>
        <v/>
      </c>
      <c r="H1890" s="8" t="str">
        <f>IF(C1890="","",IF(ISERROR(AVERAGE(ESITI_QUESTIONARI!N1890:T1890,ESITI_QUESTIONARI!V1890:X1890,ESITI_QUESTIONARI!Z1890:AD1890,ESITI_QUESTIONARI!AF1890:AH1890,ESITI_QUESTIONARI!AJ1890:AL1890,ESITI_QUESTIONARI!AN1890,ESITI_QUESTIONARI!AQ1890)),"NON RISPONDE",AVERAGE(ESITI_QUESTIONARI!N1890:T1890,ESITI_QUESTIONARI!V1890:X1890,ESITI_QUESTIONARI!Z1890:AD1890,ESITI_QUESTIONARI!AF1890:AH1890,ESITI_QUESTIONARI!AJ1890:AL1890,ESITI_QUESTIONARI!AN1890,ESITI_QUESTIONARI!AQ1890)))</f>
        <v/>
      </c>
    </row>
    <row r="1891" spans="1:8">
      <c r="A1891" t="str">
        <f>IF(ESITI_QUESTIONARI!A1891="","",TRIM(ESITI_QUESTIONARI!A1891))</f>
        <v/>
      </c>
      <c r="B1891" t="str">
        <f t="shared" si="30"/>
        <v/>
      </c>
      <c r="C1891" t="str">
        <f>IF(ESITI_QUESTIONARI!C1891="","",TRIM(ESITI_QUESTIONARI!C1891))</f>
        <v/>
      </c>
      <c r="D1891" t="str">
        <f>IFERROR(UPPER(TRIM(ESITI_QUESTIONARI!U1891)),"")</f>
        <v/>
      </c>
      <c r="E1891" t="str">
        <f>IFERROR(UPPER(TRIM(ESITI_QUESTIONARI!Y1891)),"")</f>
        <v/>
      </c>
      <c r="F1891" t="str">
        <f>IFERROR(UPPER(TRIM(ESITI_QUESTIONARI!AE1891)),"")</f>
        <v/>
      </c>
      <c r="G1891" t="str">
        <f>IFERROR(UPPER(TRIM(ESITI_QUESTIONARI!AI1891)),"")</f>
        <v/>
      </c>
      <c r="H1891" s="8" t="str">
        <f>IF(C1891="","",IF(ISERROR(AVERAGE(ESITI_QUESTIONARI!N1891:T1891,ESITI_QUESTIONARI!V1891:X1891,ESITI_QUESTIONARI!Z1891:AD1891,ESITI_QUESTIONARI!AF1891:AH1891,ESITI_QUESTIONARI!AJ1891:AL1891,ESITI_QUESTIONARI!AN1891,ESITI_QUESTIONARI!AQ1891)),"NON RISPONDE",AVERAGE(ESITI_QUESTIONARI!N1891:T1891,ESITI_QUESTIONARI!V1891:X1891,ESITI_QUESTIONARI!Z1891:AD1891,ESITI_QUESTIONARI!AF1891:AH1891,ESITI_QUESTIONARI!AJ1891:AL1891,ESITI_QUESTIONARI!AN1891,ESITI_QUESTIONARI!AQ1891)))</f>
        <v/>
      </c>
    </row>
    <row r="1892" spans="1:8">
      <c r="A1892" t="str">
        <f>IF(ESITI_QUESTIONARI!A1892="","",TRIM(ESITI_QUESTIONARI!A1892))</f>
        <v/>
      </c>
      <c r="B1892" t="str">
        <f t="shared" si="30"/>
        <v/>
      </c>
      <c r="C1892" t="str">
        <f>IF(ESITI_QUESTIONARI!C1892="","",TRIM(ESITI_QUESTIONARI!C1892))</f>
        <v/>
      </c>
      <c r="D1892" t="str">
        <f>IFERROR(UPPER(TRIM(ESITI_QUESTIONARI!U1892)),"")</f>
        <v/>
      </c>
      <c r="E1892" t="str">
        <f>IFERROR(UPPER(TRIM(ESITI_QUESTIONARI!Y1892)),"")</f>
        <v/>
      </c>
      <c r="F1892" t="str">
        <f>IFERROR(UPPER(TRIM(ESITI_QUESTIONARI!AE1892)),"")</f>
        <v/>
      </c>
      <c r="G1892" t="str">
        <f>IFERROR(UPPER(TRIM(ESITI_QUESTIONARI!AI1892)),"")</f>
        <v/>
      </c>
      <c r="H1892" s="8" t="str">
        <f>IF(C1892="","",IF(ISERROR(AVERAGE(ESITI_QUESTIONARI!N1892:T1892,ESITI_QUESTIONARI!V1892:X1892,ESITI_QUESTIONARI!Z1892:AD1892,ESITI_QUESTIONARI!AF1892:AH1892,ESITI_QUESTIONARI!AJ1892:AL1892,ESITI_QUESTIONARI!AN1892,ESITI_QUESTIONARI!AQ1892)),"NON RISPONDE",AVERAGE(ESITI_QUESTIONARI!N1892:T1892,ESITI_QUESTIONARI!V1892:X1892,ESITI_QUESTIONARI!Z1892:AD1892,ESITI_QUESTIONARI!AF1892:AH1892,ESITI_QUESTIONARI!AJ1892:AL1892,ESITI_QUESTIONARI!AN1892,ESITI_QUESTIONARI!AQ1892)))</f>
        <v/>
      </c>
    </row>
    <row r="1893" spans="1:8">
      <c r="A1893" t="str">
        <f>IF(ESITI_QUESTIONARI!A1893="","",TRIM(ESITI_QUESTIONARI!A1893))</f>
        <v/>
      </c>
      <c r="B1893" t="str">
        <f t="shared" si="30"/>
        <v/>
      </c>
      <c r="C1893" t="str">
        <f>IF(ESITI_QUESTIONARI!C1893="","",TRIM(ESITI_QUESTIONARI!C1893))</f>
        <v/>
      </c>
      <c r="D1893" t="str">
        <f>IFERROR(UPPER(TRIM(ESITI_QUESTIONARI!U1893)),"")</f>
        <v/>
      </c>
      <c r="E1893" t="str">
        <f>IFERROR(UPPER(TRIM(ESITI_QUESTIONARI!Y1893)),"")</f>
        <v/>
      </c>
      <c r="F1893" t="str">
        <f>IFERROR(UPPER(TRIM(ESITI_QUESTIONARI!AE1893)),"")</f>
        <v/>
      </c>
      <c r="G1893" t="str">
        <f>IFERROR(UPPER(TRIM(ESITI_QUESTIONARI!AI1893)),"")</f>
        <v/>
      </c>
      <c r="H1893" s="8" t="str">
        <f>IF(C1893="","",IF(ISERROR(AVERAGE(ESITI_QUESTIONARI!N1893:T1893,ESITI_QUESTIONARI!V1893:X1893,ESITI_QUESTIONARI!Z1893:AD1893,ESITI_QUESTIONARI!AF1893:AH1893,ESITI_QUESTIONARI!AJ1893:AL1893,ESITI_QUESTIONARI!AN1893,ESITI_QUESTIONARI!AQ1893)),"NON RISPONDE",AVERAGE(ESITI_QUESTIONARI!N1893:T1893,ESITI_QUESTIONARI!V1893:X1893,ESITI_QUESTIONARI!Z1893:AD1893,ESITI_QUESTIONARI!AF1893:AH1893,ESITI_QUESTIONARI!AJ1893:AL1893,ESITI_QUESTIONARI!AN1893,ESITI_QUESTIONARI!AQ1893)))</f>
        <v/>
      </c>
    </row>
    <row r="1894" spans="1:8">
      <c r="A1894" t="str">
        <f>IF(ESITI_QUESTIONARI!A1894="","",TRIM(ESITI_QUESTIONARI!A1894))</f>
        <v/>
      </c>
      <c r="B1894" t="str">
        <f t="shared" si="30"/>
        <v/>
      </c>
      <c r="C1894" t="str">
        <f>IF(ESITI_QUESTIONARI!C1894="","",TRIM(ESITI_QUESTIONARI!C1894))</f>
        <v/>
      </c>
      <c r="D1894" t="str">
        <f>IFERROR(UPPER(TRIM(ESITI_QUESTIONARI!U1894)),"")</f>
        <v/>
      </c>
      <c r="E1894" t="str">
        <f>IFERROR(UPPER(TRIM(ESITI_QUESTIONARI!Y1894)),"")</f>
        <v/>
      </c>
      <c r="F1894" t="str">
        <f>IFERROR(UPPER(TRIM(ESITI_QUESTIONARI!AE1894)),"")</f>
        <v/>
      </c>
      <c r="G1894" t="str">
        <f>IFERROR(UPPER(TRIM(ESITI_QUESTIONARI!AI1894)),"")</f>
        <v/>
      </c>
      <c r="H1894" s="8" t="str">
        <f>IF(C1894="","",IF(ISERROR(AVERAGE(ESITI_QUESTIONARI!N1894:T1894,ESITI_QUESTIONARI!V1894:X1894,ESITI_QUESTIONARI!Z1894:AD1894,ESITI_QUESTIONARI!AF1894:AH1894,ESITI_QUESTIONARI!AJ1894:AL1894,ESITI_QUESTIONARI!AN1894,ESITI_QUESTIONARI!AQ1894)),"NON RISPONDE",AVERAGE(ESITI_QUESTIONARI!N1894:T1894,ESITI_QUESTIONARI!V1894:X1894,ESITI_QUESTIONARI!Z1894:AD1894,ESITI_QUESTIONARI!AF1894:AH1894,ESITI_QUESTIONARI!AJ1894:AL1894,ESITI_QUESTIONARI!AN1894,ESITI_QUESTIONARI!AQ1894)))</f>
        <v/>
      </c>
    </row>
    <row r="1895" spans="1:8">
      <c r="A1895" t="str">
        <f>IF(ESITI_QUESTIONARI!A1895="","",TRIM(ESITI_QUESTIONARI!A1895))</f>
        <v/>
      </c>
      <c r="B1895" t="str">
        <f t="shared" si="30"/>
        <v/>
      </c>
      <c r="C1895" t="str">
        <f>IF(ESITI_QUESTIONARI!C1895="","",TRIM(ESITI_QUESTIONARI!C1895))</f>
        <v/>
      </c>
      <c r="D1895" t="str">
        <f>IFERROR(UPPER(TRIM(ESITI_QUESTIONARI!U1895)),"")</f>
        <v/>
      </c>
      <c r="E1895" t="str">
        <f>IFERROR(UPPER(TRIM(ESITI_QUESTIONARI!Y1895)),"")</f>
        <v/>
      </c>
      <c r="F1895" t="str">
        <f>IFERROR(UPPER(TRIM(ESITI_QUESTIONARI!AE1895)),"")</f>
        <v/>
      </c>
      <c r="G1895" t="str">
        <f>IFERROR(UPPER(TRIM(ESITI_QUESTIONARI!AI1895)),"")</f>
        <v/>
      </c>
      <c r="H1895" s="8" t="str">
        <f>IF(C1895="","",IF(ISERROR(AVERAGE(ESITI_QUESTIONARI!N1895:T1895,ESITI_QUESTIONARI!V1895:X1895,ESITI_QUESTIONARI!Z1895:AD1895,ESITI_QUESTIONARI!AF1895:AH1895,ESITI_QUESTIONARI!AJ1895:AL1895,ESITI_QUESTIONARI!AN1895,ESITI_QUESTIONARI!AQ1895)),"NON RISPONDE",AVERAGE(ESITI_QUESTIONARI!N1895:T1895,ESITI_QUESTIONARI!V1895:X1895,ESITI_QUESTIONARI!Z1895:AD1895,ESITI_QUESTIONARI!AF1895:AH1895,ESITI_QUESTIONARI!AJ1895:AL1895,ESITI_QUESTIONARI!AN1895,ESITI_QUESTIONARI!AQ1895)))</f>
        <v/>
      </c>
    </row>
    <row r="1896" spans="1:8">
      <c r="A1896" t="str">
        <f>IF(ESITI_QUESTIONARI!A1896="","",TRIM(ESITI_QUESTIONARI!A1896))</f>
        <v/>
      </c>
      <c r="B1896" t="str">
        <f t="shared" si="30"/>
        <v/>
      </c>
      <c r="C1896" t="str">
        <f>IF(ESITI_QUESTIONARI!C1896="","",TRIM(ESITI_QUESTIONARI!C1896))</f>
        <v/>
      </c>
      <c r="D1896" t="str">
        <f>IFERROR(UPPER(TRIM(ESITI_QUESTIONARI!U1896)),"")</f>
        <v/>
      </c>
      <c r="E1896" t="str">
        <f>IFERROR(UPPER(TRIM(ESITI_QUESTIONARI!Y1896)),"")</f>
        <v/>
      </c>
      <c r="F1896" t="str">
        <f>IFERROR(UPPER(TRIM(ESITI_QUESTIONARI!AE1896)),"")</f>
        <v/>
      </c>
      <c r="G1896" t="str">
        <f>IFERROR(UPPER(TRIM(ESITI_QUESTIONARI!AI1896)),"")</f>
        <v/>
      </c>
      <c r="H1896" s="8" t="str">
        <f>IF(C1896="","",IF(ISERROR(AVERAGE(ESITI_QUESTIONARI!N1896:T1896,ESITI_QUESTIONARI!V1896:X1896,ESITI_QUESTIONARI!Z1896:AD1896,ESITI_QUESTIONARI!AF1896:AH1896,ESITI_QUESTIONARI!AJ1896:AL1896,ESITI_QUESTIONARI!AN1896,ESITI_QUESTIONARI!AQ1896)),"NON RISPONDE",AVERAGE(ESITI_QUESTIONARI!N1896:T1896,ESITI_QUESTIONARI!V1896:X1896,ESITI_QUESTIONARI!Z1896:AD1896,ESITI_QUESTIONARI!AF1896:AH1896,ESITI_QUESTIONARI!AJ1896:AL1896,ESITI_QUESTIONARI!AN1896,ESITI_QUESTIONARI!AQ1896)))</f>
        <v/>
      </c>
    </row>
    <row r="1897" spans="1:8">
      <c r="A1897" t="str">
        <f>IF(ESITI_QUESTIONARI!A1897="","",TRIM(ESITI_QUESTIONARI!A1897))</f>
        <v/>
      </c>
      <c r="B1897" t="str">
        <f t="shared" si="30"/>
        <v/>
      </c>
      <c r="C1897" t="str">
        <f>IF(ESITI_QUESTIONARI!C1897="","",TRIM(ESITI_QUESTIONARI!C1897))</f>
        <v/>
      </c>
      <c r="D1897" t="str">
        <f>IFERROR(UPPER(TRIM(ESITI_QUESTIONARI!U1897)),"")</f>
        <v/>
      </c>
      <c r="E1897" t="str">
        <f>IFERROR(UPPER(TRIM(ESITI_QUESTIONARI!Y1897)),"")</f>
        <v/>
      </c>
      <c r="F1897" t="str">
        <f>IFERROR(UPPER(TRIM(ESITI_QUESTIONARI!AE1897)),"")</f>
        <v/>
      </c>
      <c r="G1897" t="str">
        <f>IFERROR(UPPER(TRIM(ESITI_QUESTIONARI!AI1897)),"")</f>
        <v/>
      </c>
      <c r="H1897" s="8" t="str">
        <f>IF(C1897="","",IF(ISERROR(AVERAGE(ESITI_QUESTIONARI!N1897:T1897,ESITI_QUESTIONARI!V1897:X1897,ESITI_QUESTIONARI!Z1897:AD1897,ESITI_QUESTIONARI!AF1897:AH1897,ESITI_QUESTIONARI!AJ1897:AL1897,ESITI_QUESTIONARI!AN1897,ESITI_QUESTIONARI!AQ1897)),"NON RISPONDE",AVERAGE(ESITI_QUESTIONARI!N1897:T1897,ESITI_QUESTIONARI!V1897:X1897,ESITI_QUESTIONARI!Z1897:AD1897,ESITI_QUESTIONARI!AF1897:AH1897,ESITI_QUESTIONARI!AJ1897:AL1897,ESITI_QUESTIONARI!AN1897,ESITI_QUESTIONARI!AQ1897)))</f>
        <v/>
      </c>
    </row>
    <row r="1898" spans="1:8">
      <c r="A1898" t="str">
        <f>IF(ESITI_QUESTIONARI!A1898="","",TRIM(ESITI_QUESTIONARI!A1898))</f>
        <v/>
      </c>
      <c r="B1898" t="str">
        <f t="shared" si="30"/>
        <v/>
      </c>
      <c r="C1898" t="str">
        <f>IF(ESITI_QUESTIONARI!C1898="","",TRIM(ESITI_QUESTIONARI!C1898))</f>
        <v/>
      </c>
      <c r="D1898" t="str">
        <f>IFERROR(UPPER(TRIM(ESITI_QUESTIONARI!U1898)),"")</f>
        <v/>
      </c>
      <c r="E1898" t="str">
        <f>IFERROR(UPPER(TRIM(ESITI_QUESTIONARI!Y1898)),"")</f>
        <v/>
      </c>
      <c r="F1898" t="str">
        <f>IFERROR(UPPER(TRIM(ESITI_QUESTIONARI!AE1898)),"")</f>
        <v/>
      </c>
      <c r="G1898" t="str">
        <f>IFERROR(UPPER(TRIM(ESITI_QUESTIONARI!AI1898)),"")</f>
        <v/>
      </c>
      <c r="H1898" s="8" t="str">
        <f>IF(C1898="","",IF(ISERROR(AVERAGE(ESITI_QUESTIONARI!N1898:T1898,ESITI_QUESTIONARI!V1898:X1898,ESITI_QUESTIONARI!Z1898:AD1898,ESITI_QUESTIONARI!AF1898:AH1898,ESITI_QUESTIONARI!AJ1898:AL1898,ESITI_QUESTIONARI!AN1898,ESITI_QUESTIONARI!AQ1898)),"NON RISPONDE",AVERAGE(ESITI_QUESTIONARI!N1898:T1898,ESITI_QUESTIONARI!V1898:X1898,ESITI_QUESTIONARI!Z1898:AD1898,ESITI_QUESTIONARI!AF1898:AH1898,ESITI_QUESTIONARI!AJ1898:AL1898,ESITI_QUESTIONARI!AN1898,ESITI_QUESTIONARI!AQ1898)))</f>
        <v/>
      </c>
    </row>
    <row r="1899" spans="1:8">
      <c r="A1899" t="str">
        <f>IF(ESITI_QUESTIONARI!A1899="","",TRIM(ESITI_QUESTIONARI!A1899))</f>
        <v/>
      </c>
      <c r="B1899" t="str">
        <f t="shared" si="30"/>
        <v/>
      </c>
      <c r="C1899" t="str">
        <f>IF(ESITI_QUESTIONARI!C1899="","",TRIM(ESITI_QUESTIONARI!C1899))</f>
        <v/>
      </c>
      <c r="D1899" t="str">
        <f>IFERROR(UPPER(TRIM(ESITI_QUESTIONARI!U1899)),"")</f>
        <v/>
      </c>
      <c r="E1899" t="str">
        <f>IFERROR(UPPER(TRIM(ESITI_QUESTIONARI!Y1899)),"")</f>
        <v/>
      </c>
      <c r="F1899" t="str">
        <f>IFERROR(UPPER(TRIM(ESITI_QUESTIONARI!AE1899)),"")</f>
        <v/>
      </c>
      <c r="G1899" t="str">
        <f>IFERROR(UPPER(TRIM(ESITI_QUESTIONARI!AI1899)),"")</f>
        <v/>
      </c>
      <c r="H1899" s="8" t="str">
        <f>IF(C1899="","",IF(ISERROR(AVERAGE(ESITI_QUESTIONARI!N1899:T1899,ESITI_QUESTIONARI!V1899:X1899,ESITI_QUESTIONARI!Z1899:AD1899,ESITI_QUESTIONARI!AF1899:AH1899,ESITI_QUESTIONARI!AJ1899:AL1899,ESITI_QUESTIONARI!AN1899,ESITI_QUESTIONARI!AQ1899)),"NON RISPONDE",AVERAGE(ESITI_QUESTIONARI!N1899:T1899,ESITI_QUESTIONARI!V1899:X1899,ESITI_QUESTIONARI!Z1899:AD1899,ESITI_QUESTIONARI!AF1899:AH1899,ESITI_QUESTIONARI!AJ1899:AL1899,ESITI_QUESTIONARI!AN1899,ESITI_QUESTIONARI!AQ1899)))</f>
        <v/>
      </c>
    </row>
    <row r="1900" spans="1:8">
      <c r="A1900" t="str">
        <f>IF(ESITI_QUESTIONARI!A1900="","",TRIM(ESITI_QUESTIONARI!A1900))</f>
        <v/>
      </c>
      <c r="B1900" t="str">
        <f t="shared" si="30"/>
        <v/>
      </c>
      <c r="C1900" t="str">
        <f>IF(ESITI_QUESTIONARI!C1900="","",TRIM(ESITI_QUESTIONARI!C1900))</f>
        <v/>
      </c>
      <c r="D1900" t="str">
        <f>IFERROR(UPPER(TRIM(ESITI_QUESTIONARI!U1900)),"")</f>
        <v/>
      </c>
      <c r="E1900" t="str">
        <f>IFERROR(UPPER(TRIM(ESITI_QUESTIONARI!Y1900)),"")</f>
        <v/>
      </c>
      <c r="F1900" t="str">
        <f>IFERROR(UPPER(TRIM(ESITI_QUESTIONARI!AE1900)),"")</f>
        <v/>
      </c>
      <c r="G1900" t="str">
        <f>IFERROR(UPPER(TRIM(ESITI_QUESTIONARI!AI1900)),"")</f>
        <v/>
      </c>
      <c r="H1900" s="8" t="str">
        <f>IF(C1900="","",IF(ISERROR(AVERAGE(ESITI_QUESTIONARI!N1900:T1900,ESITI_QUESTIONARI!V1900:X1900,ESITI_QUESTIONARI!Z1900:AD1900,ESITI_QUESTIONARI!AF1900:AH1900,ESITI_QUESTIONARI!AJ1900:AL1900,ESITI_QUESTIONARI!AN1900,ESITI_QUESTIONARI!AQ1900)),"NON RISPONDE",AVERAGE(ESITI_QUESTIONARI!N1900:T1900,ESITI_QUESTIONARI!V1900:X1900,ESITI_QUESTIONARI!Z1900:AD1900,ESITI_QUESTIONARI!AF1900:AH1900,ESITI_QUESTIONARI!AJ1900:AL1900,ESITI_QUESTIONARI!AN1900,ESITI_QUESTIONARI!AQ1900)))</f>
        <v/>
      </c>
    </row>
    <row r="1901" spans="1:8">
      <c r="A1901" t="str">
        <f>IF(ESITI_QUESTIONARI!A1901="","",TRIM(ESITI_QUESTIONARI!A1901))</f>
        <v/>
      </c>
      <c r="B1901" t="str">
        <f t="shared" si="30"/>
        <v/>
      </c>
      <c r="C1901" t="str">
        <f>IF(ESITI_QUESTIONARI!C1901="","",TRIM(ESITI_QUESTIONARI!C1901))</f>
        <v/>
      </c>
      <c r="D1901" t="str">
        <f>IFERROR(UPPER(TRIM(ESITI_QUESTIONARI!U1901)),"")</f>
        <v/>
      </c>
      <c r="E1901" t="str">
        <f>IFERROR(UPPER(TRIM(ESITI_QUESTIONARI!Y1901)),"")</f>
        <v/>
      </c>
      <c r="F1901" t="str">
        <f>IFERROR(UPPER(TRIM(ESITI_QUESTIONARI!AE1901)),"")</f>
        <v/>
      </c>
      <c r="G1901" t="str">
        <f>IFERROR(UPPER(TRIM(ESITI_QUESTIONARI!AI1901)),"")</f>
        <v/>
      </c>
      <c r="H1901" s="8" t="str">
        <f>IF(C1901="","",IF(ISERROR(AVERAGE(ESITI_QUESTIONARI!N1901:T1901,ESITI_QUESTIONARI!V1901:X1901,ESITI_QUESTIONARI!Z1901:AD1901,ESITI_QUESTIONARI!AF1901:AH1901,ESITI_QUESTIONARI!AJ1901:AL1901,ESITI_QUESTIONARI!AN1901,ESITI_QUESTIONARI!AQ1901)),"NON RISPONDE",AVERAGE(ESITI_QUESTIONARI!N1901:T1901,ESITI_QUESTIONARI!V1901:X1901,ESITI_QUESTIONARI!Z1901:AD1901,ESITI_QUESTIONARI!AF1901:AH1901,ESITI_QUESTIONARI!AJ1901:AL1901,ESITI_QUESTIONARI!AN1901,ESITI_QUESTIONARI!AQ1901)))</f>
        <v/>
      </c>
    </row>
    <row r="1902" spans="1:8">
      <c r="A1902" t="str">
        <f>IF(ESITI_QUESTIONARI!A1902="","",TRIM(ESITI_QUESTIONARI!A1902))</f>
        <v/>
      </c>
      <c r="B1902" t="str">
        <f t="shared" si="30"/>
        <v/>
      </c>
      <c r="C1902" t="str">
        <f>IF(ESITI_QUESTIONARI!C1902="","",TRIM(ESITI_QUESTIONARI!C1902))</f>
        <v/>
      </c>
      <c r="D1902" t="str">
        <f>IFERROR(UPPER(TRIM(ESITI_QUESTIONARI!U1902)),"")</f>
        <v/>
      </c>
      <c r="E1902" t="str">
        <f>IFERROR(UPPER(TRIM(ESITI_QUESTIONARI!Y1902)),"")</f>
        <v/>
      </c>
      <c r="F1902" t="str">
        <f>IFERROR(UPPER(TRIM(ESITI_QUESTIONARI!AE1902)),"")</f>
        <v/>
      </c>
      <c r="G1902" t="str">
        <f>IFERROR(UPPER(TRIM(ESITI_QUESTIONARI!AI1902)),"")</f>
        <v/>
      </c>
      <c r="H1902" s="8" t="str">
        <f>IF(C1902="","",IF(ISERROR(AVERAGE(ESITI_QUESTIONARI!N1902:T1902,ESITI_QUESTIONARI!V1902:X1902,ESITI_QUESTIONARI!Z1902:AD1902,ESITI_QUESTIONARI!AF1902:AH1902,ESITI_QUESTIONARI!AJ1902:AL1902,ESITI_QUESTIONARI!AN1902,ESITI_QUESTIONARI!AQ1902)),"NON RISPONDE",AVERAGE(ESITI_QUESTIONARI!N1902:T1902,ESITI_QUESTIONARI!V1902:X1902,ESITI_QUESTIONARI!Z1902:AD1902,ESITI_QUESTIONARI!AF1902:AH1902,ESITI_QUESTIONARI!AJ1902:AL1902,ESITI_QUESTIONARI!AN1902,ESITI_QUESTIONARI!AQ1902)))</f>
        <v/>
      </c>
    </row>
    <row r="1903" spans="1:8">
      <c r="A1903" t="str">
        <f>IF(ESITI_QUESTIONARI!A1903="","",TRIM(ESITI_QUESTIONARI!A1903))</f>
        <v/>
      </c>
      <c r="B1903" t="str">
        <f t="shared" si="30"/>
        <v/>
      </c>
      <c r="C1903" t="str">
        <f>IF(ESITI_QUESTIONARI!C1903="","",TRIM(ESITI_QUESTIONARI!C1903))</f>
        <v/>
      </c>
      <c r="D1903" t="str">
        <f>IFERROR(UPPER(TRIM(ESITI_QUESTIONARI!U1903)),"")</f>
        <v/>
      </c>
      <c r="E1903" t="str">
        <f>IFERROR(UPPER(TRIM(ESITI_QUESTIONARI!Y1903)),"")</f>
        <v/>
      </c>
      <c r="F1903" t="str">
        <f>IFERROR(UPPER(TRIM(ESITI_QUESTIONARI!AE1903)),"")</f>
        <v/>
      </c>
      <c r="G1903" t="str">
        <f>IFERROR(UPPER(TRIM(ESITI_QUESTIONARI!AI1903)),"")</f>
        <v/>
      </c>
      <c r="H1903" s="8" t="str">
        <f>IF(C1903="","",IF(ISERROR(AVERAGE(ESITI_QUESTIONARI!N1903:T1903,ESITI_QUESTIONARI!V1903:X1903,ESITI_QUESTIONARI!Z1903:AD1903,ESITI_QUESTIONARI!AF1903:AH1903,ESITI_QUESTIONARI!AJ1903:AL1903,ESITI_QUESTIONARI!AN1903,ESITI_QUESTIONARI!AQ1903)),"NON RISPONDE",AVERAGE(ESITI_QUESTIONARI!N1903:T1903,ESITI_QUESTIONARI!V1903:X1903,ESITI_QUESTIONARI!Z1903:AD1903,ESITI_QUESTIONARI!AF1903:AH1903,ESITI_QUESTIONARI!AJ1903:AL1903,ESITI_QUESTIONARI!AN1903,ESITI_QUESTIONARI!AQ1903)))</f>
        <v/>
      </c>
    </row>
    <row r="1904" spans="1:8">
      <c r="A1904" t="str">
        <f>IF(ESITI_QUESTIONARI!A1904="","",TRIM(ESITI_QUESTIONARI!A1904))</f>
        <v/>
      </c>
      <c r="B1904" t="str">
        <f t="shared" si="30"/>
        <v/>
      </c>
      <c r="C1904" t="str">
        <f>IF(ESITI_QUESTIONARI!C1904="","",TRIM(ESITI_QUESTIONARI!C1904))</f>
        <v/>
      </c>
      <c r="D1904" t="str">
        <f>IFERROR(UPPER(TRIM(ESITI_QUESTIONARI!U1904)),"")</f>
        <v/>
      </c>
      <c r="E1904" t="str">
        <f>IFERROR(UPPER(TRIM(ESITI_QUESTIONARI!Y1904)),"")</f>
        <v/>
      </c>
      <c r="F1904" t="str">
        <f>IFERROR(UPPER(TRIM(ESITI_QUESTIONARI!AE1904)),"")</f>
        <v/>
      </c>
      <c r="G1904" t="str">
        <f>IFERROR(UPPER(TRIM(ESITI_QUESTIONARI!AI1904)),"")</f>
        <v/>
      </c>
      <c r="H1904" s="8" t="str">
        <f>IF(C1904="","",IF(ISERROR(AVERAGE(ESITI_QUESTIONARI!N1904:T1904,ESITI_QUESTIONARI!V1904:X1904,ESITI_QUESTIONARI!Z1904:AD1904,ESITI_QUESTIONARI!AF1904:AH1904,ESITI_QUESTIONARI!AJ1904:AL1904,ESITI_QUESTIONARI!AN1904,ESITI_QUESTIONARI!AQ1904)),"NON RISPONDE",AVERAGE(ESITI_QUESTIONARI!N1904:T1904,ESITI_QUESTIONARI!V1904:X1904,ESITI_QUESTIONARI!Z1904:AD1904,ESITI_QUESTIONARI!AF1904:AH1904,ESITI_QUESTIONARI!AJ1904:AL1904,ESITI_QUESTIONARI!AN1904,ESITI_QUESTIONARI!AQ1904)))</f>
        <v/>
      </c>
    </row>
    <row r="1905" spans="1:8">
      <c r="A1905" t="str">
        <f>IF(ESITI_QUESTIONARI!A1905="","",TRIM(ESITI_QUESTIONARI!A1905))</f>
        <v/>
      </c>
      <c r="B1905" t="str">
        <f t="shared" si="30"/>
        <v/>
      </c>
      <c r="C1905" t="str">
        <f>IF(ESITI_QUESTIONARI!C1905="","",TRIM(ESITI_QUESTIONARI!C1905))</f>
        <v/>
      </c>
      <c r="D1905" t="str">
        <f>IFERROR(UPPER(TRIM(ESITI_QUESTIONARI!U1905)),"")</f>
        <v/>
      </c>
      <c r="E1905" t="str">
        <f>IFERROR(UPPER(TRIM(ESITI_QUESTIONARI!Y1905)),"")</f>
        <v/>
      </c>
      <c r="F1905" t="str">
        <f>IFERROR(UPPER(TRIM(ESITI_QUESTIONARI!AE1905)),"")</f>
        <v/>
      </c>
      <c r="G1905" t="str">
        <f>IFERROR(UPPER(TRIM(ESITI_QUESTIONARI!AI1905)),"")</f>
        <v/>
      </c>
      <c r="H1905" s="8" t="str">
        <f>IF(C1905="","",IF(ISERROR(AVERAGE(ESITI_QUESTIONARI!N1905:T1905,ESITI_QUESTIONARI!V1905:X1905,ESITI_QUESTIONARI!Z1905:AD1905,ESITI_QUESTIONARI!AF1905:AH1905,ESITI_QUESTIONARI!AJ1905:AL1905,ESITI_QUESTIONARI!AN1905,ESITI_QUESTIONARI!AQ1905)),"NON RISPONDE",AVERAGE(ESITI_QUESTIONARI!N1905:T1905,ESITI_QUESTIONARI!V1905:X1905,ESITI_QUESTIONARI!Z1905:AD1905,ESITI_QUESTIONARI!AF1905:AH1905,ESITI_QUESTIONARI!AJ1905:AL1905,ESITI_QUESTIONARI!AN1905,ESITI_QUESTIONARI!AQ1905)))</f>
        <v/>
      </c>
    </row>
    <row r="1906" spans="1:8">
      <c r="A1906" t="str">
        <f>IF(ESITI_QUESTIONARI!A1906="","",TRIM(ESITI_QUESTIONARI!A1906))</f>
        <v/>
      </c>
      <c r="B1906" t="str">
        <f t="shared" si="30"/>
        <v/>
      </c>
      <c r="C1906" t="str">
        <f>IF(ESITI_QUESTIONARI!C1906="","",TRIM(ESITI_QUESTIONARI!C1906))</f>
        <v/>
      </c>
      <c r="D1906" t="str">
        <f>IFERROR(UPPER(TRIM(ESITI_QUESTIONARI!U1906)),"")</f>
        <v/>
      </c>
      <c r="E1906" t="str">
        <f>IFERROR(UPPER(TRIM(ESITI_QUESTIONARI!Y1906)),"")</f>
        <v/>
      </c>
      <c r="F1906" t="str">
        <f>IFERROR(UPPER(TRIM(ESITI_QUESTIONARI!AE1906)),"")</f>
        <v/>
      </c>
      <c r="G1906" t="str">
        <f>IFERROR(UPPER(TRIM(ESITI_QUESTIONARI!AI1906)),"")</f>
        <v/>
      </c>
      <c r="H1906" s="8" t="str">
        <f>IF(C1906="","",IF(ISERROR(AVERAGE(ESITI_QUESTIONARI!N1906:T1906,ESITI_QUESTIONARI!V1906:X1906,ESITI_QUESTIONARI!Z1906:AD1906,ESITI_QUESTIONARI!AF1906:AH1906,ESITI_QUESTIONARI!AJ1906:AL1906,ESITI_QUESTIONARI!AN1906,ESITI_QUESTIONARI!AQ1906)),"NON RISPONDE",AVERAGE(ESITI_QUESTIONARI!N1906:T1906,ESITI_QUESTIONARI!V1906:X1906,ESITI_QUESTIONARI!Z1906:AD1906,ESITI_QUESTIONARI!AF1906:AH1906,ESITI_QUESTIONARI!AJ1906:AL1906,ESITI_QUESTIONARI!AN1906,ESITI_QUESTIONARI!AQ1906)))</f>
        <v/>
      </c>
    </row>
    <row r="1907" spans="1:8">
      <c r="A1907" t="str">
        <f>IF(ESITI_QUESTIONARI!A1907="","",TRIM(ESITI_QUESTIONARI!A1907))</f>
        <v/>
      </c>
      <c r="B1907" t="str">
        <f t="shared" si="30"/>
        <v/>
      </c>
      <c r="C1907" t="str">
        <f>IF(ESITI_QUESTIONARI!C1907="","",TRIM(ESITI_QUESTIONARI!C1907))</f>
        <v/>
      </c>
      <c r="D1907" t="str">
        <f>IFERROR(UPPER(TRIM(ESITI_QUESTIONARI!U1907)),"")</f>
        <v/>
      </c>
      <c r="E1907" t="str">
        <f>IFERROR(UPPER(TRIM(ESITI_QUESTIONARI!Y1907)),"")</f>
        <v/>
      </c>
      <c r="F1907" t="str">
        <f>IFERROR(UPPER(TRIM(ESITI_QUESTIONARI!AE1907)),"")</f>
        <v/>
      </c>
      <c r="G1907" t="str">
        <f>IFERROR(UPPER(TRIM(ESITI_QUESTIONARI!AI1907)),"")</f>
        <v/>
      </c>
      <c r="H1907" s="8" t="str">
        <f>IF(C1907="","",IF(ISERROR(AVERAGE(ESITI_QUESTIONARI!N1907:T1907,ESITI_QUESTIONARI!V1907:X1907,ESITI_QUESTIONARI!Z1907:AD1907,ESITI_QUESTIONARI!AF1907:AH1907,ESITI_QUESTIONARI!AJ1907:AL1907,ESITI_QUESTIONARI!AN1907,ESITI_QUESTIONARI!AQ1907)),"NON RISPONDE",AVERAGE(ESITI_QUESTIONARI!N1907:T1907,ESITI_QUESTIONARI!V1907:X1907,ESITI_QUESTIONARI!Z1907:AD1907,ESITI_QUESTIONARI!AF1907:AH1907,ESITI_QUESTIONARI!AJ1907:AL1907,ESITI_QUESTIONARI!AN1907,ESITI_QUESTIONARI!AQ1907)))</f>
        <v/>
      </c>
    </row>
    <row r="1908" spans="1:8">
      <c r="A1908" t="str">
        <f>IF(ESITI_QUESTIONARI!A1908="","",TRIM(ESITI_QUESTIONARI!A1908))</f>
        <v/>
      </c>
      <c r="B1908" t="str">
        <f t="shared" si="30"/>
        <v/>
      </c>
      <c r="C1908" t="str">
        <f>IF(ESITI_QUESTIONARI!C1908="","",TRIM(ESITI_QUESTIONARI!C1908))</f>
        <v/>
      </c>
      <c r="D1908" t="str">
        <f>IFERROR(UPPER(TRIM(ESITI_QUESTIONARI!U1908)),"")</f>
        <v/>
      </c>
      <c r="E1908" t="str">
        <f>IFERROR(UPPER(TRIM(ESITI_QUESTIONARI!Y1908)),"")</f>
        <v/>
      </c>
      <c r="F1908" t="str">
        <f>IFERROR(UPPER(TRIM(ESITI_QUESTIONARI!AE1908)),"")</f>
        <v/>
      </c>
      <c r="G1908" t="str">
        <f>IFERROR(UPPER(TRIM(ESITI_QUESTIONARI!AI1908)),"")</f>
        <v/>
      </c>
      <c r="H1908" s="8" t="str">
        <f>IF(C1908="","",IF(ISERROR(AVERAGE(ESITI_QUESTIONARI!N1908:T1908,ESITI_QUESTIONARI!V1908:X1908,ESITI_QUESTIONARI!Z1908:AD1908,ESITI_QUESTIONARI!AF1908:AH1908,ESITI_QUESTIONARI!AJ1908:AL1908,ESITI_QUESTIONARI!AN1908,ESITI_QUESTIONARI!AQ1908)),"NON RISPONDE",AVERAGE(ESITI_QUESTIONARI!N1908:T1908,ESITI_QUESTIONARI!V1908:X1908,ESITI_QUESTIONARI!Z1908:AD1908,ESITI_QUESTIONARI!AF1908:AH1908,ESITI_QUESTIONARI!AJ1908:AL1908,ESITI_QUESTIONARI!AN1908,ESITI_QUESTIONARI!AQ1908)))</f>
        <v/>
      </c>
    </row>
    <row r="1909" spans="1:8">
      <c r="A1909" t="str">
        <f>IF(ESITI_QUESTIONARI!A1909="","",TRIM(ESITI_QUESTIONARI!A1909))</f>
        <v/>
      </c>
      <c r="B1909" t="str">
        <f t="shared" si="30"/>
        <v/>
      </c>
      <c r="C1909" t="str">
        <f>IF(ESITI_QUESTIONARI!C1909="","",TRIM(ESITI_QUESTIONARI!C1909))</f>
        <v/>
      </c>
      <c r="D1909" t="str">
        <f>IFERROR(UPPER(TRIM(ESITI_QUESTIONARI!U1909)),"")</f>
        <v/>
      </c>
      <c r="E1909" t="str">
        <f>IFERROR(UPPER(TRIM(ESITI_QUESTIONARI!Y1909)),"")</f>
        <v/>
      </c>
      <c r="F1909" t="str">
        <f>IFERROR(UPPER(TRIM(ESITI_QUESTIONARI!AE1909)),"")</f>
        <v/>
      </c>
      <c r="G1909" t="str">
        <f>IFERROR(UPPER(TRIM(ESITI_QUESTIONARI!AI1909)),"")</f>
        <v/>
      </c>
      <c r="H1909" s="8" t="str">
        <f>IF(C1909="","",IF(ISERROR(AVERAGE(ESITI_QUESTIONARI!N1909:T1909,ESITI_QUESTIONARI!V1909:X1909,ESITI_QUESTIONARI!Z1909:AD1909,ESITI_QUESTIONARI!AF1909:AH1909,ESITI_QUESTIONARI!AJ1909:AL1909,ESITI_QUESTIONARI!AN1909,ESITI_QUESTIONARI!AQ1909)),"NON RISPONDE",AVERAGE(ESITI_QUESTIONARI!N1909:T1909,ESITI_QUESTIONARI!V1909:X1909,ESITI_QUESTIONARI!Z1909:AD1909,ESITI_QUESTIONARI!AF1909:AH1909,ESITI_QUESTIONARI!AJ1909:AL1909,ESITI_QUESTIONARI!AN1909,ESITI_QUESTIONARI!AQ1909)))</f>
        <v/>
      </c>
    </row>
    <row r="1910" spans="1:8">
      <c r="A1910" t="str">
        <f>IF(ESITI_QUESTIONARI!A1910="","",TRIM(ESITI_QUESTIONARI!A1910))</f>
        <v/>
      </c>
      <c r="B1910" t="str">
        <f t="shared" si="30"/>
        <v/>
      </c>
      <c r="C1910" t="str">
        <f>IF(ESITI_QUESTIONARI!C1910="","",TRIM(ESITI_QUESTIONARI!C1910))</f>
        <v/>
      </c>
      <c r="D1910" t="str">
        <f>IFERROR(UPPER(TRIM(ESITI_QUESTIONARI!U1910)),"")</f>
        <v/>
      </c>
      <c r="E1910" t="str">
        <f>IFERROR(UPPER(TRIM(ESITI_QUESTIONARI!Y1910)),"")</f>
        <v/>
      </c>
      <c r="F1910" t="str">
        <f>IFERROR(UPPER(TRIM(ESITI_QUESTIONARI!AE1910)),"")</f>
        <v/>
      </c>
      <c r="G1910" t="str">
        <f>IFERROR(UPPER(TRIM(ESITI_QUESTIONARI!AI1910)),"")</f>
        <v/>
      </c>
      <c r="H1910" s="8" t="str">
        <f>IF(C1910="","",IF(ISERROR(AVERAGE(ESITI_QUESTIONARI!N1910:T1910,ESITI_QUESTIONARI!V1910:X1910,ESITI_QUESTIONARI!Z1910:AD1910,ESITI_QUESTIONARI!AF1910:AH1910,ESITI_QUESTIONARI!AJ1910:AL1910,ESITI_QUESTIONARI!AN1910,ESITI_QUESTIONARI!AQ1910)),"NON RISPONDE",AVERAGE(ESITI_QUESTIONARI!N1910:T1910,ESITI_QUESTIONARI!V1910:X1910,ESITI_QUESTIONARI!Z1910:AD1910,ESITI_QUESTIONARI!AF1910:AH1910,ESITI_QUESTIONARI!AJ1910:AL1910,ESITI_QUESTIONARI!AN1910,ESITI_QUESTIONARI!AQ1910)))</f>
        <v/>
      </c>
    </row>
    <row r="1911" spans="1:8">
      <c r="A1911" t="str">
        <f>IF(ESITI_QUESTIONARI!A1911="","",TRIM(ESITI_QUESTIONARI!A1911))</f>
        <v/>
      </c>
      <c r="B1911" t="str">
        <f t="shared" si="30"/>
        <v/>
      </c>
      <c r="C1911" t="str">
        <f>IF(ESITI_QUESTIONARI!C1911="","",TRIM(ESITI_QUESTIONARI!C1911))</f>
        <v/>
      </c>
      <c r="D1911" t="str">
        <f>IFERROR(UPPER(TRIM(ESITI_QUESTIONARI!U1911)),"")</f>
        <v/>
      </c>
      <c r="E1911" t="str">
        <f>IFERROR(UPPER(TRIM(ESITI_QUESTIONARI!Y1911)),"")</f>
        <v/>
      </c>
      <c r="F1911" t="str">
        <f>IFERROR(UPPER(TRIM(ESITI_QUESTIONARI!AE1911)),"")</f>
        <v/>
      </c>
      <c r="G1911" t="str">
        <f>IFERROR(UPPER(TRIM(ESITI_QUESTIONARI!AI1911)),"")</f>
        <v/>
      </c>
      <c r="H1911" s="8" t="str">
        <f>IF(C1911="","",IF(ISERROR(AVERAGE(ESITI_QUESTIONARI!N1911:T1911,ESITI_QUESTIONARI!V1911:X1911,ESITI_QUESTIONARI!Z1911:AD1911,ESITI_QUESTIONARI!AF1911:AH1911,ESITI_QUESTIONARI!AJ1911:AL1911,ESITI_QUESTIONARI!AN1911,ESITI_QUESTIONARI!AQ1911)),"NON RISPONDE",AVERAGE(ESITI_QUESTIONARI!N1911:T1911,ESITI_QUESTIONARI!V1911:X1911,ESITI_QUESTIONARI!Z1911:AD1911,ESITI_QUESTIONARI!AF1911:AH1911,ESITI_QUESTIONARI!AJ1911:AL1911,ESITI_QUESTIONARI!AN1911,ESITI_QUESTIONARI!AQ1911)))</f>
        <v/>
      </c>
    </row>
    <row r="1912" spans="1:8">
      <c r="A1912" t="str">
        <f>IF(ESITI_QUESTIONARI!A1912="","",TRIM(ESITI_QUESTIONARI!A1912))</f>
        <v/>
      </c>
      <c r="B1912" t="str">
        <f t="shared" si="30"/>
        <v/>
      </c>
      <c r="C1912" t="str">
        <f>IF(ESITI_QUESTIONARI!C1912="","",TRIM(ESITI_QUESTIONARI!C1912))</f>
        <v/>
      </c>
      <c r="D1912" t="str">
        <f>IFERROR(UPPER(TRIM(ESITI_QUESTIONARI!U1912)),"")</f>
        <v/>
      </c>
      <c r="E1912" t="str">
        <f>IFERROR(UPPER(TRIM(ESITI_QUESTIONARI!Y1912)),"")</f>
        <v/>
      </c>
      <c r="F1912" t="str">
        <f>IFERROR(UPPER(TRIM(ESITI_QUESTIONARI!AE1912)),"")</f>
        <v/>
      </c>
      <c r="G1912" t="str">
        <f>IFERROR(UPPER(TRIM(ESITI_QUESTIONARI!AI1912)),"")</f>
        <v/>
      </c>
      <c r="H1912" s="8" t="str">
        <f>IF(C1912="","",IF(ISERROR(AVERAGE(ESITI_QUESTIONARI!N1912:T1912,ESITI_QUESTIONARI!V1912:X1912,ESITI_QUESTIONARI!Z1912:AD1912,ESITI_QUESTIONARI!AF1912:AH1912,ESITI_QUESTIONARI!AJ1912:AL1912,ESITI_QUESTIONARI!AN1912,ESITI_QUESTIONARI!AQ1912)),"NON RISPONDE",AVERAGE(ESITI_QUESTIONARI!N1912:T1912,ESITI_QUESTIONARI!V1912:X1912,ESITI_QUESTIONARI!Z1912:AD1912,ESITI_QUESTIONARI!AF1912:AH1912,ESITI_QUESTIONARI!AJ1912:AL1912,ESITI_QUESTIONARI!AN1912,ESITI_QUESTIONARI!AQ1912)))</f>
        <v/>
      </c>
    </row>
    <row r="1913" spans="1:8">
      <c r="A1913" t="str">
        <f>IF(ESITI_QUESTIONARI!A1913="","",TRIM(ESITI_QUESTIONARI!A1913))</f>
        <v/>
      </c>
      <c r="B1913" t="str">
        <f t="shared" si="30"/>
        <v/>
      </c>
      <c r="C1913" t="str">
        <f>IF(ESITI_QUESTIONARI!C1913="","",TRIM(ESITI_QUESTIONARI!C1913))</f>
        <v/>
      </c>
      <c r="D1913" t="str">
        <f>IFERROR(UPPER(TRIM(ESITI_QUESTIONARI!U1913)),"")</f>
        <v/>
      </c>
      <c r="E1913" t="str">
        <f>IFERROR(UPPER(TRIM(ESITI_QUESTIONARI!Y1913)),"")</f>
        <v/>
      </c>
      <c r="F1913" t="str">
        <f>IFERROR(UPPER(TRIM(ESITI_QUESTIONARI!AE1913)),"")</f>
        <v/>
      </c>
      <c r="G1913" t="str">
        <f>IFERROR(UPPER(TRIM(ESITI_QUESTIONARI!AI1913)),"")</f>
        <v/>
      </c>
      <c r="H1913" s="8" t="str">
        <f>IF(C1913="","",IF(ISERROR(AVERAGE(ESITI_QUESTIONARI!N1913:T1913,ESITI_QUESTIONARI!V1913:X1913,ESITI_QUESTIONARI!Z1913:AD1913,ESITI_QUESTIONARI!AF1913:AH1913,ESITI_QUESTIONARI!AJ1913:AL1913,ESITI_QUESTIONARI!AN1913,ESITI_QUESTIONARI!AQ1913)),"NON RISPONDE",AVERAGE(ESITI_QUESTIONARI!N1913:T1913,ESITI_QUESTIONARI!V1913:X1913,ESITI_QUESTIONARI!Z1913:AD1913,ESITI_QUESTIONARI!AF1913:AH1913,ESITI_QUESTIONARI!AJ1913:AL1913,ESITI_QUESTIONARI!AN1913,ESITI_QUESTIONARI!AQ1913)))</f>
        <v/>
      </c>
    </row>
    <row r="1914" spans="1:8">
      <c r="A1914" t="str">
        <f>IF(ESITI_QUESTIONARI!A1914="","",TRIM(ESITI_QUESTIONARI!A1914))</f>
        <v/>
      </c>
      <c r="B1914" t="str">
        <f t="shared" si="30"/>
        <v/>
      </c>
      <c r="C1914" t="str">
        <f>IF(ESITI_QUESTIONARI!C1914="","",TRIM(ESITI_QUESTIONARI!C1914))</f>
        <v/>
      </c>
      <c r="D1914" t="str">
        <f>IFERROR(UPPER(TRIM(ESITI_QUESTIONARI!U1914)),"")</f>
        <v/>
      </c>
      <c r="E1914" t="str">
        <f>IFERROR(UPPER(TRIM(ESITI_QUESTIONARI!Y1914)),"")</f>
        <v/>
      </c>
      <c r="F1914" t="str">
        <f>IFERROR(UPPER(TRIM(ESITI_QUESTIONARI!AE1914)),"")</f>
        <v/>
      </c>
      <c r="G1914" t="str">
        <f>IFERROR(UPPER(TRIM(ESITI_QUESTIONARI!AI1914)),"")</f>
        <v/>
      </c>
      <c r="H1914" s="8" t="str">
        <f>IF(C1914="","",IF(ISERROR(AVERAGE(ESITI_QUESTIONARI!N1914:T1914,ESITI_QUESTIONARI!V1914:X1914,ESITI_QUESTIONARI!Z1914:AD1914,ESITI_QUESTIONARI!AF1914:AH1914,ESITI_QUESTIONARI!AJ1914:AL1914,ESITI_QUESTIONARI!AN1914,ESITI_QUESTIONARI!AQ1914)),"NON RISPONDE",AVERAGE(ESITI_QUESTIONARI!N1914:T1914,ESITI_QUESTIONARI!V1914:X1914,ESITI_QUESTIONARI!Z1914:AD1914,ESITI_QUESTIONARI!AF1914:AH1914,ESITI_QUESTIONARI!AJ1914:AL1914,ESITI_QUESTIONARI!AN1914,ESITI_QUESTIONARI!AQ1914)))</f>
        <v/>
      </c>
    </row>
    <row r="1915" spans="1:8">
      <c r="A1915" t="str">
        <f>IF(ESITI_QUESTIONARI!A1915="","",TRIM(ESITI_QUESTIONARI!A1915))</f>
        <v/>
      </c>
      <c r="B1915" t="str">
        <f t="shared" si="30"/>
        <v/>
      </c>
      <c r="C1915" t="str">
        <f>IF(ESITI_QUESTIONARI!C1915="","",TRIM(ESITI_QUESTIONARI!C1915))</f>
        <v/>
      </c>
      <c r="D1915" t="str">
        <f>IFERROR(UPPER(TRIM(ESITI_QUESTIONARI!U1915)),"")</f>
        <v/>
      </c>
      <c r="E1915" t="str">
        <f>IFERROR(UPPER(TRIM(ESITI_QUESTIONARI!Y1915)),"")</f>
        <v/>
      </c>
      <c r="F1915" t="str">
        <f>IFERROR(UPPER(TRIM(ESITI_QUESTIONARI!AE1915)),"")</f>
        <v/>
      </c>
      <c r="G1915" t="str">
        <f>IFERROR(UPPER(TRIM(ESITI_QUESTIONARI!AI1915)),"")</f>
        <v/>
      </c>
      <c r="H1915" s="8" t="str">
        <f>IF(C1915="","",IF(ISERROR(AVERAGE(ESITI_QUESTIONARI!N1915:T1915,ESITI_QUESTIONARI!V1915:X1915,ESITI_QUESTIONARI!Z1915:AD1915,ESITI_QUESTIONARI!AF1915:AH1915,ESITI_QUESTIONARI!AJ1915:AL1915,ESITI_QUESTIONARI!AN1915,ESITI_QUESTIONARI!AQ1915)),"NON RISPONDE",AVERAGE(ESITI_QUESTIONARI!N1915:T1915,ESITI_QUESTIONARI!V1915:X1915,ESITI_QUESTIONARI!Z1915:AD1915,ESITI_QUESTIONARI!AF1915:AH1915,ESITI_QUESTIONARI!AJ1915:AL1915,ESITI_QUESTIONARI!AN1915,ESITI_QUESTIONARI!AQ1915)))</f>
        <v/>
      </c>
    </row>
    <row r="1916" spans="1:8">
      <c r="A1916" t="str">
        <f>IF(ESITI_QUESTIONARI!A1916="","",TRIM(ESITI_QUESTIONARI!A1916))</f>
        <v/>
      </c>
      <c r="B1916" t="str">
        <f t="shared" si="30"/>
        <v/>
      </c>
      <c r="C1916" t="str">
        <f>IF(ESITI_QUESTIONARI!C1916="","",TRIM(ESITI_QUESTIONARI!C1916))</f>
        <v/>
      </c>
      <c r="D1916" t="str">
        <f>IFERROR(UPPER(TRIM(ESITI_QUESTIONARI!U1916)),"")</f>
        <v/>
      </c>
      <c r="E1916" t="str">
        <f>IFERROR(UPPER(TRIM(ESITI_QUESTIONARI!Y1916)),"")</f>
        <v/>
      </c>
      <c r="F1916" t="str">
        <f>IFERROR(UPPER(TRIM(ESITI_QUESTIONARI!AE1916)),"")</f>
        <v/>
      </c>
      <c r="G1916" t="str">
        <f>IFERROR(UPPER(TRIM(ESITI_QUESTIONARI!AI1916)),"")</f>
        <v/>
      </c>
      <c r="H1916" s="8" t="str">
        <f>IF(C1916="","",IF(ISERROR(AVERAGE(ESITI_QUESTIONARI!N1916:T1916,ESITI_QUESTIONARI!V1916:X1916,ESITI_QUESTIONARI!Z1916:AD1916,ESITI_QUESTIONARI!AF1916:AH1916,ESITI_QUESTIONARI!AJ1916:AL1916,ESITI_QUESTIONARI!AN1916,ESITI_QUESTIONARI!AQ1916)),"NON RISPONDE",AVERAGE(ESITI_QUESTIONARI!N1916:T1916,ESITI_QUESTIONARI!V1916:X1916,ESITI_QUESTIONARI!Z1916:AD1916,ESITI_QUESTIONARI!AF1916:AH1916,ESITI_QUESTIONARI!AJ1916:AL1916,ESITI_QUESTIONARI!AN1916,ESITI_QUESTIONARI!AQ1916)))</f>
        <v/>
      </c>
    </row>
    <row r="1917" spans="1:8">
      <c r="A1917" t="str">
        <f>IF(ESITI_QUESTIONARI!A1917="","",TRIM(ESITI_QUESTIONARI!A1917))</f>
        <v/>
      </c>
      <c r="B1917" t="str">
        <f t="shared" si="30"/>
        <v/>
      </c>
      <c r="C1917" t="str">
        <f>IF(ESITI_QUESTIONARI!C1917="","",TRIM(ESITI_QUESTIONARI!C1917))</f>
        <v/>
      </c>
      <c r="D1917" t="str">
        <f>IFERROR(UPPER(TRIM(ESITI_QUESTIONARI!U1917)),"")</f>
        <v/>
      </c>
      <c r="E1917" t="str">
        <f>IFERROR(UPPER(TRIM(ESITI_QUESTIONARI!Y1917)),"")</f>
        <v/>
      </c>
      <c r="F1917" t="str">
        <f>IFERROR(UPPER(TRIM(ESITI_QUESTIONARI!AE1917)),"")</f>
        <v/>
      </c>
      <c r="G1917" t="str">
        <f>IFERROR(UPPER(TRIM(ESITI_QUESTIONARI!AI1917)),"")</f>
        <v/>
      </c>
      <c r="H1917" s="8" t="str">
        <f>IF(C1917="","",IF(ISERROR(AVERAGE(ESITI_QUESTIONARI!N1917:T1917,ESITI_QUESTIONARI!V1917:X1917,ESITI_QUESTIONARI!Z1917:AD1917,ESITI_QUESTIONARI!AF1917:AH1917,ESITI_QUESTIONARI!AJ1917:AL1917,ESITI_QUESTIONARI!AN1917,ESITI_QUESTIONARI!AQ1917)),"NON RISPONDE",AVERAGE(ESITI_QUESTIONARI!N1917:T1917,ESITI_QUESTIONARI!V1917:X1917,ESITI_QUESTIONARI!Z1917:AD1917,ESITI_QUESTIONARI!AF1917:AH1917,ESITI_QUESTIONARI!AJ1917:AL1917,ESITI_QUESTIONARI!AN1917,ESITI_QUESTIONARI!AQ1917)))</f>
        <v/>
      </c>
    </row>
    <row r="1918" spans="1:8">
      <c r="A1918" t="str">
        <f>IF(ESITI_QUESTIONARI!A1918="","",TRIM(ESITI_QUESTIONARI!A1918))</f>
        <v/>
      </c>
      <c r="B1918" t="str">
        <f t="shared" si="30"/>
        <v/>
      </c>
      <c r="C1918" t="str">
        <f>IF(ESITI_QUESTIONARI!C1918="","",TRIM(ESITI_QUESTIONARI!C1918))</f>
        <v/>
      </c>
      <c r="D1918" t="str">
        <f>IFERROR(UPPER(TRIM(ESITI_QUESTIONARI!U1918)),"")</f>
        <v/>
      </c>
      <c r="E1918" t="str">
        <f>IFERROR(UPPER(TRIM(ESITI_QUESTIONARI!Y1918)),"")</f>
        <v/>
      </c>
      <c r="F1918" t="str">
        <f>IFERROR(UPPER(TRIM(ESITI_QUESTIONARI!AE1918)),"")</f>
        <v/>
      </c>
      <c r="G1918" t="str">
        <f>IFERROR(UPPER(TRIM(ESITI_QUESTIONARI!AI1918)),"")</f>
        <v/>
      </c>
      <c r="H1918" s="8" t="str">
        <f>IF(C1918="","",IF(ISERROR(AVERAGE(ESITI_QUESTIONARI!N1918:T1918,ESITI_QUESTIONARI!V1918:X1918,ESITI_QUESTIONARI!Z1918:AD1918,ESITI_QUESTIONARI!AF1918:AH1918,ESITI_QUESTIONARI!AJ1918:AL1918,ESITI_QUESTIONARI!AN1918,ESITI_QUESTIONARI!AQ1918)),"NON RISPONDE",AVERAGE(ESITI_QUESTIONARI!N1918:T1918,ESITI_QUESTIONARI!V1918:X1918,ESITI_QUESTIONARI!Z1918:AD1918,ESITI_QUESTIONARI!AF1918:AH1918,ESITI_QUESTIONARI!AJ1918:AL1918,ESITI_QUESTIONARI!AN1918,ESITI_QUESTIONARI!AQ1918)))</f>
        <v/>
      </c>
    </row>
    <row r="1919" spans="1:8">
      <c r="A1919" t="str">
        <f>IF(ESITI_QUESTIONARI!A1919="","",TRIM(ESITI_QUESTIONARI!A1919))</f>
        <v/>
      </c>
      <c r="B1919" t="str">
        <f t="shared" si="30"/>
        <v/>
      </c>
      <c r="C1919" t="str">
        <f>IF(ESITI_QUESTIONARI!C1919="","",TRIM(ESITI_QUESTIONARI!C1919))</f>
        <v/>
      </c>
      <c r="D1919" t="str">
        <f>IFERROR(UPPER(TRIM(ESITI_QUESTIONARI!U1919)),"")</f>
        <v/>
      </c>
      <c r="E1919" t="str">
        <f>IFERROR(UPPER(TRIM(ESITI_QUESTIONARI!Y1919)),"")</f>
        <v/>
      </c>
      <c r="F1919" t="str">
        <f>IFERROR(UPPER(TRIM(ESITI_QUESTIONARI!AE1919)),"")</f>
        <v/>
      </c>
      <c r="G1919" t="str">
        <f>IFERROR(UPPER(TRIM(ESITI_QUESTIONARI!AI1919)),"")</f>
        <v/>
      </c>
      <c r="H1919" s="8" t="str">
        <f>IF(C1919="","",IF(ISERROR(AVERAGE(ESITI_QUESTIONARI!N1919:T1919,ESITI_QUESTIONARI!V1919:X1919,ESITI_QUESTIONARI!Z1919:AD1919,ESITI_QUESTIONARI!AF1919:AH1919,ESITI_QUESTIONARI!AJ1919:AL1919,ESITI_QUESTIONARI!AN1919,ESITI_QUESTIONARI!AQ1919)),"NON RISPONDE",AVERAGE(ESITI_QUESTIONARI!N1919:T1919,ESITI_QUESTIONARI!V1919:X1919,ESITI_QUESTIONARI!Z1919:AD1919,ESITI_QUESTIONARI!AF1919:AH1919,ESITI_QUESTIONARI!AJ1919:AL1919,ESITI_QUESTIONARI!AN1919,ESITI_QUESTIONARI!AQ1919)))</f>
        <v/>
      </c>
    </row>
    <row r="1920" spans="1:8">
      <c r="A1920" t="str">
        <f>IF(ESITI_QUESTIONARI!A1920="","",TRIM(ESITI_QUESTIONARI!A1920))</f>
        <v/>
      </c>
      <c r="B1920" t="str">
        <f t="shared" si="30"/>
        <v/>
      </c>
      <c r="C1920" t="str">
        <f>IF(ESITI_QUESTIONARI!C1920="","",TRIM(ESITI_QUESTIONARI!C1920))</f>
        <v/>
      </c>
      <c r="D1920" t="str">
        <f>IFERROR(UPPER(TRIM(ESITI_QUESTIONARI!U1920)),"")</f>
        <v/>
      </c>
      <c r="E1920" t="str">
        <f>IFERROR(UPPER(TRIM(ESITI_QUESTIONARI!Y1920)),"")</f>
        <v/>
      </c>
      <c r="F1920" t="str">
        <f>IFERROR(UPPER(TRIM(ESITI_QUESTIONARI!AE1920)),"")</f>
        <v/>
      </c>
      <c r="G1920" t="str">
        <f>IFERROR(UPPER(TRIM(ESITI_QUESTIONARI!AI1920)),"")</f>
        <v/>
      </c>
      <c r="H1920" s="8" t="str">
        <f>IF(C1920="","",IF(ISERROR(AVERAGE(ESITI_QUESTIONARI!N1920:T1920,ESITI_QUESTIONARI!V1920:X1920,ESITI_QUESTIONARI!Z1920:AD1920,ESITI_QUESTIONARI!AF1920:AH1920,ESITI_QUESTIONARI!AJ1920:AL1920,ESITI_QUESTIONARI!AN1920,ESITI_QUESTIONARI!AQ1920)),"NON RISPONDE",AVERAGE(ESITI_QUESTIONARI!N1920:T1920,ESITI_QUESTIONARI!V1920:X1920,ESITI_QUESTIONARI!Z1920:AD1920,ESITI_QUESTIONARI!AF1920:AH1920,ESITI_QUESTIONARI!AJ1920:AL1920,ESITI_QUESTIONARI!AN1920,ESITI_QUESTIONARI!AQ1920)))</f>
        <v/>
      </c>
    </row>
    <row r="1921" spans="1:8">
      <c r="A1921" t="str">
        <f>IF(ESITI_QUESTIONARI!A1921="","",TRIM(ESITI_QUESTIONARI!A1921))</f>
        <v/>
      </c>
      <c r="B1921" t="str">
        <f t="shared" si="30"/>
        <v/>
      </c>
      <c r="C1921" t="str">
        <f>IF(ESITI_QUESTIONARI!C1921="","",TRIM(ESITI_QUESTIONARI!C1921))</f>
        <v/>
      </c>
      <c r="D1921" t="str">
        <f>IFERROR(UPPER(TRIM(ESITI_QUESTIONARI!U1921)),"")</f>
        <v/>
      </c>
      <c r="E1921" t="str">
        <f>IFERROR(UPPER(TRIM(ESITI_QUESTIONARI!Y1921)),"")</f>
        <v/>
      </c>
      <c r="F1921" t="str">
        <f>IFERROR(UPPER(TRIM(ESITI_QUESTIONARI!AE1921)),"")</f>
        <v/>
      </c>
      <c r="G1921" t="str">
        <f>IFERROR(UPPER(TRIM(ESITI_QUESTIONARI!AI1921)),"")</f>
        <v/>
      </c>
      <c r="H1921" s="8" t="str">
        <f>IF(C1921="","",IF(ISERROR(AVERAGE(ESITI_QUESTIONARI!N1921:T1921,ESITI_QUESTIONARI!V1921:X1921,ESITI_QUESTIONARI!Z1921:AD1921,ESITI_QUESTIONARI!AF1921:AH1921,ESITI_QUESTIONARI!AJ1921:AL1921,ESITI_QUESTIONARI!AN1921,ESITI_QUESTIONARI!AQ1921)),"NON RISPONDE",AVERAGE(ESITI_QUESTIONARI!N1921:T1921,ESITI_QUESTIONARI!V1921:X1921,ESITI_QUESTIONARI!Z1921:AD1921,ESITI_QUESTIONARI!AF1921:AH1921,ESITI_QUESTIONARI!AJ1921:AL1921,ESITI_QUESTIONARI!AN1921,ESITI_QUESTIONARI!AQ1921)))</f>
        <v/>
      </c>
    </row>
    <row r="1922" spans="1:8">
      <c r="A1922" t="str">
        <f>IF(ESITI_QUESTIONARI!A1922="","",TRIM(ESITI_QUESTIONARI!A1922))</f>
        <v/>
      </c>
      <c r="B1922" t="str">
        <f t="shared" si="30"/>
        <v/>
      </c>
      <c r="C1922" t="str">
        <f>IF(ESITI_QUESTIONARI!C1922="","",TRIM(ESITI_QUESTIONARI!C1922))</f>
        <v/>
      </c>
      <c r="D1922" t="str">
        <f>IFERROR(UPPER(TRIM(ESITI_QUESTIONARI!U1922)),"")</f>
        <v/>
      </c>
      <c r="E1922" t="str">
        <f>IFERROR(UPPER(TRIM(ESITI_QUESTIONARI!Y1922)),"")</f>
        <v/>
      </c>
      <c r="F1922" t="str">
        <f>IFERROR(UPPER(TRIM(ESITI_QUESTIONARI!AE1922)),"")</f>
        <v/>
      </c>
      <c r="G1922" t="str">
        <f>IFERROR(UPPER(TRIM(ESITI_QUESTIONARI!AI1922)),"")</f>
        <v/>
      </c>
      <c r="H1922" s="8" t="str">
        <f>IF(C1922="","",IF(ISERROR(AVERAGE(ESITI_QUESTIONARI!N1922:T1922,ESITI_QUESTIONARI!V1922:X1922,ESITI_QUESTIONARI!Z1922:AD1922,ESITI_QUESTIONARI!AF1922:AH1922,ESITI_QUESTIONARI!AJ1922:AL1922,ESITI_QUESTIONARI!AN1922,ESITI_QUESTIONARI!AQ1922)),"NON RISPONDE",AVERAGE(ESITI_QUESTIONARI!N1922:T1922,ESITI_QUESTIONARI!V1922:X1922,ESITI_QUESTIONARI!Z1922:AD1922,ESITI_QUESTIONARI!AF1922:AH1922,ESITI_QUESTIONARI!AJ1922:AL1922,ESITI_QUESTIONARI!AN1922,ESITI_QUESTIONARI!AQ1922)))</f>
        <v/>
      </c>
    </row>
    <row r="1923" spans="1:8">
      <c r="A1923" t="str">
        <f>IF(ESITI_QUESTIONARI!A1923="","",TRIM(ESITI_QUESTIONARI!A1923))</f>
        <v/>
      </c>
      <c r="B1923" t="str">
        <f t="shared" ref="B1923:B1986" si="31">IF(C1923="","",C1923)</f>
        <v/>
      </c>
      <c r="C1923" t="str">
        <f>IF(ESITI_QUESTIONARI!C1923="","",TRIM(ESITI_QUESTIONARI!C1923))</f>
        <v/>
      </c>
      <c r="D1923" t="str">
        <f>IFERROR(UPPER(TRIM(ESITI_QUESTIONARI!U1923)),"")</f>
        <v/>
      </c>
      <c r="E1923" t="str">
        <f>IFERROR(UPPER(TRIM(ESITI_QUESTIONARI!Y1923)),"")</f>
        <v/>
      </c>
      <c r="F1923" t="str">
        <f>IFERROR(UPPER(TRIM(ESITI_QUESTIONARI!AE1923)),"")</f>
        <v/>
      </c>
      <c r="G1923" t="str">
        <f>IFERROR(UPPER(TRIM(ESITI_QUESTIONARI!AI1923)),"")</f>
        <v/>
      </c>
      <c r="H1923" s="8" t="str">
        <f>IF(C1923="","",IF(ISERROR(AVERAGE(ESITI_QUESTIONARI!N1923:T1923,ESITI_QUESTIONARI!V1923:X1923,ESITI_QUESTIONARI!Z1923:AD1923,ESITI_QUESTIONARI!AF1923:AH1923,ESITI_QUESTIONARI!AJ1923:AL1923,ESITI_QUESTIONARI!AN1923,ESITI_QUESTIONARI!AQ1923)),"NON RISPONDE",AVERAGE(ESITI_QUESTIONARI!N1923:T1923,ESITI_QUESTIONARI!V1923:X1923,ESITI_QUESTIONARI!Z1923:AD1923,ESITI_QUESTIONARI!AF1923:AH1923,ESITI_QUESTIONARI!AJ1923:AL1923,ESITI_QUESTIONARI!AN1923,ESITI_QUESTIONARI!AQ1923)))</f>
        <v/>
      </c>
    </row>
    <row r="1924" spans="1:8">
      <c r="A1924" t="str">
        <f>IF(ESITI_QUESTIONARI!A1924="","",TRIM(ESITI_QUESTIONARI!A1924))</f>
        <v/>
      </c>
      <c r="B1924" t="str">
        <f t="shared" si="31"/>
        <v/>
      </c>
      <c r="C1924" t="str">
        <f>IF(ESITI_QUESTIONARI!C1924="","",TRIM(ESITI_QUESTIONARI!C1924))</f>
        <v/>
      </c>
      <c r="D1924" t="str">
        <f>IFERROR(UPPER(TRIM(ESITI_QUESTIONARI!U1924)),"")</f>
        <v/>
      </c>
      <c r="E1924" t="str">
        <f>IFERROR(UPPER(TRIM(ESITI_QUESTIONARI!Y1924)),"")</f>
        <v/>
      </c>
      <c r="F1924" t="str">
        <f>IFERROR(UPPER(TRIM(ESITI_QUESTIONARI!AE1924)),"")</f>
        <v/>
      </c>
      <c r="G1924" t="str">
        <f>IFERROR(UPPER(TRIM(ESITI_QUESTIONARI!AI1924)),"")</f>
        <v/>
      </c>
      <c r="H1924" s="8" t="str">
        <f>IF(C1924="","",IF(ISERROR(AVERAGE(ESITI_QUESTIONARI!N1924:T1924,ESITI_QUESTIONARI!V1924:X1924,ESITI_QUESTIONARI!Z1924:AD1924,ESITI_QUESTIONARI!AF1924:AH1924,ESITI_QUESTIONARI!AJ1924:AL1924,ESITI_QUESTIONARI!AN1924,ESITI_QUESTIONARI!AQ1924)),"NON RISPONDE",AVERAGE(ESITI_QUESTIONARI!N1924:T1924,ESITI_QUESTIONARI!V1924:X1924,ESITI_QUESTIONARI!Z1924:AD1924,ESITI_QUESTIONARI!AF1924:AH1924,ESITI_QUESTIONARI!AJ1924:AL1924,ESITI_QUESTIONARI!AN1924,ESITI_QUESTIONARI!AQ1924)))</f>
        <v/>
      </c>
    </row>
    <row r="1925" spans="1:8">
      <c r="A1925" t="str">
        <f>IF(ESITI_QUESTIONARI!A1925="","",TRIM(ESITI_QUESTIONARI!A1925))</f>
        <v/>
      </c>
      <c r="B1925" t="str">
        <f t="shared" si="31"/>
        <v/>
      </c>
      <c r="C1925" t="str">
        <f>IF(ESITI_QUESTIONARI!C1925="","",TRIM(ESITI_QUESTIONARI!C1925))</f>
        <v/>
      </c>
      <c r="D1925" t="str">
        <f>IFERROR(UPPER(TRIM(ESITI_QUESTIONARI!U1925)),"")</f>
        <v/>
      </c>
      <c r="E1925" t="str">
        <f>IFERROR(UPPER(TRIM(ESITI_QUESTIONARI!Y1925)),"")</f>
        <v/>
      </c>
      <c r="F1925" t="str">
        <f>IFERROR(UPPER(TRIM(ESITI_QUESTIONARI!AE1925)),"")</f>
        <v/>
      </c>
      <c r="G1925" t="str">
        <f>IFERROR(UPPER(TRIM(ESITI_QUESTIONARI!AI1925)),"")</f>
        <v/>
      </c>
      <c r="H1925" s="8" t="str">
        <f>IF(C1925="","",IF(ISERROR(AVERAGE(ESITI_QUESTIONARI!N1925:T1925,ESITI_QUESTIONARI!V1925:X1925,ESITI_QUESTIONARI!Z1925:AD1925,ESITI_QUESTIONARI!AF1925:AH1925,ESITI_QUESTIONARI!AJ1925:AL1925,ESITI_QUESTIONARI!AN1925,ESITI_QUESTIONARI!AQ1925)),"NON RISPONDE",AVERAGE(ESITI_QUESTIONARI!N1925:T1925,ESITI_QUESTIONARI!V1925:X1925,ESITI_QUESTIONARI!Z1925:AD1925,ESITI_QUESTIONARI!AF1925:AH1925,ESITI_QUESTIONARI!AJ1925:AL1925,ESITI_QUESTIONARI!AN1925,ESITI_QUESTIONARI!AQ1925)))</f>
        <v/>
      </c>
    </row>
    <row r="1926" spans="1:8">
      <c r="A1926" t="str">
        <f>IF(ESITI_QUESTIONARI!A1926="","",TRIM(ESITI_QUESTIONARI!A1926))</f>
        <v/>
      </c>
      <c r="B1926" t="str">
        <f t="shared" si="31"/>
        <v/>
      </c>
      <c r="C1926" t="str">
        <f>IF(ESITI_QUESTIONARI!C1926="","",TRIM(ESITI_QUESTIONARI!C1926))</f>
        <v/>
      </c>
      <c r="D1926" t="str">
        <f>IFERROR(UPPER(TRIM(ESITI_QUESTIONARI!U1926)),"")</f>
        <v/>
      </c>
      <c r="E1926" t="str">
        <f>IFERROR(UPPER(TRIM(ESITI_QUESTIONARI!Y1926)),"")</f>
        <v/>
      </c>
      <c r="F1926" t="str">
        <f>IFERROR(UPPER(TRIM(ESITI_QUESTIONARI!AE1926)),"")</f>
        <v/>
      </c>
      <c r="G1926" t="str">
        <f>IFERROR(UPPER(TRIM(ESITI_QUESTIONARI!AI1926)),"")</f>
        <v/>
      </c>
      <c r="H1926" s="8" t="str">
        <f>IF(C1926="","",IF(ISERROR(AVERAGE(ESITI_QUESTIONARI!N1926:T1926,ESITI_QUESTIONARI!V1926:X1926,ESITI_QUESTIONARI!Z1926:AD1926,ESITI_QUESTIONARI!AF1926:AH1926,ESITI_QUESTIONARI!AJ1926:AL1926,ESITI_QUESTIONARI!AN1926,ESITI_QUESTIONARI!AQ1926)),"NON RISPONDE",AVERAGE(ESITI_QUESTIONARI!N1926:T1926,ESITI_QUESTIONARI!V1926:X1926,ESITI_QUESTIONARI!Z1926:AD1926,ESITI_QUESTIONARI!AF1926:AH1926,ESITI_QUESTIONARI!AJ1926:AL1926,ESITI_QUESTIONARI!AN1926,ESITI_QUESTIONARI!AQ1926)))</f>
        <v/>
      </c>
    </row>
    <row r="1927" spans="1:8">
      <c r="A1927" t="str">
        <f>IF(ESITI_QUESTIONARI!A1927="","",TRIM(ESITI_QUESTIONARI!A1927))</f>
        <v/>
      </c>
      <c r="B1927" t="str">
        <f t="shared" si="31"/>
        <v/>
      </c>
      <c r="C1927" t="str">
        <f>IF(ESITI_QUESTIONARI!C1927="","",TRIM(ESITI_QUESTIONARI!C1927))</f>
        <v/>
      </c>
      <c r="D1927" t="str">
        <f>IFERROR(UPPER(TRIM(ESITI_QUESTIONARI!U1927)),"")</f>
        <v/>
      </c>
      <c r="E1927" t="str">
        <f>IFERROR(UPPER(TRIM(ESITI_QUESTIONARI!Y1927)),"")</f>
        <v/>
      </c>
      <c r="F1927" t="str">
        <f>IFERROR(UPPER(TRIM(ESITI_QUESTIONARI!AE1927)),"")</f>
        <v/>
      </c>
      <c r="G1927" t="str">
        <f>IFERROR(UPPER(TRIM(ESITI_QUESTIONARI!AI1927)),"")</f>
        <v/>
      </c>
      <c r="H1927" s="8" t="str">
        <f>IF(C1927="","",IF(ISERROR(AVERAGE(ESITI_QUESTIONARI!N1927:T1927,ESITI_QUESTIONARI!V1927:X1927,ESITI_QUESTIONARI!Z1927:AD1927,ESITI_QUESTIONARI!AF1927:AH1927,ESITI_QUESTIONARI!AJ1927:AL1927,ESITI_QUESTIONARI!AN1927,ESITI_QUESTIONARI!AQ1927)),"NON RISPONDE",AVERAGE(ESITI_QUESTIONARI!N1927:T1927,ESITI_QUESTIONARI!V1927:X1927,ESITI_QUESTIONARI!Z1927:AD1927,ESITI_QUESTIONARI!AF1927:AH1927,ESITI_QUESTIONARI!AJ1927:AL1927,ESITI_QUESTIONARI!AN1927,ESITI_QUESTIONARI!AQ1927)))</f>
        <v/>
      </c>
    </row>
    <row r="1928" spans="1:8">
      <c r="A1928" t="str">
        <f>IF(ESITI_QUESTIONARI!A1928="","",TRIM(ESITI_QUESTIONARI!A1928))</f>
        <v/>
      </c>
      <c r="B1928" t="str">
        <f t="shared" si="31"/>
        <v/>
      </c>
      <c r="C1928" t="str">
        <f>IF(ESITI_QUESTIONARI!C1928="","",TRIM(ESITI_QUESTIONARI!C1928))</f>
        <v/>
      </c>
      <c r="D1928" t="str">
        <f>IFERROR(UPPER(TRIM(ESITI_QUESTIONARI!U1928)),"")</f>
        <v/>
      </c>
      <c r="E1928" t="str">
        <f>IFERROR(UPPER(TRIM(ESITI_QUESTIONARI!Y1928)),"")</f>
        <v/>
      </c>
      <c r="F1928" t="str">
        <f>IFERROR(UPPER(TRIM(ESITI_QUESTIONARI!AE1928)),"")</f>
        <v/>
      </c>
      <c r="G1928" t="str">
        <f>IFERROR(UPPER(TRIM(ESITI_QUESTIONARI!AI1928)),"")</f>
        <v/>
      </c>
      <c r="H1928" s="8" t="str">
        <f>IF(C1928="","",IF(ISERROR(AVERAGE(ESITI_QUESTIONARI!N1928:T1928,ESITI_QUESTIONARI!V1928:X1928,ESITI_QUESTIONARI!Z1928:AD1928,ESITI_QUESTIONARI!AF1928:AH1928,ESITI_QUESTIONARI!AJ1928:AL1928,ESITI_QUESTIONARI!AN1928,ESITI_QUESTIONARI!AQ1928)),"NON RISPONDE",AVERAGE(ESITI_QUESTIONARI!N1928:T1928,ESITI_QUESTIONARI!V1928:X1928,ESITI_QUESTIONARI!Z1928:AD1928,ESITI_QUESTIONARI!AF1928:AH1928,ESITI_QUESTIONARI!AJ1928:AL1928,ESITI_QUESTIONARI!AN1928,ESITI_QUESTIONARI!AQ1928)))</f>
        <v/>
      </c>
    </row>
    <row r="1929" spans="1:8">
      <c r="A1929" t="str">
        <f>IF(ESITI_QUESTIONARI!A1929="","",TRIM(ESITI_QUESTIONARI!A1929))</f>
        <v/>
      </c>
      <c r="B1929" t="str">
        <f t="shared" si="31"/>
        <v/>
      </c>
      <c r="C1929" t="str">
        <f>IF(ESITI_QUESTIONARI!C1929="","",TRIM(ESITI_QUESTIONARI!C1929))</f>
        <v/>
      </c>
      <c r="D1929" t="str">
        <f>IFERROR(UPPER(TRIM(ESITI_QUESTIONARI!U1929)),"")</f>
        <v/>
      </c>
      <c r="E1929" t="str">
        <f>IFERROR(UPPER(TRIM(ESITI_QUESTIONARI!Y1929)),"")</f>
        <v/>
      </c>
      <c r="F1929" t="str">
        <f>IFERROR(UPPER(TRIM(ESITI_QUESTIONARI!AE1929)),"")</f>
        <v/>
      </c>
      <c r="G1929" t="str">
        <f>IFERROR(UPPER(TRIM(ESITI_QUESTIONARI!AI1929)),"")</f>
        <v/>
      </c>
      <c r="H1929" s="8" t="str">
        <f>IF(C1929="","",IF(ISERROR(AVERAGE(ESITI_QUESTIONARI!N1929:T1929,ESITI_QUESTIONARI!V1929:X1929,ESITI_QUESTIONARI!Z1929:AD1929,ESITI_QUESTIONARI!AF1929:AH1929,ESITI_QUESTIONARI!AJ1929:AL1929,ESITI_QUESTIONARI!AN1929,ESITI_QUESTIONARI!AQ1929)),"NON RISPONDE",AVERAGE(ESITI_QUESTIONARI!N1929:T1929,ESITI_QUESTIONARI!V1929:X1929,ESITI_QUESTIONARI!Z1929:AD1929,ESITI_QUESTIONARI!AF1929:AH1929,ESITI_QUESTIONARI!AJ1929:AL1929,ESITI_QUESTIONARI!AN1929,ESITI_QUESTIONARI!AQ1929)))</f>
        <v/>
      </c>
    </row>
    <row r="1930" spans="1:8">
      <c r="A1930" t="str">
        <f>IF(ESITI_QUESTIONARI!A1930="","",TRIM(ESITI_QUESTIONARI!A1930))</f>
        <v/>
      </c>
      <c r="B1930" t="str">
        <f t="shared" si="31"/>
        <v/>
      </c>
      <c r="C1930" t="str">
        <f>IF(ESITI_QUESTIONARI!C1930="","",TRIM(ESITI_QUESTIONARI!C1930))</f>
        <v/>
      </c>
      <c r="D1930" t="str">
        <f>IFERROR(UPPER(TRIM(ESITI_QUESTIONARI!U1930)),"")</f>
        <v/>
      </c>
      <c r="E1930" t="str">
        <f>IFERROR(UPPER(TRIM(ESITI_QUESTIONARI!Y1930)),"")</f>
        <v/>
      </c>
      <c r="F1930" t="str">
        <f>IFERROR(UPPER(TRIM(ESITI_QUESTIONARI!AE1930)),"")</f>
        <v/>
      </c>
      <c r="G1930" t="str">
        <f>IFERROR(UPPER(TRIM(ESITI_QUESTIONARI!AI1930)),"")</f>
        <v/>
      </c>
      <c r="H1930" s="8" t="str">
        <f>IF(C1930="","",IF(ISERROR(AVERAGE(ESITI_QUESTIONARI!N1930:T1930,ESITI_QUESTIONARI!V1930:X1930,ESITI_QUESTIONARI!Z1930:AD1930,ESITI_QUESTIONARI!AF1930:AH1930,ESITI_QUESTIONARI!AJ1930:AL1930,ESITI_QUESTIONARI!AN1930,ESITI_QUESTIONARI!AQ1930)),"NON RISPONDE",AVERAGE(ESITI_QUESTIONARI!N1930:T1930,ESITI_QUESTIONARI!V1930:X1930,ESITI_QUESTIONARI!Z1930:AD1930,ESITI_QUESTIONARI!AF1930:AH1930,ESITI_QUESTIONARI!AJ1930:AL1930,ESITI_QUESTIONARI!AN1930,ESITI_QUESTIONARI!AQ1930)))</f>
        <v/>
      </c>
    </row>
    <row r="1931" spans="1:8">
      <c r="A1931" t="str">
        <f>IF(ESITI_QUESTIONARI!A1931="","",TRIM(ESITI_QUESTIONARI!A1931))</f>
        <v/>
      </c>
      <c r="B1931" t="str">
        <f t="shared" si="31"/>
        <v/>
      </c>
      <c r="C1931" t="str">
        <f>IF(ESITI_QUESTIONARI!C1931="","",TRIM(ESITI_QUESTIONARI!C1931))</f>
        <v/>
      </c>
      <c r="D1931" t="str">
        <f>IFERROR(UPPER(TRIM(ESITI_QUESTIONARI!U1931)),"")</f>
        <v/>
      </c>
      <c r="E1931" t="str">
        <f>IFERROR(UPPER(TRIM(ESITI_QUESTIONARI!Y1931)),"")</f>
        <v/>
      </c>
      <c r="F1931" t="str">
        <f>IFERROR(UPPER(TRIM(ESITI_QUESTIONARI!AE1931)),"")</f>
        <v/>
      </c>
      <c r="G1931" t="str">
        <f>IFERROR(UPPER(TRIM(ESITI_QUESTIONARI!AI1931)),"")</f>
        <v/>
      </c>
      <c r="H1931" s="8" t="str">
        <f>IF(C1931="","",IF(ISERROR(AVERAGE(ESITI_QUESTIONARI!N1931:T1931,ESITI_QUESTIONARI!V1931:X1931,ESITI_QUESTIONARI!Z1931:AD1931,ESITI_QUESTIONARI!AF1931:AH1931,ESITI_QUESTIONARI!AJ1931:AL1931,ESITI_QUESTIONARI!AN1931,ESITI_QUESTIONARI!AQ1931)),"NON RISPONDE",AVERAGE(ESITI_QUESTIONARI!N1931:T1931,ESITI_QUESTIONARI!V1931:X1931,ESITI_QUESTIONARI!Z1931:AD1931,ESITI_QUESTIONARI!AF1931:AH1931,ESITI_QUESTIONARI!AJ1931:AL1931,ESITI_QUESTIONARI!AN1931,ESITI_QUESTIONARI!AQ1931)))</f>
        <v/>
      </c>
    </row>
    <row r="1932" spans="1:8">
      <c r="A1932" t="str">
        <f>IF(ESITI_QUESTIONARI!A1932="","",TRIM(ESITI_QUESTIONARI!A1932))</f>
        <v/>
      </c>
      <c r="B1932" t="str">
        <f t="shared" si="31"/>
        <v/>
      </c>
      <c r="C1932" t="str">
        <f>IF(ESITI_QUESTIONARI!C1932="","",TRIM(ESITI_QUESTIONARI!C1932))</f>
        <v/>
      </c>
      <c r="D1932" t="str">
        <f>IFERROR(UPPER(TRIM(ESITI_QUESTIONARI!U1932)),"")</f>
        <v/>
      </c>
      <c r="E1932" t="str">
        <f>IFERROR(UPPER(TRIM(ESITI_QUESTIONARI!Y1932)),"")</f>
        <v/>
      </c>
      <c r="F1932" t="str">
        <f>IFERROR(UPPER(TRIM(ESITI_QUESTIONARI!AE1932)),"")</f>
        <v/>
      </c>
      <c r="G1932" t="str">
        <f>IFERROR(UPPER(TRIM(ESITI_QUESTIONARI!AI1932)),"")</f>
        <v/>
      </c>
      <c r="H1932" s="8" t="str">
        <f>IF(C1932="","",IF(ISERROR(AVERAGE(ESITI_QUESTIONARI!N1932:T1932,ESITI_QUESTIONARI!V1932:X1932,ESITI_QUESTIONARI!Z1932:AD1932,ESITI_QUESTIONARI!AF1932:AH1932,ESITI_QUESTIONARI!AJ1932:AL1932,ESITI_QUESTIONARI!AN1932,ESITI_QUESTIONARI!AQ1932)),"NON RISPONDE",AVERAGE(ESITI_QUESTIONARI!N1932:T1932,ESITI_QUESTIONARI!V1932:X1932,ESITI_QUESTIONARI!Z1932:AD1932,ESITI_QUESTIONARI!AF1932:AH1932,ESITI_QUESTIONARI!AJ1932:AL1932,ESITI_QUESTIONARI!AN1932,ESITI_QUESTIONARI!AQ1932)))</f>
        <v/>
      </c>
    </row>
    <row r="1933" spans="1:8">
      <c r="A1933" t="str">
        <f>IF(ESITI_QUESTIONARI!A1933="","",TRIM(ESITI_QUESTIONARI!A1933))</f>
        <v/>
      </c>
      <c r="B1933" t="str">
        <f t="shared" si="31"/>
        <v/>
      </c>
      <c r="C1933" t="str">
        <f>IF(ESITI_QUESTIONARI!C1933="","",TRIM(ESITI_QUESTIONARI!C1933))</f>
        <v/>
      </c>
      <c r="D1933" t="str">
        <f>IFERROR(UPPER(TRIM(ESITI_QUESTIONARI!U1933)),"")</f>
        <v/>
      </c>
      <c r="E1933" t="str">
        <f>IFERROR(UPPER(TRIM(ESITI_QUESTIONARI!Y1933)),"")</f>
        <v/>
      </c>
      <c r="F1933" t="str">
        <f>IFERROR(UPPER(TRIM(ESITI_QUESTIONARI!AE1933)),"")</f>
        <v/>
      </c>
      <c r="G1933" t="str">
        <f>IFERROR(UPPER(TRIM(ESITI_QUESTIONARI!AI1933)),"")</f>
        <v/>
      </c>
      <c r="H1933" s="8" t="str">
        <f>IF(C1933="","",IF(ISERROR(AVERAGE(ESITI_QUESTIONARI!N1933:T1933,ESITI_QUESTIONARI!V1933:X1933,ESITI_QUESTIONARI!Z1933:AD1933,ESITI_QUESTIONARI!AF1933:AH1933,ESITI_QUESTIONARI!AJ1933:AL1933,ESITI_QUESTIONARI!AN1933,ESITI_QUESTIONARI!AQ1933)),"NON RISPONDE",AVERAGE(ESITI_QUESTIONARI!N1933:T1933,ESITI_QUESTIONARI!V1933:X1933,ESITI_QUESTIONARI!Z1933:AD1933,ESITI_QUESTIONARI!AF1933:AH1933,ESITI_QUESTIONARI!AJ1933:AL1933,ESITI_QUESTIONARI!AN1933,ESITI_QUESTIONARI!AQ1933)))</f>
        <v/>
      </c>
    </row>
    <row r="1934" spans="1:8">
      <c r="A1934" t="str">
        <f>IF(ESITI_QUESTIONARI!A1934="","",TRIM(ESITI_QUESTIONARI!A1934))</f>
        <v/>
      </c>
      <c r="B1934" t="str">
        <f t="shared" si="31"/>
        <v/>
      </c>
      <c r="C1934" t="str">
        <f>IF(ESITI_QUESTIONARI!C1934="","",TRIM(ESITI_QUESTIONARI!C1934))</f>
        <v/>
      </c>
      <c r="D1934" t="str">
        <f>IFERROR(UPPER(TRIM(ESITI_QUESTIONARI!U1934)),"")</f>
        <v/>
      </c>
      <c r="E1934" t="str">
        <f>IFERROR(UPPER(TRIM(ESITI_QUESTIONARI!Y1934)),"")</f>
        <v/>
      </c>
      <c r="F1934" t="str">
        <f>IFERROR(UPPER(TRIM(ESITI_QUESTIONARI!AE1934)),"")</f>
        <v/>
      </c>
      <c r="G1934" t="str">
        <f>IFERROR(UPPER(TRIM(ESITI_QUESTIONARI!AI1934)),"")</f>
        <v/>
      </c>
      <c r="H1934" s="8" t="str">
        <f>IF(C1934="","",IF(ISERROR(AVERAGE(ESITI_QUESTIONARI!N1934:T1934,ESITI_QUESTIONARI!V1934:X1934,ESITI_QUESTIONARI!Z1934:AD1934,ESITI_QUESTIONARI!AF1934:AH1934,ESITI_QUESTIONARI!AJ1934:AL1934,ESITI_QUESTIONARI!AN1934,ESITI_QUESTIONARI!AQ1934)),"NON RISPONDE",AVERAGE(ESITI_QUESTIONARI!N1934:T1934,ESITI_QUESTIONARI!V1934:X1934,ESITI_QUESTIONARI!Z1934:AD1934,ESITI_QUESTIONARI!AF1934:AH1934,ESITI_QUESTIONARI!AJ1934:AL1934,ESITI_QUESTIONARI!AN1934,ESITI_QUESTIONARI!AQ1934)))</f>
        <v/>
      </c>
    </row>
    <row r="1935" spans="1:8">
      <c r="A1935" t="str">
        <f>IF(ESITI_QUESTIONARI!A1935="","",TRIM(ESITI_QUESTIONARI!A1935))</f>
        <v/>
      </c>
      <c r="B1935" t="str">
        <f t="shared" si="31"/>
        <v/>
      </c>
      <c r="C1935" t="str">
        <f>IF(ESITI_QUESTIONARI!C1935="","",TRIM(ESITI_QUESTIONARI!C1935))</f>
        <v/>
      </c>
      <c r="D1935" t="str">
        <f>IFERROR(UPPER(TRIM(ESITI_QUESTIONARI!U1935)),"")</f>
        <v/>
      </c>
      <c r="E1935" t="str">
        <f>IFERROR(UPPER(TRIM(ESITI_QUESTIONARI!Y1935)),"")</f>
        <v/>
      </c>
      <c r="F1935" t="str">
        <f>IFERROR(UPPER(TRIM(ESITI_QUESTIONARI!AE1935)),"")</f>
        <v/>
      </c>
      <c r="G1935" t="str">
        <f>IFERROR(UPPER(TRIM(ESITI_QUESTIONARI!AI1935)),"")</f>
        <v/>
      </c>
      <c r="H1935" s="8" t="str">
        <f>IF(C1935="","",IF(ISERROR(AVERAGE(ESITI_QUESTIONARI!N1935:T1935,ESITI_QUESTIONARI!V1935:X1935,ESITI_QUESTIONARI!Z1935:AD1935,ESITI_QUESTIONARI!AF1935:AH1935,ESITI_QUESTIONARI!AJ1935:AL1935,ESITI_QUESTIONARI!AN1935,ESITI_QUESTIONARI!AQ1935)),"NON RISPONDE",AVERAGE(ESITI_QUESTIONARI!N1935:T1935,ESITI_QUESTIONARI!V1935:X1935,ESITI_QUESTIONARI!Z1935:AD1935,ESITI_QUESTIONARI!AF1935:AH1935,ESITI_QUESTIONARI!AJ1935:AL1935,ESITI_QUESTIONARI!AN1935,ESITI_QUESTIONARI!AQ1935)))</f>
        <v/>
      </c>
    </row>
    <row r="1936" spans="1:8">
      <c r="A1936" t="str">
        <f>IF(ESITI_QUESTIONARI!A1936="","",TRIM(ESITI_QUESTIONARI!A1936))</f>
        <v/>
      </c>
      <c r="B1936" t="str">
        <f t="shared" si="31"/>
        <v/>
      </c>
      <c r="C1936" t="str">
        <f>IF(ESITI_QUESTIONARI!C1936="","",TRIM(ESITI_QUESTIONARI!C1936))</f>
        <v/>
      </c>
      <c r="D1936" t="str">
        <f>IFERROR(UPPER(TRIM(ESITI_QUESTIONARI!U1936)),"")</f>
        <v/>
      </c>
      <c r="E1936" t="str">
        <f>IFERROR(UPPER(TRIM(ESITI_QUESTIONARI!Y1936)),"")</f>
        <v/>
      </c>
      <c r="F1936" t="str">
        <f>IFERROR(UPPER(TRIM(ESITI_QUESTIONARI!AE1936)),"")</f>
        <v/>
      </c>
      <c r="G1936" t="str">
        <f>IFERROR(UPPER(TRIM(ESITI_QUESTIONARI!AI1936)),"")</f>
        <v/>
      </c>
      <c r="H1936" s="8" t="str">
        <f>IF(C1936="","",IF(ISERROR(AVERAGE(ESITI_QUESTIONARI!N1936:T1936,ESITI_QUESTIONARI!V1936:X1936,ESITI_QUESTIONARI!Z1936:AD1936,ESITI_QUESTIONARI!AF1936:AH1936,ESITI_QUESTIONARI!AJ1936:AL1936,ESITI_QUESTIONARI!AN1936,ESITI_QUESTIONARI!AQ1936)),"NON RISPONDE",AVERAGE(ESITI_QUESTIONARI!N1936:T1936,ESITI_QUESTIONARI!V1936:X1936,ESITI_QUESTIONARI!Z1936:AD1936,ESITI_QUESTIONARI!AF1936:AH1936,ESITI_QUESTIONARI!AJ1936:AL1936,ESITI_QUESTIONARI!AN1936,ESITI_QUESTIONARI!AQ1936)))</f>
        <v/>
      </c>
    </row>
    <row r="1937" spans="1:8">
      <c r="A1937" t="str">
        <f>IF(ESITI_QUESTIONARI!A1937="","",TRIM(ESITI_QUESTIONARI!A1937))</f>
        <v/>
      </c>
      <c r="B1937" t="str">
        <f t="shared" si="31"/>
        <v/>
      </c>
      <c r="C1937" t="str">
        <f>IF(ESITI_QUESTIONARI!C1937="","",TRIM(ESITI_QUESTIONARI!C1937))</f>
        <v/>
      </c>
      <c r="D1937" t="str">
        <f>IFERROR(UPPER(TRIM(ESITI_QUESTIONARI!U1937)),"")</f>
        <v/>
      </c>
      <c r="E1937" t="str">
        <f>IFERROR(UPPER(TRIM(ESITI_QUESTIONARI!Y1937)),"")</f>
        <v/>
      </c>
      <c r="F1937" t="str">
        <f>IFERROR(UPPER(TRIM(ESITI_QUESTIONARI!AE1937)),"")</f>
        <v/>
      </c>
      <c r="G1937" t="str">
        <f>IFERROR(UPPER(TRIM(ESITI_QUESTIONARI!AI1937)),"")</f>
        <v/>
      </c>
      <c r="H1937" s="8" t="str">
        <f>IF(C1937="","",IF(ISERROR(AVERAGE(ESITI_QUESTIONARI!N1937:T1937,ESITI_QUESTIONARI!V1937:X1937,ESITI_QUESTIONARI!Z1937:AD1937,ESITI_QUESTIONARI!AF1937:AH1937,ESITI_QUESTIONARI!AJ1937:AL1937,ESITI_QUESTIONARI!AN1937,ESITI_QUESTIONARI!AQ1937)),"NON RISPONDE",AVERAGE(ESITI_QUESTIONARI!N1937:T1937,ESITI_QUESTIONARI!V1937:X1937,ESITI_QUESTIONARI!Z1937:AD1937,ESITI_QUESTIONARI!AF1937:AH1937,ESITI_QUESTIONARI!AJ1937:AL1937,ESITI_QUESTIONARI!AN1937,ESITI_QUESTIONARI!AQ1937)))</f>
        <v/>
      </c>
    </row>
    <row r="1938" spans="1:8">
      <c r="A1938" t="str">
        <f>IF(ESITI_QUESTIONARI!A1938="","",TRIM(ESITI_QUESTIONARI!A1938))</f>
        <v/>
      </c>
      <c r="B1938" t="str">
        <f t="shared" si="31"/>
        <v/>
      </c>
      <c r="C1938" t="str">
        <f>IF(ESITI_QUESTIONARI!C1938="","",TRIM(ESITI_QUESTIONARI!C1938))</f>
        <v/>
      </c>
      <c r="D1938" t="str">
        <f>IFERROR(UPPER(TRIM(ESITI_QUESTIONARI!U1938)),"")</f>
        <v/>
      </c>
      <c r="E1938" t="str">
        <f>IFERROR(UPPER(TRIM(ESITI_QUESTIONARI!Y1938)),"")</f>
        <v/>
      </c>
      <c r="F1938" t="str">
        <f>IFERROR(UPPER(TRIM(ESITI_QUESTIONARI!AE1938)),"")</f>
        <v/>
      </c>
      <c r="G1938" t="str">
        <f>IFERROR(UPPER(TRIM(ESITI_QUESTIONARI!AI1938)),"")</f>
        <v/>
      </c>
      <c r="H1938" s="8" t="str">
        <f>IF(C1938="","",IF(ISERROR(AVERAGE(ESITI_QUESTIONARI!N1938:T1938,ESITI_QUESTIONARI!V1938:X1938,ESITI_QUESTIONARI!Z1938:AD1938,ESITI_QUESTIONARI!AF1938:AH1938,ESITI_QUESTIONARI!AJ1938:AL1938,ESITI_QUESTIONARI!AN1938,ESITI_QUESTIONARI!AQ1938)),"NON RISPONDE",AVERAGE(ESITI_QUESTIONARI!N1938:T1938,ESITI_QUESTIONARI!V1938:X1938,ESITI_QUESTIONARI!Z1938:AD1938,ESITI_QUESTIONARI!AF1938:AH1938,ESITI_QUESTIONARI!AJ1938:AL1938,ESITI_QUESTIONARI!AN1938,ESITI_QUESTIONARI!AQ1938)))</f>
        <v/>
      </c>
    </row>
    <row r="1939" spans="1:8">
      <c r="A1939" t="str">
        <f>IF(ESITI_QUESTIONARI!A1939="","",TRIM(ESITI_QUESTIONARI!A1939))</f>
        <v/>
      </c>
      <c r="B1939" t="str">
        <f t="shared" si="31"/>
        <v/>
      </c>
      <c r="C1939" t="str">
        <f>IF(ESITI_QUESTIONARI!C1939="","",TRIM(ESITI_QUESTIONARI!C1939))</f>
        <v/>
      </c>
      <c r="D1939" t="str">
        <f>IFERROR(UPPER(TRIM(ESITI_QUESTIONARI!U1939)),"")</f>
        <v/>
      </c>
      <c r="E1939" t="str">
        <f>IFERROR(UPPER(TRIM(ESITI_QUESTIONARI!Y1939)),"")</f>
        <v/>
      </c>
      <c r="F1939" t="str">
        <f>IFERROR(UPPER(TRIM(ESITI_QUESTIONARI!AE1939)),"")</f>
        <v/>
      </c>
      <c r="G1939" t="str">
        <f>IFERROR(UPPER(TRIM(ESITI_QUESTIONARI!AI1939)),"")</f>
        <v/>
      </c>
      <c r="H1939" s="8" t="str">
        <f>IF(C1939="","",IF(ISERROR(AVERAGE(ESITI_QUESTIONARI!N1939:T1939,ESITI_QUESTIONARI!V1939:X1939,ESITI_QUESTIONARI!Z1939:AD1939,ESITI_QUESTIONARI!AF1939:AH1939,ESITI_QUESTIONARI!AJ1939:AL1939,ESITI_QUESTIONARI!AN1939,ESITI_QUESTIONARI!AQ1939)),"NON RISPONDE",AVERAGE(ESITI_QUESTIONARI!N1939:T1939,ESITI_QUESTIONARI!V1939:X1939,ESITI_QUESTIONARI!Z1939:AD1939,ESITI_QUESTIONARI!AF1939:AH1939,ESITI_QUESTIONARI!AJ1939:AL1939,ESITI_QUESTIONARI!AN1939,ESITI_QUESTIONARI!AQ1939)))</f>
        <v/>
      </c>
    </row>
    <row r="1940" spans="1:8">
      <c r="A1940" t="str">
        <f>IF(ESITI_QUESTIONARI!A1940="","",TRIM(ESITI_QUESTIONARI!A1940))</f>
        <v/>
      </c>
      <c r="B1940" t="str">
        <f t="shared" si="31"/>
        <v/>
      </c>
      <c r="C1940" t="str">
        <f>IF(ESITI_QUESTIONARI!C1940="","",TRIM(ESITI_QUESTIONARI!C1940))</f>
        <v/>
      </c>
      <c r="D1940" t="str">
        <f>IFERROR(UPPER(TRIM(ESITI_QUESTIONARI!U1940)),"")</f>
        <v/>
      </c>
      <c r="E1940" t="str">
        <f>IFERROR(UPPER(TRIM(ESITI_QUESTIONARI!Y1940)),"")</f>
        <v/>
      </c>
      <c r="F1940" t="str">
        <f>IFERROR(UPPER(TRIM(ESITI_QUESTIONARI!AE1940)),"")</f>
        <v/>
      </c>
      <c r="G1940" t="str">
        <f>IFERROR(UPPER(TRIM(ESITI_QUESTIONARI!AI1940)),"")</f>
        <v/>
      </c>
      <c r="H1940" s="8" t="str">
        <f>IF(C1940="","",IF(ISERROR(AVERAGE(ESITI_QUESTIONARI!N1940:T1940,ESITI_QUESTIONARI!V1940:X1940,ESITI_QUESTIONARI!Z1940:AD1940,ESITI_QUESTIONARI!AF1940:AH1940,ESITI_QUESTIONARI!AJ1940:AL1940,ESITI_QUESTIONARI!AN1940,ESITI_QUESTIONARI!AQ1940)),"NON RISPONDE",AVERAGE(ESITI_QUESTIONARI!N1940:T1940,ESITI_QUESTIONARI!V1940:X1940,ESITI_QUESTIONARI!Z1940:AD1940,ESITI_QUESTIONARI!AF1940:AH1940,ESITI_QUESTIONARI!AJ1940:AL1940,ESITI_QUESTIONARI!AN1940,ESITI_QUESTIONARI!AQ1940)))</f>
        <v/>
      </c>
    </row>
    <row r="1941" spans="1:8">
      <c r="A1941" t="str">
        <f>IF(ESITI_QUESTIONARI!A1941="","",TRIM(ESITI_QUESTIONARI!A1941))</f>
        <v/>
      </c>
      <c r="B1941" t="str">
        <f t="shared" si="31"/>
        <v/>
      </c>
      <c r="C1941" t="str">
        <f>IF(ESITI_QUESTIONARI!C1941="","",TRIM(ESITI_QUESTIONARI!C1941))</f>
        <v/>
      </c>
      <c r="D1941" t="str">
        <f>IFERROR(UPPER(TRIM(ESITI_QUESTIONARI!U1941)),"")</f>
        <v/>
      </c>
      <c r="E1941" t="str">
        <f>IFERROR(UPPER(TRIM(ESITI_QUESTIONARI!Y1941)),"")</f>
        <v/>
      </c>
      <c r="F1941" t="str">
        <f>IFERROR(UPPER(TRIM(ESITI_QUESTIONARI!AE1941)),"")</f>
        <v/>
      </c>
      <c r="G1941" t="str">
        <f>IFERROR(UPPER(TRIM(ESITI_QUESTIONARI!AI1941)),"")</f>
        <v/>
      </c>
      <c r="H1941" s="8" t="str">
        <f>IF(C1941="","",IF(ISERROR(AVERAGE(ESITI_QUESTIONARI!N1941:T1941,ESITI_QUESTIONARI!V1941:X1941,ESITI_QUESTIONARI!Z1941:AD1941,ESITI_QUESTIONARI!AF1941:AH1941,ESITI_QUESTIONARI!AJ1941:AL1941,ESITI_QUESTIONARI!AN1941,ESITI_QUESTIONARI!AQ1941)),"NON RISPONDE",AVERAGE(ESITI_QUESTIONARI!N1941:T1941,ESITI_QUESTIONARI!V1941:X1941,ESITI_QUESTIONARI!Z1941:AD1941,ESITI_QUESTIONARI!AF1941:AH1941,ESITI_QUESTIONARI!AJ1941:AL1941,ESITI_QUESTIONARI!AN1941,ESITI_QUESTIONARI!AQ1941)))</f>
        <v/>
      </c>
    </row>
    <row r="1942" spans="1:8">
      <c r="A1942" t="str">
        <f>IF(ESITI_QUESTIONARI!A1942="","",TRIM(ESITI_QUESTIONARI!A1942))</f>
        <v/>
      </c>
      <c r="B1942" t="str">
        <f t="shared" si="31"/>
        <v/>
      </c>
      <c r="C1942" t="str">
        <f>IF(ESITI_QUESTIONARI!C1942="","",TRIM(ESITI_QUESTIONARI!C1942))</f>
        <v/>
      </c>
      <c r="D1942" t="str">
        <f>IFERROR(UPPER(TRIM(ESITI_QUESTIONARI!U1942)),"")</f>
        <v/>
      </c>
      <c r="E1942" t="str">
        <f>IFERROR(UPPER(TRIM(ESITI_QUESTIONARI!Y1942)),"")</f>
        <v/>
      </c>
      <c r="F1942" t="str">
        <f>IFERROR(UPPER(TRIM(ESITI_QUESTIONARI!AE1942)),"")</f>
        <v/>
      </c>
      <c r="G1942" t="str">
        <f>IFERROR(UPPER(TRIM(ESITI_QUESTIONARI!AI1942)),"")</f>
        <v/>
      </c>
      <c r="H1942" s="8" t="str">
        <f>IF(C1942="","",IF(ISERROR(AVERAGE(ESITI_QUESTIONARI!N1942:T1942,ESITI_QUESTIONARI!V1942:X1942,ESITI_QUESTIONARI!Z1942:AD1942,ESITI_QUESTIONARI!AF1942:AH1942,ESITI_QUESTIONARI!AJ1942:AL1942,ESITI_QUESTIONARI!AN1942,ESITI_QUESTIONARI!AQ1942)),"NON RISPONDE",AVERAGE(ESITI_QUESTIONARI!N1942:T1942,ESITI_QUESTIONARI!V1942:X1942,ESITI_QUESTIONARI!Z1942:AD1942,ESITI_QUESTIONARI!AF1942:AH1942,ESITI_QUESTIONARI!AJ1942:AL1942,ESITI_QUESTIONARI!AN1942,ESITI_QUESTIONARI!AQ1942)))</f>
        <v/>
      </c>
    </row>
    <row r="1943" spans="1:8">
      <c r="A1943" t="str">
        <f>IF(ESITI_QUESTIONARI!A1943="","",TRIM(ESITI_QUESTIONARI!A1943))</f>
        <v/>
      </c>
      <c r="B1943" t="str">
        <f t="shared" si="31"/>
        <v/>
      </c>
      <c r="C1943" t="str">
        <f>IF(ESITI_QUESTIONARI!C1943="","",TRIM(ESITI_QUESTIONARI!C1943))</f>
        <v/>
      </c>
      <c r="D1943" t="str">
        <f>IFERROR(UPPER(TRIM(ESITI_QUESTIONARI!U1943)),"")</f>
        <v/>
      </c>
      <c r="E1943" t="str">
        <f>IFERROR(UPPER(TRIM(ESITI_QUESTIONARI!Y1943)),"")</f>
        <v/>
      </c>
      <c r="F1943" t="str">
        <f>IFERROR(UPPER(TRIM(ESITI_QUESTIONARI!AE1943)),"")</f>
        <v/>
      </c>
      <c r="G1943" t="str">
        <f>IFERROR(UPPER(TRIM(ESITI_QUESTIONARI!AI1943)),"")</f>
        <v/>
      </c>
      <c r="H1943" s="8" t="str">
        <f>IF(C1943="","",IF(ISERROR(AVERAGE(ESITI_QUESTIONARI!N1943:T1943,ESITI_QUESTIONARI!V1943:X1943,ESITI_QUESTIONARI!Z1943:AD1943,ESITI_QUESTIONARI!AF1943:AH1943,ESITI_QUESTIONARI!AJ1943:AL1943,ESITI_QUESTIONARI!AN1943,ESITI_QUESTIONARI!AQ1943)),"NON RISPONDE",AVERAGE(ESITI_QUESTIONARI!N1943:T1943,ESITI_QUESTIONARI!V1943:X1943,ESITI_QUESTIONARI!Z1943:AD1943,ESITI_QUESTIONARI!AF1943:AH1943,ESITI_QUESTIONARI!AJ1943:AL1943,ESITI_QUESTIONARI!AN1943,ESITI_QUESTIONARI!AQ1943)))</f>
        <v/>
      </c>
    </row>
    <row r="1944" spans="1:8">
      <c r="A1944" t="str">
        <f>IF(ESITI_QUESTIONARI!A1944="","",TRIM(ESITI_QUESTIONARI!A1944))</f>
        <v/>
      </c>
      <c r="B1944" t="str">
        <f t="shared" si="31"/>
        <v/>
      </c>
      <c r="C1944" t="str">
        <f>IF(ESITI_QUESTIONARI!C1944="","",TRIM(ESITI_QUESTIONARI!C1944))</f>
        <v/>
      </c>
      <c r="D1944" t="str">
        <f>IFERROR(UPPER(TRIM(ESITI_QUESTIONARI!U1944)),"")</f>
        <v/>
      </c>
      <c r="E1944" t="str">
        <f>IFERROR(UPPER(TRIM(ESITI_QUESTIONARI!Y1944)),"")</f>
        <v/>
      </c>
      <c r="F1944" t="str">
        <f>IFERROR(UPPER(TRIM(ESITI_QUESTIONARI!AE1944)),"")</f>
        <v/>
      </c>
      <c r="G1944" t="str">
        <f>IFERROR(UPPER(TRIM(ESITI_QUESTIONARI!AI1944)),"")</f>
        <v/>
      </c>
      <c r="H1944" s="8" t="str">
        <f>IF(C1944="","",IF(ISERROR(AVERAGE(ESITI_QUESTIONARI!N1944:T1944,ESITI_QUESTIONARI!V1944:X1944,ESITI_QUESTIONARI!Z1944:AD1944,ESITI_QUESTIONARI!AF1944:AH1944,ESITI_QUESTIONARI!AJ1944:AL1944,ESITI_QUESTIONARI!AN1944,ESITI_QUESTIONARI!AQ1944)),"NON RISPONDE",AVERAGE(ESITI_QUESTIONARI!N1944:T1944,ESITI_QUESTIONARI!V1944:X1944,ESITI_QUESTIONARI!Z1944:AD1944,ESITI_QUESTIONARI!AF1944:AH1944,ESITI_QUESTIONARI!AJ1944:AL1944,ESITI_QUESTIONARI!AN1944,ESITI_QUESTIONARI!AQ1944)))</f>
        <v/>
      </c>
    </row>
    <row r="1945" spans="1:8">
      <c r="A1945" t="str">
        <f>IF(ESITI_QUESTIONARI!A1945="","",TRIM(ESITI_QUESTIONARI!A1945))</f>
        <v/>
      </c>
      <c r="B1945" t="str">
        <f t="shared" si="31"/>
        <v/>
      </c>
      <c r="C1945" t="str">
        <f>IF(ESITI_QUESTIONARI!C1945="","",TRIM(ESITI_QUESTIONARI!C1945))</f>
        <v/>
      </c>
      <c r="D1945" t="str">
        <f>IFERROR(UPPER(TRIM(ESITI_QUESTIONARI!U1945)),"")</f>
        <v/>
      </c>
      <c r="E1945" t="str">
        <f>IFERROR(UPPER(TRIM(ESITI_QUESTIONARI!Y1945)),"")</f>
        <v/>
      </c>
      <c r="F1945" t="str">
        <f>IFERROR(UPPER(TRIM(ESITI_QUESTIONARI!AE1945)),"")</f>
        <v/>
      </c>
      <c r="G1945" t="str">
        <f>IFERROR(UPPER(TRIM(ESITI_QUESTIONARI!AI1945)),"")</f>
        <v/>
      </c>
      <c r="H1945" s="8" t="str">
        <f>IF(C1945="","",IF(ISERROR(AVERAGE(ESITI_QUESTIONARI!N1945:T1945,ESITI_QUESTIONARI!V1945:X1945,ESITI_QUESTIONARI!Z1945:AD1945,ESITI_QUESTIONARI!AF1945:AH1945,ESITI_QUESTIONARI!AJ1945:AL1945,ESITI_QUESTIONARI!AN1945,ESITI_QUESTIONARI!AQ1945)),"NON RISPONDE",AVERAGE(ESITI_QUESTIONARI!N1945:T1945,ESITI_QUESTIONARI!V1945:X1945,ESITI_QUESTIONARI!Z1945:AD1945,ESITI_QUESTIONARI!AF1945:AH1945,ESITI_QUESTIONARI!AJ1945:AL1945,ESITI_QUESTIONARI!AN1945,ESITI_QUESTIONARI!AQ1945)))</f>
        <v/>
      </c>
    </row>
    <row r="1946" spans="1:8">
      <c r="A1946" t="str">
        <f>IF(ESITI_QUESTIONARI!A1946="","",TRIM(ESITI_QUESTIONARI!A1946))</f>
        <v/>
      </c>
      <c r="B1946" t="str">
        <f t="shared" si="31"/>
        <v/>
      </c>
      <c r="C1946" t="str">
        <f>IF(ESITI_QUESTIONARI!C1946="","",TRIM(ESITI_QUESTIONARI!C1946))</f>
        <v/>
      </c>
      <c r="D1946" t="str">
        <f>IFERROR(UPPER(TRIM(ESITI_QUESTIONARI!U1946)),"")</f>
        <v/>
      </c>
      <c r="E1946" t="str">
        <f>IFERROR(UPPER(TRIM(ESITI_QUESTIONARI!Y1946)),"")</f>
        <v/>
      </c>
      <c r="F1946" t="str">
        <f>IFERROR(UPPER(TRIM(ESITI_QUESTIONARI!AE1946)),"")</f>
        <v/>
      </c>
      <c r="G1946" t="str">
        <f>IFERROR(UPPER(TRIM(ESITI_QUESTIONARI!AI1946)),"")</f>
        <v/>
      </c>
      <c r="H1946" s="8" t="str">
        <f>IF(C1946="","",IF(ISERROR(AVERAGE(ESITI_QUESTIONARI!N1946:T1946,ESITI_QUESTIONARI!V1946:X1946,ESITI_QUESTIONARI!Z1946:AD1946,ESITI_QUESTIONARI!AF1946:AH1946,ESITI_QUESTIONARI!AJ1946:AL1946,ESITI_QUESTIONARI!AN1946,ESITI_QUESTIONARI!AQ1946)),"NON RISPONDE",AVERAGE(ESITI_QUESTIONARI!N1946:T1946,ESITI_QUESTIONARI!V1946:X1946,ESITI_QUESTIONARI!Z1946:AD1946,ESITI_QUESTIONARI!AF1946:AH1946,ESITI_QUESTIONARI!AJ1946:AL1946,ESITI_QUESTIONARI!AN1946,ESITI_QUESTIONARI!AQ1946)))</f>
        <v/>
      </c>
    </row>
    <row r="1947" spans="1:8">
      <c r="A1947" t="str">
        <f>IF(ESITI_QUESTIONARI!A1947="","",TRIM(ESITI_QUESTIONARI!A1947))</f>
        <v/>
      </c>
      <c r="B1947" t="str">
        <f t="shared" si="31"/>
        <v/>
      </c>
      <c r="C1947" t="str">
        <f>IF(ESITI_QUESTIONARI!C1947="","",TRIM(ESITI_QUESTIONARI!C1947))</f>
        <v/>
      </c>
      <c r="D1947" t="str">
        <f>IFERROR(UPPER(TRIM(ESITI_QUESTIONARI!U1947)),"")</f>
        <v/>
      </c>
      <c r="E1947" t="str">
        <f>IFERROR(UPPER(TRIM(ESITI_QUESTIONARI!Y1947)),"")</f>
        <v/>
      </c>
      <c r="F1947" t="str">
        <f>IFERROR(UPPER(TRIM(ESITI_QUESTIONARI!AE1947)),"")</f>
        <v/>
      </c>
      <c r="G1947" t="str">
        <f>IFERROR(UPPER(TRIM(ESITI_QUESTIONARI!AI1947)),"")</f>
        <v/>
      </c>
      <c r="H1947" s="8" t="str">
        <f>IF(C1947="","",IF(ISERROR(AVERAGE(ESITI_QUESTIONARI!N1947:T1947,ESITI_QUESTIONARI!V1947:X1947,ESITI_QUESTIONARI!Z1947:AD1947,ESITI_QUESTIONARI!AF1947:AH1947,ESITI_QUESTIONARI!AJ1947:AL1947,ESITI_QUESTIONARI!AN1947,ESITI_QUESTIONARI!AQ1947)),"NON RISPONDE",AVERAGE(ESITI_QUESTIONARI!N1947:T1947,ESITI_QUESTIONARI!V1947:X1947,ESITI_QUESTIONARI!Z1947:AD1947,ESITI_QUESTIONARI!AF1947:AH1947,ESITI_QUESTIONARI!AJ1947:AL1947,ESITI_QUESTIONARI!AN1947,ESITI_QUESTIONARI!AQ1947)))</f>
        <v/>
      </c>
    </row>
    <row r="1948" spans="1:8">
      <c r="A1948" t="str">
        <f>IF(ESITI_QUESTIONARI!A1948="","",TRIM(ESITI_QUESTIONARI!A1948))</f>
        <v/>
      </c>
      <c r="B1948" t="str">
        <f t="shared" si="31"/>
        <v/>
      </c>
      <c r="C1948" t="str">
        <f>IF(ESITI_QUESTIONARI!C1948="","",TRIM(ESITI_QUESTIONARI!C1948))</f>
        <v/>
      </c>
      <c r="D1948" t="str">
        <f>IFERROR(UPPER(TRIM(ESITI_QUESTIONARI!U1948)),"")</f>
        <v/>
      </c>
      <c r="E1948" t="str">
        <f>IFERROR(UPPER(TRIM(ESITI_QUESTIONARI!Y1948)),"")</f>
        <v/>
      </c>
      <c r="F1948" t="str">
        <f>IFERROR(UPPER(TRIM(ESITI_QUESTIONARI!AE1948)),"")</f>
        <v/>
      </c>
      <c r="G1948" t="str">
        <f>IFERROR(UPPER(TRIM(ESITI_QUESTIONARI!AI1948)),"")</f>
        <v/>
      </c>
      <c r="H1948" s="8" t="str">
        <f>IF(C1948="","",IF(ISERROR(AVERAGE(ESITI_QUESTIONARI!N1948:T1948,ESITI_QUESTIONARI!V1948:X1948,ESITI_QUESTIONARI!Z1948:AD1948,ESITI_QUESTIONARI!AF1948:AH1948,ESITI_QUESTIONARI!AJ1948:AL1948,ESITI_QUESTIONARI!AN1948,ESITI_QUESTIONARI!AQ1948)),"NON RISPONDE",AVERAGE(ESITI_QUESTIONARI!N1948:T1948,ESITI_QUESTIONARI!V1948:X1948,ESITI_QUESTIONARI!Z1948:AD1948,ESITI_QUESTIONARI!AF1948:AH1948,ESITI_QUESTIONARI!AJ1948:AL1948,ESITI_QUESTIONARI!AN1948,ESITI_QUESTIONARI!AQ1948)))</f>
        <v/>
      </c>
    </row>
    <row r="1949" spans="1:8">
      <c r="A1949" t="str">
        <f>IF(ESITI_QUESTIONARI!A1949="","",TRIM(ESITI_QUESTIONARI!A1949))</f>
        <v/>
      </c>
      <c r="B1949" t="str">
        <f t="shared" si="31"/>
        <v/>
      </c>
      <c r="C1949" t="str">
        <f>IF(ESITI_QUESTIONARI!C1949="","",TRIM(ESITI_QUESTIONARI!C1949))</f>
        <v/>
      </c>
      <c r="D1949" t="str">
        <f>IFERROR(UPPER(TRIM(ESITI_QUESTIONARI!U1949)),"")</f>
        <v/>
      </c>
      <c r="E1949" t="str">
        <f>IFERROR(UPPER(TRIM(ESITI_QUESTIONARI!Y1949)),"")</f>
        <v/>
      </c>
      <c r="F1949" t="str">
        <f>IFERROR(UPPER(TRIM(ESITI_QUESTIONARI!AE1949)),"")</f>
        <v/>
      </c>
      <c r="G1949" t="str">
        <f>IFERROR(UPPER(TRIM(ESITI_QUESTIONARI!AI1949)),"")</f>
        <v/>
      </c>
      <c r="H1949" s="8" t="str">
        <f>IF(C1949="","",IF(ISERROR(AVERAGE(ESITI_QUESTIONARI!N1949:T1949,ESITI_QUESTIONARI!V1949:X1949,ESITI_QUESTIONARI!Z1949:AD1949,ESITI_QUESTIONARI!AF1949:AH1949,ESITI_QUESTIONARI!AJ1949:AL1949,ESITI_QUESTIONARI!AN1949,ESITI_QUESTIONARI!AQ1949)),"NON RISPONDE",AVERAGE(ESITI_QUESTIONARI!N1949:T1949,ESITI_QUESTIONARI!V1949:X1949,ESITI_QUESTIONARI!Z1949:AD1949,ESITI_QUESTIONARI!AF1949:AH1949,ESITI_QUESTIONARI!AJ1949:AL1949,ESITI_QUESTIONARI!AN1949,ESITI_QUESTIONARI!AQ1949)))</f>
        <v/>
      </c>
    </row>
    <row r="1950" spans="1:8">
      <c r="A1950" t="str">
        <f>IF(ESITI_QUESTIONARI!A1950="","",TRIM(ESITI_QUESTIONARI!A1950))</f>
        <v/>
      </c>
      <c r="B1950" t="str">
        <f t="shared" si="31"/>
        <v/>
      </c>
      <c r="C1950" t="str">
        <f>IF(ESITI_QUESTIONARI!C1950="","",TRIM(ESITI_QUESTIONARI!C1950))</f>
        <v/>
      </c>
      <c r="D1950" t="str">
        <f>IFERROR(UPPER(TRIM(ESITI_QUESTIONARI!U1950)),"")</f>
        <v/>
      </c>
      <c r="E1950" t="str">
        <f>IFERROR(UPPER(TRIM(ESITI_QUESTIONARI!Y1950)),"")</f>
        <v/>
      </c>
      <c r="F1950" t="str">
        <f>IFERROR(UPPER(TRIM(ESITI_QUESTIONARI!AE1950)),"")</f>
        <v/>
      </c>
      <c r="G1950" t="str">
        <f>IFERROR(UPPER(TRIM(ESITI_QUESTIONARI!AI1950)),"")</f>
        <v/>
      </c>
      <c r="H1950" s="8" t="str">
        <f>IF(C1950="","",IF(ISERROR(AVERAGE(ESITI_QUESTIONARI!N1950:T1950,ESITI_QUESTIONARI!V1950:X1950,ESITI_QUESTIONARI!Z1950:AD1950,ESITI_QUESTIONARI!AF1950:AH1950,ESITI_QUESTIONARI!AJ1950:AL1950,ESITI_QUESTIONARI!AN1950,ESITI_QUESTIONARI!AQ1950)),"NON RISPONDE",AVERAGE(ESITI_QUESTIONARI!N1950:T1950,ESITI_QUESTIONARI!V1950:X1950,ESITI_QUESTIONARI!Z1950:AD1950,ESITI_QUESTIONARI!AF1950:AH1950,ESITI_QUESTIONARI!AJ1950:AL1950,ESITI_QUESTIONARI!AN1950,ESITI_QUESTIONARI!AQ1950)))</f>
        <v/>
      </c>
    </row>
    <row r="1951" spans="1:8">
      <c r="A1951" t="str">
        <f>IF(ESITI_QUESTIONARI!A1951="","",TRIM(ESITI_QUESTIONARI!A1951))</f>
        <v/>
      </c>
      <c r="B1951" t="str">
        <f t="shared" si="31"/>
        <v/>
      </c>
      <c r="C1951" t="str">
        <f>IF(ESITI_QUESTIONARI!C1951="","",TRIM(ESITI_QUESTIONARI!C1951))</f>
        <v/>
      </c>
      <c r="D1951" t="str">
        <f>IFERROR(UPPER(TRIM(ESITI_QUESTIONARI!U1951)),"")</f>
        <v/>
      </c>
      <c r="E1951" t="str">
        <f>IFERROR(UPPER(TRIM(ESITI_QUESTIONARI!Y1951)),"")</f>
        <v/>
      </c>
      <c r="F1951" t="str">
        <f>IFERROR(UPPER(TRIM(ESITI_QUESTIONARI!AE1951)),"")</f>
        <v/>
      </c>
      <c r="G1951" t="str">
        <f>IFERROR(UPPER(TRIM(ESITI_QUESTIONARI!AI1951)),"")</f>
        <v/>
      </c>
      <c r="H1951" s="8" t="str">
        <f>IF(C1951="","",IF(ISERROR(AVERAGE(ESITI_QUESTIONARI!N1951:T1951,ESITI_QUESTIONARI!V1951:X1951,ESITI_QUESTIONARI!Z1951:AD1951,ESITI_QUESTIONARI!AF1951:AH1951,ESITI_QUESTIONARI!AJ1951:AL1951,ESITI_QUESTIONARI!AN1951,ESITI_QUESTIONARI!AQ1951)),"NON RISPONDE",AVERAGE(ESITI_QUESTIONARI!N1951:T1951,ESITI_QUESTIONARI!V1951:X1951,ESITI_QUESTIONARI!Z1951:AD1951,ESITI_QUESTIONARI!AF1951:AH1951,ESITI_QUESTIONARI!AJ1951:AL1951,ESITI_QUESTIONARI!AN1951,ESITI_QUESTIONARI!AQ1951)))</f>
        <v/>
      </c>
    </row>
    <row r="1952" spans="1:8">
      <c r="A1952" t="str">
        <f>IF(ESITI_QUESTIONARI!A1952="","",TRIM(ESITI_QUESTIONARI!A1952))</f>
        <v/>
      </c>
      <c r="B1952" t="str">
        <f t="shared" si="31"/>
        <v/>
      </c>
      <c r="C1952" t="str">
        <f>IF(ESITI_QUESTIONARI!C1952="","",TRIM(ESITI_QUESTIONARI!C1952))</f>
        <v/>
      </c>
      <c r="D1952" t="str">
        <f>IFERROR(UPPER(TRIM(ESITI_QUESTIONARI!U1952)),"")</f>
        <v/>
      </c>
      <c r="E1952" t="str">
        <f>IFERROR(UPPER(TRIM(ESITI_QUESTIONARI!Y1952)),"")</f>
        <v/>
      </c>
      <c r="F1952" t="str">
        <f>IFERROR(UPPER(TRIM(ESITI_QUESTIONARI!AE1952)),"")</f>
        <v/>
      </c>
      <c r="G1952" t="str">
        <f>IFERROR(UPPER(TRIM(ESITI_QUESTIONARI!AI1952)),"")</f>
        <v/>
      </c>
      <c r="H1952" s="8" t="str">
        <f>IF(C1952="","",IF(ISERROR(AVERAGE(ESITI_QUESTIONARI!N1952:T1952,ESITI_QUESTIONARI!V1952:X1952,ESITI_QUESTIONARI!Z1952:AD1952,ESITI_QUESTIONARI!AF1952:AH1952,ESITI_QUESTIONARI!AJ1952:AL1952,ESITI_QUESTIONARI!AN1952,ESITI_QUESTIONARI!AQ1952)),"NON RISPONDE",AVERAGE(ESITI_QUESTIONARI!N1952:T1952,ESITI_QUESTIONARI!V1952:X1952,ESITI_QUESTIONARI!Z1952:AD1952,ESITI_QUESTIONARI!AF1952:AH1952,ESITI_QUESTIONARI!AJ1952:AL1952,ESITI_QUESTIONARI!AN1952,ESITI_QUESTIONARI!AQ1952)))</f>
        <v/>
      </c>
    </row>
    <row r="1953" spans="1:8">
      <c r="A1953" t="str">
        <f>IF(ESITI_QUESTIONARI!A1953="","",TRIM(ESITI_QUESTIONARI!A1953))</f>
        <v/>
      </c>
      <c r="B1953" t="str">
        <f t="shared" si="31"/>
        <v/>
      </c>
      <c r="C1953" t="str">
        <f>IF(ESITI_QUESTIONARI!C1953="","",TRIM(ESITI_QUESTIONARI!C1953))</f>
        <v/>
      </c>
      <c r="D1953" t="str">
        <f>IFERROR(UPPER(TRIM(ESITI_QUESTIONARI!U1953)),"")</f>
        <v/>
      </c>
      <c r="E1953" t="str">
        <f>IFERROR(UPPER(TRIM(ESITI_QUESTIONARI!Y1953)),"")</f>
        <v/>
      </c>
      <c r="F1953" t="str">
        <f>IFERROR(UPPER(TRIM(ESITI_QUESTIONARI!AE1953)),"")</f>
        <v/>
      </c>
      <c r="G1953" t="str">
        <f>IFERROR(UPPER(TRIM(ESITI_QUESTIONARI!AI1953)),"")</f>
        <v/>
      </c>
      <c r="H1953" s="8" t="str">
        <f>IF(C1953="","",IF(ISERROR(AVERAGE(ESITI_QUESTIONARI!N1953:T1953,ESITI_QUESTIONARI!V1953:X1953,ESITI_QUESTIONARI!Z1953:AD1953,ESITI_QUESTIONARI!AF1953:AH1953,ESITI_QUESTIONARI!AJ1953:AL1953,ESITI_QUESTIONARI!AN1953,ESITI_QUESTIONARI!AQ1953)),"NON RISPONDE",AVERAGE(ESITI_QUESTIONARI!N1953:T1953,ESITI_QUESTIONARI!V1953:X1953,ESITI_QUESTIONARI!Z1953:AD1953,ESITI_QUESTIONARI!AF1953:AH1953,ESITI_QUESTIONARI!AJ1953:AL1953,ESITI_QUESTIONARI!AN1953,ESITI_QUESTIONARI!AQ1953)))</f>
        <v/>
      </c>
    </row>
    <row r="1954" spans="1:8">
      <c r="A1954" t="str">
        <f>IF(ESITI_QUESTIONARI!A1954="","",TRIM(ESITI_QUESTIONARI!A1954))</f>
        <v/>
      </c>
      <c r="B1954" t="str">
        <f t="shared" si="31"/>
        <v/>
      </c>
      <c r="C1954" t="str">
        <f>IF(ESITI_QUESTIONARI!C1954="","",TRIM(ESITI_QUESTIONARI!C1954))</f>
        <v/>
      </c>
      <c r="D1954" t="str">
        <f>IFERROR(UPPER(TRIM(ESITI_QUESTIONARI!U1954)),"")</f>
        <v/>
      </c>
      <c r="E1954" t="str">
        <f>IFERROR(UPPER(TRIM(ESITI_QUESTIONARI!Y1954)),"")</f>
        <v/>
      </c>
      <c r="F1954" t="str">
        <f>IFERROR(UPPER(TRIM(ESITI_QUESTIONARI!AE1954)),"")</f>
        <v/>
      </c>
      <c r="G1954" t="str">
        <f>IFERROR(UPPER(TRIM(ESITI_QUESTIONARI!AI1954)),"")</f>
        <v/>
      </c>
      <c r="H1954" s="8" t="str">
        <f>IF(C1954="","",IF(ISERROR(AVERAGE(ESITI_QUESTIONARI!N1954:T1954,ESITI_QUESTIONARI!V1954:X1954,ESITI_QUESTIONARI!Z1954:AD1954,ESITI_QUESTIONARI!AF1954:AH1954,ESITI_QUESTIONARI!AJ1954:AL1954,ESITI_QUESTIONARI!AN1954,ESITI_QUESTIONARI!AQ1954)),"NON RISPONDE",AVERAGE(ESITI_QUESTIONARI!N1954:T1954,ESITI_QUESTIONARI!V1954:X1954,ESITI_QUESTIONARI!Z1954:AD1954,ESITI_QUESTIONARI!AF1954:AH1954,ESITI_QUESTIONARI!AJ1954:AL1954,ESITI_QUESTIONARI!AN1954,ESITI_QUESTIONARI!AQ1954)))</f>
        <v/>
      </c>
    </row>
    <row r="1955" spans="1:8">
      <c r="A1955" t="str">
        <f>IF(ESITI_QUESTIONARI!A1955="","",TRIM(ESITI_QUESTIONARI!A1955))</f>
        <v/>
      </c>
      <c r="B1955" t="str">
        <f t="shared" si="31"/>
        <v/>
      </c>
      <c r="C1955" t="str">
        <f>IF(ESITI_QUESTIONARI!C1955="","",TRIM(ESITI_QUESTIONARI!C1955))</f>
        <v/>
      </c>
      <c r="D1955" t="str">
        <f>IFERROR(UPPER(TRIM(ESITI_QUESTIONARI!U1955)),"")</f>
        <v/>
      </c>
      <c r="E1955" t="str">
        <f>IFERROR(UPPER(TRIM(ESITI_QUESTIONARI!Y1955)),"")</f>
        <v/>
      </c>
      <c r="F1955" t="str">
        <f>IFERROR(UPPER(TRIM(ESITI_QUESTIONARI!AE1955)),"")</f>
        <v/>
      </c>
      <c r="G1955" t="str">
        <f>IFERROR(UPPER(TRIM(ESITI_QUESTIONARI!AI1955)),"")</f>
        <v/>
      </c>
      <c r="H1955" s="8" t="str">
        <f>IF(C1955="","",IF(ISERROR(AVERAGE(ESITI_QUESTIONARI!N1955:T1955,ESITI_QUESTIONARI!V1955:X1955,ESITI_QUESTIONARI!Z1955:AD1955,ESITI_QUESTIONARI!AF1955:AH1955,ESITI_QUESTIONARI!AJ1955:AL1955,ESITI_QUESTIONARI!AN1955,ESITI_QUESTIONARI!AQ1955)),"NON RISPONDE",AVERAGE(ESITI_QUESTIONARI!N1955:T1955,ESITI_QUESTIONARI!V1955:X1955,ESITI_QUESTIONARI!Z1955:AD1955,ESITI_QUESTIONARI!AF1955:AH1955,ESITI_QUESTIONARI!AJ1955:AL1955,ESITI_QUESTIONARI!AN1955,ESITI_QUESTIONARI!AQ1955)))</f>
        <v/>
      </c>
    </row>
    <row r="1956" spans="1:8">
      <c r="A1956" t="str">
        <f>IF(ESITI_QUESTIONARI!A1956="","",TRIM(ESITI_QUESTIONARI!A1956))</f>
        <v/>
      </c>
      <c r="B1956" t="str">
        <f t="shared" si="31"/>
        <v/>
      </c>
      <c r="C1956" t="str">
        <f>IF(ESITI_QUESTIONARI!C1956="","",TRIM(ESITI_QUESTIONARI!C1956))</f>
        <v/>
      </c>
      <c r="D1956" t="str">
        <f>IFERROR(UPPER(TRIM(ESITI_QUESTIONARI!U1956)),"")</f>
        <v/>
      </c>
      <c r="E1956" t="str">
        <f>IFERROR(UPPER(TRIM(ESITI_QUESTIONARI!Y1956)),"")</f>
        <v/>
      </c>
      <c r="F1956" t="str">
        <f>IFERROR(UPPER(TRIM(ESITI_QUESTIONARI!AE1956)),"")</f>
        <v/>
      </c>
      <c r="G1956" t="str">
        <f>IFERROR(UPPER(TRIM(ESITI_QUESTIONARI!AI1956)),"")</f>
        <v/>
      </c>
      <c r="H1956" s="8" t="str">
        <f>IF(C1956="","",IF(ISERROR(AVERAGE(ESITI_QUESTIONARI!N1956:T1956,ESITI_QUESTIONARI!V1956:X1956,ESITI_QUESTIONARI!Z1956:AD1956,ESITI_QUESTIONARI!AF1956:AH1956,ESITI_QUESTIONARI!AJ1956:AL1956,ESITI_QUESTIONARI!AN1956,ESITI_QUESTIONARI!AQ1956)),"NON RISPONDE",AVERAGE(ESITI_QUESTIONARI!N1956:T1956,ESITI_QUESTIONARI!V1956:X1956,ESITI_QUESTIONARI!Z1956:AD1956,ESITI_QUESTIONARI!AF1956:AH1956,ESITI_QUESTIONARI!AJ1956:AL1956,ESITI_QUESTIONARI!AN1956,ESITI_QUESTIONARI!AQ1956)))</f>
        <v/>
      </c>
    </row>
    <row r="1957" spans="1:8">
      <c r="A1957" t="str">
        <f>IF(ESITI_QUESTIONARI!A1957="","",TRIM(ESITI_QUESTIONARI!A1957))</f>
        <v/>
      </c>
      <c r="B1957" t="str">
        <f t="shared" si="31"/>
        <v/>
      </c>
      <c r="C1957" t="str">
        <f>IF(ESITI_QUESTIONARI!C1957="","",TRIM(ESITI_QUESTIONARI!C1957))</f>
        <v/>
      </c>
      <c r="D1957" t="str">
        <f>IFERROR(UPPER(TRIM(ESITI_QUESTIONARI!U1957)),"")</f>
        <v/>
      </c>
      <c r="E1957" t="str">
        <f>IFERROR(UPPER(TRIM(ESITI_QUESTIONARI!Y1957)),"")</f>
        <v/>
      </c>
      <c r="F1957" t="str">
        <f>IFERROR(UPPER(TRIM(ESITI_QUESTIONARI!AE1957)),"")</f>
        <v/>
      </c>
      <c r="G1957" t="str">
        <f>IFERROR(UPPER(TRIM(ESITI_QUESTIONARI!AI1957)),"")</f>
        <v/>
      </c>
      <c r="H1957" s="8" t="str">
        <f>IF(C1957="","",IF(ISERROR(AVERAGE(ESITI_QUESTIONARI!N1957:T1957,ESITI_QUESTIONARI!V1957:X1957,ESITI_QUESTIONARI!Z1957:AD1957,ESITI_QUESTIONARI!AF1957:AH1957,ESITI_QUESTIONARI!AJ1957:AL1957,ESITI_QUESTIONARI!AN1957,ESITI_QUESTIONARI!AQ1957)),"NON RISPONDE",AVERAGE(ESITI_QUESTIONARI!N1957:T1957,ESITI_QUESTIONARI!V1957:X1957,ESITI_QUESTIONARI!Z1957:AD1957,ESITI_QUESTIONARI!AF1957:AH1957,ESITI_QUESTIONARI!AJ1957:AL1957,ESITI_QUESTIONARI!AN1957,ESITI_QUESTIONARI!AQ1957)))</f>
        <v/>
      </c>
    </row>
    <row r="1958" spans="1:8">
      <c r="A1958" t="str">
        <f>IF(ESITI_QUESTIONARI!A1958="","",TRIM(ESITI_QUESTIONARI!A1958))</f>
        <v/>
      </c>
      <c r="B1958" t="str">
        <f t="shared" si="31"/>
        <v/>
      </c>
      <c r="C1958" t="str">
        <f>IF(ESITI_QUESTIONARI!C1958="","",TRIM(ESITI_QUESTIONARI!C1958))</f>
        <v/>
      </c>
      <c r="D1958" t="str">
        <f>IFERROR(UPPER(TRIM(ESITI_QUESTIONARI!U1958)),"")</f>
        <v/>
      </c>
      <c r="E1958" t="str">
        <f>IFERROR(UPPER(TRIM(ESITI_QUESTIONARI!Y1958)),"")</f>
        <v/>
      </c>
      <c r="F1958" t="str">
        <f>IFERROR(UPPER(TRIM(ESITI_QUESTIONARI!AE1958)),"")</f>
        <v/>
      </c>
      <c r="G1958" t="str">
        <f>IFERROR(UPPER(TRIM(ESITI_QUESTIONARI!AI1958)),"")</f>
        <v/>
      </c>
      <c r="H1958" s="8" t="str">
        <f>IF(C1958="","",IF(ISERROR(AVERAGE(ESITI_QUESTIONARI!N1958:T1958,ESITI_QUESTIONARI!V1958:X1958,ESITI_QUESTIONARI!Z1958:AD1958,ESITI_QUESTIONARI!AF1958:AH1958,ESITI_QUESTIONARI!AJ1958:AL1958,ESITI_QUESTIONARI!AN1958,ESITI_QUESTIONARI!AQ1958)),"NON RISPONDE",AVERAGE(ESITI_QUESTIONARI!N1958:T1958,ESITI_QUESTIONARI!V1958:X1958,ESITI_QUESTIONARI!Z1958:AD1958,ESITI_QUESTIONARI!AF1958:AH1958,ESITI_QUESTIONARI!AJ1958:AL1958,ESITI_QUESTIONARI!AN1958,ESITI_QUESTIONARI!AQ1958)))</f>
        <v/>
      </c>
    </row>
    <row r="1959" spans="1:8">
      <c r="A1959" t="str">
        <f>IF(ESITI_QUESTIONARI!A1959="","",TRIM(ESITI_QUESTIONARI!A1959))</f>
        <v/>
      </c>
      <c r="B1959" t="str">
        <f t="shared" si="31"/>
        <v/>
      </c>
      <c r="C1959" t="str">
        <f>IF(ESITI_QUESTIONARI!C1959="","",TRIM(ESITI_QUESTIONARI!C1959))</f>
        <v/>
      </c>
      <c r="D1959" t="str">
        <f>IFERROR(UPPER(TRIM(ESITI_QUESTIONARI!U1959)),"")</f>
        <v/>
      </c>
      <c r="E1959" t="str">
        <f>IFERROR(UPPER(TRIM(ESITI_QUESTIONARI!Y1959)),"")</f>
        <v/>
      </c>
      <c r="F1959" t="str">
        <f>IFERROR(UPPER(TRIM(ESITI_QUESTIONARI!AE1959)),"")</f>
        <v/>
      </c>
      <c r="G1959" t="str">
        <f>IFERROR(UPPER(TRIM(ESITI_QUESTIONARI!AI1959)),"")</f>
        <v/>
      </c>
      <c r="H1959" s="8" t="str">
        <f>IF(C1959="","",IF(ISERROR(AVERAGE(ESITI_QUESTIONARI!N1959:T1959,ESITI_QUESTIONARI!V1959:X1959,ESITI_QUESTIONARI!Z1959:AD1959,ESITI_QUESTIONARI!AF1959:AH1959,ESITI_QUESTIONARI!AJ1959:AL1959,ESITI_QUESTIONARI!AN1959,ESITI_QUESTIONARI!AQ1959)),"NON RISPONDE",AVERAGE(ESITI_QUESTIONARI!N1959:T1959,ESITI_QUESTIONARI!V1959:X1959,ESITI_QUESTIONARI!Z1959:AD1959,ESITI_QUESTIONARI!AF1959:AH1959,ESITI_QUESTIONARI!AJ1959:AL1959,ESITI_QUESTIONARI!AN1959,ESITI_QUESTIONARI!AQ1959)))</f>
        <v/>
      </c>
    </row>
    <row r="1960" spans="1:8">
      <c r="A1960" t="str">
        <f>IF(ESITI_QUESTIONARI!A1960="","",TRIM(ESITI_QUESTIONARI!A1960))</f>
        <v/>
      </c>
      <c r="B1960" t="str">
        <f t="shared" si="31"/>
        <v/>
      </c>
      <c r="C1960" t="str">
        <f>IF(ESITI_QUESTIONARI!C1960="","",TRIM(ESITI_QUESTIONARI!C1960))</f>
        <v/>
      </c>
      <c r="D1960" t="str">
        <f>IFERROR(UPPER(TRIM(ESITI_QUESTIONARI!U1960)),"")</f>
        <v/>
      </c>
      <c r="E1960" t="str">
        <f>IFERROR(UPPER(TRIM(ESITI_QUESTIONARI!Y1960)),"")</f>
        <v/>
      </c>
      <c r="F1960" t="str">
        <f>IFERROR(UPPER(TRIM(ESITI_QUESTIONARI!AE1960)),"")</f>
        <v/>
      </c>
      <c r="G1960" t="str">
        <f>IFERROR(UPPER(TRIM(ESITI_QUESTIONARI!AI1960)),"")</f>
        <v/>
      </c>
      <c r="H1960" s="8" t="str">
        <f>IF(C1960="","",IF(ISERROR(AVERAGE(ESITI_QUESTIONARI!N1960:T1960,ESITI_QUESTIONARI!V1960:X1960,ESITI_QUESTIONARI!Z1960:AD1960,ESITI_QUESTIONARI!AF1960:AH1960,ESITI_QUESTIONARI!AJ1960:AL1960,ESITI_QUESTIONARI!AN1960,ESITI_QUESTIONARI!AQ1960)),"NON RISPONDE",AVERAGE(ESITI_QUESTIONARI!N1960:T1960,ESITI_QUESTIONARI!V1960:X1960,ESITI_QUESTIONARI!Z1960:AD1960,ESITI_QUESTIONARI!AF1960:AH1960,ESITI_QUESTIONARI!AJ1960:AL1960,ESITI_QUESTIONARI!AN1960,ESITI_QUESTIONARI!AQ1960)))</f>
        <v/>
      </c>
    </row>
    <row r="1961" spans="1:8">
      <c r="A1961" t="str">
        <f>IF(ESITI_QUESTIONARI!A1961="","",TRIM(ESITI_QUESTIONARI!A1961))</f>
        <v/>
      </c>
      <c r="B1961" t="str">
        <f t="shared" si="31"/>
        <v/>
      </c>
      <c r="C1961" t="str">
        <f>IF(ESITI_QUESTIONARI!C1961="","",TRIM(ESITI_QUESTIONARI!C1961))</f>
        <v/>
      </c>
      <c r="D1961" t="str">
        <f>IFERROR(UPPER(TRIM(ESITI_QUESTIONARI!U1961)),"")</f>
        <v/>
      </c>
      <c r="E1961" t="str">
        <f>IFERROR(UPPER(TRIM(ESITI_QUESTIONARI!Y1961)),"")</f>
        <v/>
      </c>
      <c r="F1961" t="str">
        <f>IFERROR(UPPER(TRIM(ESITI_QUESTIONARI!AE1961)),"")</f>
        <v/>
      </c>
      <c r="G1961" t="str">
        <f>IFERROR(UPPER(TRIM(ESITI_QUESTIONARI!AI1961)),"")</f>
        <v/>
      </c>
      <c r="H1961" s="8" t="str">
        <f>IF(C1961="","",IF(ISERROR(AVERAGE(ESITI_QUESTIONARI!N1961:T1961,ESITI_QUESTIONARI!V1961:X1961,ESITI_QUESTIONARI!Z1961:AD1961,ESITI_QUESTIONARI!AF1961:AH1961,ESITI_QUESTIONARI!AJ1961:AL1961,ESITI_QUESTIONARI!AN1961,ESITI_QUESTIONARI!AQ1961)),"NON RISPONDE",AVERAGE(ESITI_QUESTIONARI!N1961:T1961,ESITI_QUESTIONARI!V1961:X1961,ESITI_QUESTIONARI!Z1961:AD1961,ESITI_QUESTIONARI!AF1961:AH1961,ESITI_QUESTIONARI!AJ1961:AL1961,ESITI_QUESTIONARI!AN1961,ESITI_QUESTIONARI!AQ1961)))</f>
        <v/>
      </c>
    </row>
    <row r="1962" spans="1:8">
      <c r="A1962" t="str">
        <f>IF(ESITI_QUESTIONARI!A1962="","",TRIM(ESITI_QUESTIONARI!A1962))</f>
        <v/>
      </c>
      <c r="B1962" t="str">
        <f t="shared" si="31"/>
        <v/>
      </c>
      <c r="C1962" t="str">
        <f>IF(ESITI_QUESTIONARI!C1962="","",TRIM(ESITI_QUESTIONARI!C1962))</f>
        <v/>
      </c>
      <c r="D1962" t="str">
        <f>IFERROR(UPPER(TRIM(ESITI_QUESTIONARI!U1962)),"")</f>
        <v/>
      </c>
      <c r="E1962" t="str">
        <f>IFERROR(UPPER(TRIM(ESITI_QUESTIONARI!Y1962)),"")</f>
        <v/>
      </c>
      <c r="F1962" t="str">
        <f>IFERROR(UPPER(TRIM(ESITI_QUESTIONARI!AE1962)),"")</f>
        <v/>
      </c>
      <c r="G1962" t="str">
        <f>IFERROR(UPPER(TRIM(ESITI_QUESTIONARI!AI1962)),"")</f>
        <v/>
      </c>
      <c r="H1962" s="8" t="str">
        <f>IF(C1962="","",IF(ISERROR(AVERAGE(ESITI_QUESTIONARI!N1962:T1962,ESITI_QUESTIONARI!V1962:X1962,ESITI_QUESTIONARI!Z1962:AD1962,ESITI_QUESTIONARI!AF1962:AH1962,ESITI_QUESTIONARI!AJ1962:AL1962,ESITI_QUESTIONARI!AN1962,ESITI_QUESTIONARI!AQ1962)),"NON RISPONDE",AVERAGE(ESITI_QUESTIONARI!N1962:T1962,ESITI_QUESTIONARI!V1962:X1962,ESITI_QUESTIONARI!Z1962:AD1962,ESITI_QUESTIONARI!AF1962:AH1962,ESITI_QUESTIONARI!AJ1962:AL1962,ESITI_QUESTIONARI!AN1962,ESITI_QUESTIONARI!AQ1962)))</f>
        <v/>
      </c>
    </row>
    <row r="1963" spans="1:8">
      <c r="A1963" t="str">
        <f>IF(ESITI_QUESTIONARI!A1963="","",TRIM(ESITI_QUESTIONARI!A1963))</f>
        <v/>
      </c>
      <c r="B1963" t="str">
        <f t="shared" si="31"/>
        <v/>
      </c>
      <c r="C1963" t="str">
        <f>IF(ESITI_QUESTIONARI!C1963="","",TRIM(ESITI_QUESTIONARI!C1963))</f>
        <v/>
      </c>
      <c r="D1963" t="str">
        <f>IFERROR(UPPER(TRIM(ESITI_QUESTIONARI!U1963)),"")</f>
        <v/>
      </c>
      <c r="E1963" t="str">
        <f>IFERROR(UPPER(TRIM(ESITI_QUESTIONARI!Y1963)),"")</f>
        <v/>
      </c>
      <c r="F1963" t="str">
        <f>IFERROR(UPPER(TRIM(ESITI_QUESTIONARI!AE1963)),"")</f>
        <v/>
      </c>
      <c r="G1963" t="str">
        <f>IFERROR(UPPER(TRIM(ESITI_QUESTIONARI!AI1963)),"")</f>
        <v/>
      </c>
      <c r="H1963" s="8" t="str">
        <f>IF(C1963="","",IF(ISERROR(AVERAGE(ESITI_QUESTIONARI!N1963:T1963,ESITI_QUESTIONARI!V1963:X1963,ESITI_QUESTIONARI!Z1963:AD1963,ESITI_QUESTIONARI!AF1963:AH1963,ESITI_QUESTIONARI!AJ1963:AL1963,ESITI_QUESTIONARI!AN1963,ESITI_QUESTIONARI!AQ1963)),"NON RISPONDE",AVERAGE(ESITI_QUESTIONARI!N1963:T1963,ESITI_QUESTIONARI!V1963:X1963,ESITI_QUESTIONARI!Z1963:AD1963,ESITI_QUESTIONARI!AF1963:AH1963,ESITI_QUESTIONARI!AJ1963:AL1963,ESITI_QUESTIONARI!AN1963,ESITI_QUESTIONARI!AQ1963)))</f>
        <v/>
      </c>
    </row>
    <row r="1964" spans="1:8">
      <c r="A1964" t="str">
        <f>IF(ESITI_QUESTIONARI!A1964="","",TRIM(ESITI_QUESTIONARI!A1964))</f>
        <v/>
      </c>
      <c r="B1964" t="str">
        <f t="shared" si="31"/>
        <v/>
      </c>
      <c r="C1964" t="str">
        <f>IF(ESITI_QUESTIONARI!C1964="","",TRIM(ESITI_QUESTIONARI!C1964))</f>
        <v/>
      </c>
      <c r="D1964" t="str">
        <f>IFERROR(UPPER(TRIM(ESITI_QUESTIONARI!U1964)),"")</f>
        <v/>
      </c>
      <c r="E1964" t="str">
        <f>IFERROR(UPPER(TRIM(ESITI_QUESTIONARI!Y1964)),"")</f>
        <v/>
      </c>
      <c r="F1964" t="str">
        <f>IFERROR(UPPER(TRIM(ESITI_QUESTIONARI!AE1964)),"")</f>
        <v/>
      </c>
      <c r="G1964" t="str">
        <f>IFERROR(UPPER(TRIM(ESITI_QUESTIONARI!AI1964)),"")</f>
        <v/>
      </c>
      <c r="H1964" s="8" t="str">
        <f>IF(C1964="","",IF(ISERROR(AVERAGE(ESITI_QUESTIONARI!N1964:T1964,ESITI_QUESTIONARI!V1964:X1964,ESITI_QUESTIONARI!Z1964:AD1964,ESITI_QUESTIONARI!AF1964:AH1964,ESITI_QUESTIONARI!AJ1964:AL1964,ESITI_QUESTIONARI!AN1964,ESITI_QUESTIONARI!AQ1964)),"NON RISPONDE",AVERAGE(ESITI_QUESTIONARI!N1964:T1964,ESITI_QUESTIONARI!V1964:X1964,ESITI_QUESTIONARI!Z1964:AD1964,ESITI_QUESTIONARI!AF1964:AH1964,ESITI_QUESTIONARI!AJ1964:AL1964,ESITI_QUESTIONARI!AN1964,ESITI_QUESTIONARI!AQ1964)))</f>
        <v/>
      </c>
    </row>
    <row r="1965" spans="1:8">
      <c r="A1965" t="str">
        <f>IF(ESITI_QUESTIONARI!A1965="","",TRIM(ESITI_QUESTIONARI!A1965))</f>
        <v/>
      </c>
      <c r="B1965" t="str">
        <f t="shared" si="31"/>
        <v/>
      </c>
      <c r="C1965" t="str">
        <f>IF(ESITI_QUESTIONARI!C1965="","",TRIM(ESITI_QUESTIONARI!C1965))</f>
        <v/>
      </c>
      <c r="D1965" t="str">
        <f>IFERROR(UPPER(TRIM(ESITI_QUESTIONARI!U1965)),"")</f>
        <v/>
      </c>
      <c r="E1965" t="str">
        <f>IFERROR(UPPER(TRIM(ESITI_QUESTIONARI!Y1965)),"")</f>
        <v/>
      </c>
      <c r="F1965" t="str">
        <f>IFERROR(UPPER(TRIM(ESITI_QUESTIONARI!AE1965)),"")</f>
        <v/>
      </c>
      <c r="G1965" t="str">
        <f>IFERROR(UPPER(TRIM(ESITI_QUESTIONARI!AI1965)),"")</f>
        <v/>
      </c>
      <c r="H1965" s="8" t="str">
        <f>IF(C1965="","",IF(ISERROR(AVERAGE(ESITI_QUESTIONARI!N1965:T1965,ESITI_QUESTIONARI!V1965:X1965,ESITI_QUESTIONARI!Z1965:AD1965,ESITI_QUESTIONARI!AF1965:AH1965,ESITI_QUESTIONARI!AJ1965:AL1965,ESITI_QUESTIONARI!AN1965,ESITI_QUESTIONARI!AQ1965)),"NON RISPONDE",AVERAGE(ESITI_QUESTIONARI!N1965:T1965,ESITI_QUESTIONARI!V1965:X1965,ESITI_QUESTIONARI!Z1965:AD1965,ESITI_QUESTIONARI!AF1965:AH1965,ESITI_QUESTIONARI!AJ1965:AL1965,ESITI_QUESTIONARI!AN1965,ESITI_QUESTIONARI!AQ1965)))</f>
        <v/>
      </c>
    </row>
    <row r="1966" spans="1:8">
      <c r="A1966" t="str">
        <f>IF(ESITI_QUESTIONARI!A1966="","",TRIM(ESITI_QUESTIONARI!A1966))</f>
        <v/>
      </c>
      <c r="B1966" t="str">
        <f t="shared" si="31"/>
        <v/>
      </c>
      <c r="C1966" t="str">
        <f>IF(ESITI_QUESTIONARI!C1966="","",TRIM(ESITI_QUESTIONARI!C1966))</f>
        <v/>
      </c>
      <c r="D1966" t="str">
        <f>IFERROR(UPPER(TRIM(ESITI_QUESTIONARI!U1966)),"")</f>
        <v/>
      </c>
      <c r="E1966" t="str">
        <f>IFERROR(UPPER(TRIM(ESITI_QUESTIONARI!Y1966)),"")</f>
        <v/>
      </c>
      <c r="F1966" t="str">
        <f>IFERROR(UPPER(TRIM(ESITI_QUESTIONARI!AE1966)),"")</f>
        <v/>
      </c>
      <c r="G1966" t="str">
        <f>IFERROR(UPPER(TRIM(ESITI_QUESTIONARI!AI1966)),"")</f>
        <v/>
      </c>
      <c r="H1966" s="8" t="str">
        <f>IF(C1966="","",IF(ISERROR(AVERAGE(ESITI_QUESTIONARI!N1966:T1966,ESITI_QUESTIONARI!V1966:X1966,ESITI_QUESTIONARI!Z1966:AD1966,ESITI_QUESTIONARI!AF1966:AH1966,ESITI_QUESTIONARI!AJ1966:AL1966,ESITI_QUESTIONARI!AN1966,ESITI_QUESTIONARI!AQ1966)),"NON RISPONDE",AVERAGE(ESITI_QUESTIONARI!N1966:T1966,ESITI_QUESTIONARI!V1966:X1966,ESITI_QUESTIONARI!Z1966:AD1966,ESITI_QUESTIONARI!AF1966:AH1966,ESITI_QUESTIONARI!AJ1966:AL1966,ESITI_QUESTIONARI!AN1966,ESITI_QUESTIONARI!AQ1966)))</f>
        <v/>
      </c>
    </row>
    <row r="1967" spans="1:8">
      <c r="A1967" t="str">
        <f>IF(ESITI_QUESTIONARI!A1967="","",TRIM(ESITI_QUESTIONARI!A1967))</f>
        <v/>
      </c>
      <c r="B1967" t="str">
        <f t="shared" si="31"/>
        <v/>
      </c>
      <c r="C1967" t="str">
        <f>IF(ESITI_QUESTIONARI!C1967="","",TRIM(ESITI_QUESTIONARI!C1967))</f>
        <v/>
      </c>
      <c r="D1967" t="str">
        <f>IFERROR(UPPER(TRIM(ESITI_QUESTIONARI!U1967)),"")</f>
        <v/>
      </c>
      <c r="E1967" t="str">
        <f>IFERROR(UPPER(TRIM(ESITI_QUESTIONARI!Y1967)),"")</f>
        <v/>
      </c>
      <c r="F1967" t="str">
        <f>IFERROR(UPPER(TRIM(ESITI_QUESTIONARI!AE1967)),"")</f>
        <v/>
      </c>
      <c r="G1967" t="str">
        <f>IFERROR(UPPER(TRIM(ESITI_QUESTIONARI!AI1967)),"")</f>
        <v/>
      </c>
      <c r="H1967" s="8" t="str">
        <f>IF(C1967="","",IF(ISERROR(AVERAGE(ESITI_QUESTIONARI!N1967:T1967,ESITI_QUESTIONARI!V1967:X1967,ESITI_QUESTIONARI!Z1967:AD1967,ESITI_QUESTIONARI!AF1967:AH1967,ESITI_QUESTIONARI!AJ1967:AL1967,ESITI_QUESTIONARI!AN1967,ESITI_QUESTIONARI!AQ1967)),"NON RISPONDE",AVERAGE(ESITI_QUESTIONARI!N1967:T1967,ESITI_QUESTIONARI!V1967:X1967,ESITI_QUESTIONARI!Z1967:AD1967,ESITI_QUESTIONARI!AF1967:AH1967,ESITI_QUESTIONARI!AJ1967:AL1967,ESITI_QUESTIONARI!AN1967,ESITI_QUESTIONARI!AQ1967)))</f>
        <v/>
      </c>
    </row>
    <row r="1968" spans="1:8">
      <c r="A1968" t="str">
        <f>IF(ESITI_QUESTIONARI!A1968="","",TRIM(ESITI_QUESTIONARI!A1968))</f>
        <v/>
      </c>
      <c r="B1968" t="str">
        <f t="shared" si="31"/>
        <v/>
      </c>
      <c r="C1968" t="str">
        <f>IF(ESITI_QUESTIONARI!C1968="","",TRIM(ESITI_QUESTIONARI!C1968))</f>
        <v/>
      </c>
      <c r="D1968" t="str">
        <f>IFERROR(UPPER(TRIM(ESITI_QUESTIONARI!U1968)),"")</f>
        <v/>
      </c>
      <c r="E1968" t="str">
        <f>IFERROR(UPPER(TRIM(ESITI_QUESTIONARI!Y1968)),"")</f>
        <v/>
      </c>
      <c r="F1968" t="str">
        <f>IFERROR(UPPER(TRIM(ESITI_QUESTIONARI!AE1968)),"")</f>
        <v/>
      </c>
      <c r="G1968" t="str">
        <f>IFERROR(UPPER(TRIM(ESITI_QUESTIONARI!AI1968)),"")</f>
        <v/>
      </c>
      <c r="H1968" s="8" t="str">
        <f>IF(C1968="","",IF(ISERROR(AVERAGE(ESITI_QUESTIONARI!N1968:T1968,ESITI_QUESTIONARI!V1968:X1968,ESITI_QUESTIONARI!Z1968:AD1968,ESITI_QUESTIONARI!AF1968:AH1968,ESITI_QUESTIONARI!AJ1968:AL1968,ESITI_QUESTIONARI!AN1968,ESITI_QUESTIONARI!AQ1968)),"NON RISPONDE",AVERAGE(ESITI_QUESTIONARI!N1968:T1968,ESITI_QUESTIONARI!V1968:X1968,ESITI_QUESTIONARI!Z1968:AD1968,ESITI_QUESTIONARI!AF1968:AH1968,ESITI_QUESTIONARI!AJ1968:AL1968,ESITI_QUESTIONARI!AN1968,ESITI_QUESTIONARI!AQ1968)))</f>
        <v/>
      </c>
    </row>
    <row r="1969" spans="1:8">
      <c r="A1969" t="str">
        <f>IF(ESITI_QUESTIONARI!A1969="","",TRIM(ESITI_QUESTIONARI!A1969))</f>
        <v/>
      </c>
      <c r="B1969" t="str">
        <f t="shared" si="31"/>
        <v/>
      </c>
      <c r="C1969" t="str">
        <f>IF(ESITI_QUESTIONARI!C1969="","",TRIM(ESITI_QUESTIONARI!C1969))</f>
        <v/>
      </c>
      <c r="D1969" t="str">
        <f>IFERROR(UPPER(TRIM(ESITI_QUESTIONARI!U1969)),"")</f>
        <v/>
      </c>
      <c r="E1969" t="str">
        <f>IFERROR(UPPER(TRIM(ESITI_QUESTIONARI!Y1969)),"")</f>
        <v/>
      </c>
      <c r="F1969" t="str">
        <f>IFERROR(UPPER(TRIM(ESITI_QUESTIONARI!AE1969)),"")</f>
        <v/>
      </c>
      <c r="G1969" t="str">
        <f>IFERROR(UPPER(TRIM(ESITI_QUESTIONARI!AI1969)),"")</f>
        <v/>
      </c>
      <c r="H1969" s="8" t="str">
        <f>IF(C1969="","",IF(ISERROR(AVERAGE(ESITI_QUESTIONARI!N1969:T1969,ESITI_QUESTIONARI!V1969:X1969,ESITI_QUESTIONARI!Z1969:AD1969,ESITI_QUESTIONARI!AF1969:AH1969,ESITI_QUESTIONARI!AJ1969:AL1969,ESITI_QUESTIONARI!AN1969,ESITI_QUESTIONARI!AQ1969)),"NON RISPONDE",AVERAGE(ESITI_QUESTIONARI!N1969:T1969,ESITI_QUESTIONARI!V1969:X1969,ESITI_QUESTIONARI!Z1969:AD1969,ESITI_QUESTIONARI!AF1969:AH1969,ESITI_QUESTIONARI!AJ1969:AL1969,ESITI_QUESTIONARI!AN1969,ESITI_QUESTIONARI!AQ1969)))</f>
        <v/>
      </c>
    </row>
    <row r="1970" spans="1:8">
      <c r="A1970" t="str">
        <f>IF(ESITI_QUESTIONARI!A1970="","",TRIM(ESITI_QUESTIONARI!A1970))</f>
        <v/>
      </c>
      <c r="B1970" t="str">
        <f t="shared" si="31"/>
        <v/>
      </c>
      <c r="C1970" t="str">
        <f>IF(ESITI_QUESTIONARI!C1970="","",TRIM(ESITI_QUESTIONARI!C1970))</f>
        <v/>
      </c>
      <c r="D1970" t="str">
        <f>IFERROR(UPPER(TRIM(ESITI_QUESTIONARI!U1970)),"")</f>
        <v/>
      </c>
      <c r="E1970" t="str">
        <f>IFERROR(UPPER(TRIM(ESITI_QUESTIONARI!Y1970)),"")</f>
        <v/>
      </c>
      <c r="F1970" t="str">
        <f>IFERROR(UPPER(TRIM(ESITI_QUESTIONARI!AE1970)),"")</f>
        <v/>
      </c>
      <c r="G1970" t="str">
        <f>IFERROR(UPPER(TRIM(ESITI_QUESTIONARI!AI1970)),"")</f>
        <v/>
      </c>
      <c r="H1970" s="8" t="str">
        <f>IF(C1970="","",IF(ISERROR(AVERAGE(ESITI_QUESTIONARI!N1970:T1970,ESITI_QUESTIONARI!V1970:X1970,ESITI_QUESTIONARI!Z1970:AD1970,ESITI_QUESTIONARI!AF1970:AH1970,ESITI_QUESTIONARI!AJ1970:AL1970,ESITI_QUESTIONARI!AN1970,ESITI_QUESTIONARI!AQ1970)),"NON RISPONDE",AVERAGE(ESITI_QUESTIONARI!N1970:T1970,ESITI_QUESTIONARI!V1970:X1970,ESITI_QUESTIONARI!Z1970:AD1970,ESITI_QUESTIONARI!AF1970:AH1970,ESITI_QUESTIONARI!AJ1970:AL1970,ESITI_QUESTIONARI!AN1970,ESITI_QUESTIONARI!AQ1970)))</f>
        <v/>
      </c>
    </row>
    <row r="1971" spans="1:8">
      <c r="A1971" t="str">
        <f>IF(ESITI_QUESTIONARI!A1971="","",TRIM(ESITI_QUESTIONARI!A1971))</f>
        <v/>
      </c>
      <c r="B1971" t="str">
        <f t="shared" si="31"/>
        <v/>
      </c>
      <c r="C1971" t="str">
        <f>IF(ESITI_QUESTIONARI!C1971="","",TRIM(ESITI_QUESTIONARI!C1971))</f>
        <v/>
      </c>
      <c r="D1971" t="str">
        <f>IFERROR(UPPER(TRIM(ESITI_QUESTIONARI!U1971)),"")</f>
        <v/>
      </c>
      <c r="E1971" t="str">
        <f>IFERROR(UPPER(TRIM(ESITI_QUESTIONARI!Y1971)),"")</f>
        <v/>
      </c>
      <c r="F1971" t="str">
        <f>IFERROR(UPPER(TRIM(ESITI_QUESTIONARI!AE1971)),"")</f>
        <v/>
      </c>
      <c r="G1971" t="str">
        <f>IFERROR(UPPER(TRIM(ESITI_QUESTIONARI!AI1971)),"")</f>
        <v/>
      </c>
      <c r="H1971" s="8" t="str">
        <f>IF(C1971="","",IF(ISERROR(AVERAGE(ESITI_QUESTIONARI!N1971:T1971,ESITI_QUESTIONARI!V1971:X1971,ESITI_QUESTIONARI!Z1971:AD1971,ESITI_QUESTIONARI!AF1971:AH1971,ESITI_QUESTIONARI!AJ1971:AL1971,ESITI_QUESTIONARI!AN1971,ESITI_QUESTIONARI!AQ1971)),"NON RISPONDE",AVERAGE(ESITI_QUESTIONARI!N1971:T1971,ESITI_QUESTIONARI!V1971:X1971,ESITI_QUESTIONARI!Z1971:AD1971,ESITI_QUESTIONARI!AF1971:AH1971,ESITI_QUESTIONARI!AJ1971:AL1971,ESITI_QUESTIONARI!AN1971,ESITI_QUESTIONARI!AQ1971)))</f>
        <v/>
      </c>
    </row>
    <row r="1972" spans="1:8">
      <c r="A1972" t="str">
        <f>IF(ESITI_QUESTIONARI!A1972="","",TRIM(ESITI_QUESTIONARI!A1972))</f>
        <v/>
      </c>
      <c r="B1972" t="str">
        <f t="shared" si="31"/>
        <v/>
      </c>
      <c r="C1972" t="str">
        <f>IF(ESITI_QUESTIONARI!C1972="","",TRIM(ESITI_QUESTIONARI!C1972))</f>
        <v/>
      </c>
      <c r="D1972" t="str">
        <f>IFERROR(UPPER(TRIM(ESITI_QUESTIONARI!U1972)),"")</f>
        <v/>
      </c>
      <c r="E1972" t="str">
        <f>IFERROR(UPPER(TRIM(ESITI_QUESTIONARI!Y1972)),"")</f>
        <v/>
      </c>
      <c r="F1972" t="str">
        <f>IFERROR(UPPER(TRIM(ESITI_QUESTIONARI!AE1972)),"")</f>
        <v/>
      </c>
      <c r="G1972" t="str">
        <f>IFERROR(UPPER(TRIM(ESITI_QUESTIONARI!AI1972)),"")</f>
        <v/>
      </c>
      <c r="H1972" s="8" t="str">
        <f>IF(C1972="","",IF(ISERROR(AVERAGE(ESITI_QUESTIONARI!N1972:T1972,ESITI_QUESTIONARI!V1972:X1972,ESITI_QUESTIONARI!Z1972:AD1972,ESITI_QUESTIONARI!AF1972:AH1972,ESITI_QUESTIONARI!AJ1972:AL1972,ESITI_QUESTIONARI!AN1972,ESITI_QUESTIONARI!AQ1972)),"NON RISPONDE",AVERAGE(ESITI_QUESTIONARI!N1972:T1972,ESITI_QUESTIONARI!V1972:X1972,ESITI_QUESTIONARI!Z1972:AD1972,ESITI_QUESTIONARI!AF1972:AH1972,ESITI_QUESTIONARI!AJ1972:AL1972,ESITI_QUESTIONARI!AN1972,ESITI_QUESTIONARI!AQ1972)))</f>
        <v/>
      </c>
    </row>
    <row r="1973" spans="1:8">
      <c r="A1973" t="str">
        <f>IF(ESITI_QUESTIONARI!A1973="","",TRIM(ESITI_QUESTIONARI!A1973))</f>
        <v/>
      </c>
      <c r="B1973" t="str">
        <f t="shared" si="31"/>
        <v/>
      </c>
      <c r="C1973" t="str">
        <f>IF(ESITI_QUESTIONARI!C1973="","",TRIM(ESITI_QUESTIONARI!C1973))</f>
        <v/>
      </c>
      <c r="D1973" t="str">
        <f>IFERROR(UPPER(TRIM(ESITI_QUESTIONARI!U1973)),"")</f>
        <v/>
      </c>
      <c r="E1973" t="str">
        <f>IFERROR(UPPER(TRIM(ESITI_QUESTIONARI!Y1973)),"")</f>
        <v/>
      </c>
      <c r="F1973" t="str">
        <f>IFERROR(UPPER(TRIM(ESITI_QUESTIONARI!AE1973)),"")</f>
        <v/>
      </c>
      <c r="G1973" t="str">
        <f>IFERROR(UPPER(TRIM(ESITI_QUESTIONARI!AI1973)),"")</f>
        <v/>
      </c>
      <c r="H1973" s="8" t="str">
        <f>IF(C1973="","",IF(ISERROR(AVERAGE(ESITI_QUESTIONARI!N1973:T1973,ESITI_QUESTIONARI!V1973:X1973,ESITI_QUESTIONARI!Z1973:AD1973,ESITI_QUESTIONARI!AF1973:AH1973,ESITI_QUESTIONARI!AJ1973:AL1973,ESITI_QUESTIONARI!AN1973,ESITI_QUESTIONARI!AQ1973)),"NON RISPONDE",AVERAGE(ESITI_QUESTIONARI!N1973:T1973,ESITI_QUESTIONARI!V1973:X1973,ESITI_QUESTIONARI!Z1973:AD1973,ESITI_QUESTIONARI!AF1973:AH1973,ESITI_QUESTIONARI!AJ1973:AL1973,ESITI_QUESTIONARI!AN1973,ESITI_QUESTIONARI!AQ1973)))</f>
        <v/>
      </c>
    </row>
    <row r="1974" spans="1:8">
      <c r="A1974" t="str">
        <f>IF(ESITI_QUESTIONARI!A1974="","",TRIM(ESITI_QUESTIONARI!A1974))</f>
        <v/>
      </c>
      <c r="B1974" t="str">
        <f t="shared" si="31"/>
        <v/>
      </c>
      <c r="C1974" t="str">
        <f>IF(ESITI_QUESTIONARI!C1974="","",TRIM(ESITI_QUESTIONARI!C1974))</f>
        <v/>
      </c>
      <c r="D1974" t="str">
        <f>IFERROR(UPPER(TRIM(ESITI_QUESTIONARI!U1974)),"")</f>
        <v/>
      </c>
      <c r="E1974" t="str">
        <f>IFERROR(UPPER(TRIM(ESITI_QUESTIONARI!Y1974)),"")</f>
        <v/>
      </c>
      <c r="F1974" t="str">
        <f>IFERROR(UPPER(TRIM(ESITI_QUESTIONARI!AE1974)),"")</f>
        <v/>
      </c>
      <c r="G1974" t="str">
        <f>IFERROR(UPPER(TRIM(ESITI_QUESTIONARI!AI1974)),"")</f>
        <v/>
      </c>
      <c r="H1974" s="8" t="str">
        <f>IF(C1974="","",IF(ISERROR(AVERAGE(ESITI_QUESTIONARI!N1974:T1974,ESITI_QUESTIONARI!V1974:X1974,ESITI_QUESTIONARI!Z1974:AD1974,ESITI_QUESTIONARI!AF1974:AH1974,ESITI_QUESTIONARI!AJ1974:AL1974,ESITI_QUESTIONARI!AN1974,ESITI_QUESTIONARI!AQ1974)),"NON RISPONDE",AVERAGE(ESITI_QUESTIONARI!N1974:T1974,ESITI_QUESTIONARI!V1974:X1974,ESITI_QUESTIONARI!Z1974:AD1974,ESITI_QUESTIONARI!AF1974:AH1974,ESITI_QUESTIONARI!AJ1974:AL1974,ESITI_QUESTIONARI!AN1974,ESITI_QUESTIONARI!AQ1974)))</f>
        <v/>
      </c>
    </row>
    <row r="1975" spans="1:8">
      <c r="A1975" t="str">
        <f>IF(ESITI_QUESTIONARI!A1975="","",TRIM(ESITI_QUESTIONARI!A1975))</f>
        <v/>
      </c>
      <c r="B1975" t="str">
        <f t="shared" si="31"/>
        <v/>
      </c>
      <c r="C1975" t="str">
        <f>IF(ESITI_QUESTIONARI!C1975="","",TRIM(ESITI_QUESTIONARI!C1975))</f>
        <v/>
      </c>
      <c r="D1975" t="str">
        <f>IFERROR(UPPER(TRIM(ESITI_QUESTIONARI!U1975)),"")</f>
        <v/>
      </c>
      <c r="E1975" t="str">
        <f>IFERROR(UPPER(TRIM(ESITI_QUESTIONARI!Y1975)),"")</f>
        <v/>
      </c>
      <c r="F1975" t="str">
        <f>IFERROR(UPPER(TRIM(ESITI_QUESTIONARI!AE1975)),"")</f>
        <v/>
      </c>
      <c r="G1975" t="str">
        <f>IFERROR(UPPER(TRIM(ESITI_QUESTIONARI!AI1975)),"")</f>
        <v/>
      </c>
      <c r="H1975" s="8" t="str">
        <f>IF(C1975="","",IF(ISERROR(AVERAGE(ESITI_QUESTIONARI!N1975:T1975,ESITI_QUESTIONARI!V1975:X1975,ESITI_QUESTIONARI!Z1975:AD1975,ESITI_QUESTIONARI!AF1975:AH1975,ESITI_QUESTIONARI!AJ1975:AL1975,ESITI_QUESTIONARI!AN1975,ESITI_QUESTIONARI!AQ1975)),"NON RISPONDE",AVERAGE(ESITI_QUESTIONARI!N1975:T1975,ESITI_QUESTIONARI!V1975:X1975,ESITI_QUESTIONARI!Z1975:AD1975,ESITI_QUESTIONARI!AF1975:AH1975,ESITI_QUESTIONARI!AJ1975:AL1975,ESITI_QUESTIONARI!AN1975,ESITI_QUESTIONARI!AQ1975)))</f>
        <v/>
      </c>
    </row>
    <row r="1976" spans="1:8">
      <c r="A1976" t="str">
        <f>IF(ESITI_QUESTIONARI!A1976="","",TRIM(ESITI_QUESTIONARI!A1976))</f>
        <v/>
      </c>
      <c r="B1976" t="str">
        <f t="shared" si="31"/>
        <v/>
      </c>
      <c r="C1976" t="str">
        <f>IF(ESITI_QUESTIONARI!C1976="","",TRIM(ESITI_QUESTIONARI!C1976))</f>
        <v/>
      </c>
      <c r="D1976" t="str">
        <f>IFERROR(UPPER(TRIM(ESITI_QUESTIONARI!U1976)),"")</f>
        <v/>
      </c>
      <c r="E1976" t="str">
        <f>IFERROR(UPPER(TRIM(ESITI_QUESTIONARI!Y1976)),"")</f>
        <v/>
      </c>
      <c r="F1976" t="str">
        <f>IFERROR(UPPER(TRIM(ESITI_QUESTIONARI!AE1976)),"")</f>
        <v/>
      </c>
      <c r="G1976" t="str">
        <f>IFERROR(UPPER(TRIM(ESITI_QUESTIONARI!AI1976)),"")</f>
        <v/>
      </c>
      <c r="H1976" s="8" t="str">
        <f>IF(C1976="","",IF(ISERROR(AVERAGE(ESITI_QUESTIONARI!N1976:T1976,ESITI_QUESTIONARI!V1976:X1976,ESITI_QUESTIONARI!Z1976:AD1976,ESITI_QUESTIONARI!AF1976:AH1976,ESITI_QUESTIONARI!AJ1976:AL1976,ESITI_QUESTIONARI!AN1976,ESITI_QUESTIONARI!AQ1976)),"NON RISPONDE",AVERAGE(ESITI_QUESTIONARI!N1976:T1976,ESITI_QUESTIONARI!V1976:X1976,ESITI_QUESTIONARI!Z1976:AD1976,ESITI_QUESTIONARI!AF1976:AH1976,ESITI_QUESTIONARI!AJ1976:AL1976,ESITI_QUESTIONARI!AN1976,ESITI_QUESTIONARI!AQ1976)))</f>
        <v/>
      </c>
    </row>
    <row r="1977" spans="1:8">
      <c r="A1977" t="str">
        <f>IF(ESITI_QUESTIONARI!A1977="","",TRIM(ESITI_QUESTIONARI!A1977))</f>
        <v/>
      </c>
      <c r="B1977" t="str">
        <f t="shared" si="31"/>
        <v/>
      </c>
      <c r="C1977" t="str">
        <f>IF(ESITI_QUESTIONARI!C1977="","",TRIM(ESITI_QUESTIONARI!C1977))</f>
        <v/>
      </c>
      <c r="D1977" t="str">
        <f>IFERROR(UPPER(TRIM(ESITI_QUESTIONARI!U1977)),"")</f>
        <v/>
      </c>
      <c r="E1977" t="str">
        <f>IFERROR(UPPER(TRIM(ESITI_QUESTIONARI!Y1977)),"")</f>
        <v/>
      </c>
      <c r="F1977" t="str">
        <f>IFERROR(UPPER(TRIM(ESITI_QUESTIONARI!AE1977)),"")</f>
        <v/>
      </c>
      <c r="G1977" t="str">
        <f>IFERROR(UPPER(TRIM(ESITI_QUESTIONARI!AI1977)),"")</f>
        <v/>
      </c>
      <c r="H1977" s="8" t="str">
        <f>IF(C1977="","",IF(ISERROR(AVERAGE(ESITI_QUESTIONARI!N1977:T1977,ESITI_QUESTIONARI!V1977:X1977,ESITI_QUESTIONARI!Z1977:AD1977,ESITI_QUESTIONARI!AF1977:AH1977,ESITI_QUESTIONARI!AJ1977:AL1977,ESITI_QUESTIONARI!AN1977,ESITI_QUESTIONARI!AQ1977)),"NON RISPONDE",AVERAGE(ESITI_QUESTIONARI!N1977:T1977,ESITI_QUESTIONARI!V1977:X1977,ESITI_QUESTIONARI!Z1977:AD1977,ESITI_QUESTIONARI!AF1977:AH1977,ESITI_QUESTIONARI!AJ1977:AL1977,ESITI_QUESTIONARI!AN1977,ESITI_QUESTIONARI!AQ1977)))</f>
        <v/>
      </c>
    </row>
    <row r="1978" spans="1:8">
      <c r="A1978" t="str">
        <f>IF(ESITI_QUESTIONARI!A1978="","",TRIM(ESITI_QUESTIONARI!A1978))</f>
        <v/>
      </c>
      <c r="B1978" t="str">
        <f t="shared" si="31"/>
        <v/>
      </c>
      <c r="C1978" t="str">
        <f>IF(ESITI_QUESTIONARI!C1978="","",TRIM(ESITI_QUESTIONARI!C1978))</f>
        <v/>
      </c>
      <c r="D1978" t="str">
        <f>IFERROR(UPPER(TRIM(ESITI_QUESTIONARI!U1978)),"")</f>
        <v/>
      </c>
      <c r="E1978" t="str">
        <f>IFERROR(UPPER(TRIM(ESITI_QUESTIONARI!Y1978)),"")</f>
        <v/>
      </c>
      <c r="F1978" t="str">
        <f>IFERROR(UPPER(TRIM(ESITI_QUESTIONARI!AE1978)),"")</f>
        <v/>
      </c>
      <c r="G1978" t="str">
        <f>IFERROR(UPPER(TRIM(ESITI_QUESTIONARI!AI1978)),"")</f>
        <v/>
      </c>
      <c r="H1978" s="8" t="str">
        <f>IF(C1978="","",IF(ISERROR(AVERAGE(ESITI_QUESTIONARI!N1978:T1978,ESITI_QUESTIONARI!V1978:X1978,ESITI_QUESTIONARI!Z1978:AD1978,ESITI_QUESTIONARI!AF1978:AH1978,ESITI_QUESTIONARI!AJ1978:AL1978,ESITI_QUESTIONARI!AN1978,ESITI_QUESTIONARI!AQ1978)),"NON RISPONDE",AVERAGE(ESITI_QUESTIONARI!N1978:T1978,ESITI_QUESTIONARI!V1978:X1978,ESITI_QUESTIONARI!Z1978:AD1978,ESITI_QUESTIONARI!AF1978:AH1978,ESITI_QUESTIONARI!AJ1978:AL1978,ESITI_QUESTIONARI!AN1978,ESITI_QUESTIONARI!AQ1978)))</f>
        <v/>
      </c>
    </row>
    <row r="1979" spans="1:8">
      <c r="A1979" t="str">
        <f>IF(ESITI_QUESTIONARI!A1979="","",TRIM(ESITI_QUESTIONARI!A1979))</f>
        <v/>
      </c>
      <c r="B1979" t="str">
        <f t="shared" si="31"/>
        <v/>
      </c>
      <c r="C1979" t="str">
        <f>IF(ESITI_QUESTIONARI!C1979="","",TRIM(ESITI_QUESTIONARI!C1979))</f>
        <v/>
      </c>
      <c r="D1979" t="str">
        <f>IFERROR(UPPER(TRIM(ESITI_QUESTIONARI!U1979)),"")</f>
        <v/>
      </c>
      <c r="E1979" t="str">
        <f>IFERROR(UPPER(TRIM(ESITI_QUESTIONARI!Y1979)),"")</f>
        <v/>
      </c>
      <c r="F1979" t="str">
        <f>IFERROR(UPPER(TRIM(ESITI_QUESTIONARI!AE1979)),"")</f>
        <v/>
      </c>
      <c r="G1979" t="str">
        <f>IFERROR(UPPER(TRIM(ESITI_QUESTIONARI!AI1979)),"")</f>
        <v/>
      </c>
      <c r="H1979" s="8" t="str">
        <f>IF(C1979="","",IF(ISERROR(AVERAGE(ESITI_QUESTIONARI!N1979:T1979,ESITI_QUESTIONARI!V1979:X1979,ESITI_QUESTIONARI!Z1979:AD1979,ESITI_QUESTIONARI!AF1979:AH1979,ESITI_QUESTIONARI!AJ1979:AL1979,ESITI_QUESTIONARI!AN1979,ESITI_QUESTIONARI!AQ1979)),"NON RISPONDE",AVERAGE(ESITI_QUESTIONARI!N1979:T1979,ESITI_QUESTIONARI!V1979:X1979,ESITI_QUESTIONARI!Z1979:AD1979,ESITI_QUESTIONARI!AF1979:AH1979,ESITI_QUESTIONARI!AJ1979:AL1979,ESITI_QUESTIONARI!AN1979,ESITI_QUESTIONARI!AQ1979)))</f>
        <v/>
      </c>
    </row>
    <row r="1980" spans="1:8">
      <c r="A1980" t="str">
        <f>IF(ESITI_QUESTIONARI!A1980="","",TRIM(ESITI_QUESTIONARI!A1980))</f>
        <v/>
      </c>
      <c r="B1980" t="str">
        <f t="shared" si="31"/>
        <v/>
      </c>
      <c r="C1980" t="str">
        <f>IF(ESITI_QUESTIONARI!C1980="","",TRIM(ESITI_QUESTIONARI!C1980))</f>
        <v/>
      </c>
      <c r="D1980" t="str">
        <f>IFERROR(UPPER(TRIM(ESITI_QUESTIONARI!U1980)),"")</f>
        <v/>
      </c>
      <c r="E1980" t="str">
        <f>IFERROR(UPPER(TRIM(ESITI_QUESTIONARI!Y1980)),"")</f>
        <v/>
      </c>
      <c r="F1980" t="str">
        <f>IFERROR(UPPER(TRIM(ESITI_QUESTIONARI!AE1980)),"")</f>
        <v/>
      </c>
      <c r="G1980" t="str">
        <f>IFERROR(UPPER(TRIM(ESITI_QUESTIONARI!AI1980)),"")</f>
        <v/>
      </c>
      <c r="H1980" s="8" t="str">
        <f>IF(C1980="","",IF(ISERROR(AVERAGE(ESITI_QUESTIONARI!N1980:T1980,ESITI_QUESTIONARI!V1980:X1980,ESITI_QUESTIONARI!Z1980:AD1980,ESITI_QUESTIONARI!AF1980:AH1980,ESITI_QUESTIONARI!AJ1980:AL1980,ESITI_QUESTIONARI!AN1980,ESITI_QUESTIONARI!AQ1980)),"NON RISPONDE",AVERAGE(ESITI_QUESTIONARI!N1980:T1980,ESITI_QUESTIONARI!V1980:X1980,ESITI_QUESTIONARI!Z1980:AD1980,ESITI_QUESTIONARI!AF1980:AH1980,ESITI_QUESTIONARI!AJ1980:AL1980,ESITI_QUESTIONARI!AN1980,ESITI_QUESTIONARI!AQ1980)))</f>
        <v/>
      </c>
    </row>
    <row r="1981" spans="1:8">
      <c r="A1981" t="str">
        <f>IF(ESITI_QUESTIONARI!A1981="","",TRIM(ESITI_QUESTIONARI!A1981))</f>
        <v/>
      </c>
      <c r="B1981" t="str">
        <f t="shared" si="31"/>
        <v/>
      </c>
      <c r="C1981" t="str">
        <f>IF(ESITI_QUESTIONARI!C1981="","",TRIM(ESITI_QUESTIONARI!C1981))</f>
        <v/>
      </c>
      <c r="D1981" t="str">
        <f>IFERROR(UPPER(TRIM(ESITI_QUESTIONARI!U1981)),"")</f>
        <v/>
      </c>
      <c r="E1981" t="str">
        <f>IFERROR(UPPER(TRIM(ESITI_QUESTIONARI!Y1981)),"")</f>
        <v/>
      </c>
      <c r="F1981" t="str">
        <f>IFERROR(UPPER(TRIM(ESITI_QUESTIONARI!AE1981)),"")</f>
        <v/>
      </c>
      <c r="G1981" t="str">
        <f>IFERROR(UPPER(TRIM(ESITI_QUESTIONARI!AI1981)),"")</f>
        <v/>
      </c>
      <c r="H1981" s="8" t="str">
        <f>IF(C1981="","",IF(ISERROR(AVERAGE(ESITI_QUESTIONARI!N1981:T1981,ESITI_QUESTIONARI!V1981:X1981,ESITI_QUESTIONARI!Z1981:AD1981,ESITI_QUESTIONARI!AF1981:AH1981,ESITI_QUESTIONARI!AJ1981:AL1981,ESITI_QUESTIONARI!AN1981,ESITI_QUESTIONARI!AQ1981)),"NON RISPONDE",AVERAGE(ESITI_QUESTIONARI!N1981:T1981,ESITI_QUESTIONARI!V1981:X1981,ESITI_QUESTIONARI!Z1981:AD1981,ESITI_QUESTIONARI!AF1981:AH1981,ESITI_QUESTIONARI!AJ1981:AL1981,ESITI_QUESTIONARI!AN1981,ESITI_QUESTIONARI!AQ1981)))</f>
        <v/>
      </c>
    </row>
    <row r="1982" spans="1:8">
      <c r="A1982" t="str">
        <f>IF(ESITI_QUESTIONARI!A1982="","",TRIM(ESITI_QUESTIONARI!A1982))</f>
        <v/>
      </c>
      <c r="B1982" t="str">
        <f t="shared" si="31"/>
        <v/>
      </c>
      <c r="C1982" t="str">
        <f>IF(ESITI_QUESTIONARI!C1982="","",TRIM(ESITI_QUESTIONARI!C1982))</f>
        <v/>
      </c>
      <c r="D1982" t="str">
        <f>IFERROR(UPPER(TRIM(ESITI_QUESTIONARI!U1982)),"")</f>
        <v/>
      </c>
      <c r="E1982" t="str">
        <f>IFERROR(UPPER(TRIM(ESITI_QUESTIONARI!Y1982)),"")</f>
        <v/>
      </c>
      <c r="F1982" t="str">
        <f>IFERROR(UPPER(TRIM(ESITI_QUESTIONARI!AE1982)),"")</f>
        <v/>
      </c>
      <c r="G1982" t="str">
        <f>IFERROR(UPPER(TRIM(ESITI_QUESTIONARI!AI1982)),"")</f>
        <v/>
      </c>
      <c r="H1982" s="8" t="str">
        <f>IF(C1982="","",IF(ISERROR(AVERAGE(ESITI_QUESTIONARI!N1982:T1982,ESITI_QUESTIONARI!V1982:X1982,ESITI_QUESTIONARI!Z1982:AD1982,ESITI_QUESTIONARI!AF1982:AH1982,ESITI_QUESTIONARI!AJ1982:AL1982,ESITI_QUESTIONARI!AN1982,ESITI_QUESTIONARI!AQ1982)),"NON RISPONDE",AVERAGE(ESITI_QUESTIONARI!N1982:T1982,ESITI_QUESTIONARI!V1982:X1982,ESITI_QUESTIONARI!Z1982:AD1982,ESITI_QUESTIONARI!AF1982:AH1982,ESITI_QUESTIONARI!AJ1982:AL1982,ESITI_QUESTIONARI!AN1982,ESITI_QUESTIONARI!AQ1982)))</f>
        <v/>
      </c>
    </row>
    <row r="1983" spans="1:8">
      <c r="A1983" t="str">
        <f>IF(ESITI_QUESTIONARI!A1983="","",TRIM(ESITI_QUESTIONARI!A1983))</f>
        <v/>
      </c>
      <c r="B1983" t="str">
        <f t="shared" si="31"/>
        <v/>
      </c>
      <c r="C1983" t="str">
        <f>IF(ESITI_QUESTIONARI!C1983="","",TRIM(ESITI_QUESTIONARI!C1983))</f>
        <v/>
      </c>
      <c r="D1983" t="str">
        <f>IFERROR(UPPER(TRIM(ESITI_QUESTIONARI!U1983)),"")</f>
        <v/>
      </c>
      <c r="E1983" t="str">
        <f>IFERROR(UPPER(TRIM(ESITI_QUESTIONARI!Y1983)),"")</f>
        <v/>
      </c>
      <c r="F1983" t="str">
        <f>IFERROR(UPPER(TRIM(ESITI_QUESTIONARI!AE1983)),"")</f>
        <v/>
      </c>
      <c r="G1983" t="str">
        <f>IFERROR(UPPER(TRIM(ESITI_QUESTIONARI!AI1983)),"")</f>
        <v/>
      </c>
      <c r="H1983" s="8" t="str">
        <f>IF(C1983="","",IF(ISERROR(AVERAGE(ESITI_QUESTIONARI!N1983:T1983,ESITI_QUESTIONARI!V1983:X1983,ESITI_QUESTIONARI!Z1983:AD1983,ESITI_QUESTIONARI!AF1983:AH1983,ESITI_QUESTIONARI!AJ1983:AL1983,ESITI_QUESTIONARI!AN1983,ESITI_QUESTIONARI!AQ1983)),"NON RISPONDE",AVERAGE(ESITI_QUESTIONARI!N1983:T1983,ESITI_QUESTIONARI!V1983:X1983,ESITI_QUESTIONARI!Z1983:AD1983,ESITI_QUESTIONARI!AF1983:AH1983,ESITI_QUESTIONARI!AJ1983:AL1983,ESITI_QUESTIONARI!AN1983,ESITI_QUESTIONARI!AQ1983)))</f>
        <v/>
      </c>
    </row>
    <row r="1984" spans="1:8">
      <c r="A1984" t="str">
        <f>IF(ESITI_QUESTIONARI!A1984="","",TRIM(ESITI_QUESTIONARI!A1984))</f>
        <v/>
      </c>
      <c r="B1984" t="str">
        <f t="shared" si="31"/>
        <v/>
      </c>
      <c r="C1984" t="str">
        <f>IF(ESITI_QUESTIONARI!C1984="","",TRIM(ESITI_QUESTIONARI!C1984))</f>
        <v/>
      </c>
      <c r="D1984" t="str">
        <f>IFERROR(UPPER(TRIM(ESITI_QUESTIONARI!U1984)),"")</f>
        <v/>
      </c>
      <c r="E1984" t="str">
        <f>IFERROR(UPPER(TRIM(ESITI_QUESTIONARI!Y1984)),"")</f>
        <v/>
      </c>
      <c r="F1984" t="str">
        <f>IFERROR(UPPER(TRIM(ESITI_QUESTIONARI!AE1984)),"")</f>
        <v/>
      </c>
      <c r="G1984" t="str">
        <f>IFERROR(UPPER(TRIM(ESITI_QUESTIONARI!AI1984)),"")</f>
        <v/>
      </c>
      <c r="H1984" s="8" t="str">
        <f>IF(C1984="","",IF(ISERROR(AVERAGE(ESITI_QUESTIONARI!N1984:T1984,ESITI_QUESTIONARI!V1984:X1984,ESITI_QUESTIONARI!Z1984:AD1984,ESITI_QUESTIONARI!AF1984:AH1984,ESITI_QUESTIONARI!AJ1984:AL1984,ESITI_QUESTIONARI!AN1984,ESITI_QUESTIONARI!AQ1984)),"NON RISPONDE",AVERAGE(ESITI_QUESTIONARI!N1984:T1984,ESITI_QUESTIONARI!V1984:X1984,ESITI_QUESTIONARI!Z1984:AD1984,ESITI_QUESTIONARI!AF1984:AH1984,ESITI_QUESTIONARI!AJ1984:AL1984,ESITI_QUESTIONARI!AN1984,ESITI_QUESTIONARI!AQ1984)))</f>
        <v/>
      </c>
    </row>
    <row r="1985" spans="1:8">
      <c r="A1985" t="str">
        <f>IF(ESITI_QUESTIONARI!A1985="","",TRIM(ESITI_QUESTIONARI!A1985))</f>
        <v/>
      </c>
      <c r="B1985" t="str">
        <f t="shared" si="31"/>
        <v/>
      </c>
      <c r="C1985" t="str">
        <f>IF(ESITI_QUESTIONARI!C1985="","",TRIM(ESITI_QUESTIONARI!C1985))</f>
        <v/>
      </c>
      <c r="D1985" t="str">
        <f>IFERROR(UPPER(TRIM(ESITI_QUESTIONARI!U1985)),"")</f>
        <v/>
      </c>
      <c r="E1985" t="str">
        <f>IFERROR(UPPER(TRIM(ESITI_QUESTIONARI!Y1985)),"")</f>
        <v/>
      </c>
      <c r="F1985" t="str">
        <f>IFERROR(UPPER(TRIM(ESITI_QUESTIONARI!AE1985)),"")</f>
        <v/>
      </c>
      <c r="G1985" t="str">
        <f>IFERROR(UPPER(TRIM(ESITI_QUESTIONARI!AI1985)),"")</f>
        <v/>
      </c>
      <c r="H1985" s="8" t="str">
        <f>IF(C1985="","",IF(ISERROR(AVERAGE(ESITI_QUESTIONARI!N1985:T1985,ESITI_QUESTIONARI!V1985:X1985,ESITI_QUESTIONARI!Z1985:AD1985,ESITI_QUESTIONARI!AF1985:AH1985,ESITI_QUESTIONARI!AJ1985:AL1985,ESITI_QUESTIONARI!AN1985,ESITI_QUESTIONARI!AQ1985)),"NON RISPONDE",AVERAGE(ESITI_QUESTIONARI!N1985:T1985,ESITI_QUESTIONARI!V1985:X1985,ESITI_QUESTIONARI!Z1985:AD1985,ESITI_QUESTIONARI!AF1985:AH1985,ESITI_QUESTIONARI!AJ1985:AL1985,ESITI_QUESTIONARI!AN1985,ESITI_QUESTIONARI!AQ1985)))</f>
        <v/>
      </c>
    </row>
    <row r="1986" spans="1:8">
      <c r="A1986" t="str">
        <f>IF(ESITI_QUESTIONARI!A1986="","",TRIM(ESITI_QUESTIONARI!A1986))</f>
        <v/>
      </c>
      <c r="B1986" t="str">
        <f t="shared" si="31"/>
        <v/>
      </c>
      <c r="C1986" t="str">
        <f>IF(ESITI_QUESTIONARI!C1986="","",TRIM(ESITI_QUESTIONARI!C1986))</f>
        <v/>
      </c>
      <c r="D1986" t="str">
        <f>IFERROR(UPPER(TRIM(ESITI_QUESTIONARI!U1986)),"")</f>
        <v/>
      </c>
      <c r="E1986" t="str">
        <f>IFERROR(UPPER(TRIM(ESITI_QUESTIONARI!Y1986)),"")</f>
        <v/>
      </c>
      <c r="F1986" t="str">
        <f>IFERROR(UPPER(TRIM(ESITI_QUESTIONARI!AE1986)),"")</f>
        <v/>
      </c>
      <c r="G1986" t="str">
        <f>IFERROR(UPPER(TRIM(ESITI_QUESTIONARI!AI1986)),"")</f>
        <v/>
      </c>
      <c r="H1986" s="8" t="str">
        <f>IF(C1986="","",IF(ISERROR(AVERAGE(ESITI_QUESTIONARI!N1986:T1986,ESITI_QUESTIONARI!V1986:X1986,ESITI_QUESTIONARI!Z1986:AD1986,ESITI_QUESTIONARI!AF1986:AH1986,ESITI_QUESTIONARI!AJ1986:AL1986,ESITI_QUESTIONARI!AN1986,ESITI_QUESTIONARI!AQ1986)),"NON RISPONDE",AVERAGE(ESITI_QUESTIONARI!N1986:T1986,ESITI_QUESTIONARI!V1986:X1986,ESITI_QUESTIONARI!Z1986:AD1986,ESITI_QUESTIONARI!AF1986:AH1986,ESITI_QUESTIONARI!AJ1986:AL1986,ESITI_QUESTIONARI!AN1986,ESITI_QUESTIONARI!AQ1986)))</f>
        <v/>
      </c>
    </row>
    <row r="1987" spans="1:8">
      <c r="A1987" t="str">
        <f>IF(ESITI_QUESTIONARI!A1987="","",TRIM(ESITI_QUESTIONARI!A1987))</f>
        <v/>
      </c>
      <c r="B1987" t="str">
        <f t="shared" ref="B1987:B2050" si="32">IF(C1987="","",C1987)</f>
        <v/>
      </c>
      <c r="C1987" t="str">
        <f>IF(ESITI_QUESTIONARI!C1987="","",TRIM(ESITI_QUESTIONARI!C1987))</f>
        <v/>
      </c>
      <c r="D1987" t="str">
        <f>IFERROR(UPPER(TRIM(ESITI_QUESTIONARI!U1987)),"")</f>
        <v/>
      </c>
      <c r="E1987" t="str">
        <f>IFERROR(UPPER(TRIM(ESITI_QUESTIONARI!Y1987)),"")</f>
        <v/>
      </c>
      <c r="F1987" t="str">
        <f>IFERROR(UPPER(TRIM(ESITI_QUESTIONARI!AE1987)),"")</f>
        <v/>
      </c>
      <c r="G1987" t="str">
        <f>IFERROR(UPPER(TRIM(ESITI_QUESTIONARI!AI1987)),"")</f>
        <v/>
      </c>
      <c r="H1987" s="8" t="str">
        <f>IF(C1987="","",IF(ISERROR(AVERAGE(ESITI_QUESTIONARI!N1987:T1987,ESITI_QUESTIONARI!V1987:X1987,ESITI_QUESTIONARI!Z1987:AD1987,ESITI_QUESTIONARI!AF1987:AH1987,ESITI_QUESTIONARI!AJ1987:AL1987,ESITI_QUESTIONARI!AN1987,ESITI_QUESTIONARI!AQ1987)),"NON RISPONDE",AVERAGE(ESITI_QUESTIONARI!N1987:T1987,ESITI_QUESTIONARI!V1987:X1987,ESITI_QUESTIONARI!Z1987:AD1987,ESITI_QUESTIONARI!AF1987:AH1987,ESITI_QUESTIONARI!AJ1987:AL1987,ESITI_QUESTIONARI!AN1987,ESITI_QUESTIONARI!AQ1987)))</f>
        <v/>
      </c>
    </row>
    <row r="1988" spans="1:8">
      <c r="A1988" t="str">
        <f>IF(ESITI_QUESTIONARI!A1988="","",TRIM(ESITI_QUESTIONARI!A1988))</f>
        <v/>
      </c>
      <c r="B1988" t="str">
        <f t="shared" si="32"/>
        <v/>
      </c>
      <c r="C1988" t="str">
        <f>IF(ESITI_QUESTIONARI!C1988="","",TRIM(ESITI_QUESTIONARI!C1988))</f>
        <v/>
      </c>
      <c r="D1988" t="str">
        <f>IFERROR(UPPER(TRIM(ESITI_QUESTIONARI!U1988)),"")</f>
        <v/>
      </c>
      <c r="E1988" t="str">
        <f>IFERROR(UPPER(TRIM(ESITI_QUESTIONARI!Y1988)),"")</f>
        <v/>
      </c>
      <c r="F1988" t="str">
        <f>IFERROR(UPPER(TRIM(ESITI_QUESTIONARI!AE1988)),"")</f>
        <v/>
      </c>
      <c r="G1988" t="str">
        <f>IFERROR(UPPER(TRIM(ESITI_QUESTIONARI!AI1988)),"")</f>
        <v/>
      </c>
      <c r="H1988" s="8" t="str">
        <f>IF(C1988="","",IF(ISERROR(AVERAGE(ESITI_QUESTIONARI!N1988:T1988,ESITI_QUESTIONARI!V1988:X1988,ESITI_QUESTIONARI!Z1988:AD1988,ESITI_QUESTIONARI!AF1988:AH1988,ESITI_QUESTIONARI!AJ1988:AL1988,ESITI_QUESTIONARI!AN1988,ESITI_QUESTIONARI!AQ1988)),"NON RISPONDE",AVERAGE(ESITI_QUESTIONARI!N1988:T1988,ESITI_QUESTIONARI!V1988:X1988,ESITI_QUESTIONARI!Z1988:AD1988,ESITI_QUESTIONARI!AF1988:AH1988,ESITI_QUESTIONARI!AJ1988:AL1988,ESITI_QUESTIONARI!AN1988,ESITI_QUESTIONARI!AQ1988)))</f>
        <v/>
      </c>
    </row>
    <row r="1989" spans="1:8">
      <c r="A1989" t="str">
        <f>IF(ESITI_QUESTIONARI!A1989="","",TRIM(ESITI_QUESTIONARI!A1989))</f>
        <v/>
      </c>
      <c r="B1989" t="str">
        <f t="shared" si="32"/>
        <v/>
      </c>
      <c r="C1989" t="str">
        <f>IF(ESITI_QUESTIONARI!C1989="","",TRIM(ESITI_QUESTIONARI!C1989))</f>
        <v/>
      </c>
      <c r="D1989" t="str">
        <f>IFERROR(UPPER(TRIM(ESITI_QUESTIONARI!U1989)),"")</f>
        <v/>
      </c>
      <c r="E1989" t="str">
        <f>IFERROR(UPPER(TRIM(ESITI_QUESTIONARI!Y1989)),"")</f>
        <v/>
      </c>
      <c r="F1989" t="str">
        <f>IFERROR(UPPER(TRIM(ESITI_QUESTIONARI!AE1989)),"")</f>
        <v/>
      </c>
      <c r="G1989" t="str">
        <f>IFERROR(UPPER(TRIM(ESITI_QUESTIONARI!AI1989)),"")</f>
        <v/>
      </c>
      <c r="H1989" s="8" t="str">
        <f>IF(C1989="","",IF(ISERROR(AVERAGE(ESITI_QUESTIONARI!N1989:T1989,ESITI_QUESTIONARI!V1989:X1989,ESITI_QUESTIONARI!Z1989:AD1989,ESITI_QUESTIONARI!AF1989:AH1989,ESITI_QUESTIONARI!AJ1989:AL1989,ESITI_QUESTIONARI!AN1989,ESITI_QUESTIONARI!AQ1989)),"NON RISPONDE",AVERAGE(ESITI_QUESTIONARI!N1989:T1989,ESITI_QUESTIONARI!V1989:X1989,ESITI_QUESTIONARI!Z1989:AD1989,ESITI_QUESTIONARI!AF1989:AH1989,ESITI_QUESTIONARI!AJ1989:AL1989,ESITI_QUESTIONARI!AN1989,ESITI_QUESTIONARI!AQ1989)))</f>
        <v/>
      </c>
    </row>
    <row r="1990" spans="1:8">
      <c r="A1990" t="str">
        <f>IF(ESITI_QUESTIONARI!A1990="","",TRIM(ESITI_QUESTIONARI!A1990))</f>
        <v/>
      </c>
      <c r="B1990" t="str">
        <f t="shared" si="32"/>
        <v/>
      </c>
      <c r="C1990" t="str">
        <f>IF(ESITI_QUESTIONARI!C1990="","",TRIM(ESITI_QUESTIONARI!C1990))</f>
        <v/>
      </c>
      <c r="D1990" t="str">
        <f>IFERROR(UPPER(TRIM(ESITI_QUESTIONARI!U1990)),"")</f>
        <v/>
      </c>
      <c r="E1990" t="str">
        <f>IFERROR(UPPER(TRIM(ESITI_QUESTIONARI!Y1990)),"")</f>
        <v/>
      </c>
      <c r="F1990" t="str">
        <f>IFERROR(UPPER(TRIM(ESITI_QUESTIONARI!AE1990)),"")</f>
        <v/>
      </c>
      <c r="G1990" t="str">
        <f>IFERROR(UPPER(TRIM(ESITI_QUESTIONARI!AI1990)),"")</f>
        <v/>
      </c>
      <c r="H1990" s="8" t="str">
        <f>IF(C1990="","",IF(ISERROR(AVERAGE(ESITI_QUESTIONARI!N1990:T1990,ESITI_QUESTIONARI!V1990:X1990,ESITI_QUESTIONARI!Z1990:AD1990,ESITI_QUESTIONARI!AF1990:AH1990,ESITI_QUESTIONARI!AJ1990:AL1990,ESITI_QUESTIONARI!AN1990,ESITI_QUESTIONARI!AQ1990)),"NON RISPONDE",AVERAGE(ESITI_QUESTIONARI!N1990:T1990,ESITI_QUESTIONARI!V1990:X1990,ESITI_QUESTIONARI!Z1990:AD1990,ESITI_QUESTIONARI!AF1990:AH1990,ESITI_QUESTIONARI!AJ1990:AL1990,ESITI_QUESTIONARI!AN1990,ESITI_QUESTIONARI!AQ1990)))</f>
        <v/>
      </c>
    </row>
    <row r="1991" spans="1:8">
      <c r="A1991" t="str">
        <f>IF(ESITI_QUESTIONARI!A1991="","",TRIM(ESITI_QUESTIONARI!A1991))</f>
        <v/>
      </c>
      <c r="B1991" t="str">
        <f t="shared" si="32"/>
        <v/>
      </c>
      <c r="C1991" t="str">
        <f>IF(ESITI_QUESTIONARI!C1991="","",TRIM(ESITI_QUESTIONARI!C1991))</f>
        <v/>
      </c>
      <c r="D1991" t="str">
        <f>IFERROR(UPPER(TRIM(ESITI_QUESTIONARI!U1991)),"")</f>
        <v/>
      </c>
      <c r="E1991" t="str">
        <f>IFERROR(UPPER(TRIM(ESITI_QUESTIONARI!Y1991)),"")</f>
        <v/>
      </c>
      <c r="F1991" t="str">
        <f>IFERROR(UPPER(TRIM(ESITI_QUESTIONARI!AE1991)),"")</f>
        <v/>
      </c>
      <c r="G1991" t="str">
        <f>IFERROR(UPPER(TRIM(ESITI_QUESTIONARI!AI1991)),"")</f>
        <v/>
      </c>
      <c r="H1991" s="8" t="str">
        <f>IF(C1991="","",IF(ISERROR(AVERAGE(ESITI_QUESTIONARI!N1991:T1991,ESITI_QUESTIONARI!V1991:X1991,ESITI_QUESTIONARI!Z1991:AD1991,ESITI_QUESTIONARI!AF1991:AH1991,ESITI_QUESTIONARI!AJ1991:AL1991,ESITI_QUESTIONARI!AN1991,ESITI_QUESTIONARI!AQ1991)),"NON RISPONDE",AVERAGE(ESITI_QUESTIONARI!N1991:T1991,ESITI_QUESTIONARI!V1991:X1991,ESITI_QUESTIONARI!Z1991:AD1991,ESITI_QUESTIONARI!AF1991:AH1991,ESITI_QUESTIONARI!AJ1991:AL1991,ESITI_QUESTIONARI!AN1991,ESITI_QUESTIONARI!AQ1991)))</f>
        <v/>
      </c>
    </row>
    <row r="1992" spans="1:8">
      <c r="A1992" t="str">
        <f>IF(ESITI_QUESTIONARI!A1992="","",TRIM(ESITI_QUESTIONARI!A1992))</f>
        <v/>
      </c>
      <c r="B1992" t="str">
        <f t="shared" si="32"/>
        <v/>
      </c>
      <c r="C1992" t="str">
        <f>IF(ESITI_QUESTIONARI!C1992="","",TRIM(ESITI_QUESTIONARI!C1992))</f>
        <v/>
      </c>
      <c r="D1992" t="str">
        <f>IFERROR(UPPER(TRIM(ESITI_QUESTIONARI!U1992)),"")</f>
        <v/>
      </c>
      <c r="E1992" t="str">
        <f>IFERROR(UPPER(TRIM(ESITI_QUESTIONARI!Y1992)),"")</f>
        <v/>
      </c>
      <c r="F1992" t="str">
        <f>IFERROR(UPPER(TRIM(ESITI_QUESTIONARI!AE1992)),"")</f>
        <v/>
      </c>
      <c r="G1992" t="str">
        <f>IFERROR(UPPER(TRIM(ESITI_QUESTIONARI!AI1992)),"")</f>
        <v/>
      </c>
      <c r="H1992" s="8" t="str">
        <f>IF(C1992="","",IF(ISERROR(AVERAGE(ESITI_QUESTIONARI!N1992:T1992,ESITI_QUESTIONARI!V1992:X1992,ESITI_QUESTIONARI!Z1992:AD1992,ESITI_QUESTIONARI!AF1992:AH1992,ESITI_QUESTIONARI!AJ1992:AL1992,ESITI_QUESTIONARI!AN1992,ESITI_QUESTIONARI!AQ1992)),"NON RISPONDE",AVERAGE(ESITI_QUESTIONARI!N1992:T1992,ESITI_QUESTIONARI!V1992:X1992,ESITI_QUESTIONARI!Z1992:AD1992,ESITI_QUESTIONARI!AF1992:AH1992,ESITI_QUESTIONARI!AJ1992:AL1992,ESITI_QUESTIONARI!AN1992,ESITI_QUESTIONARI!AQ1992)))</f>
        <v/>
      </c>
    </row>
    <row r="1993" spans="1:8">
      <c r="A1993" t="str">
        <f>IF(ESITI_QUESTIONARI!A1993="","",TRIM(ESITI_QUESTIONARI!A1993))</f>
        <v/>
      </c>
      <c r="B1993" t="str">
        <f t="shared" si="32"/>
        <v/>
      </c>
      <c r="C1993" t="str">
        <f>IF(ESITI_QUESTIONARI!C1993="","",TRIM(ESITI_QUESTIONARI!C1993))</f>
        <v/>
      </c>
      <c r="D1993" t="str">
        <f>IFERROR(UPPER(TRIM(ESITI_QUESTIONARI!U1993)),"")</f>
        <v/>
      </c>
      <c r="E1993" t="str">
        <f>IFERROR(UPPER(TRIM(ESITI_QUESTIONARI!Y1993)),"")</f>
        <v/>
      </c>
      <c r="F1993" t="str">
        <f>IFERROR(UPPER(TRIM(ESITI_QUESTIONARI!AE1993)),"")</f>
        <v/>
      </c>
      <c r="G1993" t="str">
        <f>IFERROR(UPPER(TRIM(ESITI_QUESTIONARI!AI1993)),"")</f>
        <v/>
      </c>
      <c r="H1993" s="8" t="str">
        <f>IF(C1993="","",IF(ISERROR(AVERAGE(ESITI_QUESTIONARI!N1993:T1993,ESITI_QUESTIONARI!V1993:X1993,ESITI_QUESTIONARI!Z1993:AD1993,ESITI_QUESTIONARI!AF1993:AH1993,ESITI_QUESTIONARI!AJ1993:AL1993,ESITI_QUESTIONARI!AN1993,ESITI_QUESTIONARI!AQ1993)),"NON RISPONDE",AVERAGE(ESITI_QUESTIONARI!N1993:T1993,ESITI_QUESTIONARI!V1993:X1993,ESITI_QUESTIONARI!Z1993:AD1993,ESITI_QUESTIONARI!AF1993:AH1993,ESITI_QUESTIONARI!AJ1993:AL1993,ESITI_QUESTIONARI!AN1993,ESITI_QUESTIONARI!AQ1993)))</f>
        <v/>
      </c>
    </row>
    <row r="1994" spans="1:8">
      <c r="A1994" t="str">
        <f>IF(ESITI_QUESTIONARI!A1994="","",TRIM(ESITI_QUESTIONARI!A1994))</f>
        <v/>
      </c>
      <c r="B1994" t="str">
        <f t="shared" si="32"/>
        <v/>
      </c>
      <c r="C1994" t="str">
        <f>IF(ESITI_QUESTIONARI!C1994="","",TRIM(ESITI_QUESTIONARI!C1994))</f>
        <v/>
      </c>
      <c r="D1994" t="str">
        <f>IFERROR(UPPER(TRIM(ESITI_QUESTIONARI!U1994)),"")</f>
        <v/>
      </c>
      <c r="E1994" t="str">
        <f>IFERROR(UPPER(TRIM(ESITI_QUESTIONARI!Y1994)),"")</f>
        <v/>
      </c>
      <c r="F1994" t="str">
        <f>IFERROR(UPPER(TRIM(ESITI_QUESTIONARI!AE1994)),"")</f>
        <v/>
      </c>
      <c r="G1994" t="str">
        <f>IFERROR(UPPER(TRIM(ESITI_QUESTIONARI!AI1994)),"")</f>
        <v/>
      </c>
      <c r="H1994" s="8" t="str">
        <f>IF(C1994="","",IF(ISERROR(AVERAGE(ESITI_QUESTIONARI!N1994:T1994,ESITI_QUESTIONARI!V1994:X1994,ESITI_QUESTIONARI!Z1994:AD1994,ESITI_QUESTIONARI!AF1994:AH1994,ESITI_QUESTIONARI!AJ1994:AL1994,ESITI_QUESTIONARI!AN1994,ESITI_QUESTIONARI!AQ1994)),"NON RISPONDE",AVERAGE(ESITI_QUESTIONARI!N1994:T1994,ESITI_QUESTIONARI!V1994:X1994,ESITI_QUESTIONARI!Z1994:AD1994,ESITI_QUESTIONARI!AF1994:AH1994,ESITI_QUESTIONARI!AJ1994:AL1994,ESITI_QUESTIONARI!AN1994,ESITI_QUESTIONARI!AQ1994)))</f>
        <v/>
      </c>
    </row>
    <row r="1995" spans="1:8">
      <c r="A1995" t="str">
        <f>IF(ESITI_QUESTIONARI!A1995="","",TRIM(ESITI_QUESTIONARI!A1995))</f>
        <v/>
      </c>
      <c r="B1995" t="str">
        <f t="shared" si="32"/>
        <v/>
      </c>
      <c r="C1995" t="str">
        <f>IF(ESITI_QUESTIONARI!C1995="","",TRIM(ESITI_QUESTIONARI!C1995))</f>
        <v/>
      </c>
      <c r="D1995" t="str">
        <f>IFERROR(UPPER(TRIM(ESITI_QUESTIONARI!U1995)),"")</f>
        <v/>
      </c>
      <c r="E1995" t="str">
        <f>IFERROR(UPPER(TRIM(ESITI_QUESTIONARI!Y1995)),"")</f>
        <v/>
      </c>
      <c r="F1995" t="str">
        <f>IFERROR(UPPER(TRIM(ESITI_QUESTIONARI!AE1995)),"")</f>
        <v/>
      </c>
      <c r="G1995" t="str">
        <f>IFERROR(UPPER(TRIM(ESITI_QUESTIONARI!AI1995)),"")</f>
        <v/>
      </c>
      <c r="H1995" s="8" t="str">
        <f>IF(C1995="","",IF(ISERROR(AVERAGE(ESITI_QUESTIONARI!N1995:T1995,ESITI_QUESTIONARI!V1995:X1995,ESITI_QUESTIONARI!Z1995:AD1995,ESITI_QUESTIONARI!AF1995:AH1995,ESITI_QUESTIONARI!AJ1995:AL1995,ESITI_QUESTIONARI!AN1995,ESITI_QUESTIONARI!AQ1995)),"NON RISPONDE",AVERAGE(ESITI_QUESTIONARI!N1995:T1995,ESITI_QUESTIONARI!V1995:X1995,ESITI_QUESTIONARI!Z1995:AD1995,ESITI_QUESTIONARI!AF1995:AH1995,ESITI_QUESTIONARI!AJ1995:AL1995,ESITI_QUESTIONARI!AN1995,ESITI_QUESTIONARI!AQ1995)))</f>
        <v/>
      </c>
    </row>
    <row r="1996" spans="1:8">
      <c r="A1996" t="str">
        <f>IF(ESITI_QUESTIONARI!A1996="","",TRIM(ESITI_QUESTIONARI!A1996))</f>
        <v/>
      </c>
      <c r="B1996" t="str">
        <f t="shared" si="32"/>
        <v/>
      </c>
      <c r="C1996" t="str">
        <f>IF(ESITI_QUESTIONARI!C1996="","",TRIM(ESITI_QUESTIONARI!C1996))</f>
        <v/>
      </c>
      <c r="D1996" t="str">
        <f>IFERROR(UPPER(TRIM(ESITI_QUESTIONARI!U1996)),"")</f>
        <v/>
      </c>
      <c r="E1996" t="str">
        <f>IFERROR(UPPER(TRIM(ESITI_QUESTIONARI!Y1996)),"")</f>
        <v/>
      </c>
      <c r="F1996" t="str">
        <f>IFERROR(UPPER(TRIM(ESITI_QUESTIONARI!AE1996)),"")</f>
        <v/>
      </c>
      <c r="G1996" t="str">
        <f>IFERROR(UPPER(TRIM(ESITI_QUESTIONARI!AI1996)),"")</f>
        <v/>
      </c>
      <c r="H1996" s="8" t="str">
        <f>IF(C1996="","",IF(ISERROR(AVERAGE(ESITI_QUESTIONARI!N1996:T1996,ESITI_QUESTIONARI!V1996:X1996,ESITI_QUESTIONARI!Z1996:AD1996,ESITI_QUESTIONARI!AF1996:AH1996,ESITI_QUESTIONARI!AJ1996:AL1996,ESITI_QUESTIONARI!AN1996,ESITI_QUESTIONARI!AQ1996)),"NON RISPONDE",AVERAGE(ESITI_QUESTIONARI!N1996:T1996,ESITI_QUESTIONARI!V1996:X1996,ESITI_QUESTIONARI!Z1996:AD1996,ESITI_QUESTIONARI!AF1996:AH1996,ESITI_QUESTIONARI!AJ1996:AL1996,ESITI_QUESTIONARI!AN1996,ESITI_QUESTIONARI!AQ1996)))</f>
        <v/>
      </c>
    </row>
    <row r="1997" spans="1:8">
      <c r="A1997" t="str">
        <f>IF(ESITI_QUESTIONARI!A1997="","",TRIM(ESITI_QUESTIONARI!A1997))</f>
        <v/>
      </c>
      <c r="B1997" t="str">
        <f t="shared" si="32"/>
        <v/>
      </c>
      <c r="C1997" t="str">
        <f>IF(ESITI_QUESTIONARI!C1997="","",TRIM(ESITI_QUESTIONARI!C1997))</f>
        <v/>
      </c>
      <c r="D1997" t="str">
        <f>IFERROR(UPPER(TRIM(ESITI_QUESTIONARI!U1997)),"")</f>
        <v/>
      </c>
      <c r="E1997" t="str">
        <f>IFERROR(UPPER(TRIM(ESITI_QUESTIONARI!Y1997)),"")</f>
        <v/>
      </c>
      <c r="F1997" t="str">
        <f>IFERROR(UPPER(TRIM(ESITI_QUESTIONARI!AE1997)),"")</f>
        <v/>
      </c>
      <c r="G1997" t="str">
        <f>IFERROR(UPPER(TRIM(ESITI_QUESTIONARI!AI1997)),"")</f>
        <v/>
      </c>
      <c r="H1997" s="8" t="str">
        <f>IF(C1997="","",IF(ISERROR(AVERAGE(ESITI_QUESTIONARI!N1997:T1997,ESITI_QUESTIONARI!V1997:X1997,ESITI_QUESTIONARI!Z1997:AD1997,ESITI_QUESTIONARI!AF1997:AH1997,ESITI_QUESTIONARI!AJ1997:AL1997,ESITI_QUESTIONARI!AN1997,ESITI_QUESTIONARI!AQ1997)),"NON RISPONDE",AVERAGE(ESITI_QUESTIONARI!N1997:T1997,ESITI_QUESTIONARI!V1997:X1997,ESITI_QUESTIONARI!Z1997:AD1997,ESITI_QUESTIONARI!AF1997:AH1997,ESITI_QUESTIONARI!AJ1997:AL1997,ESITI_QUESTIONARI!AN1997,ESITI_QUESTIONARI!AQ1997)))</f>
        <v/>
      </c>
    </row>
    <row r="1998" spans="1:8">
      <c r="A1998" t="str">
        <f>IF(ESITI_QUESTIONARI!A1998="","",TRIM(ESITI_QUESTIONARI!A1998))</f>
        <v/>
      </c>
      <c r="B1998" t="str">
        <f t="shared" si="32"/>
        <v/>
      </c>
      <c r="C1998" t="str">
        <f>IF(ESITI_QUESTIONARI!C1998="","",TRIM(ESITI_QUESTIONARI!C1998))</f>
        <v/>
      </c>
      <c r="D1998" t="str">
        <f>IFERROR(UPPER(TRIM(ESITI_QUESTIONARI!U1998)),"")</f>
        <v/>
      </c>
      <c r="E1998" t="str">
        <f>IFERROR(UPPER(TRIM(ESITI_QUESTIONARI!Y1998)),"")</f>
        <v/>
      </c>
      <c r="F1998" t="str">
        <f>IFERROR(UPPER(TRIM(ESITI_QUESTIONARI!AE1998)),"")</f>
        <v/>
      </c>
      <c r="G1998" t="str">
        <f>IFERROR(UPPER(TRIM(ESITI_QUESTIONARI!AI1998)),"")</f>
        <v/>
      </c>
      <c r="H1998" s="8" t="str">
        <f>IF(C1998="","",IF(ISERROR(AVERAGE(ESITI_QUESTIONARI!N1998:T1998,ESITI_QUESTIONARI!V1998:X1998,ESITI_QUESTIONARI!Z1998:AD1998,ESITI_QUESTIONARI!AF1998:AH1998,ESITI_QUESTIONARI!AJ1998:AL1998,ESITI_QUESTIONARI!AN1998,ESITI_QUESTIONARI!AQ1998)),"NON RISPONDE",AVERAGE(ESITI_QUESTIONARI!N1998:T1998,ESITI_QUESTIONARI!V1998:X1998,ESITI_QUESTIONARI!Z1998:AD1998,ESITI_QUESTIONARI!AF1998:AH1998,ESITI_QUESTIONARI!AJ1998:AL1998,ESITI_QUESTIONARI!AN1998,ESITI_QUESTIONARI!AQ1998)))</f>
        <v/>
      </c>
    </row>
    <row r="1999" spans="1:8">
      <c r="A1999" t="str">
        <f>IF(ESITI_QUESTIONARI!A1999="","",TRIM(ESITI_QUESTIONARI!A1999))</f>
        <v/>
      </c>
      <c r="B1999" t="str">
        <f t="shared" si="32"/>
        <v/>
      </c>
      <c r="C1999" t="str">
        <f>IF(ESITI_QUESTIONARI!C1999="","",TRIM(ESITI_QUESTIONARI!C1999))</f>
        <v/>
      </c>
      <c r="D1999" t="str">
        <f>IFERROR(UPPER(TRIM(ESITI_QUESTIONARI!U1999)),"")</f>
        <v/>
      </c>
      <c r="E1999" t="str">
        <f>IFERROR(UPPER(TRIM(ESITI_QUESTIONARI!Y1999)),"")</f>
        <v/>
      </c>
      <c r="F1999" t="str">
        <f>IFERROR(UPPER(TRIM(ESITI_QUESTIONARI!AE1999)),"")</f>
        <v/>
      </c>
      <c r="G1999" t="str">
        <f>IFERROR(UPPER(TRIM(ESITI_QUESTIONARI!AI1999)),"")</f>
        <v/>
      </c>
      <c r="H1999" s="8" t="str">
        <f>IF(C1999="","",IF(ISERROR(AVERAGE(ESITI_QUESTIONARI!N1999:T1999,ESITI_QUESTIONARI!V1999:X1999,ESITI_QUESTIONARI!Z1999:AD1999,ESITI_QUESTIONARI!AF1999:AH1999,ESITI_QUESTIONARI!AJ1999:AL1999,ESITI_QUESTIONARI!AN1999,ESITI_QUESTIONARI!AQ1999)),"NON RISPONDE",AVERAGE(ESITI_QUESTIONARI!N1999:T1999,ESITI_QUESTIONARI!V1999:X1999,ESITI_QUESTIONARI!Z1999:AD1999,ESITI_QUESTIONARI!AF1999:AH1999,ESITI_QUESTIONARI!AJ1999:AL1999,ESITI_QUESTIONARI!AN1999,ESITI_QUESTIONARI!AQ1999)))</f>
        <v/>
      </c>
    </row>
    <row r="2000" spans="1:8">
      <c r="A2000" t="str">
        <f>IF(ESITI_QUESTIONARI!A2000="","",TRIM(ESITI_QUESTIONARI!A2000))</f>
        <v/>
      </c>
      <c r="B2000" t="str">
        <f t="shared" si="32"/>
        <v/>
      </c>
      <c r="C2000" t="str">
        <f>IF(ESITI_QUESTIONARI!C2000="","",TRIM(ESITI_QUESTIONARI!C2000))</f>
        <v/>
      </c>
      <c r="D2000" t="str">
        <f>IFERROR(UPPER(TRIM(ESITI_QUESTIONARI!U2000)),"")</f>
        <v/>
      </c>
      <c r="E2000" t="str">
        <f>IFERROR(UPPER(TRIM(ESITI_QUESTIONARI!Y2000)),"")</f>
        <v/>
      </c>
      <c r="F2000" t="str">
        <f>IFERROR(UPPER(TRIM(ESITI_QUESTIONARI!AE2000)),"")</f>
        <v/>
      </c>
      <c r="G2000" t="str">
        <f>IFERROR(UPPER(TRIM(ESITI_QUESTIONARI!AI2000)),"")</f>
        <v/>
      </c>
      <c r="H2000" s="8" t="str">
        <f>IF(C2000="","",IF(ISERROR(AVERAGE(ESITI_QUESTIONARI!N2000:T2000,ESITI_QUESTIONARI!V2000:X2000,ESITI_QUESTIONARI!Z2000:AD2000,ESITI_QUESTIONARI!AF2000:AH2000,ESITI_QUESTIONARI!AJ2000:AL2000,ESITI_QUESTIONARI!AN2000,ESITI_QUESTIONARI!AQ2000)),"NON RISPONDE",AVERAGE(ESITI_QUESTIONARI!N2000:T2000,ESITI_QUESTIONARI!V2000:X2000,ESITI_QUESTIONARI!Z2000:AD2000,ESITI_QUESTIONARI!AF2000:AH2000,ESITI_QUESTIONARI!AJ2000:AL2000,ESITI_QUESTIONARI!AN2000,ESITI_QUESTIONARI!AQ2000)))</f>
        <v/>
      </c>
    </row>
    <row r="2001" spans="1:8">
      <c r="A2001" t="str">
        <f>IF(ESITI_QUESTIONARI!A2001="","",TRIM(ESITI_QUESTIONARI!A2001))</f>
        <v/>
      </c>
      <c r="B2001" t="str">
        <f t="shared" si="32"/>
        <v/>
      </c>
      <c r="C2001" t="str">
        <f>IF(ESITI_QUESTIONARI!C2001="","",TRIM(ESITI_QUESTIONARI!C2001))</f>
        <v/>
      </c>
      <c r="D2001" t="str">
        <f>IFERROR(UPPER(TRIM(ESITI_QUESTIONARI!U2001)),"")</f>
        <v/>
      </c>
      <c r="E2001" t="str">
        <f>IFERROR(UPPER(TRIM(ESITI_QUESTIONARI!Y2001)),"")</f>
        <v/>
      </c>
      <c r="F2001" t="str">
        <f>IFERROR(UPPER(TRIM(ESITI_QUESTIONARI!AE2001)),"")</f>
        <v/>
      </c>
      <c r="G2001" t="str">
        <f>IFERROR(UPPER(TRIM(ESITI_QUESTIONARI!AI2001)),"")</f>
        <v/>
      </c>
      <c r="H2001" s="8" t="str">
        <f>IF(C2001="","",IF(ISERROR(AVERAGE(ESITI_QUESTIONARI!N2001:T2001,ESITI_QUESTIONARI!V2001:X2001,ESITI_QUESTIONARI!Z2001:AD2001,ESITI_QUESTIONARI!AF2001:AH2001,ESITI_QUESTIONARI!AJ2001:AL2001,ESITI_QUESTIONARI!AN2001,ESITI_QUESTIONARI!AQ2001)),"NON RISPONDE",AVERAGE(ESITI_QUESTIONARI!N2001:T2001,ESITI_QUESTIONARI!V2001:X2001,ESITI_QUESTIONARI!Z2001:AD2001,ESITI_QUESTIONARI!AF2001:AH2001,ESITI_QUESTIONARI!AJ2001:AL2001,ESITI_QUESTIONARI!AN2001,ESITI_QUESTIONARI!AQ2001)))</f>
        <v/>
      </c>
    </row>
    <row r="2002" spans="1:8">
      <c r="A2002" t="str">
        <f>IF(ESITI_QUESTIONARI!A2002="","",TRIM(ESITI_QUESTIONARI!A2002))</f>
        <v/>
      </c>
      <c r="B2002" t="str">
        <f t="shared" si="32"/>
        <v/>
      </c>
      <c r="C2002" t="str">
        <f>IF(ESITI_QUESTIONARI!C2002="","",TRIM(ESITI_QUESTIONARI!C2002))</f>
        <v/>
      </c>
      <c r="D2002" t="str">
        <f>IFERROR(UPPER(TRIM(ESITI_QUESTIONARI!U2002)),"")</f>
        <v/>
      </c>
      <c r="E2002" t="str">
        <f>IFERROR(UPPER(TRIM(ESITI_QUESTIONARI!Y2002)),"")</f>
        <v/>
      </c>
      <c r="F2002" t="str">
        <f>IFERROR(UPPER(TRIM(ESITI_QUESTIONARI!AE2002)),"")</f>
        <v/>
      </c>
      <c r="G2002" t="str">
        <f>IFERROR(UPPER(TRIM(ESITI_QUESTIONARI!AI2002)),"")</f>
        <v/>
      </c>
      <c r="H2002" s="8" t="str">
        <f>IF(C2002="","",IF(ISERROR(AVERAGE(ESITI_QUESTIONARI!N2002:T2002,ESITI_QUESTIONARI!V2002:X2002,ESITI_QUESTIONARI!Z2002:AD2002,ESITI_QUESTIONARI!AF2002:AH2002,ESITI_QUESTIONARI!AJ2002:AL2002,ESITI_QUESTIONARI!AN2002,ESITI_QUESTIONARI!AQ2002)),"NON RISPONDE",AVERAGE(ESITI_QUESTIONARI!N2002:T2002,ESITI_QUESTIONARI!V2002:X2002,ESITI_QUESTIONARI!Z2002:AD2002,ESITI_QUESTIONARI!AF2002:AH2002,ESITI_QUESTIONARI!AJ2002:AL2002,ESITI_QUESTIONARI!AN2002,ESITI_QUESTIONARI!AQ2002)))</f>
        <v/>
      </c>
    </row>
    <row r="2003" spans="1:8">
      <c r="A2003" t="str">
        <f>IF(ESITI_QUESTIONARI!A2003="","",TRIM(ESITI_QUESTIONARI!A2003))</f>
        <v/>
      </c>
      <c r="B2003" t="str">
        <f t="shared" si="32"/>
        <v/>
      </c>
      <c r="C2003" t="str">
        <f>IF(ESITI_QUESTIONARI!C2003="","",TRIM(ESITI_QUESTIONARI!C2003))</f>
        <v/>
      </c>
      <c r="D2003" t="str">
        <f>IFERROR(UPPER(TRIM(ESITI_QUESTIONARI!U2003)),"")</f>
        <v/>
      </c>
      <c r="E2003" t="str">
        <f>IFERROR(UPPER(TRIM(ESITI_QUESTIONARI!Y2003)),"")</f>
        <v/>
      </c>
      <c r="F2003" t="str">
        <f>IFERROR(UPPER(TRIM(ESITI_QUESTIONARI!AE2003)),"")</f>
        <v/>
      </c>
      <c r="G2003" t="str">
        <f>IFERROR(UPPER(TRIM(ESITI_QUESTIONARI!AI2003)),"")</f>
        <v/>
      </c>
      <c r="H2003" s="8" t="str">
        <f>IF(C2003="","",IF(ISERROR(AVERAGE(ESITI_QUESTIONARI!N2003:T2003,ESITI_QUESTIONARI!V2003:X2003,ESITI_QUESTIONARI!Z2003:AD2003,ESITI_QUESTIONARI!AF2003:AH2003,ESITI_QUESTIONARI!AJ2003:AL2003,ESITI_QUESTIONARI!AN2003,ESITI_QUESTIONARI!AQ2003)),"NON RISPONDE",AVERAGE(ESITI_QUESTIONARI!N2003:T2003,ESITI_QUESTIONARI!V2003:X2003,ESITI_QUESTIONARI!Z2003:AD2003,ESITI_QUESTIONARI!AF2003:AH2003,ESITI_QUESTIONARI!AJ2003:AL2003,ESITI_QUESTIONARI!AN2003,ESITI_QUESTIONARI!AQ2003)))</f>
        <v/>
      </c>
    </row>
    <row r="2004" spans="1:8">
      <c r="A2004" t="str">
        <f>IF(ESITI_QUESTIONARI!A2004="","",TRIM(ESITI_QUESTIONARI!A2004))</f>
        <v/>
      </c>
      <c r="B2004" t="str">
        <f t="shared" si="32"/>
        <v/>
      </c>
      <c r="C2004" t="str">
        <f>IF(ESITI_QUESTIONARI!C2004="","",TRIM(ESITI_QUESTIONARI!C2004))</f>
        <v/>
      </c>
      <c r="D2004" t="str">
        <f>IFERROR(UPPER(TRIM(ESITI_QUESTIONARI!U2004)),"")</f>
        <v/>
      </c>
      <c r="E2004" t="str">
        <f>IFERROR(UPPER(TRIM(ESITI_QUESTIONARI!Y2004)),"")</f>
        <v/>
      </c>
      <c r="F2004" t="str">
        <f>IFERROR(UPPER(TRIM(ESITI_QUESTIONARI!AE2004)),"")</f>
        <v/>
      </c>
      <c r="G2004" t="str">
        <f>IFERROR(UPPER(TRIM(ESITI_QUESTIONARI!AI2004)),"")</f>
        <v/>
      </c>
      <c r="H2004" s="8" t="str">
        <f>IF(C2004="","",IF(ISERROR(AVERAGE(ESITI_QUESTIONARI!N2004:T2004,ESITI_QUESTIONARI!V2004:X2004,ESITI_QUESTIONARI!Z2004:AD2004,ESITI_QUESTIONARI!AF2004:AH2004,ESITI_QUESTIONARI!AJ2004:AL2004,ESITI_QUESTIONARI!AN2004,ESITI_QUESTIONARI!AQ2004)),"NON RISPONDE",AVERAGE(ESITI_QUESTIONARI!N2004:T2004,ESITI_QUESTIONARI!V2004:X2004,ESITI_QUESTIONARI!Z2004:AD2004,ESITI_QUESTIONARI!AF2004:AH2004,ESITI_QUESTIONARI!AJ2004:AL2004,ESITI_QUESTIONARI!AN2004,ESITI_QUESTIONARI!AQ2004)))</f>
        <v/>
      </c>
    </row>
    <row r="2005" spans="1:8">
      <c r="A2005" t="str">
        <f>IF(ESITI_QUESTIONARI!A2005="","",TRIM(ESITI_QUESTIONARI!A2005))</f>
        <v/>
      </c>
      <c r="B2005" t="str">
        <f t="shared" si="32"/>
        <v/>
      </c>
      <c r="C2005" t="str">
        <f>IF(ESITI_QUESTIONARI!C2005="","",TRIM(ESITI_QUESTIONARI!C2005))</f>
        <v/>
      </c>
      <c r="D2005" t="str">
        <f>IFERROR(UPPER(TRIM(ESITI_QUESTIONARI!U2005)),"")</f>
        <v/>
      </c>
      <c r="E2005" t="str">
        <f>IFERROR(UPPER(TRIM(ESITI_QUESTIONARI!Y2005)),"")</f>
        <v/>
      </c>
      <c r="F2005" t="str">
        <f>IFERROR(UPPER(TRIM(ESITI_QUESTIONARI!AE2005)),"")</f>
        <v/>
      </c>
      <c r="G2005" t="str">
        <f>IFERROR(UPPER(TRIM(ESITI_QUESTIONARI!AI2005)),"")</f>
        <v/>
      </c>
      <c r="H2005" s="8" t="str">
        <f>IF(C2005="","",IF(ISERROR(AVERAGE(ESITI_QUESTIONARI!N2005:T2005,ESITI_QUESTIONARI!V2005:X2005,ESITI_QUESTIONARI!Z2005:AD2005,ESITI_QUESTIONARI!AF2005:AH2005,ESITI_QUESTIONARI!AJ2005:AL2005,ESITI_QUESTIONARI!AN2005,ESITI_QUESTIONARI!AQ2005)),"NON RISPONDE",AVERAGE(ESITI_QUESTIONARI!N2005:T2005,ESITI_QUESTIONARI!V2005:X2005,ESITI_QUESTIONARI!Z2005:AD2005,ESITI_QUESTIONARI!AF2005:AH2005,ESITI_QUESTIONARI!AJ2005:AL2005,ESITI_QUESTIONARI!AN2005,ESITI_QUESTIONARI!AQ2005)))</f>
        <v/>
      </c>
    </row>
    <row r="2006" spans="1:8">
      <c r="A2006" t="str">
        <f>IF(ESITI_QUESTIONARI!A2006="","",TRIM(ESITI_QUESTIONARI!A2006))</f>
        <v/>
      </c>
      <c r="B2006" t="str">
        <f t="shared" si="32"/>
        <v/>
      </c>
      <c r="C2006" t="str">
        <f>IF(ESITI_QUESTIONARI!C2006="","",TRIM(ESITI_QUESTIONARI!C2006))</f>
        <v/>
      </c>
      <c r="D2006" t="str">
        <f>IFERROR(UPPER(TRIM(ESITI_QUESTIONARI!U2006)),"")</f>
        <v/>
      </c>
      <c r="E2006" t="str">
        <f>IFERROR(UPPER(TRIM(ESITI_QUESTIONARI!Y2006)),"")</f>
        <v/>
      </c>
      <c r="F2006" t="str">
        <f>IFERROR(UPPER(TRIM(ESITI_QUESTIONARI!AE2006)),"")</f>
        <v/>
      </c>
      <c r="G2006" t="str">
        <f>IFERROR(UPPER(TRIM(ESITI_QUESTIONARI!AI2006)),"")</f>
        <v/>
      </c>
      <c r="H2006" s="8" t="str">
        <f>IF(C2006="","",IF(ISERROR(AVERAGE(ESITI_QUESTIONARI!N2006:T2006,ESITI_QUESTIONARI!V2006:X2006,ESITI_QUESTIONARI!Z2006:AD2006,ESITI_QUESTIONARI!AF2006:AH2006,ESITI_QUESTIONARI!AJ2006:AL2006,ESITI_QUESTIONARI!AN2006,ESITI_QUESTIONARI!AQ2006)),"NON RISPONDE",AVERAGE(ESITI_QUESTIONARI!N2006:T2006,ESITI_QUESTIONARI!V2006:X2006,ESITI_QUESTIONARI!Z2006:AD2006,ESITI_QUESTIONARI!AF2006:AH2006,ESITI_QUESTIONARI!AJ2006:AL2006,ESITI_QUESTIONARI!AN2006,ESITI_QUESTIONARI!AQ2006)))</f>
        <v/>
      </c>
    </row>
    <row r="2007" spans="1:8">
      <c r="A2007" t="str">
        <f>IF(ESITI_QUESTIONARI!A2007="","",TRIM(ESITI_QUESTIONARI!A2007))</f>
        <v/>
      </c>
      <c r="B2007" t="str">
        <f t="shared" si="32"/>
        <v/>
      </c>
      <c r="C2007" t="str">
        <f>IF(ESITI_QUESTIONARI!C2007="","",TRIM(ESITI_QUESTIONARI!C2007))</f>
        <v/>
      </c>
      <c r="D2007" t="str">
        <f>IFERROR(UPPER(TRIM(ESITI_QUESTIONARI!U2007)),"")</f>
        <v/>
      </c>
      <c r="E2007" t="str">
        <f>IFERROR(UPPER(TRIM(ESITI_QUESTIONARI!Y2007)),"")</f>
        <v/>
      </c>
      <c r="F2007" t="str">
        <f>IFERROR(UPPER(TRIM(ESITI_QUESTIONARI!AE2007)),"")</f>
        <v/>
      </c>
      <c r="G2007" t="str">
        <f>IFERROR(UPPER(TRIM(ESITI_QUESTIONARI!AI2007)),"")</f>
        <v/>
      </c>
      <c r="H2007" s="8" t="str">
        <f>IF(C2007="","",IF(ISERROR(AVERAGE(ESITI_QUESTIONARI!N2007:T2007,ESITI_QUESTIONARI!V2007:X2007,ESITI_QUESTIONARI!Z2007:AD2007,ESITI_QUESTIONARI!AF2007:AH2007,ESITI_QUESTIONARI!AJ2007:AL2007,ESITI_QUESTIONARI!AN2007,ESITI_QUESTIONARI!AQ2007)),"NON RISPONDE",AVERAGE(ESITI_QUESTIONARI!N2007:T2007,ESITI_QUESTIONARI!V2007:X2007,ESITI_QUESTIONARI!Z2007:AD2007,ESITI_QUESTIONARI!AF2007:AH2007,ESITI_QUESTIONARI!AJ2007:AL2007,ESITI_QUESTIONARI!AN2007,ESITI_QUESTIONARI!AQ2007)))</f>
        <v/>
      </c>
    </row>
    <row r="2008" spans="1:8">
      <c r="A2008" t="str">
        <f>IF(ESITI_QUESTIONARI!A2008="","",TRIM(ESITI_QUESTIONARI!A2008))</f>
        <v/>
      </c>
      <c r="B2008" t="str">
        <f t="shared" si="32"/>
        <v/>
      </c>
      <c r="C2008" t="str">
        <f>IF(ESITI_QUESTIONARI!C2008="","",TRIM(ESITI_QUESTIONARI!C2008))</f>
        <v/>
      </c>
      <c r="D2008" t="str">
        <f>IFERROR(UPPER(TRIM(ESITI_QUESTIONARI!U2008)),"")</f>
        <v/>
      </c>
      <c r="E2008" t="str">
        <f>IFERROR(UPPER(TRIM(ESITI_QUESTIONARI!Y2008)),"")</f>
        <v/>
      </c>
      <c r="F2008" t="str">
        <f>IFERROR(UPPER(TRIM(ESITI_QUESTIONARI!AE2008)),"")</f>
        <v/>
      </c>
      <c r="G2008" t="str">
        <f>IFERROR(UPPER(TRIM(ESITI_QUESTIONARI!AI2008)),"")</f>
        <v/>
      </c>
      <c r="H2008" s="8" t="str">
        <f>IF(C2008="","",IF(ISERROR(AVERAGE(ESITI_QUESTIONARI!N2008:T2008,ESITI_QUESTIONARI!V2008:X2008,ESITI_QUESTIONARI!Z2008:AD2008,ESITI_QUESTIONARI!AF2008:AH2008,ESITI_QUESTIONARI!AJ2008:AL2008,ESITI_QUESTIONARI!AN2008,ESITI_QUESTIONARI!AQ2008)),"NON RISPONDE",AVERAGE(ESITI_QUESTIONARI!N2008:T2008,ESITI_QUESTIONARI!V2008:X2008,ESITI_QUESTIONARI!Z2008:AD2008,ESITI_QUESTIONARI!AF2008:AH2008,ESITI_QUESTIONARI!AJ2008:AL2008,ESITI_QUESTIONARI!AN2008,ESITI_QUESTIONARI!AQ2008)))</f>
        <v/>
      </c>
    </row>
    <row r="2009" spans="1:8">
      <c r="A2009" t="str">
        <f>IF(ESITI_QUESTIONARI!A2009="","",TRIM(ESITI_QUESTIONARI!A2009))</f>
        <v/>
      </c>
      <c r="B2009" t="str">
        <f t="shared" si="32"/>
        <v/>
      </c>
      <c r="C2009" t="str">
        <f>IF(ESITI_QUESTIONARI!C2009="","",TRIM(ESITI_QUESTIONARI!C2009))</f>
        <v/>
      </c>
      <c r="D2009" t="str">
        <f>IFERROR(UPPER(TRIM(ESITI_QUESTIONARI!U2009)),"")</f>
        <v/>
      </c>
      <c r="E2009" t="str">
        <f>IFERROR(UPPER(TRIM(ESITI_QUESTIONARI!Y2009)),"")</f>
        <v/>
      </c>
      <c r="F2009" t="str">
        <f>IFERROR(UPPER(TRIM(ESITI_QUESTIONARI!AE2009)),"")</f>
        <v/>
      </c>
      <c r="G2009" t="str">
        <f>IFERROR(UPPER(TRIM(ESITI_QUESTIONARI!AI2009)),"")</f>
        <v/>
      </c>
      <c r="H2009" s="8" t="str">
        <f>IF(C2009="","",IF(ISERROR(AVERAGE(ESITI_QUESTIONARI!N2009:T2009,ESITI_QUESTIONARI!V2009:X2009,ESITI_QUESTIONARI!Z2009:AD2009,ESITI_QUESTIONARI!AF2009:AH2009,ESITI_QUESTIONARI!AJ2009:AL2009,ESITI_QUESTIONARI!AN2009,ESITI_QUESTIONARI!AQ2009)),"NON RISPONDE",AVERAGE(ESITI_QUESTIONARI!N2009:T2009,ESITI_QUESTIONARI!V2009:X2009,ESITI_QUESTIONARI!Z2009:AD2009,ESITI_QUESTIONARI!AF2009:AH2009,ESITI_QUESTIONARI!AJ2009:AL2009,ESITI_QUESTIONARI!AN2009,ESITI_QUESTIONARI!AQ2009)))</f>
        <v/>
      </c>
    </row>
    <row r="2010" spans="1:8">
      <c r="A2010" t="str">
        <f>IF(ESITI_QUESTIONARI!A2010="","",TRIM(ESITI_QUESTIONARI!A2010))</f>
        <v/>
      </c>
      <c r="B2010" t="str">
        <f t="shared" si="32"/>
        <v/>
      </c>
      <c r="C2010" t="str">
        <f>IF(ESITI_QUESTIONARI!C2010="","",TRIM(ESITI_QUESTIONARI!C2010))</f>
        <v/>
      </c>
      <c r="D2010" t="str">
        <f>IFERROR(UPPER(TRIM(ESITI_QUESTIONARI!U2010)),"")</f>
        <v/>
      </c>
      <c r="E2010" t="str">
        <f>IFERROR(UPPER(TRIM(ESITI_QUESTIONARI!Y2010)),"")</f>
        <v/>
      </c>
      <c r="F2010" t="str">
        <f>IFERROR(UPPER(TRIM(ESITI_QUESTIONARI!AE2010)),"")</f>
        <v/>
      </c>
      <c r="G2010" t="str">
        <f>IFERROR(UPPER(TRIM(ESITI_QUESTIONARI!AI2010)),"")</f>
        <v/>
      </c>
      <c r="H2010" s="8" t="str">
        <f>IF(C2010="","",IF(ISERROR(AVERAGE(ESITI_QUESTIONARI!N2010:T2010,ESITI_QUESTIONARI!V2010:X2010,ESITI_QUESTIONARI!Z2010:AD2010,ESITI_QUESTIONARI!AF2010:AH2010,ESITI_QUESTIONARI!AJ2010:AL2010,ESITI_QUESTIONARI!AN2010,ESITI_QUESTIONARI!AQ2010)),"NON RISPONDE",AVERAGE(ESITI_QUESTIONARI!N2010:T2010,ESITI_QUESTIONARI!V2010:X2010,ESITI_QUESTIONARI!Z2010:AD2010,ESITI_QUESTIONARI!AF2010:AH2010,ESITI_QUESTIONARI!AJ2010:AL2010,ESITI_QUESTIONARI!AN2010,ESITI_QUESTIONARI!AQ2010)))</f>
        <v/>
      </c>
    </row>
    <row r="2011" spans="1:8">
      <c r="A2011" t="str">
        <f>IF(ESITI_QUESTIONARI!A2011="","",TRIM(ESITI_QUESTIONARI!A2011))</f>
        <v/>
      </c>
      <c r="B2011" t="str">
        <f t="shared" si="32"/>
        <v/>
      </c>
      <c r="C2011" t="str">
        <f>IF(ESITI_QUESTIONARI!C2011="","",TRIM(ESITI_QUESTIONARI!C2011))</f>
        <v/>
      </c>
      <c r="D2011" t="str">
        <f>IFERROR(UPPER(TRIM(ESITI_QUESTIONARI!U2011)),"")</f>
        <v/>
      </c>
      <c r="E2011" t="str">
        <f>IFERROR(UPPER(TRIM(ESITI_QUESTIONARI!Y2011)),"")</f>
        <v/>
      </c>
      <c r="F2011" t="str">
        <f>IFERROR(UPPER(TRIM(ESITI_QUESTIONARI!AE2011)),"")</f>
        <v/>
      </c>
      <c r="G2011" t="str">
        <f>IFERROR(UPPER(TRIM(ESITI_QUESTIONARI!AI2011)),"")</f>
        <v/>
      </c>
      <c r="H2011" s="8" t="str">
        <f>IF(C2011="","",IF(ISERROR(AVERAGE(ESITI_QUESTIONARI!N2011:T2011,ESITI_QUESTIONARI!V2011:X2011,ESITI_QUESTIONARI!Z2011:AD2011,ESITI_QUESTIONARI!AF2011:AH2011,ESITI_QUESTIONARI!AJ2011:AL2011,ESITI_QUESTIONARI!AN2011,ESITI_QUESTIONARI!AQ2011)),"NON RISPONDE",AVERAGE(ESITI_QUESTIONARI!N2011:T2011,ESITI_QUESTIONARI!V2011:X2011,ESITI_QUESTIONARI!Z2011:AD2011,ESITI_QUESTIONARI!AF2011:AH2011,ESITI_QUESTIONARI!AJ2011:AL2011,ESITI_QUESTIONARI!AN2011,ESITI_QUESTIONARI!AQ2011)))</f>
        <v/>
      </c>
    </row>
    <row r="2012" spans="1:8">
      <c r="A2012" t="str">
        <f>IF(ESITI_QUESTIONARI!A2012="","",TRIM(ESITI_QUESTIONARI!A2012))</f>
        <v/>
      </c>
      <c r="B2012" t="str">
        <f t="shared" si="32"/>
        <v/>
      </c>
      <c r="C2012" t="str">
        <f>IF(ESITI_QUESTIONARI!C2012="","",TRIM(ESITI_QUESTIONARI!C2012))</f>
        <v/>
      </c>
      <c r="D2012" t="str">
        <f>IFERROR(UPPER(TRIM(ESITI_QUESTIONARI!U2012)),"")</f>
        <v/>
      </c>
      <c r="E2012" t="str">
        <f>IFERROR(UPPER(TRIM(ESITI_QUESTIONARI!Y2012)),"")</f>
        <v/>
      </c>
      <c r="F2012" t="str">
        <f>IFERROR(UPPER(TRIM(ESITI_QUESTIONARI!AE2012)),"")</f>
        <v/>
      </c>
      <c r="G2012" t="str">
        <f>IFERROR(UPPER(TRIM(ESITI_QUESTIONARI!AI2012)),"")</f>
        <v/>
      </c>
      <c r="H2012" s="8" t="str">
        <f>IF(C2012="","",IF(ISERROR(AVERAGE(ESITI_QUESTIONARI!N2012:T2012,ESITI_QUESTIONARI!V2012:X2012,ESITI_QUESTIONARI!Z2012:AD2012,ESITI_QUESTIONARI!AF2012:AH2012,ESITI_QUESTIONARI!AJ2012:AL2012,ESITI_QUESTIONARI!AN2012,ESITI_QUESTIONARI!AQ2012)),"NON RISPONDE",AVERAGE(ESITI_QUESTIONARI!N2012:T2012,ESITI_QUESTIONARI!V2012:X2012,ESITI_QUESTIONARI!Z2012:AD2012,ESITI_QUESTIONARI!AF2012:AH2012,ESITI_QUESTIONARI!AJ2012:AL2012,ESITI_QUESTIONARI!AN2012,ESITI_QUESTIONARI!AQ2012)))</f>
        <v/>
      </c>
    </row>
    <row r="2013" spans="1:8">
      <c r="A2013" t="str">
        <f>IF(ESITI_QUESTIONARI!A2013="","",TRIM(ESITI_QUESTIONARI!A2013))</f>
        <v/>
      </c>
      <c r="B2013" t="str">
        <f t="shared" si="32"/>
        <v/>
      </c>
      <c r="C2013" t="str">
        <f>IF(ESITI_QUESTIONARI!C2013="","",TRIM(ESITI_QUESTIONARI!C2013))</f>
        <v/>
      </c>
      <c r="D2013" t="str">
        <f>IFERROR(UPPER(TRIM(ESITI_QUESTIONARI!U2013)),"")</f>
        <v/>
      </c>
      <c r="E2013" t="str">
        <f>IFERROR(UPPER(TRIM(ESITI_QUESTIONARI!Y2013)),"")</f>
        <v/>
      </c>
      <c r="F2013" t="str">
        <f>IFERROR(UPPER(TRIM(ESITI_QUESTIONARI!AE2013)),"")</f>
        <v/>
      </c>
      <c r="G2013" t="str">
        <f>IFERROR(UPPER(TRIM(ESITI_QUESTIONARI!AI2013)),"")</f>
        <v/>
      </c>
      <c r="H2013" s="8" t="str">
        <f>IF(C2013="","",IF(ISERROR(AVERAGE(ESITI_QUESTIONARI!N2013:T2013,ESITI_QUESTIONARI!V2013:X2013,ESITI_QUESTIONARI!Z2013:AD2013,ESITI_QUESTIONARI!AF2013:AH2013,ESITI_QUESTIONARI!AJ2013:AL2013,ESITI_QUESTIONARI!AN2013,ESITI_QUESTIONARI!AQ2013)),"NON RISPONDE",AVERAGE(ESITI_QUESTIONARI!N2013:T2013,ESITI_QUESTIONARI!V2013:X2013,ESITI_QUESTIONARI!Z2013:AD2013,ESITI_QUESTIONARI!AF2013:AH2013,ESITI_QUESTIONARI!AJ2013:AL2013,ESITI_QUESTIONARI!AN2013,ESITI_QUESTIONARI!AQ2013)))</f>
        <v/>
      </c>
    </row>
    <row r="2014" spans="1:8">
      <c r="A2014" t="str">
        <f>IF(ESITI_QUESTIONARI!A2014="","",TRIM(ESITI_QUESTIONARI!A2014))</f>
        <v/>
      </c>
      <c r="B2014" t="str">
        <f t="shared" si="32"/>
        <v/>
      </c>
      <c r="C2014" t="str">
        <f>IF(ESITI_QUESTIONARI!C2014="","",TRIM(ESITI_QUESTIONARI!C2014))</f>
        <v/>
      </c>
      <c r="D2014" t="str">
        <f>IFERROR(UPPER(TRIM(ESITI_QUESTIONARI!U2014)),"")</f>
        <v/>
      </c>
      <c r="E2014" t="str">
        <f>IFERROR(UPPER(TRIM(ESITI_QUESTIONARI!Y2014)),"")</f>
        <v/>
      </c>
      <c r="F2014" t="str">
        <f>IFERROR(UPPER(TRIM(ESITI_QUESTIONARI!AE2014)),"")</f>
        <v/>
      </c>
      <c r="G2014" t="str">
        <f>IFERROR(UPPER(TRIM(ESITI_QUESTIONARI!AI2014)),"")</f>
        <v/>
      </c>
      <c r="H2014" s="8" t="str">
        <f>IF(C2014="","",IF(ISERROR(AVERAGE(ESITI_QUESTIONARI!N2014:T2014,ESITI_QUESTIONARI!V2014:X2014,ESITI_QUESTIONARI!Z2014:AD2014,ESITI_QUESTIONARI!AF2014:AH2014,ESITI_QUESTIONARI!AJ2014:AL2014,ESITI_QUESTIONARI!AN2014,ESITI_QUESTIONARI!AQ2014)),"NON RISPONDE",AVERAGE(ESITI_QUESTIONARI!N2014:T2014,ESITI_QUESTIONARI!V2014:X2014,ESITI_QUESTIONARI!Z2014:AD2014,ESITI_QUESTIONARI!AF2014:AH2014,ESITI_QUESTIONARI!AJ2014:AL2014,ESITI_QUESTIONARI!AN2014,ESITI_QUESTIONARI!AQ2014)))</f>
        <v/>
      </c>
    </row>
    <row r="2015" spans="1:8">
      <c r="A2015" t="str">
        <f>IF(ESITI_QUESTIONARI!A2015="","",TRIM(ESITI_QUESTIONARI!A2015))</f>
        <v/>
      </c>
      <c r="B2015" t="str">
        <f t="shared" si="32"/>
        <v/>
      </c>
      <c r="C2015" t="str">
        <f>IF(ESITI_QUESTIONARI!C2015="","",TRIM(ESITI_QUESTIONARI!C2015))</f>
        <v/>
      </c>
      <c r="D2015" t="str">
        <f>IFERROR(UPPER(TRIM(ESITI_QUESTIONARI!U2015)),"")</f>
        <v/>
      </c>
      <c r="E2015" t="str">
        <f>IFERROR(UPPER(TRIM(ESITI_QUESTIONARI!Y2015)),"")</f>
        <v/>
      </c>
      <c r="F2015" t="str">
        <f>IFERROR(UPPER(TRIM(ESITI_QUESTIONARI!AE2015)),"")</f>
        <v/>
      </c>
      <c r="G2015" t="str">
        <f>IFERROR(UPPER(TRIM(ESITI_QUESTIONARI!AI2015)),"")</f>
        <v/>
      </c>
      <c r="H2015" s="8" t="str">
        <f>IF(C2015="","",IF(ISERROR(AVERAGE(ESITI_QUESTIONARI!N2015:T2015,ESITI_QUESTIONARI!V2015:X2015,ESITI_QUESTIONARI!Z2015:AD2015,ESITI_QUESTIONARI!AF2015:AH2015,ESITI_QUESTIONARI!AJ2015:AL2015,ESITI_QUESTIONARI!AN2015,ESITI_QUESTIONARI!AQ2015)),"NON RISPONDE",AVERAGE(ESITI_QUESTIONARI!N2015:T2015,ESITI_QUESTIONARI!V2015:X2015,ESITI_QUESTIONARI!Z2015:AD2015,ESITI_QUESTIONARI!AF2015:AH2015,ESITI_QUESTIONARI!AJ2015:AL2015,ESITI_QUESTIONARI!AN2015,ESITI_QUESTIONARI!AQ2015)))</f>
        <v/>
      </c>
    </row>
    <row r="2016" spans="1:8">
      <c r="A2016" t="str">
        <f>IF(ESITI_QUESTIONARI!A2016="","",TRIM(ESITI_QUESTIONARI!A2016))</f>
        <v/>
      </c>
      <c r="B2016" t="str">
        <f t="shared" si="32"/>
        <v/>
      </c>
      <c r="C2016" t="str">
        <f>IF(ESITI_QUESTIONARI!C2016="","",TRIM(ESITI_QUESTIONARI!C2016))</f>
        <v/>
      </c>
      <c r="D2016" t="str">
        <f>IFERROR(UPPER(TRIM(ESITI_QUESTIONARI!U2016)),"")</f>
        <v/>
      </c>
      <c r="E2016" t="str">
        <f>IFERROR(UPPER(TRIM(ESITI_QUESTIONARI!Y2016)),"")</f>
        <v/>
      </c>
      <c r="F2016" t="str">
        <f>IFERROR(UPPER(TRIM(ESITI_QUESTIONARI!AE2016)),"")</f>
        <v/>
      </c>
      <c r="G2016" t="str">
        <f>IFERROR(UPPER(TRIM(ESITI_QUESTIONARI!AI2016)),"")</f>
        <v/>
      </c>
      <c r="H2016" s="8" t="str">
        <f>IF(C2016="","",IF(ISERROR(AVERAGE(ESITI_QUESTIONARI!N2016:T2016,ESITI_QUESTIONARI!V2016:X2016,ESITI_QUESTIONARI!Z2016:AD2016,ESITI_QUESTIONARI!AF2016:AH2016,ESITI_QUESTIONARI!AJ2016:AL2016,ESITI_QUESTIONARI!AN2016,ESITI_QUESTIONARI!AQ2016)),"NON RISPONDE",AVERAGE(ESITI_QUESTIONARI!N2016:T2016,ESITI_QUESTIONARI!V2016:X2016,ESITI_QUESTIONARI!Z2016:AD2016,ESITI_QUESTIONARI!AF2016:AH2016,ESITI_QUESTIONARI!AJ2016:AL2016,ESITI_QUESTIONARI!AN2016,ESITI_QUESTIONARI!AQ2016)))</f>
        <v/>
      </c>
    </row>
    <row r="2017" spans="1:8">
      <c r="A2017" t="str">
        <f>IF(ESITI_QUESTIONARI!A2017="","",TRIM(ESITI_QUESTIONARI!A2017))</f>
        <v/>
      </c>
      <c r="B2017" t="str">
        <f t="shared" si="32"/>
        <v/>
      </c>
      <c r="C2017" t="str">
        <f>IF(ESITI_QUESTIONARI!C2017="","",TRIM(ESITI_QUESTIONARI!C2017))</f>
        <v/>
      </c>
      <c r="D2017" t="str">
        <f>IFERROR(UPPER(TRIM(ESITI_QUESTIONARI!U2017)),"")</f>
        <v/>
      </c>
      <c r="E2017" t="str">
        <f>IFERROR(UPPER(TRIM(ESITI_QUESTIONARI!Y2017)),"")</f>
        <v/>
      </c>
      <c r="F2017" t="str">
        <f>IFERROR(UPPER(TRIM(ESITI_QUESTIONARI!AE2017)),"")</f>
        <v/>
      </c>
      <c r="G2017" t="str">
        <f>IFERROR(UPPER(TRIM(ESITI_QUESTIONARI!AI2017)),"")</f>
        <v/>
      </c>
      <c r="H2017" s="8" t="str">
        <f>IF(C2017="","",IF(ISERROR(AVERAGE(ESITI_QUESTIONARI!N2017:T2017,ESITI_QUESTIONARI!V2017:X2017,ESITI_QUESTIONARI!Z2017:AD2017,ESITI_QUESTIONARI!AF2017:AH2017,ESITI_QUESTIONARI!AJ2017:AL2017,ESITI_QUESTIONARI!AN2017,ESITI_QUESTIONARI!AQ2017)),"NON RISPONDE",AVERAGE(ESITI_QUESTIONARI!N2017:T2017,ESITI_QUESTIONARI!V2017:X2017,ESITI_QUESTIONARI!Z2017:AD2017,ESITI_QUESTIONARI!AF2017:AH2017,ESITI_QUESTIONARI!AJ2017:AL2017,ESITI_QUESTIONARI!AN2017,ESITI_QUESTIONARI!AQ2017)))</f>
        <v/>
      </c>
    </row>
    <row r="2018" spans="1:8">
      <c r="A2018" t="str">
        <f>IF(ESITI_QUESTIONARI!A2018="","",TRIM(ESITI_QUESTIONARI!A2018))</f>
        <v/>
      </c>
      <c r="B2018" t="str">
        <f t="shared" si="32"/>
        <v/>
      </c>
      <c r="C2018" t="str">
        <f>IF(ESITI_QUESTIONARI!C2018="","",TRIM(ESITI_QUESTIONARI!C2018))</f>
        <v/>
      </c>
      <c r="D2018" t="str">
        <f>IFERROR(UPPER(TRIM(ESITI_QUESTIONARI!U2018)),"")</f>
        <v/>
      </c>
      <c r="E2018" t="str">
        <f>IFERROR(UPPER(TRIM(ESITI_QUESTIONARI!Y2018)),"")</f>
        <v/>
      </c>
      <c r="F2018" t="str">
        <f>IFERROR(UPPER(TRIM(ESITI_QUESTIONARI!AE2018)),"")</f>
        <v/>
      </c>
      <c r="G2018" t="str">
        <f>IFERROR(UPPER(TRIM(ESITI_QUESTIONARI!AI2018)),"")</f>
        <v/>
      </c>
      <c r="H2018" s="8" t="str">
        <f>IF(C2018="","",IF(ISERROR(AVERAGE(ESITI_QUESTIONARI!N2018:T2018,ESITI_QUESTIONARI!V2018:X2018,ESITI_QUESTIONARI!Z2018:AD2018,ESITI_QUESTIONARI!AF2018:AH2018,ESITI_QUESTIONARI!AJ2018:AL2018,ESITI_QUESTIONARI!AN2018,ESITI_QUESTIONARI!AQ2018)),"NON RISPONDE",AVERAGE(ESITI_QUESTIONARI!N2018:T2018,ESITI_QUESTIONARI!V2018:X2018,ESITI_QUESTIONARI!Z2018:AD2018,ESITI_QUESTIONARI!AF2018:AH2018,ESITI_QUESTIONARI!AJ2018:AL2018,ESITI_QUESTIONARI!AN2018,ESITI_QUESTIONARI!AQ2018)))</f>
        <v/>
      </c>
    </row>
    <row r="2019" spans="1:8">
      <c r="A2019" t="str">
        <f>IF(ESITI_QUESTIONARI!A2019="","",TRIM(ESITI_QUESTIONARI!A2019))</f>
        <v/>
      </c>
      <c r="B2019" t="str">
        <f t="shared" si="32"/>
        <v/>
      </c>
      <c r="C2019" t="str">
        <f>IF(ESITI_QUESTIONARI!C2019="","",TRIM(ESITI_QUESTIONARI!C2019))</f>
        <v/>
      </c>
      <c r="D2019" t="str">
        <f>IFERROR(UPPER(TRIM(ESITI_QUESTIONARI!U2019)),"")</f>
        <v/>
      </c>
      <c r="E2019" t="str">
        <f>IFERROR(UPPER(TRIM(ESITI_QUESTIONARI!Y2019)),"")</f>
        <v/>
      </c>
      <c r="F2019" t="str">
        <f>IFERROR(UPPER(TRIM(ESITI_QUESTIONARI!AE2019)),"")</f>
        <v/>
      </c>
      <c r="G2019" t="str">
        <f>IFERROR(UPPER(TRIM(ESITI_QUESTIONARI!AI2019)),"")</f>
        <v/>
      </c>
      <c r="H2019" s="8" t="str">
        <f>IF(C2019="","",IF(ISERROR(AVERAGE(ESITI_QUESTIONARI!N2019:T2019,ESITI_QUESTIONARI!V2019:X2019,ESITI_QUESTIONARI!Z2019:AD2019,ESITI_QUESTIONARI!AF2019:AH2019,ESITI_QUESTIONARI!AJ2019:AL2019,ESITI_QUESTIONARI!AN2019,ESITI_QUESTIONARI!AQ2019)),"NON RISPONDE",AVERAGE(ESITI_QUESTIONARI!N2019:T2019,ESITI_QUESTIONARI!V2019:X2019,ESITI_QUESTIONARI!Z2019:AD2019,ESITI_QUESTIONARI!AF2019:AH2019,ESITI_QUESTIONARI!AJ2019:AL2019,ESITI_QUESTIONARI!AN2019,ESITI_QUESTIONARI!AQ2019)))</f>
        <v/>
      </c>
    </row>
    <row r="2020" spans="1:8">
      <c r="A2020" t="str">
        <f>IF(ESITI_QUESTIONARI!A2020="","",TRIM(ESITI_QUESTIONARI!A2020))</f>
        <v/>
      </c>
      <c r="B2020" t="str">
        <f t="shared" si="32"/>
        <v/>
      </c>
      <c r="C2020" t="str">
        <f>IF(ESITI_QUESTIONARI!C2020="","",TRIM(ESITI_QUESTIONARI!C2020))</f>
        <v/>
      </c>
      <c r="D2020" t="str">
        <f>IFERROR(UPPER(TRIM(ESITI_QUESTIONARI!U2020)),"")</f>
        <v/>
      </c>
      <c r="E2020" t="str">
        <f>IFERROR(UPPER(TRIM(ESITI_QUESTIONARI!Y2020)),"")</f>
        <v/>
      </c>
      <c r="F2020" t="str">
        <f>IFERROR(UPPER(TRIM(ESITI_QUESTIONARI!AE2020)),"")</f>
        <v/>
      </c>
      <c r="G2020" t="str">
        <f>IFERROR(UPPER(TRIM(ESITI_QUESTIONARI!AI2020)),"")</f>
        <v/>
      </c>
      <c r="H2020" s="8" t="str">
        <f>IF(C2020="","",IF(ISERROR(AVERAGE(ESITI_QUESTIONARI!N2020:T2020,ESITI_QUESTIONARI!V2020:X2020,ESITI_QUESTIONARI!Z2020:AD2020,ESITI_QUESTIONARI!AF2020:AH2020,ESITI_QUESTIONARI!AJ2020:AL2020,ESITI_QUESTIONARI!AN2020,ESITI_QUESTIONARI!AQ2020)),"NON RISPONDE",AVERAGE(ESITI_QUESTIONARI!N2020:T2020,ESITI_QUESTIONARI!V2020:X2020,ESITI_QUESTIONARI!Z2020:AD2020,ESITI_QUESTIONARI!AF2020:AH2020,ESITI_QUESTIONARI!AJ2020:AL2020,ESITI_QUESTIONARI!AN2020,ESITI_QUESTIONARI!AQ2020)))</f>
        <v/>
      </c>
    </row>
    <row r="2021" spans="1:8">
      <c r="A2021" t="str">
        <f>IF(ESITI_QUESTIONARI!A2021="","",TRIM(ESITI_QUESTIONARI!A2021))</f>
        <v/>
      </c>
      <c r="B2021" t="str">
        <f t="shared" si="32"/>
        <v/>
      </c>
      <c r="C2021" t="str">
        <f>IF(ESITI_QUESTIONARI!C2021="","",TRIM(ESITI_QUESTIONARI!C2021))</f>
        <v/>
      </c>
      <c r="D2021" t="str">
        <f>IFERROR(UPPER(TRIM(ESITI_QUESTIONARI!U2021)),"")</f>
        <v/>
      </c>
      <c r="E2021" t="str">
        <f>IFERROR(UPPER(TRIM(ESITI_QUESTIONARI!Y2021)),"")</f>
        <v/>
      </c>
      <c r="F2021" t="str">
        <f>IFERROR(UPPER(TRIM(ESITI_QUESTIONARI!AE2021)),"")</f>
        <v/>
      </c>
      <c r="G2021" t="str">
        <f>IFERROR(UPPER(TRIM(ESITI_QUESTIONARI!AI2021)),"")</f>
        <v/>
      </c>
      <c r="H2021" s="8" t="str">
        <f>IF(C2021="","",IF(ISERROR(AVERAGE(ESITI_QUESTIONARI!N2021:T2021,ESITI_QUESTIONARI!V2021:X2021,ESITI_QUESTIONARI!Z2021:AD2021,ESITI_QUESTIONARI!AF2021:AH2021,ESITI_QUESTIONARI!AJ2021:AL2021,ESITI_QUESTIONARI!AN2021,ESITI_QUESTIONARI!AQ2021)),"NON RISPONDE",AVERAGE(ESITI_QUESTIONARI!N2021:T2021,ESITI_QUESTIONARI!V2021:X2021,ESITI_QUESTIONARI!Z2021:AD2021,ESITI_QUESTIONARI!AF2021:AH2021,ESITI_QUESTIONARI!AJ2021:AL2021,ESITI_QUESTIONARI!AN2021,ESITI_QUESTIONARI!AQ2021)))</f>
        <v/>
      </c>
    </row>
    <row r="2022" spans="1:8">
      <c r="A2022" t="str">
        <f>IF(ESITI_QUESTIONARI!A2022="","",TRIM(ESITI_QUESTIONARI!A2022))</f>
        <v/>
      </c>
      <c r="B2022" t="str">
        <f t="shared" si="32"/>
        <v/>
      </c>
      <c r="C2022" t="str">
        <f>IF(ESITI_QUESTIONARI!C2022="","",TRIM(ESITI_QUESTIONARI!C2022))</f>
        <v/>
      </c>
      <c r="D2022" t="str">
        <f>IFERROR(UPPER(TRIM(ESITI_QUESTIONARI!U2022)),"")</f>
        <v/>
      </c>
      <c r="E2022" t="str">
        <f>IFERROR(UPPER(TRIM(ESITI_QUESTIONARI!Y2022)),"")</f>
        <v/>
      </c>
      <c r="F2022" t="str">
        <f>IFERROR(UPPER(TRIM(ESITI_QUESTIONARI!AE2022)),"")</f>
        <v/>
      </c>
      <c r="G2022" t="str">
        <f>IFERROR(UPPER(TRIM(ESITI_QUESTIONARI!AI2022)),"")</f>
        <v/>
      </c>
      <c r="H2022" s="8" t="str">
        <f>IF(C2022="","",IF(ISERROR(AVERAGE(ESITI_QUESTIONARI!N2022:T2022,ESITI_QUESTIONARI!V2022:X2022,ESITI_QUESTIONARI!Z2022:AD2022,ESITI_QUESTIONARI!AF2022:AH2022,ESITI_QUESTIONARI!AJ2022:AL2022,ESITI_QUESTIONARI!AN2022,ESITI_QUESTIONARI!AQ2022)),"NON RISPONDE",AVERAGE(ESITI_QUESTIONARI!N2022:T2022,ESITI_QUESTIONARI!V2022:X2022,ESITI_QUESTIONARI!Z2022:AD2022,ESITI_QUESTIONARI!AF2022:AH2022,ESITI_QUESTIONARI!AJ2022:AL2022,ESITI_QUESTIONARI!AN2022,ESITI_QUESTIONARI!AQ2022)))</f>
        <v/>
      </c>
    </row>
    <row r="2023" spans="1:8">
      <c r="A2023" t="str">
        <f>IF(ESITI_QUESTIONARI!A2023="","",TRIM(ESITI_QUESTIONARI!A2023))</f>
        <v/>
      </c>
      <c r="B2023" t="str">
        <f t="shared" si="32"/>
        <v/>
      </c>
      <c r="C2023" t="str">
        <f>IF(ESITI_QUESTIONARI!C2023="","",TRIM(ESITI_QUESTIONARI!C2023))</f>
        <v/>
      </c>
      <c r="D2023" t="str">
        <f>IFERROR(UPPER(TRIM(ESITI_QUESTIONARI!U2023)),"")</f>
        <v/>
      </c>
      <c r="E2023" t="str">
        <f>IFERROR(UPPER(TRIM(ESITI_QUESTIONARI!Y2023)),"")</f>
        <v/>
      </c>
      <c r="F2023" t="str">
        <f>IFERROR(UPPER(TRIM(ESITI_QUESTIONARI!AE2023)),"")</f>
        <v/>
      </c>
      <c r="G2023" t="str">
        <f>IFERROR(UPPER(TRIM(ESITI_QUESTIONARI!AI2023)),"")</f>
        <v/>
      </c>
      <c r="H2023" s="8" t="str">
        <f>IF(C2023="","",IF(ISERROR(AVERAGE(ESITI_QUESTIONARI!N2023:T2023,ESITI_QUESTIONARI!V2023:X2023,ESITI_QUESTIONARI!Z2023:AD2023,ESITI_QUESTIONARI!AF2023:AH2023,ESITI_QUESTIONARI!AJ2023:AL2023,ESITI_QUESTIONARI!AN2023,ESITI_QUESTIONARI!AQ2023)),"NON RISPONDE",AVERAGE(ESITI_QUESTIONARI!N2023:T2023,ESITI_QUESTIONARI!V2023:X2023,ESITI_QUESTIONARI!Z2023:AD2023,ESITI_QUESTIONARI!AF2023:AH2023,ESITI_QUESTIONARI!AJ2023:AL2023,ESITI_QUESTIONARI!AN2023,ESITI_QUESTIONARI!AQ2023)))</f>
        <v/>
      </c>
    </row>
    <row r="2024" spans="1:8">
      <c r="A2024" t="str">
        <f>IF(ESITI_QUESTIONARI!A2024="","",TRIM(ESITI_QUESTIONARI!A2024))</f>
        <v/>
      </c>
      <c r="B2024" t="str">
        <f t="shared" si="32"/>
        <v/>
      </c>
      <c r="C2024" t="str">
        <f>IF(ESITI_QUESTIONARI!C2024="","",TRIM(ESITI_QUESTIONARI!C2024))</f>
        <v/>
      </c>
      <c r="D2024" t="str">
        <f>IFERROR(UPPER(TRIM(ESITI_QUESTIONARI!U2024)),"")</f>
        <v/>
      </c>
      <c r="E2024" t="str">
        <f>IFERROR(UPPER(TRIM(ESITI_QUESTIONARI!Y2024)),"")</f>
        <v/>
      </c>
      <c r="F2024" t="str">
        <f>IFERROR(UPPER(TRIM(ESITI_QUESTIONARI!AE2024)),"")</f>
        <v/>
      </c>
      <c r="G2024" t="str">
        <f>IFERROR(UPPER(TRIM(ESITI_QUESTIONARI!AI2024)),"")</f>
        <v/>
      </c>
      <c r="H2024" s="8" t="str">
        <f>IF(C2024="","",IF(ISERROR(AVERAGE(ESITI_QUESTIONARI!N2024:T2024,ESITI_QUESTIONARI!V2024:X2024,ESITI_QUESTIONARI!Z2024:AD2024,ESITI_QUESTIONARI!AF2024:AH2024,ESITI_QUESTIONARI!AJ2024:AL2024,ESITI_QUESTIONARI!AN2024,ESITI_QUESTIONARI!AQ2024)),"NON RISPONDE",AVERAGE(ESITI_QUESTIONARI!N2024:T2024,ESITI_QUESTIONARI!V2024:X2024,ESITI_QUESTIONARI!Z2024:AD2024,ESITI_QUESTIONARI!AF2024:AH2024,ESITI_QUESTIONARI!AJ2024:AL2024,ESITI_QUESTIONARI!AN2024,ESITI_QUESTIONARI!AQ2024)))</f>
        <v/>
      </c>
    </row>
    <row r="2025" spans="1:8">
      <c r="A2025" t="str">
        <f>IF(ESITI_QUESTIONARI!A2025="","",TRIM(ESITI_QUESTIONARI!A2025))</f>
        <v/>
      </c>
      <c r="B2025" t="str">
        <f t="shared" si="32"/>
        <v/>
      </c>
      <c r="C2025" t="str">
        <f>IF(ESITI_QUESTIONARI!C2025="","",TRIM(ESITI_QUESTIONARI!C2025))</f>
        <v/>
      </c>
      <c r="D2025" t="str">
        <f>IFERROR(UPPER(TRIM(ESITI_QUESTIONARI!U2025)),"")</f>
        <v/>
      </c>
      <c r="E2025" t="str">
        <f>IFERROR(UPPER(TRIM(ESITI_QUESTIONARI!Y2025)),"")</f>
        <v/>
      </c>
      <c r="F2025" t="str">
        <f>IFERROR(UPPER(TRIM(ESITI_QUESTIONARI!AE2025)),"")</f>
        <v/>
      </c>
      <c r="G2025" t="str">
        <f>IFERROR(UPPER(TRIM(ESITI_QUESTIONARI!AI2025)),"")</f>
        <v/>
      </c>
      <c r="H2025" s="8" t="str">
        <f>IF(C2025="","",IF(ISERROR(AVERAGE(ESITI_QUESTIONARI!N2025:T2025,ESITI_QUESTIONARI!V2025:X2025,ESITI_QUESTIONARI!Z2025:AD2025,ESITI_QUESTIONARI!AF2025:AH2025,ESITI_QUESTIONARI!AJ2025:AL2025,ESITI_QUESTIONARI!AN2025,ESITI_QUESTIONARI!AQ2025)),"NON RISPONDE",AVERAGE(ESITI_QUESTIONARI!N2025:T2025,ESITI_QUESTIONARI!V2025:X2025,ESITI_QUESTIONARI!Z2025:AD2025,ESITI_QUESTIONARI!AF2025:AH2025,ESITI_QUESTIONARI!AJ2025:AL2025,ESITI_QUESTIONARI!AN2025,ESITI_QUESTIONARI!AQ2025)))</f>
        <v/>
      </c>
    </row>
    <row r="2026" spans="1:8">
      <c r="A2026" t="str">
        <f>IF(ESITI_QUESTIONARI!A2026="","",TRIM(ESITI_QUESTIONARI!A2026))</f>
        <v/>
      </c>
      <c r="B2026" t="str">
        <f t="shared" si="32"/>
        <v/>
      </c>
      <c r="C2026" t="str">
        <f>IF(ESITI_QUESTIONARI!C2026="","",TRIM(ESITI_QUESTIONARI!C2026))</f>
        <v/>
      </c>
      <c r="D2026" t="str">
        <f>IFERROR(UPPER(TRIM(ESITI_QUESTIONARI!U2026)),"")</f>
        <v/>
      </c>
      <c r="E2026" t="str">
        <f>IFERROR(UPPER(TRIM(ESITI_QUESTIONARI!Y2026)),"")</f>
        <v/>
      </c>
      <c r="F2026" t="str">
        <f>IFERROR(UPPER(TRIM(ESITI_QUESTIONARI!AE2026)),"")</f>
        <v/>
      </c>
      <c r="G2026" t="str">
        <f>IFERROR(UPPER(TRIM(ESITI_QUESTIONARI!AI2026)),"")</f>
        <v/>
      </c>
      <c r="H2026" s="8" t="str">
        <f>IF(C2026="","",IF(ISERROR(AVERAGE(ESITI_QUESTIONARI!N2026:T2026,ESITI_QUESTIONARI!V2026:X2026,ESITI_QUESTIONARI!Z2026:AD2026,ESITI_QUESTIONARI!AF2026:AH2026,ESITI_QUESTIONARI!AJ2026:AL2026,ESITI_QUESTIONARI!AN2026,ESITI_QUESTIONARI!AQ2026)),"NON RISPONDE",AVERAGE(ESITI_QUESTIONARI!N2026:T2026,ESITI_QUESTIONARI!V2026:X2026,ESITI_QUESTIONARI!Z2026:AD2026,ESITI_QUESTIONARI!AF2026:AH2026,ESITI_QUESTIONARI!AJ2026:AL2026,ESITI_QUESTIONARI!AN2026,ESITI_QUESTIONARI!AQ2026)))</f>
        <v/>
      </c>
    </row>
    <row r="2027" spans="1:8">
      <c r="A2027" t="str">
        <f>IF(ESITI_QUESTIONARI!A2027="","",TRIM(ESITI_QUESTIONARI!A2027))</f>
        <v/>
      </c>
      <c r="B2027" t="str">
        <f t="shared" si="32"/>
        <v/>
      </c>
      <c r="C2027" t="str">
        <f>IF(ESITI_QUESTIONARI!C2027="","",TRIM(ESITI_QUESTIONARI!C2027))</f>
        <v/>
      </c>
      <c r="D2027" t="str">
        <f>IFERROR(UPPER(TRIM(ESITI_QUESTIONARI!U2027)),"")</f>
        <v/>
      </c>
      <c r="E2027" t="str">
        <f>IFERROR(UPPER(TRIM(ESITI_QUESTIONARI!Y2027)),"")</f>
        <v/>
      </c>
      <c r="F2027" t="str">
        <f>IFERROR(UPPER(TRIM(ESITI_QUESTIONARI!AE2027)),"")</f>
        <v/>
      </c>
      <c r="G2027" t="str">
        <f>IFERROR(UPPER(TRIM(ESITI_QUESTIONARI!AI2027)),"")</f>
        <v/>
      </c>
      <c r="H2027" s="8" t="str">
        <f>IF(C2027="","",IF(ISERROR(AVERAGE(ESITI_QUESTIONARI!N2027:T2027,ESITI_QUESTIONARI!V2027:X2027,ESITI_QUESTIONARI!Z2027:AD2027,ESITI_QUESTIONARI!AF2027:AH2027,ESITI_QUESTIONARI!AJ2027:AL2027,ESITI_QUESTIONARI!AN2027,ESITI_QUESTIONARI!AQ2027)),"NON RISPONDE",AVERAGE(ESITI_QUESTIONARI!N2027:T2027,ESITI_QUESTIONARI!V2027:X2027,ESITI_QUESTIONARI!Z2027:AD2027,ESITI_QUESTIONARI!AF2027:AH2027,ESITI_QUESTIONARI!AJ2027:AL2027,ESITI_QUESTIONARI!AN2027,ESITI_QUESTIONARI!AQ2027)))</f>
        <v/>
      </c>
    </row>
    <row r="2028" spans="1:8">
      <c r="A2028" t="str">
        <f>IF(ESITI_QUESTIONARI!A2028="","",TRIM(ESITI_QUESTIONARI!A2028))</f>
        <v/>
      </c>
      <c r="B2028" t="str">
        <f t="shared" si="32"/>
        <v/>
      </c>
      <c r="C2028" t="str">
        <f>IF(ESITI_QUESTIONARI!C2028="","",TRIM(ESITI_QUESTIONARI!C2028))</f>
        <v/>
      </c>
      <c r="D2028" t="str">
        <f>IFERROR(UPPER(TRIM(ESITI_QUESTIONARI!U2028)),"")</f>
        <v/>
      </c>
      <c r="E2028" t="str">
        <f>IFERROR(UPPER(TRIM(ESITI_QUESTIONARI!Y2028)),"")</f>
        <v/>
      </c>
      <c r="F2028" t="str">
        <f>IFERROR(UPPER(TRIM(ESITI_QUESTIONARI!AE2028)),"")</f>
        <v/>
      </c>
      <c r="G2028" t="str">
        <f>IFERROR(UPPER(TRIM(ESITI_QUESTIONARI!AI2028)),"")</f>
        <v/>
      </c>
      <c r="H2028" s="8" t="str">
        <f>IF(C2028="","",IF(ISERROR(AVERAGE(ESITI_QUESTIONARI!N2028:T2028,ESITI_QUESTIONARI!V2028:X2028,ESITI_QUESTIONARI!Z2028:AD2028,ESITI_QUESTIONARI!AF2028:AH2028,ESITI_QUESTIONARI!AJ2028:AL2028,ESITI_QUESTIONARI!AN2028,ESITI_QUESTIONARI!AQ2028)),"NON RISPONDE",AVERAGE(ESITI_QUESTIONARI!N2028:T2028,ESITI_QUESTIONARI!V2028:X2028,ESITI_QUESTIONARI!Z2028:AD2028,ESITI_QUESTIONARI!AF2028:AH2028,ESITI_QUESTIONARI!AJ2028:AL2028,ESITI_QUESTIONARI!AN2028,ESITI_QUESTIONARI!AQ2028)))</f>
        <v/>
      </c>
    </row>
    <row r="2029" spans="1:8">
      <c r="A2029" t="str">
        <f>IF(ESITI_QUESTIONARI!A2029="","",TRIM(ESITI_QUESTIONARI!A2029))</f>
        <v/>
      </c>
      <c r="B2029" t="str">
        <f t="shared" si="32"/>
        <v/>
      </c>
      <c r="C2029" t="str">
        <f>IF(ESITI_QUESTIONARI!C2029="","",TRIM(ESITI_QUESTIONARI!C2029))</f>
        <v/>
      </c>
      <c r="D2029" t="str">
        <f>IFERROR(UPPER(TRIM(ESITI_QUESTIONARI!U2029)),"")</f>
        <v/>
      </c>
      <c r="E2029" t="str">
        <f>IFERROR(UPPER(TRIM(ESITI_QUESTIONARI!Y2029)),"")</f>
        <v/>
      </c>
      <c r="F2029" t="str">
        <f>IFERROR(UPPER(TRIM(ESITI_QUESTIONARI!AE2029)),"")</f>
        <v/>
      </c>
      <c r="G2029" t="str">
        <f>IFERROR(UPPER(TRIM(ESITI_QUESTIONARI!AI2029)),"")</f>
        <v/>
      </c>
      <c r="H2029" s="8" t="str">
        <f>IF(C2029="","",IF(ISERROR(AVERAGE(ESITI_QUESTIONARI!N2029:T2029,ESITI_QUESTIONARI!V2029:X2029,ESITI_QUESTIONARI!Z2029:AD2029,ESITI_QUESTIONARI!AF2029:AH2029,ESITI_QUESTIONARI!AJ2029:AL2029,ESITI_QUESTIONARI!AN2029,ESITI_QUESTIONARI!AQ2029)),"NON RISPONDE",AVERAGE(ESITI_QUESTIONARI!N2029:T2029,ESITI_QUESTIONARI!V2029:X2029,ESITI_QUESTIONARI!Z2029:AD2029,ESITI_QUESTIONARI!AF2029:AH2029,ESITI_QUESTIONARI!AJ2029:AL2029,ESITI_QUESTIONARI!AN2029,ESITI_QUESTIONARI!AQ2029)))</f>
        <v/>
      </c>
    </row>
    <row r="2030" spans="1:8">
      <c r="A2030" t="str">
        <f>IF(ESITI_QUESTIONARI!A2030="","",TRIM(ESITI_QUESTIONARI!A2030))</f>
        <v/>
      </c>
      <c r="B2030" t="str">
        <f t="shared" si="32"/>
        <v/>
      </c>
      <c r="C2030" t="str">
        <f>IF(ESITI_QUESTIONARI!C2030="","",TRIM(ESITI_QUESTIONARI!C2030))</f>
        <v/>
      </c>
      <c r="D2030" t="str">
        <f>IFERROR(UPPER(TRIM(ESITI_QUESTIONARI!U2030)),"")</f>
        <v/>
      </c>
      <c r="E2030" t="str">
        <f>IFERROR(UPPER(TRIM(ESITI_QUESTIONARI!Y2030)),"")</f>
        <v/>
      </c>
      <c r="F2030" t="str">
        <f>IFERROR(UPPER(TRIM(ESITI_QUESTIONARI!AE2030)),"")</f>
        <v/>
      </c>
      <c r="G2030" t="str">
        <f>IFERROR(UPPER(TRIM(ESITI_QUESTIONARI!AI2030)),"")</f>
        <v/>
      </c>
      <c r="H2030" s="8" t="str">
        <f>IF(C2030="","",IF(ISERROR(AVERAGE(ESITI_QUESTIONARI!N2030:T2030,ESITI_QUESTIONARI!V2030:X2030,ESITI_QUESTIONARI!Z2030:AD2030,ESITI_QUESTIONARI!AF2030:AH2030,ESITI_QUESTIONARI!AJ2030:AL2030,ESITI_QUESTIONARI!AN2030,ESITI_QUESTIONARI!AQ2030)),"NON RISPONDE",AVERAGE(ESITI_QUESTIONARI!N2030:T2030,ESITI_QUESTIONARI!V2030:X2030,ESITI_QUESTIONARI!Z2030:AD2030,ESITI_QUESTIONARI!AF2030:AH2030,ESITI_QUESTIONARI!AJ2030:AL2030,ESITI_QUESTIONARI!AN2030,ESITI_QUESTIONARI!AQ2030)))</f>
        <v/>
      </c>
    </row>
    <row r="2031" spans="1:8">
      <c r="A2031" t="str">
        <f>IF(ESITI_QUESTIONARI!A2031="","",TRIM(ESITI_QUESTIONARI!A2031))</f>
        <v/>
      </c>
      <c r="B2031" t="str">
        <f t="shared" si="32"/>
        <v/>
      </c>
      <c r="C2031" t="str">
        <f>IF(ESITI_QUESTIONARI!C2031="","",TRIM(ESITI_QUESTIONARI!C2031))</f>
        <v/>
      </c>
      <c r="D2031" t="str">
        <f>IFERROR(UPPER(TRIM(ESITI_QUESTIONARI!U2031)),"")</f>
        <v/>
      </c>
      <c r="E2031" t="str">
        <f>IFERROR(UPPER(TRIM(ESITI_QUESTIONARI!Y2031)),"")</f>
        <v/>
      </c>
      <c r="F2031" t="str">
        <f>IFERROR(UPPER(TRIM(ESITI_QUESTIONARI!AE2031)),"")</f>
        <v/>
      </c>
      <c r="G2031" t="str">
        <f>IFERROR(UPPER(TRIM(ESITI_QUESTIONARI!AI2031)),"")</f>
        <v/>
      </c>
      <c r="H2031" s="8" t="str">
        <f>IF(C2031="","",IF(ISERROR(AVERAGE(ESITI_QUESTIONARI!N2031:T2031,ESITI_QUESTIONARI!V2031:X2031,ESITI_QUESTIONARI!Z2031:AD2031,ESITI_QUESTIONARI!AF2031:AH2031,ESITI_QUESTIONARI!AJ2031:AL2031,ESITI_QUESTIONARI!AN2031,ESITI_QUESTIONARI!AQ2031)),"NON RISPONDE",AVERAGE(ESITI_QUESTIONARI!N2031:T2031,ESITI_QUESTIONARI!V2031:X2031,ESITI_QUESTIONARI!Z2031:AD2031,ESITI_QUESTIONARI!AF2031:AH2031,ESITI_QUESTIONARI!AJ2031:AL2031,ESITI_QUESTIONARI!AN2031,ESITI_QUESTIONARI!AQ2031)))</f>
        <v/>
      </c>
    </row>
    <row r="2032" spans="1:8">
      <c r="A2032" t="str">
        <f>IF(ESITI_QUESTIONARI!A2032="","",TRIM(ESITI_QUESTIONARI!A2032))</f>
        <v/>
      </c>
      <c r="B2032" t="str">
        <f t="shared" si="32"/>
        <v/>
      </c>
      <c r="C2032" t="str">
        <f>IF(ESITI_QUESTIONARI!C2032="","",TRIM(ESITI_QUESTIONARI!C2032))</f>
        <v/>
      </c>
      <c r="D2032" t="str">
        <f>IFERROR(UPPER(TRIM(ESITI_QUESTIONARI!U2032)),"")</f>
        <v/>
      </c>
      <c r="E2032" t="str">
        <f>IFERROR(UPPER(TRIM(ESITI_QUESTIONARI!Y2032)),"")</f>
        <v/>
      </c>
      <c r="F2032" t="str">
        <f>IFERROR(UPPER(TRIM(ESITI_QUESTIONARI!AE2032)),"")</f>
        <v/>
      </c>
      <c r="G2032" t="str">
        <f>IFERROR(UPPER(TRIM(ESITI_QUESTIONARI!AI2032)),"")</f>
        <v/>
      </c>
      <c r="H2032" s="8" t="str">
        <f>IF(C2032="","",IF(ISERROR(AVERAGE(ESITI_QUESTIONARI!N2032:T2032,ESITI_QUESTIONARI!V2032:X2032,ESITI_QUESTIONARI!Z2032:AD2032,ESITI_QUESTIONARI!AF2032:AH2032,ESITI_QUESTIONARI!AJ2032:AL2032,ESITI_QUESTIONARI!AN2032,ESITI_QUESTIONARI!AQ2032)),"NON RISPONDE",AVERAGE(ESITI_QUESTIONARI!N2032:T2032,ESITI_QUESTIONARI!V2032:X2032,ESITI_QUESTIONARI!Z2032:AD2032,ESITI_QUESTIONARI!AF2032:AH2032,ESITI_QUESTIONARI!AJ2032:AL2032,ESITI_QUESTIONARI!AN2032,ESITI_QUESTIONARI!AQ2032)))</f>
        <v/>
      </c>
    </row>
    <row r="2033" spans="1:8">
      <c r="A2033" t="str">
        <f>IF(ESITI_QUESTIONARI!A2033="","",TRIM(ESITI_QUESTIONARI!A2033))</f>
        <v/>
      </c>
      <c r="B2033" t="str">
        <f t="shared" si="32"/>
        <v/>
      </c>
      <c r="C2033" t="str">
        <f>IF(ESITI_QUESTIONARI!C2033="","",TRIM(ESITI_QUESTIONARI!C2033))</f>
        <v/>
      </c>
      <c r="D2033" t="str">
        <f>IFERROR(UPPER(TRIM(ESITI_QUESTIONARI!U2033)),"")</f>
        <v/>
      </c>
      <c r="E2033" t="str">
        <f>IFERROR(UPPER(TRIM(ESITI_QUESTIONARI!Y2033)),"")</f>
        <v/>
      </c>
      <c r="F2033" t="str">
        <f>IFERROR(UPPER(TRIM(ESITI_QUESTIONARI!AE2033)),"")</f>
        <v/>
      </c>
      <c r="G2033" t="str">
        <f>IFERROR(UPPER(TRIM(ESITI_QUESTIONARI!AI2033)),"")</f>
        <v/>
      </c>
      <c r="H2033" s="8" t="str">
        <f>IF(C2033="","",IF(ISERROR(AVERAGE(ESITI_QUESTIONARI!N2033:T2033,ESITI_QUESTIONARI!V2033:X2033,ESITI_QUESTIONARI!Z2033:AD2033,ESITI_QUESTIONARI!AF2033:AH2033,ESITI_QUESTIONARI!AJ2033:AL2033,ESITI_QUESTIONARI!AN2033,ESITI_QUESTIONARI!AQ2033)),"NON RISPONDE",AVERAGE(ESITI_QUESTIONARI!N2033:T2033,ESITI_QUESTIONARI!V2033:X2033,ESITI_QUESTIONARI!Z2033:AD2033,ESITI_QUESTIONARI!AF2033:AH2033,ESITI_QUESTIONARI!AJ2033:AL2033,ESITI_QUESTIONARI!AN2033,ESITI_QUESTIONARI!AQ2033)))</f>
        <v/>
      </c>
    </row>
    <row r="2034" spans="1:8">
      <c r="A2034" t="str">
        <f>IF(ESITI_QUESTIONARI!A2034="","",TRIM(ESITI_QUESTIONARI!A2034))</f>
        <v/>
      </c>
      <c r="B2034" t="str">
        <f t="shared" si="32"/>
        <v/>
      </c>
      <c r="C2034" t="str">
        <f>IF(ESITI_QUESTIONARI!C2034="","",TRIM(ESITI_QUESTIONARI!C2034))</f>
        <v/>
      </c>
      <c r="D2034" t="str">
        <f>IFERROR(UPPER(TRIM(ESITI_QUESTIONARI!U2034)),"")</f>
        <v/>
      </c>
      <c r="E2034" t="str">
        <f>IFERROR(UPPER(TRIM(ESITI_QUESTIONARI!Y2034)),"")</f>
        <v/>
      </c>
      <c r="F2034" t="str">
        <f>IFERROR(UPPER(TRIM(ESITI_QUESTIONARI!AE2034)),"")</f>
        <v/>
      </c>
      <c r="G2034" t="str">
        <f>IFERROR(UPPER(TRIM(ESITI_QUESTIONARI!AI2034)),"")</f>
        <v/>
      </c>
      <c r="H2034" s="8" t="str">
        <f>IF(C2034="","",IF(ISERROR(AVERAGE(ESITI_QUESTIONARI!N2034:T2034,ESITI_QUESTIONARI!V2034:X2034,ESITI_QUESTIONARI!Z2034:AD2034,ESITI_QUESTIONARI!AF2034:AH2034,ESITI_QUESTIONARI!AJ2034:AL2034,ESITI_QUESTIONARI!AN2034,ESITI_QUESTIONARI!AQ2034)),"NON RISPONDE",AVERAGE(ESITI_QUESTIONARI!N2034:T2034,ESITI_QUESTIONARI!V2034:X2034,ESITI_QUESTIONARI!Z2034:AD2034,ESITI_QUESTIONARI!AF2034:AH2034,ESITI_QUESTIONARI!AJ2034:AL2034,ESITI_QUESTIONARI!AN2034,ESITI_QUESTIONARI!AQ2034)))</f>
        <v/>
      </c>
    </row>
    <row r="2035" spans="1:8">
      <c r="A2035" t="str">
        <f>IF(ESITI_QUESTIONARI!A2035="","",TRIM(ESITI_QUESTIONARI!A2035))</f>
        <v/>
      </c>
      <c r="B2035" t="str">
        <f t="shared" si="32"/>
        <v/>
      </c>
      <c r="C2035" t="str">
        <f>IF(ESITI_QUESTIONARI!C2035="","",TRIM(ESITI_QUESTIONARI!C2035))</f>
        <v/>
      </c>
      <c r="D2035" t="str">
        <f>IFERROR(UPPER(TRIM(ESITI_QUESTIONARI!U2035)),"")</f>
        <v/>
      </c>
      <c r="E2035" t="str">
        <f>IFERROR(UPPER(TRIM(ESITI_QUESTIONARI!Y2035)),"")</f>
        <v/>
      </c>
      <c r="F2035" t="str">
        <f>IFERROR(UPPER(TRIM(ESITI_QUESTIONARI!AE2035)),"")</f>
        <v/>
      </c>
      <c r="G2035" t="str">
        <f>IFERROR(UPPER(TRIM(ESITI_QUESTIONARI!AI2035)),"")</f>
        <v/>
      </c>
      <c r="H2035" s="8" t="str">
        <f>IF(C2035="","",IF(ISERROR(AVERAGE(ESITI_QUESTIONARI!N2035:T2035,ESITI_QUESTIONARI!V2035:X2035,ESITI_QUESTIONARI!Z2035:AD2035,ESITI_QUESTIONARI!AF2035:AH2035,ESITI_QUESTIONARI!AJ2035:AL2035,ESITI_QUESTIONARI!AN2035,ESITI_QUESTIONARI!AQ2035)),"NON RISPONDE",AVERAGE(ESITI_QUESTIONARI!N2035:T2035,ESITI_QUESTIONARI!V2035:X2035,ESITI_QUESTIONARI!Z2035:AD2035,ESITI_QUESTIONARI!AF2035:AH2035,ESITI_QUESTIONARI!AJ2035:AL2035,ESITI_QUESTIONARI!AN2035,ESITI_QUESTIONARI!AQ2035)))</f>
        <v/>
      </c>
    </row>
    <row r="2036" spans="1:8">
      <c r="A2036" t="str">
        <f>IF(ESITI_QUESTIONARI!A2036="","",TRIM(ESITI_QUESTIONARI!A2036))</f>
        <v/>
      </c>
      <c r="B2036" t="str">
        <f t="shared" si="32"/>
        <v/>
      </c>
      <c r="C2036" t="str">
        <f>IF(ESITI_QUESTIONARI!C2036="","",TRIM(ESITI_QUESTIONARI!C2036))</f>
        <v/>
      </c>
      <c r="D2036" t="str">
        <f>IFERROR(UPPER(TRIM(ESITI_QUESTIONARI!U2036)),"")</f>
        <v/>
      </c>
      <c r="E2036" t="str">
        <f>IFERROR(UPPER(TRIM(ESITI_QUESTIONARI!Y2036)),"")</f>
        <v/>
      </c>
      <c r="F2036" t="str">
        <f>IFERROR(UPPER(TRIM(ESITI_QUESTIONARI!AE2036)),"")</f>
        <v/>
      </c>
      <c r="G2036" t="str">
        <f>IFERROR(UPPER(TRIM(ESITI_QUESTIONARI!AI2036)),"")</f>
        <v/>
      </c>
      <c r="H2036" s="8" t="str">
        <f>IF(C2036="","",IF(ISERROR(AVERAGE(ESITI_QUESTIONARI!N2036:T2036,ESITI_QUESTIONARI!V2036:X2036,ESITI_QUESTIONARI!Z2036:AD2036,ESITI_QUESTIONARI!AF2036:AH2036,ESITI_QUESTIONARI!AJ2036:AL2036,ESITI_QUESTIONARI!AN2036,ESITI_QUESTIONARI!AQ2036)),"NON RISPONDE",AVERAGE(ESITI_QUESTIONARI!N2036:T2036,ESITI_QUESTIONARI!V2036:X2036,ESITI_QUESTIONARI!Z2036:AD2036,ESITI_QUESTIONARI!AF2036:AH2036,ESITI_QUESTIONARI!AJ2036:AL2036,ESITI_QUESTIONARI!AN2036,ESITI_QUESTIONARI!AQ2036)))</f>
        <v/>
      </c>
    </row>
    <row r="2037" spans="1:8">
      <c r="A2037" t="str">
        <f>IF(ESITI_QUESTIONARI!A2037="","",TRIM(ESITI_QUESTIONARI!A2037))</f>
        <v/>
      </c>
      <c r="B2037" t="str">
        <f t="shared" si="32"/>
        <v/>
      </c>
      <c r="C2037" t="str">
        <f>IF(ESITI_QUESTIONARI!C2037="","",TRIM(ESITI_QUESTIONARI!C2037))</f>
        <v/>
      </c>
      <c r="D2037" t="str">
        <f>IFERROR(UPPER(TRIM(ESITI_QUESTIONARI!U2037)),"")</f>
        <v/>
      </c>
      <c r="E2037" t="str">
        <f>IFERROR(UPPER(TRIM(ESITI_QUESTIONARI!Y2037)),"")</f>
        <v/>
      </c>
      <c r="F2037" t="str">
        <f>IFERROR(UPPER(TRIM(ESITI_QUESTIONARI!AE2037)),"")</f>
        <v/>
      </c>
      <c r="G2037" t="str">
        <f>IFERROR(UPPER(TRIM(ESITI_QUESTIONARI!AI2037)),"")</f>
        <v/>
      </c>
      <c r="H2037" s="8" t="str">
        <f>IF(C2037="","",IF(ISERROR(AVERAGE(ESITI_QUESTIONARI!N2037:T2037,ESITI_QUESTIONARI!V2037:X2037,ESITI_QUESTIONARI!Z2037:AD2037,ESITI_QUESTIONARI!AF2037:AH2037,ESITI_QUESTIONARI!AJ2037:AL2037,ESITI_QUESTIONARI!AN2037,ESITI_QUESTIONARI!AQ2037)),"NON RISPONDE",AVERAGE(ESITI_QUESTIONARI!N2037:T2037,ESITI_QUESTIONARI!V2037:X2037,ESITI_QUESTIONARI!Z2037:AD2037,ESITI_QUESTIONARI!AF2037:AH2037,ESITI_QUESTIONARI!AJ2037:AL2037,ESITI_QUESTIONARI!AN2037,ESITI_QUESTIONARI!AQ2037)))</f>
        <v/>
      </c>
    </row>
    <row r="2038" spans="1:8">
      <c r="A2038" t="str">
        <f>IF(ESITI_QUESTIONARI!A2038="","",TRIM(ESITI_QUESTIONARI!A2038))</f>
        <v/>
      </c>
      <c r="B2038" t="str">
        <f t="shared" si="32"/>
        <v/>
      </c>
      <c r="C2038" t="str">
        <f>IF(ESITI_QUESTIONARI!C2038="","",TRIM(ESITI_QUESTIONARI!C2038))</f>
        <v/>
      </c>
      <c r="D2038" t="str">
        <f>IFERROR(UPPER(TRIM(ESITI_QUESTIONARI!U2038)),"")</f>
        <v/>
      </c>
      <c r="E2038" t="str">
        <f>IFERROR(UPPER(TRIM(ESITI_QUESTIONARI!Y2038)),"")</f>
        <v/>
      </c>
      <c r="F2038" t="str">
        <f>IFERROR(UPPER(TRIM(ESITI_QUESTIONARI!AE2038)),"")</f>
        <v/>
      </c>
      <c r="G2038" t="str">
        <f>IFERROR(UPPER(TRIM(ESITI_QUESTIONARI!AI2038)),"")</f>
        <v/>
      </c>
      <c r="H2038" s="8" t="str">
        <f>IF(C2038="","",IF(ISERROR(AVERAGE(ESITI_QUESTIONARI!N2038:T2038,ESITI_QUESTIONARI!V2038:X2038,ESITI_QUESTIONARI!Z2038:AD2038,ESITI_QUESTIONARI!AF2038:AH2038,ESITI_QUESTIONARI!AJ2038:AL2038,ESITI_QUESTIONARI!AN2038,ESITI_QUESTIONARI!AQ2038)),"NON RISPONDE",AVERAGE(ESITI_QUESTIONARI!N2038:T2038,ESITI_QUESTIONARI!V2038:X2038,ESITI_QUESTIONARI!Z2038:AD2038,ESITI_QUESTIONARI!AF2038:AH2038,ESITI_QUESTIONARI!AJ2038:AL2038,ESITI_QUESTIONARI!AN2038,ESITI_QUESTIONARI!AQ2038)))</f>
        <v/>
      </c>
    </row>
    <row r="2039" spans="1:8">
      <c r="A2039" t="str">
        <f>IF(ESITI_QUESTIONARI!A2039="","",TRIM(ESITI_QUESTIONARI!A2039))</f>
        <v/>
      </c>
      <c r="B2039" t="str">
        <f t="shared" si="32"/>
        <v/>
      </c>
      <c r="C2039" t="str">
        <f>IF(ESITI_QUESTIONARI!C2039="","",TRIM(ESITI_QUESTIONARI!C2039))</f>
        <v/>
      </c>
      <c r="D2039" t="str">
        <f>IFERROR(UPPER(TRIM(ESITI_QUESTIONARI!U2039)),"")</f>
        <v/>
      </c>
      <c r="E2039" t="str">
        <f>IFERROR(UPPER(TRIM(ESITI_QUESTIONARI!Y2039)),"")</f>
        <v/>
      </c>
      <c r="F2039" t="str">
        <f>IFERROR(UPPER(TRIM(ESITI_QUESTIONARI!AE2039)),"")</f>
        <v/>
      </c>
      <c r="G2039" t="str">
        <f>IFERROR(UPPER(TRIM(ESITI_QUESTIONARI!AI2039)),"")</f>
        <v/>
      </c>
      <c r="H2039" s="8" t="str">
        <f>IF(C2039="","",IF(ISERROR(AVERAGE(ESITI_QUESTIONARI!N2039:T2039,ESITI_QUESTIONARI!V2039:X2039,ESITI_QUESTIONARI!Z2039:AD2039,ESITI_QUESTIONARI!AF2039:AH2039,ESITI_QUESTIONARI!AJ2039:AL2039,ESITI_QUESTIONARI!AN2039,ESITI_QUESTIONARI!AQ2039)),"NON RISPONDE",AVERAGE(ESITI_QUESTIONARI!N2039:T2039,ESITI_QUESTIONARI!V2039:X2039,ESITI_QUESTIONARI!Z2039:AD2039,ESITI_QUESTIONARI!AF2039:AH2039,ESITI_QUESTIONARI!AJ2039:AL2039,ESITI_QUESTIONARI!AN2039,ESITI_QUESTIONARI!AQ2039)))</f>
        <v/>
      </c>
    </row>
    <row r="2040" spans="1:8">
      <c r="A2040" t="str">
        <f>IF(ESITI_QUESTIONARI!A2040="","",TRIM(ESITI_QUESTIONARI!A2040))</f>
        <v/>
      </c>
      <c r="B2040" t="str">
        <f t="shared" si="32"/>
        <v/>
      </c>
      <c r="C2040" t="str">
        <f>IF(ESITI_QUESTIONARI!C2040="","",TRIM(ESITI_QUESTIONARI!C2040))</f>
        <v/>
      </c>
      <c r="D2040" t="str">
        <f>IFERROR(UPPER(TRIM(ESITI_QUESTIONARI!U2040)),"")</f>
        <v/>
      </c>
      <c r="E2040" t="str">
        <f>IFERROR(UPPER(TRIM(ESITI_QUESTIONARI!Y2040)),"")</f>
        <v/>
      </c>
      <c r="F2040" t="str">
        <f>IFERROR(UPPER(TRIM(ESITI_QUESTIONARI!AE2040)),"")</f>
        <v/>
      </c>
      <c r="G2040" t="str">
        <f>IFERROR(UPPER(TRIM(ESITI_QUESTIONARI!AI2040)),"")</f>
        <v/>
      </c>
      <c r="H2040" s="8" t="str">
        <f>IF(C2040="","",IF(ISERROR(AVERAGE(ESITI_QUESTIONARI!N2040:T2040,ESITI_QUESTIONARI!V2040:X2040,ESITI_QUESTIONARI!Z2040:AD2040,ESITI_QUESTIONARI!AF2040:AH2040,ESITI_QUESTIONARI!AJ2040:AL2040,ESITI_QUESTIONARI!AN2040,ESITI_QUESTIONARI!AQ2040)),"NON RISPONDE",AVERAGE(ESITI_QUESTIONARI!N2040:T2040,ESITI_QUESTIONARI!V2040:X2040,ESITI_QUESTIONARI!Z2040:AD2040,ESITI_QUESTIONARI!AF2040:AH2040,ESITI_QUESTIONARI!AJ2040:AL2040,ESITI_QUESTIONARI!AN2040,ESITI_QUESTIONARI!AQ2040)))</f>
        <v/>
      </c>
    </row>
    <row r="2041" spans="1:8">
      <c r="A2041" t="str">
        <f>IF(ESITI_QUESTIONARI!A2041="","",TRIM(ESITI_QUESTIONARI!A2041))</f>
        <v/>
      </c>
      <c r="B2041" t="str">
        <f t="shared" si="32"/>
        <v/>
      </c>
      <c r="C2041" t="str">
        <f>IF(ESITI_QUESTIONARI!C2041="","",TRIM(ESITI_QUESTIONARI!C2041))</f>
        <v/>
      </c>
      <c r="D2041" t="str">
        <f>IFERROR(UPPER(TRIM(ESITI_QUESTIONARI!U2041)),"")</f>
        <v/>
      </c>
      <c r="E2041" t="str">
        <f>IFERROR(UPPER(TRIM(ESITI_QUESTIONARI!Y2041)),"")</f>
        <v/>
      </c>
      <c r="F2041" t="str">
        <f>IFERROR(UPPER(TRIM(ESITI_QUESTIONARI!AE2041)),"")</f>
        <v/>
      </c>
      <c r="G2041" t="str">
        <f>IFERROR(UPPER(TRIM(ESITI_QUESTIONARI!AI2041)),"")</f>
        <v/>
      </c>
      <c r="H2041" s="8" t="str">
        <f>IF(C2041="","",IF(ISERROR(AVERAGE(ESITI_QUESTIONARI!N2041:T2041,ESITI_QUESTIONARI!V2041:X2041,ESITI_QUESTIONARI!Z2041:AD2041,ESITI_QUESTIONARI!AF2041:AH2041,ESITI_QUESTIONARI!AJ2041:AL2041,ESITI_QUESTIONARI!AN2041,ESITI_QUESTIONARI!AQ2041)),"NON RISPONDE",AVERAGE(ESITI_QUESTIONARI!N2041:T2041,ESITI_QUESTIONARI!V2041:X2041,ESITI_QUESTIONARI!Z2041:AD2041,ESITI_QUESTIONARI!AF2041:AH2041,ESITI_QUESTIONARI!AJ2041:AL2041,ESITI_QUESTIONARI!AN2041,ESITI_QUESTIONARI!AQ2041)))</f>
        <v/>
      </c>
    </row>
    <row r="2042" spans="1:8">
      <c r="A2042" t="str">
        <f>IF(ESITI_QUESTIONARI!A2042="","",TRIM(ESITI_QUESTIONARI!A2042))</f>
        <v/>
      </c>
      <c r="B2042" t="str">
        <f t="shared" si="32"/>
        <v/>
      </c>
      <c r="C2042" t="str">
        <f>IF(ESITI_QUESTIONARI!C2042="","",TRIM(ESITI_QUESTIONARI!C2042))</f>
        <v/>
      </c>
      <c r="D2042" t="str">
        <f>IFERROR(UPPER(TRIM(ESITI_QUESTIONARI!U2042)),"")</f>
        <v/>
      </c>
      <c r="E2042" t="str">
        <f>IFERROR(UPPER(TRIM(ESITI_QUESTIONARI!Y2042)),"")</f>
        <v/>
      </c>
      <c r="F2042" t="str">
        <f>IFERROR(UPPER(TRIM(ESITI_QUESTIONARI!AE2042)),"")</f>
        <v/>
      </c>
      <c r="G2042" t="str">
        <f>IFERROR(UPPER(TRIM(ESITI_QUESTIONARI!AI2042)),"")</f>
        <v/>
      </c>
      <c r="H2042" s="8" t="str">
        <f>IF(C2042="","",IF(ISERROR(AVERAGE(ESITI_QUESTIONARI!N2042:T2042,ESITI_QUESTIONARI!V2042:X2042,ESITI_QUESTIONARI!Z2042:AD2042,ESITI_QUESTIONARI!AF2042:AH2042,ESITI_QUESTIONARI!AJ2042:AL2042,ESITI_QUESTIONARI!AN2042,ESITI_QUESTIONARI!AQ2042)),"NON RISPONDE",AVERAGE(ESITI_QUESTIONARI!N2042:T2042,ESITI_QUESTIONARI!V2042:X2042,ESITI_QUESTIONARI!Z2042:AD2042,ESITI_QUESTIONARI!AF2042:AH2042,ESITI_QUESTIONARI!AJ2042:AL2042,ESITI_QUESTIONARI!AN2042,ESITI_QUESTIONARI!AQ2042)))</f>
        <v/>
      </c>
    </row>
    <row r="2043" spans="1:8">
      <c r="A2043" t="str">
        <f>IF(ESITI_QUESTIONARI!A2043="","",TRIM(ESITI_QUESTIONARI!A2043))</f>
        <v/>
      </c>
      <c r="B2043" t="str">
        <f t="shared" si="32"/>
        <v/>
      </c>
      <c r="C2043" t="str">
        <f>IF(ESITI_QUESTIONARI!C2043="","",TRIM(ESITI_QUESTIONARI!C2043))</f>
        <v/>
      </c>
      <c r="D2043" t="str">
        <f>IFERROR(UPPER(TRIM(ESITI_QUESTIONARI!U2043)),"")</f>
        <v/>
      </c>
      <c r="E2043" t="str">
        <f>IFERROR(UPPER(TRIM(ESITI_QUESTIONARI!Y2043)),"")</f>
        <v/>
      </c>
      <c r="F2043" t="str">
        <f>IFERROR(UPPER(TRIM(ESITI_QUESTIONARI!AE2043)),"")</f>
        <v/>
      </c>
      <c r="G2043" t="str">
        <f>IFERROR(UPPER(TRIM(ESITI_QUESTIONARI!AI2043)),"")</f>
        <v/>
      </c>
      <c r="H2043" s="8" t="str">
        <f>IF(C2043="","",IF(ISERROR(AVERAGE(ESITI_QUESTIONARI!N2043:T2043,ESITI_QUESTIONARI!V2043:X2043,ESITI_QUESTIONARI!Z2043:AD2043,ESITI_QUESTIONARI!AF2043:AH2043,ESITI_QUESTIONARI!AJ2043:AL2043,ESITI_QUESTIONARI!AN2043,ESITI_QUESTIONARI!AQ2043)),"NON RISPONDE",AVERAGE(ESITI_QUESTIONARI!N2043:T2043,ESITI_QUESTIONARI!V2043:X2043,ESITI_QUESTIONARI!Z2043:AD2043,ESITI_QUESTIONARI!AF2043:AH2043,ESITI_QUESTIONARI!AJ2043:AL2043,ESITI_QUESTIONARI!AN2043,ESITI_QUESTIONARI!AQ2043)))</f>
        <v/>
      </c>
    </row>
    <row r="2044" spans="1:8">
      <c r="A2044" t="str">
        <f>IF(ESITI_QUESTIONARI!A2044="","",TRIM(ESITI_QUESTIONARI!A2044))</f>
        <v/>
      </c>
      <c r="B2044" t="str">
        <f t="shared" si="32"/>
        <v/>
      </c>
      <c r="C2044" t="str">
        <f>IF(ESITI_QUESTIONARI!C2044="","",TRIM(ESITI_QUESTIONARI!C2044))</f>
        <v/>
      </c>
      <c r="D2044" t="str">
        <f>IFERROR(UPPER(TRIM(ESITI_QUESTIONARI!U2044)),"")</f>
        <v/>
      </c>
      <c r="E2044" t="str">
        <f>IFERROR(UPPER(TRIM(ESITI_QUESTIONARI!Y2044)),"")</f>
        <v/>
      </c>
      <c r="F2044" t="str">
        <f>IFERROR(UPPER(TRIM(ESITI_QUESTIONARI!AE2044)),"")</f>
        <v/>
      </c>
      <c r="G2044" t="str">
        <f>IFERROR(UPPER(TRIM(ESITI_QUESTIONARI!AI2044)),"")</f>
        <v/>
      </c>
      <c r="H2044" s="8" t="str">
        <f>IF(C2044="","",IF(ISERROR(AVERAGE(ESITI_QUESTIONARI!N2044:T2044,ESITI_QUESTIONARI!V2044:X2044,ESITI_QUESTIONARI!Z2044:AD2044,ESITI_QUESTIONARI!AF2044:AH2044,ESITI_QUESTIONARI!AJ2044:AL2044,ESITI_QUESTIONARI!AN2044,ESITI_QUESTIONARI!AQ2044)),"NON RISPONDE",AVERAGE(ESITI_QUESTIONARI!N2044:T2044,ESITI_QUESTIONARI!V2044:X2044,ESITI_QUESTIONARI!Z2044:AD2044,ESITI_QUESTIONARI!AF2044:AH2044,ESITI_QUESTIONARI!AJ2044:AL2044,ESITI_QUESTIONARI!AN2044,ESITI_QUESTIONARI!AQ2044)))</f>
        <v/>
      </c>
    </row>
    <row r="2045" spans="1:8">
      <c r="A2045" t="str">
        <f>IF(ESITI_QUESTIONARI!A2045="","",TRIM(ESITI_QUESTIONARI!A2045))</f>
        <v/>
      </c>
      <c r="B2045" t="str">
        <f t="shared" si="32"/>
        <v/>
      </c>
      <c r="C2045" t="str">
        <f>IF(ESITI_QUESTIONARI!C2045="","",TRIM(ESITI_QUESTIONARI!C2045))</f>
        <v/>
      </c>
      <c r="D2045" t="str">
        <f>IFERROR(UPPER(TRIM(ESITI_QUESTIONARI!U2045)),"")</f>
        <v/>
      </c>
      <c r="E2045" t="str">
        <f>IFERROR(UPPER(TRIM(ESITI_QUESTIONARI!Y2045)),"")</f>
        <v/>
      </c>
      <c r="F2045" t="str">
        <f>IFERROR(UPPER(TRIM(ESITI_QUESTIONARI!AE2045)),"")</f>
        <v/>
      </c>
      <c r="G2045" t="str">
        <f>IFERROR(UPPER(TRIM(ESITI_QUESTIONARI!AI2045)),"")</f>
        <v/>
      </c>
      <c r="H2045" s="8" t="str">
        <f>IF(C2045="","",IF(ISERROR(AVERAGE(ESITI_QUESTIONARI!N2045:T2045,ESITI_QUESTIONARI!V2045:X2045,ESITI_QUESTIONARI!Z2045:AD2045,ESITI_QUESTIONARI!AF2045:AH2045,ESITI_QUESTIONARI!AJ2045:AL2045,ESITI_QUESTIONARI!AN2045,ESITI_QUESTIONARI!AQ2045)),"NON RISPONDE",AVERAGE(ESITI_QUESTIONARI!N2045:T2045,ESITI_QUESTIONARI!V2045:X2045,ESITI_QUESTIONARI!Z2045:AD2045,ESITI_QUESTIONARI!AF2045:AH2045,ESITI_QUESTIONARI!AJ2045:AL2045,ESITI_QUESTIONARI!AN2045,ESITI_QUESTIONARI!AQ2045)))</f>
        <v/>
      </c>
    </row>
    <row r="2046" spans="1:8">
      <c r="A2046" t="str">
        <f>IF(ESITI_QUESTIONARI!A2046="","",TRIM(ESITI_QUESTIONARI!A2046))</f>
        <v/>
      </c>
      <c r="B2046" t="str">
        <f t="shared" si="32"/>
        <v/>
      </c>
      <c r="C2046" t="str">
        <f>IF(ESITI_QUESTIONARI!C2046="","",TRIM(ESITI_QUESTIONARI!C2046))</f>
        <v/>
      </c>
      <c r="D2046" t="str">
        <f>IFERROR(UPPER(TRIM(ESITI_QUESTIONARI!U2046)),"")</f>
        <v/>
      </c>
      <c r="E2046" t="str">
        <f>IFERROR(UPPER(TRIM(ESITI_QUESTIONARI!Y2046)),"")</f>
        <v/>
      </c>
      <c r="F2046" t="str">
        <f>IFERROR(UPPER(TRIM(ESITI_QUESTIONARI!AE2046)),"")</f>
        <v/>
      </c>
      <c r="G2046" t="str">
        <f>IFERROR(UPPER(TRIM(ESITI_QUESTIONARI!AI2046)),"")</f>
        <v/>
      </c>
      <c r="H2046" s="8" t="str">
        <f>IF(C2046="","",IF(ISERROR(AVERAGE(ESITI_QUESTIONARI!N2046:T2046,ESITI_QUESTIONARI!V2046:X2046,ESITI_QUESTIONARI!Z2046:AD2046,ESITI_QUESTIONARI!AF2046:AH2046,ESITI_QUESTIONARI!AJ2046:AL2046,ESITI_QUESTIONARI!AN2046,ESITI_QUESTIONARI!AQ2046)),"NON RISPONDE",AVERAGE(ESITI_QUESTIONARI!N2046:T2046,ESITI_QUESTIONARI!V2046:X2046,ESITI_QUESTIONARI!Z2046:AD2046,ESITI_QUESTIONARI!AF2046:AH2046,ESITI_QUESTIONARI!AJ2046:AL2046,ESITI_QUESTIONARI!AN2046,ESITI_QUESTIONARI!AQ2046)))</f>
        <v/>
      </c>
    </row>
    <row r="2047" spans="1:8">
      <c r="A2047" t="str">
        <f>IF(ESITI_QUESTIONARI!A2047="","",TRIM(ESITI_QUESTIONARI!A2047))</f>
        <v/>
      </c>
      <c r="B2047" t="str">
        <f t="shared" si="32"/>
        <v/>
      </c>
      <c r="C2047" t="str">
        <f>IF(ESITI_QUESTIONARI!C2047="","",TRIM(ESITI_QUESTIONARI!C2047))</f>
        <v/>
      </c>
      <c r="D2047" t="str">
        <f>IFERROR(UPPER(TRIM(ESITI_QUESTIONARI!U2047)),"")</f>
        <v/>
      </c>
      <c r="E2047" t="str">
        <f>IFERROR(UPPER(TRIM(ESITI_QUESTIONARI!Y2047)),"")</f>
        <v/>
      </c>
      <c r="F2047" t="str">
        <f>IFERROR(UPPER(TRIM(ESITI_QUESTIONARI!AE2047)),"")</f>
        <v/>
      </c>
      <c r="G2047" t="str">
        <f>IFERROR(UPPER(TRIM(ESITI_QUESTIONARI!AI2047)),"")</f>
        <v/>
      </c>
      <c r="H2047" s="8" t="str">
        <f>IF(C2047="","",IF(ISERROR(AVERAGE(ESITI_QUESTIONARI!N2047:T2047,ESITI_QUESTIONARI!V2047:X2047,ESITI_QUESTIONARI!Z2047:AD2047,ESITI_QUESTIONARI!AF2047:AH2047,ESITI_QUESTIONARI!AJ2047:AL2047,ESITI_QUESTIONARI!AN2047,ESITI_QUESTIONARI!AQ2047)),"NON RISPONDE",AVERAGE(ESITI_QUESTIONARI!N2047:T2047,ESITI_QUESTIONARI!V2047:X2047,ESITI_QUESTIONARI!Z2047:AD2047,ESITI_QUESTIONARI!AF2047:AH2047,ESITI_QUESTIONARI!AJ2047:AL2047,ESITI_QUESTIONARI!AN2047,ESITI_QUESTIONARI!AQ2047)))</f>
        <v/>
      </c>
    </row>
    <row r="2048" spans="1:8">
      <c r="A2048" t="str">
        <f>IF(ESITI_QUESTIONARI!A2048="","",TRIM(ESITI_QUESTIONARI!A2048))</f>
        <v/>
      </c>
      <c r="B2048" t="str">
        <f t="shared" si="32"/>
        <v/>
      </c>
      <c r="C2048" t="str">
        <f>IF(ESITI_QUESTIONARI!C2048="","",TRIM(ESITI_QUESTIONARI!C2048))</f>
        <v/>
      </c>
      <c r="D2048" t="str">
        <f>IFERROR(UPPER(TRIM(ESITI_QUESTIONARI!U2048)),"")</f>
        <v/>
      </c>
      <c r="E2048" t="str">
        <f>IFERROR(UPPER(TRIM(ESITI_QUESTIONARI!Y2048)),"")</f>
        <v/>
      </c>
      <c r="F2048" t="str">
        <f>IFERROR(UPPER(TRIM(ESITI_QUESTIONARI!AE2048)),"")</f>
        <v/>
      </c>
      <c r="G2048" t="str">
        <f>IFERROR(UPPER(TRIM(ESITI_QUESTIONARI!AI2048)),"")</f>
        <v/>
      </c>
      <c r="H2048" s="8" t="str">
        <f>IF(C2048="","",IF(ISERROR(AVERAGE(ESITI_QUESTIONARI!N2048:T2048,ESITI_QUESTIONARI!V2048:X2048,ESITI_QUESTIONARI!Z2048:AD2048,ESITI_QUESTIONARI!AF2048:AH2048,ESITI_QUESTIONARI!AJ2048:AL2048,ESITI_QUESTIONARI!AN2048,ESITI_QUESTIONARI!AQ2048)),"NON RISPONDE",AVERAGE(ESITI_QUESTIONARI!N2048:T2048,ESITI_QUESTIONARI!V2048:X2048,ESITI_QUESTIONARI!Z2048:AD2048,ESITI_QUESTIONARI!AF2048:AH2048,ESITI_QUESTIONARI!AJ2048:AL2048,ESITI_QUESTIONARI!AN2048,ESITI_QUESTIONARI!AQ2048)))</f>
        <v/>
      </c>
    </row>
    <row r="2049" spans="1:8">
      <c r="A2049" t="str">
        <f>IF(ESITI_QUESTIONARI!A2049="","",TRIM(ESITI_QUESTIONARI!A2049))</f>
        <v/>
      </c>
      <c r="B2049" t="str">
        <f t="shared" si="32"/>
        <v/>
      </c>
      <c r="C2049" t="str">
        <f>IF(ESITI_QUESTIONARI!C2049="","",TRIM(ESITI_QUESTIONARI!C2049))</f>
        <v/>
      </c>
      <c r="D2049" t="str">
        <f>IFERROR(UPPER(TRIM(ESITI_QUESTIONARI!U2049)),"")</f>
        <v/>
      </c>
      <c r="E2049" t="str">
        <f>IFERROR(UPPER(TRIM(ESITI_QUESTIONARI!Y2049)),"")</f>
        <v/>
      </c>
      <c r="F2049" t="str">
        <f>IFERROR(UPPER(TRIM(ESITI_QUESTIONARI!AE2049)),"")</f>
        <v/>
      </c>
      <c r="G2049" t="str">
        <f>IFERROR(UPPER(TRIM(ESITI_QUESTIONARI!AI2049)),"")</f>
        <v/>
      </c>
      <c r="H2049" s="8" t="str">
        <f>IF(C2049="","",IF(ISERROR(AVERAGE(ESITI_QUESTIONARI!N2049:T2049,ESITI_QUESTIONARI!V2049:X2049,ESITI_QUESTIONARI!Z2049:AD2049,ESITI_QUESTIONARI!AF2049:AH2049,ESITI_QUESTIONARI!AJ2049:AL2049,ESITI_QUESTIONARI!AN2049,ESITI_QUESTIONARI!AQ2049)),"NON RISPONDE",AVERAGE(ESITI_QUESTIONARI!N2049:T2049,ESITI_QUESTIONARI!V2049:X2049,ESITI_QUESTIONARI!Z2049:AD2049,ESITI_QUESTIONARI!AF2049:AH2049,ESITI_QUESTIONARI!AJ2049:AL2049,ESITI_QUESTIONARI!AN2049,ESITI_QUESTIONARI!AQ2049)))</f>
        <v/>
      </c>
    </row>
    <row r="2050" spans="1:8">
      <c r="A2050" t="str">
        <f>IF(ESITI_QUESTIONARI!A2050="","",TRIM(ESITI_QUESTIONARI!A2050))</f>
        <v/>
      </c>
      <c r="B2050" t="str">
        <f t="shared" si="32"/>
        <v/>
      </c>
      <c r="C2050" t="str">
        <f>IF(ESITI_QUESTIONARI!C2050="","",TRIM(ESITI_QUESTIONARI!C2050))</f>
        <v/>
      </c>
      <c r="D2050" t="str">
        <f>IFERROR(UPPER(TRIM(ESITI_QUESTIONARI!U2050)),"")</f>
        <v/>
      </c>
      <c r="E2050" t="str">
        <f>IFERROR(UPPER(TRIM(ESITI_QUESTIONARI!Y2050)),"")</f>
        <v/>
      </c>
      <c r="F2050" t="str">
        <f>IFERROR(UPPER(TRIM(ESITI_QUESTIONARI!AE2050)),"")</f>
        <v/>
      </c>
      <c r="G2050" t="str">
        <f>IFERROR(UPPER(TRIM(ESITI_QUESTIONARI!AI2050)),"")</f>
        <v/>
      </c>
      <c r="H2050" s="8" t="str">
        <f>IF(C2050="","",IF(ISERROR(AVERAGE(ESITI_QUESTIONARI!N2050:T2050,ESITI_QUESTIONARI!V2050:X2050,ESITI_QUESTIONARI!Z2050:AD2050,ESITI_QUESTIONARI!AF2050:AH2050,ESITI_QUESTIONARI!AJ2050:AL2050,ESITI_QUESTIONARI!AN2050,ESITI_QUESTIONARI!AQ2050)),"NON RISPONDE",AVERAGE(ESITI_QUESTIONARI!N2050:T2050,ESITI_QUESTIONARI!V2050:X2050,ESITI_QUESTIONARI!Z2050:AD2050,ESITI_QUESTIONARI!AF2050:AH2050,ESITI_QUESTIONARI!AJ2050:AL2050,ESITI_QUESTIONARI!AN2050,ESITI_QUESTIONARI!AQ2050)))</f>
        <v/>
      </c>
    </row>
    <row r="2051" spans="1:8">
      <c r="A2051" t="str">
        <f>IF(ESITI_QUESTIONARI!A2051="","",TRIM(ESITI_QUESTIONARI!A2051))</f>
        <v/>
      </c>
      <c r="B2051" t="str">
        <f t="shared" ref="B2051:B2114" si="33">IF(C2051="","",C2051)</f>
        <v/>
      </c>
      <c r="C2051" t="str">
        <f>IF(ESITI_QUESTIONARI!C2051="","",TRIM(ESITI_QUESTIONARI!C2051))</f>
        <v/>
      </c>
      <c r="D2051" t="str">
        <f>IFERROR(UPPER(TRIM(ESITI_QUESTIONARI!U2051)),"")</f>
        <v/>
      </c>
      <c r="E2051" t="str">
        <f>IFERROR(UPPER(TRIM(ESITI_QUESTIONARI!Y2051)),"")</f>
        <v/>
      </c>
      <c r="F2051" t="str">
        <f>IFERROR(UPPER(TRIM(ESITI_QUESTIONARI!AE2051)),"")</f>
        <v/>
      </c>
      <c r="G2051" t="str">
        <f>IFERROR(UPPER(TRIM(ESITI_QUESTIONARI!AI2051)),"")</f>
        <v/>
      </c>
      <c r="H2051" s="8" t="str">
        <f>IF(C2051="","",IF(ISERROR(AVERAGE(ESITI_QUESTIONARI!N2051:T2051,ESITI_QUESTIONARI!V2051:X2051,ESITI_QUESTIONARI!Z2051:AD2051,ESITI_QUESTIONARI!AF2051:AH2051,ESITI_QUESTIONARI!AJ2051:AL2051,ESITI_QUESTIONARI!AN2051,ESITI_QUESTIONARI!AQ2051)),"NON RISPONDE",AVERAGE(ESITI_QUESTIONARI!N2051:T2051,ESITI_QUESTIONARI!V2051:X2051,ESITI_QUESTIONARI!Z2051:AD2051,ESITI_QUESTIONARI!AF2051:AH2051,ESITI_QUESTIONARI!AJ2051:AL2051,ESITI_QUESTIONARI!AN2051,ESITI_QUESTIONARI!AQ2051)))</f>
        <v/>
      </c>
    </row>
    <row r="2052" spans="1:8">
      <c r="A2052" t="str">
        <f>IF(ESITI_QUESTIONARI!A2052="","",TRIM(ESITI_QUESTIONARI!A2052))</f>
        <v/>
      </c>
      <c r="B2052" t="str">
        <f t="shared" si="33"/>
        <v/>
      </c>
      <c r="C2052" t="str">
        <f>IF(ESITI_QUESTIONARI!C2052="","",TRIM(ESITI_QUESTIONARI!C2052))</f>
        <v/>
      </c>
      <c r="D2052" t="str">
        <f>IFERROR(UPPER(TRIM(ESITI_QUESTIONARI!U2052)),"")</f>
        <v/>
      </c>
      <c r="E2052" t="str">
        <f>IFERROR(UPPER(TRIM(ESITI_QUESTIONARI!Y2052)),"")</f>
        <v/>
      </c>
      <c r="F2052" t="str">
        <f>IFERROR(UPPER(TRIM(ESITI_QUESTIONARI!AE2052)),"")</f>
        <v/>
      </c>
      <c r="G2052" t="str">
        <f>IFERROR(UPPER(TRIM(ESITI_QUESTIONARI!AI2052)),"")</f>
        <v/>
      </c>
      <c r="H2052" s="8" t="str">
        <f>IF(C2052="","",IF(ISERROR(AVERAGE(ESITI_QUESTIONARI!N2052:T2052,ESITI_QUESTIONARI!V2052:X2052,ESITI_QUESTIONARI!Z2052:AD2052,ESITI_QUESTIONARI!AF2052:AH2052,ESITI_QUESTIONARI!AJ2052:AL2052,ESITI_QUESTIONARI!AN2052,ESITI_QUESTIONARI!AQ2052)),"NON RISPONDE",AVERAGE(ESITI_QUESTIONARI!N2052:T2052,ESITI_QUESTIONARI!V2052:X2052,ESITI_QUESTIONARI!Z2052:AD2052,ESITI_QUESTIONARI!AF2052:AH2052,ESITI_QUESTIONARI!AJ2052:AL2052,ESITI_QUESTIONARI!AN2052,ESITI_QUESTIONARI!AQ2052)))</f>
        <v/>
      </c>
    </row>
    <row r="2053" spans="1:8">
      <c r="A2053" t="str">
        <f>IF(ESITI_QUESTIONARI!A2053="","",TRIM(ESITI_QUESTIONARI!A2053))</f>
        <v/>
      </c>
      <c r="B2053" t="str">
        <f t="shared" si="33"/>
        <v/>
      </c>
      <c r="C2053" t="str">
        <f>IF(ESITI_QUESTIONARI!C2053="","",TRIM(ESITI_QUESTIONARI!C2053))</f>
        <v/>
      </c>
      <c r="D2053" t="str">
        <f>IFERROR(UPPER(TRIM(ESITI_QUESTIONARI!U2053)),"")</f>
        <v/>
      </c>
      <c r="E2053" t="str">
        <f>IFERROR(UPPER(TRIM(ESITI_QUESTIONARI!Y2053)),"")</f>
        <v/>
      </c>
      <c r="F2053" t="str">
        <f>IFERROR(UPPER(TRIM(ESITI_QUESTIONARI!AE2053)),"")</f>
        <v/>
      </c>
      <c r="G2053" t="str">
        <f>IFERROR(UPPER(TRIM(ESITI_QUESTIONARI!AI2053)),"")</f>
        <v/>
      </c>
      <c r="H2053" s="8" t="str">
        <f>IF(C2053="","",IF(ISERROR(AVERAGE(ESITI_QUESTIONARI!N2053:T2053,ESITI_QUESTIONARI!V2053:X2053,ESITI_QUESTIONARI!Z2053:AD2053,ESITI_QUESTIONARI!AF2053:AH2053,ESITI_QUESTIONARI!AJ2053:AL2053,ESITI_QUESTIONARI!AN2053,ESITI_QUESTIONARI!AQ2053)),"NON RISPONDE",AVERAGE(ESITI_QUESTIONARI!N2053:T2053,ESITI_QUESTIONARI!V2053:X2053,ESITI_QUESTIONARI!Z2053:AD2053,ESITI_QUESTIONARI!AF2053:AH2053,ESITI_QUESTIONARI!AJ2053:AL2053,ESITI_QUESTIONARI!AN2053,ESITI_QUESTIONARI!AQ2053)))</f>
        <v/>
      </c>
    </row>
    <row r="2054" spans="1:8">
      <c r="A2054" t="str">
        <f>IF(ESITI_QUESTIONARI!A2054="","",TRIM(ESITI_QUESTIONARI!A2054))</f>
        <v/>
      </c>
      <c r="B2054" t="str">
        <f t="shared" si="33"/>
        <v/>
      </c>
      <c r="C2054" t="str">
        <f>IF(ESITI_QUESTIONARI!C2054="","",TRIM(ESITI_QUESTIONARI!C2054))</f>
        <v/>
      </c>
      <c r="D2054" t="str">
        <f>IFERROR(UPPER(TRIM(ESITI_QUESTIONARI!U2054)),"")</f>
        <v/>
      </c>
      <c r="E2054" t="str">
        <f>IFERROR(UPPER(TRIM(ESITI_QUESTIONARI!Y2054)),"")</f>
        <v/>
      </c>
      <c r="F2054" t="str">
        <f>IFERROR(UPPER(TRIM(ESITI_QUESTIONARI!AE2054)),"")</f>
        <v/>
      </c>
      <c r="G2054" t="str">
        <f>IFERROR(UPPER(TRIM(ESITI_QUESTIONARI!AI2054)),"")</f>
        <v/>
      </c>
      <c r="H2054" s="8" t="str">
        <f>IF(C2054="","",IF(ISERROR(AVERAGE(ESITI_QUESTIONARI!N2054:T2054,ESITI_QUESTIONARI!V2054:X2054,ESITI_QUESTIONARI!Z2054:AD2054,ESITI_QUESTIONARI!AF2054:AH2054,ESITI_QUESTIONARI!AJ2054:AL2054,ESITI_QUESTIONARI!AN2054,ESITI_QUESTIONARI!AQ2054)),"NON RISPONDE",AVERAGE(ESITI_QUESTIONARI!N2054:T2054,ESITI_QUESTIONARI!V2054:X2054,ESITI_QUESTIONARI!Z2054:AD2054,ESITI_QUESTIONARI!AF2054:AH2054,ESITI_QUESTIONARI!AJ2054:AL2054,ESITI_QUESTIONARI!AN2054,ESITI_QUESTIONARI!AQ2054)))</f>
        <v/>
      </c>
    </row>
    <row r="2055" spans="1:8">
      <c r="A2055" t="str">
        <f>IF(ESITI_QUESTIONARI!A2055="","",TRIM(ESITI_QUESTIONARI!A2055))</f>
        <v/>
      </c>
      <c r="B2055" t="str">
        <f t="shared" si="33"/>
        <v/>
      </c>
      <c r="C2055" t="str">
        <f>IF(ESITI_QUESTIONARI!C2055="","",TRIM(ESITI_QUESTIONARI!C2055))</f>
        <v/>
      </c>
      <c r="D2055" t="str">
        <f>IFERROR(UPPER(TRIM(ESITI_QUESTIONARI!U2055)),"")</f>
        <v/>
      </c>
      <c r="E2055" t="str">
        <f>IFERROR(UPPER(TRIM(ESITI_QUESTIONARI!Y2055)),"")</f>
        <v/>
      </c>
      <c r="F2055" t="str">
        <f>IFERROR(UPPER(TRIM(ESITI_QUESTIONARI!AE2055)),"")</f>
        <v/>
      </c>
      <c r="G2055" t="str">
        <f>IFERROR(UPPER(TRIM(ESITI_QUESTIONARI!AI2055)),"")</f>
        <v/>
      </c>
      <c r="H2055" s="8" t="str">
        <f>IF(C2055="","",IF(ISERROR(AVERAGE(ESITI_QUESTIONARI!N2055:T2055,ESITI_QUESTIONARI!V2055:X2055,ESITI_QUESTIONARI!Z2055:AD2055,ESITI_QUESTIONARI!AF2055:AH2055,ESITI_QUESTIONARI!AJ2055:AL2055,ESITI_QUESTIONARI!AN2055,ESITI_QUESTIONARI!AQ2055)),"NON RISPONDE",AVERAGE(ESITI_QUESTIONARI!N2055:T2055,ESITI_QUESTIONARI!V2055:X2055,ESITI_QUESTIONARI!Z2055:AD2055,ESITI_QUESTIONARI!AF2055:AH2055,ESITI_QUESTIONARI!AJ2055:AL2055,ESITI_QUESTIONARI!AN2055,ESITI_QUESTIONARI!AQ2055)))</f>
        <v/>
      </c>
    </row>
    <row r="2056" spans="1:8">
      <c r="A2056" t="str">
        <f>IF(ESITI_QUESTIONARI!A2056="","",TRIM(ESITI_QUESTIONARI!A2056))</f>
        <v/>
      </c>
      <c r="B2056" t="str">
        <f t="shared" si="33"/>
        <v/>
      </c>
      <c r="C2056" t="str">
        <f>IF(ESITI_QUESTIONARI!C2056="","",TRIM(ESITI_QUESTIONARI!C2056))</f>
        <v/>
      </c>
      <c r="D2056" t="str">
        <f>IFERROR(UPPER(TRIM(ESITI_QUESTIONARI!U2056)),"")</f>
        <v/>
      </c>
      <c r="E2056" t="str">
        <f>IFERROR(UPPER(TRIM(ESITI_QUESTIONARI!Y2056)),"")</f>
        <v/>
      </c>
      <c r="F2056" t="str">
        <f>IFERROR(UPPER(TRIM(ESITI_QUESTIONARI!AE2056)),"")</f>
        <v/>
      </c>
      <c r="G2056" t="str">
        <f>IFERROR(UPPER(TRIM(ESITI_QUESTIONARI!AI2056)),"")</f>
        <v/>
      </c>
      <c r="H2056" s="8" t="str">
        <f>IF(C2056="","",IF(ISERROR(AVERAGE(ESITI_QUESTIONARI!N2056:T2056,ESITI_QUESTIONARI!V2056:X2056,ESITI_QUESTIONARI!Z2056:AD2056,ESITI_QUESTIONARI!AF2056:AH2056,ESITI_QUESTIONARI!AJ2056:AL2056,ESITI_QUESTIONARI!AN2056,ESITI_QUESTIONARI!AQ2056)),"NON RISPONDE",AVERAGE(ESITI_QUESTIONARI!N2056:T2056,ESITI_QUESTIONARI!V2056:X2056,ESITI_QUESTIONARI!Z2056:AD2056,ESITI_QUESTIONARI!AF2056:AH2056,ESITI_QUESTIONARI!AJ2056:AL2056,ESITI_QUESTIONARI!AN2056,ESITI_QUESTIONARI!AQ2056)))</f>
        <v/>
      </c>
    </row>
    <row r="2057" spans="1:8">
      <c r="A2057" t="str">
        <f>IF(ESITI_QUESTIONARI!A2057="","",TRIM(ESITI_QUESTIONARI!A2057))</f>
        <v/>
      </c>
      <c r="B2057" t="str">
        <f t="shared" si="33"/>
        <v/>
      </c>
      <c r="C2057" t="str">
        <f>IF(ESITI_QUESTIONARI!C2057="","",TRIM(ESITI_QUESTIONARI!C2057))</f>
        <v/>
      </c>
      <c r="D2057" t="str">
        <f>IFERROR(UPPER(TRIM(ESITI_QUESTIONARI!U2057)),"")</f>
        <v/>
      </c>
      <c r="E2057" t="str">
        <f>IFERROR(UPPER(TRIM(ESITI_QUESTIONARI!Y2057)),"")</f>
        <v/>
      </c>
      <c r="F2057" t="str">
        <f>IFERROR(UPPER(TRIM(ESITI_QUESTIONARI!AE2057)),"")</f>
        <v/>
      </c>
      <c r="G2057" t="str">
        <f>IFERROR(UPPER(TRIM(ESITI_QUESTIONARI!AI2057)),"")</f>
        <v/>
      </c>
      <c r="H2057" s="8" t="str">
        <f>IF(C2057="","",IF(ISERROR(AVERAGE(ESITI_QUESTIONARI!N2057:T2057,ESITI_QUESTIONARI!V2057:X2057,ESITI_QUESTIONARI!Z2057:AD2057,ESITI_QUESTIONARI!AF2057:AH2057,ESITI_QUESTIONARI!AJ2057:AL2057,ESITI_QUESTIONARI!AN2057,ESITI_QUESTIONARI!AQ2057)),"NON RISPONDE",AVERAGE(ESITI_QUESTIONARI!N2057:T2057,ESITI_QUESTIONARI!V2057:X2057,ESITI_QUESTIONARI!Z2057:AD2057,ESITI_QUESTIONARI!AF2057:AH2057,ESITI_QUESTIONARI!AJ2057:AL2057,ESITI_QUESTIONARI!AN2057,ESITI_QUESTIONARI!AQ2057)))</f>
        <v/>
      </c>
    </row>
    <row r="2058" spans="1:8">
      <c r="A2058" t="str">
        <f>IF(ESITI_QUESTIONARI!A2058="","",TRIM(ESITI_QUESTIONARI!A2058))</f>
        <v/>
      </c>
      <c r="B2058" t="str">
        <f t="shared" si="33"/>
        <v/>
      </c>
      <c r="C2058" t="str">
        <f>IF(ESITI_QUESTIONARI!C2058="","",TRIM(ESITI_QUESTIONARI!C2058))</f>
        <v/>
      </c>
      <c r="D2058" t="str">
        <f>IFERROR(UPPER(TRIM(ESITI_QUESTIONARI!U2058)),"")</f>
        <v/>
      </c>
      <c r="E2058" t="str">
        <f>IFERROR(UPPER(TRIM(ESITI_QUESTIONARI!Y2058)),"")</f>
        <v/>
      </c>
      <c r="F2058" t="str">
        <f>IFERROR(UPPER(TRIM(ESITI_QUESTIONARI!AE2058)),"")</f>
        <v/>
      </c>
      <c r="G2058" t="str">
        <f>IFERROR(UPPER(TRIM(ESITI_QUESTIONARI!AI2058)),"")</f>
        <v/>
      </c>
      <c r="H2058" s="8" t="str">
        <f>IF(C2058="","",IF(ISERROR(AVERAGE(ESITI_QUESTIONARI!N2058:T2058,ESITI_QUESTIONARI!V2058:X2058,ESITI_QUESTIONARI!Z2058:AD2058,ESITI_QUESTIONARI!AF2058:AH2058,ESITI_QUESTIONARI!AJ2058:AL2058,ESITI_QUESTIONARI!AN2058,ESITI_QUESTIONARI!AQ2058)),"NON RISPONDE",AVERAGE(ESITI_QUESTIONARI!N2058:T2058,ESITI_QUESTIONARI!V2058:X2058,ESITI_QUESTIONARI!Z2058:AD2058,ESITI_QUESTIONARI!AF2058:AH2058,ESITI_QUESTIONARI!AJ2058:AL2058,ESITI_QUESTIONARI!AN2058,ESITI_QUESTIONARI!AQ2058)))</f>
        <v/>
      </c>
    </row>
    <row r="2059" spans="1:8">
      <c r="A2059" t="str">
        <f>IF(ESITI_QUESTIONARI!A2059="","",TRIM(ESITI_QUESTIONARI!A2059))</f>
        <v/>
      </c>
      <c r="B2059" t="str">
        <f t="shared" si="33"/>
        <v/>
      </c>
      <c r="C2059" t="str">
        <f>IF(ESITI_QUESTIONARI!C2059="","",TRIM(ESITI_QUESTIONARI!C2059))</f>
        <v/>
      </c>
      <c r="D2059" t="str">
        <f>IFERROR(UPPER(TRIM(ESITI_QUESTIONARI!U2059)),"")</f>
        <v/>
      </c>
      <c r="E2059" t="str">
        <f>IFERROR(UPPER(TRIM(ESITI_QUESTIONARI!Y2059)),"")</f>
        <v/>
      </c>
      <c r="F2059" t="str">
        <f>IFERROR(UPPER(TRIM(ESITI_QUESTIONARI!AE2059)),"")</f>
        <v/>
      </c>
      <c r="G2059" t="str">
        <f>IFERROR(UPPER(TRIM(ESITI_QUESTIONARI!AI2059)),"")</f>
        <v/>
      </c>
      <c r="H2059" s="8" t="str">
        <f>IF(C2059="","",IF(ISERROR(AVERAGE(ESITI_QUESTIONARI!N2059:T2059,ESITI_QUESTIONARI!V2059:X2059,ESITI_QUESTIONARI!Z2059:AD2059,ESITI_QUESTIONARI!AF2059:AH2059,ESITI_QUESTIONARI!AJ2059:AL2059,ESITI_QUESTIONARI!AN2059,ESITI_QUESTIONARI!AQ2059)),"NON RISPONDE",AVERAGE(ESITI_QUESTIONARI!N2059:T2059,ESITI_QUESTIONARI!V2059:X2059,ESITI_QUESTIONARI!Z2059:AD2059,ESITI_QUESTIONARI!AF2059:AH2059,ESITI_QUESTIONARI!AJ2059:AL2059,ESITI_QUESTIONARI!AN2059,ESITI_QUESTIONARI!AQ2059)))</f>
        <v/>
      </c>
    </row>
    <row r="2060" spans="1:8">
      <c r="A2060" t="str">
        <f>IF(ESITI_QUESTIONARI!A2060="","",TRIM(ESITI_QUESTIONARI!A2060))</f>
        <v/>
      </c>
      <c r="B2060" t="str">
        <f t="shared" si="33"/>
        <v/>
      </c>
      <c r="C2060" t="str">
        <f>IF(ESITI_QUESTIONARI!C2060="","",TRIM(ESITI_QUESTIONARI!C2060))</f>
        <v/>
      </c>
      <c r="D2060" t="str">
        <f>IFERROR(UPPER(TRIM(ESITI_QUESTIONARI!U2060)),"")</f>
        <v/>
      </c>
      <c r="E2060" t="str">
        <f>IFERROR(UPPER(TRIM(ESITI_QUESTIONARI!Y2060)),"")</f>
        <v/>
      </c>
      <c r="F2060" t="str">
        <f>IFERROR(UPPER(TRIM(ESITI_QUESTIONARI!AE2060)),"")</f>
        <v/>
      </c>
      <c r="G2060" t="str">
        <f>IFERROR(UPPER(TRIM(ESITI_QUESTIONARI!AI2060)),"")</f>
        <v/>
      </c>
      <c r="H2060" s="8" t="str">
        <f>IF(C2060="","",IF(ISERROR(AVERAGE(ESITI_QUESTIONARI!N2060:T2060,ESITI_QUESTIONARI!V2060:X2060,ESITI_QUESTIONARI!Z2060:AD2060,ESITI_QUESTIONARI!AF2060:AH2060,ESITI_QUESTIONARI!AJ2060:AL2060,ESITI_QUESTIONARI!AN2060,ESITI_QUESTIONARI!AQ2060)),"NON RISPONDE",AVERAGE(ESITI_QUESTIONARI!N2060:T2060,ESITI_QUESTIONARI!V2060:X2060,ESITI_QUESTIONARI!Z2060:AD2060,ESITI_QUESTIONARI!AF2060:AH2060,ESITI_QUESTIONARI!AJ2060:AL2060,ESITI_QUESTIONARI!AN2060,ESITI_QUESTIONARI!AQ2060)))</f>
        <v/>
      </c>
    </row>
    <row r="2061" spans="1:8">
      <c r="A2061" t="str">
        <f>IF(ESITI_QUESTIONARI!A2061="","",TRIM(ESITI_QUESTIONARI!A2061))</f>
        <v/>
      </c>
      <c r="B2061" t="str">
        <f t="shared" si="33"/>
        <v/>
      </c>
      <c r="C2061" t="str">
        <f>IF(ESITI_QUESTIONARI!C2061="","",TRIM(ESITI_QUESTIONARI!C2061))</f>
        <v/>
      </c>
      <c r="D2061" t="str">
        <f>IFERROR(UPPER(TRIM(ESITI_QUESTIONARI!U2061)),"")</f>
        <v/>
      </c>
      <c r="E2061" t="str">
        <f>IFERROR(UPPER(TRIM(ESITI_QUESTIONARI!Y2061)),"")</f>
        <v/>
      </c>
      <c r="F2061" t="str">
        <f>IFERROR(UPPER(TRIM(ESITI_QUESTIONARI!AE2061)),"")</f>
        <v/>
      </c>
      <c r="G2061" t="str">
        <f>IFERROR(UPPER(TRIM(ESITI_QUESTIONARI!AI2061)),"")</f>
        <v/>
      </c>
      <c r="H2061" s="8" t="str">
        <f>IF(C2061="","",IF(ISERROR(AVERAGE(ESITI_QUESTIONARI!N2061:T2061,ESITI_QUESTIONARI!V2061:X2061,ESITI_QUESTIONARI!Z2061:AD2061,ESITI_QUESTIONARI!AF2061:AH2061,ESITI_QUESTIONARI!AJ2061:AL2061,ESITI_QUESTIONARI!AN2061,ESITI_QUESTIONARI!AQ2061)),"NON RISPONDE",AVERAGE(ESITI_QUESTIONARI!N2061:T2061,ESITI_QUESTIONARI!V2061:X2061,ESITI_QUESTIONARI!Z2061:AD2061,ESITI_QUESTIONARI!AF2061:AH2061,ESITI_QUESTIONARI!AJ2061:AL2061,ESITI_QUESTIONARI!AN2061,ESITI_QUESTIONARI!AQ2061)))</f>
        <v/>
      </c>
    </row>
    <row r="2062" spans="1:8">
      <c r="A2062" t="str">
        <f>IF(ESITI_QUESTIONARI!A2062="","",TRIM(ESITI_QUESTIONARI!A2062))</f>
        <v/>
      </c>
      <c r="B2062" t="str">
        <f t="shared" si="33"/>
        <v/>
      </c>
      <c r="C2062" t="str">
        <f>IF(ESITI_QUESTIONARI!C2062="","",TRIM(ESITI_QUESTIONARI!C2062))</f>
        <v/>
      </c>
      <c r="D2062" t="str">
        <f>IFERROR(UPPER(TRIM(ESITI_QUESTIONARI!U2062)),"")</f>
        <v/>
      </c>
      <c r="E2062" t="str">
        <f>IFERROR(UPPER(TRIM(ESITI_QUESTIONARI!Y2062)),"")</f>
        <v/>
      </c>
      <c r="F2062" t="str">
        <f>IFERROR(UPPER(TRIM(ESITI_QUESTIONARI!AE2062)),"")</f>
        <v/>
      </c>
      <c r="G2062" t="str">
        <f>IFERROR(UPPER(TRIM(ESITI_QUESTIONARI!AI2062)),"")</f>
        <v/>
      </c>
      <c r="H2062" s="8" t="str">
        <f>IF(C2062="","",IF(ISERROR(AVERAGE(ESITI_QUESTIONARI!N2062:T2062,ESITI_QUESTIONARI!V2062:X2062,ESITI_QUESTIONARI!Z2062:AD2062,ESITI_QUESTIONARI!AF2062:AH2062,ESITI_QUESTIONARI!AJ2062:AL2062,ESITI_QUESTIONARI!AN2062,ESITI_QUESTIONARI!AQ2062)),"NON RISPONDE",AVERAGE(ESITI_QUESTIONARI!N2062:T2062,ESITI_QUESTIONARI!V2062:X2062,ESITI_QUESTIONARI!Z2062:AD2062,ESITI_QUESTIONARI!AF2062:AH2062,ESITI_QUESTIONARI!AJ2062:AL2062,ESITI_QUESTIONARI!AN2062,ESITI_QUESTIONARI!AQ2062)))</f>
        <v/>
      </c>
    </row>
    <row r="2063" spans="1:8">
      <c r="A2063" t="str">
        <f>IF(ESITI_QUESTIONARI!A2063="","",TRIM(ESITI_QUESTIONARI!A2063))</f>
        <v/>
      </c>
      <c r="B2063" t="str">
        <f t="shared" si="33"/>
        <v/>
      </c>
      <c r="C2063" t="str">
        <f>IF(ESITI_QUESTIONARI!C2063="","",TRIM(ESITI_QUESTIONARI!C2063))</f>
        <v/>
      </c>
      <c r="D2063" t="str">
        <f>IFERROR(UPPER(TRIM(ESITI_QUESTIONARI!U2063)),"")</f>
        <v/>
      </c>
      <c r="E2063" t="str">
        <f>IFERROR(UPPER(TRIM(ESITI_QUESTIONARI!Y2063)),"")</f>
        <v/>
      </c>
      <c r="F2063" t="str">
        <f>IFERROR(UPPER(TRIM(ESITI_QUESTIONARI!AE2063)),"")</f>
        <v/>
      </c>
      <c r="G2063" t="str">
        <f>IFERROR(UPPER(TRIM(ESITI_QUESTIONARI!AI2063)),"")</f>
        <v/>
      </c>
      <c r="H2063" s="8" t="str">
        <f>IF(C2063="","",IF(ISERROR(AVERAGE(ESITI_QUESTIONARI!N2063:T2063,ESITI_QUESTIONARI!V2063:X2063,ESITI_QUESTIONARI!Z2063:AD2063,ESITI_QUESTIONARI!AF2063:AH2063,ESITI_QUESTIONARI!AJ2063:AL2063,ESITI_QUESTIONARI!AN2063,ESITI_QUESTIONARI!AQ2063)),"NON RISPONDE",AVERAGE(ESITI_QUESTIONARI!N2063:T2063,ESITI_QUESTIONARI!V2063:X2063,ESITI_QUESTIONARI!Z2063:AD2063,ESITI_QUESTIONARI!AF2063:AH2063,ESITI_QUESTIONARI!AJ2063:AL2063,ESITI_QUESTIONARI!AN2063,ESITI_QUESTIONARI!AQ2063)))</f>
        <v/>
      </c>
    </row>
    <row r="2064" spans="1:8">
      <c r="A2064" t="str">
        <f>IF(ESITI_QUESTIONARI!A2064="","",TRIM(ESITI_QUESTIONARI!A2064))</f>
        <v/>
      </c>
      <c r="B2064" t="str">
        <f t="shared" si="33"/>
        <v/>
      </c>
      <c r="C2064" t="str">
        <f>IF(ESITI_QUESTIONARI!C2064="","",TRIM(ESITI_QUESTIONARI!C2064))</f>
        <v/>
      </c>
      <c r="D2064" t="str">
        <f>IFERROR(UPPER(TRIM(ESITI_QUESTIONARI!U2064)),"")</f>
        <v/>
      </c>
      <c r="E2064" t="str">
        <f>IFERROR(UPPER(TRIM(ESITI_QUESTIONARI!Y2064)),"")</f>
        <v/>
      </c>
      <c r="F2064" t="str">
        <f>IFERROR(UPPER(TRIM(ESITI_QUESTIONARI!AE2064)),"")</f>
        <v/>
      </c>
      <c r="G2064" t="str">
        <f>IFERROR(UPPER(TRIM(ESITI_QUESTIONARI!AI2064)),"")</f>
        <v/>
      </c>
      <c r="H2064" s="8" t="str">
        <f>IF(C2064="","",IF(ISERROR(AVERAGE(ESITI_QUESTIONARI!N2064:T2064,ESITI_QUESTIONARI!V2064:X2064,ESITI_QUESTIONARI!Z2064:AD2064,ESITI_QUESTIONARI!AF2064:AH2064,ESITI_QUESTIONARI!AJ2064:AL2064,ESITI_QUESTIONARI!AN2064,ESITI_QUESTIONARI!AQ2064)),"NON RISPONDE",AVERAGE(ESITI_QUESTIONARI!N2064:T2064,ESITI_QUESTIONARI!V2064:X2064,ESITI_QUESTIONARI!Z2064:AD2064,ESITI_QUESTIONARI!AF2064:AH2064,ESITI_QUESTIONARI!AJ2064:AL2064,ESITI_QUESTIONARI!AN2064,ESITI_QUESTIONARI!AQ2064)))</f>
        <v/>
      </c>
    </row>
    <row r="2065" spans="1:8">
      <c r="A2065" t="str">
        <f>IF(ESITI_QUESTIONARI!A2065="","",TRIM(ESITI_QUESTIONARI!A2065))</f>
        <v/>
      </c>
      <c r="B2065" t="str">
        <f t="shared" si="33"/>
        <v/>
      </c>
      <c r="C2065" t="str">
        <f>IF(ESITI_QUESTIONARI!C2065="","",TRIM(ESITI_QUESTIONARI!C2065))</f>
        <v/>
      </c>
      <c r="D2065" t="str">
        <f>IFERROR(UPPER(TRIM(ESITI_QUESTIONARI!U2065)),"")</f>
        <v/>
      </c>
      <c r="E2065" t="str">
        <f>IFERROR(UPPER(TRIM(ESITI_QUESTIONARI!Y2065)),"")</f>
        <v/>
      </c>
      <c r="F2065" t="str">
        <f>IFERROR(UPPER(TRIM(ESITI_QUESTIONARI!AE2065)),"")</f>
        <v/>
      </c>
      <c r="G2065" t="str">
        <f>IFERROR(UPPER(TRIM(ESITI_QUESTIONARI!AI2065)),"")</f>
        <v/>
      </c>
      <c r="H2065" s="8" t="str">
        <f>IF(C2065="","",IF(ISERROR(AVERAGE(ESITI_QUESTIONARI!N2065:T2065,ESITI_QUESTIONARI!V2065:X2065,ESITI_QUESTIONARI!Z2065:AD2065,ESITI_QUESTIONARI!AF2065:AH2065,ESITI_QUESTIONARI!AJ2065:AL2065,ESITI_QUESTIONARI!AN2065,ESITI_QUESTIONARI!AQ2065)),"NON RISPONDE",AVERAGE(ESITI_QUESTIONARI!N2065:T2065,ESITI_QUESTIONARI!V2065:X2065,ESITI_QUESTIONARI!Z2065:AD2065,ESITI_QUESTIONARI!AF2065:AH2065,ESITI_QUESTIONARI!AJ2065:AL2065,ESITI_QUESTIONARI!AN2065,ESITI_QUESTIONARI!AQ2065)))</f>
        <v/>
      </c>
    </row>
    <row r="2066" spans="1:8">
      <c r="A2066" t="str">
        <f>IF(ESITI_QUESTIONARI!A2066="","",TRIM(ESITI_QUESTIONARI!A2066))</f>
        <v/>
      </c>
      <c r="B2066" t="str">
        <f t="shared" si="33"/>
        <v/>
      </c>
      <c r="C2066" t="str">
        <f>IF(ESITI_QUESTIONARI!C2066="","",TRIM(ESITI_QUESTIONARI!C2066))</f>
        <v/>
      </c>
      <c r="D2066" t="str">
        <f>IFERROR(UPPER(TRIM(ESITI_QUESTIONARI!U2066)),"")</f>
        <v/>
      </c>
      <c r="E2066" t="str">
        <f>IFERROR(UPPER(TRIM(ESITI_QUESTIONARI!Y2066)),"")</f>
        <v/>
      </c>
      <c r="F2066" t="str">
        <f>IFERROR(UPPER(TRIM(ESITI_QUESTIONARI!AE2066)),"")</f>
        <v/>
      </c>
      <c r="G2066" t="str">
        <f>IFERROR(UPPER(TRIM(ESITI_QUESTIONARI!AI2066)),"")</f>
        <v/>
      </c>
      <c r="H2066" s="8" t="str">
        <f>IF(C2066="","",IF(ISERROR(AVERAGE(ESITI_QUESTIONARI!N2066:T2066,ESITI_QUESTIONARI!V2066:X2066,ESITI_QUESTIONARI!Z2066:AD2066,ESITI_QUESTIONARI!AF2066:AH2066,ESITI_QUESTIONARI!AJ2066:AL2066,ESITI_QUESTIONARI!AN2066,ESITI_QUESTIONARI!AQ2066)),"NON RISPONDE",AVERAGE(ESITI_QUESTIONARI!N2066:T2066,ESITI_QUESTIONARI!V2066:X2066,ESITI_QUESTIONARI!Z2066:AD2066,ESITI_QUESTIONARI!AF2066:AH2066,ESITI_QUESTIONARI!AJ2066:AL2066,ESITI_QUESTIONARI!AN2066,ESITI_QUESTIONARI!AQ2066)))</f>
        <v/>
      </c>
    </row>
    <row r="2067" spans="1:8">
      <c r="A2067" t="str">
        <f>IF(ESITI_QUESTIONARI!A2067="","",TRIM(ESITI_QUESTIONARI!A2067))</f>
        <v/>
      </c>
      <c r="B2067" t="str">
        <f t="shared" si="33"/>
        <v/>
      </c>
      <c r="C2067" t="str">
        <f>IF(ESITI_QUESTIONARI!C2067="","",TRIM(ESITI_QUESTIONARI!C2067))</f>
        <v/>
      </c>
      <c r="D2067" t="str">
        <f>IFERROR(UPPER(TRIM(ESITI_QUESTIONARI!U2067)),"")</f>
        <v/>
      </c>
      <c r="E2067" t="str">
        <f>IFERROR(UPPER(TRIM(ESITI_QUESTIONARI!Y2067)),"")</f>
        <v/>
      </c>
      <c r="F2067" t="str">
        <f>IFERROR(UPPER(TRIM(ESITI_QUESTIONARI!AE2067)),"")</f>
        <v/>
      </c>
      <c r="G2067" t="str">
        <f>IFERROR(UPPER(TRIM(ESITI_QUESTIONARI!AI2067)),"")</f>
        <v/>
      </c>
      <c r="H2067" s="8" t="str">
        <f>IF(C2067="","",IF(ISERROR(AVERAGE(ESITI_QUESTIONARI!N2067:T2067,ESITI_QUESTIONARI!V2067:X2067,ESITI_QUESTIONARI!Z2067:AD2067,ESITI_QUESTIONARI!AF2067:AH2067,ESITI_QUESTIONARI!AJ2067:AL2067,ESITI_QUESTIONARI!AN2067,ESITI_QUESTIONARI!AQ2067)),"NON RISPONDE",AVERAGE(ESITI_QUESTIONARI!N2067:T2067,ESITI_QUESTIONARI!V2067:X2067,ESITI_QUESTIONARI!Z2067:AD2067,ESITI_QUESTIONARI!AF2067:AH2067,ESITI_QUESTIONARI!AJ2067:AL2067,ESITI_QUESTIONARI!AN2067,ESITI_QUESTIONARI!AQ2067)))</f>
        <v/>
      </c>
    </row>
    <row r="2068" spans="1:8">
      <c r="A2068" t="str">
        <f>IF(ESITI_QUESTIONARI!A2068="","",TRIM(ESITI_QUESTIONARI!A2068))</f>
        <v/>
      </c>
      <c r="B2068" t="str">
        <f t="shared" si="33"/>
        <v/>
      </c>
      <c r="C2068" t="str">
        <f>IF(ESITI_QUESTIONARI!C2068="","",TRIM(ESITI_QUESTIONARI!C2068))</f>
        <v/>
      </c>
      <c r="D2068" t="str">
        <f>IFERROR(UPPER(TRIM(ESITI_QUESTIONARI!U2068)),"")</f>
        <v/>
      </c>
      <c r="E2068" t="str">
        <f>IFERROR(UPPER(TRIM(ESITI_QUESTIONARI!Y2068)),"")</f>
        <v/>
      </c>
      <c r="F2068" t="str">
        <f>IFERROR(UPPER(TRIM(ESITI_QUESTIONARI!AE2068)),"")</f>
        <v/>
      </c>
      <c r="G2068" t="str">
        <f>IFERROR(UPPER(TRIM(ESITI_QUESTIONARI!AI2068)),"")</f>
        <v/>
      </c>
      <c r="H2068" s="8" t="str">
        <f>IF(C2068="","",IF(ISERROR(AVERAGE(ESITI_QUESTIONARI!N2068:T2068,ESITI_QUESTIONARI!V2068:X2068,ESITI_QUESTIONARI!Z2068:AD2068,ESITI_QUESTIONARI!AF2068:AH2068,ESITI_QUESTIONARI!AJ2068:AL2068,ESITI_QUESTIONARI!AN2068,ESITI_QUESTIONARI!AQ2068)),"NON RISPONDE",AVERAGE(ESITI_QUESTIONARI!N2068:T2068,ESITI_QUESTIONARI!V2068:X2068,ESITI_QUESTIONARI!Z2068:AD2068,ESITI_QUESTIONARI!AF2068:AH2068,ESITI_QUESTIONARI!AJ2068:AL2068,ESITI_QUESTIONARI!AN2068,ESITI_QUESTIONARI!AQ2068)))</f>
        <v/>
      </c>
    </row>
    <row r="2069" spans="1:8">
      <c r="A2069" t="str">
        <f>IF(ESITI_QUESTIONARI!A2069="","",TRIM(ESITI_QUESTIONARI!A2069))</f>
        <v/>
      </c>
      <c r="B2069" t="str">
        <f t="shared" si="33"/>
        <v/>
      </c>
      <c r="C2069" t="str">
        <f>IF(ESITI_QUESTIONARI!C2069="","",TRIM(ESITI_QUESTIONARI!C2069))</f>
        <v/>
      </c>
      <c r="D2069" t="str">
        <f>IFERROR(UPPER(TRIM(ESITI_QUESTIONARI!U2069)),"")</f>
        <v/>
      </c>
      <c r="E2069" t="str">
        <f>IFERROR(UPPER(TRIM(ESITI_QUESTIONARI!Y2069)),"")</f>
        <v/>
      </c>
      <c r="F2069" t="str">
        <f>IFERROR(UPPER(TRIM(ESITI_QUESTIONARI!AE2069)),"")</f>
        <v/>
      </c>
      <c r="G2069" t="str">
        <f>IFERROR(UPPER(TRIM(ESITI_QUESTIONARI!AI2069)),"")</f>
        <v/>
      </c>
      <c r="H2069" s="8" t="str">
        <f>IF(C2069="","",IF(ISERROR(AVERAGE(ESITI_QUESTIONARI!N2069:T2069,ESITI_QUESTIONARI!V2069:X2069,ESITI_QUESTIONARI!Z2069:AD2069,ESITI_QUESTIONARI!AF2069:AH2069,ESITI_QUESTIONARI!AJ2069:AL2069,ESITI_QUESTIONARI!AN2069,ESITI_QUESTIONARI!AQ2069)),"NON RISPONDE",AVERAGE(ESITI_QUESTIONARI!N2069:T2069,ESITI_QUESTIONARI!V2069:X2069,ESITI_QUESTIONARI!Z2069:AD2069,ESITI_QUESTIONARI!AF2069:AH2069,ESITI_QUESTIONARI!AJ2069:AL2069,ESITI_QUESTIONARI!AN2069,ESITI_QUESTIONARI!AQ2069)))</f>
        <v/>
      </c>
    </row>
    <row r="2070" spans="1:8">
      <c r="A2070" t="str">
        <f>IF(ESITI_QUESTIONARI!A2070="","",TRIM(ESITI_QUESTIONARI!A2070))</f>
        <v/>
      </c>
      <c r="B2070" t="str">
        <f t="shared" si="33"/>
        <v/>
      </c>
      <c r="C2070" t="str">
        <f>IF(ESITI_QUESTIONARI!C2070="","",TRIM(ESITI_QUESTIONARI!C2070))</f>
        <v/>
      </c>
      <c r="D2070" t="str">
        <f>IFERROR(UPPER(TRIM(ESITI_QUESTIONARI!U2070)),"")</f>
        <v/>
      </c>
      <c r="E2070" t="str">
        <f>IFERROR(UPPER(TRIM(ESITI_QUESTIONARI!Y2070)),"")</f>
        <v/>
      </c>
      <c r="F2070" t="str">
        <f>IFERROR(UPPER(TRIM(ESITI_QUESTIONARI!AE2070)),"")</f>
        <v/>
      </c>
      <c r="G2070" t="str">
        <f>IFERROR(UPPER(TRIM(ESITI_QUESTIONARI!AI2070)),"")</f>
        <v/>
      </c>
      <c r="H2070" s="8" t="str">
        <f>IF(C2070="","",IF(ISERROR(AVERAGE(ESITI_QUESTIONARI!N2070:T2070,ESITI_QUESTIONARI!V2070:X2070,ESITI_QUESTIONARI!Z2070:AD2070,ESITI_QUESTIONARI!AF2070:AH2070,ESITI_QUESTIONARI!AJ2070:AL2070,ESITI_QUESTIONARI!AN2070,ESITI_QUESTIONARI!AQ2070)),"NON RISPONDE",AVERAGE(ESITI_QUESTIONARI!N2070:T2070,ESITI_QUESTIONARI!V2070:X2070,ESITI_QUESTIONARI!Z2070:AD2070,ESITI_QUESTIONARI!AF2070:AH2070,ESITI_QUESTIONARI!AJ2070:AL2070,ESITI_QUESTIONARI!AN2070,ESITI_QUESTIONARI!AQ2070)))</f>
        <v/>
      </c>
    </row>
    <row r="2071" spans="1:8">
      <c r="A2071" t="str">
        <f>IF(ESITI_QUESTIONARI!A2071="","",TRIM(ESITI_QUESTIONARI!A2071))</f>
        <v/>
      </c>
      <c r="B2071" t="str">
        <f t="shared" si="33"/>
        <v/>
      </c>
      <c r="C2071" t="str">
        <f>IF(ESITI_QUESTIONARI!C2071="","",TRIM(ESITI_QUESTIONARI!C2071))</f>
        <v/>
      </c>
      <c r="D2071" t="str">
        <f>IFERROR(UPPER(TRIM(ESITI_QUESTIONARI!U2071)),"")</f>
        <v/>
      </c>
      <c r="E2071" t="str">
        <f>IFERROR(UPPER(TRIM(ESITI_QUESTIONARI!Y2071)),"")</f>
        <v/>
      </c>
      <c r="F2071" t="str">
        <f>IFERROR(UPPER(TRIM(ESITI_QUESTIONARI!AE2071)),"")</f>
        <v/>
      </c>
      <c r="G2071" t="str">
        <f>IFERROR(UPPER(TRIM(ESITI_QUESTIONARI!AI2071)),"")</f>
        <v/>
      </c>
      <c r="H2071" s="8" t="str">
        <f>IF(C2071="","",IF(ISERROR(AVERAGE(ESITI_QUESTIONARI!N2071:T2071,ESITI_QUESTIONARI!V2071:X2071,ESITI_QUESTIONARI!Z2071:AD2071,ESITI_QUESTIONARI!AF2071:AH2071,ESITI_QUESTIONARI!AJ2071:AL2071,ESITI_QUESTIONARI!AN2071,ESITI_QUESTIONARI!AQ2071)),"NON RISPONDE",AVERAGE(ESITI_QUESTIONARI!N2071:T2071,ESITI_QUESTIONARI!V2071:X2071,ESITI_QUESTIONARI!Z2071:AD2071,ESITI_QUESTIONARI!AF2071:AH2071,ESITI_QUESTIONARI!AJ2071:AL2071,ESITI_QUESTIONARI!AN2071,ESITI_QUESTIONARI!AQ2071)))</f>
        <v/>
      </c>
    </row>
    <row r="2072" spans="1:8">
      <c r="A2072" t="str">
        <f>IF(ESITI_QUESTIONARI!A2072="","",TRIM(ESITI_QUESTIONARI!A2072))</f>
        <v/>
      </c>
      <c r="B2072" t="str">
        <f t="shared" si="33"/>
        <v/>
      </c>
      <c r="C2072" t="str">
        <f>IF(ESITI_QUESTIONARI!C2072="","",TRIM(ESITI_QUESTIONARI!C2072))</f>
        <v/>
      </c>
      <c r="D2072" t="str">
        <f>IFERROR(UPPER(TRIM(ESITI_QUESTIONARI!U2072)),"")</f>
        <v/>
      </c>
      <c r="E2072" t="str">
        <f>IFERROR(UPPER(TRIM(ESITI_QUESTIONARI!Y2072)),"")</f>
        <v/>
      </c>
      <c r="F2072" t="str">
        <f>IFERROR(UPPER(TRIM(ESITI_QUESTIONARI!AE2072)),"")</f>
        <v/>
      </c>
      <c r="G2072" t="str">
        <f>IFERROR(UPPER(TRIM(ESITI_QUESTIONARI!AI2072)),"")</f>
        <v/>
      </c>
      <c r="H2072" s="8" t="str">
        <f>IF(C2072="","",IF(ISERROR(AVERAGE(ESITI_QUESTIONARI!N2072:T2072,ESITI_QUESTIONARI!V2072:X2072,ESITI_QUESTIONARI!Z2072:AD2072,ESITI_QUESTIONARI!AF2072:AH2072,ESITI_QUESTIONARI!AJ2072:AL2072,ESITI_QUESTIONARI!AN2072,ESITI_QUESTIONARI!AQ2072)),"NON RISPONDE",AVERAGE(ESITI_QUESTIONARI!N2072:T2072,ESITI_QUESTIONARI!V2072:X2072,ESITI_QUESTIONARI!Z2072:AD2072,ESITI_QUESTIONARI!AF2072:AH2072,ESITI_QUESTIONARI!AJ2072:AL2072,ESITI_QUESTIONARI!AN2072,ESITI_QUESTIONARI!AQ2072)))</f>
        <v/>
      </c>
    </row>
    <row r="2073" spans="1:8">
      <c r="A2073" t="str">
        <f>IF(ESITI_QUESTIONARI!A2073="","",TRIM(ESITI_QUESTIONARI!A2073))</f>
        <v/>
      </c>
      <c r="B2073" t="str">
        <f t="shared" si="33"/>
        <v/>
      </c>
      <c r="C2073" t="str">
        <f>IF(ESITI_QUESTIONARI!C2073="","",TRIM(ESITI_QUESTIONARI!C2073))</f>
        <v/>
      </c>
      <c r="D2073" t="str">
        <f>IFERROR(UPPER(TRIM(ESITI_QUESTIONARI!U2073)),"")</f>
        <v/>
      </c>
      <c r="E2073" t="str">
        <f>IFERROR(UPPER(TRIM(ESITI_QUESTIONARI!Y2073)),"")</f>
        <v/>
      </c>
      <c r="F2073" t="str">
        <f>IFERROR(UPPER(TRIM(ESITI_QUESTIONARI!AE2073)),"")</f>
        <v/>
      </c>
      <c r="G2073" t="str">
        <f>IFERROR(UPPER(TRIM(ESITI_QUESTIONARI!AI2073)),"")</f>
        <v/>
      </c>
      <c r="H2073" s="8" t="str">
        <f>IF(C2073="","",IF(ISERROR(AVERAGE(ESITI_QUESTIONARI!N2073:T2073,ESITI_QUESTIONARI!V2073:X2073,ESITI_QUESTIONARI!Z2073:AD2073,ESITI_QUESTIONARI!AF2073:AH2073,ESITI_QUESTIONARI!AJ2073:AL2073,ESITI_QUESTIONARI!AN2073,ESITI_QUESTIONARI!AQ2073)),"NON RISPONDE",AVERAGE(ESITI_QUESTIONARI!N2073:T2073,ESITI_QUESTIONARI!V2073:X2073,ESITI_QUESTIONARI!Z2073:AD2073,ESITI_QUESTIONARI!AF2073:AH2073,ESITI_QUESTIONARI!AJ2073:AL2073,ESITI_QUESTIONARI!AN2073,ESITI_QUESTIONARI!AQ2073)))</f>
        <v/>
      </c>
    </row>
    <row r="2074" spans="1:8">
      <c r="A2074" t="str">
        <f>IF(ESITI_QUESTIONARI!A2074="","",TRIM(ESITI_QUESTIONARI!A2074))</f>
        <v/>
      </c>
      <c r="B2074" t="str">
        <f t="shared" si="33"/>
        <v/>
      </c>
      <c r="C2074" t="str">
        <f>IF(ESITI_QUESTIONARI!C2074="","",TRIM(ESITI_QUESTIONARI!C2074))</f>
        <v/>
      </c>
      <c r="D2074" t="str">
        <f>IFERROR(UPPER(TRIM(ESITI_QUESTIONARI!U2074)),"")</f>
        <v/>
      </c>
      <c r="E2074" t="str">
        <f>IFERROR(UPPER(TRIM(ESITI_QUESTIONARI!Y2074)),"")</f>
        <v/>
      </c>
      <c r="F2074" t="str">
        <f>IFERROR(UPPER(TRIM(ESITI_QUESTIONARI!AE2074)),"")</f>
        <v/>
      </c>
      <c r="G2074" t="str">
        <f>IFERROR(UPPER(TRIM(ESITI_QUESTIONARI!AI2074)),"")</f>
        <v/>
      </c>
      <c r="H2074" s="8" t="str">
        <f>IF(C2074="","",IF(ISERROR(AVERAGE(ESITI_QUESTIONARI!N2074:T2074,ESITI_QUESTIONARI!V2074:X2074,ESITI_QUESTIONARI!Z2074:AD2074,ESITI_QUESTIONARI!AF2074:AH2074,ESITI_QUESTIONARI!AJ2074:AL2074,ESITI_QUESTIONARI!AN2074,ESITI_QUESTIONARI!AQ2074)),"NON RISPONDE",AVERAGE(ESITI_QUESTIONARI!N2074:T2074,ESITI_QUESTIONARI!V2074:X2074,ESITI_QUESTIONARI!Z2074:AD2074,ESITI_QUESTIONARI!AF2074:AH2074,ESITI_QUESTIONARI!AJ2074:AL2074,ESITI_QUESTIONARI!AN2074,ESITI_QUESTIONARI!AQ2074)))</f>
        <v/>
      </c>
    </row>
    <row r="2075" spans="1:8">
      <c r="A2075" t="str">
        <f>IF(ESITI_QUESTIONARI!A2075="","",TRIM(ESITI_QUESTIONARI!A2075))</f>
        <v/>
      </c>
      <c r="B2075" t="str">
        <f t="shared" si="33"/>
        <v/>
      </c>
      <c r="C2075" t="str">
        <f>IF(ESITI_QUESTIONARI!C2075="","",TRIM(ESITI_QUESTIONARI!C2075))</f>
        <v/>
      </c>
      <c r="D2075" t="str">
        <f>IFERROR(UPPER(TRIM(ESITI_QUESTIONARI!U2075)),"")</f>
        <v/>
      </c>
      <c r="E2075" t="str">
        <f>IFERROR(UPPER(TRIM(ESITI_QUESTIONARI!Y2075)),"")</f>
        <v/>
      </c>
      <c r="F2075" t="str">
        <f>IFERROR(UPPER(TRIM(ESITI_QUESTIONARI!AE2075)),"")</f>
        <v/>
      </c>
      <c r="G2075" t="str">
        <f>IFERROR(UPPER(TRIM(ESITI_QUESTIONARI!AI2075)),"")</f>
        <v/>
      </c>
      <c r="H2075" s="8" t="str">
        <f>IF(C2075="","",IF(ISERROR(AVERAGE(ESITI_QUESTIONARI!N2075:T2075,ESITI_QUESTIONARI!V2075:X2075,ESITI_QUESTIONARI!Z2075:AD2075,ESITI_QUESTIONARI!AF2075:AH2075,ESITI_QUESTIONARI!AJ2075:AL2075,ESITI_QUESTIONARI!AN2075,ESITI_QUESTIONARI!AQ2075)),"NON RISPONDE",AVERAGE(ESITI_QUESTIONARI!N2075:T2075,ESITI_QUESTIONARI!V2075:X2075,ESITI_QUESTIONARI!Z2075:AD2075,ESITI_QUESTIONARI!AF2075:AH2075,ESITI_QUESTIONARI!AJ2075:AL2075,ESITI_QUESTIONARI!AN2075,ESITI_QUESTIONARI!AQ2075)))</f>
        <v/>
      </c>
    </row>
    <row r="2076" spans="1:8">
      <c r="A2076" t="str">
        <f>IF(ESITI_QUESTIONARI!A2076="","",TRIM(ESITI_QUESTIONARI!A2076))</f>
        <v/>
      </c>
      <c r="B2076" t="str">
        <f t="shared" si="33"/>
        <v/>
      </c>
      <c r="C2076" t="str">
        <f>IF(ESITI_QUESTIONARI!C2076="","",TRIM(ESITI_QUESTIONARI!C2076))</f>
        <v/>
      </c>
      <c r="D2076" t="str">
        <f>IFERROR(UPPER(TRIM(ESITI_QUESTIONARI!U2076)),"")</f>
        <v/>
      </c>
      <c r="E2076" t="str">
        <f>IFERROR(UPPER(TRIM(ESITI_QUESTIONARI!Y2076)),"")</f>
        <v/>
      </c>
      <c r="F2076" t="str">
        <f>IFERROR(UPPER(TRIM(ESITI_QUESTIONARI!AE2076)),"")</f>
        <v/>
      </c>
      <c r="G2076" t="str">
        <f>IFERROR(UPPER(TRIM(ESITI_QUESTIONARI!AI2076)),"")</f>
        <v/>
      </c>
      <c r="H2076" s="8" t="str">
        <f>IF(C2076="","",IF(ISERROR(AVERAGE(ESITI_QUESTIONARI!N2076:T2076,ESITI_QUESTIONARI!V2076:X2076,ESITI_QUESTIONARI!Z2076:AD2076,ESITI_QUESTIONARI!AF2076:AH2076,ESITI_QUESTIONARI!AJ2076:AL2076,ESITI_QUESTIONARI!AN2076,ESITI_QUESTIONARI!AQ2076)),"NON RISPONDE",AVERAGE(ESITI_QUESTIONARI!N2076:T2076,ESITI_QUESTIONARI!V2076:X2076,ESITI_QUESTIONARI!Z2076:AD2076,ESITI_QUESTIONARI!AF2076:AH2076,ESITI_QUESTIONARI!AJ2076:AL2076,ESITI_QUESTIONARI!AN2076,ESITI_QUESTIONARI!AQ2076)))</f>
        <v/>
      </c>
    </row>
    <row r="2077" spans="1:8">
      <c r="A2077" t="str">
        <f>IF(ESITI_QUESTIONARI!A2077="","",TRIM(ESITI_QUESTIONARI!A2077))</f>
        <v/>
      </c>
      <c r="B2077" t="str">
        <f t="shared" si="33"/>
        <v/>
      </c>
      <c r="C2077" t="str">
        <f>IF(ESITI_QUESTIONARI!C2077="","",TRIM(ESITI_QUESTIONARI!C2077))</f>
        <v/>
      </c>
      <c r="D2077" t="str">
        <f>IFERROR(UPPER(TRIM(ESITI_QUESTIONARI!U2077)),"")</f>
        <v/>
      </c>
      <c r="E2077" t="str">
        <f>IFERROR(UPPER(TRIM(ESITI_QUESTIONARI!Y2077)),"")</f>
        <v/>
      </c>
      <c r="F2077" t="str">
        <f>IFERROR(UPPER(TRIM(ESITI_QUESTIONARI!AE2077)),"")</f>
        <v/>
      </c>
      <c r="G2077" t="str">
        <f>IFERROR(UPPER(TRIM(ESITI_QUESTIONARI!AI2077)),"")</f>
        <v/>
      </c>
      <c r="H2077" s="8" t="str">
        <f>IF(C2077="","",IF(ISERROR(AVERAGE(ESITI_QUESTIONARI!N2077:T2077,ESITI_QUESTIONARI!V2077:X2077,ESITI_QUESTIONARI!Z2077:AD2077,ESITI_QUESTIONARI!AF2077:AH2077,ESITI_QUESTIONARI!AJ2077:AL2077,ESITI_QUESTIONARI!AN2077,ESITI_QUESTIONARI!AQ2077)),"NON RISPONDE",AVERAGE(ESITI_QUESTIONARI!N2077:T2077,ESITI_QUESTIONARI!V2077:X2077,ESITI_QUESTIONARI!Z2077:AD2077,ESITI_QUESTIONARI!AF2077:AH2077,ESITI_QUESTIONARI!AJ2077:AL2077,ESITI_QUESTIONARI!AN2077,ESITI_QUESTIONARI!AQ2077)))</f>
        <v/>
      </c>
    </row>
    <row r="2078" spans="1:8">
      <c r="A2078" t="str">
        <f>IF(ESITI_QUESTIONARI!A2078="","",TRIM(ESITI_QUESTIONARI!A2078))</f>
        <v/>
      </c>
      <c r="B2078" t="str">
        <f t="shared" si="33"/>
        <v/>
      </c>
      <c r="C2078" t="str">
        <f>IF(ESITI_QUESTIONARI!C2078="","",TRIM(ESITI_QUESTIONARI!C2078))</f>
        <v/>
      </c>
      <c r="D2078" t="str">
        <f>IFERROR(UPPER(TRIM(ESITI_QUESTIONARI!U2078)),"")</f>
        <v/>
      </c>
      <c r="E2078" t="str">
        <f>IFERROR(UPPER(TRIM(ESITI_QUESTIONARI!Y2078)),"")</f>
        <v/>
      </c>
      <c r="F2078" t="str">
        <f>IFERROR(UPPER(TRIM(ESITI_QUESTIONARI!AE2078)),"")</f>
        <v/>
      </c>
      <c r="G2078" t="str">
        <f>IFERROR(UPPER(TRIM(ESITI_QUESTIONARI!AI2078)),"")</f>
        <v/>
      </c>
      <c r="H2078" s="8" t="str">
        <f>IF(C2078="","",IF(ISERROR(AVERAGE(ESITI_QUESTIONARI!N2078:T2078,ESITI_QUESTIONARI!V2078:X2078,ESITI_QUESTIONARI!Z2078:AD2078,ESITI_QUESTIONARI!AF2078:AH2078,ESITI_QUESTIONARI!AJ2078:AL2078,ESITI_QUESTIONARI!AN2078,ESITI_QUESTIONARI!AQ2078)),"NON RISPONDE",AVERAGE(ESITI_QUESTIONARI!N2078:T2078,ESITI_QUESTIONARI!V2078:X2078,ESITI_QUESTIONARI!Z2078:AD2078,ESITI_QUESTIONARI!AF2078:AH2078,ESITI_QUESTIONARI!AJ2078:AL2078,ESITI_QUESTIONARI!AN2078,ESITI_QUESTIONARI!AQ2078)))</f>
        <v/>
      </c>
    </row>
    <row r="2079" spans="1:8">
      <c r="A2079" t="str">
        <f>IF(ESITI_QUESTIONARI!A2079="","",TRIM(ESITI_QUESTIONARI!A2079))</f>
        <v/>
      </c>
      <c r="B2079" t="str">
        <f t="shared" si="33"/>
        <v/>
      </c>
      <c r="C2079" t="str">
        <f>IF(ESITI_QUESTIONARI!C2079="","",TRIM(ESITI_QUESTIONARI!C2079))</f>
        <v/>
      </c>
      <c r="D2079" t="str">
        <f>IFERROR(UPPER(TRIM(ESITI_QUESTIONARI!U2079)),"")</f>
        <v/>
      </c>
      <c r="E2079" t="str">
        <f>IFERROR(UPPER(TRIM(ESITI_QUESTIONARI!Y2079)),"")</f>
        <v/>
      </c>
      <c r="F2079" t="str">
        <f>IFERROR(UPPER(TRIM(ESITI_QUESTIONARI!AE2079)),"")</f>
        <v/>
      </c>
      <c r="G2079" t="str">
        <f>IFERROR(UPPER(TRIM(ESITI_QUESTIONARI!AI2079)),"")</f>
        <v/>
      </c>
      <c r="H2079" s="8" t="str">
        <f>IF(C2079="","",IF(ISERROR(AVERAGE(ESITI_QUESTIONARI!N2079:T2079,ESITI_QUESTIONARI!V2079:X2079,ESITI_QUESTIONARI!Z2079:AD2079,ESITI_QUESTIONARI!AF2079:AH2079,ESITI_QUESTIONARI!AJ2079:AL2079,ESITI_QUESTIONARI!AN2079,ESITI_QUESTIONARI!AQ2079)),"NON RISPONDE",AVERAGE(ESITI_QUESTIONARI!N2079:T2079,ESITI_QUESTIONARI!V2079:X2079,ESITI_QUESTIONARI!Z2079:AD2079,ESITI_QUESTIONARI!AF2079:AH2079,ESITI_QUESTIONARI!AJ2079:AL2079,ESITI_QUESTIONARI!AN2079,ESITI_QUESTIONARI!AQ2079)))</f>
        <v/>
      </c>
    </row>
    <row r="2080" spans="1:8">
      <c r="A2080" t="str">
        <f>IF(ESITI_QUESTIONARI!A2080="","",TRIM(ESITI_QUESTIONARI!A2080))</f>
        <v/>
      </c>
      <c r="B2080" t="str">
        <f t="shared" si="33"/>
        <v/>
      </c>
      <c r="C2080" t="str">
        <f>IF(ESITI_QUESTIONARI!C2080="","",TRIM(ESITI_QUESTIONARI!C2080))</f>
        <v/>
      </c>
      <c r="D2080" t="str">
        <f>IFERROR(UPPER(TRIM(ESITI_QUESTIONARI!U2080)),"")</f>
        <v/>
      </c>
      <c r="E2080" t="str">
        <f>IFERROR(UPPER(TRIM(ESITI_QUESTIONARI!Y2080)),"")</f>
        <v/>
      </c>
      <c r="F2080" t="str">
        <f>IFERROR(UPPER(TRIM(ESITI_QUESTIONARI!AE2080)),"")</f>
        <v/>
      </c>
      <c r="G2080" t="str">
        <f>IFERROR(UPPER(TRIM(ESITI_QUESTIONARI!AI2080)),"")</f>
        <v/>
      </c>
      <c r="H2080" s="8" t="str">
        <f>IF(C2080="","",IF(ISERROR(AVERAGE(ESITI_QUESTIONARI!N2080:T2080,ESITI_QUESTIONARI!V2080:X2080,ESITI_QUESTIONARI!Z2080:AD2080,ESITI_QUESTIONARI!AF2080:AH2080,ESITI_QUESTIONARI!AJ2080:AL2080,ESITI_QUESTIONARI!AN2080,ESITI_QUESTIONARI!AQ2080)),"NON RISPONDE",AVERAGE(ESITI_QUESTIONARI!N2080:T2080,ESITI_QUESTIONARI!V2080:X2080,ESITI_QUESTIONARI!Z2080:AD2080,ESITI_QUESTIONARI!AF2080:AH2080,ESITI_QUESTIONARI!AJ2080:AL2080,ESITI_QUESTIONARI!AN2080,ESITI_QUESTIONARI!AQ2080)))</f>
        <v/>
      </c>
    </row>
    <row r="2081" spans="1:8">
      <c r="A2081" t="str">
        <f>IF(ESITI_QUESTIONARI!A2081="","",TRIM(ESITI_QUESTIONARI!A2081))</f>
        <v/>
      </c>
      <c r="B2081" t="str">
        <f t="shared" si="33"/>
        <v/>
      </c>
      <c r="C2081" t="str">
        <f>IF(ESITI_QUESTIONARI!C2081="","",TRIM(ESITI_QUESTIONARI!C2081))</f>
        <v/>
      </c>
      <c r="D2081" t="str">
        <f>IFERROR(UPPER(TRIM(ESITI_QUESTIONARI!U2081)),"")</f>
        <v/>
      </c>
      <c r="E2081" t="str">
        <f>IFERROR(UPPER(TRIM(ESITI_QUESTIONARI!Y2081)),"")</f>
        <v/>
      </c>
      <c r="F2081" t="str">
        <f>IFERROR(UPPER(TRIM(ESITI_QUESTIONARI!AE2081)),"")</f>
        <v/>
      </c>
      <c r="G2081" t="str">
        <f>IFERROR(UPPER(TRIM(ESITI_QUESTIONARI!AI2081)),"")</f>
        <v/>
      </c>
      <c r="H2081" s="8" t="str">
        <f>IF(C2081="","",IF(ISERROR(AVERAGE(ESITI_QUESTIONARI!N2081:T2081,ESITI_QUESTIONARI!V2081:X2081,ESITI_QUESTIONARI!Z2081:AD2081,ESITI_QUESTIONARI!AF2081:AH2081,ESITI_QUESTIONARI!AJ2081:AL2081,ESITI_QUESTIONARI!AN2081,ESITI_QUESTIONARI!AQ2081)),"NON RISPONDE",AVERAGE(ESITI_QUESTIONARI!N2081:T2081,ESITI_QUESTIONARI!V2081:X2081,ESITI_QUESTIONARI!Z2081:AD2081,ESITI_QUESTIONARI!AF2081:AH2081,ESITI_QUESTIONARI!AJ2081:AL2081,ESITI_QUESTIONARI!AN2081,ESITI_QUESTIONARI!AQ2081)))</f>
        <v/>
      </c>
    </row>
    <row r="2082" spans="1:8">
      <c r="A2082" t="str">
        <f>IF(ESITI_QUESTIONARI!A2082="","",TRIM(ESITI_QUESTIONARI!A2082))</f>
        <v/>
      </c>
      <c r="B2082" t="str">
        <f t="shared" si="33"/>
        <v/>
      </c>
      <c r="C2082" t="str">
        <f>IF(ESITI_QUESTIONARI!C2082="","",TRIM(ESITI_QUESTIONARI!C2082))</f>
        <v/>
      </c>
      <c r="D2082" t="str">
        <f>IFERROR(UPPER(TRIM(ESITI_QUESTIONARI!U2082)),"")</f>
        <v/>
      </c>
      <c r="E2082" t="str">
        <f>IFERROR(UPPER(TRIM(ESITI_QUESTIONARI!Y2082)),"")</f>
        <v/>
      </c>
      <c r="F2082" t="str">
        <f>IFERROR(UPPER(TRIM(ESITI_QUESTIONARI!AE2082)),"")</f>
        <v/>
      </c>
      <c r="G2082" t="str">
        <f>IFERROR(UPPER(TRIM(ESITI_QUESTIONARI!AI2082)),"")</f>
        <v/>
      </c>
      <c r="H2082" s="8" t="str">
        <f>IF(C2082="","",IF(ISERROR(AVERAGE(ESITI_QUESTIONARI!N2082:T2082,ESITI_QUESTIONARI!V2082:X2082,ESITI_QUESTIONARI!Z2082:AD2082,ESITI_QUESTIONARI!AF2082:AH2082,ESITI_QUESTIONARI!AJ2082:AL2082,ESITI_QUESTIONARI!AN2082,ESITI_QUESTIONARI!AQ2082)),"NON RISPONDE",AVERAGE(ESITI_QUESTIONARI!N2082:T2082,ESITI_QUESTIONARI!V2082:X2082,ESITI_QUESTIONARI!Z2082:AD2082,ESITI_QUESTIONARI!AF2082:AH2082,ESITI_QUESTIONARI!AJ2082:AL2082,ESITI_QUESTIONARI!AN2082,ESITI_QUESTIONARI!AQ2082)))</f>
        <v/>
      </c>
    </row>
    <row r="2083" spans="1:8">
      <c r="A2083" t="str">
        <f>IF(ESITI_QUESTIONARI!A2083="","",TRIM(ESITI_QUESTIONARI!A2083))</f>
        <v/>
      </c>
      <c r="B2083" t="str">
        <f t="shared" si="33"/>
        <v/>
      </c>
      <c r="C2083" t="str">
        <f>IF(ESITI_QUESTIONARI!C2083="","",TRIM(ESITI_QUESTIONARI!C2083))</f>
        <v/>
      </c>
      <c r="D2083" t="str">
        <f>IFERROR(UPPER(TRIM(ESITI_QUESTIONARI!U2083)),"")</f>
        <v/>
      </c>
      <c r="E2083" t="str">
        <f>IFERROR(UPPER(TRIM(ESITI_QUESTIONARI!Y2083)),"")</f>
        <v/>
      </c>
      <c r="F2083" t="str">
        <f>IFERROR(UPPER(TRIM(ESITI_QUESTIONARI!AE2083)),"")</f>
        <v/>
      </c>
      <c r="G2083" t="str">
        <f>IFERROR(UPPER(TRIM(ESITI_QUESTIONARI!AI2083)),"")</f>
        <v/>
      </c>
      <c r="H2083" s="8" t="str">
        <f>IF(C2083="","",IF(ISERROR(AVERAGE(ESITI_QUESTIONARI!N2083:T2083,ESITI_QUESTIONARI!V2083:X2083,ESITI_QUESTIONARI!Z2083:AD2083,ESITI_QUESTIONARI!AF2083:AH2083,ESITI_QUESTIONARI!AJ2083:AL2083,ESITI_QUESTIONARI!AN2083,ESITI_QUESTIONARI!AQ2083)),"NON RISPONDE",AVERAGE(ESITI_QUESTIONARI!N2083:T2083,ESITI_QUESTIONARI!V2083:X2083,ESITI_QUESTIONARI!Z2083:AD2083,ESITI_QUESTIONARI!AF2083:AH2083,ESITI_QUESTIONARI!AJ2083:AL2083,ESITI_QUESTIONARI!AN2083,ESITI_QUESTIONARI!AQ2083)))</f>
        <v/>
      </c>
    </row>
    <row r="2084" spans="1:8">
      <c r="A2084" t="str">
        <f>IF(ESITI_QUESTIONARI!A2084="","",TRIM(ESITI_QUESTIONARI!A2084))</f>
        <v/>
      </c>
      <c r="B2084" t="str">
        <f t="shared" si="33"/>
        <v/>
      </c>
      <c r="C2084" t="str">
        <f>IF(ESITI_QUESTIONARI!C2084="","",TRIM(ESITI_QUESTIONARI!C2084))</f>
        <v/>
      </c>
      <c r="D2084" t="str">
        <f>IFERROR(UPPER(TRIM(ESITI_QUESTIONARI!U2084)),"")</f>
        <v/>
      </c>
      <c r="E2084" t="str">
        <f>IFERROR(UPPER(TRIM(ESITI_QUESTIONARI!Y2084)),"")</f>
        <v/>
      </c>
      <c r="F2084" t="str">
        <f>IFERROR(UPPER(TRIM(ESITI_QUESTIONARI!AE2084)),"")</f>
        <v/>
      </c>
      <c r="G2084" t="str">
        <f>IFERROR(UPPER(TRIM(ESITI_QUESTIONARI!AI2084)),"")</f>
        <v/>
      </c>
      <c r="H2084" s="8" t="str">
        <f>IF(C2084="","",IF(ISERROR(AVERAGE(ESITI_QUESTIONARI!N2084:T2084,ESITI_QUESTIONARI!V2084:X2084,ESITI_QUESTIONARI!Z2084:AD2084,ESITI_QUESTIONARI!AF2084:AH2084,ESITI_QUESTIONARI!AJ2084:AL2084,ESITI_QUESTIONARI!AN2084,ESITI_QUESTIONARI!AQ2084)),"NON RISPONDE",AVERAGE(ESITI_QUESTIONARI!N2084:T2084,ESITI_QUESTIONARI!V2084:X2084,ESITI_QUESTIONARI!Z2084:AD2084,ESITI_QUESTIONARI!AF2084:AH2084,ESITI_QUESTIONARI!AJ2084:AL2084,ESITI_QUESTIONARI!AN2084,ESITI_QUESTIONARI!AQ2084)))</f>
        <v/>
      </c>
    </row>
    <row r="2085" spans="1:8">
      <c r="A2085" t="str">
        <f>IF(ESITI_QUESTIONARI!A2085="","",TRIM(ESITI_QUESTIONARI!A2085))</f>
        <v/>
      </c>
      <c r="B2085" t="str">
        <f t="shared" si="33"/>
        <v/>
      </c>
      <c r="C2085" t="str">
        <f>IF(ESITI_QUESTIONARI!C2085="","",TRIM(ESITI_QUESTIONARI!C2085))</f>
        <v/>
      </c>
      <c r="D2085" t="str">
        <f>IFERROR(UPPER(TRIM(ESITI_QUESTIONARI!U2085)),"")</f>
        <v/>
      </c>
      <c r="E2085" t="str">
        <f>IFERROR(UPPER(TRIM(ESITI_QUESTIONARI!Y2085)),"")</f>
        <v/>
      </c>
      <c r="F2085" t="str">
        <f>IFERROR(UPPER(TRIM(ESITI_QUESTIONARI!AE2085)),"")</f>
        <v/>
      </c>
      <c r="G2085" t="str">
        <f>IFERROR(UPPER(TRIM(ESITI_QUESTIONARI!AI2085)),"")</f>
        <v/>
      </c>
      <c r="H2085" s="8" t="str">
        <f>IF(C2085="","",IF(ISERROR(AVERAGE(ESITI_QUESTIONARI!N2085:T2085,ESITI_QUESTIONARI!V2085:X2085,ESITI_QUESTIONARI!Z2085:AD2085,ESITI_QUESTIONARI!AF2085:AH2085,ESITI_QUESTIONARI!AJ2085:AL2085,ESITI_QUESTIONARI!AN2085,ESITI_QUESTIONARI!AQ2085)),"NON RISPONDE",AVERAGE(ESITI_QUESTIONARI!N2085:T2085,ESITI_QUESTIONARI!V2085:X2085,ESITI_QUESTIONARI!Z2085:AD2085,ESITI_QUESTIONARI!AF2085:AH2085,ESITI_QUESTIONARI!AJ2085:AL2085,ESITI_QUESTIONARI!AN2085,ESITI_QUESTIONARI!AQ2085)))</f>
        <v/>
      </c>
    </row>
    <row r="2086" spans="1:8">
      <c r="A2086" t="str">
        <f>IF(ESITI_QUESTIONARI!A2086="","",TRIM(ESITI_QUESTIONARI!A2086))</f>
        <v/>
      </c>
      <c r="B2086" t="str">
        <f t="shared" si="33"/>
        <v/>
      </c>
      <c r="C2086" t="str">
        <f>IF(ESITI_QUESTIONARI!C2086="","",TRIM(ESITI_QUESTIONARI!C2086))</f>
        <v/>
      </c>
      <c r="D2086" t="str">
        <f>IFERROR(UPPER(TRIM(ESITI_QUESTIONARI!U2086)),"")</f>
        <v/>
      </c>
      <c r="E2086" t="str">
        <f>IFERROR(UPPER(TRIM(ESITI_QUESTIONARI!Y2086)),"")</f>
        <v/>
      </c>
      <c r="F2086" t="str">
        <f>IFERROR(UPPER(TRIM(ESITI_QUESTIONARI!AE2086)),"")</f>
        <v/>
      </c>
      <c r="G2086" t="str">
        <f>IFERROR(UPPER(TRIM(ESITI_QUESTIONARI!AI2086)),"")</f>
        <v/>
      </c>
      <c r="H2086" s="8" t="str">
        <f>IF(C2086="","",IF(ISERROR(AVERAGE(ESITI_QUESTIONARI!N2086:T2086,ESITI_QUESTIONARI!V2086:X2086,ESITI_QUESTIONARI!Z2086:AD2086,ESITI_QUESTIONARI!AF2086:AH2086,ESITI_QUESTIONARI!AJ2086:AL2086,ESITI_QUESTIONARI!AN2086,ESITI_QUESTIONARI!AQ2086)),"NON RISPONDE",AVERAGE(ESITI_QUESTIONARI!N2086:T2086,ESITI_QUESTIONARI!V2086:X2086,ESITI_QUESTIONARI!Z2086:AD2086,ESITI_QUESTIONARI!AF2086:AH2086,ESITI_QUESTIONARI!AJ2086:AL2086,ESITI_QUESTIONARI!AN2086,ESITI_QUESTIONARI!AQ2086)))</f>
        <v/>
      </c>
    </row>
    <row r="2087" spans="1:8">
      <c r="A2087" t="str">
        <f>IF(ESITI_QUESTIONARI!A2087="","",TRIM(ESITI_QUESTIONARI!A2087))</f>
        <v/>
      </c>
      <c r="B2087" t="str">
        <f t="shared" si="33"/>
        <v/>
      </c>
      <c r="C2087" t="str">
        <f>IF(ESITI_QUESTIONARI!C2087="","",TRIM(ESITI_QUESTIONARI!C2087))</f>
        <v/>
      </c>
      <c r="D2087" t="str">
        <f>IFERROR(UPPER(TRIM(ESITI_QUESTIONARI!U2087)),"")</f>
        <v/>
      </c>
      <c r="E2087" t="str">
        <f>IFERROR(UPPER(TRIM(ESITI_QUESTIONARI!Y2087)),"")</f>
        <v/>
      </c>
      <c r="F2087" t="str">
        <f>IFERROR(UPPER(TRIM(ESITI_QUESTIONARI!AE2087)),"")</f>
        <v/>
      </c>
      <c r="G2087" t="str">
        <f>IFERROR(UPPER(TRIM(ESITI_QUESTIONARI!AI2087)),"")</f>
        <v/>
      </c>
      <c r="H2087" s="8" t="str">
        <f>IF(C2087="","",IF(ISERROR(AVERAGE(ESITI_QUESTIONARI!N2087:T2087,ESITI_QUESTIONARI!V2087:X2087,ESITI_QUESTIONARI!Z2087:AD2087,ESITI_QUESTIONARI!AF2087:AH2087,ESITI_QUESTIONARI!AJ2087:AL2087,ESITI_QUESTIONARI!AN2087,ESITI_QUESTIONARI!AQ2087)),"NON RISPONDE",AVERAGE(ESITI_QUESTIONARI!N2087:T2087,ESITI_QUESTIONARI!V2087:X2087,ESITI_QUESTIONARI!Z2087:AD2087,ESITI_QUESTIONARI!AF2087:AH2087,ESITI_QUESTIONARI!AJ2087:AL2087,ESITI_QUESTIONARI!AN2087,ESITI_QUESTIONARI!AQ2087)))</f>
        <v/>
      </c>
    </row>
    <row r="2088" spans="1:8">
      <c r="A2088" t="str">
        <f>IF(ESITI_QUESTIONARI!A2088="","",TRIM(ESITI_QUESTIONARI!A2088))</f>
        <v/>
      </c>
      <c r="B2088" t="str">
        <f t="shared" si="33"/>
        <v/>
      </c>
      <c r="C2088" t="str">
        <f>IF(ESITI_QUESTIONARI!C2088="","",TRIM(ESITI_QUESTIONARI!C2088))</f>
        <v/>
      </c>
      <c r="D2088" t="str">
        <f>IFERROR(UPPER(TRIM(ESITI_QUESTIONARI!U2088)),"")</f>
        <v/>
      </c>
      <c r="E2088" t="str">
        <f>IFERROR(UPPER(TRIM(ESITI_QUESTIONARI!Y2088)),"")</f>
        <v/>
      </c>
      <c r="F2088" t="str">
        <f>IFERROR(UPPER(TRIM(ESITI_QUESTIONARI!AE2088)),"")</f>
        <v/>
      </c>
      <c r="G2088" t="str">
        <f>IFERROR(UPPER(TRIM(ESITI_QUESTIONARI!AI2088)),"")</f>
        <v/>
      </c>
      <c r="H2088" s="8" t="str">
        <f>IF(C2088="","",IF(ISERROR(AVERAGE(ESITI_QUESTIONARI!N2088:T2088,ESITI_QUESTIONARI!V2088:X2088,ESITI_QUESTIONARI!Z2088:AD2088,ESITI_QUESTIONARI!AF2088:AH2088,ESITI_QUESTIONARI!AJ2088:AL2088,ESITI_QUESTIONARI!AN2088,ESITI_QUESTIONARI!AQ2088)),"NON RISPONDE",AVERAGE(ESITI_QUESTIONARI!N2088:T2088,ESITI_QUESTIONARI!V2088:X2088,ESITI_QUESTIONARI!Z2088:AD2088,ESITI_QUESTIONARI!AF2088:AH2088,ESITI_QUESTIONARI!AJ2088:AL2088,ESITI_QUESTIONARI!AN2088,ESITI_QUESTIONARI!AQ2088)))</f>
        <v/>
      </c>
    </row>
    <row r="2089" spans="1:8">
      <c r="A2089" t="str">
        <f>IF(ESITI_QUESTIONARI!A2089="","",TRIM(ESITI_QUESTIONARI!A2089))</f>
        <v/>
      </c>
      <c r="B2089" t="str">
        <f t="shared" si="33"/>
        <v/>
      </c>
      <c r="C2089" t="str">
        <f>IF(ESITI_QUESTIONARI!C2089="","",TRIM(ESITI_QUESTIONARI!C2089))</f>
        <v/>
      </c>
      <c r="D2089" t="str">
        <f>IFERROR(UPPER(TRIM(ESITI_QUESTIONARI!U2089)),"")</f>
        <v/>
      </c>
      <c r="E2089" t="str">
        <f>IFERROR(UPPER(TRIM(ESITI_QUESTIONARI!Y2089)),"")</f>
        <v/>
      </c>
      <c r="F2089" t="str">
        <f>IFERROR(UPPER(TRIM(ESITI_QUESTIONARI!AE2089)),"")</f>
        <v/>
      </c>
      <c r="G2089" t="str">
        <f>IFERROR(UPPER(TRIM(ESITI_QUESTIONARI!AI2089)),"")</f>
        <v/>
      </c>
      <c r="H2089" s="8" t="str">
        <f>IF(C2089="","",IF(ISERROR(AVERAGE(ESITI_QUESTIONARI!N2089:T2089,ESITI_QUESTIONARI!V2089:X2089,ESITI_QUESTIONARI!Z2089:AD2089,ESITI_QUESTIONARI!AF2089:AH2089,ESITI_QUESTIONARI!AJ2089:AL2089,ESITI_QUESTIONARI!AN2089,ESITI_QUESTIONARI!AQ2089)),"NON RISPONDE",AVERAGE(ESITI_QUESTIONARI!N2089:T2089,ESITI_QUESTIONARI!V2089:X2089,ESITI_QUESTIONARI!Z2089:AD2089,ESITI_QUESTIONARI!AF2089:AH2089,ESITI_QUESTIONARI!AJ2089:AL2089,ESITI_QUESTIONARI!AN2089,ESITI_QUESTIONARI!AQ2089)))</f>
        <v/>
      </c>
    </row>
    <row r="2090" spans="1:8">
      <c r="A2090" t="str">
        <f>IF(ESITI_QUESTIONARI!A2090="","",TRIM(ESITI_QUESTIONARI!A2090))</f>
        <v/>
      </c>
      <c r="B2090" t="str">
        <f t="shared" si="33"/>
        <v/>
      </c>
      <c r="C2090" t="str">
        <f>IF(ESITI_QUESTIONARI!C2090="","",TRIM(ESITI_QUESTIONARI!C2090))</f>
        <v/>
      </c>
      <c r="D2090" t="str">
        <f>IFERROR(UPPER(TRIM(ESITI_QUESTIONARI!U2090)),"")</f>
        <v/>
      </c>
      <c r="E2090" t="str">
        <f>IFERROR(UPPER(TRIM(ESITI_QUESTIONARI!Y2090)),"")</f>
        <v/>
      </c>
      <c r="F2090" t="str">
        <f>IFERROR(UPPER(TRIM(ESITI_QUESTIONARI!AE2090)),"")</f>
        <v/>
      </c>
      <c r="G2090" t="str">
        <f>IFERROR(UPPER(TRIM(ESITI_QUESTIONARI!AI2090)),"")</f>
        <v/>
      </c>
      <c r="H2090" s="8" t="str">
        <f>IF(C2090="","",IF(ISERROR(AVERAGE(ESITI_QUESTIONARI!N2090:T2090,ESITI_QUESTIONARI!V2090:X2090,ESITI_QUESTIONARI!Z2090:AD2090,ESITI_QUESTIONARI!AF2090:AH2090,ESITI_QUESTIONARI!AJ2090:AL2090,ESITI_QUESTIONARI!AN2090,ESITI_QUESTIONARI!AQ2090)),"NON RISPONDE",AVERAGE(ESITI_QUESTIONARI!N2090:T2090,ESITI_QUESTIONARI!V2090:X2090,ESITI_QUESTIONARI!Z2090:AD2090,ESITI_QUESTIONARI!AF2090:AH2090,ESITI_QUESTIONARI!AJ2090:AL2090,ESITI_QUESTIONARI!AN2090,ESITI_QUESTIONARI!AQ2090)))</f>
        <v/>
      </c>
    </row>
    <row r="2091" spans="1:8">
      <c r="A2091" t="str">
        <f>IF(ESITI_QUESTIONARI!A2091="","",TRIM(ESITI_QUESTIONARI!A2091))</f>
        <v/>
      </c>
      <c r="B2091" t="str">
        <f t="shared" si="33"/>
        <v/>
      </c>
      <c r="C2091" t="str">
        <f>IF(ESITI_QUESTIONARI!C2091="","",TRIM(ESITI_QUESTIONARI!C2091))</f>
        <v/>
      </c>
      <c r="D2091" t="str">
        <f>IFERROR(UPPER(TRIM(ESITI_QUESTIONARI!U2091)),"")</f>
        <v/>
      </c>
      <c r="E2091" t="str">
        <f>IFERROR(UPPER(TRIM(ESITI_QUESTIONARI!Y2091)),"")</f>
        <v/>
      </c>
      <c r="F2091" t="str">
        <f>IFERROR(UPPER(TRIM(ESITI_QUESTIONARI!AE2091)),"")</f>
        <v/>
      </c>
      <c r="G2091" t="str">
        <f>IFERROR(UPPER(TRIM(ESITI_QUESTIONARI!AI2091)),"")</f>
        <v/>
      </c>
      <c r="H2091" s="8" t="str">
        <f>IF(C2091="","",IF(ISERROR(AVERAGE(ESITI_QUESTIONARI!N2091:T2091,ESITI_QUESTIONARI!V2091:X2091,ESITI_QUESTIONARI!Z2091:AD2091,ESITI_QUESTIONARI!AF2091:AH2091,ESITI_QUESTIONARI!AJ2091:AL2091,ESITI_QUESTIONARI!AN2091,ESITI_QUESTIONARI!AQ2091)),"NON RISPONDE",AVERAGE(ESITI_QUESTIONARI!N2091:T2091,ESITI_QUESTIONARI!V2091:X2091,ESITI_QUESTIONARI!Z2091:AD2091,ESITI_QUESTIONARI!AF2091:AH2091,ESITI_QUESTIONARI!AJ2091:AL2091,ESITI_QUESTIONARI!AN2091,ESITI_QUESTIONARI!AQ2091)))</f>
        <v/>
      </c>
    </row>
    <row r="2092" spans="1:8">
      <c r="A2092" t="str">
        <f>IF(ESITI_QUESTIONARI!A2092="","",TRIM(ESITI_QUESTIONARI!A2092))</f>
        <v/>
      </c>
      <c r="B2092" t="str">
        <f t="shared" si="33"/>
        <v/>
      </c>
      <c r="C2092" t="str">
        <f>IF(ESITI_QUESTIONARI!C2092="","",TRIM(ESITI_QUESTIONARI!C2092))</f>
        <v/>
      </c>
      <c r="D2092" t="str">
        <f>IFERROR(UPPER(TRIM(ESITI_QUESTIONARI!U2092)),"")</f>
        <v/>
      </c>
      <c r="E2092" t="str">
        <f>IFERROR(UPPER(TRIM(ESITI_QUESTIONARI!Y2092)),"")</f>
        <v/>
      </c>
      <c r="F2092" t="str">
        <f>IFERROR(UPPER(TRIM(ESITI_QUESTIONARI!AE2092)),"")</f>
        <v/>
      </c>
      <c r="G2092" t="str">
        <f>IFERROR(UPPER(TRIM(ESITI_QUESTIONARI!AI2092)),"")</f>
        <v/>
      </c>
      <c r="H2092" s="8" t="str">
        <f>IF(C2092="","",IF(ISERROR(AVERAGE(ESITI_QUESTIONARI!N2092:T2092,ESITI_QUESTIONARI!V2092:X2092,ESITI_QUESTIONARI!Z2092:AD2092,ESITI_QUESTIONARI!AF2092:AH2092,ESITI_QUESTIONARI!AJ2092:AL2092,ESITI_QUESTIONARI!AN2092,ESITI_QUESTIONARI!AQ2092)),"NON RISPONDE",AVERAGE(ESITI_QUESTIONARI!N2092:T2092,ESITI_QUESTIONARI!V2092:X2092,ESITI_QUESTIONARI!Z2092:AD2092,ESITI_QUESTIONARI!AF2092:AH2092,ESITI_QUESTIONARI!AJ2092:AL2092,ESITI_QUESTIONARI!AN2092,ESITI_QUESTIONARI!AQ2092)))</f>
        <v/>
      </c>
    </row>
    <row r="2093" spans="1:8">
      <c r="A2093" t="str">
        <f>IF(ESITI_QUESTIONARI!A2093="","",TRIM(ESITI_QUESTIONARI!A2093))</f>
        <v/>
      </c>
      <c r="B2093" t="str">
        <f t="shared" si="33"/>
        <v/>
      </c>
      <c r="C2093" t="str">
        <f>IF(ESITI_QUESTIONARI!C2093="","",TRIM(ESITI_QUESTIONARI!C2093))</f>
        <v/>
      </c>
      <c r="D2093" t="str">
        <f>IFERROR(UPPER(TRIM(ESITI_QUESTIONARI!U2093)),"")</f>
        <v/>
      </c>
      <c r="E2093" t="str">
        <f>IFERROR(UPPER(TRIM(ESITI_QUESTIONARI!Y2093)),"")</f>
        <v/>
      </c>
      <c r="F2093" t="str">
        <f>IFERROR(UPPER(TRIM(ESITI_QUESTIONARI!AE2093)),"")</f>
        <v/>
      </c>
      <c r="G2093" t="str">
        <f>IFERROR(UPPER(TRIM(ESITI_QUESTIONARI!AI2093)),"")</f>
        <v/>
      </c>
      <c r="H2093" s="8" t="str">
        <f>IF(C2093="","",IF(ISERROR(AVERAGE(ESITI_QUESTIONARI!N2093:T2093,ESITI_QUESTIONARI!V2093:X2093,ESITI_QUESTIONARI!Z2093:AD2093,ESITI_QUESTIONARI!AF2093:AH2093,ESITI_QUESTIONARI!AJ2093:AL2093,ESITI_QUESTIONARI!AN2093,ESITI_QUESTIONARI!AQ2093)),"NON RISPONDE",AVERAGE(ESITI_QUESTIONARI!N2093:T2093,ESITI_QUESTIONARI!V2093:X2093,ESITI_QUESTIONARI!Z2093:AD2093,ESITI_QUESTIONARI!AF2093:AH2093,ESITI_QUESTIONARI!AJ2093:AL2093,ESITI_QUESTIONARI!AN2093,ESITI_QUESTIONARI!AQ2093)))</f>
        <v/>
      </c>
    </row>
    <row r="2094" spans="1:8">
      <c r="A2094" t="str">
        <f>IF(ESITI_QUESTIONARI!A2094="","",TRIM(ESITI_QUESTIONARI!A2094))</f>
        <v/>
      </c>
      <c r="B2094" t="str">
        <f t="shared" si="33"/>
        <v/>
      </c>
      <c r="C2094" t="str">
        <f>IF(ESITI_QUESTIONARI!C2094="","",TRIM(ESITI_QUESTIONARI!C2094))</f>
        <v/>
      </c>
      <c r="D2094" t="str">
        <f>IFERROR(UPPER(TRIM(ESITI_QUESTIONARI!U2094)),"")</f>
        <v/>
      </c>
      <c r="E2094" t="str">
        <f>IFERROR(UPPER(TRIM(ESITI_QUESTIONARI!Y2094)),"")</f>
        <v/>
      </c>
      <c r="F2094" t="str">
        <f>IFERROR(UPPER(TRIM(ESITI_QUESTIONARI!AE2094)),"")</f>
        <v/>
      </c>
      <c r="G2094" t="str">
        <f>IFERROR(UPPER(TRIM(ESITI_QUESTIONARI!AI2094)),"")</f>
        <v/>
      </c>
      <c r="H2094" s="8" t="str">
        <f>IF(C2094="","",IF(ISERROR(AVERAGE(ESITI_QUESTIONARI!N2094:T2094,ESITI_QUESTIONARI!V2094:X2094,ESITI_QUESTIONARI!Z2094:AD2094,ESITI_QUESTIONARI!AF2094:AH2094,ESITI_QUESTIONARI!AJ2094:AL2094,ESITI_QUESTIONARI!AN2094,ESITI_QUESTIONARI!AQ2094)),"NON RISPONDE",AVERAGE(ESITI_QUESTIONARI!N2094:T2094,ESITI_QUESTIONARI!V2094:X2094,ESITI_QUESTIONARI!Z2094:AD2094,ESITI_QUESTIONARI!AF2094:AH2094,ESITI_QUESTIONARI!AJ2094:AL2094,ESITI_QUESTIONARI!AN2094,ESITI_QUESTIONARI!AQ2094)))</f>
        <v/>
      </c>
    </row>
    <row r="2095" spans="1:8">
      <c r="A2095" t="str">
        <f>IF(ESITI_QUESTIONARI!A2095="","",TRIM(ESITI_QUESTIONARI!A2095))</f>
        <v/>
      </c>
      <c r="B2095" t="str">
        <f t="shared" si="33"/>
        <v/>
      </c>
      <c r="C2095" t="str">
        <f>IF(ESITI_QUESTIONARI!C2095="","",TRIM(ESITI_QUESTIONARI!C2095))</f>
        <v/>
      </c>
      <c r="D2095" t="str">
        <f>IFERROR(UPPER(TRIM(ESITI_QUESTIONARI!U2095)),"")</f>
        <v/>
      </c>
      <c r="E2095" t="str">
        <f>IFERROR(UPPER(TRIM(ESITI_QUESTIONARI!Y2095)),"")</f>
        <v/>
      </c>
      <c r="F2095" t="str">
        <f>IFERROR(UPPER(TRIM(ESITI_QUESTIONARI!AE2095)),"")</f>
        <v/>
      </c>
      <c r="G2095" t="str">
        <f>IFERROR(UPPER(TRIM(ESITI_QUESTIONARI!AI2095)),"")</f>
        <v/>
      </c>
      <c r="H2095" s="8" t="str">
        <f>IF(C2095="","",IF(ISERROR(AVERAGE(ESITI_QUESTIONARI!N2095:T2095,ESITI_QUESTIONARI!V2095:X2095,ESITI_QUESTIONARI!Z2095:AD2095,ESITI_QUESTIONARI!AF2095:AH2095,ESITI_QUESTIONARI!AJ2095:AL2095,ESITI_QUESTIONARI!AN2095,ESITI_QUESTIONARI!AQ2095)),"NON RISPONDE",AVERAGE(ESITI_QUESTIONARI!N2095:T2095,ESITI_QUESTIONARI!V2095:X2095,ESITI_QUESTIONARI!Z2095:AD2095,ESITI_QUESTIONARI!AF2095:AH2095,ESITI_QUESTIONARI!AJ2095:AL2095,ESITI_QUESTIONARI!AN2095,ESITI_QUESTIONARI!AQ2095)))</f>
        <v/>
      </c>
    </row>
    <row r="2096" spans="1:8">
      <c r="A2096" t="str">
        <f>IF(ESITI_QUESTIONARI!A2096="","",TRIM(ESITI_QUESTIONARI!A2096))</f>
        <v/>
      </c>
      <c r="B2096" t="str">
        <f t="shared" si="33"/>
        <v/>
      </c>
      <c r="C2096" t="str">
        <f>IF(ESITI_QUESTIONARI!C2096="","",TRIM(ESITI_QUESTIONARI!C2096))</f>
        <v/>
      </c>
      <c r="D2096" t="str">
        <f>IFERROR(UPPER(TRIM(ESITI_QUESTIONARI!U2096)),"")</f>
        <v/>
      </c>
      <c r="E2096" t="str">
        <f>IFERROR(UPPER(TRIM(ESITI_QUESTIONARI!Y2096)),"")</f>
        <v/>
      </c>
      <c r="F2096" t="str">
        <f>IFERROR(UPPER(TRIM(ESITI_QUESTIONARI!AE2096)),"")</f>
        <v/>
      </c>
      <c r="G2096" t="str">
        <f>IFERROR(UPPER(TRIM(ESITI_QUESTIONARI!AI2096)),"")</f>
        <v/>
      </c>
      <c r="H2096" s="8" t="str">
        <f>IF(C2096="","",IF(ISERROR(AVERAGE(ESITI_QUESTIONARI!N2096:T2096,ESITI_QUESTIONARI!V2096:X2096,ESITI_QUESTIONARI!Z2096:AD2096,ESITI_QUESTIONARI!AF2096:AH2096,ESITI_QUESTIONARI!AJ2096:AL2096,ESITI_QUESTIONARI!AN2096,ESITI_QUESTIONARI!AQ2096)),"NON RISPONDE",AVERAGE(ESITI_QUESTIONARI!N2096:T2096,ESITI_QUESTIONARI!V2096:X2096,ESITI_QUESTIONARI!Z2096:AD2096,ESITI_QUESTIONARI!AF2096:AH2096,ESITI_QUESTIONARI!AJ2096:AL2096,ESITI_QUESTIONARI!AN2096,ESITI_QUESTIONARI!AQ2096)))</f>
        <v/>
      </c>
    </row>
    <row r="2097" spans="1:8">
      <c r="A2097" t="str">
        <f>IF(ESITI_QUESTIONARI!A2097="","",TRIM(ESITI_QUESTIONARI!A2097))</f>
        <v/>
      </c>
      <c r="B2097" t="str">
        <f t="shared" si="33"/>
        <v/>
      </c>
      <c r="C2097" t="str">
        <f>IF(ESITI_QUESTIONARI!C2097="","",TRIM(ESITI_QUESTIONARI!C2097))</f>
        <v/>
      </c>
      <c r="D2097" t="str">
        <f>IFERROR(UPPER(TRIM(ESITI_QUESTIONARI!U2097)),"")</f>
        <v/>
      </c>
      <c r="E2097" t="str">
        <f>IFERROR(UPPER(TRIM(ESITI_QUESTIONARI!Y2097)),"")</f>
        <v/>
      </c>
      <c r="F2097" t="str">
        <f>IFERROR(UPPER(TRIM(ESITI_QUESTIONARI!AE2097)),"")</f>
        <v/>
      </c>
      <c r="G2097" t="str">
        <f>IFERROR(UPPER(TRIM(ESITI_QUESTIONARI!AI2097)),"")</f>
        <v/>
      </c>
      <c r="H2097" s="8" t="str">
        <f>IF(C2097="","",IF(ISERROR(AVERAGE(ESITI_QUESTIONARI!N2097:T2097,ESITI_QUESTIONARI!V2097:X2097,ESITI_QUESTIONARI!Z2097:AD2097,ESITI_QUESTIONARI!AF2097:AH2097,ESITI_QUESTIONARI!AJ2097:AL2097,ESITI_QUESTIONARI!AN2097,ESITI_QUESTIONARI!AQ2097)),"NON RISPONDE",AVERAGE(ESITI_QUESTIONARI!N2097:T2097,ESITI_QUESTIONARI!V2097:X2097,ESITI_QUESTIONARI!Z2097:AD2097,ESITI_QUESTIONARI!AF2097:AH2097,ESITI_QUESTIONARI!AJ2097:AL2097,ESITI_QUESTIONARI!AN2097,ESITI_QUESTIONARI!AQ2097)))</f>
        <v/>
      </c>
    </row>
    <row r="2098" spans="1:8">
      <c r="A2098" t="str">
        <f>IF(ESITI_QUESTIONARI!A2098="","",TRIM(ESITI_QUESTIONARI!A2098))</f>
        <v/>
      </c>
      <c r="B2098" t="str">
        <f t="shared" si="33"/>
        <v/>
      </c>
      <c r="C2098" t="str">
        <f>IF(ESITI_QUESTIONARI!C2098="","",TRIM(ESITI_QUESTIONARI!C2098))</f>
        <v/>
      </c>
      <c r="D2098" t="str">
        <f>IFERROR(UPPER(TRIM(ESITI_QUESTIONARI!U2098)),"")</f>
        <v/>
      </c>
      <c r="E2098" t="str">
        <f>IFERROR(UPPER(TRIM(ESITI_QUESTIONARI!Y2098)),"")</f>
        <v/>
      </c>
      <c r="F2098" t="str">
        <f>IFERROR(UPPER(TRIM(ESITI_QUESTIONARI!AE2098)),"")</f>
        <v/>
      </c>
      <c r="G2098" t="str">
        <f>IFERROR(UPPER(TRIM(ESITI_QUESTIONARI!AI2098)),"")</f>
        <v/>
      </c>
      <c r="H2098" s="8" t="str">
        <f>IF(C2098="","",IF(ISERROR(AVERAGE(ESITI_QUESTIONARI!N2098:T2098,ESITI_QUESTIONARI!V2098:X2098,ESITI_QUESTIONARI!Z2098:AD2098,ESITI_QUESTIONARI!AF2098:AH2098,ESITI_QUESTIONARI!AJ2098:AL2098,ESITI_QUESTIONARI!AN2098,ESITI_QUESTIONARI!AQ2098)),"NON RISPONDE",AVERAGE(ESITI_QUESTIONARI!N2098:T2098,ESITI_QUESTIONARI!V2098:X2098,ESITI_QUESTIONARI!Z2098:AD2098,ESITI_QUESTIONARI!AF2098:AH2098,ESITI_QUESTIONARI!AJ2098:AL2098,ESITI_QUESTIONARI!AN2098,ESITI_QUESTIONARI!AQ2098)))</f>
        <v/>
      </c>
    </row>
    <row r="2099" spans="1:8">
      <c r="A2099" t="str">
        <f>IF(ESITI_QUESTIONARI!A2099="","",TRIM(ESITI_QUESTIONARI!A2099))</f>
        <v/>
      </c>
      <c r="B2099" t="str">
        <f t="shared" si="33"/>
        <v/>
      </c>
      <c r="C2099" t="str">
        <f>IF(ESITI_QUESTIONARI!C2099="","",TRIM(ESITI_QUESTIONARI!C2099))</f>
        <v/>
      </c>
      <c r="D2099" t="str">
        <f>IFERROR(UPPER(TRIM(ESITI_QUESTIONARI!U2099)),"")</f>
        <v/>
      </c>
      <c r="E2099" t="str">
        <f>IFERROR(UPPER(TRIM(ESITI_QUESTIONARI!Y2099)),"")</f>
        <v/>
      </c>
      <c r="F2099" t="str">
        <f>IFERROR(UPPER(TRIM(ESITI_QUESTIONARI!AE2099)),"")</f>
        <v/>
      </c>
      <c r="G2099" t="str">
        <f>IFERROR(UPPER(TRIM(ESITI_QUESTIONARI!AI2099)),"")</f>
        <v/>
      </c>
      <c r="H2099" s="8" t="str">
        <f>IF(C2099="","",IF(ISERROR(AVERAGE(ESITI_QUESTIONARI!N2099:T2099,ESITI_QUESTIONARI!V2099:X2099,ESITI_QUESTIONARI!Z2099:AD2099,ESITI_QUESTIONARI!AF2099:AH2099,ESITI_QUESTIONARI!AJ2099:AL2099,ESITI_QUESTIONARI!AN2099,ESITI_QUESTIONARI!AQ2099)),"NON RISPONDE",AVERAGE(ESITI_QUESTIONARI!N2099:T2099,ESITI_QUESTIONARI!V2099:X2099,ESITI_QUESTIONARI!Z2099:AD2099,ESITI_QUESTIONARI!AF2099:AH2099,ESITI_QUESTIONARI!AJ2099:AL2099,ESITI_QUESTIONARI!AN2099,ESITI_QUESTIONARI!AQ2099)))</f>
        <v/>
      </c>
    </row>
    <row r="2100" spans="1:8">
      <c r="A2100" t="str">
        <f>IF(ESITI_QUESTIONARI!A2100="","",TRIM(ESITI_QUESTIONARI!A2100))</f>
        <v/>
      </c>
      <c r="B2100" t="str">
        <f t="shared" si="33"/>
        <v/>
      </c>
      <c r="C2100" t="str">
        <f>IF(ESITI_QUESTIONARI!C2100="","",TRIM(ESITI_QUESTIONARI!C2100))</f>
        <v/>
      </c>
      <c r="D2100" t="str">
        <f>IFERROR(UPPER(TRIM(ESITI_QUESTIONARI!U2100)),"")</f>
        <v/>
      </c>
      <c r="E2100" t="str">
        <f>IFERROR(UPPER(TRIM(ESITI_QUESTIONARI!Y2100)),"")</f>
        <v/>
      </c>
      <c r="F2100" t="str">
        <f>IFERROR(UPPER(TRIM(ESITI_QUESTIONARI!AE2100)),"")</f>
        <v/>
      </c>
      <c r="G2100" t="str">
        <f>IFERROR(UPPER(TRIM(ESITI_QUESTIONARI!AI2100)),"")</f>
        <v/>
      </c>
      <c r="H2100" s="8" t="str">
        <f>IF(C2100="","",IF(ISERROR(AVERAGE(ESITI_QUESTIONARI!N2100:T2100,ESITI_QUESTIONARI!V2100:X2100,ESITI_QUESTIONARI!Z2100:AD2100,ESITI_QUESTIONARI!AF2100:AH2100,ESITI_QUESTIONARI!AJ2100:AL2100,ESITI_QUESTIONARI!AN2100,ESITI_QUESTIONARI!AQ2100)),"NON RISPONDE",AVERAGE(ESITI_QUESTIONARI!N2100:T2100,ESITI_QUESTIONARI!V2100:X2100,ESITI_QUESTIONARI!Z2100:AD2100,ESITI_QUESTIONARI!AF2100:AH2100,ESITI_QUESTIONARI!AJ2100:AL2100,ESITI_QUESTIONARI!AN2100,ESITI_QUESTIONARI!AQ2100)))</f>
        <v/>
      </c>
    </row>
    <row r="2101" spans="1:8">
      <c r="A2101" t="str">
        <f>IF(ESITI_QUESTIONARI!A2101="","",TRIM(ESITI_QUESTIONARI!A2101))</f>
        <v/>
      </c>
      <c r="B2101" t="str">
        <f t="shared" si="33"/>
        <v/>
      </c>
      <c r="C2101" t="str">
        <f>IF(ESITI_QUESTIONARI!C2101="","",TRIM(ESITI_QUESTIONARI!C2101))</f>
        <v/>
      </c>
      <c r="D2101" t="str">
        <f>IFERROR(UPPER(TRIM(ESITI_QUESTIONARI!U2101)),"")</f>
        <v/>
      </c>
      <c r="E2101" t="str">
        <f>IFERROR(UPPER(TRIM(ESITI_QUESTIONARI!Y2101)),"")</f>
        <v/>
      </c>
      <c r="F2101" t="str">
        <f>IFERROR(UPPER(TRIM(ESITI_QUESTIONARI!AE2101)),"")</f>
        <v/>
      </c>
      <c r="G2101" t="str">
        <f>IFERROR(UPPER(TRIM(ESITI_QUESTIONARI!AI2101)),"")</f>
        <v/>
      </c>
      <c r="H2101" s="8" t="str">
        <f>IF(C2101="","",IF(ISERROR(AVERAGE(ESITI_QUESTIONARI!N2101:T2101,ESITI_QUESTIONARI!V2101:X2101,ESITI_QUESTIONARI!Z2101:AD2101,ESITI_QUESTIONARI!AF2101:AH2101,ESITI_QUESTIONARI!AJ2101:AL2101,ESITI_QUESTIONARI!AN2101,ESITI_QUESTIONARI!AQ2101)),"NON RISPONDE",AVERAGE(ESITI_QUESTIONARI!N2101:T2101,ESITI_QUESTIONARI!V2101:X2101,ESITI_QUESTIONARI!Z2101:AD2101,ESITI_QUESTIONARI!AF2101:AH2101,ESITI_QUESTIONARI!AJ2101:AL2101,ESITI_QUESTIONARI!AN2101,ESITI_QUESTIONARI!AQ2101)))</f>
        <v/>
      </c>
    </row>
    <row r="2102" spans="1:8">
      <c r="A2102" t="str">
        <f>IF(ESITI_QUESTIONARI!A2102="","",TRIM(ESITI_QUESTIONARI!A2102))</f>
        <v/>
      </c>
      <c r="B2102" t="str">
        <f t="shared" si="33"/>
        <v/>
      </c>
      <c r="C2102" t="str">
        <f>IF(ESITI_QUESTIONARI!C2102="","",TRIM(ESITI_QUESTIONARI!C2102))</f>
        <v/>
      </c>
      <c r="D2102" t="str">
        <f>IFERROR(UPPER(TRIM(ESITI_QUESTIONARI!U2102)),"")</f>
        <v/>
      </c>
      <c r="E2102" t="str">
        <f>IFERROR(UPPER(TRIM(ESITI_QUESTIONARI!Y2102)),"")</f>
        <v/>
      </c>
      <c r="F2102" t="str">
        <f>IFERROR(UPPER(TRIM(ESITI_QUESTIONARI!AE2102)),"")</f>
        <v/>
      </c>
      <c r="G2102" t="str">
        <f>IFERROR(UPPER(TRIM(ESITI_QUESTIONARI!AI2102)),"")</f>
        <v/>
      </c>
      <c r="H2102" s="8" t="str">
        <f>IF(C2102="","",IF(ISERROR(AVERAGE(ESITI_QUESTIONARI!N2102:T2102,ESITI_QUESTIONARI!V2102:X2102,ESITI_QUESTIONARI!Z2102:AD2102,ESITI_QUESTIONARI!AF2102:AH2102,ESITI_QUESTIONARI!AJ2102:AL2102,ESITI_QUESTIONARI!AN2102,ESITI_QUESTIONARI!AQ2102)),"NON RISPONDE",AVERAGE(ESITI_QUESTIONARI!N2102:T2102,ESITI_QUESTIONARI!V2102:X2102,ESITI_QUESTIONARI!Z2102:AD2102,ESITI_QUESTIONARI!AF2102:AH2102,ESITI_QUESTIONARI!AJ2102:AL2102,ESITI_QUESTIONARI!AN2102,ESITI_QUESTIONARI!AQ2102)))</f>
        <v/>
      </c>
    </row>
    <row r="2103" spans="1:8">
      <c r="A2103" t="str">
        <f>IF(ESITI_QUESTIONARI!A2103="","",TRIM(ESITI_QUESTIONARI!A2103))</f>
        <v/>
      </c>
      <c r="B2103" t="str">
        <f t="shared" si="33"/>
        <v/>
      </c>
      <c r="C2103" t="str">
        <f>IF(ESITI_QUESTIONARI!C2103="","",TRIM(ESITI_QUESTIONARI!C2103))</f>
        <v/>
      </c>
      <c r="D2103" t="str">
        <f>IFERROR(UPPER(TRIM(ESITI_QUESTIONARI!U2103)),"")</f>
        <v/>
      </c>
      <c r="E2103" t="str">
        <f>IFERROR(UPPER(TRIM(ESITI_QUESTIONARI!Y2103)),"")</f>
        <v/>
      </c>
      <c r="F2103" t="str">
        <f>IFERROR(UPPER(TRIM(ESITI_QUESTIONARI!AE2103)),"")</f>
        <v/>
      </c>
      <c r="G2103" t="str">
        <f>IFERROR(UPPER(TRIM(ESITI_QUESTIONARI!AI2103)),"")</f>
        <v/>
      </c>
      <c r="H2103" s="8" t="str">
        <f>IF(C2103="","",IF(ISERROR(AVERAGE(ESITI_QUESTIONARI!N2103:T2103,ESITI_QUESTIONARI!V2103:X2103,ESITI_QUESTIONARI!Z2103:AD2103,ESITI_QUESTIONARI!AF2103:AH2103,ESITI_QUESTIONARI!AJ2103:AL2103,ESITI_QUESTIONARI!AN2103,ESITI_QUESTIONARI!AQ2103)),"NON RISPONDE",AVERAGE(ESITI_QUESTIONARI!N2103:T2103,ESITI_QUESTIONARI!V2103:X2103,ESITI_QUESTIONARI!Z2103:AD2103,ESITI_QUESTIONARI!AF2103:AH2103,ESITI_QUESTIONARI!AJ2103:AL2103,ESITI_QUESTIONARI!AN2103,ESITI_QUESTIONARI!AQ2103)))</f>
        <v/>
      </c>
    </row>
    <row r="2104" spans="1:8">
      <c r="A2104" t="str">
        <f>IF(ESITI_QUESTIONARI!A2104="","",TRIM(ESITI_QUESTIONARI!A2104))</f>
        <v/>
      </c>
      <c r="B2104" t="str">
        <f t="shared" si="33"/>
        <v/>
      </c>
      <c r="C2104" t="str">
        <f>IF(ESITI_QUESTIONARI!C2104="","",TRIM(ESITI_QUESTIONARI!C2104))</f>
        <v/>
      </c>
      <c r="D2104" t="str">
        <f>IFERROR(UPPER(TRIM(ESITI_QUESTIONARI!U2104)),"")</f>
        <v/>
      </c>
      <c r="E2104" t="str">
        <f>IFERROR(UPPER(TRIM(ESITI_QUESTIONARI!Y2104)),"")</f>
        <v/>
      </c>
      <c r="F2104" t="str">
        <f>IFERROR(UPPER(TRIM(ESITI_QUESTIONARI!AE2104)),"")</f>
        <v/>
      </c>
      <c r="G2104" t="str">
        <f>IFERROR(UPPER(TRIM(ESITI_QUESTIONARI!AI2104)),"")</f>
        <v/>
      </c>
      <c r="H2104" s="8" t="str">
        <f>IF(C2104="","",IF(ISERROR(AVERAGE(ESITI_QUESTIONARI!N2104:T2104,ESITI_QUESTIONARI!V2104:X2104,ESITI_QUESTIONARI!Z2104:AD2104,ESITI_QUESTIONARI!AF2104:AH2104,ESITI_QUESTIONARI!AJ2104:AL2104,ESITI_QUESTIONARI!AN2104,ESITI_QUESTIONARI!AQ2104)),"NON RISPONDE",AVERAGE(ESITI_QUESTIONARI!N2104:T2104,ESITI_QUESTIONARI!V2104:X2104,ESITI_QUESTIONARI!Z2104:AD2104,ESITI_QUESTIONARI!AF2104:AH2104,ESITI_QUESTIONARI!AJ2104:AL2104,ESITI_QUESTIONARI!AN2104,ESITI_QUESTIONARI!AQ2104)))</f>
        <v/>
      </c>
    </row>
    <row r="2105" spans="1:8">
      <c r="A2105" t="str">
        <f>IF(ESITI_QUESTIONARI!A2105="","",TRIM(ESITI_QUESTIONARI!A2105))</f>
        <v/>
      </c>
      <c r="B2105" t="str">
        <f t="shared" si="33"/>
        <v/>
      </c>
      <c r="C2105" t="str">
        <f>IF(ESITI_QUESTIONARI!C2105="","",TRIM(ESITI_QUESTIONARI!C2105))</f>
        <v/>
      </c>
      <c r="D2105" t="str">
        <f>IFERROR(UPPER(TRIM(ESITI_QUESTIONARI!U2105)),"")</f>
        <v/>
      </c>
      <c r="E2105" t="str">
        <f>IFERROR(UPPER(TRIM(ESITI_QUESTIONARI!Y2105)),"")</f>
        <v/>
      </c>
      <c r="F2105" t="str">
        <f>IFERROR(UPPER(TRIM(ESITI_QUESTIONARI!AE2105)),"")</f>
        <v/>
      </c>
      <c r="G2105" t="str">
        <f>IFERROR(UPPER(TRIM(ESITI_QUESTIONARI!AI2105)),"")</f>
        <v/>
      </c>
      <c r="H2105" s="8" t="str">
        <f>IF(C2105="","",IF(ISERROR(AVERAGE(ESITI_QUESTIONARI!N2105:T2105,ESITI_QUESTIONARI!V2105:X2105,ESITI_QUESTIONARI!Z2105:AD2105,ESITI_QUESTIONARI!AF2105:AH2105,ESITI_QUESTIONARI!AJ2105:AL2105,ESITI_QUESTIONARI!AN2105,ESITI_QUESTIONARI!AQ2105)),"NON RISPONDE",AVERAGE(ESITI_QUESTIONARI!N2105:T2105,ESITI_QUESTIONARI!V2105:X2105,ESITI_QUESTIONARI!Z2105:AD2105,ESITI_QUESTIONARI!AF2105:AH2105,ESITI_QUESTIONARI!AJ2105:AL2105,ESITI_QUESTIONARI!AN2105,ESITI_QUESTIONARI!AQ2105)))</f>
        <v/>
      </c>
    </row>
    <row r="2106" spans="1:8">
      <c r="A2106" t="str">
        <f>IF(ESITI_QUESTIONARI!A2106="","",TRIM(ESITI_QUESTIONARI!A2106))</f>
        <v/>
      </c>
      <c r="B2106" t="str">
        <f t="shared" si="33"/>
        <v/>
      </c>
      <c r="C2106" t="str">
        <f>IF(ESITI_QUESTIONARI!C2106="","",TRIM(ESITI_QUESTIONARI!C2106))</f>
        <v/>
      </c>
      <c r="D2106" t="str">
        <f>IFERROR(UPPER(TRIM(ESITI_QUESTIONARI!U2106)),"")</f>
        <v/>
      </c>
      <c r="E2106" t="str">
        <f>IFERROR(UPPER(TRIM(ESITI_QUESTIONARI!Y2106)),"")</f>
        <v/>
      </c>
      <c r="F2106" t="str">
        <f>IFERROR(UPPER(TRIM(ESITI_QUESTIONARI!AE2106)),"")</f>
        <v/>
      </c>
      <c r="G2106" t="str">
        <f>IFERROR(UPPER(TRIM(ESITI_QUESTIONARI!AI2106)),"")</f>
        <v/>
      </c>
      <c r="H2106" s="8" t="str">
        <f>IF(C2106="","",IF(ISERROR(AVERAGE(ESITI_QUESTIONARI!N2106:T2106,ESITI_QUESTIONARI!V2106:X2106,ESITI_QUESTIONARI!Z2106:AD2106,ESITI_QUESTIONARI!AF2106:AH2106,ESITI_QUESTIONARI!AJ2106:AL2106,ESITI_QUESTIONARI!AN2106,ESITI_QUESTIONARI!AQ2106)),"NON RISPONDE",AVERAGE(ESITI_QUESTIONARI!N2106:T2106,ESITI_QUESTIONARI!V2106:X2106,ESITI_QUESTIONARI!Z2106:AD2106,ESITI_QUESTIONARI!AF2106:AH2106,ESITI_QUESTIONARI!AJ2106:AL2106,ESITI_QUESTIONARI!AN2106,ESITI_QUESTIONARI!AQ2106)))</f>
        <v/>
      </c>
    </row>
    <row r="2107" spans="1:8">
      <c r="A2107" t="str">
        <f>IF(ESITI_QUESTIONARI!A2107="","",TRIM(ESITI_QUESTIONARI!A2107))</f>
        <v/>
      </c>
      <c r="B2107" t="str">
        <f t="shared" si="33"/>
        <v/>
      </c>
      <c r="C2107" t="str">
        <f>IF(ESITI_QUESTIONARI!C2107="","",TRIM(ESITI_QUESTIONARI!C2107))</f>
        <v/>
      </c>
      <c r="D2107" t="str">
        <f>IFERROR(UPPER(TRIM(ESITI_QUESTIONARI!U2107)),"")</f>
        <v/>
      </c>
      <c r="E2107" t="str">
        <f>IFERROR(UPPER(TRIM(ESITI_QUESTIONARI!Y2107)),"")</f>
        <v/>
      </c>
      <c r="F2107" t="str">
        <f>IFERROR(UPPER(TRIM(ESITI_QUESTIONARI!AE2107)),"")</f>
        <v/>
      </c>
      <c r="G2107" t="str">
        <f>IFERROR(UPPER(TRIM(ESITI_QUESTIONARI!AI2107)),"")</f>
        <v/>
      </c>
      <c r="H2107" s="8" t="str">
        <f>IF(C2107="","",IF(ISERROR(AVERAGE(ESITI_QUESTIONARI!N2107:T2107,ESITI_QUESTIONARI!V2107:X2107,ESITI_QUESTIONARI!Z2107:AD2107,ESITI_QUESTIONARI!AF2107:AH2107,ESITI_QUESTIONARI!AJ2107:AL2107,ESITI_QUESTIONARI!AN2107,ESITI_QUESTIONARI!AQ2107)),"NON RISPONDE",AVERAGE(ESITI_QUESTIONARI!N2107:T2107,ESITI_QUESTIONARI!V2107:X2107,ESITI_QUESTIONARI!Z2107:AD2107,ESITI_QUESTIONARI!AF2107:AH2107,ESITI_QUESTIONARI!AJ2107:AL2107,ESITI_QUESTIONARI!AN2107,ESITI_QUESTIONARI!AQ2107)))</f>
        <v/>
      </c>
    </row>
    <row r="2108" spans="1:8">
      <c r="A2108" t="str">
        <f>IF(ESITI_QUESTIONARI!A2108="","",TRIM(ESITI_QUESTIONARI!A2108))</f>
        <v/>
      </c>
      <c r="B2108" t="str">
        <f t="shared" si="33"/>
        <v/>
      </c>
      <c r="C2108" t="str">
        <f>IF(ESITI_QUESTIONARI!C2108="","",TRIM(ESITI_QUESTIONARI!C2108))</f>
        <v/>
      </c>
      <c r="D2108" t="str">
        <f>IFERROR(UPPER(TRIM(ESITI_QUESTIONARI!U2108)),"")</f>
        <v/>
      </c>
      <c r="E2108" t="str">
        <f>IFERROR(UPPER(TRIM(ESITI_QUESTIONARI!Y2108)),"")</f>
        <v/>
      </c>
      <c r="F2108" t="str">
        <f>IFERROR(UPPER(TRIM(ESITI_QUESTIONARI!AE2108)),"")</f>
        <v/>
      </c>
      <c r="G2108" t="str">
        <f>IFERROR(UPPER(TRIM(ESITI_QUESTIONARI!AI2108)),"")</f>
        <v/>
      </c>
      <c r="H2108" s="8" t="str">
        <f>IF(C2108="","",IF(ISERROR(AVERAGE(ESITI_QUESTIONARI!N2108:T2108,ESITI_QUESTIONARI!V2108:X2108,ESITI_QUESTIONARI!Z2108:AD2108,ESITI_QUESTIONARI!AF2108:AH2108,ESITI_QUESTIONARI!AJ2108:AL2108,ESITI_QUESTIONARI!AN2108,ESITI_QUESTIONARI!AQ2108)),"NON RISPONDE",AVERAGE(ESITI_QUESTIONARI!N2108:T2108,ESITI_QUESTIONARI!V2108:X2108,ESITI_QUESTIONARI!Z2108:AD2108,ESITI_QUESTIONARI!AF2108:AH2108,ESITI_QUESTIONARI!AJ2108:AL2108,ESITI_QUESTIONARI!AN2108,ESITI_QUESTIONARI!AQ2108)))</f>
        <v/>
      </c>
    </row>
    <row r="2109" spans="1:8">
      <c r="A2109" t="str">
        <f>IF(ESITI_QUESTIONARI!A2109="","",TRIM(ESITI_QUESTIONARI!A2109))</f>
        <v/>
      </c>
      <c r="B2109" t="str">
        <f t="shared" si="33"/>
        <v/>
      </c>
      <c r="C2109" t="str">
        <f>IF(ESITI_QUESTIONARI!C2109="","",TRIM(ESITI_QUESTIONARI!C2109))</f>
        <v/>
      </c>
      <c r="D2109" t="str">
        <f>IFERROR(UPPER(TRIM(ESITI_QUESTIONARI!U2109)),"")</f>
        <v/>
      </c>
      <c r="E2109" t="str">
        <f>IFERROR(UPPER(TRIM(ESITI_QUESTIONARI!Y2109)),"")</f>
        <v/>
      </c>
      <c r="F2109" t="str">
        <f>IFERROR(UPPER(TRIM(ESITI_QUESTIONARI!AE2109)),"")</f>
        <v/>
      </c>
      <c r="G2109" t="str">
        <f>IFERROR(UPPER(TRIM(ESITI_QUESTIONARI!AI2109)),"")</f>
        <v/>
      </c>
      <c r="H2109" s="8" t="str">
        <f>IF(C2109="","",IF(ISERROR(AVERAGE(ESITI_QUESTIONARI!N2109:T2109,ESITI_QUESTIONARI!V2109:X2109,ESITI_QUESTIONARI!Z2109:AD2109,ESITI_QUESTIONARI!AF2109:AH2109,ESITI_QUESTIONARI!AJ2109:AL2109,ESITI_QUESTIONARI!AN2109,ESITI_QUESTIONARI!AQ2109)),"NON RISPONDE",AVERAGE(ESITI_QUESTIONARI!N2109:T2109,ESITI_QUESTIONARI!V2109:X2109,ESITI_QUESTIONARI!Z2109:AD2109,ESITI_QUESTIONARI!AF2109:AH2109,ESITI_QUESTIONARI!AJ2109:AL2109,ESITI_QUESTIONARI!AN2109,ESITI_QUESTIONARI!AQ2109)))</f>
        <v/>
      </c>
    </row>
    <row r="2110" spans="1:8">
      <c r="A2110" t="str">
        <f>IF(ESITI_QUESTIONARI!A2110="","",TRIM(ESITI_QUESTIONARI!A2110))</f>
        <v/>
      </c>
      <c r="B2110" t="str">
        <f t="shared" si="33"/>
        <v/>
      </c>
      <c r="C2110" t="str">
        <f>IF(ESITI_QUESTIONARI!C2110="","",TRIM(ESITI_QUESTIONARI!C2110))</f>
        <v/>
      </c>
      <c r="D2110" t="str">
        <f>IFERROR(UPPER(TRIM(ESITI_QUESTIONARI!U2110)),"")</f>
        <v/>
      </c>
      <c r="E2110" t="str">
        <f>IFERROR(UPPER(TRIM(ESITI_QUESTIONARI!Y2110)),"")</f>
        <v/>
      </c>
      <c r="F2110" t="str">
        <f>IFERROR(UPPER(TRIM(ESITI_QUESTIONARI!AE2110)),"")</f>
        <v/>
      </c>
      <c r="G2110" t="str">
        <f>IFERROR(UPPER(TRIM(ESITI_QUESTIONARI!AI2110)),"")</f>
        <v/>
      </c>
      <c r="H2110" s="8" t="str">
        <f>IF(C2110="","",IF(ISERROR(AVERAGE(ESITI_QUESTIONARI!N2110:T2110,ESITI_QUESTIONARI!V2110:X2110,ESITI_QUESTIONARI!Z2110:AD2110,ESITI_QUESTIONARI!AF2110:AH2110,ESITI_QUESTIONARI!AJ2110:AL2110,ESITI_QUESTIONARI!AN2110,ESITI_QUESTIONARI!AQ2110)),"NON RISPONDE",AVERAGE(ESITI_QUESTIONARI!N2110:T2110,ESITI_QUESTIONARI!V2110:X2110,ESITI_QUESTIONARI!Z2110:AD2110,ESITI_QUESTIONARI!AF2110:AH2110,ESITI_QUESTIONARI!AJ2110:AL2110,ESITI_QUESTIONARI!AN2110,ESITI_QUESTIONARI!AQ2110)))</f>
        <v/>
      </c>
    </row>
    <row r="2111" spans="1:8">
      <c r="A2111" t="str">
        <f>IF(ESITI_QUESTIONARI!A2111="","",TRIM(ESITI_QUESTIONARI!A2111))</f>
        <v/>
      </c>
      <c r="B2111" t="str">
        <f t="shared" si="33"/>
        <v/>
      </c>
      <c r="C2111" t="str">
        <f>IF(ESITI_QUESTIONARI!C2111="","",TRIM(ESITI_QUESTIONARI!C2111))</f>
        <v/>
      </c>
      <c r="D2111" t="str">
        <f>IFERROR(UPPER(TRIM(ESITI_QUESTIONARI!U2111)),"")</f>
        <v/>
      </c>
      <c r="E2111" t="str">
        <f>IFERROR(UPPER(TRIM(ESITI_QUESTIONARI!Y2111)),"")</f>
        <v/>
      </c>
      <c r="F2111" t="str">
        <f>IFERROR(UPPER(TRIM(ESITI_QUESTIONARI!AE2111)),"")</f>
        <v/>
      </c>
      <c r="G2111" t="str">
        <f>IFERROR(UPPER(TRIM(ESITI_QUESTIONARI!AI2111)),"")</f>
        <v/>
      </c>
      <c r="H2111" s="8" t="str">
        <f>IF(C2111="","",IF(ISERROR(AVERAGE(ESITI_QUESTIONARI!N2111:T2111,ESITI_QUESTIONARI!V2111:X2111,ESITI_QUESTIONARI!Z2111:AD2111,ESITI_QUESTIONARI!AF2111:AH2111,ESITI_QUESTIONARI!AJ2111:AL2111,ESITI_QUESTIONARI!AN2111,ESITI_QUESTIONARI!AQ2111)),"NON RISPONDE",AVERAGE(ESITI_QUESTIONARI!N2111:T2111,ESITI_QUESTIONARI!V2111:X2111,ESITI_QUESTIONARI!Z2111:AD2111,ESITI_QUESTIONARI!AF2111:AH2111,ESITI_QUESTIONARI!AJ2111:AL2111,ESITI_QUESTIONARI!AN2111,ESITI_QUESTIONARI!AQ2111)))</f>
        <v/>
      </c>
    </row>
    <row r="2112" spans="1:8">
      <c r="A2112" t="str">
        <f>IF(ESITI_QUESTIONARI!A2112="","",TRIM(ESITI_QUESTIONARI!A2112))</f>
        <v/>
      </c>
      <c r="B2112" t="str">
        <f t="shared" si="33"/>
        <v/>
      </c>
      <c r="C2112" t="str">
        <f>IF(ESITI_QUESTIONARI!C2112="","",TRIM(ESITI_QUESTIONARI!C2112))</f>
        <v/>
      </c>
      <c r="D2112" t="str">
        <f>IFERROR(UPPER(TRIM(ESITI_QUESTIONARI!U2112)),"")</f>
        <v/>
      </c>
      <c r="E2112" t="str">
        <f>IFERROR(UPPER(TRIM(ESITI_QUESTIONARI!Y2112)),"")</f>
        <v/>
      </c>
      <c r="F2112" t="str">
        <f>IFERROR(UPPER(TRIM(ESITI_QUESTIONARI!AE2112)),"")</f>
        <v/>
      </c>
      <c r="G2112" t="str">
        <f>IFERROR(UPPER(TRIM(ESITI_QUESTIONARI!AI2112)),"")</f>
        <v/>
      </c>
      <c r="H2112" s="8" t="str">
        <f>IF(C2112="","",IF(ISERROR(AVERAGE(ESITI_QUESTIONARI!N2112:T2112,ESITI_QUESTIONARI!V2112:X2112,ESITI_QUESTIONARI!Z2112:AD2112,ESITI_QUESTIONARI!AF2112:AH2112,ESITI_QUESTIONARI!AJ2112:AL2112,ESITI_QUESTIONARI!AN2112,ESITI_QUESTIONARI!AQ2112)),"NON RISPONDE",AVERAGE(ESITI_QUESTIONARI!N2112:T2112,ESITI_QUESTIONARI!V2112:X2112,ESITI_QUESTIONARI!Z2112:AD2112,ESITI_QUESTIONARI!AF2112:AH2112,ESITI_QUESTIONARI!AJ2112:AL2112,ESITI_QUESTIONARI!AN2112,ESITI_QUESTIONARI!AQ2112)))</f>
        <v/>
      </c>
    </row>
    <row r="2113" spans="1:8">
      <c r="A2113" t="str">
        <f>IF(ESITI_QUESTIONARI!A2113="","",TRIM(ESITI_QUESTIONARI!A2113))</f>
        <v/>
      </c>
      <c r="B2113" t="str">
        <f t="shared" si="33"/>
        <v/>
      </c>
      <c r="C2113" t="str">
        <f>IF(ESITI_QUESTIONARI!C2113="","",TRIM(ESITI_QUESTIONARI!C2113))</f>
        <v/>
      </c>
      <c r="D2113" t="str">
        <f>IFERROR(UPPER(TRIM(ESITI_QUESTIONARI!U2113)),"")</f>
        <v/>
      </c>
      <c r="E2113" t="str">
        <f>IFERROR(UPPER(TRIM(ESITI_QUESTIONARI!Y2113)),"")</f>
        <v/>
      </c>
      <c r="F2113" t="str">
        <f>IFERROR(UPPER(TRIM(ESITI_QUESTIONARI!AE2113)),"")</f>
        <v/>
      </c>
      <c r="G2113" t="str">
        <f>IFERROR(UPPER(TRIM(ESITI_QUESTIONARI!AI2113)),"")</f>
        <v/>
      </c>
      <c r="H2113" s="8" t="str">
        <f>IF(C2113="","",IF(ISERROR(AVERAGE(ESITI_QUESTIONARI!N2113:T2113,ESITI_QUESTIONARI!V2113:X2113,ESITI_QUESTIONARI!Z2113:AD2113,ESITI_QUESTIONARI!AF2113:AH2113,ESITI_QUESTIONARI!AJ2113:AL2113,ESITI_QUESTIONARI!AN2113,ESITI_QUESTIONARI!AQ2113)),"NON RISPONDE",AVERAGE(ESITI_QUESTIONARI!N2113:T2113,ESITI_QUESTIONARI!V2113:X2113,ESITI_QUESTIONARI!Z2113:AD2113,ESITI_QUESTIONARI!AF2113:AH2113,ESITI_QUESTIONARI!AJ2113:AL2113,ESITI_QUESTIONARI!AN2113,ESITI_QUESTIONARI!AQ2113)))</f>
        <v/>
      </c>
    </row>
    <row r="2114" spans="1:8">
      <c r="A2114" t="str">
        <f>IF(ESITI_QUESTIONARI!A2114="","",TRIM(ESITI_QUESTIONARI!A2114))</f>
        <v/>
      </c>
      <c r="B2114" t="str">
        <f t="shared" si="33"/>
        <v/>
      </c>
      <c r="C2114" t="str">
        <f>IF(ESITI_QUESTIONARI!C2114="","",TRIM(ESITI_QUESTIONARI!C2114))</f>
        <v/>
      </c>
      <c r="D2114" t="str">
        <f>IFERROR(UPPER(TRIM(ESITI_QUESTIONARI!U2114)),"")</f>
        <v/>
      </c>
      <c r="E2114" t="str">
        <f>IFERROR(UPPER(TRIM(ESITI_QUESTIONARI!Y2114)),"")</f>
        <v/>
      </c>
      <c r="F2114" t="str">
        <f>IFERROR(UPPER(TRIM(ESITI_QUESTIONARI!AE2114)),"")</f>
        <v/>
      </c>
      <c r="G2114" t="str">
        <f>IFERROR(UPPER(TRIM(ESITI_QUESTIONARI!AI2114)),"")</f>
        <v/>
      </c>
      <c r="H2114" s="8" t="str">
        <f>IF(C2114="","",IF(ISERROR(AVERAGE(ESITI_QUESTIONARI!N2114:T2114,ESITI_QUESTIONARI!V2114:X2114,ESITI_QUESTIONARI!Z2114:AD2114,ESITI_QUESTIONARI!AF2114:AH2114,ESITI_QUESTIONARI!AJ2114:AL2114,ESITI_QUESTIONARI!AN2114,ESITI_QUESTIONARI!AQ2114)),"NON RISPONDE",AVERAGE(ESITI_QUESTIONARI!N2114:T2114,ESITI_QUESTIONARI!V2114:X2114,ESITI_QUESTIONARI!Z2114:AD2114,ESITI_QUESTIONARI!AF2114:AH2114,ESITI_QUESTIONARI!AJ2114:AL2114,ESITI_QUESTIONARI!AN2114,ESITI_QUESTIONARI!AQ2114)))</f>
        <v/>
      </c>
    </row>
    <row r="2115" spans="1:8">
      <c r="A2115" t="str">
        <f>IF(ESITI_QUESTIONARI!A2115="","",TRIM(ESITI_QUESTIONARI!A2115))</f>
        <v/>
      </c>
      <c r="B2115" t="str">
        <f t="shared" ref="B2115:B2178" si="34">IF(C2115="","",C2115)</f>
        <v/>
      </c>
      <c r="C2115" t="str">
        <f>IF(ESITI_QUESTIONARI!C2115="","",TRIM(ESITI_QUESTIONARI!C2115))</f>
        <v/>
      </c>
      <c r="D2115" t="str">
        <f>IFERROR(UPPER(TRIM(ESITI_QUESTIONARI!U2115)),"")</f>
        <v/>
      </c>
      <c r="E2115" t="str">
        <f>IFERROR(UPPER(TRIM(ESITI_QUESTIONARI!Y2115)),"")</f>
        <v/>
      </c>
      <c r="F2115" t="str">
        <f>IFERROR(UPPER(TRIM(ESITI_QUESTIONARI!AE2115)),"")</f>
        <v/>
      </c>
      <c r="G2115" t="str">
        <f>IFERROR(UPPER(TRIM(ESITI_QUESTIONARI!AI2115)),"")</f>
        <v/>
      </c>
      <c r="H2115" s="8" t="str">
        <f>IF(C2115="","",IF(ISERROR(AVERAGE(ESITI_QUESTIONARI!N2115:T2115,ESITI_QUESTIONARI!V2115:X2115,ESITI_QUESTIONARI!Z2115:AD2115,ESITI_QUESTIONARI!AF2115:AH2115,ESITI_QUESTIONARI!AJ2115:AL2115,ESITI_QUESTIONARI!AN2115,ESITI_QUESTIONARI!AQ2115)),"NON RISPONDE",AVERAGE(ESITI_QUESTIONARI!N2115:T2115,ESITI_QUESTIONARI!V2115:X2115,ESITI_QUESTIONARI!Z2115:AD2115,ESITI_QUESTIONARI!AF2115:AH2115,ESITI_QUESTIONARI!AJ2115:AL2115,ESITI_QUESTIONARI!AN2115,ESITI_QUESTIONARI!AQ2115)))</f>
        <v/>
      </c>
    </row>
    <row r="2116" spans="1:8">
      <c r="A2116" t="str">
        <f>IF(ESITI_QUESTIONARI!A2116="","",TRIM(ESITI_QUESTIONARI!A2116))</f>
        <v/>
      </c>
      <c r="B2116" t="str">
        <f t="shared" si="34"/>
        <v/>
      </c>
      <c r="C2116" t="str">
        <f>IF(ESITI_QUESTIONARI!C2116="","",TRIM(ESITI_QUESTIONARI!C2116))</f>
        <v/>
      </c>
      <c r="D2116" t="str">
        <f>IFERROR(UPPER(TRIM(ESITI_QUESTIONARI!U2116)),"")</f>
        <v/>
      </c>
      <c r="E2116" t="str">
        <f>IFERROR(UPPER(TRIM(ESITI_QUESTIONARI!Y2116)),"")</f>
        <v/>
      </c>
      <c r="F2116" t="str">
        <f>IFERROR(UPPER(TRIM(ESITI_QUESTIONARI!AE2116)),"")</f>
        <v/>
      </c>
      <c r="G2116" t="str">
        <f>IFERROR(UPPER(TRIM(ESITI_QUESTIONARI!AI2116)),"")</f>
        <v/>
      </c>
      <c r="H2116" s="8" t="str">
        <f>IF(C2116="","",IF(ISERROR(AVERAGE(ESITI_QUESTIONARI!N2116:T2116,ESITI_QUESTIONARI!V2116:X2116,ESITI_QUESTIONARI!Z2116:AD2116,ESITI_QUESTIONARI!AF2116:AH2116,ESITI_QUESTIONARI!AJ2116:AL2116,ESITI_QUESTIONARI!AN2116,ESITI_QUESTIONARI!AQ2116)),"NON RISPONDE",AVERAGE(ESITI_QUESTIONARI!N2116:T2116,ESITI_QUESTIONARI!V2116:X2116,ESITI_QUESTIONARI!Z2116:AD2116,ESITI_QUESTIONARI!AF2116:AH2116,ESITI_QUESTIONARI!AJ2116:AL2116,ESITI_QUESTIONARI!AN2116,ESITI_QUESTIONARI!AQ2116)))</f>
        <v/>
      </c>
    </row>
    <row r="2117" spans="1:8">
      <c r="A2117" t="str">
        <f>IF(ESITI_QUESTIONARI!A2117="","",TRIM(ESITI_QUESTIONARI!A2117))</f>
        <v/>
      </c>
      <c r="B2117" t="str">
        <f t="shared" si="34"/>
        <v/>
      </c>
      <c r="C2117" t="str">
        <f>IF(ESITI_QUESTIONARI!C2117="","",TRIM(ESITI_QUESTIONARI!C2117))</f>
        <v/>
      </c>
      <c r="D2117" t="str">
        <f>IFERROR(UPPER(TRIM(ESITI_QUESTIONARI!U2117)),"")</f>
        <v/>
      </c>
      <c r="E2117" t="str">
        <f>IFERROR(UPPER(TRIM(ESITI_QUESTIONARI!Y2117)),"")</f>
        <v/>
      </c>
      <c r="F2117" t="str">
        <f>IFERROR(UPPER(TRIM(ESITI_QUESTIONARI!AE2117)),"")</f>
        <v/>
      </c>
      <c r="G2117" t="str">
        <f>IFERROR(UPPER(TRIM(ESITI_QUESTIONARI!AI2117)),"")</f>
        <v/>
      </c>
      <c r="H2117" s="8" t="str">
        <f>IF(C2117="","",IF(ISERROR(AVERAGE(ESITI_QUESTIONARI!N2117:T2117,ESITI_QUESTIONARI!V2117:X2117,ESITI_QUESTIONARI!Z2117:AD2117,ESITI_QUESTIONARI!AF2117:AH2117,ESITI_QUESTIONARI!AJ2117:AL2117,ESITI_QUESTIONARI!AN2117,ESITI_QUESTIONARI!AQ2117)),"NON RISPONDE",AVERAGE(ESITI_QUESTIONARI!N2117:T2117,ESITI_QUESTIONARI!V2117:X2117,ESITI_QUESTIONARI!Z2117:AD2117,ESITI_QUESTIONARI!AF2117:AH2117,ESITI_QUESTIONARI!AJ2117:AL2117,ESITI_QUESTIONARI!AN2117,ESITI_QUESTIONARI!AQ2117)))</f>
        <v/>
      </c>
    </row>
    <row r="2118" spans="1:8">
      <c r="A2118" t="str">
        <f>IF(ESITI_QUESTIONARI!A2118="","",TRIM(ESITI_QUESTIONARI!A2118))</f>
        <v/>
      </c>
      <c r="B2118" t="str">
        <f t="shared" si="34"/>
        <v/>
      </c>
      <c r="C2118" t="str">
        <f>IF(ESITI_QUESTIONARI!C2118="","",TRIM(ESITI_QUESTIONARI!C2118))</f>
        <v/>
      </c>
      <c r="D2118" t="str">
        <f>IFERROR(UPPER(TRIM(ESITI_QUESTIONARI!U2118)),"")</f>
        <v/>
      </c>
      <c r="E2118" t="str">
        <f>IFERROR(UPPER(TRIM(ESITI_QUESTIONARI!Y2118)),"")</f>
        <v/>
      </c>
      <c r="F2118" t="str">
        <f>IFERROR(UPPER(TRIM(ESITI_QUESTIONARI!AE2118)),"")</f>
        <v/>
      </c>
      <c r="G2118" t="str">
        <f>IFERROR(UPPER(TRIM(ESITI_QUESTIONARI!AI2118)),"")</f>
        <v/>
      </c>
      <c r="H2118" s="8" t="str">
        <f>IF(C2118="","",IF(ISERROR(AVERAGE(ESITI_QUESTIONARI!N2118:T2118,ESITI_QUESTIONARI!V2118:X2118,ESITI_QUESTIONARI!Z2118:AD2118,ESITI_QUESTIONARI!AF2118:AH2118,ESITI_QUESTIONARI!AJ2118:AL2118,ESITI_QUESTIONARI!AN2118,ESITI_QUESTIONARI!AQ2118)),"NON RISPONDE",AVERAGE(ESITI_QUESTIONARI!N2118:T2118,ESITI_QUESTIONARI!V2118:X2118,ESITI_QUESTIONARI!Z2118:AD2118,ESITI_QUESTIONARI!AF2118:AH2118,ESITI_QUESTIONARI!AJ2118:AL2118,ESITI_QUESTIONARI!AN2118,ESITI_QUESTIONARI!AQ2118)))</f>
        <v/>
      </c>
    </row>
    <row r="2119" spans="1:8">
      <c r="A2119" t="str">
        <f>IF(ESITI_QUESTIONARI!A2119="","",TRIM(ESITI_QUESTIONARI!A2119))</f>
        <v/>
      </c>
      <c r="B2119" t="str">
        <f t="shared" si="34"/>
        <v/>
      </c>
      <c r="C2119" t="str">
        <f>IF(ESITI_QUESTIONARI!C2119="","",TRIM(ESITI_QUESTIONARI!C2119))</f>
        <v/>
      </c>
      <c r="D2119" t="str">
        <f>IFERROR(UPPER(TRIM(ESITI_QUESTIONARI!U2119)),"")</f>
        <v/>
      </c>
      <c r="E2119" t="str">
        <f>IFERROR(UPPER(TRIM(ESITI_QUESTIONARI!Y2119)),"")</f>
        <v/>
      </c>
      <c r="F2119" t="str">
        <f>IFERROR(UPPER(TRIM(ESITI_QUESTIONARI!AE2119)),"")</f>
        <v/>
      </c>
      <c r="G2119" t="str">
        <f>IFERROR(UPPER(TRIM(ESITI_QUESTIONARI!AI2119)),"")</f>
        <v/>
      </c>
      <c r="H2119" s="8" t="str">
        <f>IF(C2119="","",IF(ISERROR(AVERAGE(ESITI_QUESTIONARI!N2119:T2119,ESITI_QUESTIONARI!V2119:X2119,ESITI_QUESTIONARI!Z2119:AD2119,ESITI_QUESTIONARI!AF2119:AH2119,ESITI_QUESTIONARI!AJ2119:AL2119,ESITI_QUESTIONARI!AN2119,ESITI_QUESTIONARI!AQ2119)),"NON RISPONDE",AVERAGE(ESITI_QUESTIONARI!N2119:T2119,ESITI_QUESTIONARI!V2119:X2119,ESITI_QUESTIONARI!Z2119:AD2119,ESITI_QUESTIONARI!AF2119:AH2119,ESITI_QUESTIONARI!AJ2119:AL2119,ESITI_QUESTIONARI!AN2119,ESITI_QUESTIONARI!AQ2119)))</f>
        <v/>
      </c>
    </row>
    <row r="2120" spans="1:8">
      <c r="A2120" t="str">
        <f>IF(ESITI_QUESTIONARI!A2120="","",TRIM(ESITI_QUESTIONARI!A2120))</f>
        <v/>
      </c>
      <c r="B2120" t="str">
        <f t="shared" si="34"/>
        <v/>
      </c>
      <c r="C2120" t="str">
        <f>IF(ESITI_QUESTIONARI!C2120="","",TRIM(ESITI_QUESTIONARI!C2120))</f>
        <v/>
      </c>
      <c r="D2120" t="str">
        <f>IFERROR(UPPER(TRIM(ESITI_QUESTIONARI!U2120)),"")</f>
        <v/>
      </c>
      <c r="E2120" t="str">
        <f>IFERROR(UPPER(TRIM(ESITI_QUESTIONARI!Y2120)),"")</f>
        <v/>
      </c>
      <c r="F2120" t="str">
        <f>IFERROR(UPPER(TRIM(ESITI_QUESTIONARI!AE2120)),"")</f>
        <v/>
      </c>
      <c r="G2120" t="str">
        <f>IFERROR(UPPER(TRIM(ESITI_QUESTIONARI!AI2120)),"")</f>
        <v/>
      </c>
      <c r="H2120" s="8" t="str">
        <f>IF(C2120="","",IF(ISERROR(AVERAGE(ESITI_QUESTIONARI!N2120:T2120,ESITI_QUESTIONARI!V2120:X2120,ESITI_QUESTIONARI!Z2120:AD2120,ESITI_QUESTIONARI!AF2120:AH2120,ESITI_QUESTIONARI!AJ2120:AL2120,ESITI_QUESTIONARI!AN2120,ESITI_QUESTIONARI!AQ2120)),"NON RISPONDE",AVERAGE(ESITI_QUESTIONARI!N2120:T2120,ESITI_QUESTIONARI!V2120:X2120,ESITI_QUESTIONARI!Z2120:AD2120,ESITI_QUESTIONARI!AF2120:AH2120,ESITI_QUESTIONARI!AJ2120:AL2120,ESITI_QUESTIONARI!AN2120,ESITI_QUESTIONARI!AQ2120)))</f>
        <v/>
      </c>
    </row>
    <row r="2121" spans="1:8">
      <c r="A2121" t="str">
        <f>IF(ESITI_QUESTIONARI!A2121="","",TRIM(ESITI_QUESTIONARI!A2121))</f>
        <v/>
      </c>
      <c r="B2121" t="str">
        <f t="shared" si="34"/>
        <v/>
      </c>
      <c r="C2121" t="str">
        <f>IF(ESITI_QUESTIONARI!C2121="","",TRIM(ESITI_QUESTIONARI!C2121))</f>
        <v/>
      </c>
      <c r="D2121" t="str">
        <f>IFERROR(UPPER(TRIM(ESITI_QUESTIONARI!U2121)),"")</f>
        <v/>
      </c>
      <c r="E2121" t="str">
        <f>IFERROR(UPPER(TRIM(ESITI_QUESTIONARI!Y2121)),"")</f>
        <v/>
      </c>
      <c r="F2121" t="str">
        <f>IFERROR(UPPER(TRIM(ESITI_QUESTIONARI!AE2121)),"")</f>
        <v/>
      </c>
      <c r="G2121" t="str">
        <f>IFERROR(UPPER(TRIM(ESITI_QUESTIONARI!AI2121)),"")</f>
        <v/>
      </c>
      <c r="H2121" s="8" t="str">
        <f>IF(C2121="","",IF(ISERROR(AVERAGE(ESITI_QUESTIONARI!N2121:T2121,ESITI_QUESTIONARI!V2121:X2121,ESITI_QUESTIONARI!Z2121:AD2121,ESITI_QUESTIONARI!AF2121:AH2121,ESITI_QUESTIONARI!AJ2121:AL2121,ESITI_QUESTIONARI!AN2121,ESITI_QUESTIONARI!AQ2121)),"NON RISPONDE",AVERAGE(ESITI_QUESTIONARI!N2121:T2121,ESITI_QUESTIONARI!V2121:X2121,ESITI_QUESTIONARI!Z2121:AD2121,ESITI_QUESTIONARI!AF2121:AH2121,ESITI_QUESTIONARI!AJ2121:AL2121,ESITI_QUESTIONARI!AN2121,ESITI_QUESTIONARI!AQ2121)))</f>
        <v/>
      </c>
    </row>
    <row r="2122" spans="1:8">
      <c r="A2122" t="str">
        <f>IF(ESITI_QUESTIONARI!A2122="","",TRIM(ESITI_QUESTIONARI!A2122))</f>
        <v/>
      </c>
      <c r="B2122" t="str">
        <f t="shared" si="34"/>
        <v/>
      </c>
      <c r="C2122" t="str">
        <f>IF(ESITI_QUESTIONARI!C2122="","",TRIM(ESITI_QUESTIONARI!C2122))</f>
        <v/>
      </c>
      <c r="D2122" t="str">
        <f>IFERROR(UPPER(TRIM(ESITI_QUESTIONARI!U2122)),"")</f>
        <v/>
      </c>
      <c r="E2122" t="str">
        <f>IFERROR(UPPER(TRIM(ESITI_QUESTIONARI!Y2122)),"")</f>
        <v/>
      </c>
      <c r="F2122" t="str">
        <f>IFERROR(UPPER(TRIM(ESITI_QUESTIONARI!AE2122)),"")</f>
        <v/>
      </c>
      <c r="G2122" t="str">
        <f>IFERROR(UPPER(TRIM(ESITI_QUESTIONARI!AI2122)),"")</f>
        <v/>
      </c>
      <c r="H2122" s="8" t="str">
        <f>IF(C2122="","",IF(ISERROR(AVERAGE(ESITI_QUESTIONARI!N2122:T2122,ESITI_QUESTIONARI!V2122:X2122,ESITI_QUESTIONARI!Z2122:AD2122,ESITI_QUESTIONARI!AF2122:AH2122,ESITI_QUESTIONARI!AJ2122:AL2122,ESITI_QUESTIONARI!AN2122,ESITI_QUESTIONARI!AQ2122)),"NON RISPONDE",AVERAGE(ESITI_QUESTIONARI!N2122:T2122,ESITI_QUESTIONARI!V2122:X2122,ESITI_QUESTIONARI!Z2122:AD2122,ESITI_QUESTIONARI!AF2122:AH2122,ESITI_QUESTIONARI!AJ2122:AL2122,ESITI_QUESTIONARI!AN2122,ESITI_QUESTIONARI!AQ2122)))</f>
        <v/>
      </c>
    </row>
    <row r="2123" spans="1:8">
      <c r="A2123" t="str">
        <f>IF(ESITI_QUESTIONARI!A2123="","",TRIM(ESITI_QUESTIONARI!A2123))</f>
        <v/>
      </c>
      <c r="B2123" t="str">
        <f t="shared" si="34"/>
        <v/>
      </c>
      <c r="C2123" t="str">
        <f>IF(ESITI_QUESTIONARI!C2123="","",TRIM(ESITI_QUESTIONARI!C2123))</f>
        <v/>
      </c>
      <c r="D2123" t="str">
        <f>IFERROR(UPPER(TRIM(ESITI_QUESTIONARI!U2123)),"")</f>
        <v/>
      </c>
      <c r="E2123" t="str">
        <f>IFERROR(UPPER(TRIM(ESITI_QUESTIONARI!Y2123)),"")</f>
        <v/>
      </c>
      <c r="F2123" t="str">
        <f>IFERROR(UPPER(TRIM(ESITI_QUESTIONARI!AE2123)),"")</f>
        <v/>
      </c>
      <c r="G2123" t="str">
        <f>IFERROR(UPPER(TRIM(ESITI_QUESTIONARI!AI2123)),"")</f>
        <v/>
      </c>
      <c r="H2123" s="8" t="str">
        <f>IF(C2123="","",IF(ISERROR(AVERAGE(ESITI_QUESTIONARI!N2123:T2123,ESITI_QUESTIONARI!V2123:X2123,ESITI_QUESTIONARI!Z2123:AD2123,ESITI_QUESTIONARI!AF2123:AH2123,ESITI_QUESTIONARI!AJ2123:AL2123,ESITI_QUESTIONARI!AN2123,ESITI_QUESTIONARI!AQ2123)),"NON RISPONDE",AVERAGE(ESITI_QUESTIONARI!N2123:T2123,ESITI_QUESTIONARI!V2123:X2123,ESITI_QUESTIONARI!Z2123:AD2123,ESITI_QUESTIONARI!AF2123:AH2123,ESITI_QUESTIONARI!AJ2123:AL2123,ESITI_QUESTIONARI!AN2123,ESITI_QUESTIONARI!AQ2123)))</f>
        <v/>
      </c>
    </row>
    <row r="2124" spans="1:8">
      <c r="A2124" t="str">
        <f>IF(ESITI_QUESTIONARI!A2124="","",TRIM(ESITI_QUESTIONARI!A2124))</f>
        <v/>
      </c>
      <c r="B2124" t="str">
        <f t="shared" si="34"/>
        <v/>
      </c>
      <c r="C2124" t="str">
        <f>IF(ESITI_QUESTIONARI!C2124="","",TRIM(ESITI_QUESTIONARI!C2124))</f>
        <v/>
      </c>
      <c r="D2124" t="str">
        <f>IFERROR(UPPER(TRIM(ESITI_QUESTIONARI!U2124)),"")</f>
        <v/>
      </c>
      <c r="E2124" t="str">
        <f>IFERROR(UPPER(TRIM(ESITI_QUESTIONARI!Y2124)),"")</f>
        <v/>
      </c>
      <c r="F2124" t="str">
        <f>IFERROR(UPPER(TRIM(ESITI_QUESTIONARI!AE2124)),"")</f>
        <v/>
      </c>
      <c r="G2124" t="str">
        <f>IFERROR(UPPER(TRIM(ESITI_QUESTIONARI!AI2124)),"")</f>
        <v/>
      </c>
      <c r="H2124" s="8" t="str">
        <f>IF(C2124="","",IF(ISERROR(AVERAGE(ESITI_QUESTIONARI!N2124:T2124,ESITI_QUESTIONARI!V2124:X2124,ESITI_QUESTIONARI!Z2124:AD2124,ESITI_QUESTIONARI!AF2124:AH2124,ESITI_QUESTIONARI!AJ2124:AL2124,ESITI_QUESTIONARI!AN2124,ESITI_QUESTIONARI!AQ2124)),"NON RISPONDE",AVERAGE(ESITI_QUESTIONARI!N2124:T2124,ESITI_QUESTIONARI!V2124:X2124,ESITI_QUESTIONARI!Z2124:AD2124,ESITI_QUESTIONARI!AF2124:AH2124,ESITI_QUESTIONARI!AJ2124:AL2124,ESITI_QUESTIONARI!AN2124,ESITI_QUESTIONARI!AQ2124)))</f>
        <v/>
      </c>
    </row>
    <row r="2125" spans="1:8">
      <c r="A2125" t="str">
        <f>IF(ESITI_QUESTIONARI!A2125="","",TRIM(ESITI_QUESTIONARI!A2125))</f>
        <v/>
      </c>
      <c r="B2125" t="str">
        <f t="shared" si="34"/>
        <v/>
      </c>
      <c r="C2125" t="str">
        <f>IF(ESITI_QUESTIONARI!C2125="","",TRIM(ESITI_QUESTIONARI!C2125))</f>
        <v/>
      </c>
      <c r="D2125" t="str">
        <f>IFERROR(UPPER(TRIM(ESITI_QUESTIONARI!U2125)),"")</f>
        <v/>
      </c>
      <c r="E2125" t="str">
        <f>IFERROR(UPPER(TRIM(ESITI_QUESTIONARI!Y2125)),"")</f>
        <v/>
      </c>
      <c r="F2125" t="str">
        <f>IFERROR(UPPER(TRIM(ESITI_QUESTIONARI!AE2125)),"")</f>
        <v/>
      </c>
      <c r="G2125" t="str">
        <f>IFERROR(UPPER(TRIM(ESITI_QUESTIONARI!AI2125)),"")</f>
        <v/>
      </c>
      <c r="H2125" s="8" t="str">
        <f>IF(C2125="","",IF(ISERROR(AVERAGE(ESITI_QUESTIONARI!N2125:T2125,ESITI_QUESTIONARI!V2125:X2125,ESITI_QUESTIONARI!Z2125:AD2125,ESITI_QUESTIONARI!AF2125:AH2125,ESITI_QUESTIONARI!AJ2125:AL2125,ESITI_QUESTIONARI!AN2125,ESITI_QUESTIONARI!AQ2125)),"NON RISPONDE",AVERAGE(ESITI_QUESTIONARI!N2125:T2125,ESITI_QUESTIONARI!V2125:X2125,ESITI_QUESTIONARI!Z2125:AD2125,ESITI_QUESTIONARI!AF2125:AH2125,ESITI_QUESTIONARI!AJ2125:AL2125,ESITI_QUESTIONARI!AN2125,ESITI_QUESTIONARI!AQ2125)))</f>
        <v/>
      </c>
    </row>
    <row r="2126" spans="1:8">
      <c r="A2126" t="str">
        <f>IF(ESITI_QUESTIONARI!A2126="","",TRIM(ESITI_QUESTIONARI!A2126))</f>
        <v/>
      </c>
      <c r="B2126" t="str">
        <f t="shared" si="34"/>
        <v/>
      </c>
      <c r="C2126" t="str">
        <f>IF(ESITI_QUESTIONARI!C2126="","",TRIM(ESITI_QUESTIONARI!C2126))</f>
        <v/>
      </c>
      <c r="D2126" t="str">
        <f>IFERROR(UPPER(TRIM(ESITI_QUESTIONARI!U2126)),"")</f>
        <v/>
      </c>
      <c r="E2126" t="str">
        <f>IFERROR(UPPER(TRIM(ESITI_QUESTIONARI!Y2126)),"")</f>
        <v/>
      </c>
      <c r="F2126" t="str">
        <f>IFERROR(UPPER(TRIM(ESITI_QUESTIONARI!AE2126)),"")</f>
        <v/>
      </c>
      <c r="G2126" t="str">
        <f>IFERROR(UPPER(TRIM(ESITI_QUESTIONARI!AI2126)),"")</f>
        <v/>
      </c>
      <c r="H2126" s="8" t="str">
        <f>IF(C2126="","",IF(ISERROR(AVERAGE(ESITI_QUESTIONARI!N2126:T2126,ESITI_QUESTIONARI!V2126:X2126,ESITI_QUESTIONARI!Z2126:AD2126,ESITI_QUESTIONARI!AF2126:AH2126,ESITI_QUESTIONARI!AJ2126:AL2126,ESITI_QUESTIONARI!AN2126,ESITI_QUESTIONARI!AQ2126)),"NON RISPONDE",AVERAGE(ESITI_QUESTIONARI!N2126:T2126,ESITI_QUESTIONARI!V2126:X2126,ESITI_QUESTIONARI!Z2126:AD2126,ESITI_QUESTIONARI!AF2126:AH2126,ESITI_QUESTIONARI!AJ2126:AL2126,ESITI_QUESTIONARI!AN2126,ESITI_QUESTIONARI!AQ2126)))</f>
        <v/>
      </c>
    </row>
    <row r="2127" spans="1:8">
      <c r="A2127" t="str">
        <f>IF(ESITI_QUESTIONARI!A2127="","",TRIM(ESITI_QUESTIONARI!A2127))</f>
        <v/>
      </c>
      <c r="B2127" t="str">
        <f t="shared" si="34"/>
        <v/>
      </c>
      <c r="C2127" t="str">
        <f>IF(ESITI_QUESTIONARI!C2127="","",TRIM(ESITI_QUESTIONARI!C2127))</f>
        <v/>
      </c>
      <c r="D2127" t="str">
        <f>IFERROR(UPPER(TRIM(ESITI_QUESTIONARI!U2127)),"")</f>
        <v/>
      </c>
      <c r="E2127" t="str">
        <f>IFERROR(UPPER(TRIM(ESITI_QUESTIONARI!Y2127)),"")</f>
        <v/>
      </c>
      <c r="F2127" t="str">
        <f>IFERROR(UPPER(TRIM(ESITI_QUESTIONARI!AE2127)),"")</f>
        <v/>
      </c>
      <c r="G2127" t="str">
        <f>IFERROR(UPPER(TRIM(ESITI_QUESTIONARI!AI2127)),"")</f>
        <v/>
      </c>
      <c r="H2127" s="8" t="str">
        <f>IF(C2127="","",IF(ISERROR(AVERAGE(ESITI_QUESTIONARI!N2127:T2127,ESITI_QUESTIONARI!V2127:X2127,ESITI_QUESTIONARI!Z2127:AD2127,ESITI_QUESTIONARI!AF2127:AH2127,ESITI_QUESTIONARI!AJ2127:AL2127,ESITI_QUESTIONARI!AN2127,ESITI_QUESTIONARI!AQ2127)),"NON RISPONDE",AVERAGE(ESITI_QUESTIONARI!N2127:T2127,ESITI_QUESTIONARI!V2127:X2127,ESITI_QUESTIONARI!Z2127:AD2127,ESITI_QUESTIONARI!AF2127:AH2127,ESITI_QUESTIONARI!AJ2127:AL2127,ESITI_QUESTIONARI!AN2127,ESITI_QUESTIONARI!AQ2127)))</f>
        <v/>
      </c>
    </row>
    <row r="2128" spans="1:8">
      <c r="A2128" t="str">
        <f>IF(ESITI_QUESTIONARI!A2128="","",TRIM(ESITI_QUESTIONARI!A2128))</f>
        <v/>
      </c>
      <c r="B2128" t="str">
        <f t="shared" si="34"/>
        <v/>
      </c>
      <c r="C2128" t="str">
        <f>IF(ESITI_QUESTIONARI!C2128="","",TRIM(ESITI_QUESTIONARI!C2128))</f>
        <v/>
      </c>
      <c r="D2128" t="str">
        <f>IFERROR(UPPER(TRIM(ESITI_QUESTIONARI!U2128)),"")</f>
        <v/>
      </c>
      <c r="E2128" t="str">
        <f>IFERROR(UPPER(TRIM(ESITI_QUESTIONARI!Y2128)),"")</f>
        <v/>
      </c>
      <c r="F2128" t="str">
        <f>IFERROR(UPPER(TRIM(ESITI_QUESTIONARI!AE2128)),"")</f>
        <v/>
      </c>
      <c r="G2128" t="str">
        <f>IFERROR(UPPER(TRIM(ESITI_QUESTIONARI!AI2128)),"")</f>
        <v/>
      </c>
      <c r="H2128" s="8" t="str">
        <f>IF(C2128="","",IF(ISERROR(AVERAGE(ESITI_QUESTIONARI!N2128:T2128,ESITI_QUESTIONARI!V2128:X2128,ESITI_QUESTIONARI!Z2128:AD2128,ESITI_QUESTIONARI!AF2128:AH2128,ESITI_QUESTIONARI!AJ2128:AL2128,ESITI_QUESTIONARI!AN2128,ESITI_QUESTIONARI!AQ2128)),"NON RISPONDE",AVERAGE(ESITI_QUESTIONARI!N2128:T2128,ESITI_QUESTIONARI!V2128:X2128,ESITI_QUESTIONARI!Z2128:AD2128,ESITI_QUESTIONARI!AF2128:AH2128,ESITI_QUESTIONARI!AJ2128:AL2128,ESITI_QUESTIONARI!AN2128,ESITI_QUESTIONARI!AQ2128)))</f>
        <v/>
      </c>
    </row>
    <row r="2129" spans="1:8">
      <c r="A2129" t="str">
        <f>IF(ESITI_QUESTIONARI!A2129="","",TRIM(ESITI_QUESTIONARI!A2129))</f>
        <v/>
      </c>
      <c r="B2129" t="str">
        <f t="shared" si="34"/>
        <v/>
      </c>
      <c r="C2129" t="str">
        <f>IF(ESITI_QUESTIONARI!C2129="","",TRIM(ESITI_QUESTIONARI!C2129))</f>
        <v/>
      </c>
      <c r="D2129" t="str">
        <f>IFERROR(UPPER(TRIM(ESITI_QUESTIONARI!U2129)),"")</f>
        <v/>
      </c>
      <c r="E2129" t="str">
        <f>IFERROR(UPPER(TRIM(ESITI_QUESTIONARI!Y2129)),"")</f>
        <v/>
      </c>
      <c r="F2129" t="str">
        <f>IFERROR(UPPER(TRIM(ESITI_QUESTIONARI!AE2129)),"")</f>
        <v/>
      </c>
      <c r="G2129" t="str">
        <f>IFERROR(UPPER(TRIM(ESITI_QUESTIONARI!AI2129)),"")</f>
        <v/>
      </c>
      <c r="H2129" s="8" t="str">
        <f>IF(C2129="","",IF(ISERROR(AVERAGE(ESITI_QUESTIONARI!N2129:T2129,ESITI_QUESTIONARI!V2129:X2129,ESITI_QUESTIONARI!Z2129:AD2129,ESITI_QUESTIONARI!AF2129:AH2129,ESITI_QUESTIONARI!AJ2129:AL2129,ESITI_QUESTIONARI!AN2129,ESITI_QUESTIONARI!AQ2129)),"NON RISPONDE",AVERAGE(ESITI_QUESTIONARI!N2129:T2129,ESITI_QUESTIONARI!V2129:X2129,ESITI_QUESTIONARI!Z2129:AD2129,ESITI_QUESTIONARI!AF2129:AH2129,ESITI_QUESTIONARI!AJ2129:AL2129,ESITI_QUESTIONARI!AN2129,ESITI_QUESTIONARI!AQ2129)))</f>
        <v/>
      </c>
    </row>
    <row r="2130" spans="1:8">
      <c r="A2130" t="str">
        <f>IF(ESITI_QUESTIONARI!A2130="","",TRIM(ESITI_QUESTIONARI!A2130))</f>
        <v/>
      </c>
      <c r="B2130" t="str">
        <f t="shared" si="34"/>
        <v/>
      </c>
      <c r="C2130" t="str">
        <f>IF(ESITI_QUESTIONARI!C2130="","",TRIM(ESITI_QUESTIONARI!C2130))</f>
        <v/>
      </c>
      <c r="D2130" t="str">
        <f>IFERROR(UPPER(TRIM(ESITI_QUESTIONARI!U2130)),"")</f>
        <v/>
      </c>
      <c r="E2130" t="str">
        <f>IFERROR(UPPER(TRIM(ESITI_QUESTIONARI!Y2130)),"")</f>
        <v/>
      </c>
      <c r="F2130" t="str">
        <f>IFERROR(UPPER(TRIM(ESITI_QUESTIONARI!AE2130)),"")</f>
        <v/>
      </c>
      <c r="G2130" t="str">
        <f>IFERROR(UPPER(TRIM(ESITI_QUESTIONARI!AI2130)),"")</f>
        <v/>
      </c>
      <c r="H2130" s="8" t="str">
        <f>IF(C2130="","",IF(ISERROR(AVERAGE(ESITI_QUESTIONARI!N2130:T2130,ESITI_QUESTIONARI!V2130:X2130,ESITI_QUESTIONARI!Z2130:AD2130,ESITI_QUESTIONARI!AF2130:AH2130,ESITI_QUESTIONARI!AJ2130:AL2130,ESITI_QUESTIONARI!AN2130,ESITI_QUESTIONARI!AQ2130)),"NON RISPONDE",AVERAGE(ESITI_QUESTIONARI!N2130:T2130,ESITI_QUESTIONARI!V2130:X2130,ESITI_QUESTIONARI!Z2130:AD2130,ESITI_QUESTIONARI!AF2130:AH2130,ESITI_QUESTIONARI!AJ2130:AL2130,ESITI_QUESTIONARI!AN2130,ESITI_QUESTIONARI!AQ2130)))</f>
        <v/>
      </c>
    </row>
    <row r="2131" spans="1:8">
      <c r="A2131" t="str">
        <f>IF(ESITI_QUESTIONARI!A2131="","",TRIM(ESITI_QUESTIONARI!A2131))</f>
        <v/>
      </c>
      <c r="B2131" t="str">
        <f t="shared" si="34"/>
        <v/>
      </c>
      <c r="C2131" t="str">
        <f>IF(ESITI_QUESTIONARI!C2131="","",TRIM(ESITI_QUESTIONARI!C2131))</f>
        <v/>
      </c>
      <c r="D2131" t="str">
        <f>IFERROR(UPPER(TRIM(ESITI_QUESTIONARI!U2131)),"")</f>
        <v/>
      </c>
      <c r="E2131" t="str">
        <f>IFERROR(UPPER(TRIM(ESITI_QUESTIONARI!Y2131)),"")</f>
        <v/>
      </c>
      <c r="F2131" t="str">
        <f>IFERROR(UPPER(TRIM(ESITI_QUESTIONARI!AE2131)),"")</f>
        <v/>
      </c>
      <c r="G2131" t="str">
        <f>IFERROR(UPPER(TRIM(ESITI_QUESTIONARI!AI2131)),"")</f>
        <v/>
      </c>
      <c r="H2131" s="8" t="str">
        <f>IF(C2131="","",IF(ISERROR(AVERAGE(ESITI_QUESTIONARI!N2131:T2131,ESITI_QUESTIONARI!V2131:X2131,ESITI_QUESTIONARI!Z2131:AD2131,ESITI_QUESTIONARI!AF2131:AH2131,ESITI_QUESTIONARI!AJ2131:AL2131,ESITI_QUESTIONARI!AN2131,ESITI_QUESTIONARI!AQ2131)),"NON RISPONDE",AVERAGE(ESITI_QUESTIONARI!N2131:T2131,ESITI_QUESTIONARI!V2131:X2131,ESITI_QUESTIONARI!Z2131:AD2131,ESITI_QUESTIONARI!AF2131:AH2131,ESITI_QUESTIONARI!AJ2131:AL2131,ESITI_QUESTIONARI!AN2131,ESITI_QUESTIONARI!AQ2131)))</f>
        <v/>
      </c>
    </row>
    <row r="2132" spans="1:8">
      <c r="A2132" t="str">
        <f>IF(ESITI_QUESTIONARI!A2132="","",TRIM(ESITI_QUESTIONARI!A2132))</f>
        <v/>
      </c>
      <c r="B2132" t="str">
        <f t="shared" si="34"/>
        <v/>
      </c>
      <c r="C2132" t="str">
        <f>IF(ESITI_QUESTIONARI!C2132="","",TRIM(ESITI_QUESTIONARI!C2132))</f>
        <v/>
      </c>
      <c r="D2132" t="str">
        <f>IFERROR(UPPER(TRIM(ESITI_QUESTIONARI!U2132)),"")</f>
        <v/>
      </c>
      <c r="E2132" t="str">
        <f>IFERROR(UPPER(TRIM(ESITI_QUESTIONARI!Y2132)),"")</f>
        <v/>
      </c>
      <c r="F2132" t="str">
        <f>IFERROR(UPPER(TRIM(ESITI_QUESTIONARI!AE2132)),"")</f>
        <v/>
      </c>
      <c r="G2132" t="str">
        <f>IFERROR(UPPER(TRIM(ESITI_QUESTIONARI!AI2132)),"")</f>
        <v/>
      </c>
      <c r="H2132" s="8" t="str">
        <f>IF(C2132="","",IF(ISERROR(AVERAGE(ESITI_QUESTIONARI!N2132:T2132,ESITI_QUESTIONARI!V2132:X2132,ESITI_QUESTIONARI!Z2132:AD2132,ESITI_QUESTIONARI!AF2132:AH2132,ESITI_QUESTIONARI!AJ2132:AL2132,ESITI_QUESTIONARI!AN2132,ESITI_QUESTIONARI!AQ2132)),"NON RISPONDE",AVERAGE(ESITI_QUESTIONARI!N2132:T2132,ESITI_QUESTIONARI!V2132:X2132,ESITI_QUESTIONARI!Z2132:AD2132,ESITI_QUESTIONARI!AF2132:AH2132,ESITI_QUESTIONARI!AJ2132:AL2132,ESITI_QUESTIONARI!AN2132,ESITI_QUESTIONARI!AQ2132)))</f>
        <v/>
      </c>
    </row>
    <row r="2133" spans="1:8">
      <c r="A2133" t="str">
        <f>IF(ESITI_QUESTIONARI!A2133="","",TRIM(ESITI_QUESTIONARI!A2133))</f>
        <v/>
      </c>
      <c r="B2133" t="str">
        <f t="shared" si="34"/>
        <v/>
      </c>
      <c r="C2133" t="str">
        <f>IF(ESITI_QUESTIONARI!C2133="","",TRIM(ESITI_QUESTIONARI!C2133))</f>
        <v/>
      </c>
      <c r="D2133" t="str">
        <f>IFERROR(UPPER(TRIM(ESITI_QUESTIONARI!U2133)),"")</f>
        <v/>
      </c>
      <c r="E2133" t="str">
        <f>IFERROR(UPPER(TRIM(ESITI_QUESTIONARI!Y2133)),"")</f>
        <v/>
      </c>
      <c r="F2133" t="str">
        <f>IFERROR(UPPER(TRIM(ESITI_QUESTIONARI!AE2133)),"")</f>
        <v/>
      </c>
      <c r="G2133" t="str">
        <f>IFERROR(UPPER(TRIM(ESITI_QUESTIONARI!AI2133)),"")</f>
        <v/>
      </c>
      <c r="H2133" s="8" t="str">
        <f>IF(C2133="","",IF(ISERROR(AVERAGE(ESITI_QUESTIONARI!N2133:T2133,ESITI_QUESTIONARI!V2133:X2133,ESITI_QUESTIONARI!Z2133:AD2133,ESITI_QUESTIONARI!AF2133:AH2133,ESITI_QUESTIONARI!AJ2133:AL2133,ESITI_QUESTIONARI!AN2133,ESITI_QUESTIONARI!AQ2133)),"NON RISPONDE",AVERAGE(ESITI_QUESTIONARI!N2133:T2133,ESITI_QUESTIONARI!V2133:X2133,ESITI_QUESTIONARI!Z2133:AD2133,ESITI_QUESTIONARI!AF2133:AH2133,ESITI_QUESTIONARI!AJ2133:AL2133,ESITI_QUESTIONARI!AN2133,ESITI_QUESTIONARI!AQ2133)))</f>
        <v/>
      </c>
    </row>
    <row r="2134" spans="1:8">
      <c r="A2134" t="str">
        <f>IF(ESITI_QUESTIONARI!A2134="","",TRIM(ESITI_QUESTIONARI!A2134))</f>
        <v/>
      </c>
      <c r="B2134" t="str">
        <f t="shared" si="34"/>
        <v/>
      </c>
      <c r="C2134" t="str">
        <f>IF(ESITI_QUESTIONARI!C2134="","",TRIM(ESITI_QUESTIONARI!C2134))</f>
        <v/>
      </c>
      <c r="D2134" t="str">
        <f>IFERROR(UPPER(TRIM(ESITI_QUESTIONARI!U2134)),"")</f>
        <v/>
      </c>
      <c r="E2134" t="str">
        <f>IFERROR(UPPER(TRIM(ESITI_QUESTIONARI!Y2134)),"")</f>
        <v/>
      </c>
      <c r="F2134" t="str">
        <f>IFERROR(UPPER(TRIM(ESITI_QUESTIONARI!AE2134)),"")</f>
        <v/>
      </c>
      <c r="G2134" t="str">
        <f>IFERROR(UPPER(TRIM(ESITI_QUESTIONARI!AI2134)),"")</f>
        <v/>
      </c>
      <c r="H2134" s="8" t="str">
        <f>IF(C2134="","",IF(ISERROR(AVERAGE(ESITI_QUESTIONARI!N2134:T2134,ESITI_QUESTIONARI!V2134:X2134,ESITI_QUESTIONARI!Z2134:AD2134,ESITI_QUESTIONARI!AF2134:AH2134,ESITI_QUESTIONARI!AJ2134:AL2134,ESITI_QUESTIONARI!AN2134,ESITI_QUESTIONARI!AQ2134)),"NON RISPONDE",AVERAGE(ESITI_QUESTIONARI!N2134:T2134,ESITI_QUESTIONARI!V2134:X2134,ESITI_QUESTIONARI!Z2134:AD2134,ESITI_QUESTIONARI!AF2134:AH2134,ESITI_QUESTIONARI!AJ2134:AL2134,ESITI_QUESTIONARI!AN2134,ESITI_QUESTIONARI!AQ2134)))</f>
        <v/>
      </c>
    </row>
    <row r="2135" spans="1:8">
      <c r="A2135" t="str">
        <f>IF(ESITI_QUESTIONARI!A2135="","",TRIM(ESITI_QUESTIONARI!A2135))</f>
        <v/>
      </c>
      <c r="B2135" t="str">
        <f t="shared" si="34"/>
        <v/>
      </c>
      <c r="C2135" t="str">
        <f>IF(ESITI_QUESTIONARI!C2135="","",TRIM(ESITI_QUESTIONARI!C2135))</f>
        <v/>
      </c>
      <c r="D2135" t="str">
        <f>IFERROR(UPPER(TRIM(ESITI_QUESTIONARI!U2135)),"")</f>
        <v/>
      </c>
      <c r="E2135" t="str">
        <f>IFERROR(UPPER(TRIM(ESITI_QUESTIONARI!Y2135)),"")</f>
        <v/>
      </c>
      <c r="F2135" t="str">
        <f>IFERROR(UPPER(TRIM(ESITI_QUESTIONARI!AE2135)),"")</f>
        <v/>
      </c>
      <c r="G2135" t="str">
        <f>IFERROR(UPPER(TRIM(ESITI_QUESTIONARI!AI2135)),"")</f>
        <v/>
      </c>
      <c r="H2135" s="8" t="str">
        <f>IF(C2135="","",IF(ISERROR(AVERAGE(ESITI_QUESTIONARI!N2135:T2135,ESITI_QUESTIONARI!V2135:X2135,ESITI_QUESTIONARI!Z2135:AD2135,ESITI_QUESTIONARI!AF2135:AH2135,ESITI_QUESTIONARI!AJ2135:AL2135,ESITI_QUESTIONARI!AN2135,ESITI_QUESTIONARI!AQ2135)),"NON RISPONDE",AVERAGE(ESITI_QUESTIONARI!N2135:T2135,ESITI_QUESTIONARI!V2135:X2135,ESITI_QUESTIONARI!Z2135:AD2135,ESITI_QUESTIONARI!AF2135:AH2135,ESITI_QUESTIONARI!AJ2135:AL2135,ESITI_QUESTIONARI!AN2135,ESITI_QUESTIONARI!AQ2135)))</f>
        <v/>
      </c>
    </row>
    <row r="2136" spans="1:8">
      <c r="A2136" t="str">
        <f>IF(ESITI_QUESTIONARI!A2136="","",TRIM(ESITI_QUESTIONARI!A2136))</f>
        <v/>
      </c>
      <c r="B2136" t="str">
        <f t="shared" si="34"/>
        <v/>
      </c>
      <c r="C2136" t="str">
        <f>IF(ESITI_QUESTIONARI!C2136="","",TRIM(ESITI_QUESTIONARI!C2136))</f>
        <v/>
      </c>
      <c r="D2136" t="str">
        <f>IFERROR(UPPER(TRIM(ESITI_QUESTIONARI!U2136)),"")</f>
        <v/>
      </c>
      <c r="E2136" t="str">
        <f>IFERROR(UPPER(TRIM(ESITI_QUESTIONARI!Y2136)),"")</f>
        <v/>
      </c>
      <c r="F2136" t="str">
        <f>IFERROR(UPPER(TRIM(ESITI_QUESTIONARI!AE2136)),"")</f>
        <v/>
      </c>
      <c r="G2136" t="str">
        <f>IFERROR(UPPER(TRIM(ESITI_QUESTIONARI!AI2136)),"")</f>
        <v/>
      </c>
      <c r="H2136" s="8" t="str">
        <f>IF(C2136="","",IF(ISERROR(AVERAGE(ESITI_QUESTIONARI!N2136:T2136,ESITI_QUESTIONARI!V2136:X2136,ESITI_QUESTIONARI!Z2136:AD2136,ESITI_QUESTIONARI!AF2136:AH2136,ESITI_QUESTIONARI!AJ2136:AL2136,ESITI_QUESTIONARI!AN2136,ESITI_QUESTIONARI!AQ2136)),"NON RISPONDE",AVERAGE(ESITI_QUESTIONARI!N2136:T2136,ESITI_QUESTIONARI!V2136:X2136,ESITI_QUESTIONARI!Z2136:AD2136,ESITI_QUESTIONARI!AF2136:AH2136,ESITI_QUESTIONARI!AJ2136:AL2136,ESITI_QUESTIONARI!AN2136,ESITI_QUESTIONARI!AQ2136)))</f>
        <v/>
      </c>
    </row>
    <row r="2137" spans="1:8">
      <c r="A2137" t="str">
        <f>IF(ESITI_QUESTIONARI!A2137="","",TRIM(ESITI_QUESTIONARI!A2137))</f>
        <v/>
      </c>
      <c r="B2137" t="str">
        <f t="shared" si="34"/>
        <v/>
      </c>
      <c r="C2137" t="str">
        <f>IF(ESITI_QUESTIONARI!C2137="","",TRIM(ESITI_QUESTIONARI!C2137))</f>
        <v/>
      </c>
      <c r="D2137" t="str">
        <f>IFERROR(UPPER(TRIM(ESITI_QUESTIONARI!U2137)),"")</f>
        <v/>
      </c>
      <c r="E2137" t="str">
        <f>IFERROR(UPPER(TRIM(ESITI_QUESTIONARI!Y2137)),"")</f>
        <v/>
      </c>
      <c r="F2137" t="str">
        <f>IFERROR(UPPER(TRIM(ESITI_QUESTIONARI!AE2137)),"")</f>
        <v/>
      </c>
      <c r="G2137" t="str">
        <f>IFERROR(UPPER(TRIM(ESITI_QUESTIONARI!AI2137)),"")</f>
        <v/>
      </c>
      <c r="H2137" s="8" t="str">
        <f>IF(C2137="","",IF(ISERROR(AVERAGE(ESITI_QUESTIONARI!N2137:T2137,ESITI_QUESTIONARI!V2137:X2137,ESITI_QUESTIONARI!Z2137:AD2137,ESITI_QUESTIONARI!AF2137:AH2137,ESITI_QUESTIONARI!AJ2137:AL2137,ESITI_QUESTIONARI!AN2137,ESITI_QUESTIONARI!AQ2137)),"NON RISPONDE",AVERAGE(ESITI_QUESTIONARI!N2137:T2137,ESITI_QUESTIONARI!V2137:X2137,ESITI_QUESTIONARI!Z2137:AD2137,ESITI_QUESTIONARI!AF2137:AH2137,ESITI_QUESTIONARI!AJ2137:AL2137,ESITI_QUESTIONARI!AN2137,ESITI_QUESTIONARI!AQ2137)))</f>
        <v/>
      </c>
    </row>
    <row r="2138" spans="1:8">
      <c r="A2138" t="str">
        <f>IF(ESITI_QUESTIONARI!A2138="","",TRIM(ESITI_QUESTIONARI!A2138))</f>
        <v/>
      </c>
      <c r="B2138" t="str">
        <f t="shared" si="34"/>
        <v/>
      </c>
      <c r="C2138" t="str">
        <f>IF(ESITI_QUESTIONARI!C2138="","",TRIM(ESITI_QUESTIONARI!C2138))</f>
        <v/>
      </c>
      <c r="D2138" t="str">
        <f>IFERROR(UPPER(TRIM(ESITI_QUESTIONARI!U2138)),"")</f>
        <v/>
      </c>
      <c r="E2138" t="str">
        <f>IFERROR(UPPER(TRIM(ESITI_QUESTIONARI!Y2138)),"")</f>
        <v/>
      </c>
      <c r="F2138" t="str">
        <f>IFERROR(UPPER(TRIM(ESITI_QUESTIONARI!AE2138)),"")</f>
        <v/>
      </c>
      <c r="G2138" t="str">
        <f>IFERROR(UPPER(TRIM(ESITI_QUESTIONARI!AI2138)),"")</f>
        <v/>
      </c>
      <c r="H2138" s="8" t="str">
        <f>IF(C2138="","",IF(ISERROR(AVERAGE(ESITI_QUESTIONARI!N2138:T2138,ESITI_QUESTIONARI!V2138:X2138,ESITI_QUESTIONARI!Z2138:AD2138,ESITI_QUESTIONARI!AF2138:AH2138,ESITI_QUESTIONARI!AJ2138:AL2138,ESITI_QUESTIONARI!AN2138,ESITI_QUESTIONARI!AQ2138)),"NON RISPONDE",AVERAGE(ESITI_QUESTIONARI!N2138:T2138,ESITI_QUESTIONARI!V2138:X2138,ESITI_QUESTIONARI!Z2138:AD2138,ESITI_QUESTIONARI!AF2138:AH2138,ESITI_QUESTIONARI!AJ2138:AL2138,ESITI_QUESTIONARI!AN2138,ESITI_QUESTIONARI!AQ2138)))</f>
        <v/>
      </c>
    </row>
    <row r="2139" spans="1:8">
      <c r="A2139" t="str">
        <f>IF(ESITI_QUESTIONARI!A2139="","",TRIM(ESITI_QUESTIONARI!A2139))</f>
        <v/>
      </c>
      <c r="B2139" t="str">
        <f t="shared" si="34"/>
        <v/>
      </c>
      <c r="C2139" t="str">
        <f>IF(ESITI_QUESTIONARI!C2139="","",TRIM(ESITI_QUESTIONARI!C2139))</f>
        <v/>
      </c>
      <c r="D2139" t="str">
        <f>IFERROR(UPPER(TRIM(ESITI_QUESTIONARI!U2139)),"")</f>
        <v/>
      </c>
      <c r="E2139" t="str">
        <f>IFERROR(UPPER(TRIM(ESITI_QUESTIONARI!Y2139)),"")</f>
        <v/>
      </c>
      <c r="F2139" t="str">
        <f>IFERROR(UPPER(TRIM(ESITI_QUESTIONARI!AE2139)),"")</f>
        <v/>
      </c>
      <c r="G2139" t="str">
        <f>IFERROR(UPPER(TRIM(ESITI_QUESTIONARI!AI2139)),"")</f>
        <v/>
      </c>
      <c r="H2139" s="8" t="str">
        <f>IF(C2139="","",IF(ISERROR(AVERAGE(ESITI_QUESTIONARI!N2139:T2139,ESITI_QUESTIONARI!V2139:X2139,ESITI_QUESTIONARI!Z2139:AD2139,ESITI_QUESTIONARI!AF2139:AH2139,ESITI_QUESTIONARI!AJ2139:AL2139,ESITI_QUESTIONARI!AN2139,ESITI_QUESTIONARI!AQ2139)),"NON RISPONDE",AVERAGE(ESITI_QUESTIONARI!N2139:T2139,ESITI_QUESTIONARI!V2139:X2139,ESITI_QUESTIONARI!Z2139:AD2139,ESITI_QUESTIONARI!AF2139:AH2139,ESITI_QUESTIONARI!AJ2139:AL2139,ESITI_QUESTIONARI!AN2139,ESITI_QUESTIONARI!AQ2139)))</f>
        <v/>
      </c>
    </row>
    <row r="2140" spans="1:8">
      <c r="A2140" t="str">
        <f>IF(ESITI_QUESTIONARI!A2140="","",TRIM(ESITI_QUESTIONARI!A2140))</f>
        <v/>
      </c>
      <c r="B2140" t="str">
        <f t="shared" si="34"/>
        <v/>
      </c>
      <c r="C2140" t="str">
        <f>IF(ESITI_QUESTIONARI!C2140="","",TRIM(ESITI_QUESTIONARI!C2140))</f>
        <v/>
      </c>
      <c r="D2140" t="str">
        <f>IFERROR(UPPER(TRIM(ESITI_QUESTIONARI!U2140)),"")</f>
        <v/>
      </c>
      <c r="E2140" t="str">
        <f>IFERROR(UPPER(TRIM(ESITI_QUESTIONARI!Y2140)),"")</f>
        <v/>
      </c>
      <c r="F2140" t="str">
        <f>IFERROR(UPPER(TRIM(ESITI_QUESTIONARI!AE2140)),"")</f>
        <v/>
      </c>
      <c r="G2140" t="str">
        <f>IFERROR(UPPER(TRIM(ESITI_QUESTIONARI!AI2140)),"")</f>
        <v/>
      </c>
      <c r="H2140" s="8" t="str">
        <f>IF(C2140="","",IF(ISERROR(AVERAGE(ESITI_QUESTIONARI!N2140:T2140,ESITI_QUESTIONARI!V2140:X2140,ESITI_QUESTIONARI!Z2140:AD2140,ESITI_QUESTIONARI!AF2140:AH2140,ESITI_QUESTIONARI!AJ2140:AL2140,ESITI_QUESTIONARI!AN2140,ESITI_QUESTIONARI!AQ2140)),"NON RISPONDE",AVERAGE(ESITI_QUESTIONARI!N2140:T2140,ESITI_QUESTIONARI!V2140:X2140,ESITI_QUESTIONARI!Z2140:AD2140,ESITI_QUESTIONARI!AF2140:AH2140,ESITI_QUESTIONARI!AJ2140:AL2140,ESITI_QUESTIONARI!AN2140,ESITI_QUESTIONARI!AQ2140)))</f>
        <v/>
      </c>
    </row>
    <row r="2141" spans="1:8">
      <c r="A2141" t="str">
        <f>IF(ESITI_QUESTIONARI!A2141="","",TRIM(ESITI_QUESTIONARI!A2141))</f>
        <v/>
      </c>
      <c r="B2141" t="str">
        <f t="shared" si="34"/>
        <v/>
      </c>
      <c r="C2141" t="str">
        <f>IF(ESITI_QUESTIONARI!C2141="","",TRIM(ESITI_QUESTIONARI!C2141))</f>
        <v/>
      </c>
      <c r="D2141" t="str">
        <f>IFERROR(UPPER(TRIM(ESITI_QUESTIONARI!U2141)),"")</f>
        <v/>
      </c>
      <c r="E2141" t="str">
        <f>IFERROR(UPPER(TRIM(ESITI_QUESTIONARI!Y2141)),"")</f>
        <v/>
      </c>
      <c r="F2141" t="str">
        <f>IFERROR(UPPER(TRIM(ESITI_QUESTIONARI!AE2141)),"")</f>
        <v/>
      </c>
      <c r="G2141" t="str">
        <f>IFERROR(UPPER(TRIM(ESITI_QUESTIONARI!AI2141)),"")</f>
        <v/>
      </c>
      <c r="H2141" s="8" t="str">
        <f>IF(C2141="","",IF(ISERROR(AVERAGE(ESITI_QUESTIONARI!N2141:T2141,ESITI_QUESTIONARI!V2141:X2141,ESITI_QUESTIONARI!Z2141:AD2141,ESITI_QUESTIONARI!AF2141:AH2141,ESITI_QUESTIONARI!AJ2141:AL2141,ESITI_QUESTIONARI!AN2141,ESITI_QUESTIONARI!AQ2141)),"NON RISPONDE",AVERAGE(ESITI_QUESTIONARI!N2141:T2141,ESITI_QUESTIONARI!V2141:X2141,ESITI_QUESTIONARI!Z2141:AD2141,ESITI_QUESTIONARI!AF2141:AH2141,ESITI_QUESTIONARI!AJ2141:AL2141,ESITI_QUESTIONARI!AN2141,ESITI_QUESTIONARI!AQ2141)))</f>
        <v/>
      </c>
    </row>
    <row r="2142" spans="1:8">
      <c r="A2142" t="str">
        <f>IF(ESITI_QUESTIONARI!A2142="","",TRIM(ESITI_QUESTIONARI!A2142))</f>
        <v/>
      </c>
      <c r="B2142" t="str">
        <f t="shared" si="34"/>
        <v/>
      </c>
      <c r="C2142" t="str">
        <f>IF(ESITI_QUESTIONARI!C2142="","",TRIM(ESITI_QUESTIONARI!C2142))</f>
        <v/>
      </c>
      <c r="D2142" t="str">
        <f>IFERROR(UPPER(TRIM(ESITI_QUESTIONARI!U2142)),"")</f>
        <v/>
      </c>
      <c r="E2142" t="str">
        <f>IFERROR(UPPER(TRIM(ESITI_QUESTIONARI!Y2142)),"")</f>
        <v/>
      </c>
      <c r="F2142" t="str">
        <f>IFERROR(UPPER(TRIM(ESITI_QUESTIONARI!AE2142)),"")</f>
        <v/>
      </c>
      <c r="G2142" t="str">
        <f>IFERROR(UPPER(TRIM(ESITI_QUESTIONARI!AI2142)),"")</f>
        <v/>
      </c>
      <c r="H2142" s="8" t="str">
        <f>IF(C2142="","",IF(ISERROR(AVERAGE(ESITI_QUESTIONARI!N2142:T2142,ESITI_QUESTIONARI!V2142:X2142,ESITI_QUESTIONARI!Z2142:AD2142,ESITI_QUESTIONARI!AF2142:AH2142,ESITI_QUESTIONARI!AJ2142:AL2142,ESITI_QUESTIONARI!AN2142,ESITI_QUESTIONARI!AQ2142)),"NON RISPONDE",AVERAGE(ESITI_QUESTIONARI!N2142:T2142,ESITI_QUESTIONARI!V2142:X2142,ESITI_QUESTIONARI!Z2142:AD2142,ESITI_QUESTIONARI!AF2142:AH2142,ESITI_QUESTIONARI!AJ2142:AL2142,ESITI_QUESTIONARI!AN2142,ESITI_QUESTIONARI!AQ2142)))</f>
        <v/>
      </c>
    </row>
    <row r="2143" spans="1:8">
      <c r="A2143" t="str">
        <f>IF(ESITI_QUESTIONARI!A2143="","",TRIM(ESITI_QUESTIONARI!A2143))</f>
        <v/>
      </c>
      <c r="B2143" t="str">
        <f t="shared" si="34"/>
        <v/>
      </c>
      <c r="C2143" t="str">
        <f>IF(ESITI_QUESTIONARI!C2143="","",TRIM(ESITI_QUESTIONARI!C2143))</f>
        <v/>
      </c>
      <c r="D2143" t="str">
        <f>IFERROR(UPPER(TRIM(ESITI_QUESTIONARI!U2143)),"")</f>
        <v/>
      </c>
      <c r="E2143" t="str">
        <f>IFERROR(UPPER(TRIM(ESITI_QUESTIONARI!Y2143)),"")</f>
        <v/>
      </c>
      <c r="F2143" t="str">
        <f>IFERROR(UPPER(TRIM(ESITI_QUESTIONARI!AE2143)),"")</f>
        <v/>
      </c>
      <c r="G2143" t="str">
        <f>IFERROR(UPPER(TRIM(ESITI_QUESTIONARI!AI2143)),"")</f>
        <v/>
      </c>
      <c r="H2143" s="8" t="str">
        <f>IF(C2143="","",IF(ISERROR(AVERAGE(ESITI_QUESTIONARI!N2143:T2143,ESITI_QUESTIONARI!V2143:X2143,ESITI_QUESTIONARI!Z2143:AD2143,ESITI_QUESTIONARI!AF2143:AH2143,ESITI_QUESTIONARI!AJ2143:AL2143,ESITI_QUESTIONARI!AN2143,ESITI_QUESTIONARI!AQ2143)),"NON RISPONDE",AVERAGE(ESITI_QUESTIONARI!N2143:T2143,ESITI_QUESTIONARI!V2143:X2143,ESITI_QUESTIONARI!Z2143:AD2143,ESITI_QUESTIONARI!AF2143:AH2143,ESITI_QUESTIONARI!AJ2143:AL2143,ESITI_QUESTIONARI!AN2143,ESITI_QUESTIONARI!AQ2143)))</f>
        <v/>
      </c>
    </row>
    <row r="2144" spans="1:8">
      <c r="A2144" t="str">
        <f>IF(ESITI_QUESTIONARI!A2144="","",TRIM(ESITI_QUESTIONARI!A2144))</f>
        <v/>
      </c>
      <c r="B2144" t="str">
        <f t="shared" si="34"/>
        <v/>
      </c>
      <c r="C2144" t="str">
        <f>IF(ESITI_QUESTIONARI!C2144="","",TRIM(ESITI_QUESTIONARI!C2144))</f>
        <v/>
      </c>
      <c r="D2144" t="str">
        <f>IFERROR(UPPER(TRIM(ESITI_QUESTIONARI!U2144)),"")</f>
        <v/>
      </c>
      <c r="E2144" t="str">
        <f>IFERROR(UPPER(TRIM(ESITI_QUESTIONARI!Y2144)),"")</f>
        <v/>
      </c>
      <c r="F2144" t="str">
        <f>IFERROR(UPPER(TRIM(ESITI_QUESTIONARI!AE2144)),"")</f>
        <v/>
      </c>
      <c r="G2144" t="str">
        <f>IFERROR(UPPER(TRIM(ESITI_QUESTIONARI!AI2144)),"")</f>
        <v/>
      </c>
      <c r="H2144" s="8" t="str">
        <f>IF(C2144="","",IF(ISERROR(AVERAGE(ESITI_QUESTIONARI!N2144:T2144,ESITI_QUESTIONARI!V2144:X2144,ESITI_QUESTIONARI!Z2144:AD2144,ESITI_QUESTIONARI!AF2144:AH2144,ESITI_QUESTIONARI!AJ2144:AL2144,ESITI_QUESTIONARI!AN2144,ESITI_QUESTIONARI!AQ2144)),"NON RISPONDE",AVERAGE(ESITI_QUESTIONARI!N2144:T2144,ESITI_QUESTIONARI!V2144:X2144,ESITI_QUESTIONARI!Z2144:AD2144,ESITI_QUESTIONARI!AF2144:AH2144,ESITI_QUESTIONARI!AJ2144:AL2144,ESITI_QUESTIONARI!AN2144,ESITI_QUESTIONARI!AQ2144)))</f>
        <v/>
      </c>
    </row>
    <row r="2145" spans="1:8">
      <c r="A2145" t="str">
        <f>IF(ESITI_QUESTIONARI!A2145="","",TRIM(ESITI_QUESTIONARI!A2145))</f>
        <v/>
      </c>
      <c r="B2145" t="str">
        <f t="shared" si="34"/>
        <v/>
      </c>
      <c r="C2145" t="str">
        <f>IF(ESITI_QUESTIONARI!C2145="","",TRIM(ESITI_QUESTIONARI!C2145))</f>
        <v/>
      </c>
      <c r="D2145" t="str">
        <f>IFERROR(UPPER(TRIM(ESITI_QUESTIONARI!U2145)),"")</f>
        <v/>
      </c>
      <c r="E2145" t="str">
        <f>IFERROR(UPPER(TRIM(ESITI_QUESTIONARI!Y2145)),"")</f>
        <v/>
      </c>
      <c r="F2145" t="str">
        <f>IFERROR(UPPER(TRIM(ESITI_QUESTIONARI!AE2145)),"")</f>
        <v/>
      </c>
      <c r="G2145" t="str">
        <f>IFERROR(UPPER(TRIM(ESITI_QUESTIONARI!AI2145)),"")</f>
        <v/>
      </c>
      <c r="H2145" s="8" t="str">
        <f>IF(C2145="","",IF(ISERROR(AVERAGE(ESITI_QUESTIONARI!N2145:T2145,ESITI_QUESTIONARI!V2145:X2145,ESITI_QUESTIONARI!Z2145:AD2145,ESITI_QUESTIONARI!AF2145:AH2145,ESITI_QUESTIONARI!AJ2145:AL2145,ESITI_QUESTIONARI!AN2145,ESITI_QUESTIONARI!AQ2145)),"NON RISPONDE",AVERAGE(ESITI_QUESTIONARI!N2145:T2145,ESITI_QUESTIONARI!V2145:X2145,ESITI_QUESTIONARI!Z2145:AD2145,ESITI_QUESTIONARI!AF2145:AH2145,ESITI_QUESTIONARI!AJ2145:AL2145,ESITI_QUESTIONARI!AN2145,ESITI_QUESTIONARI!AQ2145)))</f>
        <v/>
      </c>
    </row>
    <row r="2146" spans="1:8">
      <c r="A2146" t="str">
        <f>IF(ESITI_QUESTIONARI!A2146="","",TRIM(ESITI_QUESTIONARI!A2146))</f>
        <v/>
      </c>
      <c r="B2146" t="str">
        <f t="shared" si="34"/>
        <v/>
      </c>
      <c r="C2146" t="str">
        <f>IF(ESITI_QUESTIONARI!C2146="","",TRIM(ESITI_QUESTIONARI!C2146))</f>
        <v/>
      </c>
      <c r="D2146" t="str">
        <f>IFERROR(UPPER(TRIM(ESITI_QUESTIONARI!U2146)),"")</f>
        <v/>
      </c>
      <c r="E2146" t="str">
        <f>IFERROR(UPPER(TRIM(ESITI_QUESTIONARI!Y2146)),"")</f>
        <v/>
      </c>
      <c r="F2146" t="str">
        <f>IFERROR(UPPER(TRIM(ESITI_QUESTIONARI!AE2146)),"")</f>
        <v/>
      </c>
      <c r="G2146" t="str">
        <f>IFERROR(UPPER(TRIM(ESITI_QUESTIONARI!AI2146)),"")</f>
        <v/>
      </c>
      <c r="H2146" s="8" t="str">
        <f>IF(C2146="","",IF(ISERROR(AVERAGE(ESITI_QUESTIONARI!N2146:T2146,ESITI_QUESTIONARI!V2146:X2146,ESITI_QUESTIONARI!Z2146:AD2146,ESITI_QUESTIONARI!AF2146:AH2146,ESITI_QUESTIONARI!AJ2146:AL2146,ESITI_QUESTIONARI!AN2146,ESITI_QUESTIONARI!AQ2146)),"NON RISPONDE",AVERAGE(ESITI_QUESTIONARI!N2146:T2146,ESITI_QUESTIONARI!V2146:X2146,ESITI_QUESTIONARI!Z2146:AD2146,ESITI_QUESTIONARI!AF2146:AH2146,ESITI_QUESTIONARI!AJ2146:AL2146,ESITI_QUESTIONARI!AN2146,ESITI_QUESTIONARI!AQ2146)))</f>
        <v/>
      </c>
    </row>
    <row r="2147" spans="1:8">
      <c r="A2147" t="str">
        <f>IF(ESITI_QUESTIONARI!A2147="","",TRIM(ESITI_QUESTIONARI!A2147))</f>
        <v/>
      </c>
      <c r="B2147" t="str">
        <f t="shared" si="34"/>
        <v/>
      </c>
      <c r="C2147" t="str">
        <f>IF(ESITI_QUESTIONARI!C2147="","",TRIM(ESITI_QUESTIONARI!C2147))</f>
        <v/>
      </c>
      <c r="D2147" t="str">
        <f>IFERROR(UPPER(TRIM(ESITI_QUESTIONARI!U2147)),"")</f>
        <v/>
      </c>
      <c r="E2147" t="str">
        <f>IFERROR(UPPER(TRIM(ESITI_QUESTIONARI!Y2147)),"")</f>
        <v/>
      </c>
      <c r="F2147" t="str">
        <f>IFERROR(UPPER(TRIM(ESITI_QUESTIONARI!AE2147)),"")</f>
        <v/>
      </c>
      <c r="G2147" t="str">
        <f>IFERROR(UPPER(TRIM(ESITI_QUESTIONARI!AI2147)),"")</f>
        <v/>
      </c>
      <c r="H2147" s="8" t="str">
        <f>IF(C2147="","",IF(ISERROR(AVERAGE(ESITI_QUESTIONARI!N2147:T2147,ESITI_QUESTIONARI!V2147:X2147,ESITI_QUESTIONARI!Z2147:AD2147,ESITI_QUESTIONARI!AF2147:AH2147,ESITI_QUESTIONARI!AJ2147:AL2147,ESITI_QUESTIONARI!AN2147,ESITI_QUESTIONARI!AQ2147)),"NON RISPONDE",AVERAGE(ESITI_QUESTIONARI!N2147:T2147,ESITI_QUESTIONARI!V2147:X2147,ESITI_QUESTIONARI!Z2147:AD2147,ESITI_QUESTIONARI!AF2147:AH2147,ESITI_QUESTIONARI!AJ2147:AL2147,ESITI_QUESTIONARI!AN2147,ESITI_QUESTIONARI!AQ2147)))</f>
        <v/>
      </c>
    </row>
    <row r="2148" spans="1:8">
      <c r="A2148" t="str">
        <f>IF(ESITI_QUESTIONARI!A2148="","",TRIM(ESITI_QUESTIONARI!A2148))</f>
        <v/>
      </c>
      <c r="B2148" t="str">
        <f t="shared" si="34"/>
        <v/>
      </c>
      <c r="C2148" t="str">
        <f>IF(ESITI_QUESTIONARI!C2148="","",TRIM(ESITI_QUESTIONARI!C2148))</f>
        <v/>
      </c>
      <c r="D2148" t="str">
        <f>IFERROR(UPPER(TRIM(ESITI_QUESTIONARI!U2148)),"")</f>
        <v/>
      </c>
      <c r="E2148" t="str">
        <f>IFERROR(UPPER(TRIM(ESITI_QUESTIONARI!Y2148)),"")</f>
        <v/>
      </c>
      <c r="F2148" t="str">
        <f>IFERROR(UPPER(TRIM(ESITI_QUESTIONARI!AE2148)),"")</f>
        <v/>
      </c>
      <c r="G2148" t="str">
        <f>IFERROR(UPPER(TRIM(ESITI_QUESTIONARI!AI2148)),"")</f>
        <v/>
      </c>
      <c r="H2148" s="8" t="str">
        <f>IF(C2148="","",IF(ISERROR(AVERAGE(ESITI_QUESTIONARI!N2148:T2148,ESITI_QUESTIONARI!V2148:X2148,ESITI_QUESTIONARI!Z2148:AD2148,ESITI_QUESTIONARI!AF2148:AH2148,ESITI_QUESTIONARI!AJ2148:AL2148,ESITI_QUESTIONARI!AN2148,ESITI_QUESTIONARI!AQ2148)),"NON RISPONDE",AVERAGE(ESITI_QUESTIONARI!N2148:T2148,ESITI_QUESTIONARI!V2148:X2148,ESITI_QUESTIONARI!Z2148:AD2148,ESITI_QUESTIONARI!AF2148:AH2148,ESITI_QUESTIONARI!AJ2148:AL2148,ESITI_QUESTIONARI!AN2148,ESITI_QUESTIONARI!AQ2148)))</f>
        <v/>
      </c>
    </row>
    <row r="2149" spans="1:8">
      <c r="A2149" t="str">
        <f>IF(ESITI_QUESTIONARI!A2149="","",TRIM(ESITI_QUESTIONARI!A2149))</f>
        <v/>
      </c>
      <c r="B2149" t="str">
        <f t="shared" si="34"/>
        <v/>
      </c>
      <c r="C2149" t="str">
        <f>IF(ESITI_QUESTIONARI!C2149="","",TRIM(ESITI_QUESTIONARI!C2149))</f>
        <v/>
      </c>
      <c r="D2149" t="str">
        <f>IFERROR(UPPER(TRIM(ESITI_QUESTIONARI!U2149)),"")</f>
        <v/>
      </c>
      <c r="E2149" t="str">
        <f>IFERROR(UPPER(TRIM(ESITI_QUESTIONARI!Y2149)),"")</f>
        <v/>
      </c>
      <c r="F2149" t="str">
        <f>IFERROR(UPPER(TRIM(ESITI_QUESTIONARI!AE2149)),"")</f>
        <v/>
      </c>
      <c r="G2149" t="str">
        <f>IFERROR(UPPER(TRIM(ESITI_QUESTIONARI!AI2149)),"")</f>
        <v/>
      </c>
      <c r="H2149" s="8" t="str">
        <f>IF(C2149="","",IF(ISERROR(AVERAGE(ESITI_QUESTIONARI!N2149:T2149,ESITI_QUESTIONARI!V2149:X2149,ESITI_QUESTIONARI!Z2149:AD2149,ESITI_QUESTIONARI!AF2149:AH2149,ESITI_QUESTIONARI!AJ2149:AL2149,ESITI_QUESTIONARI!AN2149,ESITI_QUESTIONARI!AQ2149)),"NON RISPONDE",AVERAGE(ESITI_QUESTIONARI!N2149:T2149,ESITI_QUESTIONARI!V2149:X2149,ESITI_QUESTIONARI!Z2149:AD2149,ESITI_QUESTIONARI!AF2149:AH2149,ESITI_QUESTIONARI!AJ2149:AL2149,ESITI_QUESTIONARI!AN2149,ESITI_QUESTIONARI!AQ2149)))</f>
        <v/>
      </c>
    </row>
    <row r="2150" spans="1:8">
      <c r="A2150" t="str">
        <f>IF(ESITI_QUESTIONARI!A2150="","",TRIM(ESITI_QUESTIONARI!A2150))</f>
        <v/>
      </c>
      <c r="B2150" t="str">
        <f t="shared" si="34"/>
        <v/>
      </c>
      <c r="C2150" t="str">
        <f>IF(ESITI_QUESTIONARI!C2150="","",TRIM(ESITI_QUESTIONARI!C2150))</f>
        <v/>
      </c>
      <c r="D2150" t="str">
        <f>IFERROR(UPPER(TRIM(ESITI_QUESTIONARI!U2150)),"")</f>
        <v/>
      </c>
      <c r="E2150" t="str">
        <f>IFERROR(UPPER(TRIM(ESITI_QUESTIONARI!Y2150)),"")</f>
        <v/>
      </c>
      <c r="F2150" t="str">
        <f>IFERROR(UPPER(TRIM(ESITI_QUESTIONARI!AE2150)),"")</f>
        <v/>
      </c>
      <c r="G2150" t="str">
        <f>IFERROR(UPPER(TRIM(ESITI_QUESTIONARI!AI2150)),"")</f>
        <v/>
      </c>
      <c r="H2150" s="8" t="str">
        <f>IF(C2150="","",IF(ISERROR(AVERAGE(ESITI_QUESTIONARI!N2150:T2150,ESITI_QUESTIONARI!V2150:X2150,ESITI_QUESTIONARI!Z2150:AD2150,ESITI_QUESTIONARI!AF2150:AH2150,ESITI_QUESTIONARI!AJ2150:AL2150,ESITI_QUESTIONARI!AN2150,ESITI_QUESTIONARI!AQ2150)),"NON RISPONDE",AVERAGE(ESITI_QUESTIONARI!N2150:T2150,ESITI_QUESTIONARI!V2150:X2150,ESITI_QUESTIONARI!Z2150:AD2150,ESITI_QUESTIONARI!AF2150:AH2150,ESITI_QUESTIONARI!AJ2150:AL2150,ESITI_QUESTIONARI!AN2150,ESITI_QUESTIONARI!AQ2150)))</f>
        <v/>
      </c>
    </row>
    <row r="2151" spans="1:8">
      <c r="A2151" t="str">
        <f>IF(ESITI_QUESTIONARI!A2151="","",TRIM(ESITI_QUESTIONARI!A2151))</f>
        <v/>
      </c>
      <c r="B2151" t="str">
        <f t="shared" si="34"/>
        <v/>
      </c>
      <c r="C2151" t="str">
        <f>IF(ESITI_QUESTIONARI!C2151="","",TRIM(ESITI_QUESTIONARI!C2151))</f>
        <v/>
      </c>
      <c r="D2151" t="str">
        <f>IFERROR(UPPER(TRIM(ESITI_QUESTIONARI!U2151)),"")</f>
        <v/>
      </c>
      <c r="E2151" t="str">
        <f>IFERROR(UPPER(TRIM(ESITI_QUESTIONARI!Y2151)),"")</f>
        <v/>
      </c>
      <c r="F2151" t="str">
        <f>IFERROR(UPPER(TRIM(ESITI_QUESTIONARI!AE2151)),"")</f>
        <v/>
      </c>
      <c r="G2151" t="str">
        <f>IFERROR(UPPER(TRIM(ESITI_QUESTIONARI!AI2151)),"")</f>
        <v/>
      </c>
      <c r="H2151" s="8" t="str">
        <f>IF(C2151="","",IF(ISERROR(AVERAGE(ESITI_QUESTIONARI!N2151:T2151,ESITI_QUESTIONARI!V2151:X2151,ESITI_QUESTIONARI!Z2151:AD2151,ESITI_QUESTIONARI!AF2151:AH2151,ESITI_QUESTIONARI!AJ2151:AL2151,ESITI_QUESTIONARI!AN2151,ESITI_QUESTIONARI!AQ2151)),"NON RISPONDE",AVERAGE(ESITI_QUESTIONARI!N2151:T2151,ESITI_QUESTIONARI!V2151:X2151,ESITI_QUESTIONARI!Z2151:AD2151,ESITI_QUESTIONARI!AF2151:AH2151,ESITI_QUESTIONARI!AJ2151:AL2151,ESITI_QUESTIONARI!AN2151,ESITI_QUESTIONARI!AQ2151)))</f>
        <v/>
      </c>
    </row>
    <row r="2152" spans="1:8">
      <c r="A2152" t="str">
        <f>IF(ESITI_QUESTIONARI!A2152="","",TRIM(ESITI_QUESTIONARI!A2152))</f>
        <v/>
      </c>
      <c r="B2152" t="str">
        <f t="shared" si="34"/>
        <v/>
      </c>
      <c r="C2152" t="str">
        <f>IF(ESITI_QUESTIONARI!C2152="","",TRIM(ESITI_QUESTIONARI!C2152))</f>
        <v/>
      </c>
      <c r="D2152" t="str">
        <f>IFERROR(UPPER(TRIM(ESITI_QUESTIONARI!U2152)),"")</f>
        <v/>
      </c>
      <c r="E2152" t="str">
        <f>IFERROR(UPPER(TRIM(ESITI_QUESTIONARI!Y2152)),"")</f>
        <v/>
      </c>
      <c r="F2152" t="str">
        <f>IFERROR(UPPER(TRIM(ESITI_QUESTIONARI!AE2152)),"")</f>
        <v/>
      </c>
      <c r="G2152" t="str">
        <f>IFERROR(UPPER(TRIM(ESITI_QUESTIONARI!AI2152)),"")</f>
        <v/>
      </c>
      <c r="H2152" s="8" t="str">
        <f>IF(C2152="","",IF(ISERROR(AVERAGE(ESITI_QUESTIONARI!N2152:T2152,ESITI_QUESTIONARI!V2152:X2152,ESITI_QUESTIONARI!Z2152:AD2152,ESITI_QUESTIONARI!AF2152:AH2152,ESITI_QUESTIONARI!AJ2152:AL2152,ESITI_QUESTIONARI!AN2152,ESITI_QUESTIONARI!AQ2152)),"NON RISPONDE",AVERAGE(ESITI_QUESTIONARI!N2152:T2152,ESITI_QUESTIONARI!V2152:X2152,ESITI_QUESTIONARI!Z2152:AD2152,ESITI_QUESTIONARI!AF2152:AH2152,ESITI_QUESTIONARI!AJ2152:AL2152,ESITI_QUESTIONARI!AN2152,ESITI_QUESTIONARI!AQ2152)))</f>
        <v/>
      </c>
    </row>
    <row r="2153" spans="1:8">
      <c r="A2153" t="str">
        <f>IF(ESITI_QUESTIONARI!A2153="","",TRIM(ESITI_QUESTIONARI!A2153))</f>
        <v/>
      </c>
      <c r="B2153" t="str">
        <f t="shared" si="34"/>
        <v/>
      </c>
      <c r="C2153" t="str">
        <f>IF(ESITI_QUESTIONARI!C2153="","",TRIM(ESITI_QUESTIONARI!C2153))</f>
        <v/>
      </c>
      <c r="D2153" t="str">
        <f>IFERROR(UPPER(TRIM(ESITI_QUESTIONARI!U2153)),"")</f>
        <v/>
      </c>
      <c r="E2153" t="str">
        <f>IFERROR(UPPER(TRIM(ESITI_QUESTIONARI!Y2153)),"")</f>
        <v/>
      </c>
      <c r="F2153" t="str">
        <f>IFERROR(UPPER(TRIM(ESITI_QUESTIONARI!AE2153)),"")</f>
        <v/>
      </c>
      <c r="G2153" t="str">
        <f>IFERROR(UPPER(TRIM(ESITI_QUESTIONARI!AI2153)),"")</f>
        <v/>
      </c>
      <c r="H2153" s="8" t="str">
        <f>IF(C2153="","",IF(ISERROR(AVERAGE(ESITI_QUESTIONARI!N2153:T2153,ESITI_QUESTIONARI!V2153:X2153,ESITI_QUESTIONARI!Z2153:AD2153,ESITI_QUESTIONARI!AF2153:AH2153,ESITI_QUESTIONARI!AJ2153:AL2153,ESITI_QUESTIONARI!AN2153,ESITI_QUESTIONARI!AQ2153)),"NON RISPONDE",AVERAGE(ESITI_QUESTIONARI!N2153:T2153,ESITI_QUESTIONARI!V2153:X2153,ESITI_QUESTIONARI!Z2153:AD2153,ESITI_QUESTIONARI!AF2153:AH2153,ESITI_QUESTIONARI!AJ2153:AL2153,ESITI_QUESTIONARI!AN2153,ESITI_QUESTIONARI!AQ2153)))</f>
        <v/>
      </c>
    </row>
    <row r="2154" spans="1:8">
      <c r="A2154" t="str">
        <f>IF(ESITI_QUESTIONARI!A2154="","",TRIM(ESITI_QUESTIONARI!A2154))</f>
        <v/>
      </c>
      <c r="B2154" t="str">
        <f t="shared" si="34"/>
        <v/>
      </c>
      <c r="C2154" t="str">
        <f>IF(ESITI_QUESTIONARI!C2154="","",TRIM(ESITI_QUESTIONARI!C2154))</f>
        <v/>
      </c>
      <c r="D2154" t="str">
        <f>IFERROR(UPPER(TRIM(ESITI_QUESTIONARI!U2154)),"")</f>
        <v/>
      </c>
      <c r="E2154" t="str">
        <f>IFERROR(UPPER(TRIM(ESITI_QUESTIONARI!Y2154)),"")</f>
        <v/>
      </c>
      <c r="F2154" t="str">
        <f>IFERROR(UPPER(TRIM(ESITI_QUESTIONARI!AE2154)),"")</f>
        <v/>
      </c>
      <c r="G2154" t="str">
        <f>IFERROR(UPPER(TRIM(ESITI_QUESTIONARI!AI2154)),"")</f>
        <v/>
      </c>
      <c r="H2154" s="8" t="str">
        <f>IF(C2154="","",IF(ISERROR(AVERAGE(ESITI_QUESTIONARI!N2154:T2154,ESITI_QUESTIONARI!V2154:X2154,ESITI_QUESTIONARI!Z2154:AD2154,ESITI_QUESTIONARI!AF2154:AH2154,ESITI_QUESTIONARI!AJ2154:AL2154,ESITI_QUESTIONARI!AN2154,ESITI_QUESTIONARI!AQ2154)),"NON RISPONDE",AVERAGE(ESITI_QUESTIONARI!N2154:T2154,ESITI_QUESTIONARI!V2154:X2154,ESITI_QUESTIONARI!Z2154:AD2154,ESITI_QUESTIONARI!AF2154:AH2154,ESITI_QUESTIONARI!AJ2154:AL2154,ESITI_QUESTIONARI!AN2154,ESITI_QUESTIONARI!AQ2154)))</f>
        <v/>
      </c>
    </row>
    <row r="2155" spans="1:8">
      <c r="A2155" t="str">
        <f>IF(ESITI_QUESTIONARI!A2155="","",TRIM(ESITI_QUESTIONARI!A2155))</f>
        <v/>
      </c>
      <c r="B2155" t="str">
        <f t="shared" si="34"/>
        <v/>
      </c>
      <c r="C2155" t="str">
        <f>IF(ESITI_QUESTIONARI!C2155="","",TRIM(ESITI_QUESTIONARI!C2155))</f>
        <v/>
      </c>
      <c r="D2155" t="str">
        <f>IFERROR(UPPER(TRIM(ESITI_QUESTIONARI!U2155)),"")</f>
        <v/>
      </c>
      <c r="E2155" t="str">
        <f>IFERROR(UPPER(TRIM(ESITI_QUESTIONARI!Y2155)),"")</f>
        <v/>
      </c>
      <c r="F2155" t="str">
        <f>IFERROR(UPPER(TRIM(ESITI_QUESTIONARI!AE2155)),"")</f>
        <v/>
      </c>
      <c r="G2155" t="str">
        <f>IFERROR(UPPER(TRIM(ESITI_QUESTIONARI!AI2155)),"")</f>
        <v/>
      </c>
      <c r="H2155" s="8" t="str">
        <f>IF(C2155="","",IF(ISERROR(AVERAGE(ESITI_QUESTIONARI!N2155:T2155,ESITI_QUESTIONARI!V2155:X2155,ESITI_QUESTIONARI!Z2155:AD2155,ESITI_QUESTIONARI!AF2155:AH2155,ESITI_QUESTIONARI!AJ2155:AL2155,ESITI_QUESTIONARI!AN2155,ESITI_QUESTIONARI!AQ2155)),"NON RISPONDE",AVERAGE(ESITI_QUESTIONARI!N2155:T2155,ESITI_QUESTIONARI!V2155:X2155,ESITI_QUESTIONARI!Z2155:AD2155,ESITI_QUESTIONARI!AF2155:AH2155,ESITI_QUESTIONARI!AJ2155:AL2155,ESITI_QUESTIONARI!AN2155,ESITI_QUESTIONARI!AQ2155)))</f>
        <v/>
      </c>
    </row>
    <row r="2156" spans="1:8">
      <c r="A2156" t="str">
        <f>IF(ESITI_QUESTIONARI!A2156="","",TRIM(ESITI_QUESTIONARI!A2156))</f>
        <v/>
      </c>
      <c r="B2156" t="str">
        <f t="shared" si="34"/>
        <v/>
      </c>
      <c r="C2156" t="str">
        <f>IF(ESITI_QUESTIONARI!C2156="","",TRIM(ESITI_QUESTIONARI!C2156))</f>
        <v/>
      </c>
      <c r="D2156" t="str">
        <f>IFERROR(UPPER(TRIM(ESITI_QUESTIONARI!U2156)),"")</f>
        <v/>
      </c>
      <c r="E2156" t="str">
        <f>IFERROR(UPPER(TRIM(ESITI_QUESTIONARI!Y2156)),"")</f>
        <v/>
      </c>
      <c r="F2156" t="str">
        <f>IFERROR(UPPER(TRIM(ESITI_QUESTIONARI!AE2156)),"")</f>
        <v/>
      </c>
      <c r="G2156" t="str">
        <f>IFERROR(UPPER(TRIM(ESITI_QUESTIONARI!AI2156)),"")</f>
        <v/>
      </c>
      <c r="H2156" s="8" t="str">
        <f>IF(C2156="","",IF(ISERROR(AVERAGE(ESITI_QUESTIONARI!N2156:T2156,ESITI_QUESTIONARI!V2156:X2156,ESITI_QUESTIONARI!Z2156:AD2156,ESITI_QUESTIONARI!AF2156:AH2156,ESITI_QUESTIONARI!AJ2156:AL2156,ESITI_QUESTIONARI!AN2156,ESITI_QUESTIONARI!AQ2156)),"NON RISPONDE",AVERAGE(ESITI_QUESTIONARI!N2156:T2156,ESITI_QUESTIONARI!V2156:X2156,ESITI_QUESTIONARI!Z2156:AD2156,ESITI_QUESTIONARI!AF2156:AH2156,ESITI_QUESTIONARI!AJ2156:AL2156,ESITI_QUESTIONARI!AN2156,ESITI_QUESTIONARI!AQ2156)))</f>
        <v/>
      </c>
    </row>
    <row r="2157" spans="1:8">
      <c r="A2157" t="str">
        <f>IF(ESITI_QUESTIONARI!A2157="","",TRIM(ESITI_QUESTIONARI!A2157))</f>
        <v/>
      </c>
      <c r="B2157" t="str">
        <f t="shared" si="34"/>
        <v/>
      </c>
      <c r="C2157" t="str">
        <f>IF(ESITI_QUESTIONARI!C2157="","",TRIM(ESITI_QUESTIONARI!C2157))</f>
        <v/>
      </c>
      <c r="D2157" t="str">
        <f>IFERROR(UPPER(TRIM(ESITI_QUESTIONARI!U2157)),"")</f>
        <v/>
      </c>
      <c r="E2157" t="str">
        <f>IFERROR(UPPER(TRIM(ESITI_QUESTIONARI!Y2157)),"")</f>
        <v/>
      </c>
      <c r="F2157" t="str">
        <f>IFERROR(UPPER(TRIM(ESITI_QUESTIONARI!AE2157)),"")</f>
        <v/>
      </c>
      <c r="G2157" t="str">
        <f>IFERROR(UPPER(TRIM(ESITI_QUESTIONARI!AI2157)),"")</f>
        <v/>
      </c>
      <c r="H2157" s="8" t="str">
        <f>IF(C2157="","",IF(ISERROR(AVERAGE(ESITI_QUESTIONARI!N2157:T2157,ESITI_QUESTIONARI!V2157:X2157,ESITI_QUESTIONARI!Z2157:AD2157,ESITI_QUESTIONARI!AF2157:AH2157,ESITI_QUESTIONARI!AJ2157:AL2157,ESITI_QUESTIONARI!AN2157,ESITI_QUESTIONARI!AQ2157)),"NON RISPONDE",AVERAGE(ESITI_QUESTIONARI!N2157:T2157,ESITI_QUESTIONARI!V2157:X2157,ESITI_QUESTIONARI!Z2157:AD2157,ESITI_QUESTIONARI!AF2157:AH2157,ESITI_QUESTIONARI!AJ2157:AL2157,ESITI_QUESTIONARI!AN2157,ESITI_QUESTIONARI!AQ2157)))</f>
        <v/>
      </c>
    </row>
    <row r="2158" spans="1:8">
      <c r="A2158" t="str">
        <f>IF(ESITI_QUESTIONARI!A2158="","",TRIM(ESITI_QUESTIONARI!A2158))</f>
        <v/>
      </c>
      <c r="B2158" t="str">
        <f t="shared" si="34"/>
        <v/>
      </c>
      <c r="C2158" t="str">
        <f>IF(ESITI_QUESTIONARI!C2158="","",TRIM(ESITI_QUESTIONARI!C2158))</f>
        <v/>
      </c>
      <c r="D2158" t="str">
        <f>IFERROR(UPPER(TRIM(ESITI_QUESTIONARI!U2158)),"")</f>
        <v/>
      </c>
      <c r="E2158" t="str">
        <f>IFERROR(UPPER(TRIM(ESITI_QUESTIONARI!Y2158)),"")</f>
        <v/>
      </c>
      <c r="F2158" t="str">
        <f>IFERROR(UPPER(TRIM(ESITI_QUESTIONARI!AE2158)),"")</f>
        <v/>
      </c>
      <c r="G2158" t="str">
        <f>IFERROR(UPPER(TRIM(ESITI_QUESTIONARI!AI2158)),"")</f>
        <v/>
      </c>
      <c r="H2158" s="8" t="str">
        <f>IF(C2158="","",IF(ISERROR(AVERAGE(ESITI_QUESTIONARI!N2158:T2158,ESITI_QUESTIONARI!V2158:X2158,ESITI_QUESTIONARI!Z2158:AD2158,ESITI_QUESTIONARI!AF2158:AH2158,ESITI_QUESTIONARI!AJ2158:AL2158,ESITI_QUESTIONARI!AN2158,ESITI_QUESTIONARI!AQ2158)),"NON RISPONDE",AVERAGE(ESITI_QUESTIONARI!N2158:T2158,ESITI_QUESTIONARI!V2158:X2158,ESITI_QUESTIONARI!Z2158:AD2158,ESITI_QUESTIONARI!AF2158:AH2158,ESITI_QUESTIONARI!AJ2158:AL2158,ESITI_QUESTIONARI!AN2158,ESITI_QUESTIONARI!AQ2158)))</f>
        <v/>
      </c>
    </row>
    <row r="2159" spans="1:8">
      <c r="A2159" t="str">
        <f>IF(ESITI_QUESTIONARI!A2159="","",TRIM(ESITI_QUESTIONARI!A2159))</f>
        <v/>
      </c>
      <c r="B2159" t="str">
        <f t="shared" si="34"/>
        <v/>
      </c>
      <c r="C2159" t="str">
        <f>IF(ESITI_QUESTIONARI!C2159="","",TRIM(ESITI_QUESTIONARI!C2159))</f>
        <v/>
      </c>
      <c r="D2159" t="str">
        <f>IFERROR(UPPER(TRIM(ESITI_QUESTIONARI!U2159)),"")</f>
        <v/>
      </c>
      <c r="E2159" t="str">
        <f>IFERROR(UPPER(TRIM(ESITI_QUESTIONARI!Y2159)),"")</f>
        <v/>
      </c>
      <c r="F2159" t="str">
        <f>IFERROR(UPPER(TRIM(ESITI_QUESTIONARI!AE2159)),"")</f>
        <v/>
      </c>
      <c r="G2159" t="str">
        <f>IFERROR(UPPER(TRIM(ESITI_QUESTIONARI!AI2159)),"")</f>
        <v/>
      </c>
      <c r="H2159" s="8" t="str">
        <f>IF(C2159="","",IF(ISERROR(AVERAGE(ESITI_QUESTIONARI!N2159:T2159,ESITI_QUESTIONARI!V2159:X2159,ESITI_QUESTIONARI!Z2159:AD2159,ESITI_QUESTIONARI!AF2159:AH2159,ESITI_QUESTIONARI!AJ2159:AL2159,ESITI_QUESTIONARI!AN2159,ESITI_QUESTIONARI!AQ2159)),"NON RISPONDE",AVERAGE(ESITI_QUESTIONARI!N2159:T2159,ESITI_QUESTIONARI!V2159:X2159,ESITI_QUESTIONARI!Z2159:AD2159,ESITI_QUESTIONARI!AF2159:AH2159,ESITI_QUESTIONARI!AJ2159:AL2159,ESITI_QUESTIONARI!AN2159,ESITI_QUESTIONARI!AQ2159)))</f>
        <v/>
      </c>
    </row>
    <row r="2160" spans="1:8">
      <c r="A2160" t="str">
        <f>IF(ESITI_QUESTIONARI!A2160="","",TRIM(ESITI_QUESTIONARI!A2160))</f>
        <v/>
      </c>
      <c r="B2160" t="str">
        <f t="shared" si="34"/>
        <v/>
      </c>
      <c r="C2160" t="str">
        <f>IF(ESITI_QUESTIONARI!C2160="","",TRIM(ESITI_QUESTIONARI!C2160))</f>
        <v/>
      </c>
      <c r="D2160" t="str">
        <f>IFERROR(UPPER(TRIM(ESITI_QUESTIONARI!U2160)),"")</f>
        <v/>
      </c>
      <c r="E2160" t="str">
        <f>IFERROR(UPPER(TRIM(ESITI_QUESTIONARI!Y2160)),"")</f>
        <v/>
      </c>
      <c r="F2160" t="str">
        <f>IFERROR(UPPER(TRIM(ESITI_QUESTIONARI!AE2160)),"")</f>
        <v/>
      </c>
      <c r="G2160" t="str">
        <f>IFERROR(UPPER(TRIM(ESITI_QUESTIONARI!AI2160)),"")</f>
        <v/>
      </c>
      <c r="H2160" s="8" t="str">
        <f>IF(C2160="","",IF(ISERROR(AVERAGE(ESITI_QUESTIONARI!N2160:T2160,ESITI_QUESTIONARI!V2160:X2160,ESITI_QUESTIONARI!Z2160:AD2160,ESITI_QUESTIONARI!AF2160:AH2160,ESITI_QUESTIONARI!AJ2160:AL2160,ESITI_QUESTIONARI!AN2160,ESITI_QUESTIONARI!AQ2160)),"NON RISPONDE",AVERAGE(ESITI_QUESTIONARI!N2160:T2160,ESITI_QUESTIONARI!V2160:X2160,ESITI_QUESTIONARI!Z2160:AD2160,ESITI_QUESTIONARI!AF2160:AH2160,ESITI_QUESTIONARI!AJ2160:AL2160,ESITI_QUESTIONARI!AN2160,ESITI_QUESTIONARI!AQ2160)))</f>
        <v/>
      </c>
    </row>
    <row r="2161" spans="1:8">
      <c r="A2161" t="str">
        <f>IF(ESITI_QUESTIONARI!A2161="","",TRIM(ESITI_QUESTIONARI!A2161))</f>
        <v/>
      </c>
      <c r="B2161" t="str">
        <f t="shared" si="34"/>
        <v/>
      </c>
      <c r="C2161" t="str">
        <f>IF(ESITI_QUESTIONARI!C2161="","",TRIM(ESITI_QUESTIONARI!C2161))</f>
        <v/>
      </c>
      <c r="D2161" t="str">
        <f>IFERROR(UPPER(TRIM(ESITI_QUESTIONARI!U2161)),"")</f>
        <v/>
      </c>
      <c r="E2161" t="str">
        <f>IFERROR(UPPER(TRIM(ESITI_QUESTIONARI!Y2161)),"")</f>
        <v/>
      </c>
      <c r="F2161" t="str">
        <f>IFERROR(UPPER(TRIM(ESITI_QUESTIONARI!AE2161)),"")</f>
        <v/>
      </c>
      <c r="G2161" t="str">
        <f>IFERROR(UPPER(TRIM(ESITI_QUESTIONARI!AI2161)),"")</f>
        <v/>
      </c>
      <c r="H2161" s="8" t="str">
        <f>IF(C2161="","",IF(ISERROR(AVERAGE(ESITI_QUESTIONARI!N2161:T2161,ESITI_QUESTIONARI!V2161:X2161,ESITI_QUESTIONARI!Z2161:AD2161,ESITI_QUESTIONARI!AF2161:AH2161,ESITI_QUESTIONARI!AJ2161:AL2161,ESITI_QUESTIONARI!AN2161,ESITI_QUESTIONARI!AQ2161)),"NON RISPONDE",AVERAGE(ESITI_QUESTIONARI!N2161:T2161,ESITI_QUESTIONARI!V2161:X2161,ESITI_QUESTIONARI!Z2161:AD2161,ESITI_QUESTIONARI!AF2161:AH2161,ESITI_QUESTIONARI!AJ2161:AL2161,ESITI_QUESTIONARI!AN2161,ESITI_QUESTIONARI!AQ2161)))</f>
        <v/>
      </c>
    </row>
    <row r="2162" spans="1:8">
      <c r="A2162" t="str">
        <f>IF(ESITI_QUESTIONARI!A2162="","",TRIM(ESITI_QUESTIONARI!A2162))</f>
        <v/>
      </c>
      <c r="B2162" t="str">
        <f t="shared" si="34"/>
        <v/>
      </c>
      <c r="C2162" t="str">
        <f>IF(ESITI_QUESTIONARI!C2162="","",TRIM(ESITI_QUESTIONARI!C2162))</f>
        <v/>
      </c>
      <c r="D2162" t="str">
        <f>IFERROR(UPPER(TRIM(ESITI_QUESTIONARI!U2162)),"")</f>
        <v/>
      </c>
      <c r="E2162" t="str">
        <f>IFERROR(UPPER(TRIM(ESITI_QUESTIONARI!Y2162)),"")</f>
        <v/>
      </c>
      <c r="F2162" t="str">
        <f>IFERROR(UPPER(TRIM(ESITI_QUESTIONARI!AE2162)),"")</f>
        <v/>
      </c>
      <c r="G2162" t="str">
        <f>IFERROR(UPPER(TRIM(ESITI_QUESTIONARI!AI2162)),"")</f>
        <v/>
      </c>
      <c r="H2162" s="8" t="str">
        <f>IF(C2162="","",IF(ISERROR(AVERAGE(ESITI_QUESTIONARI!N2162:T2162,ESITI_QUESTIONARI!V2162:X2162,ESITI_QUESTIONARI!Z2162:AD2162,ESITI_QUESTIONARI!AF2162:AH2162,ESITI_QUESTIONARI!AJ2162:AL2162,ESITI_QUESTIONARI!AN2162,ESITI_QUESTIONARI!AQ2162)),"NON RISPONDE",AVERAGE(ESITI_QUESTIONARI!N2162:T2162,ESITI_QUESTIONARI!V2162:X2162,ESITI_QUESTIONARI!Z2162:AD2162,ESITI_QUESTIONARI!AF2162:AH2162,ESITI_QUESTIONARI!AJ2162:AL2162,ESITI_QUESTIONARI!AN2162,ESITI_QUESTIONARI!AQ2162)))</f>
        <v/>
      </c>
    </row>
    <row r="2163" spans="1:8">
      <c r="A2163" t="str">
        <f>IF(ESITI_QUESTIONARI!A2163="","",TRIM(ESITI_QUESTIONARI!A2163))</f>
        <v/>
      </c>
      <c r="B2163" t="str">
        <f t="shared" si="34"/>
        <v/>
      </c>
      <c r="C2163" t="str">
        <f>IF(ESITI_QUESTIONARI!C2163="","",TRIM(ESITI_QUESTIONARI!C2163))</f>
        <v/>
      </c>
      <c r="D2163" t="str">
        <f>IFERROR(UPPER(TRIM(ESITI_QUESTIONARI!U2163)),"")</f>
        <v/>
      </c>
      <c r="E2163" t="str">
        <f>IFERROR(UPPER(TRIM(ESITI_QUESTIONARI!Y2163)),"")</f>
        <v/>
      </c>
      <c r="F2163" t="str">
        <f>IFERROR(UPPER(TRIM(ESITI_QUESTIONARI!AE2163)),"")</f>
        <v/>
      </c>
      <c r="G2163" t="str">
        <f>IFERROR(UPPER(TRIM(ESITI_QUESTIONARI!AI2163)),"")</f>
        <v/>
      </c>
      <c r="H2163" s="8" t="str">
        <f>IF(C2163="","",IF(ISERROR(AVERAGE(ESITI_QUESTIONARI!N2163:T2163,ESITI_QUESTIONARI!V2163:X2163,ESITI_QUESTIONARI!Z2163:AD2163,ESITI_QUESTIONARI!AF2163:AH2163,ESITI_QUESTIONARI!AJ2163:AL2163,ESITI_QUESTIONARI!AN2163,ESITI_QUESTIONARI!AQ2163)),"NON RISPONDE",AVERAGE(ESITI_QUESTIONARI!N2163:T2163,ESITI_QUESTIONARI!V2163:X2163,ESITI_QUESTIONARI!Z2163:AD2163,ESITI_QUESTIONARI!AF2163:AH2163,ESITI_QUESTIONARI!AJ2163:AL2163,ESITI_QUESTIONARI!AN2163,ESITI_QUESTIONARI!AQ2163)))</f>
        <v/>
      </c>
    </row>
    <row r="2164" spans="1:8">
      <c r="A2164" t="str">
        <f>IF(ESITI_QUESTIONARI!A2164="","",TRIM(ESITI_QUESTIONARI!A2164))</f>
        <v/>
      </c>
      <c r="B2164" t="str">
        <f t="shared" si="34"/>
        <v/>
      </c>
      <c r="C2164" t="str">
        <f>IF(ESITI_QUESTIONARI!C2164="","",TRIM(ESITI_QUESTIONARI!C2164))</f>
        <v/>
      </c>
      <c r="D2164" t="str">
        <f>IFERROR(UPPER(TRIM(ESITI_QUESTIONARI!U2164)),"")</f>
        <v/>
      </c>
      <c r="E2164" t="str">
        <f>IFERROR(UPPER(TRIM(ESITI_QUESTIONARI!Y2164)),"")</f>
        <v/>
      </c>
      <c r="F2164" t="str">
        <f>IFERROR(UPPER(TRIM(ESITI_QUESTIONARI!AE2164)),"")</f>
        <v/>
      </c>
      <c r="G2164" t="str">
        <f>IFERROR(UPPER(TRIM(ESITI_QUESTIONARI!AI2164)),"")</f>
        <v/>
      </c>
      <c r="H2164" s="8" t="str">
        <f>IF(C2164="","",IF(ISERROR(AVERAGE(ESITI_QUESTIONARI!N2164:T2164,ESITI_QUESTIONARI!V2164:X2164,ESITI_QUESTIONARI!Z2164:AD2164,ESITI_QUESTIONARI!AF2164:AH2164,ESITI_QUESTIONARI!AJ2164:AL2164,ESITI_QUESTIONARI!AN2164,ESITI_QUESTIONARI!AQ2164)),"NON RISPONDE",AVERAGE(ESITI_QUESTIONARI!N2164:T2164,ESITI_QUESTIONARI!V2164:X2164,ESITI_QUESTIONARI!Z2164:AD2164,ESITI_QUESTIONARI!AF2164:AH2164,ESITI_QUESTIONARI!AJ2164:AL2164,ESITI_QUESTIONARI!AN2164,ESITI_QUESTIONARI!AQ2164)))</f>
        <v/>
      </c>
    </row>
    <row r="2165" spans="1:8">
      <c r="A2165" t="str">
        <f>IF(ESITI_QUESTIONARI!A2165="","",TRIM(ESITI_QUESTIONARI!A2165))</f>
        <v/>
      </c>
      <c r="B2165" t="str">
        <f t="shared" si="34"/>
        <v/>
      </c>
      <c r="C2165" t="str">
        <f>IF(ESITI_QUESTIONARI!C2165="","",TRIM(ESITI_QUESTIONARI!C2165))</f>
        <v/>
      </c>
      <c r="D2165" t="str">
        <f>IFERROR(UPPER(TRIM(ESITI_QUESTIONARI!U2165)),"")</f>
        <v/>
      </c>
      <c r="E2165" t="str">
        <f>IFERROR(UPPER(TRIM(ESITI_QUESTIONARI!Y2165)),"")</f>
        <v/>
      </c>
      <c r="F2165" t="str">
        <f>IFERROR(UPPER(TRIM(ESITI_QUESTIONARI!AE2165)),"")</f>
        <v/>
      </c>
      <c r="G2165" t="str">
        <f>IFERROR(UPPER(TRIM(ESITI_QUESTIONARI!AI2165)),"")</f>
        <v/>
      </c>
      <c r="H2165" s="8" t="str">
        <f>IF(C2165="","",IF(ISERROR(AVERAGE(ESITI_QUESTIONARI!N2165:T2165,ESITI_QUESTIONARI!V2165:X2165,ESITI_QUESTIONARI!Z2165:AD2165,ESITI_QUESTIONARI!AF2165:AH2165,ESITI_QUESTIONARI!AJ2165:AL2165,ESITI_QUESTIONARI!AN2165,ESITI_QUESTIONARI!AQ2165)),"NON RISPONDE",AVERAGE(ESITI_QUESTIONARI!N2165:T2165,ESITI_QUESTIONARI!V2165:X2165,ESITI_QUESTIONARI!Z2165:AD2165,ESITI_QUESTIONARI!AF2165:AH2165,ESITI_QUESTIONARI!AJ2165:AL2165,ESITI_QUESTIONARI!AN2165,ESITI_QUESTIONARI!AQ2165)))</f>
        <v/>
      </c>
    </row>
    <row r="2166" spans="1:8">
      <c r="A2166" t="str">
        <f>IF(ESITI_QUESTIONARI!A2166="","",TRIM(ESITI_QUESTIONARI!A2166))</f>
        <v/>
      </c>
      <c r="B2166" t="str">
        <f t="shared" si="34"/>
        <v/>
      </c>
      <c r="C2166" t="str">
        <f>IF(ESITI_QUESTIONARI!C2166="","",TRIM(ESITI_QUESTIONARI!C2166))</f>
        <v/>
      </c>
      <c r="D2166" t="str">
        <f>IFERROR(UPPER(TRIM(ESITI_QUESTIONARI!U2166)),"")</f>
        <v/>
      </c>
      <c r="E2166" t="str">
        <f>IFERROR(UPPER(TRIM(ESITI_QUESTIONARI!Y2166)),"")</f>
        <v/>
      </c>
      <c r="F2166" t="str">
        <f>IFERROR(UPPER(TRIM(ESITI_QUESTIONARI!AE2166)),"")</f>
        <v/>
      </c>
      <c r="G2166" t="str">
        <f>IFERROR(UPPER(TRIM(ESITI_QUESTIONARI!AI2166)),"")</f>
        <v/>
      </c>
      <c r="H2166" s="8" t="str">
        <f>IF(C2166="","",IF(ISERROR(AVERAGE(ESITI_QUESTIONARI!N2166:T2166,ESITI_QUESTIONARI!V2166:X2166,ESITI_QUESTIONARI!Z2166:AD2166,ESITI_QUESTIONARI!AF2166:AH2166,ESITI_QUESTIONARI!AJ2166:AL2166,ESITI_QUESTIONARI!AN2166,ESITI_QUESTIONARI!AQ2166)),"NON RISPONDE",AVERAGE(ESITI_QUESTIONARI!N2166:T2166,ESITI_QUESTIONARI!V2166:X2166,ESITI_QUESTIONARI!Z2166:AD2166,ESITI_QUESTIONARI!AF2166:AH2166,ESITI_QUESTIONARI!AJ2166:AL2166,ESITI_QUESTIONARI!AN2166,ESITI_QUESTIONARI!AQ2166)))</f>
        <v/>
      </c>
    </row>
    <row r="2167" spans="1:8">
      <c r="A2167" t="str">
        <f>IF(ESITI_QUESTIONARI!A2167="","",TRIM(ESITI_QUESTIONARI!A2167))</f>
        <v/>
      </c>
      <c r="B2167" t="str">
        <f t="shared" si="34"/>
        <v/>
      </c>
      <c r="C2167" t="str">
        <f>IF(ESITI_QUESTIONARI!C2167="","",TRIM(ESITI_QUESTIONARI!C2167))</f>
        <v/>
      </c>
      <c r="D2167" t="str">
        <f>IFERROR(UPPER(TRIM(ESITI_QUESTIONARI!U2167)),"")</f>
        <v/>
      </c>
      <c r="E2167" t="str">
        <f>IFERROR(UPPER(TRIM(ESITI_QUESTIONARI!Y2167)),"")</f>
        <v/>
      </c>
      <c r="F2167" t="str">
        <f>IFERROR(UPPER(TRIM(ESITI_QUESTIONARI!AE2167)),"")</f>
        <v/>
      </c>
      <c r="G2167" t="str">
        <f>IFERROR(UPPER(TRIM(ESITI_QUESTIONARI!AI2167)),"")</f>
        <v/>
      </c>
      <c r="H2167" s="8" t="str">
        <f>IF(C2167="","",IF(ISERROR(AVERAGE(ESITI_QUESTIONARI!N2167:T2167,ESITI_QUESTIONARI!V2167:X2167,ESITI_QUESTIONARI!Z2167:AD2167,ESITI_QUESTIONARI!AF2167:AH2167,ESITI_QUESTIONARI!AJ2167:AL2167,ESITI_QUESTIONARI!AN2167,ESITI_QUESTIONARI!AQ2167)),"NON RISPONDE",AVERAGE(ESITI_QUESTIONARI!N2167:T2167,ESITI_QUESTIONARI!V2167:X2167,ESITI_QUESTIONARI!Z2167:AD2167,ESITI_QUESTIONARI!AF2167:AH2167,ESITI_QUESTIONARI!AJ2167:AL2167,ESITI_QUESTIONARI!AN2167,ESITI_QUESTIONARI!AQ2167)))</f>
        <v/>
      </c>
    </row>
    <row r="2168" spans="1:8">
      <c r="A2168" t="str">
        <f>IF(ESITI_QUESTIONARI!A2168="","",TRIM(ESITI_QUESTIONARI!A2168))</f>
        <v/>
      </c>
      <c r="B2168" t="str">
        <f t="shared" si="34"/>
        <v/>
      </c>
      <c r="C2168" t="str">
        <f>IF(ESITI_QUESTIONARI!C2168="","",TRIM(ESITI_QUESTIONARI!C2168))</f>
        <v/>
      </c>
      <c r="D2168" t="str">
        <f>IFERROR(UPPER(TRIM(ESITI_QUESTIONARI!U2168)),"")</f>
        <v/>
      </c>
      <c r="E2168" t="str">
        <f>IFERROR(UPPER(TRIM(ESITI_QUESTIONARI!Y2168)),"")</f>
        <v/>
      </c>
      <c r="F2168" t="str">
        <f>IFERROR(UPPER(TRIM(ESITI_QUESTIONARI!AE2168)),"")</f>
        <v/>
      </c>
      <c r="G2168" t="str">
        <f>IFERROR(UPPER(TRIM(ESITI_QUESTIONARI!AI2168)),"")</f>
        <v/>
      </c>
      <c r="H2168" s="8" t="str">
        <f>IF(C2168="","",IF(ISERROR(AVERAGE(ESITI_QUESTIONARI!N2168:T2168,ESITI_QUESTIONARI!V2168:X2168,ESITI_QUESTIONARI!Z2168:AD2168,ESITI_QUESTIONARI!AF2168:AH2168,ESITI_QUESTIONARI!AJ2168:AL2168,ESITI_QUESTIONARI!AN2168,ESITI_QUESTIONARI!AQ2168)),"NON RISPONDE",AVERAGE(ESITI_QUESTIONARI!N2168:T2168,ESITI_QUESTIONARI!V2168:X2168,ESITI_QUESTIONARI!Z2168:AD2168,ESITI_QUESTIONARI!AF2168:AH2168,ESITI_QUESTIONARI!AJ2168:AL2168,ESITI_QUESTIONARI!AN2168,ESITI_QUESTIONARI!AQ2168)))</f>
        <v/>
      </c>
    </row>
    <row r="2169" spans="1:8">
      <c r="A2169" t="str">
        <f>IF(ESITI_QUESTIONARI!A2169="","",TRIM(ESITI_QUESTIONARI!A2169))</f>
        <v/>
      </c>
      <c r="B2169" t="str">
        <f t="shared" si="34"/>
        <v/>
      </c>
      <c r="C2169" t="str">
        <f>IF(ESITI_QUESTIONARI!C2169="","",TRIM(ESITI_QUESTIONARI!C2169))</f>
        <v/>
      </c>
      <c r="D2169" t="str">
        <f>IFERROR(UPPER(TRIM(ESITI_QUESTIONARI!U2169)),"")</f>
        <v/>
      </c>
      <c r="E2169" t="str">
        <f>IFERROR(UPPER(TRIM(ESITI_QUESTIONARI!Y2169)),"")</f>
        <v/>
      </c>
      <c r="F2169" t="str">
        <f>IFERROR(UPPER(TRIM(ESITI_QUESTIONARI!AE2169)),"")</f>
        <v/>
      </c>
      <c r="G2169" t="str">
        <f>IFERROR(UPPER(TRIM(ESITI_QUESTIONARI!AI2169)),"")</f>
        <v/>
      </c>
      <c r="H2169" s="8" t="str">
        <f>IF(C2169="","",IF(ISERROR(AVERAGE(ESITI_QUESTIONARI!N2169:T2169,ESITI_QUESTIONARI!V2169:X2169,ESITI_QUESTIONARI!Z2169:AD2169,ESITI_QUESTIONARI!AF2169:AH2169,ESITI_QUESTIONARI!AJ2169:AL2169,ESITI_QUESTIONARI!AN2169,ESITI_QUESTIONARI!AQ2169)),"NON RISPONDE",AVERAGE(ESITI_QUESTIONARI!N2169:T2169,ESITI_QUESTIONARI!V2169:X2169,ESITI_QUESTIONARI!Z2169:AD2169,ESITI_QUESTIONARI!AF2169:AH2169,ESITI_QUESTIONARI!AJ2169:AL2169,ESITI_QUESTIONARI!AN2169,ESITI_QUESTIONARI!AQ2169)))</f>
        <v/>
      </c>
    </row>
    <row r="2170" spans="1:8">
      <c r="A2170" t="str">
        <f>IF(ESITI_QUESTIONARI!A2170="","",TRIM(ESITI_QUESTIONARI!A2170))</f>
        <v/>
      </c>
      <c r="B2170" t="str">
        <f t="shared" si="34"/>
        <v/>
      </c>
      <c r="C2170" t="str">
        <f>IF(ESITI_QUESTIONARI!C2170="","",TRIM(ESITI_QUESTIONARI!C2170))</f>
        <v/>
      </c>
      <c r="D2170" t="str">
        <f>IFERROR(UPPER(TRIM(ESITI_QUESTIONARI!U2170)),"")</f>
        <v/>
      </c>
      <c r="E2170" t="str">
        <f>IFERROR(UPPER(TRIM(ESITI_QUESTIONARI!Y2170)),"")</f>
        <v/>
      </c>
      <c r="F2170" t="str">
        <f>IFERROR(UPPER(TRIM(ESITI_QUESTIONARI!AE2170)),"")</f>
        <v/>
      </c>
      <c r="G2170" t="str">
        <f>IFERROR(UPPER(TRIM(ESITI_QUESTIONARI!AI2170)),"")</f>
        <v/>
      </c>
      <c r="H2170" s="8" t="str">
        <f>IF(C2170="","",IF(ISERROR(AVERAGE(ESITI_QUESTIONARI!N2170:T2170,ESITI_QUESTIONARI!V2170:X2170,ESITI_QUESTIONARI!Z2170:AD2170,ESITI_QUESTIONARI!AF2170:AH2170,ESITI_QUESTIONARI!AJ2170:AL2170,ESITI_QUESTIONARI!AN2170,ESITI_QUESTIONARI!AQ2170)),"NON RISPONDE",AVERAGE(ESITI_QUESTIONARI!N2170:T2170,ESITI_QUESTIONARI!V2170:X2170,ESITI_QUESTIONARI!Z2170:AD2170,ESITI_QUESTIONARI!AF2170:AH2170,ESITI_QUESTIONARI!AJ2170:AL2170,ESITI_QUESTIONARI!AN2170,ESITI_QUESTIONARI!AQ2170)))</f>
        <v/>
      </c>
    </row>
    <row r="2171" spans="1:8">
      <c r="A2171" t="str">
        <f>IF(ESITI_QUESTIONARI!A2171="","",TRIM(ESITI_QUESTIONARI!A2171))</f>
        <v/>
      </c>
      <c r="B2171" t="str">
        <f t="shared" si="34"/>
        <v/>
      </c>
      <c r="C2171" t="str">
        <f>IF(ESITI_QUESTIONARI!C2171="","",TRIM(ESITI_QUESTIONARI!C2171))</f>
        <v/>
      </c>
      <c r="D2171" t="str">
        <f>IFERROR(UPPER(TRIM(ESITI_QUESTIONARI!U2171)),"")</f>
        <v/>
      </c>
      <c r="E2171" t="str">
        <f>IFERROR(UPPER(TRIM(ESITI_QUESTIONARI!Y2171)),"")</f>
        <v/>
      </c>
      <c r="F2171" t="str">
        <f>IFERROR(UPPER(TRIM(ESITI_QUESTIONARI!AE2171)),"")</f>
        <v/>
      </c>
      <c r="G2171" t="str">
        <f>IFERROR(UPPER(TRIM(ESITI_QUESTIONARI!AI2171)),"")</f>
        <v/>
      </c>
      <c r="H2171" s="8" t="str">
        <f>IF(C2171="","",IF(ISERROR(AVERAGE(ESITI_QUESTIONARI!N2171:T2171,ESITI_QUESTIONARI!V2171:X2171,ESITI_QUESTIONARI!Z2171:AD2171,ESITI_QUESTIONARI!AF2171:AH2171,ESITI_QUESTIONARI!AJ2171:AL2171,ESITI_QUESTIONARI!AN2171,ESITI_QUESTIONARI!AQ2171)),"NON RISPONDE",AVERAGE(ESITI_QUESTIONARI!N2171:T2171,ESITI_QUESTIONARI!V2171:X2171,ESITI_QUESTIONARI!Z2171:AD2171,ESITI_QUESTIONARI!AF2171:AH2171,ESITI_QUESTIONARI!AJ2171:AL2171,ESITI_QUESTIONARI!AN2171,ESITI_QUESTIONARI!AQ2171)))</f>
        <v/>
      </c>
    </row>
    <row r="2172" spans="1:8">
      <c r="A2172" t="str">
        <f>IF(ESITI_QUESTIONARI!A2172="","",TRIM(ESITI_QUESTIONARI!A2172))</f>
        <v/>
      </c>
      <c r="B2172" t="str">
        <f t="shared" si="34"/>
        <v/>
      </c>
      <c r="C2172" t="str">
        <f>IF(ESITI_QUESTIONARI!C2172="","",TRIM(ESITI_QUESTIONARI!C2172))</f>
        <v/>
      </c>
      <c r="D2172" t="str">
        <f>IFERROR(UPPER(TRIM(ESITI_QUESTIONARI!U2172)),"")</f>
        <v/>
      </c>
      <c r="E2172" t="str">
        <f>IFERROR(UPPER(TRIM(ESITI_QUESTIONARI!Y2172)),"")</f>
        <v/>
      </c>
      <c r="F2172" t="str">
        <f>IFERROR(UPPER(TRIM(ESITI_QUESTIONARI!AE2172)),"")</f>
        <v/>
      </c>
      <c r="G2172" t="str">
        <f>IFERROR(UPPER(TRIM(ESITI_QUESTIONARI!AI2172)),"")</f>
        <v/>
      </c>
      <c r="H2172" s="8" t="str">
        <f>IF(C2172="","",IF(ISERROR(AVERAGE(ESITI_QUESTIONARI!N2172:T2172,ESITI_QUESTIONARI!V2172:X2172,ESITI_QUESTIONARI!Z2172:AD2172,ESITI_QUESTIONARI!AF2172:AH2172,ESITI_QUESTIONARI!AJ2172:AL2172,ESITI_QUESTIONARI!AN2172,ESITI_QUESTIONARI!AQ2172)),"NON RISPONDE",AVERAGE(ESITI_QUESTIONARI!N2172:T2172,ESITI_QUESTIONARI!V2172:X2172,ESITI_QUESTIONARI!Z2172:AD2172,ESITI_QUESTIONARI!AF2172:AH2172,ESITI_QUESTIONARI!AJ2172:AL2172,ESITI_QUESTIONARI!AN2172,ESITI_QUESTIONARI!AQ2172)))</f>
        <v/>
      </c>
    </row>
    <row r="2173" spans="1:8">
      <c r="A2173" t="str">
        <f>IF(ESITI_QUESTIONARI!A2173="","",TRIM(ESITI_QUESTIONARI!A2173))</f>
        <v/>
      </c>
      <c r="B2173" t="str">
        <f t="shared" si="34"/>
        <v/>
      </c>
      <c r="C2173" t="str">
        <f>IF(ESITI_QUESTIONARI!C2173="","",TRIM(ESITI_QUESTIONARI!C2173))</f>
        <v/>
      </c>
      <c r="D2173" t="str">
        <f>IFERROR(UPPER(TRIM(ESITI_QUESTIONARI!U2173)),"")</f>
        <v/>
      </c>
      <c r="E2173" t="str">
        <f>IFERROR(UPPER(TRIM(ESITI_QUESTIONARI!Y2173)),"")</f>
        <v/>
      </c>
      <c r="F2173" t="str">
        <f>IFERROR(UPPER(TRIM(ESITI_QUESTIONARI!AE2173)),"")</f>
        <v/>
      </c>
      <c r="G2173" t="str">
        <f>IFERROR(UPPER(TRIM(ESITI_QUESTIONARI!AI2173)),"")</f>
        <v/>
      </c>
      <c r="H2173" s="8" t="str">
        <f>IF(C2173="","",IF(ISERROR(AVERAGE(ESITI_QUESTIONARI!N2173:T2173,ESITI_QUESTIONARI!V2173:X2173,ESITI_QUESTIONARI!Z2173:AD2173,ESITI_QUESTIONARI!AF2173:AH2173,ESITI_QUESTIONARI!AJ2173:AL2173,ESITI_QUESTIONARI!AN2173,ESITI_QUESTIONARI!AQ2173)),"NON RISPONDE",AVERAGE(ESITI_QUESTIONARI!N2173:T2173,ESITI_QUESTIONARI!V2173:X2173,ESITI_QUESTIONARI!Z2173:AD2173,ESITI_QUESTIONARI!AF2173:AH2173,ESITI_QUESTIONARI!AJ2173:AL2173,ESITI_QUESTIONARI!AN2173,ESITI_QUESTIONARI!AQ2173)))</f>
        <v/>
      </c>
    </row>
    <row r="2174" spans="1:8">
      <c r="A2174" t="str">
        <f>IF(ESITI_QUESTIONARI!A2174="","",TRIM(ESITI_QUESTIONARI!A2174))</f>
        <v/>
      </c>
      <c r="B2174" t="str">
        <f t="shared" si="34"/>
        <v/>
      </c>
      <c r="C2174" t="str">
        <f>IF(ESITI_QUESTIONARI!C2174="","",TRIM(ESITI_QUESTIONARI!C2174))</f>
        <v/>
      </c>
      <c r="D2174" t="str">
        <f>IFERROR(UPPER(TRIM(ESITI_QUESTIONARI!U2174)),"")</f>
        <v/>
      </c>
      <c r="E2174" t="str">
        <f>IFERROR(UPPER(TRIM(ESITI_QUESTIONARI!Y2174)),"")</f>
        <v/>
      </c>
      <c r="F2174" t="str">
        <f>IFERROR(UPPER(TRIM(ESITI_QUESTIONARI!AE2174)),"")</f>
        <v/>
      </c>
      <c r="G2174" t="str">
        <f>IFERROR(UPPER(TRIM(ESITI_QUESTIONARI!AI2174)),"")</f>
        <v/>
      </c>
      <c r="H2174" s="8" t="str">
        <f>IF(C2174="","",IF(ISERROR(AVERAGE(ESITI_QUESTIONARI!N2174:T2174,ESITI_QUESTIONARI!V2174:X2174,ESITI_QUESTIONARI!Z2174:AD2174,ESITI_QUESTIONARI!AF2174:AH2174,ESITI_QUESTIONARI!AJ2174:AL2174,ESITI_QUESTIONARI!AN2174,ESITI_QUESTIONARI!AQ2174)),"NON RISPONDE",AVERAGE(ESITI_QUESTIONARI!N2174:T2174,ESITI_QUESTIONARI!V2174:X2174,ESITI_QUESTIONARI!Z2174:AD2174,ESITI_QUESTIONARI!AF2174:AH2174,ESITI_QUESTIONARI!AJ2174:AL2174,ESITI_QUESTIONARI!AN2174,ESITI_QUESTIONARI!AQ2174)))</f>
        <v/>
      </c>
    </row>
    <row r="2175" spans="1:8">
      <c r="A2175" t="str">
        <f>IF(ESITI_QUESTIONARI!A2175="","",TRIM(ESITI_QUESTIONARI!A2175))</f>
        <v/>
      </c>
      <c r="B2175" t="str">
        <f t="shared" si="34"/>
        <v/>
      </c>
      <c r="C2175" t="str">
        <f>IF(ESITI_QUESTIONARI!C2175="","",TRIM(ESITI_QUESTIONARI!C2175))</f>
        <v/>
      </c>
      <c r="D2175" t="str">
        <f>IFERROR(UPPER(TRIM(ESITI_QUESTIONARI!U2175)),"")</f>
        <v/>
      </c>
      <c r="E2175" t="str">
        <f>IFERROR(UPPER(TRIM(ESITI_QUESTIONARI!Y2175)),"")</f>
        <v/>
      </c>
      <c r="F2175" t="str">
        <f>IFERROR(UPPER(TRIM(ESITI_QUESTIONARI!AE2175)),"")</f>
        <v/>
      </c>
      <c r="G2175" t="str">
        <f>IFERROR(UPPER(TRIM(ESITI_QUESTIONARI!AI2175)),"")</f>
        <v/>
      </c>
      <c r="H2175" s="8" t="str">
        <f>IF(C2175="","",IF(ISERROR(AVERAGE(ESITI_QUESTIONARI!N2175:T2175,ESITI_QUESTIONARI!V2175:X2175,ESITI_QUESTIONARI!Z2175:AD2175,ESITI_QUESTIONARI!AF2175:AH2175,ESITI_QUESTIONARI!AJ2175:AL2175,ESITI_QUESTIONARI!AN2175,ESITI_QUESTIONARI!AQ2175)),"NON RISPONDE",AVERAGE(ESITI_QUESTIONARI!N2175:T2175,ESITI_QUESTIONARI!V2175:X2175,ESITI_QUESTIONARI!Z2175:AD2175,ESITI_QUESTIONARI!AF2175:AH2175,ESITI_QUESTIONARI!AJ2175:AL2175,ESITI_QUESTIONARI!AN2175,ESITI_QUESTIONARI!AQ2175)))</f>
        <v/>
      </c>
    </row>
    <row r="2176" spans="1:8">
      <c r="A2176" t="str">
        <f>IF(ESITI_QUESTIONARI!A2176="","",TRIM(ESITI_QUESTIONARI!A2176))</f>
        <v/>
      </c>
      <c r="B2176" t="str">
        <f t="shared" si="34"/>
        <v/>
      </c>
      <c r="C2176" t="str">
        <f>IF(ESITI_QUESTIONARI!C2176="","",TRIM(ESITI_QUESTIONARI!C2176))</f>
        <v/>
      </c>
      <c r="D2176" t="str">
        <f>IFERROR(UPPER(TRIM(ESITI_QUESTIONARI!U2176)),"")</f>
        <v/>
      </c>
      <c r="E2176" t="str">
        <f>IFERROR(UPPER(TRIM(ESITI_QUESTIONARI!Y2176)),"")</f>
        <v/>
      </c>
      <c r="F2176" t="str">
        <f>IFERROR(UPPER(TRIM(ESITI_QUESTIONARI!AE2176)),"")</f>
        <v/>
      </c>
      <c r="G2176" t="str">
        <f>IFERROR(UPPER(TRIM(ESITI_QUESTIONARI!AI2176)),"")</f>
        <v/>
      </c>
      <c r="H2176" s="8" t="str">
        <f>IF(C2176="","",IF(ISERROR(AVERAGE(ESITI_QUESTIONARI!N2176:T2176,ESITI_QUESTIONARI!V2176:X2176,ESITI_QUESTIONARI!Z2176:AD2176,ESITI_QUESTIONARI!AF2176:AH2176,ESITI_QUESTIONARI!AJ2176:AL2176,ESITI_QUESTIONARI!AN2176,ESITI_QUESTIONARI!AQ2176)),"NON RISPONDE",AVERAGE(ESITI_QUESTIONARI!N2176:T2176,ESITI_QUESTIONARI!V2176:X2176,ESITI_QUESTIONARI!Z2176:AD2176,ESITI_QUESTIONARI!AF2176:AH2176,ESITI_QUESTIONARI!AJ2176:AL2176,ESITI_QUESTIONARI!AN2176,ESITI_QUESTIONARI!AQ2176)))</f>
        <v/>
      </c>
    </row>
    <row r="2177" spans="1:8">
      <c r="A2177" t="str">
        <f>IF(ESITI_QUESTIONARI!A2177="","",TRIM(ESITI_QUESTIONARI!A2177))</f>
        <v/>
      </c>
      <c r="B2177" t="str">
        <f t="shared" si="34"/>
        <v/>
      </c>
      <c r="C2177" t="str">
        <f>IF(ESITI_QUESTIONARI!C2177="","",TRIM(ESITI_QUESTIONARI!C2177))</f>
        <v/>
      </c>
      <c r="D2177" t="str">
        <f>IFERROR(UPPER(TRIM(ESITI_QUESTIONARI!U2177)),"")</f>
        <v/>
      </c>
      <c r="E2177" t="str">
        <f>IFERROR(UPPER(TRIM(ESITI_QUESTIONARI!Y2177)),"")</f>
        <v/>
      </c>
      <c r="F2177" t="str">
        <f>IFERROR(UPPER(TRIM(ESITI_QUESTIONARI!AE2177)),"")</f>
        <v/>
      </c>
      <c r="G2177" t="str">
        <f>IFERROR(UPPER(TRIM(ESITI_QUESTIONARI!AI2177)),"")</f>
        <v/>
      </c>
      <c r="H2177" s="8" t="str">
        <f>IF(C2177="","",IF(ISERROR(AVERAGE(ESITI_QUESTIONARI!N2177:T2177,ESITI_QUESTIONARI!V2177:X2177,ESITI_QUESTIONARI!Z2177:AD2177,ESITI_QUESTIONARI!AF2177:AH2177,ESITI_QUESTIONARI!AJ2177:AL2177,ESITI_QUESTIONARI!AN2177,ESITI_QUESTIONARI!AQ2177)),"NON RISPONDE",AVERAGE(ESITI_QUESTIONARI!N2177:T2177,ESITI_QUESTIONARI!V2177:X2177,ESITI_QUESTIONARI!Z2177:AD2177,ESITI_QUESTIONARI!AF2177:AH2177,ESITI_QUESTIONARI!AJ2177:AL2177,ESITI_QUESTIONARI!AN2177,ESITI_QUESTIONARI!AQ2177)))</f>
        <v/>
      </c>
    </row>
    <row r="2178" spans="1:8">
      <c r="A2178" t="str">
        <f>IF(ESITI_QUESTIONARI!A2178="","",TRIM(ESITI_QUESTIONARI!A2178))</f>
        <v/>
      </c>
      <c r="B2178" t="str">
        <f t="shared" si="34"/>
        <v/>
      </c>
      <c r="C2178" t="str">
        <f>IF(ESITI_QUESTIONARI!C2178="","",TRIM(ESITI_QUESTIONARI!C2178))</f>
        <v/>
      </c>
      <c r="D2178" t="str">
        <f>IFERROR(UPPER(TRIM(ESITI_QUESTIONARI!U2178)),"")</f>
        <v/>
      </c>
      <c r="E2178" t="str">
        <f>IFERROR(UPPER(TRIM(ESITI_QUESTIONARI!Y2178)),"")</f>
        <v/>
      </c>
      <c r="F2178" t="str">
        <f>IFERROR(UPPER(TRIM(ESITI_QUESTIONARI!AE2178)),"")</f>
        <v/>
      </c>
      <c r="G2178" t="str">
        <f>IFERROR(UPPER(TRIM(ESITI_QUESTIONARI!AI2178)),"")</f>
        <v/>
      </c>
      <c r="H2178" s="8" t="str">
        <f>IF(C2178="","",IF(ISERROR(AVERAGE(ESITI_QUESTIONARI!N2178:T2178,ESITI_QUESTIONARI!V2178:X2178,ESITI_QUESTIONARI!Z2178:AD2178,ESITI_QUESTIONARI!AF2178:AH2178,ESITI_QUESTIONARI!AJ2178:AL2178,ESITI_QUESTIONARI!AN2178,ESITI_QUESTIONARI!AQ2178)),"NON RISPONDE",AVERAGE(ESITI_QUESTIONARI!N2178:T2178,ESITI_QUESTIONARI!V2178:X2178,ESITI_QUESTIONARI!Z2178:AD2178,ESITI_QUESTIONARI!AF2178:AH2178,ESITI_QUESTIONARI!AJ2178:AL2178,ESITI_QUESTIONARI!AN2178,ESITI_QUESTIONARI!AQ2178)))</f>
        <v/>
      </c>
    </row>
    <row r="2179" spans="1:8">
      <c r="A2179" t="str">
        <f>IF(ESITI_QUESTIONARI!A2179="","",TRIM(ESITI_QUESTIONARI!A2179))</f>
        <v/>
      </c>
      <c r="B2179" t="str">
        <f t="shared" ref="B2179:B2242" si="35">IF(C2179="","",C2179)</f>
        <v/>
      </c>
      <c r="C2179" t="str">
        <f>IF(ESITI_QUESTIONARI!C2179="","",TRIM(ESITI_QUESTIONARI!C2179))</f>
        <v/>
      </c>
      <c r="D2179" t="str">
        <f>IFERROR(UPPER(TRIM(ESITI_QUESTIONARI!U2179)),"")</f>
        <v/>
      </c>
      <c r="E2179" t="str">
        <f>IFERROR(UPPER(TRIM(ESITI_QUESTIONARI!Y2179)),"")</f>
        <v/>
      </c>
      <c r="F2179" t="str">
        <f>IFERROR(UPPER(TRIM(ESITI_QUESTIONARI!AE2179)),"")</f>
        <v/>
      </c>
      <c r="G2179" t="str">
        <f>IFERROR(UPPER(TRIM(ESITI_QUESTIONARI!AI2179)),"")</f>
        <v/>
      </c>
      <c r="H2179" s="8" t="str">
        <f>IF(C2179="","",IF(ISERROR(AVERAGE(ESITI_QUESTIONARI!N2179:T2179,ESITI_QUESTIONARI!V2179:X2179,ESITI_QUESTIONARI!Z2179:AD2179,ESITI_QUESTIONARI!AF2179:AH2179,ESITI_QUESTIONARI!AJ2179:AL2179,ESITI_QUESTIONARI!AN2179,ESITI_QUESTIONARI!AQ2179)),"NON RISPONDE",AVERAGE(ESITI_QUESTIONARI!N2179:T2179,ESITI_QUESTIONARI!V2179:X2179,ESITI_QUESTIONARI!Z2179:AD2179,ESITI_QUESTIONARI!AF2179:AH2179,ESITI_QUESTIONARI!AJ2179:AL2179,ESITI_QUESTIONARI!AN2179,ESITI_QUESTIONARI!AQ2179)))</f>
        <v/>
      </c>
    </row>
    <row r="2180" spans="1:8">
      <c r="A2180" t="str">
        <f>IF(ESITI_QUESTIONARI!A2180="","",TRIM(ESITI_QUESTIONARI!A2180))</f>
        <v/>
      </c>
      <c r="B2180" t="str">
        <f t="shared" si="35"/>
        <v/>
      </c>
      <c r="C2180" t="str">
        <f>IF(ESITI_QUESTIONARI!C2180="","",TRIM(ESITI_QUESTIONARI!C2180))</f>
        <v/>
      </c>
      <c r="D2180" t="str">
        <f>IFERROR(UPPER(TRIM(ESITI_QUESTIONARI!U2180)),"")</f>
        <v/>
      </c>
      <c r="E2180" t="str">
        <f>IFERROR(UPPER(TRIM(ESITI_QUESTIONARI!Y2180)),"")</f>
        <v/>
      </c>
      <c r="F2180" t="str">
        <f>IFERROR(UPPER(TRIM(ESITI_QUESTIONARI!AE2180)),"")</f>
        <v/>
      </c>
      <c r="G2180" t="str">
        <f>IFERROR(UPPER(TRIM(ESITI_QUESTIONARI!AI2180)),"")</f>
        <v/>
      </c>
      <c r="H2180" s="8" t="str">
        <f>IF(C2180="","",IF(ISERROR(AVERAGE(ESITI_QUESTIONARI!N2180:T2180,ESITI_QUESTIONARI!V2180:X2180,ESITI_QUESTIONARI!Z2180:AD2180,ESITI_QUESTIONARI!AF2180:AH2180,ESITI_QUESTIONARI!AJ2180:AL2180,ESITI_QUESTIONARI!AN2180,ESITI_QUESTIONARI!AQ2180)),"NON RISPONDE",AVERAGE(ESITI_QUESTIONARI!N2180:T2180,ESITI_QUESTIONARI!V2180:X2180,ESITI_QUESTIONARI!Z2180:AD2180,ESITI_QUESTIONARI!AF2180:AH2180,ESITI_QUESTIONARI!AJ2180:AL2180,ESITI_QUESTIONARI!AN2180,ESITI_QUESTIONARI!AQ2180)))</f>
        <v/>
      </c>
    </row>
    <row r="2181" spans="1:8">
      <c r="A2181" t="str">
        <f>IF(ESITI_QUESTIONARI!A2181="","",TRIM(ESITI_QUESTIONARI!A2181))</f>
        <v/>
      </c>
      <c r="B2181" t="str">
        <f t="shared" si="35"/>
        <v/>
      </c>
      <c r="C2181" t="str">
        <f>IF(ESITI_QUESTIONARI!C2181="","",TRIM(ESITI_QUESTIONARI!C2181))</f>
        <v/>
      </c>
      <c r="D2181" t="str">
        <f>IFERROR(UPPER(TRIM(ESITI_QUESTIONARI!U2181)),"")</f>
        <v/>
      </c>
      <c r="E2181" t="str">
        <f>IFERROR(UPPER(TRIM(ESITI_QUESTIONARI!Y2181)),"")</f>
        <v/>
      </c>
      <c r="F2181" t="str">
        <f>IFERROR(UPPER(TRIM(ESITI_QUESTIONARI!AE2181)),"")</f>
        <v/>
      </c>
      <c r="G2181" t="str">
        <f>IFERROR(UPPER(TRIM(ESITI_QUESTIONARI!AI2181)),"")</f>
        <v/>
      </c>
      <c r="H2181" s="8" t="str">
        <f>IF(C2181="","",IF(ISERROR(AVERAGE(ESITI_QUESTIONARI!N2181:T2181,ESITI_QUESTIONARI!V2181:X2181,ESITI_QUESTIONARI!Z2181:AD2181,ESITI_QUESTIONARI!AF2181:AH2181,ESITI_QUESTIONARI!AJ2181:AL2181,ESITI_QUESTIONARI!AN2181,ESITI_QUESTIONARI!AQ2181)),"NON RISPONDE",AVERAGE(ESITI_QUESTIONARI!N2181:T2181,ESITI_QUESTIONARI!V2181:X2181,ESITI_QUESTIONARI!Z2181:AD2181,ESITI_QUESTIONARI!AF2181:AH2181,ESITI_QUESTIONARI!AJ2181:AL2181,ESITI_QUESTIONARI!AN2181,ESITI_QUESTIONARI!AQ2181)))</f>
        <v/>
      </c>
    </row>
    <row r="2182" spans="1:8">
      <c r="A2182" t="str">
        <f>IF(ESITI_QUESTIONARI!A2182="","",TRIM(ESITI_QUESTIONARI!A2182))</f>
        <v/>
      </c>
      <c r="B2182" t="str">
        <f t="shared" si="35"/>
        <v/>
      </c>
      <c r="C2182" t="str">
        <f>IF(ESITI_QUESTIONARI!C2182="","",TRIM(ESITI_QUESTIONARI!C2182))</f>
        <v/>
      </c>
      <c r="D2182" t="str">
        <f>IFERROR(UPPER(TRIM(ESITI_QUESTIONARI!U2182)),"")</f>
        <v/>
      </c>
      <c r="E2182" t="str">
        <f>IFERROR(UPPER(TRIM(ESITI_QUESTIONARI!Y2182)),"")</f>
        <v/>
      </c>
      <c r="F2182" t="str">
        <f>IFERROR(UPPER(TRIM(ESITI_QUESTIONARI!AE2182)),"")</f>
        <v/>
      </c>
      <c r="G2182" t="str">
        <f>IFERROR(UPPER(TRIM(ESITI_QUESTIONARI!AI2182)),"")</f>
        <v/>
      </c>
      <c r="H2182" s="8" t="str">
        <f>IF(C2182="","",IF(ISERROR(AVERAGE(ESITI_QUESTIONARI!N2182:T2182,ESITI_QUESTIONARI!V2182:X2182,ESITI_QUESTIONARI!Z2182:AD2182,ESITI_QUESTIONARI!AF2182:AH2182,ESITI_QUESTIONARI!AJ2182:AL2182,ESITI_QUESTIONARI!AN2182,ESITI_QUESTIONARI!AQ2182)),"NON RISPONDE",AVERAGE(ESITI_QUESTIONARI!N2182:T2182,ESITI_QUESTIONARI!V2182:X2182,ESITI_QUESTIONARI!Z2182:AD2182,ESITI_QUESTIONARI!AF2182:AH2182,ESITI_QUESTIONARI!AJ2182:AL2182,ESITI_QUESTIONARI!AN2182,ESITI_QUESTIONARI!AQ2182)))</f>
        <v/>
      </c>
    </row>
    <row r="2183" spans="1:8">
      <c r="A2183" t="str">
        <f>IF(ESITI_QUESTIONARI!A2183="","",TRIM(ESITI_QUESTIONARI!A2183))</f>
        <v/>
      </c>
      <c r="B2183" t="str">
        <f t="shared" si="35"/>
        <v/>
      </c>
      <c r="C2183" t="str">
        <f>IF(ESITI_QUESTIONARI!C2183="","",TRIM(ESITI_QUESTIONARI!C2183))</f>
        <v/>
      </c>
      <c r="D2183" t="str">
        <f>IFERROR(UPPER(TRIM(ESITI_QUESTIONARI!U2183)),"")</f>
        <v/>
      </c>
      <c r="E2183" t="str">
        <f>IFERROR(UPPER(TRIM(ESITI_QUESTIONARI!Y2183)),"")</f>
        <v/>
      </c>
      <c r="F2183" t="str">
        <f>IFERROR(UPPER(TRIM(ESITI_QUESTIONARI!AE2183)),"")</f>
        <v/>
      </c>
      <c r="G2183" t="str">
        <f>IFERROR(UPPER(TRIM(ESITI_QUESTIONARI!AI2183)),"")</f>
        <v/>
      </c>
      <c r="H2183" s="8" t="str">
        <f>IF(C2183="","",IF(ISERROR(AVERAGE(ESITI_QUESTIONARI!N2183:T2183,ESITI_QUESTIONARI!V2183:X2183,ESITI_QUESTIONARI!Z2183:AD2183,ESITI_QUESTIONARI!AF2183:AH2183,ESITI_QUESTIONARI!AJ2183:AL2183,ESITI_QUESTIONARI!AN2183,ESITI_QUESTIONARI!AQ2183)),"NON RISPONDE",AVERAGE(ESITI_QUESTIONARI!N2183:T2183,ESITI_QUESTIONARI!V2183:X2183,ESITI_QUESTIONARI!Z2183:AD2183,ESITI_QUESTIONARI!AF2183:AH2183,ESITI_QUESTIONARI!AJ2183:AL2183,ESITI_QUESTIONARI!AN2183,ESITI_QUESTIONARI!AQ2183)))</f>
        <v/>
      </c>
    </row>
    <row r="2184" spans="1:8">
      <c r="A2184" t="str">
        <f>IF(ESITI_QUESTIONARI!A2184="","",TRIM(ESITI_QUESTIONARI!A2184))</f>
        <v/>
      </c>
      <c r="B2184" t="str">
        <f t="shared" si="35"/>
        <v/>
      </c>
      <c r="C2184" t="str">
        <f>IF(ESITI_QUESTIONARI!C2184="","",TRIM(ESITI_QUESTIONARI!C2184))</f>
        <v/>
      </c>
      <c r="D2184" t="str">
        <f>IFERROR(UPPER(TRIM(ESITI_QUESTIONARI!U2184)),"")</f>
        <v/>
      </c>
      <c r="E2184" t="str">
        <f>IFERROR(UPPER(TRIM(ESITI_QUESTIONARI!Y2184)),"")</f>
        <v/>
      </c>
      <c r="F2184" t="str">
        <f>IFERROR(UPPER(TRIM(ESITI_QUESTIONARI!AE2184)),"")</f>
        <v/>
      </c>
      <c r="G2184" t="str">
        <f>IFERROR(UPPER(TRIM(ESITI_QUESTIONARI!AI2184)),"")</f>
        <v/>
      </c>
      <c r="H2184" s="8" t="str">
        <f>IF(C2184="","",IF(ISERROR(AVERAGE(ESITI_QUESTIONARI!N2184:T2184,ESITI_QUESTIONARI!V2184:X2184,ESITI_QUESTIONARI!Z2184:AD2184,ESITI_QUESTIONARI!AF2184:AH2184,ESITI_QUESTIONARI!AJ2184:AL2184,ESITI_QUESTIONARI!AN2184,ESITI_QUESTIONARI!AQ2184)),"NON RISPONDE",AVERAGE(ESITI_QUESTIONARI!N2184:T2184,ESITI_QUESTIONARI!V2184:X2184,ESITI_QUESTIONARI!Z2184:AD2184,ESITI_QUESTIONARI!AF2184:AH2184,ESITI_QUESTIONARI!AJ2184:AL2184,ESITI_QUESTIONARI!AN2184,ESITI_QUESTIONARI!AQ2184)))</f>
        <v/>
      </c>
    </row>
    <row r="2185" spans="1:8">
      <c r="A2185" t="str">
        <f>IF(ESITI_QUESTIONARI!A2185="","",TRIM(ESITI_QUESTIONARI!A2185))</f>
        <v/>
      </c>
      <c r="B2185" t="str">
        <f t="shared" si="35"/>
        <v/>
      </c>
      <c r="C2185" t="str">
        <f>IF(ESITI_QUESTIONARI!C2185="","",TRIM(ESITI_QUESTIONARI!C2185))</f>
        <v/>
      </c>
      <c r="D2185" t="str">
        <f>IFERROR(UPPER(TRIM(ESITI_QUESTIONARI!U2185)),"")</f>
        <v/>
      </c>
      <c r="E2185" t="str">
        <f>IFERROR(UPPER(TRIM(ESITI_QUESTIONARI!Y2185)),"")</f>
        <v/>
      </c>
      <c r="F2185" t="str">
        <f>IFERROR(UPPER(TRIM(ESITI_QUESTIONARI!AE2185)),"")</f>
        <v/>
      </c>
      <c r="G2185" t="str">
        <f>IFERROR(UPPER(TRIM(ESITI_QUESTIONARI!AI2185)),"")</f>
        <v/>
      </c>
      <c r="H2185" s="8" t="str">
        <f>IF(C2185="","",IF(ISERROR(AVERAGE(ESITI_QUESTIONARI!N2185:T2185,ESITI_QUESTIONARI!V2185:X2185,ESITI_QUESTIONARI!Z2185:AD2185,ESITI_QUESTIONARI!AF2185:AH2185,ESITI_QUESTIONARI!AJ2185:AL2185,ESITI_QUESTIONARI!AN2185,ESITI_QUESTIONARI!AQ2185)),"NON RISPONDE",AVERAGE(ESITI_QUESTIONARI!N2185:T2185,ESITI_QUESTIONARI!V2185:X2185,ESITI_QUESTIONARI!Z2185:AD2185,ESITI_QUESTIONARI!AF2185:AH2185,ESITI_QUESTIONARI!AJ2185:AL2185,ESITI_QUESTIONARI!AN2185,ESITI_QUESTIONARI!AQ2185)))</f>
        <v/>
      </c>
    </row>
    <row r="2186" spans="1:8">
      <c r="A2186" t="str">
        <f>IF(ESITI_QUESTIONARI!A2186="","",TRIM(ESITI_QUESTIONARI!A2186))</f>
        <v/>
      </c>
      <c r="B2186" t="str">
        <f t="shared" si="35"/>
        <v/>
      </c>
      <c r="C2186" t="str">
        <f>IF(ESITI_QUESTIONARI!C2186="","",TRIM(ESITI_QUESTIONARI!C2186))</f>
        <v/>
      </c>
      <c r="D2186" t="str">
        <f>IFERROR(UPPER(TRIM(ESITI_QUESTIONARI!U2186)),"")</f>
        <v/>
      </c>
      <c r="E2186" t="str">
        <f>IFERROR(UPPER(TRIM(ESITI_QUESTIONARI!Y2186)),"")</f>
        <v/>
      </c>
      <c r="F2186" t="str">
        <f>IFERROR(UPPER(TRIM(ESITI_QUESTIONARI!AE2186)),"")</f>
        <v/>
      </c>
      <c r="G2186" t="str">
        <f>IFERROR(UPPER(TRIM(ESITI_QUESTIONARI!AI2186)),"")</f>
        <v/>
      </c>
      <c r="H2186" s="8" t="str">
        <f>IF(C2186="","",IF(ISERROR(AVERAGE(ESITI_QUESTIONARI!N2186:T2186,ESITI_QUESTIONARI!V2186:X2186,ESITI_QUESTIONARI!Z2186:AD2186,ESITI_QUESTIONARI!AF2186:AH2186,ESITI_QUESTIONARI!AJ2186:AL2186,ESITI_QUESTIONARI!AN2186,ESITI_QUESTIONARI!AQ2186)),"NON RISPONDE",AVERAGE(ESITI_QUESTIONARI!N2186:T2186,ESITI_QUESTIONARI!V2186:X2186,ESITI_QUESTIONARI!Z2186:AD2186,ESITI_QUESTIONARI!AF2186:AH2186,ESITI_QUESTIONARI!AJ2186:AL2186,ESITI_QUESTIONARI!AN2186,ESITI_QUESTIONARI!AQ2186)))</f>
        <v/>
      </c>
    </row>
    <row r="2187" spans="1:8">
      <c r="A2187" t="str">
        <f>IF(ESITI_QUESTIONARI!A2187="","",TRIM(ESITI_QUESTIONARI!A2187))</f>
        <v/>
      </c>
      <c r="B2187" t="str">
        <f t="shared" si="35"/>
        <v/>
      </c>
      <c r="C2187" t="str">
        <f>IF(ESITI_QUESTIONARI!C2187="","",TRIM(ESITI_QUESTIONARI!C2187))</f>
        <v/>
      </c>
      <c r="D2187" t="str">
        <f>IFERROR(UPPER(TRIM(ESITI_QUESTIONARI!U2187)),"")</f>
        <v/>
      </c>
      <c r="E2187" t="str">
        <f>IFERROR(UPPER(TRIM(ESITI_QUESTIONARI!Y2187)),"")</f>
        <v/>
      </c>
      <c r="F2187" t="str">
        <f>IFERROR(UPPER(TRIM(ESITI_QUESTIONARI!AE2187)),"")</f>
        <v/>
      </c>
      <c r="G2187" t="str">
        <f>IFERROR(UPPER(TRIM(ESITI_QUESTIONARI!AI2187)),"")</f>
        <v/>
      </c>
      <c r="H2187" s="8" t="str">
        <f>IF(C2187="","",IF(ISERROR(AVERAGE(ESITI_QUESTIONARI!N2187:T2187,ESITI_QUESTIONARI!V2187:X2187,ESITI_QUESTIONARI!Z2187:AD2187,ESITI_QUESTIONARI!AF2187:AH2187,ESITI_QUESTIONARI!AJ2187:AL2187,ESITI_QUESTIONARI!AN2187,ESITI_QUESTIONARI!AQ2187)),"NON RISPONDE",AVERAGE(ESITI_QUESTIONARI!N2187:T2187,ESITI_QUESTIONARI!V2187:X2187,ESITI_QUESTIONARI!Z2187:AD2187,ESITI_QUESTIONARI!AF2187:AH2187,ESITI_QUESTIONARI!AJ2187:AL2187,ESITI_QUESTIONARI!AN2187,ESITI_QUESTIONARI!AQ2187)))</f>
        <v/>
      </c>
    </row>
    <row r="2188" spans="1:8">
      <c r="A2188" t="str">
        <f>IF(ESITI_QUESTIONARI!A2188="","",TRIM(ESITI_QUESTIONARI!A2188))</f>
        <v/>
      </c>
      <c r="B2188" t="str">
        <f t="shared" si="35"/>
        <v/>
      </c>
      <c r="C2188" t="str">
        <f>IF(ESITI_QUESTIONARI!C2188="","",TRIM(ESITI_QUESTIONARI!C2188))</f>
        <v/>
      </c>
      <c r="D2188" t="str">
        <f>IFERROR(UPPER(TRIM(ESITI_QUESTIONARI!U2188)),"")</f>
        <v/>
      </c>
      <c r="E2188" t="str">
        <f>IFERROR(UPPER(TRIM(ESITI_QUESTIONARI!Y2188)),"")</f>
        <v/>
      </c>
      <c r="F2188" t="str">
        <f>IFERROR(UPPER(TRIM(ESITI_QUESTIONARI!AE2188)),"")</f>
        <v/>
      </c>
      <c r="G2188" t="str">
        <f>IFERROR(UPPER(TRIM(ESITI_QUESTIONARI!AI2188)),"")</f>
        <v/>
      </c>
      <c r="H2188" s="8" t="str">
        <f>IF(C2188="","",IF(ISERROR(AVERAGE(ESITI_QUESTIONARI!N2188:T2188,ESITI_QUESTIONARI!V2188:X2188,ESITI_QUESTIONARI!Z2188:AD2188,ESITI_QUESTIONARI!AF2188:AH2188,ESITI_QUESTIONARI!AJ2188:AL2188,ESITI_QUESTIONARI!AN2188,ESITI_QUESTIONARI!AQ2188)),"NON RISPONDE",AVERAGE(ESITI_QUESTIONARI!N2188:T2188,ESITI_QUESTIONARI!V2188:X2188,ESITI_QUESTIONARI!Z2188:AD2188,ESITI_QUESTIONARI!AF2188:AH2188,ESITI_QUESTIONARI!AJ2188:AL2188,ESITI_QUESTIONARI!AN2188,ESITI_QUESTIONARI!AQ2188)))</f>
        <v/>
      </c>
    </row>
    <row r="2189" spans="1:8">
      <c r="A2189" t="str">
        <f>IF(ESITI_QUESTIONARI!A2189="","",TRIM(ESITI_QUESTIONARI!A2189))</f>
        <v/>
      </c>
      <c r="B2189" t="str">
        <f t="shared" si="35"/>
        <v/>
      </c>
      <c r="C2189" t="str">
        <f>IF(ESITI_QUESTIONARI!C2189="","",TRIM(ESITI_QUESTIONARI!C2189))</f>
        <v/>
      </c>
      <c r="D2189" t="str">
        <f>IFERROR(UPPER(TRIM(ESITI_QUESTIONARI!U2189)),"")</f>
        <v/>
      </c>
      <c r="E2189" t="str">
        <f>IFERROR(UPPER(TRIM(ESITI_QUESTIONARI!Y2189)),"")</f>
        <v/>
      </c>
      <c r="F2189" t="str">
        <f>IFERROR(UPPER(TRIM(ESITI_QUESTIONARI!AE2189)),"")</f>
        <v/>
      </c>
      <c r="G2189" t="str">
        <f>IFERROR(UPPER(TRIM(ESITI_QUESTIONARI!AI2189)),"")</f>
        <v/>
      </c>
      <c r="H2189" s="8" t="str">
        <f>IF(C2189="","",IF(ISERROR(AVERAGE(ESITI_QUESTIONARI!N2189:T2189,ESITI_QUESTIONARI!V2189:X2189,ESITI_QUESTIONARI!Z2189:AD2189,ESITI_QUESTIONARI!AF2189:AH2189,ESITI_QUESTIONARI!AJ2189:AL2189,ESITI_QUESTIONARI!AN2189,ESITI_QUESTIONARI!AQ2189)),"NON RISPONDE",AVERAGE(ESITI_QUESTIONARI!N2189:T2189,ESITI_QUESTIONARI!V2189:X2189,ESITI_QUESTIONARI!Z2189:AD2189,ESITI_QUESTIONARI!AF2189:AH2189,ESITI_QUESTIONARI!AJ2189:AL2189,ESITI_QUESTIONARI!AN2189,ESITI_QUESTIONARI!AQ2189)))</f>
        <v/>
      </c>
    </row>
    <row r="2190" spans="1:8">
      <c r="A2190" t="str">
        <f>IF(ESITI_QUESTIONARI!A2190="","",TRIM(ESITI_QUESTIONARI!A2190))</f>
        <v/>
      </c>
      <c r="B2190" t="str">
        <f t="shared" si="35"/>
        <v/>
      </c>
      <c r="C2190" t="str">
        <f>IF(ESITI_QUESTIONARI!C2190="","",TRIM(ESITI_QUESTIONARI!C2190))</f>
        <v/>
      </c>
      <c r="D2190" t="str">
        <f>IFERROR(UPPER(TRIM(ESITI_QUESTIONARI!U2190)),"")</f>
        <v/>
      </c>
      <c r="E2190" t="str">
        <f>IFERROR(UPPER(TRIM(ESITI_QUESTIONARI!Y2190)),"")</f>
        <v/>
      </c>
      <c r="F2190" t="str">
        <f>IFERROR(UPPER(TRIM(ESITI_QUESTIONARI!AE2190)),"")</f>
        <v/>
      </c>
      <c r="G2190" t="str">
        <f>IFERROR(UPPER(TRIM(ESITI_QUESTIONARI!AI2190)),"")</f>
        <v/>
      </c>
      <c r="H2190" s="8" t="str">
        <f>IF(C2190="","",IF(ISERROR(AVERAGE(ESITI_QUESTIONARI!N2190:T2190,ESITI_QUESTIONARI!V2190:X2190,ESITI_QUESTIONARI!Z2190:AD2190,ESITI_QUESTIONARI!AF2190:AH2190,ESITI_QUESTIONARI!AJ2190:AL2190,ESITI_QUESTIONARI!AN2190,ESITI_QUESTIONARI!AQ2190)),"NON RISPONDE",AVERAGE(ESITI_QUESTIONARI!N2190:T2190,ESITI_QUESTIONARI!V2190:X2190,ESITI_QUESTIONARI!Z2190:AD2190,ESITI_QUESTIONARI!AF2190:AH2190,ESITI_QUESTIONARI!AJ2190:AL2190,ESITI_QUESTIONARI!AN2190,ESITI_QUESTIONARI!AQ2190)))</f>
        <v/>
      </c>
    </row>
    <row r="2191" spans="1:8">
      <c r="A2191" t="str">
        <f>IF(ESITI_QUESTIONARI!A2191="","",TRIM(ESITI_QUESTIONARI!A2191))</f>
        <v/>
      </c>
      <c r="B2191" t="str">
        <f t="shared" si="35"/>
        <v/>
      </c>
      <c r="C2191" t="str">
        <f>IF(ESITI_QUESTIONARI!C2191="","",TRIM(ESITI_QUESTIONARI!C2191))</f>
        <v/>
      </c>
      <c r="D2191" t="str">
        <f>IFERROR(UPPER(TRIM(ESITI_QUESTIONARI!U2191)),"")</f>
        <v/>
      </c>
      <c r="E2191" t="str">
        <f>IFERROR(UPPER(TRIM(ESITI_QUESTIONARI!Y2191)),"")</f>
        <v/>
      </c>
      <c r="F2191" t="str">
        <f>IFERROR(UPPER(TRIM(ESITI_QUESTIONARI!AE2191)),"")</f>
        <v/>
      </c>
      <c r="G2191" t="str">
        <f>IFERROR(UPPER(TRIM(ESITI_QUESTIONARI!AI2191)),"")</f>
        <v/>
      </c>
      <c r="H2191" s="8" t="str">
        <f>IF(C2191="","",IF(ISERROR(AVERAGE(ESITI_QUESTIONARI!N2191:T2191,ESITI_QUESTIONARI!V2191:X2191,ESITI_QUESTIONARI!Z2191:AD2191,ESITI_QUESTIONARI!AF2191:AH2191,ESITI_QUESTIONARI!AJ2191:AL2191,ESITI_QUESTIONARI!AN2191,ESITI_QUESTIONARI!AQ2191)),"NON RISPONDE",AVERAGE(ESITI_QUESTIONARI!N2191:T2191,ESITI_QUESTIONARI!V2191:X2191,ESITI_QUESTIONARI!Z2191:AD2191,ESITI_QUESTIONARI!AF2191:AH2191,ESITI_QUESTIONARI!AJ2191:AL2191,ESITI_QUESTIONARI!AN2191,ESITI_QUESTIONARI!AQ2191)))</f>
        <v/>
      </c>
    </row>
    <row r="2192" spans="1:8">
      <c r="A2192" t="str">
        <f>IF(ESITI_QUESTIONARI!A2192="","",TRIM(ESITI_QUESTIONARI!A2192))</f>
        <v/>
      </c>
      <c r="B2192" t="str">
        <f t="shared" si="35"/>
        <v/>
      </c>
      <c r="C2192" t="str">
        <f>IF(ESITI_QUESTIONARI!C2192="","",TRIM(ESITI_QUESTIONARI!C2192))</f>
        <v/>
      </c>
      <c r="D2192" t="str">
        <f>IFERROR(UPPER(TRIM(ESITI_QUESTIONARI!U2192)),"")</f>
        <v/>
      </c>
      <c r="E2192" t="str">
        <f>IFERROR(UPPER(TRIM(ESITI_QUESTIONARI!Y2192)),"")</f>
        <v/>
      </c>
      <c r="F2192" t="str">
        <f>IFERROR(UPPER(TRIM(ESITI_QUESTIONARI!AE2192)),"")</f>
        <v/>
      </c>
      <c r="G2192" t="str">
        <f>IFERROR(UPPER(TRIM(ESITI_QUESTIONARI!AI2192)),"")</f>
        <v/>
      </c>
      <c r="H2192" s="8" t="str">
        <f>IF(C2192="","",IF(ISERROR(AVERAGE(ESITI_QUESTIONARI!N2192:T2192,ESITI_QUESTIONARI!V2192:X2192,ESITI_QUESTIONARI!Z2192:AD2192,ESITI_QUESTIONARI!AF2192:AH2192,ESITI_QUESTIONARI!AJ2192:AL2192,ESITI_QUESTIONARI!AN2192,ESITI_QUESTIONARI!AQ2192)),"NON RISPONDE",AVERAGE(ESITI_QUESTIONARI!N2192:T2192,ESITI_QUESTIONARI!V2192:X2192,ESITI_QUESTIONARI!Z2192:AD2192,ESITI_QUESTIONARI!AF2192:AH2192,ESITI_QUESTIONARI!AJ2192:AL2192,ESITI_QUESTIONARI!AN2192,ESITI_QUESTIONARI!AQ2192)))</f>
        <v/>
      </c>
    </row>
    <row r="2193" spans="1:8">
      <c r="A2193" t="str">
        <f>IF(ESITI_QUESTIONARI!A2193="","",TRIM(ESITI_QUESTIONARI!A2193))</f>
        <v/>
      </c>
      <c r="B2193" t="str">
        <f t="shared" si="35"/>
        <v/>
      </c>
      <c r="C2193" t="str">
        <f>IF(ESITI_QUESTIONARI!C2193="","",TRIM(ESITI_QUESTIONARI!C2193))</f>
        <v/>
      </c>
      <c r="D2193" t="str">
        <f>IFERROR(UPPER(TRIM(ESITI_QUESTIONARI!U2193)),"")</f>
        <v/>
      </c>
      <c r="E2193" t="str">
        <f>IFERROR(UPPER(TRIM(ESITI_QUESTIONARI!Y2193)),"")</f>
        <v/>
      </c>
      <c r="F2193" t="str">
        <f>IFERROR(UPPER(TRIM(ESITI_QUESTIONARI!AE2193)),"")</f>
        <v/>
      </c>
      <c r="G2193" t="str">
        <f>IFERROR(UPPER(TRIM(ESITI_QUESTIONARI!AI2193)),"")</f>
        <v/>
      </c>
      <c r="H2193" s="8" t="str">
        <f>IF(C2193="","",IF(ISERROR(AVERAGE(ESITI_QUESTIONARI!N2193:T2193,ESITI_QUESTIONARI!V2193:X2193,ESITI_QUESTIONARI!Z2193:AD2193,ESITI_QUESTIONARI!AF2193:AH2193,ESITI_QUESTIONARI!AJ2193:AL2193,ESITI_QUESTIONARI!AN2193,ESITI_QUESTIONARI!AQ2193)),"NON RISPONDE",AVERAGE(ESITI_QUESTIONARI!N2193:T2193,ESITI_QUESTIONARI!V2193:X2193,ESITI_QUESTIONARI!Z2193:AD2193,ESITI_QUESTIONARI!AF2193:AH2193,ESITI_QUESTIONARI!AJ2193:AL2193,ESITI_QUESTIONARI!AN2193,ESITI_QUESTIONARI!AQ2193)))</f>
        <v/>
      </c>
    </row>
    <row r="2194" spans="1:8">
      <c r="A2194" t="str">
        <f>IF(ESITI_QUESTIONARI!A2194="","",TRIM(ESITI_QUESTIONARI!A2194))</f>
        <v/>
      </c>
      <c r="B2194" t="str">
        <f t="shared" si="35"/>
        <v/>
      </c>
      <c r="C2194" t="str">
        <f>IF(ESITI_QUESTIONARI!C2194="","",TRIM(ESITI_QUESTIONARI!C2194))</f>
        <v/>
      </c>
      <c r="D2194" t="str">
        <f>IFERROR(UPPER(TRIM(ESITI_QUESTIONARI!U2194)),"")</f>
        <v/>
      </c>
      <c r="E2194" t="str">
        <f>IFERROR(UPPER(TRIM(ESITI_QUESTIONARI!Y2194)),"")</f>
        <v/>
      </c>
      <c r="F2194" t="str">
        <f>IFERROR(UPPER(TRIM(ESITI_QUESTIONARI!AE2194)),"")</f>
        <v/>
      </c>
      <c r="G2194" t="str">
        <f>IFERROR(UPPER(TRIM(ESITI_QUESTIONARI!AI2194)),"")</f>
        <v/>
      </c>
      <c r="H2194" s="8" t="str">
        <f>IF(C2194="","",IF(ISERROR(AVERAGE(ESITI_QUESTIONARI!N2194:T2194,ESITI_QUESTIONARI!V2194:X2194,ESITI_QUESTIONARI!Z2194:AD2194,ESITI_QUESTIONARI!AF2194:AH2194,ESITI_QUESTIONARI!AJ2194:AL2194,ESITI_QUESTIONARI!AN2194,ESITI_QUESTIONARI!AQ2194)),"NON RISPONDE",AVERAGE(ESITI_QUESTIONARI!N2194:T2194,ESITI_QUESTIONARI!V2194:X2194,ESITI_QUESTIONARI!Z2194:AD2194,ESITI_QUESTIONARI!AF2194:AH2194,ESITI_QUESTIONARI!AJ2194:AL2194,ESITI_QUESTIONARI!AN2194,ESITI_QUESTIONARI!AQ2194)))</f>
        <v/>
      </c>
    </row>
    <row r="2195" spans="1:8">
      <c r="A2195" t="str">
        <f>IF(ESITI_QUESTIONARI!A2195="","",TRIM(ESITI_QUESTIONARI!A2195))</f>
        <v/>
      </c>
      <c r="B2195" t="str">
        <f t="shared" si="35"/>
        <v/>
      </c>
      <c r="C2195" t="str">
        <f>IF(ESITI_QUESTIONARI!C2195="","",TRIM(ESITI_QUESTIONARI!C2195))</f>
        <v/>
      </c>
      <c r="D2195" t="str">
        <f>IFERROR(UPPER(TRIM(ESITI_QUESTIONARI!U2195)),"")</f>
        <v/>
      </c>
      <c r="E2195" t="str">
        <f>IFERROR(UPPER(TRIM(ESITI_QUESTIONARI!Y2195)),"")</f>
        <v/>
      </c>
      <c r="F2195" t="str">
        <f>IFERROR(UPPER(TRIM(ESITI_QUESTIONARI!AE2195)),"")</f>
        <v/>
      </c>
      <c r="G2195" t="str">
        <f>IFERROR(UPPER(TRIM(ESITI_QUESTIONARI!AI2195)),"")</f>
        <v/>
      </c>
      <c r="H2195" s="8" t="str">
        <f>IF(C2195="","",IF(ISERROR(AVERAGE(ESITI_QUESTIONARI!N2195:T2195,ESITI_QUESTIONARI!V2195:X2195,ESITI_QUESTIONARI!Z2195:AD2195,ESITI_QUESTIONARI!AF2195:AH2195,ESITI_QUESTIONARI!AJ2195:AL2195,ESITI_QUESTIONARI!AN2195,ESITI_QUESTIONARI!AQ2195)),"NON RISPONDE",AVERAGE(ESITI_QUESTIONARI!N2195:T2195,ESITI_QUESTIONARI!V2195:X2195,ESITI_QUESTIONARI!Z2195:AD2195,ESITI_QUESTIONARI!AF2195:AH2195,ESITI_QUESTIONARI!AJ2195:AL2195,ESITI_QUESTIONARI!AN2195,ESITI_QUESTIONARI!AQ2195)))</f>
        <v/>
      </c>
    </row>
    <row r="2196" spans="1:8">
      <c r="A2196" t="str">
        <f>IF(ESITI_QUESTIONARI!A2196="","",TRIM(ESITI_QUESTIONARI!A2196))</f>
        <v/>
      </c>
      <c r="B2196" t="str">
        <f t="shared" si="35"/>
        <v/>
      </c>
      <c r="C2196" t="str">
        <f>IF(ESITI_QUESTIONARI!C2196="","",TRIM(ESITI_QUESTIONARI!C2196))</f>
        <v/>
      </c>
      <c r="D2196" t="str">
        <f>IFERROR(UPPER(TRIM(ESITI_QUESTIONARI!U2196)),"")</f>
        <v/>
      </c>
      <c r="E2196" t="str">
        <f>IFERROR(UPPER(TRIM(ESITI_QUESTIONARI!Y2196)),"")</f>
        <v/>
      </c>
      <c r="F2196" t="str">
        <f>IFERROR(UPPER(TRIM(ESITI_QUESTIONARI!AE2196)),"")</f>
        <v/>
      </c>
      <c r="G2196" t="str">
        <f>IFERROR(UPPER(TRIM(ESITI_QUESTIONARI!AI2196)),"")</f>
        <v/>
      </c>
      <c r="H2196" s="8" t="str">
        <f>IF(C2196="","",IF(ISERROR(AVERAGE(ESITI_QUESTIONARI!N2196:T2196,ESITI_QUESTIONARI!V2196:X2196,ESITI_QUESTIONARI!Z2196:AD2196,ESITI_QUESTIONARI!AF2196:AH2196,ESITI_QUESTIONARI!AJ2196:AL2196,ESITI_QUESTIONARI!AN2196,ESITI_QUESTIONARI!AQ2196)),"NON RISPONDE",AVERAGE(ESITI_QUESTIONARI!N2196:T2196,ESITI_QUESTIONARI!V2196:X2196,ESITI_QUESTIONARI!Z2196:AD2196,ESITI_QUESTIONARI!AF2196:AH2196,ESITI_QUESTIONARI!AJ2196:AL2196,ESITI_QUESTIONARI!AN2196,ESITI_QUESTIONARI!AQ2196)))</f>
        <v/>
      </c>
    </row>
    <row r="2197" spans="1:8">
      <c r="A2197" t="str">
        <f>IF(ESITI_QUESTIONARI!A2197="","",TRIM(ESITI_QUESTIONARI!A2197))</f>
        <v/>
      </c>
      <c r="B2197" t="str">
        <f t="shared" si="35"/>
        <v/>
      </c>
      <c r="C2197" t="str">
        <f>IF(ESITI_QUESTIONARI!C2197="","",TRIM(ESITI_QUESTIONARI!C2197))</f>
        <v/>
      </c>
      <c r="D2197" t="str">
        <f>IFERROR(UPPER(TRIM(ESITI_QUESTIONARI!U2197)),"")</f>
        <v/>
      </c>
      <c r="E2197" t="str">
        <f>IFERROR(UPPER(TRIM(ESITI_QUESTIONARI!Y2197)),"")</f>
        <v/>
      </c>
      <c r="F2197" t="str">
        <f>IFERROR(UPPER(TRIM(ESITI_QUESTIONARI!AE2197)),"")</f>
        <v/>
      </c>
      <c r="G2197" t="str">
        <f>IFERROR(UPPER(TRIM(ESITI_QUESTIONARI!AI2197)),"")</f>
        <v/>
      </c>
      <c r="H2197" s="8" t="str">
        <f>IF(C2197="","",IF(ISERROR(AVERAGE(ESITI_QUESTIONARI!N2197:T2197,ESITI_QUESTIONARI!V2197:X2197,ESITI_QUESTIONARI!Z2197:AD2197,ESITI_QUESTIONARI!AF2197:AH2197,ESITI_QUESTIONARI!AJ2197:AL2197,ESITI_QUESTIONARI!AN2197,ESITI_QUESTIONARI!AQ2197)),"NON RISPONDE",AVERAGE(ESITI_QUESTIONARI!N2197:T2197,ESITI_QUESTIONARI!V2197:X2197,ESITI_QUESTIONARI!Z2197:AD2197,ESITI_QUESTIONARI!AF2197:AH2197,ESITI_QUESTIONARI!AJ2197:AL2197,ESITI_QUESTIONARI!AN2197,ESITI_QUESTIONARI!AQ2197)))</f>
        <v/>
      </c>
    </row>
    <row r="2198" spans="1:8">
      <c r="A2198" t="str">
        <f>IF(ESITI_QUESTIONARI!A2198="","",TRIM(ESITI_QUESTIONARI!A2198))</f>
        <v/>
      </c>
      <c r="B2198" t="str">
        <f t="shared" si="35"/>
        <v/>
      </c>
      <c r="C2198" t="str">
        <f>IF(ESITI_QUESTIONARI!C2198="","",TRIM(ESITI_QUESTIONARI!C2198))</f>
        <v/>
      </c>
      <c r="D2198" t="str">
        <f>IFERROR(UPPER(TRIM(ESITI_QUESTIONARI!U2198)),"")</f>
        <v/>
      </c>
      <c r="E2198" t="str">
        <f>IFERROR(UPPER(TRIM(ESITI_QUESTIONARI!Y2198)),"")</f>
        <v/>
      </c>
      <c r="F2198" t="str">
        <f>IFERROR(UPPER(TRIM(ESITI_QUESTIONARI!AE2198)),"")</f>
        <v/>
      </c>
      <c r="G2198" t="str">
        <f>IFERROR(UPPER(TRIM(ESITI_QUESTIONARI!AI2198)),"")</f>
        <v/>
      </c>
      <c r="H2198" s="8" t="str">
        <f>IF(C2198="","",IF(ISERROR(AVERAGE(ESITI_QUESTIONARI!N2198:T2198,ESITI_QUESTIONARI!V2198:X2198,ESITI_QUESTIONARI!Z2198:AD2198,ESITI_QUESTIONARI!AF2198:AH2198,ESITI_QUESTIONARI!AJ2198:AL2198,ESITI_QUESTIONARI!AN2198,ESITI_QUESTIONARI!AQ2198)),"NON RISPONDE",AVERAGE(ESITI_QUESTIONARI!N2198:T2198,ESITI_QUESTIONARI!V2198:X2198,ESITI_QUESTIONARI!Z2198:AD2198,ESITI_QUESTIONARI!AF2198:AH2198,ESITI_QUESTIONARI!AJ2198:AL2198,ESITI_QUESTIONARI!AN2198,ESITI_QUESTIONARI!AQ2198)))</f>
        <v/>
      </c>
    </row>
    <row r="2199" spans="1:8">
      <c r="A2199" t="str">
        <f>IF(ESITI_QUESTIONARI!A2199="","",TRIM(ESITI_QUESTIONARI!A2199))</f>
        <v/>
      </c>
      <c r="B2199" t="str">
        <f t="shared" si="35"/>
        <v/>
      </c>
      <c r="C2199" t="str">
        <f>IF(ESITI_QUESTIONARI!C2199="","",TRIM(ESITI_QUESTIONARI!C2199))</f>
        <v/>
      </c>
      <c r="D2199" t="str">
        <f>IFERROR(UPPER(TRIM(ESITI_QUESTIONARI!U2199)),"")</f>
        <v/>
      </c>
      <c r="E2199" t="str">
        <f>IFERROR(UPPER(TRIM(ESITI_QUESTIONARI!Y2199)),"")</f>
        <v/>
      </c>
      <c r="F2199" t="str">
        <f>IFERROR(UPPER(TRIM(ESITI_QUESTIONARI!AE2199)),"")</f>
        <v/>
      </c>
      <c r="G2199" t="str">
        <f>IFERROR(UPPER(TRIM(ESITI_QUESTIONARI!AI2199)),"")</f>
        <v/>
      </c>
      <c r="H2199" s="8" t="str">
        <f>IF(C2199="","",IF(ISERROR(AVERAGE(ESITI_QUESTIONARI!N2199:T2199,ESITI_QUESTIONARI!V2199:X2199,ESITI_QUESTIONARI!Z2199:AD2199,ESITI_QUESTIONARI!AF2199:AH2199,ESITI_QUESTIONARI!AJ2199:AL2199,ESITI_QUESTIONARI!AN2199,ESITI_QUESTIONARI!AQ2199)),"NON RISPONDE",AVERAGE(ESITI_QUESTIONARI!N2199:T2199,ESITI_QUESTIONARI!V2199:X2199,ESITI_QUESTIONARI!Z2199:AD2199,ESITI_QUESTIONARI!AF2199:AH2199,ESITI_QUESTIONARI!AJ2199:AL2199,ESITI_QUESTIONARI!AN2199,ESITI_QUESTIONARI!AQ2199)))</f>
        <v/>
      </c>
    </row>
    <row r="2200" spans="1:8">
      <c r="A2200" t="str">
        <f>IF(ESITI_QUESTIONARI!A2200="","",TRIM(ESITI_QUESTIONARI!A2200))</f>
        <v/>
      </c>
      <c r="B2200" t="str">
        <f t="shared" si="35"/>
        <v/>
      </c>
      <c r="C2200" t="str">
        <f>IF(ESITI_QUESTIONARI!C2200="","",TRIM(ESITI_QUESTIONARI!C2200))</f>
        <v/>
      </c>
      <c r="D2200" t="str">
        <f>IFERROR(UPPER(TRIM(ESITI_QUESTIONARI!U2200)),"")</f>
        <v/>
      </c>
      <c r="E2200" t="str">
        <f>IFERROR(UPPER(TRIM(ESITI_QUESTIONARI!Y2200)),"")</f>
        <v/>
      </c>
      <c r="F2200" t="str">
        <f>IFERROR(UPPER(TRIM(ESITI_QUESTIONARI!AE2200)),"")</f>
        <v/>
      </c>
      <c r="G2200" t="str">
        <f>IFERROR(UPPER(TRIM(ESITI_QUESTIONARI!AI2200)),"")</f>
        <v/>
      </c>
      <c r="H2200" s="8" t="str">
        <f>IF(C2200="","",IF(ISERROR(AVERAGE(ESITI_QUESTIONARI!N2200:T2200,ESITI_QUESTIONARI!V2200:X2200,ESITI_QUESTIONARI!Z2200:AD2200,ESITI_QUESTIONARI!AF2200:AH2200,ESITI_QUESTIONARI!AJ2200:AL2200,ESITI_QUESTIONARI!AN2200,ESITI_QUESTIONARI!AQ2200)),"NON RISPONDE",AVERAGE(ESITI_QUESTIONARI!N2200:T2200,ESITI_QUESTIONARI!V2200:X2200,ESITI_QUESTIONARI!Z2200:AD2200,ESITI_QUESTIONARI!AF2200:AH2200,ESITI_QUESTIONARI!AJ2200:AL2200,ESITI_QUESTIONARI!AN2200,ESITI_QUESTIONARI!AQ2200)))</f>
        <v/>
      </c>
    </row>
    <row r="2201" spans="1:8">
      <c r="A2201" t="str">
        <f>IF(ESITI_QUESTIONARI!A2201="","",TRIM(ESITI_QUESTIONARI!A2201))</f>
        <v/>
      </c>
      <c r="B2201" t="str">
        <f t="shared" si="35"/>
        <v/>
      </c>
      <c r="C2201" t="str">
        <f>IF(ESITI_QUESTIONARI!C2201="","",TRIM(ESITI_QUESTIONARI!C2201))</f>
        <v/>
      </c>
      <c r="D2201" t="str">
        <f>IFERROR(UPPER(TRIM(ESITI_QUESTIONARI!U2201)),"")</f>
        <v/>
      </c>
      <c r="E2201" t="str">
        <f>IFERROR(UPPER(TRIM(ESITI_QUESTIONARI!Y2201)),"")</f>
        <v/>
      </c>
      <c r="F2201" t="str">
        <f>IFERROR(UPPER(TRIM(ESITI_QUESTIONARI!AE2201)),"")</f>
        <v/>
      </c>
      <c r="G2201" t="str">
        <f>IFERROR(UPPER(TRIM(ESITI_QUESTIONARI!AI2201)),"")</f>
        <v/>
      </c>
      <c r="H2201" s="8" t="str">
        <f>IF(C2201="","",IF(ISERROR(AVERAGE(ESITI_QUESTIONARI!N2201:T2201,ESITI_QUESTIONARI!V2201:X2201,ESITI_QUESTIONARI!Z2201:AD2201,ESITI_QUESTIONARI!AF2201:AH2201,ESITI_QUESTIONARI!AJ2201:AL2201,ESITI_QUESTIONARI!AN2201,ESITI_QUESTIONARI!AQ2201)),"NON RISPONDE",AVERAGE(ESITI_QUESTIONARI!N2201:T2201,ESITI_QUESTIONARI!V2201:X2201,ESITI_QUESTIONARI!Z2201:AD2201,ESITI_QUESTIONARI!AF2201:AH2201,ESITI_QUESTIONARI!AJ2201:AL2201,ESITI_QUESTIONARI!AN2201,ESITI_QUESTIONARI!AQ2201)))</f>
        <v/>
      </c>
    </row>
    <row r="2202" spans="1:8">
      <c r="A2202" t="str">
        <f>IF(ESITI_QUESTIONARI!A2202="","",TRIM(ESITI_QUESTIONARI!A2202))</f>
        <v/>
      </c>
      <c r="B2202" t="str">
        <f t="shared" si="35"/>
        <v/>
      </c>
      <c r="C2202" t="str">
        <f>IF(ESITI_QUESTIONARI!C2202="","",TRIM(ESITI_QUESTIONARI!C2202))</f>
        <v/>
      </c>
      <c r="D2202" t="str">
        <f>IFERROR(UPPER(TRIM(ESITI_QUESTIONARI!U2202)),"")</f>
        <v/>
      </c>
      <c r="E2202" t="str">
        <f>IFERROR(UPPER(TRIM(ESITI_QUESTIONARI!Y2202)),"")</f>
        <v/>
      </c>
      <c r="F2202" t="str">
        <f>IFERROR(UPPER(TRIM(ESITI_QUESTIONARI!AE2202)),"")</f>
        <v/>
      </c>
      <c r="G2202" t="str">
        <f>IFERROR(UPPER(TRIM(ESITI_QUESTIONARI!AI2202)),"")</f>
        <v/>
      </c>
      <c r="H2202" s="8" t="str">
        <f>IF(C2202="","",IF(ISERROR(AVERAGE(ESITI_QUESTIONARI!N2202:T2202,ESITI_QUESTIONARI!V2202:X2202,ESITI_QUESTIONARI!Z2202:AD2202,ESITI_QUESTIONARI!AF2202:AH2202,ESITI_QUESTIONARI!AJ2202:AL2202,ESITI_QUESTIONARI!AN2202,ESITI_QUESTIONARI!AQ2202)),"NON RISPONDE",AVERAGE(ESITI_QUESTIONARI!N2202:T2202,ESITI_QUESTIONARI!V2202:X2202,ESITI_QUESTIONARI!Z2202:AD2202,ESITI_QUESTIONARI!AF2202:AH2202,ESITI_QUESTIONARI!AJ2202:AL2202,ESITI_QUESTIONARI!AN2202,ESITI_QUESTIONARI!AQ2202)))</f>
        <v/>
      </c>
    </row>
    <row r="2203" spans="1:8">
      <c r="A2203" t="str">
        <f>IF(ESITI_QUESTIONARI!A2203="","",TRIM(ESITI_QUESTIONARI!A2203))</f>
        <v/>
      </c>
      <c r="B2203" t="str">
        <f t="shared" si="35"/>
        <v/>
      </c>
      <c r="C2203" t="str">
        <f>IF(ESITI_QUESTIONARI!C2203="","",TRIM(ESITI_QUESTIONARI!C2203))</f>
        <v/>
      </c>
      <c r="D2203" t="str">
        <f>IFERROR(UPPER(TRIM(ESITI_QUESTIONARI!U2203)),"")</f>
        <v/>
      </c>
      <c r="E2203" t="str">
        <f>IFERROR(UPPER(TRIM(ESITI_QUESTIONARI!Y2203)),"")</f>
        <v/>
      </c>
      <c r="F2203" t="str">
        <f>IFERROR(UPPER(TRIM(ESITI_QUESTIONARI!AE2203)),"")</f>
        <v/>
      </c>
      <c r="G2203" t="str">
        <f>IFERROR(UPPER(TRIM(ESITI_QUESTIONARI!AI2203)),"")</f>
        <v/>
      </c>
      <c r="H2203" s="8" t="str">
        <f>IF(C2203="","",IF(ISERROR(AVERAGE(ESITI_QUESTIONARI!N2203:T2203,ESITI_QUESTIONARI!V2203:X2203,ESITI_QUESTIONARI!Z2203:AD2203,ESITI_QUESTIONARI!AF2203:AH2203,ESITI_QUESTIONARI!AJ2203:AL2203,ESITI_QUESTIONARI!AN2203,ESITI_QUESTIONARI!AQ2203)),"NON RISPONDE",AVERAGE(ESITI_QUESTIONARI!N2203:T2203,ESITI_QUESTIONARI!V2203:X2203,ESITI_QUESTIONARI!Z2203:AD2203,ESITI_QUESTIONARI!AF2203:AH2203,ESITI_QUESTIONARI!AJ2203:AL2203,ESITI_QUESTIONARI!AN2203,ESITI_QUESTIONARI!AQ2203)))</f>
        <v/>
      </c>
    </row>
    <row r="2204" spans="1:8">
      <c r="A2204" t="str">
        <f>IF(ESITI_QUESTIONARI!A2204="","",TRIM(ESITI_QUESTIONARI!A2204))</f>
        <v/>
      </c>
      <c r="B2204" t="str">
        <f t="shared" si="35"/>
        <v/>
      </c>
      <c r="C2204" t="str">
        <f>IF(ESITI_QUESTIONARI!C2204="","",TRIM(ESITI_QUESTIONARI!C2204))</f>
        <v/>
      </c>
      <c r="D2204" t="str">
        <f>IFERROR(UPPER(TRIM(ESITI_QUESTIONARI!U2204)),"")</f>
        <v/>
      </c>
      <c r="E2204" t="str">
        <f>IFERROR(UPPER(TRIM(ESITI_QUESTIONARI!Y2204)),"")</f>
        <v/>
      </c>
      <c r="F2204" t="str">
        <f>IFERROR(UPPER(TRIM(ESITI_QUESTIONARI!AE2204)),"")</f>
        <v/>
      </c>
      <c r="G2204" t="str">
        <f>IFERROR(UPPER(TRIM(ESITI_QUESTIONARI!AI2204)),"")</f>
        <v/>
      </c>
      <c r="H2204" s="8" t="str">
        <f>IF(C2204="","",IF(ISERROR(AVERAGE(ESITI_QUESTIONARI!N2204:T2204,ESITI_QUESTIONARI!V2204:X2204,ESITI_QUESTIONARI!Z2204:AD2204,ESITI_QUESTIONARI!AF2204:AH2204,ESITI_QUESTIONARI!AJ2204:AL2204,ESITI_QUESTIONARI!AN2204,ESITI_QUESTIONARI!AQ2204)),"NON RISPONDE",AVERAGE(ESITI_QUESTIONARI!N2204:T2204,ESITI_QUESTIONARI!V2204:X2204,ESITI_QUESTIONARI!Z2204:AD2204,ESITI_QUESTIONARI!AF2204:AH2204,ESITI_QUESTIONARI!AJ2204:AL2204,ESITI_QUESTIONARI!AN2204,ESITI_QUESTIONARI!AQ2204)))</f>
        <v/>
      </c>
    </row>
    <row r="2205" spans="1:8">
      <c r="A2205" t="str">
        <f>IF(ESITI_QUESTIONARI!A2205="","",TRIM(ESITI_QUESTIONARI!A2205))</f>
        <v/>
      </c>
      <c r="B2205" t="str">
        <f t="shared" si="35"/>
        <v/>
      </c>
      <c r="C2205" t="str">
        <f>IF(ESITI_QUESTIONARI!C2205="","",TRIM(ESITI_QUESTIONARI!C2205))</f>
        <v/>
      </c>
      <c r="D2205" t="str">
        <f>IFERROR(UPPER(TRIM(ESITI_QUESTIONARI!U2205)),"")</f>
        <v/>
      </c>
      <c r="E2205" t="str">
        <f>IFERROR(UPPER(TRIM(ESITI_QUESTIONARI!Y2205)),"")</f>
        <v/>
      </c>
      <c r="F2205" t="str">
        <f>IFERROR(UPPER(TRIM(ESITI_QUESTIONARI!AE2205)),"")</f>
        <v/>
      </c>
      <c r="G2205" t="str">
        <f>IFERROR(UPPER(TRIM(ESITI_QUESTIONARI!AI2205)),"")</f>
        <v/>
      </c>
      <c r="H2205" s="8" t="str">
        <f>IF(C2205="","",IF(ISERROR(AVERAGE(ESITI_QUESTIONARI!N2205:T2205,ESITI_QUESTIONARI!V2205:X2205,ESITI_QUESTIONARI!Z2205:AD2205,ESITI_QUESTIONARI!AF2205:AH2205,ESITI_QUESTIONARI!AJ2205:AL2205,ESITI_QUESTIONARI!AN2205,ESITI_QUESTIONARI!AQ2205)),"NON RISPONDE",AVERAGE(ESITI_QUESTIONARI!N2205:T2205,ESITI_QUESTIONARI!V2205:X2205,ESITI_QUESTIONARI!Z2205:AD2205,ESITI_QUESTIONARI!AF2205:AH2205,ESITI_QUESTIONARI!AJ2205:AL2205,ESITI_QUESTIONARI!AN2205,ESITI_QUESTIONARI!AQ2205)))</f>
        <v/>
      </c>
    </row>
    <row r="2206" spans="1:8">
      <c r="A2206" t="str">
        <f>IF(ESITI_QUESTIONARI!A2206="","",TRIM(ESITI_QUESTIONARI!A2206))</f>
        <v/>
      </c>
      <c r="B2206" t="str">
        <f t="shared" si="35"/>
        <v/>
      </c>
      <c r="C2206" t="str">
        <f>IF(ESITI_QUESTIONARI!C2206="","",TRIM(ESITI_QUESTIONARI!C2206))</f>
        <v/>
      </c>
      <c r="D2206" t="str">
        <f>IFERROR(UPPER(TRIM(ESITI_QUESTIONARI!U2206)),"")</f>
        <v/>
      </c>
      <c r="E2206" t="str">
        <f>IFERROR(UPPER(TRIM(ESITI_QUESTIONARI!Y2206)),"")</f>
        <v/>
      </c>
      <c r="F2206" t="str">
        <f>IFERROR(UPPER(TRIM(ESITI_QUESTIONARI!AE2206)),"")</f>
        <v/>
      </c>
      <c r="G2206" t="str">
        <f>IFERROR(UPPER(TRIM(ESITI_QUESTIONARI!AI2206)),"")</f>
        <v/>
      </c>
      <c r="H2206" s="8" t="str">
        <f>IF(C2206="","",IF(ISERROR(AVERAGE(ESITI_QUESTIONARI!N2206:T2206,ESITI_QUESTIONARI!V2206:X2206,ESITI_QUESTIONARI!Z2206:AD2206,ESITI_QUESTIONARI!AF2206:AH2206,ESITI_QUESTIONARI!AJ2206:AL2206,ESITI_QUESTIONARI!AN2206,ESITI_QUESTIONARI!AQ2206)),"NON RISPONDE",AVERAGE(ESITI_QUESTIONARI!N2206:T2206,ESITI_QUESTIONARI!V2206:X2206,ESITI_QUESTIONARI!Z2206:AD2206,ESITI_QUESTIONARI!AF2206:AH2206,ESITI_QUESTIONARI!AJ2206:AL2206,ESITI_QUESTIONARI!AN2206,ESITI_QUESTIONARI!AQ2206)))</f>
        <v/>
      </c>
    </row>
    <row r="2207" spans="1:8">
      <c r="A2207" t="str">
        <f>IF(ESITI_QUESTIONARI!A2207="","",TRIM(ESITI_QUESTIONARI!A2207))</f>
        <v/>
      </c>
      <c r="B2207" t="str">
        <f t="shared" si="35"/>
        <v/>
      </c>
      <c r="C2207" t="str">
        <f>IF(ESITI_QUESTIONARI!C2207="","",TRIM(ESITI_QUESTIONARI!C2207))</f>
        <v/>
      </c>
      <c r="D2207" t="str">
        <f>IFERROR(UPPER(TRIM(ESITI_QUESTIONARI!U2207)),"")</f>
        <v/>
      </c>
      <c r="E2207" t="str">
        <f>IFERROR(UPPER(TRIM(ESITI_QUESTIONARI!Y2207)),"")</f>
        <v/>
      </c>
      <c r="F2207" t="str">
        <f>IFERROR(UPPER(TRIM(ESITI_QUESTIONARI!AE2207)),"")</f>
        <v/>
      </c>
      <c r="G2207" t="str">
        <f>IFERROR(UPPER(TRIM(ESITI_QUESTIONARI!AI2207)),"")</f>
        <v/>
      </c>
      <c r="H2207" s="8" t="str">
        <f>IF(C2207="","",IF(ISERROR(AVERAGE(ESITI_QUESTIONARI!N2207:T2207,ESITI_QUESTIONARI!V2207:X2207,ESITI_QUESTIONARI!Z2207:AD2207,ESITI_QUESTIONARI!AF2207:AH2207,ESITI_QUESTIONARI!AJ2207:AL2207,ESITI_QUESTIONARI!AN2207,ESITI_QUESTIONARI!AQ2207)),"NON RISPONDE",AVERAGE(ESITI_QUESTIONARI!N2207:T2207,ESITI_QUESTIONARI!V2207:X2207,ESITI_QUESTIONARI!Z2207:AD2207,ESITI_QUESTIONARI!AF2207:AH2207,ESITI_QUESTIONARI!AJ2207:AL2207,ESITI_QUESTIONARI!AN2207,ESITI_QUESTIONARI!AQ2207)))</f>
        <v/>
      </c>
    </row>
    <row r="2208" spans="1:8">
      <c r="A2208" t="str">
        <f>IF(ESITI_QUESTIONARI!A2208="","",TRIM(ESITI_QUESTIONARI!A2208))</f>
        <v/>
      </c>
      <c r="B2208" t="str">
        <f t="shared" si="35"/>
        <v/>
      </c>
      <c r="C2208" t="str">
        <f>IF(ESITI_QUESTIONARI!C2208="","",TRIM(ESITI_QUESTIONARI!C2208))</f>
        <v/>
      </c>
      <c r="D2208" t="str">
        <f>IFERROR(UPPER(TRIM(ESITI_QUESTIONARI!U2208)),"")</f>
        <v/>
      </c>
      <c r="E2208" t="str">
        <f>IFERROR(UPPER(TRIM(ESITI_QUESTIONARI!Y2208)),"")</f>
        <v/>
      </c>
      <c r="F2208" t="str">
        <f>IFERROR(UPPER(TRIM(ESITI_QUESTIONARI!AE2208)),"")</f>
        <v/>
      </c>
      <c r="G2208" t="str">
        <f>IFERROR(UPPER(TRIM(ESITI_QUESTIONARI!AI2208)),"")</f>
        <v/>
      </c>
      <c r="H2208" s="8" t="str">
        <f>IF(C2208="","",IF(ISERROR(AVERAGE(ESITI_QUESTIONARI!N2208:T2208,ESITI_QUESTIONARI!V2208:X2208,ESITI_QUESTIONARI!Z2208:AD2208,ESITI_QUESTIONARI!AF2208:AH2208,ESITI_QUESTIONARI!AJ2208:AL2208,ESITI_QUESTIONARI!AN2208,ESITI_QUESTIONARI!AQ2208)),"NON RISPONDE",AVERAGE(ESITI_QUESTIONARI!N2208:T2208,ESITI_QUESTIONARI!V2208:X2208,ESITI_QUESTIONARI!Z2208:AD2208,ESITI_QUESTIONARI!AF2208:AH2208,ESITI_QUESTIONARI!AJ2208:AL2208,ESITI_QUESTIONARI!AN2208,ESITI_QUESTIONARI!AQ2208)))</f>
        <v/>
      </c>
    </row>
    <row r="2209" spans="1:8">
      <c r="A2209" t="str">
        <f>IF(ESITI_QUESTIONARI!A2209="","",TRIM(ESITI_QUESTIONARI!A2209))</f>
        <v/>
      </c>
      <c r="B2209" t="str">
        <f t="shared" si="35"/>
        <v/>
      </c>
      <c r="C2209" t="str">
        <f>IF(ESITI_QUESTIONARI!C2209="","",TRIM(ESITI_QUESTIONARI!C2209))</f>
        <v/>
      </c>
      <c r="D2209" t="str">
        <f>IFERROR(UPPER(TRIM(ESITI_QUESTIONARI!U2209)),"")</f>
        <v/>
      </c>
      <c r="E2209" t="str">
        <f>IFERROR(UPPER(TRIM(ESITI_QUESTIONARI!Y2209)),"")</f>
        <v/>
      </c>
      <c r="F2209" t="str">
        <f>IFERROR(UPPER(TRIM(ESITI_QUESTIONARI!AE2209)),"")</f>
        <v/>
      </c>
      <c r="G2209" t="str">
        <f>IFERROR(UPPER(TRIM(ESITI_QUESTIONARI!AI2209)),"")</f>
        <v/>
      </c>
      <c r="H2209" s="8" t="str">
        <f>IF(C2209="","",IF(ISERROR(AVERAGE(ESITI_QUESTIONARI!N2209:T2209,ESITI_QUESTIONARI!V2209:X2209,ESITI_QUESTIONARI!Z2209:AD2209,ESITI_QUESTIONARI!AF2209:AH2209,ESITI_QUESTIONARI!AJ2209:AL2209,ESITI_QUESTIONARI!AN2209,ESITI_QUESTIONARI!AQ2209)),"NON RISPONDE",AVERAGE(ESITI_QUESTIONARI!N2209:T2209,ESITI_QUESTIONARI!V2209:X2209,ESITI_QUESTIONARI!Z2209:AD2209,ESITI_QUESTIONARI!AF2209:AH2209,ESITI_QUESTIONARI!AJ2209:AL2209,ESITI_QUESTIONARI!AN2209,ESITI_QUESTIONARI!AQ2209)))</f>
        <v/>
      </c>
    </row>
    <row r="2210" spans="1:8">
      <c r="A2210" t="str">
        <f>IF(ESITI_QUESTIONARI!A2210="","",TRIM(ESITI_QUESTIONARI!A2210))</f>
        <v/>
      </c>
      <c r="B2210" t="str">
        <f t="shared" si="35"/>
        <v/>
      </c>
      <c r="C2210" t="str">
        <f>IF(ESITI_QUESTIONARI!C2210="","",TRIM(ESITI_QUESTIONARI!C2210))</f>
        <v/>
      </c>
      <c r="D2210" t="str">
        <f>IFERROR(UPPER(TRIM(ESITI_QUESTIONARI!U2210)),"")</f>
        <v/>
      </c>
      <c r="E2210" t="str">
        <f>IFERROR(UPPER(TRIM(ESITI_QUESTIONARI!Y2210)),"")</f>
        <v/>
      </c>
      <c r="F2210" t="str">
        <f>IFERROR(UPPER(TRIM(ESITI_QUESTIONARI!AE2210)),"")</f>
        <v/>
      </c>
      <c r="G2210" t="str">
        <f>IFERROR(UPPER(TRIM(ESITI_QUESTIONARI!AI2210)),"")</f>
        <v/>
      </c>
      <c r="H2210" s="8" t="str">
        <f>IF(C2210="","",IF(ISERROR(AVERAGE(ESITI_QUESTIONARI!N2210:T2210,ESITI_QUESTIONARI!V2210:X2210,ESITI_QUESTIONARI!Z2210:AD2210,ESITI_QUESTIONARI!AF2210:AH2210,ESITI_QUESTIONARI!AJ2210:AL2210,ESITI_QUESTIONARI!AN2210,ESITI_QUESTIONARI!AQ2210)),"NON RISPONDE",AVERAGE(ESITI_QUESTIONARI!N2210:T2210,ESITI_QUESTIONARI!V2210:X2210,ESITI_QUESTIONARI!Z2210:AD2210,ESITI_QUESTIONARI!AF2210:AH2210,ESITI_QUESTIONARI!AJ2210:AL2210,ESITI_QUESTIONARI!AN2210,ESITI_QUESTIONARI!AQ2210)))</f>
        <v/>
      </c>
    </row>
    <row r="2211" spans="1:8">
      <c r="A2211" t="str">
        <f>IF(ESITI_QUESTIONARI!A2211="","",TRIM(ESITI_QUESTIONARI!A2211))</f>
        <v/>
      </c>
      <c r="B2211" t="str">
        <f t="shared" si="35"/>
        <v/>
      </c>
      <c r="C2211" t="str">
        <f>IF(ESITI_QUESTIONARI!C2211="","",TRIM(ESITI_QUESTIONARI!C2211))</f>
        <v/>
      </c>
      <c r="D2211" t="str">
        <f>IFERROR(UPPER(TRIM(ESITI_QUESTIONARI!U2211)),"")</f>
        <v/>
      </c>
      <c r="E2211" t="str">
        <f>IFERROR(UPPER(TRIM(ESITI_QUESTIONARI!Y2211)),"")</f>
        <v/>
      </c>
      <c r="F2211" t="str">
        <f>IFERROR(UPPER(TRIM(ESITI_QUESTIONARI!AE2211)),"")</f>
        <v/>
      </c>
      <c r="G2211" t="str">
        <f>IFERROR(UPPER(TRIM(ESITI_QUESTIONARI!AI2211)),"")</f>
        <v/>
      </c>
      <c r="H2211" s="8" t="str">
        <f>IF(C2211="","",IF(ISERROR(AVERAGE(ESITI_QUESTIONARI!N2211:T2211,ESITI_QUESTIONARI!V2211:X2211,ESITI_QUESTIONARI!Z2211:AD2211,ESITI_QUESTIONARI!AF2211:AH2211,ESITI_QUESTIONARI!AJ2211:AL2211,ESITI_QUESTIONARI!AN2211,ESITI_QUESTIONARI!AQ2211)),"NON RISPONDE",AVERAGE(ESITI_QUESTIONARI!N2211:T2211,ESITI_QUESTIONARI!V2211:X2211,ESITI_QUESTIONARI!Z2211:AD2211,ESITI_QUESTIONARI!AF2211:AH2211,ESITI_QUESTIONARI!AJ2211:AL2211,ESITI_QUESTIONARI!AN2211,ESITI_QUESTIONARI!AQ2211)))</f>
        <v/>
      </c>
    </row>
    <row r="2212" spans="1:8">
      <c r="A2212" t="str">
        <f>IF(ESITI_QUESTIONARI!A2212="","",TRIM(ESITI_QUESTIONARI!A2212))</f>
        <v/>
      </c>
      <c r="B2212" t="str">
        <f t="shared" si="35"/>
        <v/>
      </c>
      <c r="C2212" t="str">
        <f>IF(ESITI_QUESTIONARI!C2212="","",TRIM(ESITI_QUESTIONARI!C2212))</f>
        <v/>
      </c>
      <c r="D2212" t="str">
        <f>IFERROR(UPPER(TRIM(ESITI_QUESTIONARI!U2212)),"")</f>
        <v/>
      </c>
      <c r="E2212" t="str">
        <f>IFERROR(UPPER(TRIM(ESITI_QUESTIONARI!Y2212)),"")</f>
        <v/>
      </c>
      <c r="F2212" t="str">
        <f>IFERROR(UPPER(TRIM(ESITI_QUESTIONARI!AE2212)),"")</f>
        <v/>
      </c>
      <c r="G2212" t="str">
        <f>IFERROR(UPPER(TRIM(ESITI_QUESTIONARI!AI2212)),"")</f>
        <v/>
      </c>
      <c r="H2212" s="8" t="str">
        <f>IF(C2212="","",IF(ISERROR(AVERAGE(ESITI_QUESTIONARI!N2212:T2212,ESITI_QUESTIONARI!V2212:X2212,ESITI_QUESTIONARI!Z2212:AD2212,ESITI_QUESTIONARI!AF2212:AH2212,ESITI_QUESTIONARI!AJ2212:AL2212,ESITI_QUESTIONARI!AN2212,ESITI_QUESTIONARI!AQ2212)),"NON RISPONDE",AVERAGE(ESITI_QUESTIONARI!N2212:T2212,ESITI_QUESTIONARI!V2212:X2212,ESITI_QUESTIONARI!Z2212:AD2212,ESITI_QUESTIONARI!AF2212:AH2212,ESITI_QUESTIONARI!AJ2212:AL2212,ESITI_QUESTIONARI!AN2212,ESITI_QUESTIONARI!AQ2212)))</f>
        <v/>
      </c>
    </row>
    <row r="2213" spans="1:8">
      <c r="A2213" t="str">
        <f>IF(ESITI_QUESTIONARI!A2213="","",TRIM(ESITI_QUESTIONARI!A2213))</f>
        <v/>
      </c>
      <c r="B2213" t="str">
        <f t="shared" si="35"/>
        <v/>
      </c>
      <c r="C2213" t="str">
        <f>IF(ESITI_QUESTIONARI!C2213="","",TRIM(ESITI_QUESTIONARI!C2213))</f>
        <v/>
      </c>
      <c r="D2213" t="str">
        <f>IFERROR(UPPER(TRIM(ESITI_QUESTIONARI!U2213)),"")</f>
        <v/>
      </c>
      <c r="E2213" t="str">
        <f>IFERROR(UPPER(TRIM(ESITI_QUESTIONARI!Y2213)),"")</f>
        <v/>
      </c>
      <c r="F2213" t="str">
        <f>IFERROR(UPPER(TRIM(ESITI_QUESTIONARI!AE2213)),"")</f>
        <v/>
      </c>
      <c r="G2213" t="str">
        <f>IFERROR(UPPER(TRIM(ESITI_QUESTIONARI!AI2213)),"")</f>
        <v/>
      </c>
      <c r="H2213" s="8" t="str">
        <f>IF(C2213="","",IF(ISERROR(AVERAGE(ESITI_QUESTIONARI!N2213:T2213,ESITI_QUESTIONARI!V2213:X2213,ESITI_QUESTIONARI!Z2213:AD2213,ESITI_QUESTIONARI!AF2213:AH2213,ESITI_QUESTIONARI!AJ2213:AL2213,ESITI_QUESTIONARI!AN2213,ESITI_QUESTIONARI!AQ2213)),"NON RISPONDE",AVERAGE(ESITI_QUESTIONARI!N2213:T2213,ESITI_QUESTIONARI!V2213:X2213,ESITI_QUESTIONARI!Z2213:AD2213,ESITI_QUESTIONARI!AF2213:AH2213,ESITI_QUESTIONARI!AJ2213:AL2213,ESITI_QUESTIONARI!AN2213,ESITI_QUESTIONARI!AQ2213)))</f>
        <v/>
      </c>
    </row>
    <row r="2214" spans="1:8">
      <c r="A2214" t="str">
        <f>IF(ESITI_QUESTIONARI!A2214="","",TRIM(ESITI_QUESTIONARI!A2214))</f>
        <v/>
      </c>
      <c r="B2214" t="str">
        <f t="shared" si="35"/>
        <v/>
      </c>
      <c r="C2214" t="str">
        <f>IF(ESITI_QUESTIONARI!C2214="","",TRIM(ESITI_QUESTIONARI!C2214))</f>
        <v/>
      </c>
      <c r="D2214" t="str">
        <f>IFERROR(UPPER(TRIM(ESITI_QUESTIONARI!U2214)),"")</f>
        <v/>
      </c>
      <c r="E2214" t="str">
        <f>IFERROR(UPPER(TRIM(ESITI_QUESTIONARI!Y2214)),"")</f>
        <v/>
      </c>
      <c r="F2214" t="str">
        <f>IFERROR(UPPER(TRIM(ESITI_QUESTIONARI!AE2214)),"")</f>
        <v/>
      </c>
      <c r="G2214" t="str">
        <f>IFERROR(UPPER(TRIM(ESITI_QUESTIONARI!AI2214)),"")</f>
        <v/>
      </c>
      <c r="H2214" s="8" t="str">
        <f>IF(C2214="","",IF(ISERROR(AVERAGE(ESITI_QUESTIONARI!N2214:T2214,ESITI_QUESTIONARI!V2214:X2214,ESITI_QUESTIONARI!Z2214:AD2214,ESITI_QUESTIONARI!AF2214:AH2214,ESITI_QUESTIONARI!AJ2214:AL2214,ESITI_QUESTIONARI!AN2214,ESITI_QUESTIONARI!AQ2214)),"NON RISPONDE",AVERAGE(ESITI_QUESTIONARI!N2214:T2214,ESITI_QUESTIONARI!V2214:X2214,ESITI_QUESTIONARI!Z2214:AD2214,ESITI_QUESTIONARI!AF2214:AH2214,ESITI_QUESTIONARI!AJ2214:AL2214,ESITI_QUESTIONARI!AN2214,ESITI_QUESTIONARI!AQ2214)))</f>
        <v/>
      </c>
    </row>
    <row r="2215" spans="1:8">
      <c r="A2215" t="str">
        <f>IF(ESITI_QUESTIONARI!A2215="","",TRIM(ESITI_QUESTIONARI!A2215))</f>
        <v/>
      </c>
      <c r="B2215" t="str">
        <f t="shared" si="35"/>
        <v/>
      </c>
      <c r="C2215" t="str">
        <f>IF(ESITI_QUESTIONARI!C2215="","",TRIM(ESITI_QUESTIONARI!C2215))</f>
        <v/>
      </c>
      <c r="D2215" t="str">
        <f>IFERROR(UPPER(TRIM(ESITI_QUESTIONARI!U2215)),"")</f>
        <v/>
      </c>
      <c r="E2215" t="str">
        <f>IFERROR(UPPER(TRIM(ESITI_QUESTIONARI!Y2215)),"")</f>
        <v/>
      </c>
      <c r="F2215" t="str">
        <f>IFERROR(UPPER(TRIM(ESITI_QUESTIONARI!AE2215)),"")</f>
        <v/>
      </c>
      <c r="G2215" t="str">
        <f>IFERROR(UPPER(TRIM(ESITI_QUESTIONARI!AI2215)),"")</f>
        <v/>
      </c>
      <c r="H2215" s="8" t="str">
        <f>IF(C2215="","",IF(ISERROR(AVERAGE(ESITI_QUESTIONARI!N2215:T2215,ESITI_QUESTIONARI!V2215:X2215,ESITI_QUESTIONARI!Z2215:AD2215,ESITI_QUESTIONARI!AF2215:AH2215,ESITI_QUESTIONARI!AJ2215:AL2215,ESITI_QUESTIONARI!AN2215,ESITI_QUESTIONARI!AQ2215)),"NON RISPONDE",AVERAGE(ESITI_QUESTIONARI!N2215:T2215,ESITI_QUESTIONARI!V2215:X2215,ESITI_QUESTIONARI!Z2215:AD2215,ESITI_QUESTIONARI!AF2215:AH2215,ESITI_QUESTIONARI!AJ2215:AL2215,ESITI_QUESTIONARI!AN2215,ESITI_QUESTIONARI!AQ2215)))</f>
        <v/>
      </c>
    </row>
    <row r="2216" spans="1:8">
      <c r="A2216" t="str">
        <f>IF(ESITI_QUESTIONARI!A2216="","",TRIM(ESITI_QUESTIONARI!A2216))</f>
        <v/>
      </c>
      <c r="B2216" t="str">
        <f t="shared" si="35"/>
        <v/>
      </c>
      <c r="C2216" t="str">
        <f>IF(ESITI_QUESTIONARI!C2216="","",TRIM(ESITI_QUESTIONARI!C2216))</f>
        <v/>
      </c>
      <c r="D2216" t="str">
        <f>IFERROR(UPPER(TRIM(ESITI_QUESTIONARI!U2216)),"")</f>
        <v/>
      </c>
      <c r="E2216" t="str">
        <f>IFERROR(UPPER(TRIM(ESITI_QUESTIONARI!Y2216)),"")</f>
        <v/>
      </c>
      <c r="F2216" t="str">
        <f>IFERROR(UPPER(TRIM(ESITI_QUESTIONARI!AE2216)),"")</f>
        <v/>
      </c>
      <c r="G2216" t="str">
        <f>IFERROR(UPPER(TRIM(ESITI_QUESTIONARI!AI2216)),"")</f>
        <v/>
      </c>
      <c r="H2216" s="8" t="str">
        <f>IF(C2216="","",IF(ISERROR(AVERAGE(ESITI_QUESTIONARI!N2216:T2216,ESITI_QUESTIONARI!V2216:X2216,ESITI_QUESTIONARI!Z2216:AD2216,ESITI_QUESTIONARI!AF2216:AH2216,ESITI_QUESTIONARI!AJ2216:AL2216,ESITI_QUESTIONARI!AN2216,ESITI_QUESTIONARI!AQ2216)),"NON RISPONDE",AVERAGE(ESITI_QUESTIONARI!N2216:T2216,ESITI_QUESTIONARI!V2216:X2216,ESITI_QUESTIONARI!Z2216:AD2216,ESITI_QUESTIONARI!AF2216:AH2216,ESITI_QUESTIONARI!AJ2216:AL2216,ESITI_QUESTIONARI!AN2216,ESITI_QUESTIONARI!AQ2216)))</f>
        <v/>
      </c>
    </row>
    <row r="2217" spans="1:8">
      <c r="A2217" t="str">
        <f>IF(ESITI_QUESTIONARI!A2217="","",TRIM(ESITI_QUESTIONARI!A2217))</f>
        <v/>
      </c>
      <c r="B2217" t="str">
        <f t="shared" si="35"/>
        <v/>
      </c>
      <c r="C2217" t="str">
        <f>IF(ESITI_QUESTIONARI!C2217="","",TRIM(ESITI_QUESTIONARI!C2217))</f>
        <v/>
      </c>
      <c r="D2217" t="str">
        <f>IFERROR(UPPER(TRIM(ESITI_QUESTIONARI!U2217)),"")</f>
        <v/>
      </c>
      <c r="E2217" t="str">
        <f>IFERROR(UPPER(TRIM(ESITI_QUESTIONARI!Y2217)),"")</f>
        <v/>
      </c>
      <c r="F2217" t="str">
        <f>IFERROR(UPPER(TRIM(ESITI_QUESTIONARI!AE2217)),"")</f>
        <v/>
      </c>
      <c r="G2217" t="str">
        <f>IFERROR(UPPER(TRIM(ESITI_QUESTIONARI!AI2217)),"")</f>
        <v/>
      </c>
      <c r="H2217" s="8" t="str">
        <f>IF(C2217="","",IF(ISERROR(AVERAGE(ESITI_QUESTIONARI!N2217:T2217,ESITI_QUESTIONARI!V2217:X2217,ESITI_QUESTIONARI!Z2217:AD2217,ESITI_QUESTIONARI!AF2217:AH2217,ESITI_QUESTIONARI!AJ2217:AL2217,ESITI_QUESTIONARI!AN2217,ESITI_QUESTIONARI!AQ2217)),"NON RISPONDE",AVERAGE(ESITI_QUESTIONARI!N2217:T2217,ESITI_QUESTIONARI!V2217:X2217,ESITI_QUESTIONARI!Z2217:AD2217,ESITI_QUESTIONARI!AF2217:AH2217,ESITI_QUESTIONARI!AJ2217:AL2217,ESITI_QUESTIONARI!AN2217,ESITI_QUESTIONARI!AQ2217)))</f>
        <v/>
      </c>
    </row>
    <row r="2218" spans="1:8">
      <c r="A2218" t="str">
        <f>IF(ESITI_QUESTIONARI!A2218="","",TRIM(ESITI_QUESTIONARI!A2218))</f>
        <v/>
      </c>
      <c r="B2218" t="str">
        <f t="shared" si="35"/>
        <v/>
      </c>
      <c r="C2218" t="str">
        <f>IF(ESITI_QUESTIONARI!C2218="","",TRIM(ESITI_QUESTIONARI!C2218))</f>
        <v/>
      </c>
      <c r="D2218" t="str">
        <f>IFERROR(UPPER(TRIM(ESITI_QUESTIONARI!U2218)),"")</f>
        <v/>
      </c>
      <c r="E2218" t="str">
        <f>IFERROR(UPPER(TRIM(ESITI_QUESTIONARI!Y2218)),"")</f>
        <v/>
      </c>
      <c r="F2218" t="str">
        <f>IFERROR(UPPER(TRIM(ESITI_QUESTIONARI!AE2218)),"")</f>
        <v/>
      </c>
      <c r="G2218" t="str">
        <f>IFERROR(UPPER(TRIM(ESITI_QUESTIONARI!AI2218)),"")</f>
        <v/>
      </c>
      <c r="H2218" s="8" t="str">
        <f>IF(C2218="","",IF(ISERROR(AVERAGE(ESITI_QUESTIONARI!N2218:T2218,ESITI_QUESTIONARI!V2218:X2218,ESITI_QUESTIONARI!Z2218:AD2218,ESITI_QUESTIONARI!AF2218:AH2218,ESITI_QUESTIONARI!AJ2218:AL2218,ESITI_QUESTIONARI!AN2218,ESITI_QUESTIONARI!AQ2218)),"NON RISPONDE",AVERAGE(ESITI_QUESTIONARI!N2218:T2218,ESITI_QUESTIONARI!V2218:X2218,ESITI_QUESTIONARI!Z2218:AD2218,ESITI_QUESTIONARI!AF2218:AH2218,ESITI_QUESTIONARI!AJ2218:AL2218,ESITI_QUESTIONARI!AN2218,ESITI_QUESTIONARI!AQ2218)))</f>
        <v/>
      </c>
    </row>
    <row r="2219" spans="1:8">
      <c r="A2219" t="str">
        <f>IF(ESITI_QUESTIONARI!A2219="","",TRIM(ESITI_QUESTIONARI!A2219))</f>
        <v/>
      </c>
      <c r="B2219" t="str">
        <f t="shared" si="35"/>
        <v/>
      </c>
      <c r="C2219" t="str">
        <f>IF(ESITI_QUESTIONARI!C2219="","",TRIM(ESITI_QUESTIONARI!C2219))</f>
        <v/>
      </c>
      <c r="D2219" t="str">
        <f>IFERROR(UPPER(TRIM(ESITI_QUESTIONARI!U2219)),"")</f>
        <v/>
      </c>
      <c r="E2219" t="str">
        <f>IFERROR(UPPER(TRIM(ESITI_QUESTIONARI!Y2219)),"")</f>
        <v/>
      </c>
      <c r="F2219" t="str">
        <f>IFERROR(UPPER(TRIM(ESITI_QUESTIONARI!AE2219)),"")</f>
        <v/>
      </c>
      <c r="G2219" t="str">
        <f>IFERROR(UPPER(TRIM(ESITI_QUESTIONARI!AI2219)),"")</f>
        <v/>
      </c>
      <c r="H2219" s="8" t="str">
        <f>IF(C2219="","",IF(ISERROR(AVERAGE(ESITI_QUESTIONARI!N2219:T2219,ESITI_QUESTIONARI!V2219:X2219,ESITI_QUESTIONARI!Z2219:AD2219,ESITI_QUESTIONARI!AF2219:AH2219,ESITI_QUESTIONARI!AJ2219:AL2219,ESITI_QUESTIONARI!AN2219,ESITI_QUESTIONARI!AQ2219)),"NON RISPONDE",AVERAGE(ESITI_QUESTIONARI!N2219:T2219,ESITI_QUESTIONARI!V2219:X2219,ESITI_QUESTIONARI!Z2219:AD2219,ESITI_QUESTIONARI!AF2219:AH2219,ESITI_QUESTIONARI!AJ2219:AL2219,ESITI_QUESTIONARI!AN2219,ESITI_QUESTIONARI!AQ2219)))</f>
        <v/>
      </c>
    </row>
    <row r="2220" spans="1:8">
      <c r="A2220" t="str">
        <f>IF(ESITI_QUESTIONARI!A2220="","",TRIM(ESITI_QUESTIONARI!A2220))</f>
        <v/>
      </c>
      <c r="B2220" t="str">
        <f t="shared" si="35"/>
        <v/>
      </c>
      <c r="C2220" t="str">
        <f>IF(ESITI_QUESTIONARI!C2220="","",TRIM(ESITI_QUESTIONARI!C2220))</f>
        <v/>
      </c>
      <c r="D2220" t="str">
        <f>IFERROR(UPPER(TRIM(ESITI_QUESTIONARI!U2220)),"")</f>
        <v/>
      </c>
      <c r="E2220" t="str">
        <f>IFERROR(UPPER(TRIM(ESITI_QUESTIONARI!Y2220)),"")</f>
        <v/>
      </c>
      <c r="F2220" t="str">
        <f>IFERROR(UPPER(TRIM(ESITI_QUESTIONARI!AE2220)),"")</f>
        <v/>
      </c>
      <c r="G2220" t="str">
        <f>IFERROR(UPPER(TRIM(ESITI_QUESTIONARI!AI2220)),"")</f>
        <v/>
      </c>
      <c r="H2220" s="8" t="str">
        <f>IF(C2220="","",IF(ISERROR(AVERAGE(ESITI_QUESTIONARI!N2220:T2220,ESITI_QUESTIONARI!V2220:X2220,ESITI_QUESTIONARI!Z2220:AD2220,ESITI_QUESTIONARI!AF2220:AH2220,ESITI_QUESTIONARI!AJ2220:AL2220,ESITI_QUESTIONARI!AN2220,ESITI_QUESTIONARI!AQ2220)),"NON RISPONDE",AVERAGE(ESITI_QUESTIONARI!N2220:T2220,ESITI_QUESTIONARI!V2220:X2220,ESITI_QUESTIONARI!Z2220:AD2220,ESITI_QUESTIONARI!AF2220:AH2220,ESITI_QUESTIONARI!AJ2220:AL2220,ESITI_QUESTIONARI!AN2220,ESITI_QUESTIONARI!AQ2220)))</f>
        <v/>
      </c>
    </row>
    <row r="2221" spans="1:8">
      <c r="A2221" t="str">
        <f>IF(ESITI_QUESTIONARI!A2221="","",TRIM(ESITI_QUESTIONARI!A2221))</f>
        <v/>
      </c>
      <c r="B2221" t="str">
        <f t="shared" si="35"/>
        <v/>
      </c>
      <c r="C2221" t="str">
        <f>IF(ESITI_QUESTIONARI!C2221="","",TRIM(ESITI_QUESTIONARI!C2221))</f>
        <v/>
      </c>
      <c r="D2221" t="str">
        <f>IFERROR(UPPER(TRIM(ESITI_QUESTIONARI!U2221)),"")</f>
        <v/>
      </c>
      <c r="E2221" t="str">
        <f>IFERROR(UPPER(TRIM(ESITI_QUESTIONARI!Y2221)),"")</f>
        <v/>
      </c>
      <c r="F2221" t="str">
        <f>IFERROR(UPPER(TRIM(ESITI_QUESTIONARI!AE2221)),"")</f>
        <v/>
      </c>
      <c r="G2221" t="str">
        <f>IFERROR(UPPER(TRIM(ESITI_QUESTIONARI!AI2221)),"")</f>
        <v/>
      </c>
      <c r="H2221" s="8" t="str">
        <f>IF(C2221="","",IF(ISERROR(AVERAGE(ESITI_QUESTIONARI!N2221:T2221,ESITI_QUESTIONARI!V2221:X2221,ESITI_QUESTIONARI!Z2221:AD2221,ESITI_QUESTIONARI!AF2221:AH2221,ESITI_QUESTIONARI!AJ2221:AL2221,ESITI_QUESTIONARI!AN2221,ESITI_QUESTIONARI!AQ2221)),"NON RISPONDE",AVERAGE(ESITI_QUESTIONARI!N2221:T2221,ESITI_QUESTIONARI!V2221:X2221,ESITI_QUESTIONARI!Z2221:AD2221,ESITI_QUESTIONARI!AF2221:AH2221,ESITI_QUESTIONARI!AJ2221:AL2221,ESITI_QUESTIONARI!AN2221,ESITI_QUESTIONARI!AQ2221)))</f>
        <v/>
      </c>
    </row>
    <row r="2222" spans="1:8">
      <c r="A2222" t="str">
        <f>IF(ESITI_QUESTIONARI!A2222="","",TRIM(ESITI_QUESTIONARI!A2222))</f>
        <v/>
      </c>
      <c r="B2222" t="str">
        <f t="shared" si="35"/>
        <v/>
      </c>
      <c r="C2222" t="str">
        <f>IF(ESITI_QUESTIONARI!C2222="","",TRIM(ESITI_QUESTIONARI!C2222))</f>
        <v/>
      </c>
      <c r="D2222" t="str">
        <f>IFERROR(UPPER(TRIM(ESITI_QUESTIONARI!U2222)),"")</f>
        <v/>
      </c>
      <c r="E2222" t="str">
        <f>IFERROR(UPPER(TRIM(ESITI_QUESTIONARI!Y2222)),"")</f>
        <v/>
      </c>
      <c r="F2222" t="str">
        <f>IFERROR(UPPER(TRIM(ESITI_QUESTIONARI!AE2222)),"")</f>
        <v/>
      </c>
      <c r="G2222" t="str">
        <f>IFERROR(UPPER(TRIM(ESITI_QUESTIONARI!AI2222)),"")</f>
        <v/>
      </c>
      <c r="H2222" s="8" t="str">
        <f>IF(C2222="","",IF(ISERROR(AVERAGE(ESITI_QUESTIONARI!N2222:T2222,ESITI_QUESTIONARI!V2222:X2222,ESITI_QUESTIONARI!Z2222:AD2222,ESITI_QUESTIONARI!AF2222:AH2222,ESITI_QUESTIONARI!AJ2222:AL2222,ESITI_QUESTIONARI!AN2222,ESITI_QUESTIONARI!AQ2222)),"NON RISPONDE",AVERAGE(ESITI_QUESTIONARI!N2222:T2222,ESITI_QUESTIONARI!V2222:X2222,ESITI_QUESTIONARI!Z2222:AD2222,ESITI_QUESTIONARI!AF2222:AH2222,ESITI_QUESTIONARI!AJ2222:AL2222,ESITI_QUESTIONARI!AN2222,ESITI_QUESTIONARI!AQ2222)))</f>
        <v/>
      </c>
    </row>
    <row r="2223" spans="1:8">
      <c r="A2223" t="str">
        <f>IF(ESITI_QUESTIONARI!A2223="","",TRIM(ESITI_QUESTIONARI!A2223))</f>
        <v/>
      </c>
      <c r="B2223" t="str">
        <f t="shared" si="35"/>
        <v/>
      </c>
      <c r="C2223" t="str">
        <f>IF(ESITI_QUESTIONARI!C2223="","",TRIM(ESITI_QUESTIONARI!C2223))</f>
        <v/>
      </c>
      <c r="D2223" t="str">
        <f>IFERROR(UPPER(TRIM(ESITI_QUESTIONARI!U2223)),"")</f>
        <v/>
      </c>
      <c r="E2223" t="str">
        <f>IFERROR(UPPER(TRIM(ESITI_QUESTIONARI!Y2223)),"")</f>
        <v/>
      </c>
      <c r="F2223" t="str">
        <f>IFERROR(UPPER(TRIM(ESITI_QUESTIONARI!AE2223)),"")</f>
        <v/>
      </c>
      <c r="G2223" t="str">
        <f>IFERROR(UPPER(TRIM(ESITI_QUESTIONARI!AI2223)),"")</f>
        <v/>
      </c>
      <c r="H2223" s="8" t="str">
        <f>IF(C2223="","",IF(ISERROR(AVERAGE(ESITI_QUESTIONARI!N2223:T2223,ESITI_QUESTIONARI!V2223:X2223,ESITI_QUESTIONARI!Z2223:AD2223,ESITI_QUESTIONARI!AF2223:AH2223,ESITI_QUESTIONARI!AJ2223:AL2223,ESITI_QUESTIONARI!AN2223,ESITI_QUESTIONARI!AQ2223)),"NON RISPONDE",AVERAGE(ESITI_QUESTIONARI!N2223:T2223,ESITI_QUESTIONARI!V2223:X2223,ESITI_QUESTIONARI!Z2223:AD2223,ESITI_QUESTIONARI!AF2223:AH2223,ESITI_QUESTIONARI!AJ2223:AL2223,ESITI_QUESTIONARI!AN2223,ESITI_QUESTIONARI!AQ2223)))</f>
        <v/>
      </c>
    </row>
    <row r="2224" spans="1:8">
      <c r="A2224" t="str">
        <f>IF(ESITI_QUESTIONARI!A2224="","",TRIM(ESITI_QUESTIONARI!A2224))</f>
        <v/>
      </c>
      <c r="B2224" t="str">
        <f t="shared" si="35"/>
        <v/>
      </c>
      <c r="C2224" t="str">
        <f>IF(ESITI_QUESTIONARI!C2224="","",TRIM(ESITI_QUESTIONARI!C2224))</f>
        <v/>
      </c>
      <c r="D2224" t="str">
        <f>IFERROR(UPPER(TRIM(ESITI_QUESTIONARI!U2224)),"")</f>
        <v/>
      </c>
      <c r="E2224" t="str">
        <f>IFERROR(UPPER(TRIM(ESITI_QUESTIONARI!Y2224)),"")</f>
        <v/>
      </c>
      <c r="F2224" t="str">
        <f>IFERROR(UPPER(TRIM(ESITI_QUESTIONARI!AE2224)),"")</f>
        <v/>
      </c>
      <c r="G2224" t="str">
        <f>IFERROR(UPPER(TRIM(ESITI_QUESTIONARI!AI2224)),"")</f>
        <v/>
      </c>
      <c r="H2224" s="8" t="str">
        <f>IF(C2224="","",IF(ISERROR(AVERAGE(ESITI_QUESTIONARI!N2224:T2224,ESITI_QUESTIONARI!V2224:X2224,ESITI_QUESTIONARI!Z2224:AD2224,ESITI_QUESTIONARI!AF2224:AH2224,ESITI_QUESTIONARI!AJ2224:AL2224,ESITI_QUESTIONARI!AN2224,ESITI_QUESTIONARI!AQ2224)),"NON RISPONDE",AVERAGE(ESITI_QUESTIONARI!N2224:T2224,ESITI_QUESTIONARI!V2224:X2224,ESITI_QUESTIONARI!Z2224:AD2224,ESITI_QUESTIONARI!AF2224:AH2224,ESITI_QUESTIONARI!AJ2224:AL2224,ESITI_QUESTIONARI!AN2224,ESITI_QUESTIONARI!AQ2224)))</f>
        <v/>
      </c>
    </row>
    <row r="2225" spans="1:8">
      <c r="A2225" t="str">
        <f>IF(ESITI_QUESTIONARI!A2225="","",TRIM(ESITI_QUESTIONARI!A2225))</f>
        <v/>
      </c>
      <c r="B2225" t="str">
        <f t="shared" si="35"/>
        <v/>
      </c>
      <c r="C2225" t="str">
        <f>IF(ESITI_QUESTIONARI!C2225="","",TRIM(ESITI_QUESTIONARI!C2225))</f>
        <v/>
      </c>
      <c r="D2225" t="str">
        <f>IFERROR(UPPER(TRIM(ESITI_QUESTIONARI!U2225)),"")</f>
        <v/>
      </c>
      <c r="E2225" t="str">
        <f>IFERROR(UPPER(TRIM(ESITI_QUESTIONARI!Y2225)),"")</f>
        <v/>
      </c>
      <c r="F2225" t="str">
        <f>IFERROR(UPPER(TRIM(ESITI_QUESTIONARI!AE2225)),"")</f>
        <v/>
      </c>
      <c r="G2225" t="str">
        <f>IFERROR(UPPER(TRIM(ESITI_QUESTIONARI!AI2225)),"")</f>
        <v/>
      </c>
      <c r="H2225" s="8" t="str">
        <f>IF(C2225="","",IF(ISERROR(AVERAGE(ESITI_QUESTIONARI!N2225:T2225,ESITI_QUESTIONARI!V2225:X2225,ESITI_QUESTIONARI!Z2225:AD2225,ESITI_QUESTIONARI!AF2225:AH2225,ESITI_QUESTIONARI!AJ2225:AL2225,ESITI_QUESTIONARI!AN2225,ESITI_QUESTIONARI!AQ2225)),"NON RISPONDE",AVERAGE(ESITI_QUESTIONARI!N2225:T2225,ESITI_QUESTIONARI!V2225:X2225,ESITI_QUESTIONARI!Z2225:AD2225,ESITI_QUESTIONARI!AF2225:AH2225,ESITI_QUESTIONARI!AJ2225:AL2225,ESITI_QUESTIONARI!AN2225,ESITI_QUESTIONARI!AQ2225)))</f>
        <v/>
      </c>
    </row>
    <row r="2226" spans="1:8">
      <c r="A2226" t="str">
        <f>IF(ESITI_QUESTIONARI!A2226="","",TRIM(ESITI_QUESTIONARI!A2226))</f>
        <v/>
      </c>
      <c r="B2226" t="str">
        <f t="shared" si="35"/>
        <v/>
      </c>
      <c r="C2226" t="str">
        <f>IF(ESITI_QUESTIONARI!C2226="","",TRIM(ESITI_QUESTIONARI!C2226))</f>
        <v/>
      </c>
      <c r="D2226" t="str">
        <f>IFERROR(UPPER(TRIM(ESITI_QUESTIONARI!U2226)),"")</f>
        <v/>
      </c>
      <c r="E2226" t="str">
        <f>IFERROR(UPPER(TRIM(ESITI_QUESTIONARI!Y2226)),"")</f>
        <v/>
      </c>
      <c r="F2226" t="str">
        <f>IFERROR(UPPER(TRIM(ESITI_QUESTIONARI!AE2226)),"")</f>
        <v/>
      </c>
      <c r="G2226" t="str">
        <f>IFERROR(UPPER(TRIM(ESITI_QUESTIONARI!AI2226)),"")</f>
        <v/>
      </c>
      <c r="H2226" s="8" t="str">
        <f>IF(C2226="","",IF(ISERROR(AVERAGE(ESITI_QUESTIONARI!N2226:T2226,ESITI_QUESTIONARI!V2226:X2226,ESITI_QUESTIONARI!Z2226:AD2226,ESITI_QUESTIONARI!AF2226:AH2226,ESITI_QUESTIONARI!AJ2226:AL2226,ESITI_QUESTIONARI!AN2226,ESITI_QUESTIONARI!AQ2226)),"NON RISPONDE",AVERAGE(ESITI_QUESTIONARI!N2226:T2226,ESITI_QUESTIONARI!V2226:X2226,ESITI_QUESTIONARI!Z2226:AD2226,ESITI_QUESTIONARI!AF2226:AH2226,ESITI_QUESTIONARI!AJ2226:AL2226,ESITI_QUESTIONARI!AN2226,ESITI_QUESTIONARI!AQ2226)))</f>
        <v/>
      </c>
    </row>
    <row r="2227" spans="1:8">
      <c r="A2227" t="str">
        <f>IF(ESITI_QUESTIONARI!A2227="","",TRIM(ESITI_QUESTIONARI!A2227))</f>
        <v/>
      </c>
      <c r="B2227" t="str">
        <f t="shared" si="35"/>
        <v/>
      </c>
      <c r="C2227" t="str">
        <f>IF(ESITI_QUESTIONARI!C2227="","",TRIM(ESITI_QUESTIONARI!C2227))</f>
        <v/>
      </c>
      <c r="D2227" t="str">
        <f>IFERROR(UPPER(TRIM(ESITI_QUESTIONARI!U2227)),"")</f>
        <v/>
      </c>
      <c r="E2227" t="str">
        <f>IFERROR(UPPER(TRIM(ESITI_QUESTIONARI!Y2227)),"")</f>
        <v/>
      </c>
      <c r="F2227" t="str">
        <f>IFERROR(UPPER(TRIM(ESITI_QUESTIONARI!AE2227)),"")</f>
        <v/>
      </c>
      <c r="G2227" t="str">
        <f>IFERROR(UPPER(TRIM(ESITI_QUESTIONARI!AI2227)),"")</f>
        <v/>
      </c>
      <c r="H2227" s="8" t="str">
        <f>IF(C2227="","",IF(ISERROR(AVERAGE(ESITI_QUESTIONARI!N2227:T2227,ESITI_QUESTIONARI!V2227:X2227,ESITI_QUESTIONARI!Z2227:AD2227,ESITI_QUESTIONARI!AF2227:AH2227,ESITI_QUESTIONARI!AJ2227:AL2227,ESITI_QUESTIONARI!AN2227,ESITI_QUESTIONARI!AQ2227)),"NON RISPONDE",AVERAGE(ESITI_QUESTIONARI!N2227:T2227,ESITI_QUESTIONARI!V2227:X2227,ESITI_QUESTIONARI!Z2227:AD2227,ESITI_QUESTIONARI!AF2227:AH2227,ESITI_QUESTIONARI!AJ2227:AL2227,ESITI_QUESTIONARI!AN2227,ESITI_QUESTIONARI!AQ2227)))</f>
        <v/>
      </c>
    </row>
    <row r="2228" spans="1:8">
      <c r="A2228" t="str">
        <f>IF(ESITI_QUESTIONARI!A2228="","",TRIM(ESITI_QUESTIONARI!A2228))</f>
        <v/>
      </c>
      <c r="B2228" t="str">
        <f t="shared" si="35"/>
        <v/>
      </c>
      <c r="C2228" t="str">
        <f>IF(ESITI_QUESTIONARI!C2228="","",TRIM(ESITI_QUESTIONARI!C2228))</f>
        <v/>
      </c>
      <c r="D2228" t="str">
        <f>IFERROR(UPPER(TRIM(ESITI_QUESTIONARI!U2228)),"")</f>
        <v/>
      </c>
      <c r="E2228" t="str">
        <f>IFERROR(UPPER(TRIM(ESITI_QUESTIONARI!Y2228)),"")</f>
        <v/>
      </c>
      <c r="F2228" t="str">
        <f>IFERROR(UPPER(TRIM(ESITI_QUESTIONARI!AE2228)),"")</f>
        <v/>
      </c>
      <c r="G2228" t="str">
        <f>IFERROR(UPPER(TRIM(ESITI_QUESTIONARI!AI2228)),"")</f>
        <v/>
      </c>
      <c r="H2228" s="8" t="str">
        <f>IF(C2228="","",IF(ISERROR(AVERAGE(ESITI_QUESTIONARI!N2228:T2228,ESITI_QUESTIONARI!V2228:X2228,ESITI_QUESTIONARI!Z2228:AD2228,ESITI_QUESTIONARI!AF2228:AH2228,ESITI_QUESTIONARI!AJ2228:AL2228,ESITI_QUESTIONARI!AN2228,ESITI_QUESTIONARI!AQ2228)),"NON RISPONDE",AVERAGE(ESITI_QUESTIONARI!N2228:T2228,ESITI_QUESTIONARI!V2228:X2228,ESITI_QUESTIONARI!Z2228:AD2228,ESITI_QUESTIONARI!AF2228:AH2228,ESITI_QUESTIONARI!AJ2228:AL2228,ESITI_QUESTIONARI!AN2228,ESITI_QUESTIONARI!AQ2228)))</f>
        <v/>
      </c>
    </row>
    <row r="2229" spans="1:8">
      <c r="A2229" t="str">
        <f>IF(ESITI_QUESTIONARI!A2229="","",TRIM(ESITI_QUESTIONARI!A2229))</f>
        <v/>
      </c>
      <c r="B2229" t="str">
        <f t="shared" si="35"/>
        <v/>
      </c>
      <c r="C2229" t="str">
        <f>IF(ESITI_QUESTIONARI!C2229="","",TRIM(ESITI_QUESTIONARI!C2229))</f>
        <v/>
      </c>
      <c r="D2229" t="str">
        <f>IFERROR(UPPER(TRIM(ESITI_QUESTIONARI!U2229)),"")</f>
        <v/>
      </c>
      <c r="E2229" t="str">
        <f>IFERROR(UPPER(TRIM(ESITI_QUESTIONARI!Y2229)),"")</f>
        <v/>
      </c>
      <c r="F2229" t="str">
        <f>IFERROR(UPPER(TRIM(ESITI_QUESTIONARI!AE2229)),"")</f>
        <v/>
      </c>
      <c r="G2229" t="str">
        <f>IFERROR(UPPER(TRIM(ESITI_QUESTIONARI!AI2229)),"")</f>
        <v/>
      </c>
      <c r="H2229" s="8" t="str">
        <f>IF(C2229="","",IF(ISERROR(AVERAGE(ESITI_QUESTIONARI!N2229:T2229,ESITI_QUESTIONARI!V2229:X2229,ESITI_QUESTIONARI!Z2229:AD2229,ESITI_QUESTIONARI!AF2229:AH2229,ESITI_QUESTIONARI!AJ2229:AL2229,ESITI_QUESTIONARI!AN2229,ESITI_QUESTIONARI!AQ2229)),"NON RISPONDE",AVERAGE(ESITI_QUESTIONARI!N2229:T2229,ESITI_QUESTIONARI!V2229:X2229,ESITI_QUESTIONARI!Z2229:AD2229,ESITI_QUESTIONARI!AF2229:AH2229,ESITI_QUESTIONARI!AJ2229:AL2229,ESITI_QUESTIONARI!AN2229,ESITI_QUESTIONARI!AQ2229)))</f>
        <v/>
      </c>
    </row>
    <row r="2230" spans="1:8">
      <c r="A2230" t="str">
        <f>IF(ESITI_QUESTIONARI!A2230="","",TRIM(ESITI_QUESTIONARI!A2230))</f>
        <v/>
      </c>
      <c r="B2230" t="str">
        <f t="shared" si="35"/>
        <v/>
      </c>
      <c r="C2230" t="str">
        <f>IF(ESITI_QUESTIONARI!C2230="","",TRIM(ESITI_QUESTIONARI!C2230))</f>
        <v/>
      </c>
      <c r="D2230" t="str">
        <f>IFERROR(UPPER(TRIM(ESITI_QUESTIONARI!U2230)),"")</f>
        <v/>
      </c>
      <c r="E2230" t="str">
        <f>IFERROR(UPPER(TRIM(ESITI_QUESTIONARI!Y2230)),"")</f>
        <v/>
      </c>
      <c r="F2230" t="str">
        <f>IFERROR(UPPER(TRIM(ESITI_QUESTIONARI!AE2230)),"")</f>
        <v/>
      </c>
      <c r="G2230" t="str">
        <f>IFERROR(UPPER(TRIM(ESITI_QUESTIONARI!AI2230)),"")</f>
        <v/>
      </c>
      <c r="H2230" s="8" t="str">
        <f>IF(C2230="","",IF(ISERROR(AVERAGE(ESITI_QUESTIONARI!N2230:T2230,ESITI_QUESTIONARI!V2230:X2230,ESITI_QUESTIONARI!Z2230:AD2230,ESITI_QUESTIONARI!AF2230:AH2230,ESITI_QUESTIONARI!AJ2230:AL2230,ESITI_QUESTIONARI!AN2230,ESITI_QUESTIONARI!AQ2230)),"NON RISPONDE",AVERAGE(ESITI_QUESTIONARI!N2230:T2230,ESITI_QUESTIONARI!V2230:X2230,ESITI_QUESTIONARI!Z2230:AD2230,ESITI_QUESTIONARI!AF2230:AH2230,ESITI_QUESTIONARI!AJ2230:AL2230,ESITI_QUESTIONARI!AN2230,ESITI_QUESTIONARI!AQ2230)))</f>
        <v/>
      </c>
    </row>
    <row r="2231" spans="1:8">
      <c r="A2231" t="str">
        <f>IF(ESITI_QUESTIONARI!A2231="","",TRIM(ESITI_QUESTIONARI!A2231))</f>
        <v/>
      </c>
      <c r="B2231" t="str">
        <f t="shared" si="35"/>
        <v/>
      </c>
      <c r="C2231" t="str">
        <f>IF(ESITI_QUESTIONARI!C2231="","",TRIM(ESITI_QUESTIONARI!C2231))</f>
        <v/>
      </c>
      <c r="D2231" t="str">
        <f>IFERROR(UPPER(TRIM(ESITI_QUESTIONARI!U2231)),"")</f>
        <v/>
      </c>
      <c r="E2231" t="str">
        <f>IFERROR(UPPER(TRIM(ESITI_QUESTIONARI!Y2231)),"")</f>
        <v/>
      </c>
      <c r="F2231" t="str">
        <f>IFERROR(UPPER(TRIM(ESITI_QUESTIONARI!AE2231)),"")</f>
        <v/>
      </c>
      <c r="G2231" t="str">
        <f>IFERROR(UPPER(TRIM(ESITI_QUESTIONARI!AI2231)),"")</f>
        <v/>
      </c>
      <c r="H2231" s="8" t="str">
        <f>IF(C2231="","",IF(ISERROR(AVERAGE(ESITI_QUESTIONARI!N2231:T2231,ESITI_QUESTIONARI!V2231:X2231,ESITI_QUESTIONARI!Z2231:AD2231,ESITI_QUESTIONARI!AF2231:AH2231,ESITI_QUESTIONARI!AJ2231:AL2231,ESITI_QUESTIONARI!AN2231,ESITI_QUESTIONARI!AQ2231)),"NON RISPONDE",AVERAGE(ESITI_QUESTIONARI!N2231:T2231,ESITI_QUESTIONARI!V2231:X2231,ESITI_QUESTIONARI!Z2231:AD2231,ESITI_QUESTIONARI!AF2231:AH2231,ESITI_QUESTIONARI!AJ2231:AL2231,ESITI_QUESTIONARI!AN2231,ESITI_QUESTIONARI!AQ2231)))</f>
        <v/>
      </c>
    </row>
    <row r="2232" spans="1:8">
      <c r="A2232" t="str">
        <f>IF(ESITI_QUESTIONARI!A2232="","",TRIM(ESITI_QUESTIONARI!A2232))</f>
        <v/>
      </c>
      <c r="B2232" t="str">
        <f t="shared" si="35"/>
        <v/>
      </c>
      <c r="C2232" t="str">
        <f>IF(ESITI_QUESTIONARI!C2232="","",TRIM(ESITI_QUESTIONARI!C2232))</f>
        <v/>
      </c>
      <c r="D2232" t="str">
        <f>IFERROR(UPPER(TRIM(ESITI_QUESTIONARI!U2232)),"")</f>
        <v/>
      </c>
      <c r="E2232" t="str">
        <f>IFERROR(UPPER(TRIM(ESITI_QUESTIONARI!Y2232)),"")</f>
        <v/>
      </c>
      <c r="F2232" t="str">
        <f>IFERROR(UPPER(TRIM(ESITI_QUESTIONARI!AE2232)),"")</f>
        <v/>
      </c>
      <c r="G2232" t="str">
        <f>IFERROR(UPPER(TRIM(ESITI_QUESTIONARI!AI2232)),"")</f>
        <v/>
      </c>
      <c r="H2232" s="8" t="str">
        <f>IF(C2232="","",IF(ISERROR(AVERAGE(ESITI_QUESTIONARI!N2232:T2232,ESITI_QUESTIONARI!V2232:X2232,ESITI_QUESTIONARI!Z2232:AD2232,ESITI_QUESTIONARI!AF2232:AH2232,ESITI_QUESTIONARI!AJ2232:AL2232,ESITI_QUESTIONARI!AN2232,ESITI_QUESTIONARI!AQ2232)),"NON RISPONDE",AVERAGE(ESITI_QUESTIONARI!N2232:T2232,ESITI_QUESTIONARI!V2232:X2232,ESITI_QUESTIONARI!Z2232:AD2232,ESITI_QUESTIONARI!AF2232:AH2232,ESITI_QUESTIONARI!AJ2232:AL2232,ESITI_QUESTIONARI!AN2232,ESITI_QUESTIONARI!AQ2232)))</f>
        <v/>
      </c>
    </row>
    <row r="2233" spans="1:8">
      <c r="A2233" t="str">
        <f>IF(ESITI_QUESTIONARI!A2233="","",TRIM(ESITI_QUESTIONARI!A2233))</f>
        <v/>
      </c>
      <c r="B2233" t="str">
        <f t="shared" si="35"/>
        <v/>
      </c>
      <c r="C2233" t="str">
        <f>IF(ESITI_QUESTIONARI!C2233="","",TRIM(ESITI_QUESTIONARI!C2233))</f>
        <v/>
      </c>
      <c r="D2233" t="str">
        <f>IFERROR(UPPER(TRIM(ESITI_QUESTIONARI!U2233)),"")</f>
        <v/>
      </c>
      <c r="E2233" t="str">
        <f>IFERROR(UPPER(TRIM(ESITI_QUESTIONARI!Y2233)),"")</f>
        <v/>
      </c>
      <c r="F2233" t="str">
        <f>IFERROR(UPPER(TRIM(ESITI_QUESTIONARI!AE2233)),"")</f>
        <v/>
      </c>
      <c r="G2233" t="str">
        <f>IFERROR(UPPER(TRIM(ESITI_QUESTIONARI!AI2233)),"")</f>
        <v/>
      </c>
      <c r="H2233" s="8" t="str">
        <f>IF(C2233="","",IF(ISERROR(AVERAGE(ESITI_QUESTIONARI!N2233:T2233,ESITI_QUESTIONARI!V2233:X2233,ESITI_QUESTIONARI!Z2233:AD2233,ESITI_QUESTIONARI!AF2233:AH2233,ESITI_QUESTIONARI!AJ2233:AL2233,ESITI_QUESTIONARI!AN2233,ESITI_QUESTIONARI!AQ2233)),"NON RISPONDE",AVERAGE(ESITI_QUESTIONARI!N2233:T2233,ESITI_QUESTIONARI!V2233:X2233,ESITI_QUESTIONARI!Z2233:AD2233,ESITI_QUESTIONARI!AF2233:AH2233,ESITI_QUESTIONARI!AJ2233:AL2233,ESITI_QUESTIONARI!AN2233,ESITI_QUESTIONARI!AQ2233)))</f>
        <v/>
      </c>
    </row>
    <row r="2234" spans="1:8">
      <c r="A2234" t="str">
        <f>IF(ESITI_QUESTIONARI!A2234="","",TRIM(ESITI_QUESTIONARI!A2234))</f>
        <v/>
      </c>
      <c r="B2234" t="str">
        <f t="shared" si="35"/>
        <v/>
      </c>
      <c r="C2234" t="str">
        <f>IF(ESITI_QUESTIONARI!C2234="","",TRIM(ESITI_QUESTIONARI!C2234))</f>
        <v/>
      </c>
      <c r="D2234" t="str">
        <f>IFERROR(UPPER(TRIM(ESITI_QUESTIONARI!U2234)),"")</f>
        <v/>
      </c>
      <c r="E2234" t="str">
        <f>IFERROR(UPPER(TRIM(ESITI_QUESTIONARI!Y2234)),"")</f>
        <v/>
      </c>
      <c r="F2234" t="str">
        <f>IFERROR(UPPER(TRIM(ESITI_QUESTIONARI!AE2234)),"")</f>
        <v/>
      </c>
      <c r="G2234" t="str">
        <f>IFERROR(UPPER(TRIM(ESITI_QUESTIONARI!AI2234)),"")</f>
        <v/>
      </c>
      <c r="H2234" s="8" t="str">
        <f>IF(C2234="","",IF(ISERROR(AVERAGE(ESITI_QUESTIONARI!N2234:T2234,ESITI_QUESTIONARI!V2234:X2234,ESITI_QUESTIONARI!Z2234:AD2234,ESITI_QUESTIONARI!AF2234:AH2234,ESITI_QUESTIONARI!AJ2234:AL2234,ESITI_QUESTIONARI!AN2234,ESITI_QUESTIONARI!AQ2234)),"NON RISPONDE",AVERAGE(ESITI_QUESTIONARI!N2234:T2234,ESITI_QUESTIONARI!V2234:X2234,ESITI_QUESTIONARI!Z2234:AD2234,ESITI_QUESTIONARI!AF2234:AH2234,ESITI_QUESTIONARI!AJ2234:AL2234,ESITI_QUESTIONARI!AN2234,ESITI_QUESTIONARI!AQ2234)))</f>
        <v/>
      </c>
    </row>
    <row r="2235" spans="1:8">
      <c r="A2235" t="str">
        <f>IF(ESITI_QUESTIONARI!A2235="","",TRIM(ESITI_QUESTIONARI!A2235))</f>
        <v/>
      </c>
      <c r="B2235" t="str">
        <f t="shared" si="35"/>
        <v/>
      </c>
      <c r="C2235" t="str">
        <f>IF(ESITI_QUESTIONARI!C2235="","",TRIM(ESITI_QUESTIONARI!C2235))</f>
        <v/>
      </c>
      <c r="D2235" t="str">
        <f>IFERROR(UPPER(TRIM(ESITI_QUESTIONARI!U2235)),"")</f>
        <v/>
      </c>
      <c r="E2235" t="str">
        <f>IFERROR(UPPER(TRIM(ESITI_QUESTIONARI!Y2235)),"")</f>
        <v/>
      </c>
      <c r="F2235" t="str">
        <f>IFERROR(UPPER(TRIM(ESITI_QUESTIONARI!AE2235)),"")</f>
        <v/>
      </c>
      <c r="G2235" t="str">
        <f>IFERROR(UPPER(TRIM(ESITI_QUESTIONARI!AI2235)),"")</f>
        <v/>
      </c>
      <c r="H2235" s="8" t="str">
        <f>IF(C2235="","",IF(ISERROR(AVERAGE(ESITI_QUESTIONARI!N2235:T2235,ESITI_QUESTIONARI!V2235:X2235,ESITI_QUESTIONARI!Z2235:AD2235,ESITI_QUESTIONARI!AF2235:AH2235,ESITI_QUESTIONARI!AJ2235:AL2235,ESITI_QUESTIONARI!AN2235,ESITI_QUESTIONARI!AQ2235)),"NON RISPONDE",AVERAGE(ESITI_QUESTIONARI!N2235:T2235,ESITI_QUESTIONARI!V2235:X2235,ESITI_QUESTIONARI!Z2235:AD2235,ESITI_QUESTIONARI!AF2235:AH2235,ESITI_QUESTIONARI!AJ2235:AL2235,ESITI_QUESTIONARI!AN2235,ESITI_QUESTIONARI!AQ2235)))</f>
        <v/>
      </c>
    </row>
    <row r="2236" spans="1:8">
      <c r="A2236" t="str">
        <f>IF(ESITI_QUESTIONARI!A2236="","",TRIM(ESITI_QUESTIONARI!A2236))</f>
        <v/>
      </c>
      <c r="B2236" t="str">
        <f t="shared" si="35"/>
        <v/>
      </c>
      <c r="C2236" t="str">
        <f>IF(ESITI_QUESTIONARI!C2236="","",TRIM(ESITI_QUESTIONARI!C2236))</f>
        <v/>
      </c>
      <c r="D2236" t="str">
        <f>IFERROR(UPPER(TRIM(ESITI_QUESTIONARI!U2236)),"")</f>
        <v/>
      </c>
      <c r="E2236" t="str">
        <f>IFERROR(UPPER(TRIM(ESITI_QUESTIONARI!Y2236)),"")</f>
        <v/>
      </c>
      <c r="F2236" t="str">
        <f>IFERROR(UPPER(TRIM(ESITI_QUESTIONARI!AE2236)),"")</f>
        <v/>
      </c>
      <c r="G2236" t="str">
        <f>IFERROR(UPPER(TRIM(ESITI_QUESTIONARI!AI2236)),"")</f>
        <v/>
      </c>
      <c r="H2236" s="8" t="str">
        <f>IF(C2236="","",IF(ISERROR(AVERAGE(ESITI_QUESTIONARI!N2236:T2236,ESITI_QUESTIONARI!V2236:X2236,ESITI_QUESTIONARI!Z2236:AD2236,ESITI_QUESTIONARI!AF2236:AH2236,ESITI_QUESTIONARI!AJ2236:AL2236,ESITI_QUESTIONARI!AN2236,ESITI_QUESTIONARI!AQ2236)),"NON RISPONDE",AVERAGE(ESITI_QUESTIONARI!N2236:T2236,ESITI_QUESTIONARI!V2236:X2236,ESITI_QUESTIONARI!Z2236:AD2236,ESITI_QUESTIONARI!AF2236:AH2236,ESITI_QUESTIONARI!AJ2236:AL2236,ESITI_QUESTIONARI!AN2236,ESITI_QUESTIONARI!AQ2236)))</f>
        <v/>
      </c>
    </row>
    <row r="2237" spans="1:8">
      <c r="A2237" t="str">
        <f>IF(ESITI_QUESTIONARI!A2237="","",TRIM(ESITI_QUESTIONARI!A2237))</f>
        <v/>
      </c>
      <c r="B2237" t="str">
        <f t="shared" si="35"/>
        <v/>
      </c>
      <c r="C2237" t="str">
        <f>IF(ESITI_QUESTIONARI!C2237="","",TRIM(ESITI_QUESTIONARI!C2237))</f>
        <v/>
      </c>
      <c r="D2237" t="str">
        <f>IFERROR(UPPER(TRIM(ESITI_QUESTIONARI!U2237)),"")</f>
        <v/>
      </c>
      <c r="E2237" t="str">
        <f>IFERROR(UPPER(TRIM(ESITI_QUESTIONARI!Y2237)),"")</f>
        <v/>
      </c>
      <c r="F2237" t="str">
        <f>IFERROR(UPPER(TRIM(ESITI_QUESTIONARI!AE2237)),"")</f>
        <v/>
      </c>
      <c r="G2237" t="str">
        <f>IFERROR(UPPER(TRIM(ESITI_QUESTIONARI!AI2237)),"")</f>
        <v/>
      </c>
      <c r="H2237" s="8" t="str">
        <f>IF(C2237="","",IF(ISERROR(AVERAGE(ESITI_QUESTIONARI!N2237:T2237,ESITI_QUESTIONARI!V2237:X2237,ESITI_QUESTIONARI!Z2237:AD2237,ESITI_QUESTIONARI!AF2237:AH2237,ESITI_QUESTIONARI!AJ2237:AL2237,ESITI_QUESTIONARI!AN2237,ESITI_QUESTIONARI!AQ2237)),"NON RISPONDE",AVERAGE(ESITI_QUESTIONARI!N2237:T2237,ESITI_QUESTIONARI!V2237:X2237,ESITI_QUESTIONARI!Z2237:AD2237,ESITI_QUESTIONARI!AF2237:AH2237,ESITI_QUESTIONARI!AJ2237:AL2237,ESITI_QUESTIONARI!AN2237,ESITI_QUESTIONARI!AQ2237)))</f>
        <v/>
      </c>
    </row>
    <row r="2238" spans="1:8">
      <c r="A2238" t="str">
        <f>IF(ESITI_QUESTIONARI!A2238="","",TRIM(ESITI_QUESTIONARI!A2238))</f>
        <v/>
      </c>
      <c r="B2238" t="str">
        <f t="shared" si="35"/>
        <v/>
      </c>
      <c r="C2238" t="str">
        <f>IF(ESITI_QUESTIONARI!C2238="","",TRIM(ESITI_QUESTIONARI!C2238))</f>
        <v/>
      </c>
      <c r="D2238" t="str">
        <f>IFERROR(UPPER(TRIM(ESITI_QUESTIONARI!U2238)),"")</f>
        <v/>
      </c>
      <c r="E2238" t="str">
        <f>IFERROR(UPPER(TRIM(ESITI_QUESTIONARI!Y2238)),"")</f>
        <v/>
      </c>
      <c r="F2238" t="str">
        <f>IFERROR(UPPER(TRIM(ESITI_QUESTIONARI!AE2238)),"")</f>
        <v/>
      </c>
      <c r="G2238" t="str">
        <f>IFERROR(UPPER(TRIM(ESITI_QUESTIONARI!AI2238)),"")</f>
        <v/>
      </c>
      <c r="H2238" s="8" t="str">
        <f>IF(C2238="","",IF(ISERROR(AVERAGE(ESITI_QUESTIONARI!N2238:T2238,ESITI_QUESTIONARI!V2238:X2238,ESITI_QUESTIONARI!Z2238:AD2238,ESITI_QUESTIONARI!AF2238:AH2238,ESITI_QUESTIONARI!AJ2238:AL2238,ESITI_QUESTIONARI!AN2238,ESITI_QUESTIONARI!AQ2238)),"NON RISPONDE",AVERAGE(ESITI_QUESTIONARI!N2238:T2238,ESITI_QUESTIONARI!V2238:X2238,ESITI_QUESTIONARI!Z2238:AD2238,ESITI_QUESTIONARI!AF2238:AH2238,ESITI_QUESTIONARI!AJ2238:AL2238,ESITI_QUESTIONARI!AN2238,ESITI_QUESTIONARI!AQ2238)))</f>
        <v/>
      </c>
    </row>
    <row r="2239" spans="1:8">
      <c r="A2239" t="str">
        <f>IF(ESITI_QUESTIONARI!A2239="","",TRIM(ESITI_QUESTIONARI!A2239))</f>
        <v/>
      </c>
      <c r="B2239" t="str">
        <f t="shared" si="35"/>
        <v/>
      </c>
      <c r="C2239" t="str">
        <f>IF(ESITI_QUESTIONARI!C2239="","",TRIM(ESITI_QUESTIONARI!C2239))</f>
        <v/>
      </c>
      <c r="D2239" t="str">
        <f>IFERROR(UPPER(TRIM(ESITI_QUESTIONARI!U2239)),"")</f>
        <v/>
      </c>
      <c r="E2239" t="str">
        <f>IFERROR(UPPER(TRIM(ESITI_QUESTIONARI!Y2239)),"")</f>
        <v/>
      </c>
      <c r="F2239" t="str">
        <f>IFERROR(UPPER(TRIM(ESITI_QUESTIONARI!AE2239)),"")</f>
        <v/>
      </c>
      <c r="G2239" t="str">
        <f>IFERROR(UPPER(TRIM(ESITI_QUESTIONARI!AI2239)),"")</f>
        <v/>
      </c>
      <c r="H2239" s="8" t="str">
        <f>IF(C2239="","",IF(ISERROR(AVERAGE(ESITI_QUESTIONARI!N2239:T2239,ESITI_QUESTIONARI!V2239:X2239,ESITI_QUESTIONARI!Z2239:AD2239,ESITI_QUESTIONARI!AF2239:AH2239,ESITI_QUESTIONARI!AJ2239:AL2239,ESITI_QUESTIONARI!AN2239,ESITI_QUESTIONARI!AQ2239)),"NON RISPONDE",AVERAGE(ESITI_QUESTIONARI!N2239:T2239,ESITI_QUESTIONARI!V2239:X2239,ESITI_QUESTIONARI!Z2239:AD2239,ESITI_QUESTIONARI!AF2239:AH2239,ESITI_QUESTIONARI!AJ2239:AL2239,ESITI_QUESTIONARI!AN2239,ESITI_QUESTIONARI!AQ2239)))</f>
        <v/>
      </c>
    </row>
    <row r="2240" spans="1:8">
      <c r="A2240" t="str">
        <f>IF(ESITI_QUESTIONARI!A2240="","",TRIM(ESITI_QUESTIONARI!A2240))</f>
        <v/>
      </c>
      <c r="B2240" t="str">
        <f t="shared" si="35"/>
        <v/>
      </c>
      <c r="C2240" t="str">
        <f>IF(ESITI_QUESTIONARI!C2240="","",TRIM(ESITI_QUESTIONARI!C2240))</f>
        <v/>
      </c>
      <c r="D2240" t="str">
        <f>IFERROR(UPPER(TRIM(ESITI_QUESTIONARI!U2240)),"")</f>
        <v/>
      </c>
      <c r="E2240" t="str">
        <f>IFERROR(UPPER(TRIM(ESITI_QUESTIONARI!Y2240)),"")</f>
        <v/>
      </c>
      <c r="F2240" t="str">
        <f>IFERROR(UPPER(TRIM(ESITI_QUESTIONARI!AE2240)),"")</f>
        <v/>
      </c>
      <c r="G2240" t="str">
        <f>IFERROR(UPPER(TRIM(ESITI_QUESTIONARI!AI2240)),"")</f>
        <v/>
      </c>
      <c r="H2240" s="8" t="str">
        <f>IF(C2240="","",IF(ISERROR(AVERAGE(ESITI_QUESTIONARI!N2240:T2240,ESITI_QUESTIONARI!V2240:X2240,ESITI_QUESTIONARI!Z2240:AD2240,ESITI_QUESTIONARI!AF2240:AH2240,ESITI_QUESTIONARI!AJ2240:AL2240,ESITI_QUESTIONARI!AN2240,ESITI_QUESTIONARI!AQ2240)),"NON RISPONDE",AVERAGE(ESITI_QUESTIONARI!N2240:T2240,ESITI_QUESTIONARI!V2240:X2240,ESITI_QUESTIONARI!Z2240:AD2240,ESITI_QUESTIONARI!AF2240:AH2240,ESITI_QUESTIONARI!AJ2240:AL2240,ESITI_QUESTIONARI!AN2240,ESITI_QUESTIONARI!AQ2240)))</f>
        <v/>
      </c>
    </row>
    <row r="2241" spans="1:8">
      <c r="A2241" t="str">
        <f>IF(ESITI_QUESTIONARI!A2241="","",TRIM(ESITI_QUESTIONARI!A2241))</f>
        <v/>
      </c>
      <c r="B2241" t="str">
        <f t="shared" si="35"/>
        <v/>
      </c>
      <c r="C2241" t="str">
        <f>IF(ESITI_QUESTIONARI!C2241="","",TRIM(ESITI_QUESTIONARI!C2241))</f>
        <v/>
      </c>
      <c r="D2241" t="str">
        <f>IFERROR(UPPER(TRIM(ESITI_QUESTIONARI!U2241)),"")</f>
        <v/>
      </c>
      <c r="E2241" t="str">
        <f>IFERROR(UPPER(TRIM(ESITI_QUESTIONARI!Y2241)),"")</f>
        <v/>
      </c>
      <c r="F2241" t="str">
        <f>IFERROR(UPPER(TRIM(ESITI_QUESTIONARI!AE2241)),"")</f>
        <v/>
      </c>
      <c r="G2241" t="str">
        <f>IFERROR(UPPER(TRIM(ESITI_QUESTIONARI!AI2241)),"")</f>
        <v/>
      </c>
      <c r="H2241" s="8" t="str">
        <f>IF(C2241="","",IF(ISERROR(AVERAGE(ESITI_QUESTIONARI!N2241:T2241,ESITI_QUESTIONARI!V2241:X2241,ESITI_QUESTIONARI!Z2241:AD2241,ESITI_QUESTIONARI!AF2241:AH2241,ESITI_QUESTIONARI!AJ2241:AL2241,ESITI_QUESTIONARI!AN2241,ESITI_QUESTIONARI!AQ2241)),"NON RISPONDE",AVERAGE(ESITI_QUESTIONARI!N2241:T2241,ESITI_QUESTIONARI!V2241:X2241,ESITI_QUESTIONARI!Z2241:AD2241,ESITI_QUESTIONARI!AF2241:AH2241,ESITI_QUESTIONARI!AJ2241:AL2241,ESITI_QUESTIONARI!AN2241,ESITI_QUESTIONARI!AQ2241)))</f>
        <v/>
      </c>
    </row>
    <row r="2242" spans="1:8">
      <c r="A2242" t="str">
        <f>IF(ESITI_QUESTIONARI!A2242="","",TRIM(ESITI_QUESTIONARI!A2242))</f>
        <v/>
      </c>
      <c r="B2242" t="str">
        <f t="shared" si="35"/>
        <v/>
      </c>
      <c r="C2242" t="str">
        <f>IF(ESITI_QUESTIONARI!C2242="","",TRIM(ESITI_QUESTIONARI!C2242))</f>
        <v/>
      </c>
      <c r="D2242" t="str">
        <f>IFERROR(UPPER(TRIM(ESITI_QUESTIONARI!U2242)),"")</f>
        <v/>
      </c>
      <c r="E2242" t="str">
        <f>IFERROR(UPPER(TRIM(ESITI_QUESTIONARI!Y2242)),"")</f>
        <v/>
      </c>
      <c r="F2242" t="str">
        <f>IFERROR(UPPER(TRIM(ESITI_QUESTIONARI!AE2242)),"")</f>
        <v/>
      </c>
      <c r="G2242" t="str">
        <f>IFERROR(UPPER(TRIM(ESITI_QUESTIONARI!AI2242)),"")</f>
        <v/>
      </c>
      <c r="H2242" s="8" t="str">
        <f>IF(C2242="","",IF(ISERROR(AVERAGE(ESITI_QUESTIONARI!N2242:T2242,ESITI_QUESTIONARI!V2242:X2242,ESITI_QUESTIONARI!Z2242:AD2242,ESITI_QUESTIONARI!AF2242:AH2242,ESITI_QUESTIONARI!AJ2242:AL2242,ESITI_QUESTIONARI!AN2242,ESITI_QUESTIONARI!AQ2242)),"NON RISPONDE",AVERAGE(ESITI_QUESTIONARI!N2242:T2242,ESITI_QUESTIONARI!V2242:X2242,ESITI_QUESTIONARI!Z2242:AD2242,ESITI_QUESTIONARI!AF2242:AH2242,ESITI_QUESTIONARI!AJ2242:AL2242,ESITI_QUESTIONARI!AN2242,ESITI_QUESTIONARI!AQ2242)))</f>
        <v/>
      </c>
    </row>
    <row r="2243" spans="1:8">
      <c r="A2243" t="str">
        <f>IF(ESITI_QUESTIONARI!A2243="","",TRIM(ESITI_QUESTIONARI!A2243))</f>
        <v/>
      </c>
      <c r="B2243" t="str">
        <f t="shared" ref="B2243:B2306" si="36">IF(C2243="","",C2243)</f>
        <v/>
      </c>
      <c r="C2243" t="str">
        <f>IF(ESITI_QUESTIONARI!C2243="","",TRIM(ESITI_QUESTIONARI!C2243))</f>
        <v/>
      </c>
      <c r="D2243" t="str">
        <f>IFERROR(UPPER(TRIM(ESITI_QUESTIONARI!U2243)),"")</f>
        <v/>
      </c>
      <c r="E2243" t="str">
        <f>IFERROR(UPPER(TRIM(ESITI_QUESTIONARI!Y2243)),"")</f>
        <v/>
      </c>
      <c r="F2243" t="str">
        <f>IFERROR(UPPER(TRIM(ESITI_QUESTIONARI!AE2243)),"")</f>
        <v/>
      </c>
      <c r="G2243" t="str">
        <f>IFERROR(UPPER(TRIM(ESITI_QUESTIONARI!AI2243)),"")</f>
        <v/>
      </c>
      <c r="H2243" s="8" t="str">
        <f>IF(C2243="","",IF(ISERROR(AVERAGE(ESITI_QUESTIONARI!N2243:T2243,ESITI_QUESTIONARI!V2243:X2243,ESITI_QUESTIONARI!Z2243:AD2243,ESITI_QUESTIONARI!AF2243:AH2243,ESITI_QUESTIONARI!AJ2243:AL2243,ESITI_QUESTIONARI!AN2243,ESITI_QUESTIONARI!AQ2243)),"NON RISPONDE",AVERAGE(ESITI_QUESTIONARI!N2243:T2243,ESITI_QUESTIONARI!V2243:X2243,ESITI_QUESTIONARI!Z2243:AD2243,ESITI_QUESTIONARI!AF2243:AH2243,ESITI_QUESTIONARI!AJ2243:AL2243,ESITI_QUESTIONARI!AN2243,ESITI_QUESTIONARI!AQ2243)))</f>
        <v/>
      </c>
    </row>
    <row r="2244" spans="1:8">
      <c r="A2244" t="str">
        <f>IF(ESITI_QUESTIONARI!A2244="","",TRIM(ESITI_QUESTIONARI!A2244))</f>
        <v/>
      </c>
      <c r="B2244" t="str">
        <f t="shared" si="36"/>
        <v/>
      </c>
      <c r="C2244" t="str">
        <f>IF(ESITI_QUESTIONARI!C2244="","",TRIM(ESITI_QUESTIONARI!C2244))</f>
        <v/>
      </c>
      <c r="D2244" t="str">
        <f>IFERROR(UPPER(TRIM(ESITI_QUESTIONARI!U2244)),"")</f>
        <v/>
      </c>
      <c r="E2244" t="str">
        <f>IFERROR(UPPER(TRIM(ESITI_QUESTIONARI!Y2244)),"")</f>
        <v/>
      </c>
      <c r="F2244" t="str">
        <f>IFERROR(UPPER(TRIM(ESITI_QUESTIONARI!AE2244)),"")</f>
        <v/>
      </c>
      <c r="G2244" t="str">
        <f>IFERROR(UPPER(TRIM(ESITI_QUESTIONARI!AI2244)),"")</f>
        <v/>
      </c>
      <c r="H2244" s="8" t="str">
        <f>IF(C2244="","",IF(ISERROR(AVERAGE(ESITI_QUESTIONARI!N2244:T2244,ESITI_QUESTIONARI!V2244:X2244,ESITI_QUESTIONARI!Z2244:AD2244,ESITI_QUESTIONARI!AF2244:AH2244,ESITI_QUESTIONARI!AJ2244:AL2244,ESITI_QUESTIONARI!AN2244,ESITI_QUESTIONARI!AQ2244)),"NON RISPONDE",AVERAGE(ESITI_QUESTIONARI!N2244:T2244,ESITI_QUESTIONARI!V2244:X2244,ESITI_QUESTIONARI!Z2244:AD2244,ESITI_QUESTIONARI!AF2244:AH2244,ESITI_QUESTIONARI!AJ2244:AL2244,ESITI_QUESTIONARI!AN2244,ESITI_QUESTIONARI!AQ2244)))</f>
        <v/>
      </c>
    </row>
    <row r="2245" spans="1:8">
      <c r="A2245" t="str">
        <f>IF(ESITI_QUESTIONARI!A2245="","",TRIM(ESITI_QUESTIONARI!A2245))</f>
        <v/>
      </c>
      <c r="B2245" t="str">
        <f t="shared" si="36"/>
        <v/>
      </c>
      <c r="C2245" t="str">
        <f>IF(ESITI_QUESTIONARI!C2245="","",TRIM(ESITI_QUESTIONARI!C2245))</f>
        <v/>
      </c>
      <c r="D2245" t="str">
        <f>IFERROR(UPPER(TRIM(ESITI_QUESTIONARI!U2245)),"")</f>
        <v/>
      </c>
      <c r="E2245" t="str">
        <f>IFERROR(UPPER(TRIM(ESITI_QUESTIONARI!Y2245)),"")</f>
        <v/>
      </c>
      <c r="F2245" t="str">
        <f>IFERROR(UPPER(TRIM(ESITI_QUESTIONARI!AE2245)),"")</f>
        <v/>
      </c>
      <c r="G2245" t="str">
        <f>IFERROR(UPPER(TRIM(ESITI_QUESTIONARI!AI2245)),"")</f>
        <v/>
      </c>
      <c r="H2245" s="8" t="str">
        <f>IF(C2245="","",IF(ISERROR(AVERAGE(ESITI_QUESTIONARI!N2245:T2245,ESITI_QUESTIONARI!V2245:X2245,ESITI_QUESTIONARI!Z2245:AD2245,ESITI_QUESTIONARI!AF2245:AH2245,ESITI_QUESTIONARI!AJ2245:AL2245,ESITI_QUESTIONARI!AN2245,ESITI_QUESTIONARI!AQ2245)),"NON RISPONDE",AVERAGE(ESITI_QUESTIONARI!N2245:T2245,ESITI_QUESTIONARI!V2245:X2245,ESITI_QUESTIONARI!Z2245:AD2245,ESITI_QUESTIONARI!AF2245:AH2245,ESITI_QUESTIONARI!AJ2245:AL2245,ESITI_QUESTIONARI!AN2245,ESITI_QUESTIONARI!AQ2245)))</f>
        <v/>
      </c>
    </row>
    <row r="2246" spans="1:8">
      <c r="A2246" t="str">
        <f>IF(ESITI_QUESTIONARI!A2246="","",TRIM(ESITI_QUESTIONARI!A2246))</f>
        <v/>
      </c>
      <c r="B2246" t="str">
        <f t="shared" si="36"/>
        <v/>
      </c>
      <c r="C2246" t="str">
        <f>IF(ESITI_QUESTIONARI!C2246="","",TRIM(ESITI_QUESTIONARI!C2246))</f>
        <v/>
      </c>
      <c r="D2246" t="str">
        <f>IFERROR(UPPER(TRIM(ESITI_QUESTIONARI!U2246)),"")</f>
        <v/>
      </c>
      <c r="E2246" t="str">
        <f>IFERROR(UPPER(TRIM(ESITI_QUESTIONARI!Y2246)),"")</f>
        <v/>
      </c>
      <c r="F2246" t="str">
        <f>IFERROR(UPPER(TRIM(ESITI_QUESTIONARI!AE2246)),"")</f>
        <v/>
      </c>
      <c r="G2246" t="str">
        <f>IFERROR(UPPER(TRIM(ESITI_QUESTIONARI!AI2246)),"")</f>
        <v/>
      </c>
      <c r="H2246" s="8" t="str">
        <f>IF(C2246="","",IF(ISERROR(AVERAGE(ESITI_QUESTIONARI!N2246:T2246,ESITI_QUESTIONARI!V2246:X2246,ESITI_QUESTIONARI!Z2246:AD2246,ESITI_QUESTIONARI!AF2246:AH2246,ESITI_QUESTIONARI!AJ2246:AL2246,ESITI_QUESTIONARI!AN2246,ESITI_QUESTIONARI!AQ2246)),"NON RISPONDE",AVERAGE(ESITI_QUESTIONARI!N2246:T2246,ESITI_QUESTIONARI!V2246:X2246,ESITI_QUESTIONARI!Z2246:AD2246,ESITI_QUESTIONARI!AF2246:AH2246,ESITI_QUESTIONARI!AJ2246:AL2246,ESITI_QUESTIONARI!AN2246,ESITI_QUESTIONARI!AQ2246)))</f>
        <v/>
      </c>
    </row>
    <row r="2247" spans="1:8">
      <c r="A2247" t="str">
        <f>IF(ESITI_QUESTIONARI!A2247="","",TRIM(ESITI_QUESTIONARI!A2247))</f>
        <v/>
      </c>
      <c r="B2247" t="str">
        <f t="shared" si="36"/>
        <v/>
      </c>
      <c r="C2247" t="str">
        <f>IF(ESITI_QUESTIONARI!C2247="","",TRIM(ESITI_QUESTIONARI!C2247))</f>
        <v/>
      </c>
      <c r="D2247" t="str">
        <f>IFERROR(UPPER(TRIM(ESITI_QUESTIONARI!U2247)),"")</f>
        <v/>
      </c>
      <c r="E2247" t="str">
        <f>IFERROR(UPPER(TRIM(ESITI_QUESTIONARI!Y2247)),"")</f>
        <v/>
      </c>
      <c r="F2247" t="str">
        <f>IFERROR(UPPER(TRIM(ESITI_QUESTIONARI!AE2247)),"")</f>
        <v/>
      </c>
      <c r="G2247" t="str">
        <f>IFERROR(UPPER(TRIM(ESITI_QUESTIONARI!AI2247)),"")</f>
        <v/>
      </c>
      <c r="H2247" s="8" t="str">
        <f>IF(C2247="","",IF(ISERROR(AVERAGE(ESITI_QUESTIONARI!N2247:T2247,ESITI_QUESTIONARI!V2247:X2247,ESITI_QUESTIONARI!Z2247:AD2247,ESITI_QUESTIONARI!AF2247:AH2247,ESITI_QUESTIONARI!AJ2247:AL2247,ESITI_QUESTIONARI!AN2247,ESITI_QUESTIONARI!AQ2247)),"NON RISPONDE",AVERAGE(ESITI_QUESTIONARI!N2247:T2247,ESITI_QUESTIONARI!V2247:X2247,ESITI_QUESTIONARI!Z2247:AD2247,ESITI_QUESTIONARI!AF2247:AH2247,ESITI_QUESTIONARI!AJ2247:AL2247,ESITI_QUESTIONARI!AN2247,ESITI_QUESTIONARI!AQ2247)))</f>
        <v/>
      </c>
    </row>
    <row r="2248" spans="1:8">
      <c r="A2248" t="str">
        <f>IF(ESITI_QUESTIONARI!A2248="","",TRIM(ESITI_QUESTIONARI!A2248))</f>
        <v/>
      </c>
      <c r="B2248" t="str">
        <f t="shared" si="36"/>
        <v/>
      </c>
      <c r="C2248" t="str">
        <f>IF(ESITI_QUESTIONARI!C2248="","",TRIM(ESITI_QUESTIONARI!C2248))</f>
        <v/>
      </c>
      <c r="D2248" t="str">
        <f>IFERROR(UPPER(TRIM(ESITI_QUESTIONARI!U2248)),"")</f>
        <v/>
      </c>
      <c r="E2248" t="str">
        <f>IFERROR(UPPER(TRIM(ESITI_QUESTIONARI!Y2248)),"")</f>
        <v/>
      </c>
      <c r="F2248" t="str">
        <f>IFERROR(UPPER(TRIM(ESITI_QUESTIONARI!AE2248)),"")</f>
        <v/>
      </c>
      <c r="G2248" t="str">
        <f>IFERROR(UPPER(TRIM(ESITI_QUESTIONARI!AI2248)),"")</f>
        <v/>
      </c>
      <c r="H2248" s="8" t="str">
        <f>IF(C2248="","",IF(ISERROR(AVERAGE(ESITI_QUESTIONARI!N2248:T2248,ESITI_QUESTIONARI!V2248:X2248,ESITI_QUESTIONARI!Z2248:AD2248,ESITI_QUESTIONARI!AF2248:AH2248,ESITI_QUESTIONARI!AJ2248:AL2248,ESITI_QUESTIONARI!AN2248,ESITI_QUESTIONARI!AQ2248)),"NON RISPONDE",AVERAGE(ESITI_QUESTIONARI!N2248:T2248,ESITI_QUESTIONARI!V2248:X2248,ESITI_QUESTIONARI!Z2248:AD2248,ESITI_QUESTIONARI!AF2248:AH2248,ESITI_QUESTIONARI!AJ2248:AL2248,ESITI_QUESTIONARI!AN2248,ESITI_QUESTIONARI!AQ2248)))</f>
        <v/>
      </c>
    </row>
    <row r="2249" spans="1:8">
      <c r="A2249" t="str">
        <f>IF(ESITI_QUESTIONARI!A2249="","",TRIM(ESITI_QUESTIONARI!A2249))</f>
        <v/>
      </c>
      <c r="B2249" t="str">
        <f t="shared" si="36"/>
        <v/>
      </c>
      <c r="C2249" t="str">
        <f>IF(ESITI_QUESTIONARI!C2249="","",TRIM(ESITI_QUESTIONARI!C2249))</f>
        <v/>
      </c>
      <c r="D2249" t="str">
        <f>IFERROR(UPPER(TRIM(ESITI_QUESTIONARI!U2249)),"")</f>
        <v/>
      </c>
      <c r="E2249" t="str">
        <f>IFERROR(UPPER(TRIM(ESITI_QUESTIONARI!Y2249)),"")</f>
        <v/>
      </c>
      <c r="F2249" t="str">
        <f>IFERROR(UPPER(TRIM(ESITI_QUESTIONARI!AE2249)),"")</f>
        <v/>
      </c>
      <c r="G2249" t="str">
        <f>IFERROR(UPPER(TRIM(ESITI_QUESTIONARI!AI2249)),"")</f>
        <v/>
      </c>
      <c r="H2249" s="8" t="str">
        <f>IF(C2249="","",IF(ISERROR(AVERAGE(ESITI_QUESTIONARI!N2249:T2249,ESITI_QUESTIONARI!V2249:X2249,ESITI_QUESTIONARI!Z2249:AD2249,ESITI_QUESTIONARI!AF2249:AH2249,ESITI_QUESTIONARI!AJ2249:AL2249,ESITI_QUESTIONARI!AN2249,ESITI_QUESTIONARI!AQ2249)),"NON RISPONDE",AVERAGE(ESITI_QUESTIONARI!N2249:T2249,ESITI_QUESTIONARI!V2249:X2249,ESITI_QUESTIONARI!Z2249:AD2249,ESITI_QUESTIONARI!AF2249:AH2249,ESITI_QUESTIONARI!AJ2249:AL2249,ESITI_QUESTIONARI!AN2249,ESITI_QUESTIONARI!AQ2249)))</f>
        <v/>
      </c>
    </row>
    <row r="2250" spans="1:8">
      <c r="A2250" t="str">
        <f>IF(ESITI_QUESTIONARI!A2250="","",TRIM(ESITI_QUESTIONARI!A2250))</f>
        <v/>
      </c>
      <c r="B2250" t="str">
        <f t="shared" si="36"/>
        <v/>
      </c>
      <c r="C2250" t="str">
        <f>IF(ESITI_QUESTIONARI!C2250="","",TRIM(ESITI_QUESTIONARI!C2250))</f>
        <v/>
      </c>
      <c r="D2250" t="str">
        <f>IFERROR(UPPER(TRIM(ESITI_QUESTIONARI!U2250)),"")</f>
        <v/>
      </c>
      <c r="E2250" t="str">
        <f>IFERROR(UPPER(TRIM(ESITI_QUESTIONARI!Y2250)),"")</f>
        <v/>
      </c>
      <c r="F2250" t="str">
        <f>IFERROR(UPPER(TRIM(ESITI_QUESTIONARI!AE2250)),"")</f>
        <v/>
      </c>
      <c r="G2250" t="str">
        <f>IFERROR(UPPER(TRIM(ESITI_QUESTIONARI!AI2250)),"")</f>
        <v/>
      </c>
      <c r="H2250" s="8" t="str">
        <f>IF(C2250="","",IF(ISERROR(AVERAGE(ESITI_QUESTIONARI!N2250:T2250,ESITI_QUESTIONARI!V2250:X2250,ESITI_QUESTIONARI!Z2250:AD2250,ESITI_QUESTIONARI!AF2250:AH2250,ESITI_QUESTIONARI!AJ2250:AL2250,ESITI_QUESTIONARI!AN2250,ESITI_QUESTIONARI!AQ2250)),"NON RISPONDE",AVERAGE(ESITI_QUESTIONARI!N2250:T2250,ESITI_QUESTIONARI!V2250:X2250,ESITI_QUESTIONARI!Z2250:AD2250,ESITI_QUESTIONARI!AF2250:AH2250,ESITI_QUESTIONARI!AJ2250:AL2250,ESITI_QUESTIONARI!AN2250,ESITI_QUESTIONARI!AQ2250)))</f>
        <v/>
      </c>
    </row>
    <row r="2251" spans="1:8">
      <c r="A2251" t="str">
        <f>IF(ESITI_QUESTIONARI!A2251="","",TRIM(ESITI_QUESTIONARI!A2251))</f>
        <v/>
      </c>
      <c r="B2251" t="str">
        <f t="shared" si="36"/>
        <v/>
      </c>
      <c r="C2251" t="str">
        <f>IF(ESITI_QUESTIONARI!C2251="","",TRIM(ESITI_QUESTIONARI!C2251))</f>
        <v/>
      </c>
      <c r="D2251" t="str">
        <f>IFERROR(UPPER(TRIM(ESITI_QUESTIONARI!U2251)),"")</f>
        <v/>
      </c>
      <c r="E2251" t="str">
        <f>IFERROR(UPPER(TRIM(ESITI_QUESTIONARI!Y2251)),"")</f>
        <v/>
      </c>
      <c r="F2251" t="str">
        <f>IFERROR(UPPER(TRIM(ESITI_QUESTIONARI!AE2251)),"")</f>
        <v/>
      </c>
      <c r="G2251" t="str">
        <f>IFERROR(UPPER(TRIM(ESITI_QUESTIONARI!AI2251)),"")</f>
        <v/>
      </c>
      <c r="H2251" s="8" t="str">
        <f>IF(C2251="","",IF(ISERROR(AVERAGE(ESITI_QUESTIONARI!N2251:T2251,ESITI_QUESTIONARI!V2251:X2251,ESITI_QUESTIONARI!Z2251:AD2251,ESITI_QUESTIONARI!AF2251:AH2251,ESITI_QUESTIONARI!AJ2251:AL2251,ESITI_QUESTIONARI!AN2251,ESITI_QUESTIONARI!AQ2251)),"NON RISPONDE",AVERAGE(ESITI_QUESTIONARI!N2251:T2251,ESITI_QUESTIONARI!V2251:X2251,ESITI_QUESTIONARI!Z2251:AD2251,ESITI_QUESTIONARI!AF2251:AH2251,ESITI_QUESTIONARI!AJ2251:AL2251,ESITI_QUESTIONARI!AN2251,ESITI_QUESTIONARI!AQ2251)))</f>
        <v/>
      </c>
    </row>
    <row r="2252" spans="1:8">
      <c r="A2252" t="str">
        <f>IF(ESITI_QUESTIONARI!A2252="","",TRIM(ESITI_QUESTIONARI!A2252))</f>
        <v/>
      </c>
      <c r="B2252" t="str">
        <f t="shared" si="36"/>
        <v/>
      </c>
      <c r="C2252" t="str">
        <f>IF(ESITI_QUESTIONARI!C2252="","",TRIM(ESITI_QUESTIONARI!C2252))</f>
        <v/>
      </c>
      <c r="D2252" t="str">
        <f>IFERROR(UPPER(TRIM(ESITI_QUESTIONARI!U2252)),"")</f>
        <v/>
      </c>
      <c r="E2252" t="str">
        <f>IFERROR(UPPER(TRIM(ESITI_QUESTIONARI!Y2252)),"")</f>
        <v/>
      </c>
      <c r="F2252" t="str">
        <f>IFERROR(UPPER(TRIM(ESITI_QUESTIONARI!AE2252)),"")</f>
        <v/>
      </c>
      <c r="G2252" t="str">
        <f>IFERROR(UPPER(TRIM(ESITI_QUESTIONARI!AI2252)),"")</f>
        <v/>
      </c>
      <c r="H2252" s="8" t="str">
        <f>IF(C2252="","",IF(ISERROR(AVERAGE(ESITI_QUESTIONARI!N2252:T2252,ESITI_QUESTIONARI!V2252:X2252,ESITI_QUESTIONARI!Z2252:AD2252,ESITI_QUESTIONARI!AF2252:AH2252,ESITI_QUESTIONARI!AJ2252:AL2252,ESITI_QUESTIONARI!AN2252,ESITI_QUESTIONARI!AQ2252)),"NON RISPONDE",AVERAGE(ESITI_QUESTIONARI!N2252:T2252,ESITI_QUESTIONARI!V2252:X2252,ESITI_QUESTIONARI!Z2252:AD2252,ESITI_QUESTIONARI!AF2252:AH2252,ESITI_QUESTIONARI!AJ2252:AL2252,ESITI_QUESTIONARI!AN2252,ESITI_QUESTIONARI!AQ2252)))</f>
        <v/>
      </c>
    </row>
    <row r="2253" spans="1:8">
      <c r="A2253" t="str">
        <f>IF(ESITI_QUESTIONARI!A2253="","",TRIM(ESITI_QUESTIONARI!A2253))</f>
        <v/>
      </c>
      <c r="B2253" t="str">
        <f t="shared" si="36"/>
        <v/>
      </c>
      <c r="C2253" t="str">
        <f>IF(ESITI_QUESTIONARI!C2253="","",TRIM(ESITI_QUESTIONARI!C2253))</f>
        <v/>
      </c>
      <c r="D2253" t="str">
        <f>IFERROR(UPPER(TRIM(ESITI_QUESTIONARI!U2253)),"")</f>
        <v/>
      </c>
      <c r="E2253" t="str">
        <f>IFERROR(UPPER(TRIM(ESITI_QUESTIONARI!Y2253)),"")</f>
        <v/>
      </c>
      <c r="F2253" t="str">
        <f>IFERROR(UPPER(TRIM(ESITI_QUESTIONARI!AE2253)),"")</f>
        <v/>
      </c>
      <c r="G2253" t="str">
        <f>IFERROR(UPPER(TRIM(ESITI_QUESTIONARI!AI2253)),"")</f>
        <v/>
      </c>
      <c r="H2253" s="8" t="str">
        <f>IF(C2253="","",IF(ISERROR(AVERAGE(ESITI_QUESTIONARI!N2253:T2253,ESITI_QUESTIONARI!V2253:X2253,ESITI_QUESTIONARI!Z2253:AD2253,ESITI_QUESTIONARI!AF2253:AH2253,ESITI_QUESTIONARI!AJ2253:AL2253,ESITI_QUESTIONARI!AN2253,ESITI_QUESTIONARI!AQ2253)),"NON RISPONDE",AVERAGE(ESITI_QUESTIONARI!N2253:T2253,ESITI_QUESTIONARI!V2253:X2253,ESITI_QUESTIONARI!Z2253:AD2253,ESITI_QUESTIONARI!AF2253:AH2253,ESITI_QUESTIONARI!AJ2253:AL2253,ESITI_QUESTIONARI!AN2253,ESITI_QUESTIONARI!AQ2253)))</f>
        <v/>
      </c>
    </row>
    <row r="2254" spans="1:8">
      <c r="A2254" t="str">
        <f>IF(ESITI_QUESTIONARI!A2254="","",TRIM(ESITI_QUESTIONARI!A2254))</f>
        <v/>
      </c>
      <c r="B2254" t="str">
        <f t="shared" si="36"/>
        <v/>
      </c>
      <c r="C2254" t="str">
        <f>IF(ESITI_QUESTIONARI!C2254="","",TRIM(ESITI_QUESTIONARI!C2254))</f>
        <v/>
      </c>
      <c r="D2254" t="str">
        <f>IFERROR(UPPER(TRIM(ESITI_QUESTIONARI!U2254)),"")</f>
        <v/>
      </c>
      <c r="E2254" t="str">
        <f>IFERROR(UPPER(TRIM(ESITI_QUESTIONARI!Y2254)),"")</f>
        <v/>
      </c>
      <c r="F2254" t="str">
        <f>IFERROR(UPPER(TRIM(ESITI_QUESTIONARI!AE2254)),"")</f>
        <v/>
      </c>
      <c r="G2254" t="str">
        <f>IFERROR(UPPER(TRIM(ESITI_QUESTIONARI!AI2254)),"")</f>
        <v/>
      </c>
      <c r="H2254" s="8" t="str">
        <f>IF(C2254="","",IF(ISERROR(AVERAGE(ESITI_QUESTIONARI!N2254:T2254,ESITI_QUESTIONARI!V2254:X2254,ESITI_QUESTIONARI!Z2254:AD2254,ESITI_QUESTIONARI!AF2254:AH2254,ESITI_QUESTIONARI!AJ2254:AL2254,ESITI_QUESTIONARI!AN2254,ESITI_QUESTIONARI!AQ2254)),"NON RISPONDE",AVERAGE(ESITI_QUESTIONARI!N2254:T2254,ESITI_QUESTIONARI!V2254:X2254,ESITI_QUESTIONARI!Z2254:AD2254,ESITI_QUESTIONARI!AF2254:AH2254,ESITI_QUESTIONARI!AJ2254:AL2254,ESITI_QUESTIONARI!AN2254,ESITI_QUESTIONARI!AQ2254)))</f>
        <v/>
      </c>
    </row>
    <row r="2255" spans="1:8">
      <c r="A2255" t="str">
        <f>IF(ESITI_QUESTIONARI!A2255="","",TRIM(ESITI_QUESTIONARI!A2255))</f>
        <v/>
      </c>
      <c r="B2255" t="str">
        <f t="shared" si="36"/>
        <v/>
      </c>
      <c r="C2255" t="str">
        <f>IF(ESITI_QUESTIONARI!C2255="","",TRIM(ESITI_QUESTIONARI!C2255))</f>
        <v/>
      </c>
      <c r="D2255" t="str">
        <f>IFERROR(UPPER(TRIM(ESITI_QUESTIONARI!U2255)),"")</f>
        <v/>
      </c>
      <c r="E2255" t="str">
        <f>IFERROR(UPPER(TRIM(ESITI_QUESTIONARI!Y2255)),"")</f>
        <v/>
      </c>
      <c r="F2255" t="str">
        <f>IFERROR(UPPER(TRIM(ESITI_QUESTIONARI!AE2255)),"")</f>
        <v/>
      </c>
      <c r="G2255" t="str">
        <f>IFERROR(UPPER(TRIM(ESITI_QUESTIONARI!AI2255)),"")</f>
        <v/>
      </c>
      <c r="H2255" s="8" t="str">
        <f>IF(C2255="","",IF(ISERROR(AVERAGE(ESITI_QUESTIONARI!N2255:T2255,ESITI_QUESTIONARI!V2255:X2255,ESITI_QUESTIONARI!Z2255:AD2255,ESITI_QUESTIONARI!AF2255:AH2255,ESITI_QUESTIONARI!AJ2255:AL2255,ESITI_QUESTIONARI!AN2255,ESITI_QUESTIONARI!AQ2255)),"NON RISPONDE",AVERAGE(ESITI_QUESTIONARI!N2255:T2255,ESITI_QUESTIONARI!V2255:X2255,ESITI_QUESTIONARI!Z2255:AD2255,ESITI_QUESTIONARI!AF2255:AH2255,ESITI_QUESTIONARI!AJ2255:AL2255,ESITI_QUESTIONARI!AN2255,ESITI_QUESTIONARI!AQ2255)))</f>
        <v/>
      </c>
    </row>
    <row r="2256" spans="1:8">
      <c r="A2256" t="str">
        <f>IF(ESITI_QUESTIONARI!A2256="","",TRIM(ESITI_QUESTIONARI!A2256))</f>
        <v/>
      </c>
      <c r="B2256" t="str">
        <f t="shared" si="36"/>
        <v/>
      </c>
      <c r="C2256" t="str">
        <f>IF(ESITI_QUESTIONARI!C2256="","",TRIM(ESITI_QUESTIONARI!C2256))</f>
        <v/>
      </c>
      <c r="D2256" t="str">
        <f>IFERROR(UPPER(TRIM(ESITI_QUESTIONARI!U2256)),"")</f>
        <v/>
      </c>
      <c r="E2256" t="str">
        <f>IFERROR(UPPER(TRIM(ESITI_QUESTIONARI!Y2256)),"")</f>
        <v/>
      </c>
      <c r="F2256" t="str">
        <f>IFERROR(UPPER(TRIM(ESITI_QUESTIONARI!AE2256)),"")</f>
        <v/>
      </c>
      <c r="G2256" t="str">
        <f>IFERROR(UPPER(TRIM(ESITI_QUESTIONARI!AI2256)),"")</f>
        <v/>
      </c>
      <c r="H2256" s="8" t="str">
        <f>IF(C2256="","",IF(ISERROR(AVERAGE(ESITI_QUESTIONARI!N2256:T2256,ESITI_QUESTIONARI!V2256:X2256,ESITI_QUESTIONARI!Z2256:AD2256,ESITI_QUESTIONARI!AF2256:AH2256,ESITI_QUESTIONARI!AJ2256:AL2256,ESITI_QUESTIONARI!AN2256,ESITI_QUESTIONARI!AQ2256)),"NON RISPONDE",AVERAGE(ESITI_QUESTIONARI!N2256:T2256,ESITI_QUESTIONARI!V2256:X2256,ESITI_QUESTIONARI!Z2256:AD2256,ESITI_QUESTIONARI!AF2256:AH2256,ESITI_QUESTIONARI!AJ2256:AL2256,ESITI_QUESTIONARI!AN2256,ESITI_QUESTIONARI!AQ2256)))</f>
        <v/>
      </c>
    </row>
    <row r="2257" spans="1:8">
      <c r="A2257" t="str">
        <f>IF(ESITI_QUESTIONARI!A2257="","",TRIM(ESITI_QUESTIONARI!A2257))</f>
        <v/>
      </c>
      <c r="B2257" t="str">
        <f t="shared" si="36"/>
        <v/>
      </c>
      <c r="C2257" t="str">
        <f>IF(ESITI_QUESTIONARI!C2257="","",TRIM(ESITI_QUESTIONARI!C2257))</f>
        <v/>
      </c>
      <c r="D2257" t="str">
        <f>IFERROR(UPPER(TRIM(ESITI_QUESTIONARI!U2257)),"")</f>
        <v/>
      </c>
      <c r="E2257" t="str">
        <f>IFERROR(UPPER(TRIM(ESITI_QUESTIONARI!Y2257)),"")</f>
        <v/>
      </c>
      <c r="F2257" t="str">
        <f>IFERROR(UPPER(TRIM(ESITI_QUESTIONARI!AE2257)),"")</f>
        <v/>
      </c>
      <c r="G2257" t="str">
        <f>IFERROR(UPPER(TRIM(ESITI_QUESTIONARI!AI2257)),"")</f>
        <v/>
      </c>
      <c r="H2257" s="8" t="str">
        <f>IF(C2257="","",IF(ISERROR(AVERAGE(ESITI_QUESTIONARI!N2257:T2257,ESITI_QUESTIONARI!V2257:X2257,ESITI_QUESTIONARI!Z2257:AD2257,ESITI_QUESTIONARI!AF2257:AH2257,ESITI_QUESTIONARI!AJ2257:AL2257,ESITI_QUESTIONARI!AN2257,ESITI_QUESTIONARI!AQ2257)),"NON RISPONDE",AVERAGE(ESITI_QUESTIONARI!N2257:T2257,ESITI_QUESTIONARI!V2257:X2257,ESITI_QUESTIONARI!Z2257:AD2257,ESITI_QUESTIONARI!AF2257:AH2257,ESITI_QUESTIONARI!AJ2257:AL2257,ESITI_QUESTIONARI!AN2257,ESITI_QUESTIONARI!AQ2257)))</f>
        <v/>
      </c>
    </row>
    <row r="2258" spans="1:8">
      <c r="A2258" t="str">
        <f>IF(ESITI_QUESTIONARI!A2258="","",TRIM(ESITI_QUESTIONARI!A2258))</f>
        <v/>
      </c>
      <c r="B2258" t="str">
        <f t="shared" si="36"/>
        <v/>
      </c>
      <c r="C2258" t="str">
        <f>IF(ESITI_QUESTIONARI!C2258="","",TRIM(ESITI_QUESTIONARI!C2258))</f>
        <v/>
      </c>
      <c r="D2258" t="str">
        <f>IFERROR(UPPER(TRIM(ESITI_QUESTIONARI!U2258)),"")</f>
        <v/>
      </c>
      <c r="E2258" t="str">
        <f>IFERROR(UPPER(TRIM(ESITI_QUESTIONARI!Y2258)),"")</f>
        <v/>
      </c>
      <c r="F2258" t="str">
        <f>IFERROR(UPPER(TRIM(ESITI_QUESTIONARI!AE2258)),"")</f>
        <v/>
      </c>
      <c r="G2258" t="str">
        <f>IFERROR(UPPER(TRIM(ESITI_QUESTIONARI!AI2258)),"")</f>
        <v/>
      </c>
      <c r="H2258" s="8" t="str">
        <f>IF(C2258="","",IF(ISERROR(AVERAGE(ESITI_QUESTIONARI!N2258:T2258,ESITI_QUESTIONARI!V2258:X2258,ESITI_QUESTIONARI!Z2258:AD2258,ESITI_QUESTIONARI!AF2258:AH2258,ESITI_QUESTIONARI!AJ2258:AL2258,ESITI_QUESTIONARI!AN2258,ESITI_QUESTIONARI!AQ2258)),"NON RISPONDE",AVERAGE(ESITI_QUESTIONARI!N2258:T2258,ESITI_QUESTIONARI!V2258:X2258,ESITI_QUESTIONARI!Z2258:AD2258,ESITI_QUESTIONARI!AF2258:AH2258,ESITI_QUESTIONARI!AJ2258:AL2258,ESITI_QUESTIONARI!AN2258,ESITI_QUESTIONARI!AQ2258)))</f>
        <v/>
      </c>
    </row>
    <row r="2259" spans="1:8">
      <c r="A2259" t="str">
        <f>IF(ESITI_QUESTIONARI!A2259="","",TRIM(ESITI_QUESTIONARI!A2259))</f>
        <v/>
      </c>
      <c r="B2259" t="str">
        <f t="shared" si="36"/>
        <v/>
      </c>
      <c r="C2259" t="str">
        <f>IF(ESITI_QUESTIONARI!C2259="","",TRIM(ESITI_QUESTIONARI!C2259))</f>
        <v/>
      </c>
      <c r="D2259" t="str">
        <f>IFERROR(UPPER(TRIM(ESITI_QUESTIONARI!U2259)),"")</f>
        <v/>
      </c>
      <c r="E2259" t="str">
        <f>IFERROR(UPPER(TRIM(ESITI_QUESTIONARI!Y2259)),"")</f>
        <v/>
      </c>
      <c r="F2259" t="str">
        <f>IFERROR(UPPER(TRIM(ESITI_QUESTIONARI!AE2259)),"")</f>
        <v/>
      </c>
      <c r="G2259" t="str">
        <f>IFERROR(UPPER(TRIM(ESITI_QUESTIONARI!AI2259)),"")</f>
        <v/>
      </c>
      <c r="H2259" s="8" t="str">
        <f>IF(C2259="","",IF(ISERROR(AVERAGE(ESITI_QUESTIONARI!N2259:T2259,ESITI_QUESTIONARI!V2259:X2259,ESITI_QUESTIONARI!Z2259:AD2259,ESITI_QUESTIONARI!AF2259:AH2259,ESITI_QUESTIONARI!AJ2259:AL2259,ESITI_QUESTIONARI!AN2259,ESITI_QUESTIONARI!AQ2259)),"NON RISPONDE",AVERAGE(ESITI_QUESTIONARI!N2259:T2259,ESITI_QUESTIONARI!V2259:X2259,ESITI_QUESTIONARI!Z2259:AD2259,ESITI_QUESTIONARI!AF2259:AH2259,ESITI_QUESTIONARI!AJ2259:AL2259,ESITI_QUESTIONARI!AN2259,ESITI_QUESTIONARI!AQ2259)))</f>
        <v/>
      </c>
    </row>
    <row r="2260" spans="1:8">
      <c r="A2260" t="str">
        <f>IF(ESITI_QUESTIONARI!A2260="","",TRIM(ESITI_QUESTIONARI!A2260))</f>
        <v/>
      </c>
      <c r="B2260" t="str">
        <f t="shared" si="36"/>
        <v/>
      </c>
      <c r="C2260" t="str">
        <f>IF(ESITI_QUESTIONARI!C2260="","",TRIM(ESITI_QUESTIONARI!C2260))</f>
        <v/>
      </c>
      <c r="D2260" t="str">
        <f>IFERROR(UPPER(TRIM(ESITI_QUESTIONARI!U2260)),"")</f>
        <v/>
      </c>
      <c r="E2260" t="str">
        <f>IFERROR(UPPER(TRIM(ESITI_QUESTIONARI!Y2260)),"")</f>
        <v/>
      </c>
      <c r="F2260" t="str">
        <f>IFERROR(UPPER(TRIM(ESITI_QUESTIONARI!AE2260)),"")</f>
        <v/>
      </c>
      <c r="G2260" t="str">
        <f>IFERROR(UPPER(TRIM(ESITI_QUESTIONARI!AI2260)),"")</f>
        <v/>
      </c>
      <c r="H2260" s="8" t="str">
        <f>IF(C2260="","",IF(ISERROR(AVERAGE(ESITI_QUESTIONARI!N2260:T2260,ESITI_QUESTIONARI!V2260:X2260,ESITI_QUESTIONARI!Z2260:AD2260,ESITI_QUESTIONARI!AF2260:AH2260,ESITI_QUESTIONARI!AJ2260:AL2260,ESITI_QUESTIONARI!AN2260,ESITI_QUESTIONARI!AQ2260)),"NON RISPONDE",AVERAGE(ESITI_QUESTIONARI!N2260:T2260,ESITI_QUESTIONARI!V2260:X2260,ESITI_QUESTIONARI!Z2260:AD2260,ESITI_QUESTIONARI!AF2260:AH2260,ESITI_QUESTIONARI!AJ2260:AL2260,ESITI_QUESTIONARI!AN2260,ESITI_QUESTIONARI!AQ2260)))</f>
        <v/>
      </c>
    </row>
    <row r="2261" spans="1:8">
      <c r="A2261" t="str">
        <f>IF(ESITI_QUESTIONARI!A2261="","",TRIM(ESITI_QUESTIONARI!A2261))</f>
        <v/>
      </c>
      <c r="B2261" t="str">
        <f t="shared" si="36"/>
        <v/>
      </c>
      <c r="C2261" t="str">
        <f>IF(ESITI_QUESTIONARI!C2261="","",TRIM(ESITI_QUESTIONARI!C2261))</f>
        <v/>
      </c>
      <c r="D2261" t="str">
        <f>IFERROR(UPPER(TRIM(ESITI_QUESTIONARI!U2261)),"")</f>
        <v/>
      </c>
      <c r="E2261" t="str">
        <f>IFERROR(UPPER(TRIM(ESITI_QUESTIONARI!Y2261)),"")</f>
        <v/>
      </c>
      <c r="F2261" t="str">
        <f>IFERROR(UPPER(TRIM(ESITI_QUESTIONARI!AE2261)),"")</f>
        <v/>
      </c>
      <c r="G2261" t="str">
        <f>IFERROR(UPPER(TRIM(ESITI_QUESTIONARI!AI2261)),"")</f>
        <v/>
      </c>
      <c r="H2261" s="8" t="str">
        <f>IF(C2261="","",IF(ISERROR(AVERAGE(ESITI_QUESTIONARI!N2261:T2261,ESITI_QUESTIONARI!V2261:X2261,ESITI_QUESTIONARI!Z2261:AD2261,ESITI_QUESTIONARI!AF2261:AH2261,ESITI_QUESTIONARI!AJ2261:AL2261,ESITI_QUESTIONARI!AN2261,ESITI_QUESTIONARI!AQ2261)),"NON RISPONDE",AVERAGE(ESITI_QUESTIONARI!N2261:T2261,ESITI_QUESTIONARI!V2261:X2261,ESITI_QUESTIONARI!Z2261:AD2261,ESITI_QUESTIONARI!AF2261:AH2261,ESITI_QUESTIONARI!AJ2261:AL2261,ESITI_QUESTIONARI!AN2261,ESITI_QUESTIONARI!AQ2261)))</f>
        <v/>
      </c>
    </row>
    <row r="2262" spans="1:8">
      <c r="A2262" t="str">
        <f>IF(ESITI_QUESTIONARI!A2262="","",TRIM(ESITI_QUESTIONARI!A2262))</f>
        <v/>
      </c>
      <c r="B2262" t="str">
        <f t="shared" si="36"/>
        <v/>
      </c>
      <c r="C2262" t="str">
        <f>IF(ESITI_QUESTIONARI!C2262="","",TRIM(ESITI_QUESTIONARI!C2262))</f>
        <v/>
      </c>
      <c r="D2262" t="str">
        <f>IFERROR(UPPER(TRIM(ESITI_QUESTIONARI!U2262)),"")</f>
        <v/>
      </c>
      <c r="E2262" t="str">
        <f>IFERROR(UPPER(TRIM(ESITI_QUESTIONARI!Y2262)),"")</f>
        <v/>
      </c>
      <c r="F2262" t="str">
        <f>IFERROR(UPPER(TRIM(ESITI_QUESTIONARI!AE2262)),"")</f>
        <v/>
      </c>
      <c r="G2262" t="str">
        <f>IFERROR(UPPER(TRIM(ESITI_QUESTIONARI!AI2262)),"")</f>
        <v/>
      </c>
      <c r="H2262" s="8" t="str">
        <f>IF(C2262="","",IF(ISERROR(AVERAGE(ESITI_QUESTIONARI!N2262:T2262,ESITI_QUESTIONARI!V2262:X2262,ESITI_QUESTIONARI!Z2262:AD2262,ESITI_QUESTIONARI!AF2262:AH2262,ESITI_QUESTIONARI!AJ2262:AL2262,ESITI_QUESTIONARI!AN2262,ESITI_QUESTIONARI!AQ2262)),"NON RISPONDE",AVERAGE(ESITI_QUESTIONARI!N2262:T2262,ESITI_QUESTIONARI!V2262:X2262,ESITI_QUESTIONARI!Z2262:AD2262,ESITI_QUESTIONARI!AF2262:AH2262,ESITI_QUESTIONARI!AJ2262:AL2262,ESITI_QUESTIONARI!AN2262,ESITI_QUESTIONARI!AQ2262)))</f>
        <v/>
      </c>
    </row>
    <row r="2263" spans="1:8">
      <c r="A2263" t="str">
        <f>IF(ESITI_QUESTIONARI!A2263="","",TRIM(ESITI_QUESTIONARI!A2263))</f>
        <v/>
      </c>
      <c r="B2263" t="str">
        <f t="shared" si="36"/>
        <v/>
      </c>
      <c r="C2263" t="str">
        <f>IF(ESITI_QUESTIONARI!C2263="","",TRIM(ESITI_QUESTIONARI!C2263))</f>
        <v/>
      </c>
      <c r="D2263" t="str">
        <f>IFERROR(UPPER(TRIM(ESITI_QUESTIONARI!U2263)),"")</f>
        <v/>
      </c>
      <c r="E2263" t="str">
        <f>IFERROR(UPPER(TRIM(ESITI_QUESTIONARI!Y2263)),"")</f>
        <v/>
      </c>
      <c r="F2263" t="str">
        <f>IFERROR(UPPER(TRIM(ESITI_QUESTIONARI!AE2263)),"")</f>
        <v/>
      </c>
      <c r="G2263" t="str">
        <f>IFERROR(UPPER(TRIM(ESITI_QUESTIONARI!AI2263)),"")</f>
        <v/>
      </c>
      <c r="H2263" s="8" t="str">
        <f>IF(C2263="","",IF(ISERROR(AVERAGE(ESITI_QUESTIONARI!N2263:T2263,ESITI_QUESTIONARI!V2263:X2263,ESITI_QUESTIONARI!Z2263:AD2263,ESITI_QUESTIONARI!AF2263:AH2263,ESITI_QUESTIONARI!AJ2263:AL2263,ESITI_QUESTIONARI!AN2263,ESITI_QUESTIONARI!AQ2263)),"NON RISPONDE",AVERAGE(ESITI_QUESTIONARI!N2263:T2263,ESITI_QUESTIONARI!V2263:X2263,ESITI_QUESTIONARI!Z2263:AD2263,ESITI_QUESTIONARI!AF2263:AH2263,ESITI_QUESTIONARI!AJ2263:AL2263,ESITI_QUESTIONARI!AN2263,ESITI_QUESTIONARI!AQ2263)))</f>
        <v/>
      </c>
    </row>
    <row r="2264" spans="1:8">
      <c r="A2264" t="str">
        <f>IF(ESITI_QUESTIONARI!A2264="","",TRIM(ESITI_QUESTIONARI!A2264))</f>
        <v/>
      </c>
      <c r="B2264" t="str">
        <f t="shared" si="36"/>
        <v/>
      </c>
      <c r="C2264" t="str">
        <f>IF(ESITI_QUESTIONARI!C2264="","",TRIM(ESITI_QUESTIONARI!C2264))</f>
        <v/>
      </c>
      <c r="D2264" t="str">
        <f>IFERROR(UPPER(TRIM(ESITI_QUESTIONARI!U2264)),"")</f>
        <v/>
      </c>
      <c r="E2264" t="str">
        <f>IFERROR(UPPER(TRIM(ESITI_QUESTIONARI!Y2264)),"")</f>
        <v/>
      </c>
      <c r="F2264" t="str">
        <f>IFERROR(UPPER(TRIM(ESITI_QUESTIONARI!AE2264)),"")</f>
        <v/>
      </c>
      <c r="G2264" t="str">
        <f>IFERROR(UPPER(TRIM(ESITI_QUESTIONARI!AI2264)),"")</f>
        <v/>
      </c>
      <c r="H2264" s="8" t="str">
        <f>IF(C2264="","",IF(ISERROR(AVERAGE(ESITI_QUESTIONARI!N2264:T2264,ESITI_QUESTIONARI!V2264:X2264,ESITI_QUESTIONARI!Z2264:AD2264,ESITI_QUESTIONARI!AF2264:AH2264,ESITI_QUESTIONARI!AJ2264:AL2264,ESITI_QUESTIONARI!AN2264,ESITI_QUESTIONARI!AQ2264)),"NON RISPONDE",AVERAGE(ESITI_QUESTIONARI!N2264:T2264,ESITI_QUESTIONARI!V2264:X2264,ESITI_QUESTIONARI!Z2264:AD2264,ESITI_QUESTIONARI!AF2264:AH2264,ESITI_QUESTIONARI!AJ2264:AL2264,ESITI_QUESTIONARI!AN2264,ESITI_QUESTIONARI!AQ2264)))</f>
        <v/>
      </c>
    </row>
    <row r="2265" spans="1:8">
      <c r="A2265" t="str">
        <f>IF(ESITI_QUESTIONARI!A2265="","",TRIM(ESITI_QUESTIONARI!A2265))</f>
        <v/>
      </c>
      <c r="B2265" t="str">
        <f t="shared" si="36"/>
        <v/>
      </c>
      <c r="C2265" t="str">
        <f>IF(ESITI_QUESTIONARI!C2265="","",TRIM(ESITI_QUESTIONARI!C2265))</f>
        <v/>
      </c>
      <c r="D2265" t="str">
        <f>IFERROR(UPPER(TRIM(ESITI_QUESTIONARI!U2265)),"")</f>
        <v/>
      </c>
      <c r="E2265" t="str">
        <f>IFERROR(UPPER(TRIM(ESITI_QUESTIONARI!Y2265)),"")</f>
        <v/>
      </c>
      <c r="F2265" t="str">
        <f>IFERROR(UPPER(TRIM(ESITI_QUESTIONARI!AE2265)),"")</f>
        <v/>
      </c>
      <c r="G2265" t="str">
        <f>IFERROR(UPPER(TRIM(ESITI_QUESTIONARI!AI2265)),"")</f>
        <v/>
      </c>
      <c r="H2265" s="8" t="str">
        <f>IF(C2265="","",IF(ISERROR(AVERAGE(ESITI_QUESTIONARI!N2265:T2265,ESITI_QUESTIONARI!V2265:X2265,ESITI_QUESTIONARI!Z2265:AD2265,ESITI_QUESTIONARI!AF2265:AH2265,ESITI_QUESTIONARI!AJ2265:AL2265,ESITI_QUESTIONARI!AN2265,ESITI_QUESTIONARI!AQ2265)),"NON RISPONDE",AVERAGE(ESITI_QUESTIONARI!N2265:T2265,ESITI_QUESTIONARI!V2265:X2265,ESITI_QUESTIONARI!Z2265:AD2265,ESITI_QUESTIONARI!AF2265:AH2265,ESITI_QUESTIONARI!AJ2265:AL2265,ESITI_QUESTIONARI!AN2265,ESITI_QUESTIONARI!AQ2265)))</f>
        <v/>
      </c>
    </row>
    <row r="2266" spans="1:8">
      <c r="A2266" t="str">
        <f>IF(ESITI_QUESTIONARI!A2266="","",TRIM(ESITI_QUESTIONARI!A2266))</f>
        <v/>
      </c>
      <c r="B2266" t="str">
        <f t="shared" si="36"/>
        <v/>
      </c>
      <c r="C2266" t="str">
        <f>IF(ESITI_QUESTIONARI!C2266="","",TRIM(ESITI_QUESTIONARI!C2266))</f>
        <v/>
      </c>
      <c r="D2266" t="str">
        <f>IFERROR(UPPER(TRIM(ESITI_QUESTIONARI!U2266)),"")</f>
        <v/>
      </c>
      <c r="E2266" t="str">
        <f>IFERROR(UPPER(TRIM(ESITI_QUESTIONARI!Y2266)),"")</f>
        <v/>
      </c>
      <c r="F2266" t="str">
        <f>IFERROR(UPPER(TRIM(ESITI_QUESTIONARI!AE2266)),"")</f>
        <v/>
      </c>
      <c r="G2266" t="str">
        <f>IFERROR(UPPER(TRIM(ESITI_QUESTIONARI!AI2266)),"")</f>
        <v/>
      </c>
      <c r="H2266" s="8" t="str">
        <f>IF(C2266="","",IF(ISERROR(AVERAGE(ESITI_QUESTIONARI!N2266:T2266,ESITI_QUESTIONARI!V2266:X2266,ESITI_QUESTIONARI!Z2266:AD2266,ESITI_QUESTIONARI!AF2266:AH2266,ESITI_QUESTIONARI!AJ2266:AL2266,ESITI_QUESTIONARI!AN2266,ESITI_QUESTIONARI!AQ2266)),"NON RISPONDE",AVERAGE(ESITI_QUESTIONARI!N2266:T2266,ESITI_QUESTIONARI!V2266:X2266,ESITI_QUESTIONARI!Z2266:AD2266,ESITI_QUESTIONARI!AF2266:AH2266,ESITI_QUESTIONARI!AJ2266:AL2266,ESITI_QUESTIONARI!AN2266,ESITI_QUESTIONARI!AQ2266)))</f>
        <v/>
      </c>
    </row>
    <row r="2267" spans="1:8">
      <c r="A2267" t="str">
        <f>IF(ESITI_QUESTIONARI!A2267="","",TRIM(ESITI_QUESTIONARI!A2267))</f>
        <v/>
      </c>
      <c r="B2267" t="str">
        <f t="shared" si="36"/>
        <v/>
      </c>
      <c r="C2267" t="str">
        <f>IF(ESITI_QUESTIONARI!C2267="","",TRIM(ESITI_QUESTIONARI!C2267))</f>
        <v/>
      </c>
      <c r="D2267" t="str">
        <f>IFERROR(UPPER(TRIM(ESITI_QUESTIONARI!U2267)),"")</f>
        <v/>
      </c>
      <c r="E2267" t="str">
        <f>IFERROR(UPPER(TRIM(ESITI_QUESTIONARI!Y2267)),"")</f>
        <v/>
      </c>
      <c r="F2267" t="str">
        <f>IFERROR(UPPER(TRIM(ESITI_QUESTIONARI!AE2267)),"")</f>
        <v/>
      </c>
      <c r="G2267" t="str">
        <f>IFERROR(UPPER(TRIM(ESITI_QUESTIONARI!AI2267)),"")</f>
        <v/>
      </c>
      <c r="H2267" s="8" t="str">
        <f>IF(C2267="","",IF(ISERROR(AVERAGE(ESITI_QUESTIONARI!N2267:T2267,ESITI_QUESTIONARI!V2267:X2267,ESITI_QUESTIONARI!Z2267:AD2267,ESITI_QUESTIONARI!AF2267:AH2267,ESITI_QUESTIONARI!AJ2267:AL2267,ESITI_QUESTIONARI!AN2267,ESITI_QUESTIONARI!AQ2267)),"NON RISPONDE",AVERAGE(ESITI_QUESTIONARI!N2267:T2267,ESITI_QUESTIONARI!V2267:X2267,ESITI_QUESTIONARI!Z2267:AD2267,ESITI_QUESTIONARI!AF2267:AH2267,ESITI_QUESTIONARI!AJ2267:AL2267,ESITI_QUESTIONARI!AN2267,ESITI_QUESTIONARI!AQ2267)))</f>
        <v/>
      </c>
    </row>
    <row r="2268" spans="1:8">
      <c r="A2268" t="str">
        <f>IF(ESITI_QUESTIONARI!A2268="","",TRIM(ESITI_QUESTIONARI!A2268))</f>
        <v/>
      </c>
      <c r="B2268" t="str">
        <f t="shared" si="36"/>
        <v/>
      </c>
      <c r="C2268" t="str">
        <f>IF(ESITI_QUESTIONARI!C2268="","",TRIM(ESITI_QUESTIONARI!C2268))</f>
        <v/>
      </c>
      <c r="D2268" t="str">
        <f>IFERROR(UPPER(TRIM(ESITI_QUESTIONARI!U2268)),"")</f>
        <v/>
      </c>
      <c r="E2268" t="str">
        <f>IFERROR(UPPER(TRIM(ESITI_QUESTIONARI!Y2268)),"")</f>
        <v/>
      </c>
      <c r="F2268" t="str">
        <f>IFERROR(UPPER(TRIM(ESITI_QUESTIONARI!AE2268)),"")</f>
        <v/>
      </c>
      <c r="G2268" t="str">
        <f>IFERROR(UPPER(TRIM(ESITI_QUESTIONARI!AI2268)),"")</f>
        <v/>
      </c>
      <c r="H2268" s="8" t="str">
        <f>IF(C2268="","",IF(ISERROR(AVERAGE(ESITI_QUESTIONARI!N2268:T2268,ESITI_QUESTIONARI!V2268:X2268,ESITI_QUESTIONARI!Z2268:AD2268,ESITI_QUESTIONARI!AF2268:AH2268,ESITI_QUESTIONARI!AJ2268:AL2268,ESITI_QUESTIONARI!AN2268,ESITI_QUESTIONARI!AQ2268)),"NON RISPONDE",AVERAGE(ESITI_QUESTIONARI!N2268:T2268,ESITI_QUESTIONARI!V2268:X2268,ESITI_QUESTIONARI!Z2268:AD2268,ESITI_QUESTIONARI!AF2268:AH2268,ESITI_QUESTIONARI!AJ2268:AL2268,ESITI_QUESTIONARI!AN2268,ESITI_QUESTIONARI!AQ2268)))</f>
        <v/>
      </c>
    </row>
    <row r="2269" spans="1:8">
      <c r="A2269" t="str">
        <f>IF(ESITI_QUESTIONARI!A2269="","",TRIM(ESITI_QUESTIONARI!A2269))</f>
        <v/>
      </c>
      <c r="B2269" t="str">
        <f t="shared" si="36"/>
        <v/>
      </c>
      <c r="C2269" t="str">
        <f>IF(ESITI_QUESTIONARI!C2269="","",TRIM(ESITI_QUESTIONARI!C2269))</f>
        <v/>
      </c>
      <c r="D2269" t="str">
        <f>IFERROR(UPPER(TRIM(ESITI_QUESTIONARI!U2269)),"")</f>
        <v/>
      </c>
      <c r="E2269" t="str">
        <f>IFERROR(UPPER(TRIM(ESITI_QUESTIONARI!Y2269)),"")</f>
        <v/>
      </c>
      <c r="F2269" t="str">
        <f>IFERROR(UPPER(TRIM(ESITI_QUESTIONARI!AE2269)),"")</f>
        <v/>
      </c>
      <c r="G2269" t="str">
        <f>IFERROR(UPPER(TRIM(ESITI_QUESTIONARI!AI2269)),"")</f>
        <v/>
      </c>
      <c r="H2269" s="8" t="str">
        <f>IF(C2269="","",IF(ISERROR(AVERAGE(ESITI_QUESTIONARI!N2269:T2269,ESITI_QUESTIONARI!V2269:X2269,ESITI_QUESTIONARI!Z2269:AD2269,ESITI_QUESTIONARI!AF2269:AH2269,ESITI_QUESTIONARI!AJ2269:AL2269,ESITI_QUESTIONARI!AN2269,ESITI_QUESTIONARI!AQ2269)),"NON RISPONDE",AVERAGE(ESITI_QUESTIONARI!N2269:T2269,ESITI_QUESTIONARI!V2269:X2269,ESITI_QUESTIONARI!Z2269:AD2269,ESITI_QUESTIONARI!AF2269:AH2269,ESITI_QUESTIONARI!AJ2269:AL2269,ESITI_QUESTIONARI!AN2269,ESITI_QUESTIONARI!AQ2269)))</f>
        <v/>
      </c>
    </row>
    <row r="2270" spans="1:8">
      <c r="A2270" t="str">
        <f>IF(ESITI_QUESTIONARI!A2270="","",TRIM(ESITI_QUESTIONARI!A2270))</f>
        <v/>
      </c>
      <c r="B2270" t="str">
        <f t="shared" si="36"/>
        <v/>
      </c>
      <c r="C2270" t="str">
        <f>IF(ESITI_QUESTIONARI!C2270="","",TRIM(ESITI_QUESTIONARI!C2270))</f>
        <v/>
      </c>
      <c r="D2270" t="str">
        <f>IFERROR(UPPER(TRIM(ESITI_QUESTIONARI!U2270)),"")</f>
        <v/>
      </c>
      <c r="E2270" t="str">
        <f>IFERROR(UPPER(TRIM(ESITI_QUESTIONARI!Y2270)),"")</f>
        <v/>
      </c>
      <c r="F2270" t="str">
        <f>IFERROR(UPPER(TRIM(ESITI_QUESTIONARI!AE2270)),"")</f>
        <v/>
      </c>
      <c r="G2270" t="str">
        <f>IFERROR(UPPER(TRIM(ESITI_QUESTIONARI!AI2270)),"")</f>
        <v/>
      </c>
      <c r="H2270" s="8" t="str">
        <f>IF(C2270="","",IF(ISERROR(AVERAGE(ESITI_QUESTIONARI!N2270:T2270,ESITI_QUESTIONARI!V2270:X2270,ESITI_QUESTIONARI!Z2270:AD2270,ESITI_QUESTIONARI!AF2270:AH2270,ESITI_QUESTIONARI!AJ2270:AL2270,ESITI_QUESTIONARI!AN2270,ESITI_QUESTIONARI!AQ2270)),"NON RISPONDE",AVERAGE(ESITI_QUESTIONARI!N2270:T2270,ESITI_QUESTIONARI!V2270:X2270,ESITI_QUESTIONARI!Z2270:AD2270,ESITI_QUESTIONARI!AF2270:AH2270,ESITI_QUESTIONARI!AJ2270:AL2270,ESITI_QUESTIONARI!AN2270,ESITI_QUESTIONARI!AQ2270)))</f>
        <v/>
      </c>
    </row>
    <row r="2271" spans="1:8">
      <c r="A2271" t="str">
        <f>IF(ESITI_QUESTIONARI!A2271="","",TRIM(ESITI_QUESTIONARI!A2271))</f>
        <v/>
      </c>
      <c r="B2271" t="str">
        <f t="shared" si="36"/>
        <v/>
      </c>
      <c r="C2271" t="str">
        <f>IF(ESITI_QUESTIONARI!C2271="","",TRIM(ESITI_QUESTIONARI!C2271))</f>
        <v/>
      </c>
      <c r="D2271" t="str">
        <f>IFERROR(UPPER(TRIM(ESITI_QUESTIONARI!U2271)),"")</f>
        <v/>
      </c>
      <c r="E2271" t="str">
        <f>IFERROR(UPPER(TRIM(ESITI_QUESTIONARI!Y2271)),"")</f>
        <v/>
      </c>
      <c r="F2271" t="str">
        <f>IFERROR(UPPER(TRIM(ESITI_QUESTIONARI!AE2271)),"")</f>
        <v/>
      </c>
      <c r="G2271" t="str">
        <f>IFERROR(UPPER(TRIM(ESITI_QUESTIONARI!AI2271)),"")</f>
        <v/>
      </c>
      <c r="H2271" s="8" t="str">
        <f>IF(C2271="","",IF(ISERROR(AVERAGE(ESITI_QUESTIONARI!N2271:T2271,ESITI_QUESTIONARI!V2271:X2271,ESITI_QUESTIONARI!Z2271:AD2271,ESITI_QUESTIONARI!AF2271:AH2271,ESITI_QUESTIONARI!AJ2271:AL2271,ESITI_QUESTIONARI!AN2271,ESITI_QUESTIONARI!AQ2271)),"NON RISPONDE",AVERAGE(ESITI_QUESTIONARI!N2271:T2271,ESITI_QUESTIONARI!V2271:X2271,ESITI_QUESTIONARI!Z2271:AD2271,ESITI_QUESTIONARI!AF2271:AH2271,ESITI_QUESTIONARI!AJ2271:AL2271,ESITI_QUESTIONARI!AN2271,ESITI_QUESTIONARI!AQ2271)))</f>
        <v/>
      </c>
    </row>
    <row r="2272" spans="1:8">
      <c r="A2272" t="str">
        <f>IF(ESITI_QUESTIONARI!A2272="","",TRIM(ESITI_QUESTIONARI!A2272))</f>
        <v/>
      </c>
      <c r="B2272" t="str">
        <f t="shared" si="36"/>
        <v/>
      </c>
      <c r="C2272" t="str">
        <f>IF(ESITI_QUESTIONARI!C2272="","",TRIM(ESITI_QUESTIONARI!C2272))</f>
        <v/>
      </c>
      <c r="D2272" t="str">
        <f>IFERROR(UPPER(TRIM(ESITI_QUESTIONARI!U2272)),"")</f>
        <v/>
      </c>
      <c r="E2272" t="str">
        <f>IFERROR(UPPER(TRIM(ESITI_QUESTIONARI!Y2272)),"")</f>
        <v/>
      </c>
      <c r="F2272" t="str">
        <f>IFERROR(UPPER(TRIM(ESITI_QUESTIONARI!AE2272)),"")</f>
        <v/>
      </c>
      <c r="G2272" t="str">
        <f>IFERROR(UPPER(TRIM(ESITI_QUESTIONARI!AI2272)),"")</f>
        <v/>
      </c>
      <c r="H2272" s="8" t="str">
        <f>IF(C2272="","",IF(ISERROR(AVERAGE(ESITI_QUESTIONARI!N2272:T2272,ESITI_QUESTIONARI!V2272:X2272,ESITI_QUESTIONARI!Z2272:AD2272,ESITI_QUESTIONARI!AF2272:AH2272,ESITI_QUESTIONARI!AJ2272:AL2272,ESITI_QUESTIONARI!AN2272,ESITI_QUESTIONARI!AQ2272)),"NON RISPONDE",AVERAGE(ESITI_QUESTIONARI!N2272:T2272,ESITI_QUESTIONARI!V2272:X2272,ESITI_QUESTIONARI!Z2272:AD2272,ESITI_QUESTIONARI!AF2272:AH2272,ESITI_QUESTIONARI!AJ2272:AL2272,ESITI_QUESTIONARI!AN2272,ESITI_QUESTIONARI!AQ2272)))</f>
        <v/>
      </c>
    </row>
    <row r="2273" spans="1:8">
      <c r="A2273" t="str">
        <f>IF(ESITI_QUESTIONARI!A2273="","",TRIM(ESITI_QUESTIONARI!A2273))</f>
        <v/>
      </c>
      <c r="B2273" t="str">
        <f t="shared" si="36"/>
        <v/>
      </c>
      <c r="C2273" t="str">
        <f>IF(ESITI_QUESTIONARI!C2273="","",TRIM(ESITI_QUESTIONARI!C2273))</f>
        <v/>
      </c>
      <c r="D2273" t="str">
        <f>IFERROR(UPPER(TRIM(ESITI_QUESTIONARI!U2273)),"")</f>
        <v/>
      </c>
      <c r="E2273" t="str">
        <f>IFERROR(UPPER(TRIM(ESITI_QUESTIONARI!Y2273)),"")</f>
        <v/>
      </c>
      <c r="F2273" t="str">
        <f>IFERROR(UPPER(TRIM(ESITI_QUESTIONARI!AE2273)),"")</f>
        <v/>
      </c>
      <c r="G2273" t="str">
        <f>IFERROR(UPPER(TRIM(ESITI_QUESTIONARI!AI2273)),"")</f>
        <v/>
      </c>
      <c r="H2273" s="8" t="str">
        <f>IF(C2273="","",IF(ISERROR(AVERAGE(ESITI_QUESTIONARI!N2273:T2273,ESITI_QUESTIONARI!V2273:X2273,ESITI_QUESTIONARI!Z2273:AD2273,ESITI_QUESTIONARI!AF2273:AH2273,ESITI_QUESTIONARI!AJ2273:AL2273,ESITI_QUESTIONARI!AN2273,ESITI_QUESTIONARI!AQ2273)),"NON RISPONDE",AVERAGE(ESITI_QUESTIONARI!N2273:T2273,ESITI_QUESTIONARI!V2273:X2273,ESITI_QUESTIONARI!Z2273:AD2273,ESITI_QUESTIONARI!AF2273:AH2273,ESITI_QUESTIONARI!AJ2273:AL2273,ESITI_QUESTIONARI!AN2273,ESITI_QUESTIONARI!AQ2273)))</f>
        <v/>
      </c>
    </row>
    <row r="2274" spans="1:8">
      <c r="A2274" t="str">
        <f>IF(ESITI_QUESTIONARI!A2274="","",TRIM(ESITI_QUESTIONARI!A2274))</f>
        <v/>
      </c>
      <c r="B2274" t="str">
        <f t="shared" si="36"/>
        <v/>
      </c>
      <c r="C2274" t="str">
        <f>IF(ESITI_QUESTIONARI!C2274="","",TRIM(ESITI_QUESTIONARI!C2274))</f>
        <v/>
      </c>
      <c r="D2274" t="str">
        <f>IFERROR(UPPER(TRIM(ESITI_QUESTIONARI!U2274)),"")</f>
        <v/>
      </c>
      <c r="E2274" t="str">
        <f>IFERROR(UPPER(TRIM(ESITI_QUESTIONARI!Y2274)),"")</f>
        <v/>
      </c>
      <c r="F2274" t="str">
        <f>IFERROR(UPPER(TRIM(ESITI_QUESTIONARI!AE2274)),"")</f>
        <v/>
      </c>
      <c r="G2274" t="str">
        <f>IFERROR(UPPER(TRIM(ESITI_QUESTIONARI!AI2274)),"")</f>
        <v/>
      </c>
      <c r="H2274" s="8" t="str">
        <f>IF(C2274="","",IF(ISERROR(AVERAGE(ESITI_QUESTIONARI!N2274:T2274,ESITI_QUESTIONARI!V2274:X2274,ESITI_QUESTIONARI!Z2274:AD2274,ESITI_QUESTIONARI!AF2274:AH2274,ESITI_QUESTIONARI!AJ2274:AL2274,ESITI_QUESTIONARI!AN2274,ESITI_QUESTIONARI!AQ2274)),"NON RISPONDE",AVERAGE(ESITI_QUESTIONARI!N2274:T2274,ESITI_QUESTIONARI!V2274:X2274,ESITI_QUESTIONARI!Z2274:AD2274,ESITI_QUESTIONARI!AF2274:AH2274,ESITI_QUESTIONARI!AJ2274:AL2274,ESITI_QUESTIONARI!AN2274,ESITI_QUESTIONARI!AQ2274)))</f>
        <v/>
      </c>
    </row>
    <row r="2275" spans="1:8">
      <c r="A2275" t="str">
        <f>IF(ESITI_QUESTIONARI!A2275="","",TRIM(ESITI_QUESTIONARI!A2275))</f>
        <v/>
      </c>
      <c r="B2275" t="str">
        <f t="shared" si="36"/>
        <v/>
      </c>
      <c r="C2275" t="str">
        <f>IF(ESITI_QUESTIONARI!C2275="","",TRIM(ESITI_QUESTIONARI!C2275))</f>
        <v/>
      </c>
      <c r="D2275" t="str">
        <f>IFERROR(UPPER(TRIM(ESITI_QUESTIONARI!U2275)),"")</f>
        <v/>
      </c>
      <c r="E2275" t="str">
        <f>IFERROR(UPPER(TRIM(ESITI_QUESTIONARI!Y2275)),"")</f>
        <v/>
      </c>
      <c r="F2275" t="str">
        <f>IFERROR(UPPER(TRIM(ESITI_QUESTIONARI!AE2275)),"")</f>
        <v/>
      </c>
      <c r="G2275" t="str">
        <f>IFERROR(UPPER(TRIM(ESITI_QUESTIONARI!AI2275)),"")</f>
        <v/>
      </c>
      <c r="H2275" s="8" t="str">
        <f>IF(C2275="","",IF(ISERROR(AVERAGE(ESITI_QUESTIONARI!N2275:T2275,ESITI_QUESTIONARI!V2275:X2275,ESITI_QUESTIONARI!Z2275:AD2275,ESITI_QUESTIONARI!AF2275:AH2275,ESITI_QUESTIONARI!AJ2275:AL2275,ESITI_QUESTIONARI!AN2275,ESITI_QUESTIONARI!AQ2275)),"NON RISPONDE",AVERAGE(ESITI_QUESTIONARI!N2275:T2275,ESITI_QUESTIONARI!V2275:X2275,ESITI_QUESTIONARI!Z2275:AD2275,ESITI_QUESTIONARI!AF2275:AH2275,ESITI_QUESTIONARI!AJ2275:AL2275,ESITI_QUESTIONARI!AN2275,ESITI_QUESTIONARI!AQ2275)))</f>
        <v/>
      </c>
    </row>
    <row r="2276" spans="1:8">
      <c r="A2276" t="str">
        <f>IF(ESITI_QUESTIONARI!A2276="","",TRIM(ESITI_QUESTIONARI!A2276))</f>
        <v/>
      </c>
      <c r="B2276" t="str">
        <f t="shared" si="36"/>
        <v/>
      </c>
      <c r="C2276" t="str">
        <f>IF(ESITI_QUESTIONARI!C2276="","",TRIM(ESITI_QUESTIONARI!C2276))</f>
        <v/>
      </c>
      <c r="D2276" t="str">
        <f>IFERROR(UPPER(TRIM(ESITI_QUESTIONARI!U2276)),"")</f>
        <v/>
      </c>
      <c r="E2276" t="str">
        <f>IFERROR(UPPER(TRIM(ESITI_QUESTIONARI!Y2276)),"")</f>
        <v/>
      </c>
      <c r="F2276" t="str">
        <f>IFERROR(UPPER(TRIM(ESITI_QUESTIONARI!AE2276)),"")</f>
        <v/>
      </c>
      <c r="G2276" t="str">
        <f>IFERROR(UPPER(TRIM(ESITI_QUESTIONARI!AI2276)),"")</f>
        <v/>
      </c>
      <c r="H2276" s="8" t="str">
        <f>IF(C2276="","",IF(ISERROR(AVERAGE(ESITI_QUESTIONARI!N2276:T2276,ESITI_QUESTIONARI!V2276:X2276,ESITI_QUESTIONARI!Z2276:AD2276,ESITI_QUESTIONARI!AF2276:AH2276,ESITI_QUESTIONARI!AJ2276:AL2276,ESITI_QUESTIONARI!AN2276,ESITI_QUESTIONARI!AQ2276)),"NON RISPONDE",AVERAGE(ESITI_QUESTIONARI!N2276:T2276,ESITI_QUESTIONARI!V2276:X2276,ESITI_QUESTIONARI!Z2276:AD2276,ESITI_QUESTIONARI!AF2276:AH2276,ESITI_QUESTIONARI!AJ2276:AL2276,ESITI_QUESTIONARI!AN2276,ESITI_QUESTIONARI!AQ2276)))</f>
        <v/>
      </c>
    </row>
    <row r="2277" spans="1:8">
      <c r="A2277" t="str">
        <f>IF(ESITI_QUESTIONARI!A2277="","",TRIM(ESITI_QUESTIONARI!A2277))</f>
        <v/>
      </c>
      <c r="B2277" t="str">
        <f t="shared" si="36"/>
        <v/>
      </c>
      <c r="C2277" t="str">
        <f>IF(ESITI_QUESTIONARI!C2277="","",TRIM(ESITI_QUESTIONARI!C2277))</f>
        <v/>
      </c>
      <c r="D2277" t="str">
        <f>IFERROR(UPPER(TRIM(ESITI_QUESTIONARI!U2277)),"")</f>
        <v/>
      </c>
      <c r="E2277" t="str">
        <f>IFERROR(UPPER(TRIM(ESITI_QUESTIONARI!Y2277)),"")</f>
        <v/>
      </c>
      <c r="F2277" t="str">
        <f>IFERROR(UPPER(TRIM(ESITI_QUESTIONARI!AE2277)),"")</f>
        <v/>
      </c>
      <c r="G2277" t="str">
        <f>IFERROR(UPPER(TRIM(ESITI_QUESTIONARI!AI2277)),"")</f>
        <v/>
      </c>
      <c r="H2277" s="8" t="str">
        <f>IF(C2277="","",IF(ISERROR(AVERAGE(ESITI_QUESTIONARI!N2277:T2277,ESITI_QUESTIONARI!V2277:X2277,ESITI_QUESTIONARI!Z2277:AD2277,ESITI_QUESTIONARI!AF2277:AH2277,ESITI_QUESTIONARI!AJ2277:AL2277,ESITI_QUESTIONARI!AN2277,ESITI_QUESTIONARI!AQ2277)),"NON RISPONDE",AVERAGE(ESITI_QUESTIONARI!N2277:T2277,ESITI_QUESTIONARI!V2277:X2277,ESITI_QUESTIONARI!Z2277:AD2277,ESITI_QUESTIONARI!AF2277:AH2277,ESITI_QUESTIONARI!AJ2277:AL2277,ESITI_QUESTIONARI!AN2277,ESITI_QUESTIONARI!AQ2277)))</f>
        <v/>
      </c>
    </row>
    <row r="2278" spans="1:8">
      <c r="A2278" t="str">
        <f>IF(ESITI_QUESTIONARI!A2278="","",TRIM(ESITI_QUESTIONARI!A2278))</f>
        <v/>
      </c>
      <c r="B2278" t="str">
        <f t="shared" si="36"/>
        <v/>
      </c>
      <c r="C2278" t="str">
        <f>IF(ESITI_QUESTIONARI!C2278="","",TRIM(ESITI_QUESTIONARI!C2278))</f>
        <v/>
      </c>
      <c r="D2278" t="str">
        <f>IFERROR(UPPER(TRIM(ESITI_QUESTIONARI!U2278)),"")</f>
        <v/>
      </c>
      <c r="E2278" t="str">
        <f>IFERROR(UPPER(TRIM(ESITI_QUESTIONARI!Y2278)),"")</f>
        <v/>
      </c>
      <c r="F2278" t="str">
        <f>IFERROR(UPPER(TRIM(ESITI_QUESTIONARI!AE2278)),"")</f>
        <v/>
      </c>
      <c r="G2278" t="str">
        <f>IFERROR(UPPER(TRIM(ESITI_QUESTIONARI!AI2278)),"")</f>
        <v/>
      </c>
      <c r="H2278" s="8" t="str">
        <f>IF(C2278="","",IF(ISERROR(AVERAGE(ESITI_QUESTIONARI!N2278:T2278,ESITI_QUESTIONARI!V2278:X2278,ESITI_QUESTIONARI!Z2278:AD2278,ESITI_QUESTIONARI!AF2278:AH2278,ESITI_QUESTIONARI!AJ2278:AL2278,ESITI_QUESTIONARI!AN2278,ESITI_QUESTIONARI!AQ2278)),"NON RISPONDE",AVERAGE(ESITI_QUESTIONARI!N2278:T2278,ESITI_QUESTIONARI!V2278:X2278,ESITI_QUESTIONARI!Z2278:AD2278,ESITI_QUESTIONARI!AF2278:AH2278,ESITI_QUESTIONARI!AJ2278:AL2278,ESITI_QUESTIONARI!AN2278,ESITI_QUESTIONARI!AQ2278)))</f>
        <v/>
      </c>
    </row>
    <row r="2279" spans="1:8">
      <c r="A2279" t="str">
        <f>IF(ESITI_QUESTIONARI!A2279="","",TRIM(ESITI_QUESTIONARI!A2279))</f>
        <v/>
      </c>
      <c r="B2279" t="str">
        <f t="shared" si="36"/>
        <v/>
      </c>
      <c r="C2279" t="str">
        <f>IF(ESITI_QUESTIONARI!C2279="","",TRIM(ESITI_QUESTIONARI!C2279))</f>
        <v/>
      </c>
      <c r="D2279" t="str">
        <f>IFERROR(UPPER(TRIM(ESITI_QUESTIONARI!U2279)),"")</f>
        <v/>
      </c>
      <c r="E2279" t="str">
        <f>IFERROR(UPPER(TRIM(ESITI_QUESTIONARI!Y2279)),"")</f>
        <v/>
      </c>
      <c r="F2279" t="str">
        <f>IFERROR(UPPER(TRIM(ESITI_QUESTIONARI!AE2279)),"")</f>
        <v/>
      </c>
      <c r="G2279" t="str">
        <f>IFERROR(UPPER(TRIM(ESITI_QUESTIONARI!AI2279)),"")</f>
        <v/>
      </c>
      <c r="H2279" s="8" t="str">
        <f>IF(C2279="","",IF(ISERROR(AVERAGE(ESITI_QUESTIONARI!N2279:T2279,ESITI_QUESTIONARI!V2279:X2279,ESITI_QUESTIONARI!Z2279:AD2279,ESITI_QUESTIONARI!AF2279:AH2279,ESITI_QUESTIONARI!AJ2279:AL2279,ESITI_QUESTIONARI!AN2279,ESITI_QUESTIONARI!AQ2279)),"NON RISPONDE",AVERAGE(ESITI_QUESTIONARI!N2279:T2279,ESITI_QUESTIONARI!V2279:X2279,ESITI_QUESTIONARI!Z2279:AD2279,ESITI_QUESTIONARI!AF2279:AH2279,ESITI_QUESTIONARI!AJ2279:AL2279,ESITI_QUESTIONARI!AN2279,ESITI_QUESTIONARI!AQ2279)))</f>
        <v/>
      </c>
    </row>
    <row r="2280" spans="1:8">
      <c r="A2280" t="str">
        <f>IF(ESITI_QUESTIONARI!A2280="","",TRIM(ESITI_QUESTIONARI!A2280))</f>
        <v/>
      </c>
      <c r="B2280" t="str">
        <f t="shared" si="36"/>
        <v/>
      </c>
      <c r="C2280" t="str">
        <f>IF(ESITI_QUESTIONARI!C2280="","",TRIM(ESITI_QUESTIONARI!C2280))</f>
        <v/>
      </c>
      <c r="D2280" t="str">
        <f>IFERROR(UPPER(TRIM(ESITI_QUESTIONARI!U2280)),"")</f>
        <v/>
      </c>
      <c r="E2280" t="str">
        <f>IFERROR(UPPER(TRIM(ESITI_QUESTIONARI!Y2280)),"")</f>
        <v/>
      </c>
      <c r="F2280" t="str">
        <f>IFERROR(UPPER(TRIM(ESITI_QUESTIONARI!AE2280)),"")</f>
        <v/>
      </c>
      <c r="G2280" t="str">
        <f>IFERROR(UPPER(TRIM(ESITI_QUESTIONARI!AI2280)),"")</f>
        <v/>
      </c>
      <c r="H2280" s="8" t="str">
        <f>IF(C2280="","",IF(ISERROR(AVERAGE(ESITI_QUESTIONARI!N2280:T2280,ESITI_QUESTIONARI!V2280:X2280,ESITI_QUESTIONARI!Z2280:AD2280,ESITI_QUESTIONARI!AF2280:AH2280,ESITI_QUESTIONARI!AJ2280:AL2280,ESITI_QUESTIONARI!AN2280,ESITI_QUESTIONARI!AQ2280)),"NON RISPONDE",AVERAGE(ESITI_QUESTIONARI!N2280:T2280,ESITI_QUESTIONARI!V2280:X2280,ESITI_QUESTIONARI!Z2280:AD2280,ESITI_QUESTIONARI!AF2280:AH2280,ESITI_QUESTIONARI!AJ2280:AL2280,ESITI_QUESTIONARI!AN2280,ESITI_QUESTIONARI!AQ2280)))</f>
        <v/>
      </c>
    </row>
    <row r="2281" spans="1:8">
      <c r="A2281" t="str">
        <f>IF(ESITI_QUESTIONARI!A2281="","",TRIM(ESITI_QUESTIONARI!A2281))</f>
        <v/>
      </c>
      <c r="B2281" t="str">
        <f t="shared" si="36"/>
        <v/>
      </c>
      <c r="C2281" t="str">
        <f>IF(ESITI_QUESTIONARI!C2281="","",TRIM(ESITI_QUESTIONARI!C2281))</f>
        <v/>
      </c>
      <c r="D2281" t="str">
        <f>IFERROR(UPPER(TRIM(ESITI_QUESTIONARI!U2281)),"")</f>
        <v/>
      </c>
      <c r="E2281" t="str">
        <f>IFERROR(UPPER(TRIM(ESITI_QUESTIONARI!Y2281)),"")</f>
        <v/>
      </c>
      <c r="F2281" t="str">
        <f>IFERROR(UPPER(TRIM(ESITI_QUESTIONARI!AE2281)),"")</f>
        <v/>
      </c>
      <c r="G2281" t="str">
        <f>IFERROR(UPPER(TRIM(ESITI_QUESTIONARI!AI2281)),"")</f>
        <v/>
      </c>
      <c r="H2281" s="8" t="str">
        <f>IF(C2281="","",IF(ISERROR(AVERAGE(ESITI_QUESTIONARI!N2281:T2281,ESITI_QUESTIONARI!V2281:X2281,ESITI_QUESTIONARI!Z2281:AD2281,ESITI_QUESTIONARI!AF2281:AH2281,ESITI_QUESTIONARI!AJ2281:AL2281,ESITI_QUESTIONARI!AN2281,ESITI_QUESTIONARI!AQ2281)),"NON RISPONDE",AVERAGE(ESITI_QUESTIONARI!N2281:T2281,ESITI_QUESTIONARI!V2281:X2281,ESITI_QUESTIONARI!Z2281:AD2281,ESITI_QUESTIONARI!AF2281:AH2281,ESITI_QUESTIONARI!AJ2281:AL2281,ESITI_QUESTIONARI!AN2281,ESITI_QUESTIONARI!AQ2281)))</f>
        <v/>
      </c>
    </row>
    <row r="2282" spans="1:8">
      <c r="A2282" t="str">
        <f>IF(ESITI_QUESTIONARI!A2282="","",TRIM(ESITI_QUESTIONARI!A2282))</f>
        <v/>
      </c>
      <c r="B2282" t="str">
        <f t="shared" si="36"/>
        <v/>
      </c>
      <c r="C2282" t="str">
        <f>IF(ESITI_QUESTIONARI!C2282="","",TRIM(ESITI_QUESTIONARI!C2282))</f>
        <v/>
      </c>
      <c r="D2282" t="str">
        <f>IFERROR(UPPER(TRIM(ESITI_QUESTIONARI!U2282)),"")</f>
        <v/>
      </c>
      <c r="E2282" t="str">
        <f>IFERROR(UPPER(TRIM(ESITI_QUESTIONARI!Y2282)),"")</f>
        <v/>
      </c>
      <c r="F2282" t="str">
        <f>IFERROR(UPPER(TRIM(ESITI_QUESTIONARI!AE2282)),"")</f>
        <v/>
      </c>
      <c r="G2282" t="str">
        <f>IFERROR(UPPER(TRIM(ESITI_QUESTIONARI!AI2282)),"")</f>
        <v/>
      </c>
      <c r="H2282" s="8" t="str">
        <f>IF(C2282="","",IF(ISERROR(AVERAGE(ESITI_QUESTIONARI!N2282:T2282,ESITI_QUESTIONARI!V2282:X2282,ESITI_QUESTIONARI!Z2282:AD2282,ESITI_QUESTIONARI!AF2282:AH2282,ESITI_QUESTIONARI!AJ2282:AL2282,ESITI_QUESTIONARI!AN2282,ESITI_QUESTIONARI!AQ2282)),"NON RISPONDE",AVERAGE(ESITI_QUESTIONARI!N2282:T2282,ESITI_QUESTIONARI!V2282:X2282,ESITI_QUESTIONARI!Z2282:AD2282,ESITI_QUESTIONARI!AF2282:AH2282,ESITI_QUESTIONARI!AJ2282:AL2282,ESITI_QUESTIONARI!AN2282,ESITI_QUESTIONARI!AQ2282)))</f>
        <v/>
      </c>
    </row>
    <row r="2283" spans="1:8">
      <c r="A2283" t="str">
        <f>IF(ESITI_QUESTIONARI!A2283="","",TRIM(ESITI_QUESTIONARI!A2283))</f>
        <v/>
      </c>
      <c r="B2283" t="str">
        <f t="shared" si="36"/>
        <v/>
      </c>
      <c r="C2283" t="str">
        <f>IF(ESITI_QUESTIONARI!C2283="","",TRIM(ESITI_QUESTIONARI!C2283))</f>
        <v/>
      </c>
      <c r="D2283" t="str">
        <f>IFERROR(UPPER(TRIM(ESITI_QUESTIONARI!U2283)),"")</f>
        <v/>
      </c>
      <c r="E2283" t="str">
        <f>IFERROR(UPPER(TRIM(ESITI_QUESTIONARI!Y2283)),"")</f>
        <v/>
      </c>
      <c r="F2283" t="str">
        <f>IFERROR(UPPER(TRIM(ESITI_QUESTIONARI!AE2283)),"")</f>
        <v/>
      </c>
      <c r="G2283" t="str">
        <f>IFERROR(UPPER(TRIM(ESITI_QUESTIONARI!AI2283)),"")</f>
        <v/>
      </c>
      <c r="H2283" s="8" t="str">
        <f>IF(C2283="","",IF(ISERROR(AVERAGE(ESITI_QUESTIONARI!N2283:T2283,ESITI_QUESTIONARI!V2283:X2283,ESITI_QUESTIONARI!Z2283:AD2283,ESITI_QUESTIONARI!AF2283:AH2283,ESITI_QUESTIONARI!AJ2283:AL2283,ESITI_QUESTIONARI!AN2283,ESITI_QUESTIONARI!AQ2283)),"NON RISPONDE",AVERAGE(ESITI_QUESTIONARI!N2283:T2283,ESITI_QUESTIONARI!V2283:X2283,ESITI_QUESTIONARI!Z2283:AD2283,ESITI_QUESTIONARI!AF2283:AH2283,ESITI_QUESTIONARI!AJ2283:AL2283,ESITI_QUESTIONARI!AN2283,ESITI_QUESTIONARI!AQ2283)))</f>
        <v/>
      </c>
    </row>
    <row r="2284" spans="1:8">
      <c r="A2284" t="str">
        <f>IF(ESITI_QUESTIONARI!A2284="","",TRIM(ESITI_QUESTIONARI!A2284))</f>
        <v/>
      </c>
      <c r="B2284" t="str">
        <f t="shared" si="36"/>
        <v/>
      </c>
      <c r="C2284" t="str">
        <f>IF(ESITI_QUESTIONARI!C2284="","",TRIM(ESITI_QUESTIONARI!C2284))</f>
        <v/>
      </c>
      <c r="D2284" t="str">
        <f>IFERROR(UPPER(TRIM(ESITI_QUESTIONARI!U2284)),"")</f>
        <v/>
      </c>
      <c r="E2284" t="str">
        <f>IFERROR(UPPER(TRIM(ESITI_QUESTIONARI!Y2284)),"")</f>
        <v/>
      </c>
      <c r="F2284" t="str">
        <f>IFERROR(UPPER(TRIM(ESITI_QUESTIONARI!AE2284)),"")</f>
        <v/>
      </c>
      <c r="G2284" t="str">
        <f>IFERROR(UPPER(TRIM(ESITI_QUESTIONARI!AI2284)),"")</f>
        <v/>
      </c>
      <c r="H2284" s="8" t="str">
        <f>IF(C2284="","",IF(ISERROR(AVERAGE(ESITI_QUESTIONARI!N2284:T2284,ESITI_QUESTIONARI!V2284:X2284,ESITI_QUESTIONARI!Z2284:AD2284,ESITI_QUESTIONARI!AF2284:AH2284,ESITI_QUESTIONARI!AJ2284:AL2284,ESITI_QUESTIONARI!AN2284,ESITI_QUESTIONARI!AQ2284)),"NON RISPONDE",AVERAGE(ESITI_QUESTIONARI!N2284:T2284,ESITI_QUESTIONARI!V2284:X2284,ESITI_QUESTIONARI!Z2284:AD2284,ESITI_QUESTIONARI!AF2284:AH2284,ESITI_QUESTIONARI!AJ2284:AL2284,ESITI_QUESTIONARI!AN2284,ESITI_QUESTIONARI!AQ2284)))</f>
        <v/>
      </c>
    </row>
    <row r="2285" spans="1:8">
      <c r="A2285" t="str">
        <f>IF(ESITI_QUESTIONARI!A2285="","",TRIM(ESITI_QUESTIONARI!A2285))</f>
        <v/>
      </c>
      <c r="B2285" t="str">
        <f t="shared" si="36"/>
        <v/>
      </c>
      <c r="C2285" t="str">
        <f>IF(ESITI_QUESTIONARI!C2285="","",TRIM(ESITI_QUESTIONARI!C2285))</f>
        <v/>
      </c>
      <c r="D2285" t="str">
        <f>IFERROR(UPPER(TRIM(ESITI_QUESTIONARI!U2285)),"")</f>
        <v/>
      </c>
      <c r="E2285" t="str">
        <f>IFERROR(UPPER(TRIM(ESITI_QUESTIONARI!Y2285)),"")</f>
        <v/>
      </c>
      <c r="F2285" t="str">
        <f>IFERROR(UPPER(TRIM(ESITI_QUESTIONARI!AE2285)),"")</f>
        <v/>
      </c>
      <c r="G2285" t="str">
        <f>IFERROR(UPPER(TRIM(ESITI_QUESTIONARI!AI2285)),"")</f>
        <v/>
      </c>
      <c r="H2285" s="8" t="str">
        <f>IF(C2285="","",IF(ISERROR(AVERAGE(ESITI_QUESTIONARI!N2285:T2285,ESITI_QUESTIONARI!V2285:X2285,ESITI_QUESTIONARI!Z2285:AD2285,ESITI_QUESTIONARI!AF2285:AH2285,ESITI_QUESTIONARI!AJ2285:AL2285,ESITI_QUESTIONARI!AN2285,ESITI_QUESTIONARI!AQ2285)),"NON RISPONDE",AVERAGE(ESITI_QUESTIONARI!N2285:T2285,ESITI_QUESTIONARI!V2285:X2285,ESITI_QUESTIONARI!Z2285:AD2285,ESITI_QUESTIONARI!AF2285:AH2285,ESITI_QUESTIONARI!AJ2285:AL2285,ESITI_QUESTIONARI!AN2285,ESITI_QUESTIONARI!AQ2285)))</f>
        <v/>
      </c>
    </row>
    <row r="2286" spans="1:8">
      <c r="A2286" t="str">
        <f>IF(ESITI_QUESTIONARI!A2286="","",TRIM(ESITI_QUESTIONARI!A2286))</f>
        <v/>
      </c>
      <c r="B2286" t="str">
        <f t="shared" si="36"/>
        <v/>
      </c>
      <c r="C2286" t="str">
        <f>IF(ESITI_QUESTIONARI!C2286="","",TRIM(ESITI_QUESTIONARI!C2286))</f>
        <v/>
      </c>
      <c r="D2286" t="str">
        <f>IFERROR(UPPER(TRIM(ESITI_QUESTIONARI!U2286)),"")</f>
        <v/>
      </c>
      <c r="E2286" t="str">
        <f>IFERROR(UPPER(TRIM(ESITI_QUESTIONARI!Y2286)),"")</f>
        <v/>
      </c>
      <c r="F2286" t="str">
        <f>IFERROR(UPPER(TRIM(ESITI_QUESTIONARI!AE2286)),"")</f>
        <v/>
      </c>
      <c r="G2286" t="str">
        <f>IFERROR(UPPER(TRIM(ESITI_QUESTIONARI!AI2286)),"")</f>
        <v/>
      </c>
      <c r="H2286" s="8" t="str">
        <f>IF(C2286="","",IF(ISERROR(AVERAGE(ESITI_QUESTIONARI!N2286:T2286,ESITI_QUESTIONARI!V2286:X2286,ESITI_QUESTIONARI!Z2286:AD2286,ESITI_QUESTIONARI!AF2286:AH2286,ESITI_QUESTIONARI!AJ2286:AL2286,ESITI_QUESTIONARI!AN2286,ESITI_QUESTIONARI!AQ2286)),"NON RISPONDE",AVERAGE(ESITI_QUESTIONARI!N2286:T2286,ESITI_QUESTIONARI!V2286:X2286,ESITI_QUESTIONARI!Z2286:AD2286,ESITI_QUESTIONARI!AF2286:AH2286,ESITI_QUESTIONARI!AJ2286:AL2286,ESITI_QUESTIONARI!AN2286,ESITI_QUESTIONARI!AQ2286)))</f>
        <v/>
      </c>
    </row>
    <row r="2287" spans="1:8">
      <c r="A2287" t="str">
        <f>IF(ESITI_QUESTIONARI!A2287="","",TRIM(ESITI_QUESTIONARI!A2287))</f>
        <v/>
      </c>
      <c r="B2287" t="str">
        <f t="shared" si="36"/>
        <v/>
      </c>
      <c r="C2287" t="str">
        <f>IF(ESITI_QUESTIONARI!C2287="","",TRIM(ESITI_QUESTIONARI!C2287))</f>
        <v/>
      </c>
      <c r="D2287" t="str">
        <f>IFERROR(UPPER(TRIM(ESITI_QUESTIONARI!U2287)),"")</f>
        <v/>
      </c>
      <c r="E2287" t="str">
        <f>IFERROR(UPPER(TRIM(ESITI_QUESTIONARI!Y2287)),"")</f>
        <v/>
      </c>
      <c r="F2287" t="str">
        <f>IFERROR(UPPER(TRIM(ESITI_QUESTIONARI!AE2287)),"")</f>
        <v/>
      </c>
      <c r="G2287" t="str">
        <f>IFERROR(UPPER(TRIM(ESITI_QUESTIONARI!AI2287)),"")</f>
        <v/>
      </c>
      <c r="H2287" s="8" t="str">
        <f>IF(C2287="","",IF(ISERROR(AVERAGE(ESITI_QUESTIONARI!N2287:T2287,ESITI_QUESTIONARI!V2287:X2287,ESITI_QUESTIONARI!Z2287:AD2287,ESITI_QUESTIONARI!AF2287:AH2287,ESITI_QUESTIONARI!AJ2287:AL2287,ESITI_QUESTIONARI!AN2287,ESITI_QUESTIONARI!AQ2287)),"NON RISPONDE",AVERAGE(ESITI_QUESTIONARI!N2287:T2287,ESITI_QUESTIONARI!V2287:X2287,ESITI_QUESTIONARI!Z2287:AD2287,ESITI_QUESTIONARI!AF2287:AH2287,ESITI_QUESTIONARI!AJ2287:AL2287,ESITI_QUESTIONARI!AN2287,ESITI_QUESTIONARI!AQ2287)))</f>
        <v/>
      </c>
    </row>
    <row r="2288" spans="1:8">
      <c r="A2288" t="str">
        <f>IF(ESITI_QUESTIONARI!A2288="","",TRIM(ESITI_QUESTIONARI!A2288))</f>
        <v/>
      </c>
      <c r="B2288" t="str">
        <f t="shared" si="36"/>
        <v/>
      </c>
      <c r="C2288" t="str">
        <f>IF(ESITI_QUESTIONARI!C2288="","",TRIM(ESITI_QUESTIONARI!C2288))</f>
        <v/>
      </c>
      <c r="D2288" t="str">
        <f>IFERROR(UPPER(TRIM(ESITI_QUESTIONARI!U2288)),"")</f>
        <v/>
      </c>
      <c r="E2288" t="str">
        <f>IFERROR(UPPER(TRIM(ESITI_QUESTIONARI!Y2288)),"")</f>
        <v/>
      </c>
      <c r="F2288" t="str">
        <f>IFERROR(UPPER(TRIM(ESITI_QUESTIONARI!AE2288)),"")</f>
        <v/>
      </c>
      <c r="G2288" t="str">
        <f>IFERROR(UPPER(TRIM(ESITI_QUESTIONARI!AI2288)),"")</f>
        <v/>
      </c>
      <c r="H2288" s="8" t="str">
        <f>IF(C2288="","",IF(ISERROR(AVERAGE(ESITI_QUESTIONARI!N2288:T2288,ESITI_QUESTIONARI!V2288:X2288,ESITI_QUESTIONARI!Z2288:AD2288,ESITI_QUESTIONARI!AF2288:AH2288,ESITI_QUESTIONARI!AJ2288:AL2288,ESITI_QUESTIONARI!AN2288,ESITI_QUESTIONARI!AQ2288)),"NON RISPONDE",AVERAGE(ESITI_QUESTIONARI!N2288:T2288,ESITI_QUESTIONARI!V2288:X2288,ESITI_QUESTIONARI!Z2288:AD2288,ESITI_QUESTIONARI!AF2288:AH2288,ESITI_QUESTIONARI!AJ2288:AL2288,ESITI_QUESTIONARI!AN2288,ESITI_QUESTIONARI!AQ2288)))</f>
        <v/>
      </c>
    </row>
    <row r="2289" spans="1:8">
      <c r="A2289" t="str">
        <f>IF(ESITI_QUESTIONARI!A2289="","",TRIM(ESITI_QUESTIONARI!A2289))</f>
        <v/>
      </c>
      <c r="B2289" t="str">
        <f t="shared" si="36"/>
        <v/>
      </c>
      <c r="C2289" t="str">
        <f>IF(ESITI_QUESTIONARI!C2289="","",TRIM(ESITI_QUESTIONARI!C2289))</f>
        <v/>
      </c>
      <c r="D2289" t="str">
        <f>IFERROR(UPPER(TRIM(ESITI_QUESTIONARI!U2289)),"")</f>
        <v/>
      </c>
      <c r="E2289" t="str">
        <f>IFERROR(UPPER(TRIM(ESITI_QUESTIONARI!Y2289)),"")</f>
        <v/>
      </c>
      <c r="F2289" t="str">
        <f>IFERROR(UPPER(TRIM(ESITI_QUESTIONARI!AE2289)),"")</f>
        <v/>
      </c>
      <c r="G2289" t="str">
        <f>IFERROR(UPPER(TRIM(ESITI_QUESTIONARI!AI2289)),"")</f>
        <v/>
      </c>
      <c r="H2289" s="8" t="str">
        <f>IF(C2289="","",IF(ISERROR(AVERAGE(ESITI_QUESTIONARI!N2289:T2289,ESITI_QUESTIONARI!V2289:X2289,ESITI_QUESTIONARI!Z2289:AD2289,ESITI_QUESTIONARI!AF2289:AH2289,ESITI_QUESTIONARI!AJ2289:AL2289,ESITI_QUESTIONARI!AN2289,ESITI_QUESTIONARI!AQ2289)),"NON RISPONDE",AVERAGE(ESITI_QUESTIONARI!N2289:T2289,ESITI_QUESTIONARI!V2289:X2289,ESITI_QUESTIONARI!Z2289:AD2289,ESITI_QUESTIONARI!AF2289:AH2289,ESITI_QUESTIONARI!AJ2289:AL2289,ESITI_QUESTIONARI!AN2289,ESITI_QUESTIONARI!AQ2289)))</f>
        <v/>
      </c>
    </row>
    <row r="2290" spans="1:8">
      <c r="A2290" t="str">
        <f>IF(ESITI_QUESTIONARI!A2290="","",TRIM(ESITI_QUESTIONARI!A2290))</f>
        <v/>
      </c>
      <c r="B2290" t="str">
        <f t="shared" si="36"/>
        <v/>
      </c>
      <c r="C2290" t="str">
        <f>IF(ESITI_QUESTIONARI!C2290="","",TRIM(ESITI_QUESTIONARI!C2290))</f>
        <v/>
      </c>
      <c r="D2290" t="str">
        <f>IFERROR(UPPER(TRIM(ESITI_QUESTIONARI!U2290)),"")</f>
        <v/>
      </c>
      <c r="E2290" t="str">
        <f>IFERROR(UPPER(TRIM(ESITI_QUESTIONARI!Y2290)),"")</f>
        <v/>
      </c>
      <c r="F2290" t="str">
        <f>IFERROR(UPPER(TRIM(ESITI_QUESTIONARI!AE2290)),"")</f>
        <v/>
      </c>
      <c r="G2290" t="str">
        <f>IFERROR(UPPER(TRIM(ESITI_QUESTIONARI!AI2290)),"")</f>
        <v/>
      </c>
      <c r="H2290" s="8" t="str">
        <f>IF(C2290="","",IF(ISERROR(AVERAGE(ESITI_QUESTIONARI!N2290:T2290,ESITI_QUESTIONARI!V2290:X2290,ESITI_QUESTIONARI!Z2290:AD2290,ESITI_QUESTIONARI!AF2290:AH2290,ESITI_QUESTIONARI!AJ2290:AL2290,ESITI_QUESTIONARI!AN2290,ESITI_QUESTIONARI!AQ2290)),"NON RISPONDE",AVERAGE(ESITI_QUESTIONARI!N2290:T2290,ESITI_QUESTIONARI!V2290:X2290,ESITI_QUESTIONARI!Z2290:AD2290,ESITI_QUESTIONARI!AF2290:AH2290,ESITI_QUESTIONARI!AJ2290:AL2290,ESITI_QUESTIONARI!AN2290,ESITI_QUESTIONARI!AQ2290)))</f>
        <v/>
      </c>
    </row>
    <row r="2291" spans="1:8">
      <c r="A2291" t="str">
        <f>IF(ESITI_QUESTIONARI!A2291="","",TRIM(ESITI_QUESTIONARI!A2291))</f>
        <v/>
      </c>
      <c r="B2291" t="str">
        <f t="shared" si="36"/>
        <v/>
      </c>
      <c r="C2291" t="str">
        <f>IF(ESITI_QUESTIONARI!C2291="","",TRIM(ESITI_QUESTIONARI!C2291))</f>
        <v/>
      </c>
      <c r="D2291" t="str">
        <f>IFERROR(UPPER(TRIM(ESITI_QUESTIONARI!U2291)),"")</f>
        <v/>
      </c>
      <c r="E2291" t="str">
        <f>IFERROR(UPPER(TRIM(ESITI_QUESTIONARI!Y2291)),"")</f>
        <v/>
      </c>
      <c r="F2291" t="str">
        <f>IFERROR(UPPER(TRIM(ESITI_QUESTIONARI!AE2291)),"")</f>
        <v/>
      </c>
      <c r="G2291" t="str">
        <f>IFERROR(UPPER(TRIM(ESITI_QUESTIONARI!AI2291)),"")</f>
        <v/>
      </c>
      <c r="H2291" s="8" t="str">
        <f>IF(C2291="","",IF(ISERROR(AVERAGE(ESITI_QUESTIONARI!N2291:T2291,ESITI_QUESTIONARI!V2291:X2291,ESITI_QUESTIONARI!Z2291:AD2291,ESITI_QUESTIONARI!AF2291:AH2291,ESITI_QUESTIONARI!AJ2291:AL2291,ESITI_QUESTIONARI!AN2291,ESITI_QUESTIONARI!AQ2291)),"NON RISPONDE",AVERAGE(ESITI_QUESTIONARI!N2291:T2291,ESITI_QUESTIONARI!V2291:X2291,ESITI_QUESTIONARI!Z2291:AD2291,ESITI_QUESTIONARI!AF2291:AH2291,ESITI_QUESTIONARI!AJ2291:AL2291,ESITI_QUESTIONARI!AN2291,ESITI_QUESTIONARI!AQ2291)))</f>
        <v/>
      </c>
    </row>
    <row r="2292" spans="1:8">
      <c r="A2292" t="str">
        <f>IF(ESITI_QUESTIONARI!A2292="","",TRIM(ESITI_QUESTIONARI!A2292))</f>
        <v/>
      </c>
      <c r="B2292" t="str">
        <f t="shared" si="36"/>
        <v/>
      </c>
      <c r="C2292" t="str">
        <f>IF(ESITI_QUESTIONARI!C2292="","",TRIM(ESITI_QUESTIONARI!C2292))</f>
        <v/>
      </c>
      <c r="D2292" t="str">
        <f>IFERROR(UPPER(TRIM(ESITI_QUESTIONARI!U2292)),"")</f>
        <v/>
      </c>
      <c r="E2292" t="str">
        <f>IFERROR(UPPER(TRIM(ESITI_QUESTIONARI!Y2292)),"")</f>
        <v/>
      </c>
      <c r="F2292" t="str">
        <f>IFERROR(UPPER(TRIM(ESITI_QUESTIONARI!AE2292)),"")</f>
        <v/>
      </c>
      <c r="G2292" t="str">
        <f>IFERROR(UPPER(TRIM(ESITI_QUESTIONARI!AI2292)),"")</f>
        <v/>
      </c>
      <c r="H2292" s="8" t="str">
        <f>IF(C2292="","",IF(ISERROR(AVERAGE(ESITI_QUESTIONARI!N2292:T2292,ESITI_QUESTIONARI!V2292:X2292,ESITI_QUESTIONARI!Z2292:AD2292,ESITI_QUESTIONARI!AF2292:AH2292,ESITI_QUESTIONARI!AJ2292:AL2292,ESITI_QUESTIONARI!AN2292,ESITI_QUESTIONARI!AQ2292)),"NON RISPONDE",AVERAGE(ESITI_QUESTIONARI!N2292:T2292,ESITI_QUESTIONARI!V2292:X2292,ESITI_QUESTIONARI!Z2292:AD2292,ESITI_QUESTIONARI!AF2292:AH2292,ESITI_QUESTIONARI!AJ2292:AL2292,ESITI_QUESTIONARI!AN2292,ESITI_QUESTIONARI!AQ2292)))</f>
        <v/>
      </c>
    </row>
    <row r="2293" spans="1:8">
      <c r="A2293" t="str">
        <f>IF(ESITI_QUESTIONARI!A2293="","",TRIM(ESITI_QUESTIONARI!A2293))</f>
        <v/>
      </c>
      <c r="B2293" t="str">
        <f t="shared" si="36"/>
        <v/>
      </c>
      <c r="C2293" t="str">
        <f>IF(ESITI_QUESTIONARI!C2293="","",TRIM(ESITI_QUESTIONARI!C2293))</f>
        <v/>
      </c>
      <c r="D2293" t="str">
        <f>IFERROR(UPPER(TRIM(ESITI_QUESTIONARI!U2293)),"")</f>
        <v/>
      </c>
      <c r="E2293" t="str">
        <f>IFERROR(UPPER(TRIM(ESITI_QUESTIONARI!Y2293)),"")</f>
        <v/>
      </c>
      <c r="F2293" t="str">
        <f>IFERROR(UPPER(TRIM(ESITI_QUESTIONARI!AE2293)),"")</f>
        <v/>
      </c>
      <c r="G2293" t="str">
        <f>IFERROR(UPPER(TRIM(ESITI_QUESTIONARI!AI2293)),"")</f>
        <v/>
      </c>
      <c r="H2293" s="8" t="str">
        <f>IF(C2293="","",IF(ISERROR(AVERAGE(ESITI_QUESTIONARI!N2293:T2293,ESITI_QUESTIONARI!V2293:X2293,ESITI_QUESTIONARI!Z2293:AD2293,ESITI_QUESTIONARI!AF2293:AH2293,ESITI_QUESTIONARI!AJ2293:AL2293,ESITI_QUESTIONARI!AN2293,ESITI_QUESTIONARI!AQ2293)),"NON RISPONDE",AVERAGE(ESITI_QUESTIONARI!N2293:T2293,ESITI_QUESTIONARI!V2293:X2293,ESITI_QUESTIONARI!Z2293:AD2293,ESITI_QUESTIONARI!AF2293:AH2293,ESITI_QUESTIONARI!AJ2293:AL2293,ESITI_QUESTIONARI!AN2293,ESITI_QUESTIONARI!AQ2293)))</f>
        <v/>
      </c>
    </row>
    <row r="2294" spans="1:8">
      <c r="A2294" t="str">
        <f>IF(ESITI_QUESTIONARI!A2294="","",TRIM(ESITI_QUESTIONARI!A2294))</f>
        <v/>
      </c>
      <c r="B2294" t="str">
        <f t="shared" si="36"/>
        <v/>
      </c>
      <c r="C2294" t="str">
        <f>IF(ESITI_QUESTIONARI!C2294="","",TRIM(ESITI_QUESTIONARI!C2294))</f>
        <v/>
      </c>
      <c r="D2294" t="str">
        <f>IFERROR(UPPER(TRIM(ESITI_QUESTIONARI!U2294)),"")</f>
        <v/>
      </c>
      <c r="E2294" t="str">
        <f>IFERROR(UPPER(TRIM(ESITI_QUESTIONARI!Y2294)),"")</f>
        <v/>
      </c>
      <c r="F2294" t="str">
        <f>IFERROR(UPPER(TRIM(ESITI_QUESTIONARI!AE2294)),"")</f>
        <v/>
      </c>
      <c r="G2294" t="str">
        <f>IFERROR(UPPER(TRIM(ESITI_QUESTIONARI!AI2294)),"")</f>
        <v/>
      </c>
      <c r="H2294" s="8" t="str">
        <f>IF(C2294="","",IF(ISERROR(AVERAGE(ESITI_QUESTIONARI!N2294:T2294,ESITI_QUESTIONARI!V2294:X2294,ESITI_QUESTIONARI!Z2294:AD2294,ESITI_QUESTIONARI!AF2294:AH2294,ESITI_QUESTIONARI!AJ2294:AL2294,ESITI_QUESTIONARI!AN2294,ESITI_QUESTIONARI!AQ2294)),"NON RISPONDE",AVERAGE(ESITI_QUESTIONARI!N2294:T2294,ESITI_QUESTIONARI!V2294:X2294,ESITI_QUESTIONARI!Z2294:AD2294,ESITI_QUESTIONARI!AF2294:AH2294,ESITI_QUESTIONARI!AJ2294:AL2294,ESITI_QUESTIONARI!AN2294,ESITI_QUESTIONARI!AQ2294)))</f>
        <v/>
      </c>
    </row>
    <row r="2295" spans="1:8">
      <c r="A2295" t="str">
        <f>IF(ESITI_QUESTIONARI!A2295="","",TRIM(ESITI_QUESTIONARI!A2295))</f>
        <v/>
      </c>
      <c r="B2295" t="str">
        <f t="shared" si="36"/>
        <v/>
      </c>
      <c r="C2295" t="str">
        <f>IF(ESITI_QUESTIONARI!C2295="","",TRIM(ESITI_QUESTIONARI!C2295))</f>
        <v/>
      </c>
      <c r="D2295" t="str">
        <f>IFERROR(UPPER(TRIM(ESITI_QUESTIONARI!U2295)),"")</f>
        <v/>
      </c>
      <c r="E2295" t="str">
        <f>IFERROR(UPPER(TRIM(ESITI_QUESTIONARI!Y2295)),"")</f>
        <v/>
      </c>
      <c r="F2295" t="str">
        <f>IFERROR(UPPER(TRIM(ESITI_QUESTIONARI!AE2295)),"")</f>
        <v/>
      </c>
      <c r="G2295" t="str">
        <f>IFERROR(UPPER(TRIM(ESITI_QUESTIONARI!AI2295)),"")</f>
        <v/>
      </c>
      <c r="H2295" s="8" t="str">
        <f>IF(C2295="","",IF(ISERROR(AVERAGE(ESITI_QUESTIONARI!N2295:T2295,ESITI_QUESTIONARI!V2295:X2295,ESITI_QUESTIONARI!Z2295:AD2295,ESITI_QUESTIONARI!AF2295:AH2295,ESITI_QUESTIONARI!AJ2295:AL2295,ESITI_QUESTIONARI!AN2295,ESITI_QUESTIONARI!AQ2295)),"NON RISPONDE",AVERAGE(ESITI_QUESTIONARI!N2295:T2295,ESITI_QUESTIONARI!V2295:X2295,ESITI_QUESTIONARI!Z2295:AD2295,ESITI_QUESTIONARI!AF2295:AH2295,ESITI_QUESTIONARI!AJ2295:AL2295,ESITI_QUESTIONARI!AN2295,ESITI_QUESTIONARI!AQ2295)))</f>
        <v/>
      </c>
    </row>
    <row r="2296" spans="1:8">
      <c r="A2296" t="str">
        <f>IF(ESITI_QUESTIONARI!A2296="","",TRIM(ESITI_QUESTIONARI!A2296))</f>
        <v/>
      </c>
      <c r="B2296" t="str">
        <f t="shared" si="36"/>
        <v/>
      </c>
      <c r="C2296" t="str">
        <f>IF(ESITI_QUESTIONARI!C2296="","",TRIM(ESITI_QUESTIONARI!C2296))</f>
        <v/>
      </c>
      <c r="D2296" t="str">
        <f>IFERROR(UPPER(TRIM(ESITI_QUESTIONARI!U2296)),"")</f>
        <v/>
      </c>
      <c r="E2296" t="str">
        <f>IFERROR(UPPER(TRIM(ESITI_QUESTIONARI!Y2296)),"")</f>
        <v/>
      </c>
      <c r="F2296" t="str">
        <f>IFERROR(UPPER(TRIM(ESITI_QUESTIONARI!AE2296)),"")</f>
        <v/>
      </c>
      <c r="G2296" t="str">
        <f>IFERROR(UPPER(TRIM(ESITI_QUESTIONARI!AI2296)),"")</f>
        <v/>
      </c>
      <c r="H2296" s="8" t="str">
        <f>IF(C2296="","",IF(ISERROR(AVERAGE(ESITI_QUESTIONARI!N2296:T2296,ESITI_QUESTIONARI!V2296:X2296,ESITI_QUESTIONARI!Z2296:AD2296,ESITI_QUESTIONARI!AF2296:AH2296,ESITI_QUESTIONARI!AJ2296:AL2296,ESITI_QUESTIONARI!AN2296,ESITI_QUESTIONARI!AQ2296)),"NON RISPONDE",AVERAGE(ESITI_QUESTIONARI!N2296:T2296,ESITI_QUESTIONARI!V2296:X2296,ESITI_QUESTIONARI!Z2296:AD2296,ESITI_QUESTIONARI!AF2296:AH2296,ESITI_QUESTIONARI!AJ2296:AL2296,ESITI_QUESTIONARI!AN2296,ESITI_QUESTIONARI!AQ2296)))</f>
        <v/>
      </c>
    </row>
    <row r="2297" spans="1:8">
      <c r="A2297" t="str">
        <f>IF(ESITI_QUESTIONARI!A2297="","",TRIM(ESITI_QUESTIONARI!A2297))</f>
        <v/>
      </c>
      <c r="B2297" t="str">
        <f t="shared" si="36"/>
        <v/>
      </c>
      <c r="C2297" t="str">
        <f>IF(ESITI_QUESTIONARI!C2297="","",TRIM(ESITI_QUESTIONARI!C2297))</f>
        <v/>
      </c>
      <c r="D2297" t="str">
        <f>IFERROR(UPPER(TRIM(ESITI_QUESTIONARI!U2297)),"")</f>
        <v/>
      </c>
      <c r="E2297" t="str">
        <f>IFERROR(UPPER(TRIM(ESITI_QUESTIONARI!Y2297)),"")</f>
        <v/>
      </c>
      <c r="F2297" t="str">
        <f>IFERROR(UPPER(TRIM(ESITI_QUESTIONARI!AE2297)),"")</f>
        <v/>
      </c>
      <c r="G2297" t="str">
        <f>IFERROR(UPPER(TRIM(ESITI_QUESTIONARI!AI2297)),"")</f>
        <v/>
      </c>
      <c r="H2297" s="8" t="str">
        <f>IF(C2297="","",IF(ISERROR(AVERAGE(ESITI_QUESTIONARI!N2297:T2297,ESITI_QUESTIONARI!V2297:X2297,ESITI_QUESTIONARI!Z2297:AD2297,ESITI_QUESTIONARI!AF2297:AH2297,ESITI_QUESTIONARI!AJ2297:AL2297,ESITI_QUESTIONARI!AN2297,ESITI_QUESTIONARI!AQ2297)),"NON RISPONDE",AVERAGE(ESITI_QUESTIONARI!N2297:T2297,ESITI_QUESTIONARI!V2297:X2297,ESITI_QUESTIONARI!Z2297:AD2297,ESITI_QUESTIONARI!AF2297:AH2297,ESITI_QUESTIONARI!AJ2297:AL2297,ESITI_QUESTIONARI!AN2297,ESITI_QUESTIONARI!AQ2297)))</f>
        <v/>
      </c>
    </row>
    <row r="2298" spans="1:8">
      <c r="A2298" t="str">
        <f>IF(ESITI_QUESTIONARI!A2298="","",TRIM(ESITI_QUESTIONARI!A2298))</f>
        <v/>
      </c>
      <c r="B2298" t="str">
        <f t="shared" si="36"/>
        <v/>
      </c>
      <c r="C2298" t="str">
        <f>IF(ESITI_QUESTIONARI!C2298="","",TRIM(ESITI_QUESTIONARI!C2298))</f>
        <v/>
      </c>
      <c r="D2298" t="str">
        <f>IFERROR(UPPER(TRIM(ESITI_QUESTIONARI!U2298)),"")</f>
        <v/>
      </c>
      <c r="E2298" t="str">
        <f>IFERROR(UPPER(TRIM(ESITI_QUESTIONARI!Y2298)),"")</f>
        <v/>
      </c>
      <c r="F2298" t="str">
        <f>IFERROR(UPPER(TRIM(ESITI_QUESTIONARI!AE2298)),"")</f>
        <v/>
      </c>
      <c r="G2298" t="str">
        <f>IFERROR(UPPER(TRIM(ESITI_QUESTIONARI!AI2298)),"")</f>
        <v/>
      </c>
      <c r="H2298" s="8" t="str">
        <f>IF(C2298="","",IF(ISERROR(AVERAGE(ESITI_QUESTIONARI!N2298:T2298,ESITI_QUESTIONARI!V2298:X2298,ESITI_QUESTIONARI!Z2298:AD2298,ESITI_QUESTIONARI!AF2298:AH2298,ESITI_QUESTIONARI!AJ2298:AL2298,ESITI_QUESTIONARI!AN2298,ESITI_QUESTIONARI!AQ2298)),"NON RISPONDE",AVERAGE(ESITI_QUESTIONARI!N2298:T2298,ESITI_QUESTIONARI!V2298:X2298,ESITI_QUESTIONARI!Z2298:AD2298,ESITI_QUESTIONARI!AF2298:AH2298,ESITI_QUESTIONARI!AJ2298:AL2298,ESITI_QUESTIONARI!AN2298,ESITI_QUESTIONARI!AQ2298)))</f>
        <v/>
      </c>
    </row>
    <row r="2299" spans="1:8">
      <c r="A2299" t="str">
        <f>IF(ESITI_QUESTIONARI!A2299="","",TRIM(ESITI_QUESTIONARI!A2299))</f>
        <v/>
      </c>
      <c r="B2299" t="str">
        <f t="shared" si="36"/>
        <v/>
      </c>
      <c r="C2299" t="str">
        <f>IF(ESITI_QUESTIONARI!C2299="","",TRIM(ESITI_QUESTIONARI!C2299))</f>
        <v/>
      </c>
      <c r="D2299" t="str">
        <f>IFERROR(UPPER(TRIM(ESITI_QUESTIONARI!U2299)),"")</f>
        <v/>
      </c>
      <c r="E2299" t="str">
        <f>IFERROR(UPPER(TRIM(ESITI_QUESTIONARI!Y2299)),"")</f>
        <v/>
      </c>
      <c r="F2299" t="str">
        <f>IFERROR(UPPER(TRIM(ESITI_QUESTIONARI!AE2299)),"")</f>
        <v/>
      </c>
      <c r="G2299" t="str">
        <f>IFERROR(UPPER(TRIM(ESITI_QUESTIONARI!AI2299)),"")</f>
        <v/>
      </c>
      <c r="H2299" s="8" t="str">
        <f>IF(C2299="","",IF(ISERROR(AVERAGE(ESITI_QUESTIONARI!N2299:T2299,ESITI_QUESTIONARI!V2299:X2299,ESITI_QUESTIONARI!Z2299:AD2299,ESITI_QUESTIONARI!AF2299:AH2299,ESITI_QUESTIONARI!AJ2299:AL2299,ESITI_QUESTIONARI!AN2299,ESITI_QUESTIONARI!AQ2299)),"NON RISPONDE",AVERAGE(ESITI_QUESTIONARI!N2299:T2299,ESITI_QUESTIONARI!V2299:X2299,ESITI_QUESTIONARI!Z2299:AD2299,ESITI_QUESTIONARI!AF2299:AH2299,ESITI_QUESTIONARI!AJ2299:AL2299,ESITI_QUESTIONARI!AN2299,ESITI_QUESTIONARI!AQ2299)))</f>
        <v/>
      </c>
    </row>
    <row r="2300" spans="1:8">
      <c r="A2300" t="str">
        <f>IF(ESITI_QUESTIONARI!A2300="","",TRIM(ESITI_QUESTIONARI!A2300))</f>
        <v/>
      </c>
      <c r="B2300" t="str">
        <f t="shared" si="36"/>
        <v/>
      </c>
      <c r="C2300" t="str">
        <f>IF(ESITI_QUESTIONARI!C2300="","",TRIM(ESITI_QUESTIONARI!C2300))</f>
        <v/>
      </c>
      <c r="D2300" t="str">
        <f>IFERROR(UPPER(TRIM(ESITI_QUESTIONARI!U2300)),"")</f>
        <v/>
      </c>
      <c r="E2300" t="str">
        <f>IFERROR(UPPER(TRIM(ESITI_QUESTIONARI!Y2300)),"")</f>
        <v/>
      </c>
      <c r="F2300" t="str">
        <f>IFERROR(UPPER(TRIM(ESITI_QUESTIONARI!AE2300)),"")</f>
        <v/>
      </c>
      <c r="G2300" t="str">
        <f>IFERROR(UPPER(TRIM(ESITI_QUESTIONARI!AI2300)),"")</f>
        <v/>
      </c>
      <c r="H2300" s="8" t="str">
        <f>IF(C2300="","",IF(ISERROR(AVERAGE(ESITI_QUESTIONARI!N2300:T2300,ESITI_QUESTIONARI!V2300:X2300,ESITI_QUESTIONARI!Z2300:AD2300,ESITI_QUESTIONARI!AF2300:AH2300,ESITI_QUESTIONARI!AJ2300:AL2300,ESITI_QUESTIONARI!AN2300,ESITI_QUESTIONARI!AQ2300)),"NON RISPONDE",AVERAGE(ESITI_QUESTIONARI!N2300:T2300,ESITI_QUESTIONARI!V2300:X2300,ESITI_QUESTIONARI!Z2300:AD2300,ESITI_QUESTIONARI!AF2300:AH2300,ESITI_QUESTIONARI!AJ2300:AL2300,ESITI_QUESTIONARI!AN2300,ESITI_QUESTIONARI!AQ2300)))</f>
        <v/>
      </c>
    </row>
    <row r="2301" spans="1:8">
      <c r="A2301" t="str">
        <f>IF(ESITI_QUESTIONARI!A2301="","",TRIM(ESITI_QUESTIONARI!A2301))</f>
        <v/>
      </c>
      <c r="B2301" t="str">
        <f t="shared" si="36"/>
        <v/>
      </c>
      <c r="C2301" t="str">
        <f>IF(ESITI_QUESTIONARI!C2301="","",TRIM(ESITI_QUESTIONARI!C2301))</f>
        <v/>
      </c>
      <c r="D2301" t="str">
        <f>IFERROR(UPPER(TRIM(ESITI_QUESTIONARI!U2301)),"")</f>
        <v/>
      </c>
      <c r="E2301" t="str">
        <f>IFERROR(UPPER(TRIM(ESITI_QUESTIONARI!Y2301)),"")</f>
        <v/>
      </c>
      <c r="F2301" t="str">
        <f>IFERROR(UPPER(TRIM(ESITI_QUESTIONARI!AE2301)),"")</f>
        <v/>
      </c>
      <c r="G2301" t="str">
        <f>IFERROR(UPPER(TRIM(ESITI_QUESTIONARI!AI2301)),"")</f>
        <v/>
      </c>
      <c r="H2301" s="8" t="str">
        <f>IF(C2301="","",IF(ISERROR(AVERAGE(ESITI_QUESTIONARI!N2301:T2301,ESITI_QUESTIONARI!V2301:X2301,ESITI_QUESTIONARI!Z2301:AD2301,ESITI_QUESTIONARI!AF2301:AH2301,ESITI_QUESTIONARI!AJ2301:AL2301,ESITI_QUESTIONARI!AN2301,ESITI_QUESTIONARI!AQ2301)),"NON RISPONDE",AVERAGE(ESITI_QUESTIONARI!N2301:T2301,ESITI_QUESTIONARI!V2301:X2301,ESITI_QUESTIONARI!Z2301:AD2301,ESITI_QUESTIONARI!AF2301:AH2301,ESITI_QUESTIONARI!AJ2301:AL2301,ESITI_QUESTIONARI!AN2301,ESITI_QUESTIONARI!AQ2301)))</f>
        <v/>
      </c>
    </row>
    <row r="2302" spans="1:8">
      <c r="A2302" t="str">
        <f>IF(ESITI_QUESTIONARI!A2302="","",TRIM(ESITI_QUESTIONARI!A2302))</f>
        <v/>
      </c>
      <c r="B2302" t="str">
        <f t="shared" si="36"/>
        <v/>
      </c>
      <c r="C2302" t="str">
        <f>IF(ESITI_QUESTIONARI!C2302="","",TRIM(ESITI_QUESTIONARI!C2302))</f>
        <v/>
      </c>
      <c r="D2302" t="str">
        <f>IFERROR(UPPER(TRIM(ESITI_QUESTIONARI!U2302)),"")</f>
        <v/>
      </c>
      <c r="E2302" t="str">
        <f>IFERROR(UPPER(TRIM(ESITI_QUESTIONARI!Y2302)),"")</f>
        <v/>
      </c>
      <c r="F2302" t="str">
        <f>IFERROR(UPPER(TRIM(ESITI_QUESTIONARI!AE2302)),"")</f>
        <v/>
      </c>
      <c r="G2302" t="str">
        <f>IFERROR(UPPER(TRIM(ESITI_QUESTIONARI!AI2302)),"")</f>
        <v/>
      </c>
      <c r="H2302" s="8" t="str">
        <f>IF(C2302="","",IF(ISERROR(AVERAGE(ESITI_QUESTIONARI!N2302:T2302,ESITI_QUESTIONARI!V2302:X2302,ESITI_QUESTIONARI!Z2302:AD2302,ESITI_QUESTIONARI!AF2302:AH2302,ESITI_QUESTIONARI!AJ2302:AL2302,ESITI_QUESTIONARI!AN2302,ESITI_QUESTIONARI!AQ2302)),"NON RISPONDE",AVERAGE(ESITI_QUESTIONARI!N2302:T2302,ESITI_QUESTIONARI!V2302:X2302,ESITI_QUESTIONARI!Z2302:AD2302,ESITI_QUESTIONARI!AF2302:AH2302,ESITI_QUESTIONARI!AJ2302:AL2302,ESITI_QUESTIONARI!AN2302,ESITI_QUESTIONARI!AQ2302)))</f>
        <v/>
      </c>
    </row>
    <row r="2303" spans="1:8">
      <c r="A2303" t="str">
        <f>IF(ESITI_QUESTIONARI!A2303="","",TRIM(ESITI_QUESTIONARI!A2303))</f>
        <v/>
      </c>
      <c r="B2303" t="str">
        <f t="shared" si="36"/>
        <v/>
      </c>
      <c r="C2303" t="str">
        <f>IF(ESITI_QUESTIONARI!C2303="","",TRIM(ESITI_QUESTIONARI!C2303))</f>
        <v/>
      </c>
      <c r="D2303" t="str">
        <f>IFERROR(UPPER(TRIM(ESITI_QUESTIONARI!U2303)),"")</f>
        <v/>
      </c>
      <c r="E2303" t="str">
        <f>IFERROR(UPPER(TRIM(ESITI_QUESTIONARI!Y2303)),"")</f>
        <v/>
      </c>
      <c r="F2303" t="str">
        <f>IFERROR(UPPER(TRIM(ESITI_QUESTIONARI!AE2303)),"")</f>
        <v/>
      </c>
      <c r="G2303" t="str">
        <f>IFERROR(UPPER(TRIM(ESITI_QUESTIONARI!AI2303)),"")</f>
        <v/>
      </c>
      <c r="H2303" s="8" t="str">
        <f>IF(C2303="","",IF(ISERROR(AVERAGE(ESITI_QUESTIONARI!N2303:T2303,ESITI_QUESTIONARI!V2303:X2303,ESITI_QUESTIONARI!Z2303:AD2303,ESITI_QUESTIONARI!AF2303:AH2303,ESITI_QUESTIONARI!AJ2303:AL2303,ESITI_QUESTIONARI!AN2303,ESITI_QUESTIONARI!AQ2303)),"NON RISPONDE",AVERAGE(ESITI_QUESTIONARI!N2303:T2303,ESITI_QUESTIONARI!V2303:X2303,ESITI_QUESTIONARI!Z2303:AD2303,ESITI_QUESTIONARI!AF2303:AH2303,ESITI_QUESTIONARI!AJ2303:AL2303,ESITI_QUESTIONARI!AN2303,ESITI_QUESTIONARI!AQ2303)))</f>
        <v/>
      </c>
    </row>
    <row r="2304" spans="1:8">
      <c r="A2304" t="str">
        <f>IF(ESITI_QUESTIONARI!A2304="","",TRIM(ESITI_QUESTIONARI!A2304))</f>
        <v/>
      </c>
      <c r="B2304" t="str">
        <f t="shared" si="36"/>
        <v/>
      </c>
      <c r="C2304" t="str">
        <f>IF(ESITI_QUESTIONARI!C2304="","",TRIM(ESITI_QUESTIONARI!C2304))</f>
        <v/>
      </c>
      <c r="D2304" t="str">
        <f>IFERROR(UPPER(TRIM(ESITI_QUESTIONARI!U2304)),"")</f>
        <v/>
      </c>
      <c r="E2304" t="str">
        <f>IFERROR(UPPER(TRIM(ESITI_QUESTIONARI!Y2304)),"")</f>
        <v/>
      </c>
      <c r="F2304" t="str">
        <f>IFERROR(UPPER(TRIM(ESITI_QUESTIONARI!AE2304)),"")</f>
        <v/>
      </c>
      <c r="G2304" t="str">
        <f>IFERROR(UPPER(TRIM(ESITI_QUESTIONARI!AI2304)),"")</f>
        <v/>
      </c>
      <c r="H2304" s="8" t="str">
        <f>IF(C2304="","",IF(ISERROR(AVERAGE(ESITI_QUESTIONARI!N2304:T2304,ESITI_QUESTIONARI!V2304:X2304,ESITI_QUESTIONARI!Z2304:AD2304,ESITI_QUESTIONARI!AF2304:AH2304,ESITI_QUESTIONARI!AJ2304:AL2304,ESITI_QUESTIONARI!AN2304,ESITI_QUESTIONARI!AQ2304)),"NON RISPONDE",AVERAGE(ESITI_QUESTIONARI!N2304:T2304,ESITI_QUESTIONARI!V2304:X2304,ESITI_QUESTIONARI!Z2304:AD2304,ESITI_QUESTIONARI!AF2304:AH2304,ESITI_QUESTIONARI!AJ2304:AL2304,ESITI_QUESTIONARI!AN2304,ESITI_QUESTIONARI!AQ2304)))</f>
        <v/>
      </c>
    </row>
    <row r="2305" spans="1:8">
      <c r="A2305" t="str">
        <f>IF(ESITI_QUESTIONARI!A2305="","",TRIM(ESITI_QUESTIONARI!A2305))</f>
        <v/>
      </c>
      <c r="B2305" t="str">
        <f t="shared" si="36"/>
        <v/>
      </c>
      <c r="C2305" t="str">
        <f>IF(ESITI_QUESTIONARI!C2305="","",TRIM(ESITI_QUESTIONARI!C2305))</f>
        <v/>
      </c>
      <c r="D2305" t="str">
        <f>IFERROR(UPPER(TRIM(ESITI_QUESTIONARI!U2305)),"")</f>
        <v/>
      </c>
      <c r="E2305" t="str">
        <f>IFERROR(UPPER(TRIM(ESITI_QUESTIONARI!Y2305)),"")</f>
        <v/>
      </c>
      <c r="F2305" t="str">
        <f>IFERROR(UPPER(TRIM(ESITI_QUESTIONARI!AE2305)),"")</f>
        <v/>
      </c>
      <c r="G2305" t="str">
        <f>IFERROR(UPPER(TRIM(ESITI_QUESTIONARI!AI2305)),"")</f>
        <v/>
      </c>
      <c r="H2305" s="8" t="str">
        <f>IF(C2305="","",IF(ISERROR(AVERAGE(ESITI_QUESTIONARI!N2305:T2305,ESITI_QUESTIONARI!V2305:X2305,ESITI_QUESTIONARI!Z2305:AD2305,ESITI_QUESTIONARI!AF2305:AH2305,ESITI_QUESTIONARI!AJ2305:AL2305,ESITI_QUESTIONARI!AN2305,ESITI_QUESTIONARI!AQ2305)),"NON RISPONDE",AVERAGE(ESITI_QUESTIONARI!N2305:T2305,ESITI_QUESTIONARI!V2305:X2305,ESITI_QUESTIONARI!Z2305:AD2305,ESITI_QUESTIONARI!AF2305:AH2305,ESITI_QUESTIONARI!AJ2305:AL2305,ESITI_QUESTIONARI!AN2305,ESITI_QUESTIONARI!AQ2305)))</f>
        <v/>
      </c>
    </row>
    <row r="2306" spans="1:8">
      <c r="A2306" t="str">
        <f>IF(ESITI_QUESTIONARI!A2306="","",TRIM(ESITI_QUESTIONARI!A2306))</f>
        <v/>
      </c>
      <c r="B2306" t="str">
        <f t="shared" si="36"/>
        <v/>
      </c>
      <c r="C2306" t="str">
        <f>IF(ESITI_QUESTIONARI!C2306="","",TRIM(ESITI_QUESTIONARI!C2306))</f>
        <v/>
      </c>
      <c r="D2306" t="str">
        <f>IFERROR(UPPER(TRIM(ESITI_QUESTIONARI!U2306)),"")</f>
        <v/>
      </c>
      <c r="E2306" t="str">
        <f>IFERROR(UPPER(TRIM(ESITI_QUESTIONARI!Y2306)),"")</f>
        <v/>
      </c>
      <c r="F2306" t="str">
        <f>IFERROR(UPPER(TRIM(ESITI_QUESTIONARI!AE2306)),"")</f>
        <v/>
      </c>
      <c r="G2306" t="str">
        <f>IFERROR(UPPER(TRIM(ESITI_QUESTIONARI!AI2306)),"")</f>
        <v/>
      </c>
      <c r="H2306" s="8" t="str">
        <f>IF(C2306="","",IF(ISERROR(AVERAGE(ESITI_QUESTIONARI!N2306:T2306,ESITI_QUESTIONARI!V2306:X2306,ESITI_QUESTIONARI!Z2306:AD2306,ESITI_QUESTIONARI!AF2306:AH2306,ESITI_QUESTIONARI!AJ2306:AL2306,ESITI_QUESTIONARI!AN2306,ESITI_QUESTIONARI!AQ2306)),"NON RISPONDE",AVERAGE(ESITI_QUESTIONARI!N2306:T2306,ESITI_QUESTIONARI!V2306:X2306,ESITI_QUESTIONARI!Z2306:AD2306,ESITI_QUESTIONARI!AF2306:AH2306,ESITI_QUESTIONARI!AJ2306:AL2306,ESITI_QUESTIONARI!AN2306,ESITI_QUESTIONARI!AQ2306)))</f>
        <v/>
      </c>
    </row>
    <row r="2307" spans="1:8">
      <c r="A2307" t="str">
        <f>IF(ESITI_QUESTIONARI!A2307="","",TRIM(ESITI_QUESTIONARI!A2307))</f>
        <v/>
      </c>
      <c r="B2307" t="str">
        <f t="shared" ref="B2307:B2370" si="37">IF(C2307="","",C2307)</f>
        <v/>
      </c>
      <c r="C2307" t="str">
        <f>IF(ESITI_QUESTIONARI!C2307="","",TRIM(ESITI_QUESTIONARI!C2307))</f>
        <v/>
      </c>
      <c r="D2307" t="str">
        <f>IFERROR(UPPER(TRIM(ESITI_QUESTIONARI!U2307)),"")</f>
        <v/>
      </c>
      <c r="E2307" t="str">
        <f>IFERROR(UPPER(TRIM(ESITI_QUESTIONARI!Y2307)),"")</f>
        <v/>
      </c>
      <c r="F2307" t="str">
        <f>IFERROR(UPPER(TRIM(ESITI_QUESTIONARI!AE2307)),"")</f>
        <v/>
      </c>
      <c r="G2307" t="str">
        <f>IFERROR(UPPER(TRIM(ESITI_QUESTIONARI!AI2307)),"")</f>
        <v/>
      </c>
      <c r="H2307" s="8" t="str">
        <f>IF(C2307="","",IF(ISERROR(AVERAGE(ESITI_QUESTIONARI!N2307:T2307,ESITI_QUESTIONARI!V2307:X2307,ESITI_QUESTIONARI!Z2307:AD2307,ESITI_QUESTIONARI!AF2307:AH2307,ESITI_QUESTIONARI!AJ2307:AL2307,ESITI_QUESTIONARI!AN2307,ESITI_QUESTIONARI!AQ2307)),"NON RISPONDE",AVERAGE(ESITI_QUESTIONARI!N2307:T2307,ESITI_QUESTIONARI!V2307:X2307,ESITI_QUESTIONARI!Z2307:AD2307,ESITI_QUESTIONARI!AF2307:AH2307,ESITI_QUESTIONARI!AJ2307:AL2307,ESITI_QUESTIONARI!AN2307,ESITI_QUESTIONARI!AQ2307)))</f>
        <v/>
      </c>
    </row>
    <row r="2308" spans="1:8">
      <c r="A2308" t="str">
        <f>IF(ESITI_QUESTIONARI!A2308="","",TRIM(ESITI_QUESTIONARI!A2308))</f>
        <v/>
      </c>
      <c r="B2308" t="str">
        <f t="shared" si="37"/>
        <v/>
      </c>
      <c r="C2308" t="str">
        <f>IF(ESITI_QUESTIONARI!C2308="","",TRIM(ESITI_QUESTIONARI!C2308))</f>
        <v/>
      </c>
      <c r="D2308" t="str">
        <f>IFERROR(UPPER(TRIM(ESITI_QUESTIONARI!U2308)),"")</f>
        <v/>
      </c>
      <c r="E2308" t="str">
        <f>IFERROR(UPPER(TRIM(ESITI_QUESTIONARI!Y2308)),"")</f>
        <v/>
      </c>
      <c r="F2308" t="str">
        <f>IFERROR(UPPER(TRIM(ESITI_QUESTIONARI!AE2308)),"")</f>
        <v/>
      </c>
      <c r="G2308" t="str">
        <f>IFERROR(UPPER(TRIM(ESITI_QUESTIONARI!AI2308)),"")</f>
        <v/>
      </c>
      <c r="H2308" s="8" t="str">
        <f>IF(C2308="","",IF(ISERROR(AVERAGE(ESITI_QUESTIONARI!N2308:T2308,ESITI_QUESTIONARI!V2308:X2308,ESITI_QUESTIONARI!Z2308:AD2308,ESITI_QUESTIONARI!AF2308:AH2308,ESITI_QUESTIONARI!AJ2308:AL2308,ESITI_QUESTIONARI!AN2308,ESITI_QUESTIONARI!AQ2308)),"NON RISPONDE",AVERAGE(ESITI_QUESTIONARI!N2308:T2308,ESITI_QUESTIONARI!V2308:X2308,ESITI_QUESTIONARI!Z2308:AD2308,ESITI_QUESTIONARI!AF2308:AH2308,ESITI_QUESTIONARI!AJ2308:AL2308,ESITI_QUESTIONARI!AN2308,ESITI_QUESTIONARI!AQ2308)))</f>
        <v/>
      </c>
    </row>
    <row r="2309" spans="1:8">
      <c r="A2309" t="str">
        <f>IF(ESITI_QUESTIONARI!A2309="","",TRIM(ESITI_QUESTIONARI!A2309))</f>
        <v/>
      </c>
      <c r="B2309" t="str">
        <f t="shared" si="37"/>
        <v/>
      </c>
      <c r="C2309" t="str">
        <f>IF(ESITI_QUESTIONARI!C2309="","",TRIM(ESITI_QUESTIONARI!C2309))</f>
        <v/>
      </c>
      <c r="D2309" t="str">
        <f>IFERROR(UPPER(TRIM(ESITI_QUESTIONARI!U2309)),"")</f>
        <v/>
      </c>
      <c r="E2309" t="str">
        <f>IFERROR(UPPER(TRIM(ESITI_QUESTIONARI!Y2309)),"")</f>
        <v/>
      </c>
      <c r="F2309" t="str">
        <f>IFERROR(UPPER(TRIM(ESITI_QUESTIONARI!AE2309)),"")</f>
        <v/>
      </c>
      <c r="G2309" t="str">
        <f>IFERROR(UPPER(TRIM(ESITI_QUESTIONARI!AI2309)),"")</f>
        <v/>
      </c>
      <c r="H2309" s="8" t="str">
        <f>IF(C2309="","",IF(ISERROR(AVERAGE(ESITI_QUESTIONARI!N2309:T2309,ESITI_QUESTIONARI!V2309:X2309,ESITI_QUESTIONARI!Z2309:AD2309,ESITI_QUESTIONARI!AF2309:AH2309,ESITI_QUESTIONARI!AJ2309:AL2309,ESITI_QUESTIONARI!AN2309,ESITI_QUESTIONARI!AQ2309)),"NON RISPONDE",AVERAGE(ESITI_QUESTIONARI!N2309:T2309,ESITI_QUESTIONARI!V2309:X2309,ESITI_QUESTIONARI!Z2309:AD2309,ESITI_QUESTIONARI!AF2309:AH2309,ESITI_QUESTIONARI!AJ2309:AL2309,ESITI_QUESTIONARI!AN2309,ESITI_QUESTIONARI!AQ2309)))</f>
        <v/>
      </c>
    </row>
    <row r="2310" spans="1:8">
      <c r="A2310" t="str">
        <f>IF(ESITI_QUESTIONARI!A2310="","",TRIM(ESITI_QUESTIONARI!A2310))</f>
        <v/>
      </c>
      <c r="B2310" t="str">
        <f t="shared" si="37"/>
        <v/>
      </c>
      <c r="C2310" t="str">
        <f>IF(ESITI_QUESTIONARI!C2310="","",TRIM(ESITI_QUESTIONARI!C2310))</f>
        <v/>
      </c>
      <c r="D2310" t="str">
        <f>IFERROR(UPPER(TRIM(ESITI_QUESTIONARI!U2310)),"")</f>
        <v/>
      </c>
      <c r="E2310" t="str">
        <f>IFERROR(UPPER(TRIM(ESITI_QUESTIONARI!Y2310)),"")</f>
        <v/>
      </c>
      <c r="F2310" t="str">
        <f>IFERROR(UPPER(TRIM(ESITI_QUESTIONARI!AE2310)),"")</f>
        <v/>
      </c>
      <c r="G2310" t="str">
        <f>IFERROR(UPPER(TRIM(ESITI_QUESTIONARI!AI2310)),"")</f>
        <v/>
      </c>
      <c r="H2310" s="8" t="str">
        <f>IF(C2310="","",IF(ISERROR(AVERAGE(ESITI_QUESTIONARI!N2310:T2310,ESITI_QUESTIONARI!V2310:X2310,ESITI_QUESTIONARI!Z2310:AD2310,ESITI_QUESTIONARI!AF2310:AH2310,ESITI_QUESTIONARI!AJ2310:AL2310,ESITI_QUESTIONARI!AN2310,ESITI_QUESTIONARI!AQ2310)),"NON RISPONDE",AVERAGE(ESITI_QUESTIONARI!N2310:T2310,ESITI_QUESTIONARI!V2310:X2310,ESITI_QUESTIONARI!Z2310:AD2310,ESITI_QUESTIONARI!AF2310:AH2310,ESITI_QUESTIONARI!AJ2310:AL2310,ESITI_QUESTIONARI!AN2310,ESITI_QUESTIONARI!AQ2310)))</f>
        <v/>
      </c>
    </row>
    <row r="2311" spans="1:8">
      <c r="A2311" t="str">
        <f>IF(ESITI_QUESTIONARI!A2311="","",TRIM(ESITI_QUESTIONARI!A2311))</f>
        <v/>
      </c>
      <c r="B2311" t="str">
        <f t="shared" si="37"/>
        <v/>
      </c>
      <c r="C2311" t="str">
        <f>IF(ESITI_QUESTIONARI!C2311="","",TRIM(ESITI_QUESTIONARI!C2311))</f>
        <v/>
      </c>
      <c r="D2311" t="str">
        <f>IFERROR(UPPER(TRIM(ESITI_QUESTIONARI!U2311)),"")</f>
        <v/>
      </c>
      <c r="E2311" t="str">
        <f>IFERROR(UPPER(TRIM(ESITI_QUESTIONARI!Y2311)),"")</f>
        <v/>
      </c>
      <c r="F2311" t="str">
        <f>IFERROR(UPPER(TRIM(ESITI_QUESTIONARI!AE2311)),"")</f>
        <v/>
      </c>
      <c r="G2311" t="str">
        <f>IFERROR(UPPER(TRIM(ESITI_QUESTIONARI!AI2311)),"")</f>
        <v/>
      </c>
      <c r="H2311" s="8" t="str">
        <f>IF(C2311="","",IF(ISERROR(AVERAGE(ESITI_QUESTIONARI!N2311:T2311,ESITI_QUESTIONARI!V2311:X2311,ESITI_QUESTIONARI!Z2311:AD2311,ESITI_QUESTIONARI!AF2311:AH2311,ESITI_QUESTIONARI!AJ2311:AL2311,ESITI_QUESTIONARI!AN2311,ESITI_QUESTIONARI!AQ2311)),"NON RISPONDE",AVERAGE(ESITI_QUESTIONARI!N2311:T2311,ESITI_QUESTIONARI!V2311:X2311,ESITI_QUESTIONARI!Z2311:AD2311,ESITI_QUESTIONARI!AF2311:AH2311,ESITI_QUESTIONARI!AJ2311:AL2311,ESITI_QUESTIONARI!AN2311,ESITI_QUESTIONARI!AQ2311)))</f>
        <v/>
      </c>
    </row>
    <row r="2312" spans="1:8">
      <c r="A2312" t="str">
        <f>IF(ESITI_QUESTIONARI!A2312="","",TRIM(ESITI_QUESTIONARI!A2312))</f>
        <v/>
      </c>
      <c r="B2312" t="str">
        <f t="shared" si="37"/>
        <v/>
      </c>
      <c r="C2312" t="str">
        <f>IF(ESITI_QUESTIONARI!C2312="","",TRIM(ESITI_QUESTIONARI!C2312))</f>
        <v/>
      </c>
      <c r="D2312" t="str">
        <f>IFERROR(UPPER(TRIM(ESITI_QUESTIONARI!U2312)),"")</f>
        <v/>
      </c>
      <c r="E2312" t="str">
        <f>IFERROR(UPPER(TRIM(ESITI_QUESTIONARI!Y2312)),"")</f>
        <v/>
      </c>
      <c r="F2312" t="str">
        <f>IFERROR(UPPER(TRIM(ESITI_QUESTIONARI!AE2312)),"")</f>
        <v/>
      </c>
      <c r="G2312" t="str">
        <f>IFERROR(UPPER(TRIM(ESITI_QUESTIONARI!AI2312)),"")</f>
        <v/>
      </c>
      <c r="H2312" s="8" t="str">
        <f>IF(C2312="","",IF(ISERROR(AVERAGE(ESITI_QUESTIONARI!N2312:T2312,ESITI_QUESTIONARI!V2312:X2312,ESITI_QUESTIONARI!Z2312:AD2312,ESITI_QUESTIONARI!AF2312:AH2312,ESITI_QUESTIONARI!AJ2312:AL2312,ESITI_QUESTIONARI!AN2312,ESITI_QUESTIONARI!AQ2312)),"NON RISPONDE",AVERAGE(ESITI_QUESTIONARI!N2312:T2312,ESITI_QUESTIONARI!V2312:X2312,ESITI_QUESTIONARI!Z2312:AD2312,ESITI_QUESTIONARI!AF2312:AH2312,ESITI_QUESTIONARI!AJ2312:AL2312,ESITI_QUESTIONARI!AN2312,ESITI_QUESTIONARI!AQ2312)))</f>
        <v/>
      </c>
    </row>
    <row r="2313" spans="1:8">
      <c r="A2313" t="str">
        <f>IF(ESITI_QUESTIONARI!A2313="","",TRIM(ESITI_QUESTIONARI!A2313))</f>
        <v/>
      </c>
      <c r="B2313" t="str">
        <f t="shared" si="37"/>
        <v/>
      </c>
      <c r="C2313" t="str">
        <f>IF(ESITI_QUESTIONARI!C2313="","",TRIM(ESITI_QUESTIONARI!C2313))</f>
        <v/>
      </c>
      <c r="D2313" t="str">
        <f>IFERROR(UPPER(TRIM(ESITI_QUESTIONARI!U2313)),"")</f>
        <v/>
      </c>
      <c r="E2313" t="str">
        <f>IFERROR(UPPER(TRIM(ESITI_QUESTIONARI!Y2313)),"")</f>
        <v/>
      </c>
      <c r="F2313" t="str">
        <f>IFERROR(UPPER(TRIM(ESITI_QUESTIONARI!AE2313)),"")</f>
        <v/>
      </c>
      <c r="G2313" t="str">
        <f>IFERROR(UPPER(TRIM(ESITI_QUESTIONARI!AI2313)),"")</f>
        <v/>
      </c>
      <c r="H2313" s="8" t="str">
        <f>IF(C2313="","",IF(ISERROR(AVERAGE(ESITI_QUESTIONARI!N2313:T2313,ESITI_QUESTIONARI!V2313:X2313,ESITI_QUESTIONARI!Z2313:AD2313,ESITI_QUESTIONARI!AF2313:AH2313,ESITI_QUESTIONARI!AJ2313:AL2313,ESITI_QUESTIONARI!AN2313,ESITI_QUESTIONARI!AQ2313)),"NON RISPONDE",AVERAGE(ESITI_QUESTIONARI!N2313:T2313,ESITI_QUESTIONARI!V2313:X2313,ESITI_QUESTIONARI!Z2313:AD2313,ESITI_QUESTIONARI!AF2313:AH2313,ESITI_QUESTIONARI!AJ2313:AL2313,ESITI_QUESTIONARI!AN2313,ESITI_QUESTIONARI!AQ2313)))</f>
        <v/>
      </c>
    </row>
    <row r="2314" spans="1:8">
      <c r="A2314" t="str">
        <f>IF(ESITI_QUESTIONARI!A2314="","",TRIM(ESITI_QUESTIONARI!A2314))</f>
        <v/>
      </c>
      <c r="B2314" t="str">
        <f t="shared" si="37"/>
        <v/>
      </c>
      <c r="C2314" t="str">
        <f>IF(ESITI_QUESTIONARI!C2314="","",TRIM(ESITI_QUESTIONARI!C2314))</f>
        <v/>
      </c>
      <c r="D2314" t="str">
        <f>IFERROR(UPPER(TRIM(ESITI_QUESTIONARI!U2314)),"")</f>
        <v/>
      </c>
      <c r="E2314" t="str">
        <f>IFERROR(UPPER(TRIM(ESITI_QUESTIONARI!Y2314)),"")</f>
        <v/>
      </c>
      <c r="F2314" t="str">
        <f>IFERROR(UPPER(TRIM(ESITI_QUESTIONARI!AE2314)),"")</f>
        <v/>
      </c>
      <c r="G2314" t="str">
        <f>IFERROR(UPPER(TRIM(ESITI_QUESTIONARI!AI2314)),"")</f>
        <v/>
      </c>
      <c r="H2314" s="8" t="str">
        <f>IF(C2314="","",IF(ISERROR(AVERAGE(ESITI_QUESTIONARI!N2314:T2314,ESITI_QUESTIONARI!V2314:X2314,ESITI_QUESTIONARI!Z2314:AD2314,ESITI_QUESTIONARI!AF2314:AH2314,ESITI_QUESTIONARI!AJ2314:AL2314,ESITI_QUESTIONARI!AN2314,ESITI_QUESTIONARI!AQ2314)),"NON RISPONDE",AVERAGE(ESITI_QUESTIONARI!N2314:T2314,ESITI_QUESTIONARI!V2314:X2314,ESITI_QUESTIONARI!Z2314:AD2314,ESITI_QUESTIONARI!AF2314:AH2314,ESITI_QUESTIONARI!AJ2314:AL2314,ESITI_QUESTIONARI!AN2314,ESITI_QUESTIONARI!AQ2314)))</f>
        <v/>
      </c>
    </row>
    <row r="2315" spans="1:8">
      <c r="A2315" t="str">
        <f>IF(ESITI_QUESTIONARI!A2315="","",TRIM(ESITI_QUESTIONARI!A2315))</f>
        <v/>
      </c>
      <c r="B2315" t="str">
        <f t="shared" si="37"/>
        <v/>
      </c>
      <c r="C2315" t="str">
        <f>IF(ESITI_QUESTIONARI!C2315="","",TRIM(ESITI_QUESTIONARI!C2315))</f>
        <v/>
      </c>
      <c r="D2315" t="str">
        <f>IFERROR(UPPER(TRIM(ESITI_QUESTIONARI!U2315)),"")</f>
        <v/>
      </c>
      <c r="E2315" t="str">
        <f>IFERROR(UPPER(TRIM(ESITI_QUESTIONARI!Y2315)),"")</f>
        <v/>
      </c>
      <c r="F2315" t="str">
        <f>IFERROR(UPPER(TRIM(ESITI_QUESTIONARI!AE2315)),"")</f>
        <v/>
      </c>
      <c r="G2315" t="str">
        <f>IFERROR(UPPER(TRIM(ESITI_QUESTIONARI!AI2315)),"")</f>
        <v/>
      </c>
      <c r="H2315" s="8" t="str">
        <f>IF(C2315="","",IF(ISERROR(AVERAGE(ESITI_QUESTIONARI!N2315:T2315,ESITI_QUESTIONARI!V2315:X2315,ESITI_QUESTIONARI!Z2315:AD2315,ESITI_QUESTIONARI!AF2315:AH2315,ESITI_QUESTIONARI!AJ2315:AL2315,ESITI_QUESTIONARI!AN2315,ESITI_QUESTIONARI!AQ2315)),"NON RISPONDE",AVERAGE(ESITI_QUESTIONARI!N2315:T2315,ESITI_QUESTIONARI!V2315:X2315,ESITI_QUESTIONARI!Z2315:AD2315,ESITI_QUESTIONARI!AF2315:AH2315,ESITI_QUESTIONARI!AJ2315:AL2315,ESITI_QUESTIONARI!AN2315,ESITI_QUESTIONARI!AQ2315)))</f>
        <v/>
      </c>
    </row>
    <row r="2316" spans="1:8">
      <c r="A2316" t="str">
        <f>IF(ESITI_QUESTIONARI!A2316="","",TRIM(ESITI_QUESTIONARI!A2316))</f>
        <v/>
      </c>
      <c r="B2316" t="str">
        <f t="shared" si="37"/>
        <v/>
      </c>
      <c r="C2316" t="str">
        <f>IF(ESITI_QUESTIONARI!C2316="","",TRIM(ESITI_QUESTIONARI!C2316))</f>
        <v/>
      </c>
      <c r="D2316" t="str">
        <f>IFERROR(UPPER(TRIM(ESITI_QUESTIONARI!U2316)),"")</f>
        <v/>
      </c>
      <c r="E2316" t="str">
        <f>IFERROR(UPPER(TRIM(ESITI_QUESTIONARI!Y2316)),"")</f>
        <v/>
      </c>
      <c r="F2316" t="str">
        <f>IFERROR(UPPER(TRIM(ESITI_QUESTIONARI!AE2316)),"")</f>
        <v/>
      </c>
      <c r="G2316" t="str">
        <f>IFERROR(UPPER(TRIM(ESITI_QUESTIONARI!AI2316)),"")</f>
        <v/>
      </c>
      <c r="H2316" s="8" t="str">
        <f>IF(C2316="","",IF(ISERROR(AVERAGE(ESITI_QUESTIONARI!N2316:T2316,ESITI_QUESTIONARI!V2316:X2316,ESITI_QUESTIONARI!Z2316:AD2316,ESITI_QUESTIONARI!AF2316:AH2316,ESITI_QUESTIONARI!AJ2316:AL2316,ESITI_QUESTIONARI!AN2316,ESITI_QUESTIONARI!AQ2316)),"NON RISPONDE",AVERAGE(ESITI_QUESTIONARI!N2316:T2316,ESITI_QUESTIONARI!V2316:X2316,ESITI_QUESTIONARI!Z2316:AD2316,ESITI_QUESTIONARI!AF2316:AH2316,ESITI_QUESTIONARI!AJ2316:AL2316,ESITI_QUESTIONARI!AN2316,ESITI_QUESTIONARI!AQ2316)))</f>
        <v/>
      </c>
    </row>
    <row r="2317" spans="1:8">
      <c r="A2317" t="str">
        <f>IF(ESITI_QUESTIONARI!A2317="","",TRIM(ESITI_QUESTIONARI!A2317))</f>
        <v/>
      </c>
      <c r="B2317" t="str">
        <f t="shared" si="37"/>
        <v/>
      </c>
      <c r="C2317" t="str">
        <f>IF(ESITI_QUESTIONARI!C2317="","",TRIM(ESITI_QUESTIONARI!C2317))</f>
        <v/>
      </c>
      <c r="D2317" t="str">
        <f>IFERROR(UPPER(TRIM(ESITI_QUESTIONARI!U2317)),"")</f>
        <v/>
      </c>
      <c r="E2317" t="str">
        <f>IFERROR(UPPER(TRIM(ESITI_QUESTIONARI!Y2317)),"")</f>
        <v/>
      </c>
      <c r="F2317" t="str">
        <f>IFERROR(UPPER(TRIM(ESITI_QUESTIONARI!AE2317)),"")</f>
        <v/>
      </c>
      <c r="G2317" t="str">
        <f>IFERROR(UPPER(TRIM(ESITI_QUESTIONARI!AI2317)),"")</f>
        <v/>
      </c>
      <c r="H2317" s="8" t="str">
        <f>IF(C2317="","",IF(ISERROR(AVERAGE(ESITI_QUESTIONARI!N2317:T2317,ESITI_QUESTIONARI!V2317:X2317,ESITI_QUESTIONARI!Z2317:AD2317,ESITI_QUESTIONARI!AF2317:AH2317,ESITI_QUESTIONARI!AJ2317:AL2317,ESITI_QUESTIONARI!AN2317,ESITI_QUESTIONARI!AQ2317)),"NON RISPONDE",AVERAGE(ESITI_QUESTIONARI!N2317:T2317,ESITI_QUESTIONARI!V2317:X2317,ESITI_QUESTIONARI!Z2317:AD2317,ESITI_QUESTIONARI!AF2317:AH2317,ESITI_QUESTIONARI!AJ2317:AL2317,ESITI_QUESTIONARI!AN2317,ESITI_QUESTIONARI!AQ2317)))</f>
        <v/>
      </c>
    </row>
    <row r="2318" spans="1:8">
      <c r="A2318" t="str">
        <f>IF(ESITI_QUESTIONARI!A2318="","",TRIM(ESITI_QUESTIONARI!A2318))</f>
        <v/>
      </c>
      <c r="B2318" t="str">
        <f t="shared" si="37"/>
        <v/>
      </c>
      <c r="C2318" t="str">
        <f>IF(ESITI_QUESTIONARI!C2318="","",TRIM(ESITI_QUESTIONARI!C2318))</f>
        <v/>
      </c>
      <c r="D2318" t="str">
        <f>IFERROR(UPPER(TRIM(ESITI_QUESTIONARI!U2318)),"")</f>
        <v/>
      </c>
      <c r="E2318" t="str">
        <f>IFERROR(UPPER(TRIM(ESITI_QUESTIONARI!Y2318)),"")</f>
        <v/>
      </c>
      <c r="F2318" t="str">
        <f>IFERROR(UPPER(TRIM(ESITI_QUESTIONARI!AE2318)),"")</f>
        <v/>
      </c>
      <c r="G2318" t="str">
        <f>IFERROR(UPPER(TRIM(ESITI_QUESTIONARI!AI2318)),"")</f>
        <v/>
      </c>
      <c r="H2318" s="8" t="str">
        <f>IF(C2318="","",IF(ISERROR(AVERAGE(ESITI_QUESTIONARI!N2318:T2318,ESITI_QUESTIONARI!V2318:X2318,ESITI_QUESTIONARI!Z2318:AD2318,ESITI_QUESTIONARI!AF2318:AH2318,ESITI_QUESTIONARI!AJ2318:AL2318,ESITI_QUESTIONARI!AN2318,ESITI_QUESTIONARI!AQ2318)),"NON RISPONDE",AVERAGE(ESITI_QUESTIONARI!N2318:T2318,ESITI_QUESTIONARI!V2318:X2318,ESITI_QUESTIONARI!Z2318:AD2318,ESITI_QUESTIONARI!AF2318:AH2318,ESITI_QUESTIONARI!AJ2318:AL2318,ESITI_QUESTIONARI!AN2318,ESITI_QUESTIONARI!AQ2318)))</f>
        <v/>
      </c>
    </row>
    <row r="2319" spans="1:8">
      <c r="A2319" t="str">
        <f>IF(ESITI_QUESTIONARI!A2319="","",TRIM(ESITI_QUESTIONARI!A2319))</f>
        <v/>
      </c>
      <c r="B2319" t="str">
        <f t="shared" si="37"/>
        <v/>
      </c>
      <c r="C2319" t="str">
        <f>IF(ESITI_QUESTIONARI!C2319="","",TRIM(ESITI_QUESTIONARI!C2319))</f>
        <v/>
      </c>
      <c r="D2319" t="str">
        <f>IFERROR(UPPER(TRIM(ESITI_QUESTIONARI!U2319)),"")</f>
        <v/>
      </c>
      <c r="E2319" t="str">
        <f>IFERROR(UPPER(TRIM(ESITI_QUESTIONARI!Y2319)),"")</f>
        <v/>
      </c>
      <c r="F2319" t="str">
        <f>IFERROR(UPPER(TRIM(ESITI_QUESTIONARI!AE2319)),"")</f>
        <v/>
      </c>
      <c r="G2319" t="str">
        <f>IFERROR(UPPER(TRIM(ESITI_QUESTIONARI!AI2319)),"")</f>
        <v/>
      </c>
      <c r="H2319" s="8" t="str">
        <f>IF(C2319="","",IF(ISERROR(AVERAGE(ESITI_QUESTIONARI!N2319:T2319,ESITI_QUESTIONARI!V2319:X2319,ESITI_QUESTIONARI!Z2319:AD2319,ESITI_QUESTIONARI!AF2319:AH2319,ESITI_QUESTIONARI!AJ2319:AL2319,ESITI_QUESTIONARI!AN2319,ESITI_QUESTIONARI!AQ2319)),"NON RISPONDE",AVERAGE(ESITI_QUESTIONARI!N2319:T2319,ESITI_QUESTIONARI!V2319:X2319,ESITI_QUESTIONARI!Z2319:AD2319,ESITI_QUESTIONARI!AF2319:AH2319,ESITI_QUESTIONARI!AJ2319:AL2319,ESITI_QUESTIONARI!AN2319,ESITI_QUESTIONARI!AQ2319)))</f>
        <v/>
      </c>
    </row>
    <row r="2320" spans="1:8">
      <c r="A2320" t="str">
        <f>IF(ESITI_QUESTIONARI!A2320="","",TRIM(ESITI_QUESTIONARI!A2320))</f>
        <v/>
      </c>
      <c r="B2320" t="str">
        <f t="shared" si="37"/>
        <v/>
      </c>
      <c r="C2320" t="str">
        <f>IF(ESITI_QUESTIONARI!C2320="","",TRIM(ESITI_QUESTIONARI!C2320))</f>
        <v/>
      </c>
      <c r="D2320" t="str">
        <f>IFERROR(UPPER(TRIM(ESITI_QUESTIONARI!U2320)),"")</f>
        <v/>
      </c>
      <c r="E2320" t="str">
        <f>IFERROR(UPPER(TRIM(ESITI_QUESTIONARI!Y2320)),"")</f>
        <v/>
      </c>
      <c r="F2320" t="str">
        <f>IFERROR(UPPER(TRIM(ESITI_QUESTIONARI!AE2320)),"")</f>
        <v/>
      </c>
      <c r="G2320" t="str">
        <f>IFERROR(UPPER(TRIM(ESITI_QUESTIONARI!AI2320)),"")</f>
        <v/>
      </c>
      <c r="H2320" s="8" t="str">
        <f>IF(C2320="","",IF(ISERROR(AVERAGE(ESITI_QUESTIONARI!N2320:T2320,ESITI_QUESTIONARI!V2320:X2320,ESITI_QUESTIONARI!Z2320:AD2320,ESITI_QUESTIONARI!AF2320:AH2320,ESITI_QUESTIONARI!AJ2320:AL2320,ESITI_QUESTIONARI!AN2320,ESITI_QUESTIONARI!AQ2320)),"NON RISPONDE",AVERAGE(ESITI_QUESTIONARI!N2320:T2320,ESITI_QUESTIONARI!V2320:X2320,ESITI_QUESTIONARI!Z2320:AD2320,ESITI_QUESTIONARI!AF2320:AH2320,ESITI_QUESTIONARI!AJ2320:AL2320,ESITI_QUESTIONARI!AN2320,ESITI_QUESTIONARI!AQ2320)))</f>
        <v/>
      </c>
    </row>
    <row r="2321" spans="1:8">
      <c r="A2321" t="str">
        <f>IF(ESITI_QUESTIONARI!A2321="","",TRIM(ESITI_QUESTIONARI!A2321))</f>
        <v/>
      </c>
      <c r="B2321" t="str">
        <f t="shared" si="37"/>
        <v/>
      </c>
      <c r="C2321" t="str">
        <f>IF(ESITI_QUESTIONARI!C2321="","",TRIM(ESITI_QUESTIONARI!C2321))</f>
        <v/>
      </c>
      <c r="D2321" t="str">
        <f>IFERROR(UPPER(TRIM(ESITI_QUESTIONARI!U2321)),"")</f>
        <v/>
      </c>
      <c r="E2321" t="str">
        <f>IFERROR(UPPER(TRIM(ESITI_QUESTIONARI!Y2321)),"")</f>
        <v/>
      </c>
      <c r="F2321" t="str">
        <f>IFERROR(UPPER(TRIM(ESITI_QUESTIONARI!AE2321)),"")</f>
        <v/>
      </c>
      <c r="G2321" t="str">
        <f>IFERROR(UPPER(TRIM(ESITI_QUESTIONARI!AI2321)),"")</f>
        <v/>
      </c>
      <c r="H2321" s="8" t="str">
        <f>IF(C2321="","",IF(ISERROR(AVERAGE(ESITI_QUESTIONARI!N2321:T2321,ESITI_QUESTIONARI!V2321:X2321,ESITI_QUESTIONARI!Z2321:AD2321,ESITI_QUESTIONARI!AF2321:AH2321,ESITI_QUESTIONARI!AJ2321:AL2321,ESITI_QUESTIONARI!AN2321,ESITI_QUESTIONARI!AQ2321)),"NON RISPONDE",AVERAGE(ESITI_QUESTIONARI!N2321:T2321,ESITI_QUESTIONARI!V2321:X2321,ESITI_QUESTIONARI!Z2321:AD2321,ESITI_QUESTIONARI!AF2321:AH2321,ESITI_QUESTIONARI!AJ2321:AL2321,ESITI_QUESTIONARI!AN2321,ESITI_QUESTIONARI!AQ2321)))</f>
        <v/>
      </c>
    </row>
    <row r="2322" spans="1:8">
      <c r="A2322" t="str">
        <f>IF(ESITI_QUESTIONARI!A2322="","",TRIM(ESITI_QUESTIONARI!A2322))</f>
        <v/>
      </c>
      <c r="B2322" t="str">
        <f t="shared" si="37"/>
        <v/>
      </c>
      <c r="C2322" t="str">
        <f>IF(ESITI_QUESTIONARI!C2322="","",TRIM(ESITI_QUESTIONARI!C2322))</f>
        <v/>
      </c>
      <c r="D2322" t="str">
        <f>IFERROR(UPPER(TRIM(ESITI_QUESTIONARI!U2322)),"")</f>
        <v/>
      </c>
      <c r="E2322" t="str">
        <f>IFERROR(UPPER(TRIM(ESITI_QUESTIONARI!Y2322)),"")</f>
        <v/>
      </c>
      <c r="F2322" t="str">
        <f>IFERROR(UPPER(TRIM(ESITI_QUESTIONARI!AE2322)),"")</f>
        <v/>
      </c>
      <c r="G2322" t="str">
        <f>IFERROR(UPPER(TRIM(ESITI_QUESTIONARI!AI2322)),"")</f>
        <v/>
      </c>
      <c r="H2322" s="8" t="str">
        <f>IF(C2322="","",IF(ISERROR(AVERAGE(ESITI_QUESTIONARI!N2322:T2322,ESITI_QUESTIONARI!V2322:X2322,ESITI_QUESTIONARI!Z2322:AD2322,ESITI_QUESTIONARI!AF2322:AH2322,ESITI_QUESTIONARI!AJ2322:AL2322,ESITI_QUESTIONARI!AN2322,ESITI_QUESTIONARI!AQ2322)),"NON RISPONDE",AVERAGE(ESITI_QUESTIONARI!N2322:T2322,ESITI_QUESTIONARI!V2322:X2322,ESITI_QUESTIONARI!Z2322:AD2322,ESITI_QUESTIONARI!AF2322:AH2322,ESITI_QUESTIONARI!AJ2322:AL2322,ESITI_QUESTIONARI!AN2322,ESITI_QUESTIONARI!AQ2322)))</f>
        <v/>
      </c>
    </row>
    <row r="2323" spans="1:8">
      <c r="A2323" t="str">
        <f>IF(ESITI_QUESTIONARI!A2323="","",TRIM(ESITI_QUESTIONARI!A2323))</f>
        <v/>
      </c>
      <c r="B2323" t="str">
        <f t="shared" si="37"/>
        <v/>
      </c>
      <c r="C2323" t="str">
        <f>IF(ESITI_QUESTIONARI!C2323="","",TRIM(ESITI_QUESTIONARI!C2323))</f>
        <v/>
      </c>
      <c r="D2323" t="str">
        <f>IFERROR(UPPER(TRIM(ESITI_QUESTIONARI!U2323)),"")</f>
        <v/>
      </c>
      <c r="E2323" t="str">
        <f>IFERROR(UPPER(TRIM(ESITI_QUESTIONARI!Y2323)),"")</f>
        <v/>
      </c>
      <c r="F2323" t="str">
        <f>IFERROR(UPPER(TRIM(ESITI_QUESTIONARI!AE2323)),"")</f>
        <v/>
      </c>
      <c r="G2323" t="str">
        <f>IFERROR(UPPER(TRIM(ESITI_QUESTIONARI!AI2323)),"")</f>
        <v/>
      </c>
      <c r="H2323" s="8" t="str">
        <f>IF(C2323="","",IF(ISERROR(AVERAGE(ESITI_QUESTIONARI!N2323:T2323,ESITI_QUESTIONARI!V2323:X2323,ESITI_QUESTIONARI!Z2323:AD2323,ESITI_QUESTIONARI!AF2323:AH2323,ESITI_QUESTIONARI!AJ2323:AL2323,ESITI_QUESTIONARI!AN2323,ESITI_QUESTIONARI!AQ2323)),"NON RISPONDE",AVERAGE(ESITI_QUESTIONARI!N2323:T2323,ESITI_QUESTIONARI!V2323:X2323,ESITI_QUESTIONARI!Z2323:AD2323,ESITI_QUESTIONARI!AF2323:AH2323,ESITI_QUESTIONARI!AJ2323:AL2323,ESITI_QUESTIONARI!AN2323,ESITI_QUESTIONARI!AQ2323)))</f>
        <v/>
      </c>
    </row>
    <row r="2324" spans="1:8">
      <c r="A2324" t="str">
        <f>IF(ESITI_QUESTIONARI!A2324="","",TRIM(ESITI_QUESTIONARI!A2324))</f>
        <v/>
      </c>
      <c r="B2324" t="str">
        <f t="shared" si="37"/>
        <v/>
      </c>
      <c r="C2324" t="str">
        <f>IF(ESITI_QUESTIONARI!C2324="","",TRIM(ESITI_QUESTIONARI!C2324))</f>
        <v/>
      </c>
      <c r="D2324" t="str">
        <f>IFERROR(UPPER(TRIM(ESITI_QUESTIONARI!U2324)),"")</f>
        <v/>
      </c>
      <c r="E2324" t="str">
        <f>IFERROR(UPPER(TRIM(ESITI_QUESTIONARI!Y2324)),"")</f>
        <v/>
      </c>
      <c r="F2324" t="str">
        <f>IFERROR(UPPER(TRIM(ESITI_QUESTIONARI!AE2324)),"")</f>
        <v/>
      </c>
      <c r="G2324" t="str">
        <f>IFERROR(UPPER(TRIM(ESITI_QUESTIONARI!AI2324)),"")</f>
        <v/>
      </c>
      <c r="H2324" s="8" t="str">
        <f>IF(C2324="","",IF(ISERROR(AVERAGE(ESITI_QUESTIONARI!N2324:T2324,ESITI_QUESTIONARI!V2324:X2324,ESITI_QUESTIONARI!Z2324:AD2324,ESITI_QUESTIONARI!AF2324:AH2324,ESITI_QUESTIONARI!AJ2324:AL2324,ESITI_QUESTIONARI!AN2324,ESITI_QUESTIONARI!AQ2324)),"NON RISPONDE",AVERAGE(ESITI_QUESTIONARI!N2324:T2324,ESITI_QUESTIONARI!V2324:X2324,ESITI_QUESTIONARI!Z2324:AD2324,ESITI_QUESTIONARI!AF2324:AH2324,ESITI_QUESTIONARI!AJ2324:AL2324,ESITI_QUESTIONARI!AN2324,ESITI_QUESTIONARI!AQ2324)))</f>
        <v/>
      </c>
    </row>
    <row r="2325" spans="1:8">
      <c r="A2325" t="str">
        <f>IF(ESITI_QUESTIONARI!A2325="","",TRIM(ESITI_QUESTIONARI!A2325))</f>
        <v/>
      </c>
      <c r="B2325" t="str">
        <f t="shared" si="37"/>
        <v/>
      </c>
      <c r="C2325" t="str">
        <f>IF(ESITI_QUESTIONARI!C2325="","",TRIM(ESITI_QUESTIONARI!C2325))</f>
        <v/>
      </c>
      <c r="D2325" t="str">
        <f>IFERROR(UPPER(TRIM(ESITI_QUESTIONARI!U2325)),"")</f>
        <v/>
      </c>
      <c r="E2325" t="str">
        <f>IFERROR(UPPER(TRIM(ESITI_QUESTIONARI!Y2325)),"")</f>
        <v/>
      </c>
      <c r="F2325" t="str">
        <f>IFERROR(UPPER(TRIM(ESITI_QUESTIONARI!AE2325)),"")</f>
        <v/>
      </c>
      <c r="G2325" t="str">
        <f>IFERROR(UPPER(TRIM(ESITI_QUESTIONARI!AI2325)),"")</f>
        <v/>
      </c>
      <c r="H2325" s="8" t="str">
        <f>IF(C2325="","",IF(ISERROR(AVERAGE(ESITI_QUESTIONARI!N2325:T2325,ESITI_QUESTIONARI!V2325:X2325,ESITI_QUESTIONARI!Z2325:AD2325,ESITI_QUESTIONARI!AF2325:AH2325,ESITI_QUESTIONARI!AJ2325:AL2325,ESITI_QUESTIONARI!AN2325,ESITI_QUESTIONARI!AQ2325)),"NON RISPONDE",AVERAGE(ESITI_QUESTIONARI!N2325:T2325,ESITI_QUESTIONARI!V2325:X2325,ESITI_QUESTIONARI!Z2325:AD2325,ESITI_QUESTIONARI!AF2325:AH2325,ESITI_QUESTIONARI!AJ2325:AL2325,ESITI_QUESTIONARI!AN2325,ESITI_QUESTIONARI!AQ2325)))</f>
        <v/>
      </c>
    </row>
    <row r="2326" spans="1:8">
      <c r="A2326" t="str">
        <f>IF(ESITI_QUESTIONARI!A2326="","",TRIM(ESITI_QUESTIONARI!A2326))</f>
        <v/>
      </c>
      <c r="B2326" t="str">
        <f t="shared" si="37"/>
        <v/>
      </c>
      <c r="C2326" t="str">
        <f>IF(ESITI_QUESTIONARI!C2326="","",TRIM(ESITI_QUESTIONARI!C2326))</f>
        <v/>
      </c>
      <c r="D2326" t="str">
        <f>IFERROR(UPPER(TRIM(ESITI_QUESTIONARI!U2326)),"")</f>
        <v/>
      </c>
      <c r="E2326" t="str">
        <f>IFERROR(UPPER(TRIM(ESITI_QUESTIONARI!Y2326)),"")</f>
        <v/>
      </c>
      <c r="F2326" t="str">
        <f>IFERROR(UPPER(TRIM(ESITI_QUESTIONARI!AE2326)),"")</f>
        <v/>
      </c>
      <c r="G2326" t="str">
        <f>IFERROR(UPPER(TRIM(ESITI_QUESTIONARI!AI2326)),"")</f>
        <v/>
      </c>
      <c r="H2326" s="8" t="str">
        <f>IF(C2326="","",IF(ISERROR(AVERAGE(ESITI_QUESTIONARI!N2326:T2326,ESITI_QUESTIONARI!V2326:X2326,ESITI_QUESTIONARI!Z2326:AD2326,ESITI_QUESTIONARI!AF2326:AH2326,ESITI_QUESTIONARI!AJ2326:AL2326,ESITI_QUESTIONARI!AN2326,ESITI_QUESTIONARI!AQ2326)),"NON RISPONDE",AVERAGE(ESITI_QUESTIONARI!N2326:T2326,ESITI_QUESTIONARI!V2326:X2326,ESITI_QUESTIONARI!Z2326:AD2326,ESITI_QUESTIONARI!AF2326:AH2326,ESITI_QUESTIONARI!AJ2326:AL2326,ESITI_QUESTIONARI!AN2326,ESITI_QUESTIONARI!AQ2326)))</f>
        <v/>
      </c>
    </row>
    <row r="2327" spans="1:8">
      <c r="A2327" t="str">
        <f>IF(ESITI_QUESTIONARI!A2327="","",TRIM(ESITI_QUESTIONARI!A2327))</f>
        <v/>
      </c>
      <c r="B2327" t="str">
        <f t="shared" si="37"/>
        <v/>
      </c>
      <c r="C2327" t="str">
        <f>IF(ESITI_QUESTIONARI!C2327="","",TRIM(ESITI_QUESTIONARI!C2327))</f>
        <v/>
      </c>
      <c r="D2327" t="str">
        <f>IFERROR(UPPER(TRIM(ESITI_QUESTIONARI!U2327)),"")</f>
        <v/>
      </c>
      <c r="E2327" t="str">
        <f>IFERROR(UPPER(TRIM(ESITI_QUESTIONARI!Y2327)),"")</f>
        <v/>
      </c>
      <c r="F2327" t="str">
        <f>IFERROR(UPPER(TRIM(ESITI_QUESTIONARI!AE2327)),"")</f>
        <v/>
      </c>
      <c r="G2327" t="str">
        <f>IFERROR(UPPER(TRIM(ESITI_QUESTIONARI!AI2327)),"")</f>
        <v/>
      </c>
      <c r="H2327" s="8" t="str">
        <f>IF(C2327="","",IF(ISERROR(AVERAGE(ESITI_QUESTIONARI!N2327:T2327,ESITI_QUESTIONARI!V2327:X2327,ESITI_QUESTIONARI!Z2327:AD2327,ESITI_QUESTIONARI!AF2327:AH2327,ESITI_QUESTIONARI!AJ2327:AL2327,ESITI_QUESTIONARI!AN2327,ESITI_QUESTIONARI!AQ2327)),"NON RISPONDE",AVERAGE(ESITI_QUESTIONARI!N2327:T2327,ESITI_QUESTIONARI!V2327:X2327,ESITI_QUESTIONARI!Z2327:AD2327,ESITI_QUESTIONARI!AF2327:AH2327,ESITI_QUESTIONARI!AJ2327:AL2327,ESITI_QUESTIONARI!AN2327,ESITI_QUESTIONARI!AQ2327)))</f>
        <v/>
      </c>
    </row>
    <row r="2328" spans="1:8">
      <c r="A2328" t="str">
        <f>IF(ESITI_QUESTIONARI!A2328="","",TRIM(ESITI_QUESTIONARI!A2328))</f>
        <v/>
      </c>
      <c r="B2328" t="str">
        <f t="shared" si="37"/>
        <v/>
      </c>
      <c r="C2328" t="str">
        <f>IF(ESITI_QUESTIONARI!C2328="","",TRIM(ESITI_QUESTIONARI!C2328))</f>
        <v/>
      </c>
      <c r="D2328" t="str">
        <f>IFERROR(UPPER(TRIM(ESITI_QUESTIONARI!U2328)),"")</f>
        <v/>
      </c>
      <c r="E2328" t="str">
        <f>IFERROR(UPPER(TRIM(ESITI_QUESTIONARI!Y2328)),"")</f>
        <v/>
      </c>
      <c r="F2328" t="str">
        <f>IFERROR(UPPER(TRIM(ESITI_QUESTIONARI!AE2328)),"")</f>
        <v/>
      </c>
      <c r="G2328" t="str">
        <f>IFERROR(UPPER(TRIM(ESITI_QUESTIONARI!AI2328)),"")</f>
        <v/>
      </c>
      <c r="H2328" s="8" t="str">
        <f>IF(C2328="","",IF(ISERROR(AVERAGE(ESITI_QUESTIONARI!N2328:T2328,ESITI_QUESTIONARI!V2328:X2328,ESITI_QUESTIONARI!Z2328:AD2328,ESITI_QUESTIONARI!AF2328:AH2328,ESITI_QUESTIONARI!AJ2328:AL2328,ESITI_QUESTIONARI!AN2328,ESITI_QUESTIONARI!AQ2328)),"NON RISPONDE",AVERAGE(ESITI_QUESTIONARI!N2328:T2328,ESITI_QUESTIONARI!V2328:X2328,ESITI_QUESTIONARI!Z2328:AD2328,ESITI_QUESTIONARI!AF2328:AH2328,ESITI_QUESTIONARI!AJ2328:AL2328,ESITI_QUESTIONARI!AN2328,ESITI_QUESTIONARI!AQ2328)))</f>
        <v/>
      </c>
    </row>
    <row r="2329" spans="1:8">
      <c r="A2329" t="str">
        <f>IF(ESITI_QUESTIONARI!A2329="","",TRIM(ESITI_QUESTIONARI!A2329))</f>
        <v/>
      </c>
      <c r="B2329" t="str">
        <f t="shared" si="37"/>
        <v/>
      </c>
      <c r="C2329" t="str">
        <f>IF(ESITI_QUESTIONARI!C2329="","",TRIM(ESITI_QUESTIONARI!C2329))</f>
        <v/>
      </c>
      <c r="D2329" t="str">
        <f>IFERROR(UPPER(TRIM(ESITI_QUESTIONARI!U2329)),"")</f>
        <v/>
      </c>
      <c r="E2329" t="str">
        <f>IFERROR(UPPER(TRIM(ESITI_QUESTIONARI!Y2329)),"")</f>
        <v/>
      </c>
      <c r="F2329" t="str">
        <f>IFERROR(UPPER(TRIM(ESITI_QUESTIONARI!AE2329)),"")</f>
        <v/>
      </c>
      <c r="G2329" t="str">
        <f>IFERROR(UPPER(TRIM(ESITI_QUESTIONARI!AI2329)),"")</f>
        <v/>
      </c>
      <c r="H2329" s="8" t="str">
        <f>IF(C2329="","",IF(ISERROR(AVERAGE(ESITI_QUESTIONARI!N2329:T2329,ESITI_QUESTIONARI!V2329:X2329,ESITI_QUESTIONARI!Z2329:AD2329,ESITI_QUESTIONARI!AF2329:AH2329,ESITI_QUESTIONARI!AJ2329:AL2329,ESITI_QUESTIONARI!AN2329,ESITI_QUESTIONARI!AQ2329)),"NON RISPONDE",AVERAGE(ESITI_QUESTIONARI!N2329:T2329,ESITI_QUESTIONARI!V2329:X2329,ESITI_QUESTIONARI!Z2329:AD2329,ESITI_QUESTIONARI!AF2329:AH2329,ESITI_QUESTIONARI!AJ2329:AL2329,ESITI_QUESTIONARI!AN2329,ESITI_QUESTIONARI!AQ2329)))</f>
        <v/>
      </c>
    </row>
    <row r="2330" spans="1:8">
      <c r="A2330" t="str">
        <f>IF(ESITI_QUESTIONARI!A2330="","",TRIM(ESITI_QUESTIONARI!A2330))</f>
        <v/>
      </c>
      <c r="B2330" t="str">
        <f t="shared" si="37"/>
        <v/>
      </c>
      <c r="C2330" t="str">
        <f>IF(ESITI_QUESTIONARI!C2330="","",TRIM(ESITI_QUESTIONARI!C2330))</f>
        <v/>
      </c>
      <c r="D2330" t="str">
        <f>IFERROR(UPPER(TRIM(ESITI_QUESTIONARI!U2330)),"")</f>
        <v/>
      </c>
      <c r="E2330" t="str">
        <f>IFERROR(UPPER(TRIM(ESITI_QUESTIONARI!Y2330)),"")</f>
        <v/>
      </c>
      <c r="F2330" t="str">
        <f>IFERROR(UPPER(TRIM(ESITI_QUESTIONARI!AE2330)),"")</f>
        <v/>
      </c>
      <c r="G2330" t="str">
        <f>IFERROR(UPPER(TRIM(ESITI_QUESTIONARI!AI2330)),"")</f>
        <v/>
      </c>
      <c r="H2330" s="8" t="str">
        <f>IF(C2330="","",IF(ISERROR(AVERAGE(ESITI_QUESTIONARI!N2330:T2330,ESITI_QUESTIONARI!V2330:X2330,ESITI_QUESTIONARI!Z2330:AD2330,ESITI_QUESTIONARI!AF2330:AH2330,ESITI_QUESTIONARI!AJ2330:AL2330,ESITI_QUESTIONARI!AN2330,ESITI_QUESTIONARI!AQ2330)),"NON RISPONDE",AVERAGE(ESITI_QUESTIONARI!N2330:T2330,ESITI_QUESTIONARI!V2330:X2330,ESITI_QUESTIONARI!Z2330:AD2330,ESITI_QUESTIONARI!AF2330:AH2330,ESITI_QUESTIONARI!AJ2330:AL2330,ESITI_QUESTIONARI!AN2330,ESITI_QUESTIONARI!AQ2330)))</f>
        <v/>
      </c>
    </row>
    <row r="2331" spans="1:8">
      <c r="A2331" t="str">
        <f>IF(ESITI_QUESTIONARI!A2331="","",TRIM(ESITI_QUESTIONARI!A2331))</f>
        <v/>
      </c>
      <c r="B2331" t="str">
        <f t="shared" si="37"/>
        <v/>
      </c>
      <c r="C2331" t="str">
        <f>IF(ESITI_QUESTIONARI!C2331="","",TRIM(ESITI_QUESTIONARI!C2331))</f>
        <v/>
      </c>
      <c r="D2331" t="str">
        <f>IFERROR(UPPER(TRIM(ESITI_QUESTIONARI!U2331)),"")</f>
        <v/>
      </c>
      <c r="E2331" t="str">
        <f>IFERROR(UPPER(TRIM(ESITI_QUESTIONARI!Y2331)),"")</f>
        <v/>
      </c>
      <c r="F2331" t="str">
        <f>IFERROR(UPPER(TRIM(ESITI_QUESTIONARI!AE2331)),"")</f>
        <v/>
      </c>
      <c r="G2331" t="str">
        <f>IFERROR(UPPER(TRIM(ESITI_QUESTIONARI!AI2331)),"")</f>
        <v/>
      </c>
      <c r="H2331" s="8" t="str">
        <f>IF(C2331="","",IF(ISERROR(AVERAGE(ESITI_QUESTIONARI!N2331:T2331,ESITI_QUESTIONARI!V2331:X2331,ESITI_QUESTIONARI!Z2331:AD2331,ESITI_QUESTIONARI!AF2331:AH2331,ESITI_QUESTIONARI!AJ2331:AL2331,ESITI_QUESTIONARI!AN2331,ESITI_QUESTIONARI!AQ2331)),"NON RISPONDE",AVERAGE(ESITI_QUESTIONARI!N2331:T2331,ESITI_QUESTIONARI!V2331:X2331,ESITI_QUESTIONARI!Z2331:AD2331,ESITI_QUESTIONARI!AF2331:AH2331,ESITI_QUESTIONARI!AJ2331:AL2331,ESITI_QUESTIONARI!AN2331,ESITI_QUESTIONARI!AQ2331)))</f>
        <v/>
      </c>
    </row>
    <row r="2332" spans="1:8">
      <c r="A2332" t="str">
        <f>IF(ESITI_QUESTIONARI!A2332="","",TRIM(ESITI_QUESTIONARI!A2332))</f>
        <v/>
      </c>
      <c r="B2332" t="str">
        <f t="shared" si="37"/>
        <v/>
      </c>
      <c r="C2332" t="str">
        <f>IF(ESITI_QUESTIONARI!C2332="","",TRIM(ESITI_QUESTIONARI!C2332))</f>
        <v/>
      </c>
      <c r="D2332" t="str">
        <f>IFERROR(UPPER(TRIM(ESITI_QUESTIONARI!U2332)),"")</f>
        <v/>
      </c>
      <c r="E2332" t="str">
        <f>IFERROR(UPPER(TRIM(ESITI_QUESTIONARI!Y2332)),"")</f>
        <v/>
      </c>
      <c r="F2332" t="str">
        <f>IFERROR(UPPER(TRIM(ESITI_QUESTIONARI!AE2332)),"")</f>
        <v/>
      </c>
      <c r="G2332" t="str">
        <f>IFERROR(UPPER(TRIM(ESITI_QUESTIONARI!AI2332)),"")</f>
        <v/>
      </c>
      <c r="H2332" s="8" t="str">
        <f>IF(C2332="","",IF(ISERROR(AVERAGE(ESITI_QUESTIONARI!N2332:T2332,ESITI_QUESTIONARI!V2332:X2332,ESITI_QUESTIONARI!Z2332:AD2332,ESITI_QUESTIONARI!AF2332:AH2332,ESITI_QUESTIONARI!AJ2332:AL2332,ESITI_QUESTIONARI!AN2332,ESITI_QUESTIONARI!AQ2332)),"NON RISPONDE",AVERAGE(ESITI_QUESTIONARI!N2332:T2332,ESITI_QUESTIONARI!V2332:X2332,ESITI_QUESTIONARI!Z2332:AD2332,ESITI_QUESTIONARI!AF2332:AH2332,ESITI_QUESTIONARI!AJ2332:AL2332,ESITI_QUESTIONARI!AN2332,ESITI_QUESTIONARI!AQ2332)))</f>
        <v/>
      </c>
    </row>
    <row r="2333" spans="1:8">
      <c r="A2333" t="str">
        <f>IF(ESITI_QUESTIONARI!A2333="","",TRIM(ESITI_QUESTIONARI!A2333))</f>
        <v/>
      </c>
      <c r="B2333" t="str">
        <f t="shared" si="37"/>
        <v/>
      </c>
      <c r="C2333" t="str">
        <f>IF(ESITI_QUESTIONARI!C2333="","",TRIM(ESITI_QUESTIONARI!C2333))</f>
        <v/>
      </c>
      <c r="D2333" t="str">
        <f>IFERROR(UPPER(TRIM(ESITI_QUESTIONARI!U2333)),"")</f>
        <v/>
      </c>
      <c r="E2333" t="str">
        <f>IFERROR(UPPER(TRIM(ESITI_QUESTIONARI!Y2333)),"")</f>
        <v/>
      </c>
      <c r="F2333" t="str">
        <f>IFERROR(UPPER(TRIM(ESITI_QUESTIONARI!AE2333)),"")</f>
        <v/>
      </c>
      <c r="G2333" t="str">
        <f>IFERROR(UPPER(TRIM(ESITI_QUESTIONARI!AI2333)),"")</f>
        <v/>
      </c>
      <c r="H2333" s="8" t="str">
        <f>IF(C2333="","",IF(ISERROR(AVERAGE(ESITI_QUESTIONARI!N2333:T2333,ESITI_QUESTIONARI!V2333:X2333,ESITI_QUESTIONARI!Z2333:AD2333,ESITI_QUESTIONARI!AF2333:AH2333,ESITI_QUESTIONARI!AJ2333:AL2333,ESITI_QUESTIONARI!AN2333,ESITI_QUESTIONARI!AQ2333)),"NON RISPONDE",AVERAGE(ESITI_QUESTIONARI!N2333:T2333,ESITI_QUESTIONARI!V2333:X2333,ESITI_QUESTIONARI!Z2333:AD2333,ESITI_QUESTIONARI!AF2333:AH2333,ESITI_QUESTIONARI!AJ2333:AL2333,ESITI_QUESTIONARI!AN2333,ESITI_QUESTIONARI!AQ2333)))</f>
        <v/>
      </c>
    </row>
    <row r="2334" spans="1:8">
      <c r="A2334" t="str">
        <f>IF(ESITI_QUESTIONARI!A2334="","",TRIM(ESITI_QUESTIONARI!A2334))</f>
        <v/>
      </c>
      <c r="B2334" t="str">
        <f t="shared" si="37"/>
        <v/>
      </c>
      <c r="C2334" t="str">
        <f>IF(ESITI_QUESTIONARI!C2334="","",TRIM(ESITI_QUESTIONARI!C2334))</f>
        <v/>
      </c>
      <c r="D2334" t="str">
        <f>IFERROR(UPPER(TRIM(ESITI_QUESTIONARI!U2334)),"")</f>
        <v/>
      </c>
      <c r="E2334" t="str">
        <f>IFERROR(UPPER(TRIM(ESITI_QUESTIONARI!Y2334)),"")</f>
        <v/>
      </c>
      <c r="F2334" t="str">
        <f>IFERROR(UPPER(TRIM(ESITI_QUESTIONARI!AE2334)),"")</f>
        <v/>
      </c>
      <c r="G2334" t="str">
        <f>IFERROR(UPPER(TRIM(ESITI_QUESTIONARI!AI2334)),"")</f>
        <v/>
      </c>
      <c r="H2334" s="8" t="str">
        <f>IF(C2334="","",IF(ISERROR(AVERAGE(ESITI_QUESTIONARI!N2334:T2334,ESITI_QUESTIONARI!V2334:X2334,ESITI_QUESTIONARI!Z2334:AD2334,ESITI_QUESTIONARI!AF2334:AH2334,ESITI_QUESTIONARI!AJ2334:AL2334,ESITI_QUESTIONARI!AN2334,ESITI_QUESTIONARI!AQ2334)),"NON RISPONDE",AVERAGE(ESITI_QUESTIONARI!N2334:T2334,ESITI_QUESTIONARI!V2334:X2334,ESITI_QUESTIONARI!Z2334:AD2334,ESITI_QUESTIONARI!AF2334:AH2334,ESITI_QUESTIONARI!AJ2334:AL2334,ESITI_QUESTIONARI!AN2334,ESITI_QUESTIONARI!AQ2334)))</f>
        <v/>
      </c>
    </row>
    <row r="2335" spans="1:8">
      <c r="A2335" t="str">
        <f>IF(ESITI_QUESTIONARI!A2335="","",TRIM(ESITI_QUESTIONARI!A2335))</f>
        <v/>
      </c>
      <c r="B2335" t="str">
        <f t="shared" si="37"/>
        <v/>
      </c>
      <c r="C2335" t="str">
        <f>IF(ESITI_QUESTIONARI!C2335="","",TRIM(ESITI_QUESTIONARI!C2335))</f>
        <v/>
      </c>
      <c r="D2335" t="str">
        <f>IFERROR(UPPER(TRIM(ESITI_QUESTIONARI!U2335)),"")</f>
        <v/>
      </c>
      <c r="E2335" t="str">
        <f>IFERROR(UPPER(TRIM(ESITI_QUESTIONARI!Y2335)),"")</f>
        <v/>
      </c>
      <c r="F2335" t="str">
        <f>IFERROR(UPPER(TRIM(ESITI_QUESTIONARI!AE2335)),"")</f>
        <v/>
      </c>
      <c r="G2335" t="str">
        <f>IFERROR(UPPER(TRIM(ESITI_QUESTIONARI!AI2335)),"")</f>
        <v/>
      </c>
      <c r="H2335" s="8" t="str">
        <f>IF(C2335="","",IF(ISERROR(AVERAGE(ESITI_QUESTIONARI!N2335:T2335,ESITI_QUESTIONARI!V2335:X2335,ESITI_QUESTIONARI!Z2335:AD2335,ESITI_QUESTIONARI!AF2335:AH2335,ESITI_QUESTIONARI!AJ2335:AL2335,ESITI_QUESTIONARI!AN2335,ESITI_QUESTIONARI!AQ2335)),"NON RISPONDE",AVERAGE(ESITI_QUESTIONARI!N2335:T2335,ESITI_QUESTIONARI!V2335:X2335,ESITI_QUESTIONARI!Z2335:AD2335,ESITI_QUESTIONARI!AF2335:AH2335,ESITI_QUESTIONARI!AJ2335:AL2335,ESITI_QUESTIONARI!AN2335,ESITI_QUESTIONARI!AQ2335)))</f>
        <v/>
      </c>
    </row>
    <row r="2336" spans="1:8">
      <c r="A2336" t="str">
        <f>IF(ESITI_QUESTIONARI!A2336="","",TRIM(ESITI_QUESTIONARI!A2336))</f>
        <v/>
      </c>
      <c r="B2336" t="str">
        <f t="shared" si="37"/>
        <v/>
      </c>
      <c r="C2336" t="str">
        <f>IF(ESITI_QUESTIONARI!C2336="","",TRIM(ESITI_QUESTIONARI!C2336))</f>
        <v/>
      </c>
      <c r="D2336" t="str">
        <f>IFERROR(UPPER(TRIM(ESITI_QUESTIONARI!U2336)),"")</f>
        <v/>
      </c>
      <c r="E2336" t="str">
        <f>IFERROR(UPPER(TRIM(ESITI_QUESTIONARI!Y2336)),"")</f>
        <v/>
      </c>
      <c r="F2336" t="str">
        <f>IFERROR(UPPER(TRIM(ESITI_QUESTIONARI!AE2336)),"")</f>
        <v/>
      </c>
      <c r="G2336" t="str">
        <f>IFERROR(UPPER(TRIM(ESITI_QUESTIONARI!AI2336)),"")</f>
        <v/>
      </c>
      <c r="H2336" s="8" t="str">
        <f>IF(C2336="","",IF(ISERROR(AVERAGE(ESITI_QUESTIONARI!N2336:T2336,ESITI_QUESTIONARI!V2336:X2336,ESITI_QUESTIONARI!Z2336:AD2336,ESITI_QUESTIONARI!AF2336:AH2336,ESITI_QUESTIONARI!AJ2336:AL2336,ESITI_QUESTIONARI!AN2336,ESITI_QUESTIONARI!AQ2336)),"NON RISPONDE",AVERAGE(ESITI_QUESTIONARI!N2336:T2336,ESITI_QUESTIONARI!V2336:X2336,ESITI_QUESTIONARI!Z2336:AD2336,ESITI_QUESTIONARI!AF2336:AH2336,ESITI_QUESTIONARI!AJ2336:AL2336,ESITI_QUESTIONARI!AN2336,ESITI_QUESTIONARI!AQ2336)))</f>
        <v/>
      </c>
    </row>
    <row r="2337" spans="1:8">
      <c r="A2337" t="str">
        <f>IF(ESITI_QUESTIONARI!A2337="","",TRIM(ESITI_QUESTIONARI!A2337))</f>
        <v/>
      </c>
      <c r="B2337" t="str">
        <f t="shared" si="37"/>
        <v/>
      </c>
      <c r="C2337" t="str">
        <f>IF(ESITI_QUESTIONARI!C2337="","",TRIM(ESITI_QUESTIONARI!C2337))</f>
        <v/>
      </c>
      <c r="D2337" t="str">
        <f>IFERROR(UPPER(TRIM(ESITI_QUESTIONARI!U2337)),"")</f>
        <v/>
      </c>
      <c r="E2337" t="str">
        <f>IFERROR(UPPER(TRIM(ESITI_QUESTIONARI!Y2337)),"")</f>
        <v/>
      </c>
      <c r="F2337" t="str">
        <f>IFERROR(UPPER(TRIM(ESITI_QUESTIONARI!AE2337)),"")</f>
        <v/>
      </c>
      <c r="G2337" t="str">
        <f>IFERROR(UPPER(TRIM(ESITI_QUESTIONARI!AI2337)),"")</f>
        <v/>
      </c>
      <c r="H2337" s="8" t="str">
        <f>IF(C2337="","",IF(ISERROR(AVERAGE(ESITI_QUESTIONARI!N2337:T2337,ESITI_QUESTIONARI!V2337:X2337,ESITI_QUESTIONARI!Z2337:AD2337,ESITI_QUESTIONARI!AF2337:AH2337,ESITI_QUESTIONARI!AJ2337:AL2337,ESITI_QUESTIONARI!AN2337,ESITI_QUESTIONARI!AQ2337)),"NON RISPONDE",AVERAGE(ESITI_QUESTIONARI!N2337:T2337,ESITI_QUESTIONARI!V2337:X2337,ESITI_QUESTIONARI!Z2337:AD2337,ESITI_QUESTIONARI!AF2337:AH2337,ESITI_QUESTIONARI!AJ2337:AL2337,ESITI_QUESTIONARI!AN2337,ESITI_QUESTIONARI!AQ2337)))</f>
        <v/>
      </c>
    </row>
    <row r="2338" spans="1:8">
      <c r="A2338" t="str">
        <f>IF(ESITI_QUESTIONARI!A2338="","",TRIM(ESITI_QUESTIONARI!A2338))</f>
        <v/>
      </c>
      <c r="B2338" t="str">
        <f t="shared" si="37"/>
        <v/>
      </c>
      <c r="C2338" t="str">
        <f>IF(ESITI_QUESTIONARI!C2338="","",TRIM(ESITI_QUESTIONARI!C2338))</f>
        <v/>
      </c>
      <c r="D2338" t="str">
        <f>IFERROR(UPPER(TRIM(ESITI_QUESTIONARI!U2338)),"")</f>
        <v/>
      </c>
      <c r="E2338" t="str">
        <f>IFERROR(UPPER(TRIM(ESITI_QUESTIONARI!Y2338)),"")</f>
        <v/>
      </c>
      <c r="F2338" t="str">
        <f>IFERROR(UPPER(TRIM(ESITI_QUESTIONARI!AE2338)),"")</f>
        <v/>
      </c>
      <c r="G2338" t="str">
        <f>IFERROR(UPPER(TRIM(ESITI_QUESTIONARI!AI2338)),"")</f>
        <v/>
      </c>
      <c r="H2338" s="8" t="str">
        <f>IF(C2338="","",IF(ISERROR(AVERAGE(ESITI_QUESTIONARI!N2338:T2338,ESITI_QUESTIONARI!V2338:X2338,ESITI_QUESTIONARI!Z2338:AD2338,ESITI_QUESTIONARI!AF2338:AH2338,ESITI_QUESTIONARI!AJ2338:AL2338,ESITI_QUESTIONARI!AN2338,ESITI_QUESTIONARI!AQ2338)),"NON RISPONDE",AVERAGE(ESITI_QUESTIONARI!N2338:T2338,ESITI_QUESTIONARI!V2338:X2338,ESITI_QUESTIONARI!Z2338:AD2338,ESITI_QUESTIONARI!AF2338:AH2338,ESITI_QUESTIONARI!AJ2338:AL2338,ESITI_QUESTIONARI!AN2338,ESITI_QUESTIONARI!AQ2338)))</f>
        <v/>
      </c>
    </row>
    <row r="2339" spans="1:8">
      <c r="A2339" t="str">
        <f>IF(ESITI_QUESTIONARI!A2339="","",TRIM(ESITI_QUESTIONARI!A2339))</f>
        <v/>
      </c>
      <c r="B2339" t="str">
        <f t="shared" si="37"/>
        <v/>
      </c>
      <c r="C2339" t="str">
        <f>IF(ESITI_QUESTIONARI!C2339="","",TRIM(ESITI_QUESTIONARI!C2339))</f>
        <v/>
      </c>
      <c r="D2339" t="str">
        <f>IFERROR(UPPER(TRIM(ESITI_QUESTIONARI!U2339)),"")</f>
        <v/>
      </c>
      <c r="E2339" t="str">
        <f>IFERROR(UPPER(TRIM(ESITI_QUESTIONARI!Y2339)),"")</f>
        <v/>
      </c>
      <c r="F2339" t="str">
        <f>IFERROR(UPPER(TRIM(ESITI_QUESTIONARI!AE2339)),"")</f>
        <v/>
      </c>
      <c r="G2339" t="str">
        <f>IFERROR(UPPER(TRIM(ESITI_QUESTIONARI!AI2339)),"")</f>
        <v/>
      </c>
      <c r="H2339" s="8" t="str">
        <f>IF(C2339="","",IF(ISERROR(AVERAGE(ESITI_QUESTIONARI!N2339:T2339,ESITI_QUESTIONARI!V2339:X2339,ESITI_QUESTIONARI!Z2339:AD2339,ESITI_QUESTIONARI!AF2339:AH2339,ESITI_QUESTIONARI!AJ2339:AL2339,ESITI_QUESTIONARI!AN2339,ESITI_QUESTIONARI!AQ2339)),"NON RISPONDE",AVERAGE(ESITI_QUESTIONARI!N2339:T2339,ESITI_QUESTIONARI!V2339:X2339,ESITI_QUESTIONARI!Z2339:AD2339,ESITI_QUESTIONARI!AF2339:AH2339,ESITI_QUESTIONARI!AJ2339:AL2339,ESITI_QUESTIONARI!AN2339,ESITI_QUESTIONARI!AQ2339)))</f>
        <v/>
      </c>
    </row>
    <row r="2340" spans="1:8">
      <c r="A2340" t="str">
        <f>IF(ESITI_QUESTIONARI!A2340="","",TRIM(ESITI_QUESTIONARI!A2340))</f>
        <v/>
      </c>
      <c r="B2340" t="str">
        <f t="shared" si="37"/>
        <v/>
      </c>
      <c r="C2340" t="str">
        <f>IF(ESITI_QUESTIONARI!C2340="","",TRIM(ESITI_QUESTIONARI!C2340))</f>
        <v/>
      </c>
      <c r="D2340" t="str">
        <f>IFERROR(UPPER(TRIM(ESITI_QUESTIONARI!U2340)),"")</f>
        <v/>
      </c>
      <c r="E2340" t="str">
        <f>IFERROR(UPPER(TRIM(ESITI_QUESTIONARI!Y2340)),"")</f>
        <v/>
      </c>
      <c r="F2340" t="str">
        <f>IFERROR(UPPER(TRIM(ESITI_QUESTIONARI!AE2340)),"")</f>
        <v/>
      </c>
      <c r="G2340" t="str">
        <f>IFERROR(UPPER(TRIM(ESITI_QUESTIONARI!AI2340)),"")</f>
        <v/>
      </c>
      <c r="H2340" s="8" t="str">
        <f>IF(C2340="","",IF(ISERROR(AVERAGE(ESITI_QUESTIONARI!N2340:T2340,ESITI_QUESTIONARI!V2340:X2340,ESITI_QUESTIONARI!Z2340:AD2340,ESITI_QUESTIONARI!AF2340:AH2340,ESITI_QUESTIONARI!AJ2340:AL2340,ESITI_QUESTIONARI!AN2340,ESITI_QUESTIONARI!AQ2340)),"NON RISPONDE",AVERAGE(ESITI_QUESTIONARI!N2340:T2340,ESITI_QUESTIONARI!V2340:X2340,ESITI_QUESTIONARI!Z2340:AD2340,ESITI_QUESTIONARI!AF2340:AH2340,ESITI_QUESTIONARI!AJ2340:AL2340,ESITI_QUESTIONARI!AN2340,ESITI_QUESTIONARI!AQ2340)))</f>
        <v/>
      </c>
    </row>
    <row r="2341" spans="1:8">
      <c r="A2341" t="str">
        <f>IF(ESITI_QUESTIONARI!A2341="","",TRIM(ESITI_QUESTIONARI!A2341))</f>
        <v/>
      </c>
      <c r="B2341" t="str">
        <f t="shared" si="37"/>
        <v/>
      </c>
      <c r="C2341" t="str">
        <f>IF(ESITI_QUESTIONARI!C2341="","",TRIM(ESITI_QUESTIONARI!C2341))</f>
        <v/>
      </c>
      <c r="D2341" t="str">
        <f>IFERROR(UPPER(TRIM(ESITI_QUESTIONARI!U2341)),"")</f>
        <v/>
      </c>
      <c r="E2341" t="str">
        <f>IFERROR(UPPER(TRIM(ESITI_QUESTIONARI!Y2341)),"")</f>
        <v/>
      </c>
      <c r="F2341" t="str">
        <f>IFERROR(UPPER(TRIM(ESITI_QUESTIONARI!AE2341)),"")</f>
        <v/>
      </c>
      <c r="G2341" t="str">
        <f>IFERROR(UPPER(TRIM(ESITI_QUESTIONARI!AI2341)),"")</f>
        <v/>
      </c>
      <c r="H2341" s="8" t="str">
        <f>IF(C2341="","",IF(ISERROR(AVERAGE(ESITI_QUESTIONARI!N2341:T2341,ESITI_QUESTIONARI!V2341:X2341,ESITI_QUESTIONARI!Z2341:AD2341,ESITI_QUESTIONARI!AF2341:AH2341,ESITI_QUESTIONARI!AJ2341:AL2341,ESITI_QUESTIONARI!AN2341,ESITI_QUESTIONARI!AQ2341)),"NON RISPONDE",AVERAGE(ESITI_QUESTIONARI!N2341:T2341,ESITI_QUESTIONARI!V2341:X2341,ESITI_QUESTIONARI!Z2341:AD2341,ESITI_QUESTIONARI!AF2341:AH2341,ESITI_QUESTIONARI!AJ2341:AL2341,ESITI_QUESTIONARI!AN2341,ESITI_QUESTIONARI!AQ2341)))</f>
        <v/>
      </c>
    </row>
    <row r="2342" spans="1:8">
      <c r="A2342" t="str">
        <f>IF(ESITI_QUESTIONARI!A2342="","",TRIM(ESITI_QUESTIONARI!A2342))</f>
        <v/>
      </c>
      <c r="B2342" t="str">
        <f t="shared" si="37"/>
        <v/>
      </c>
      <c r="C2342" t="str">
        <f>IF(ESITI_QUESTIONARI!C2342="","",TRIM(ESITI_QUESTIONARI!C2342))</f>
        <v/>
      </c>
      <c r="D2342" t="str">
        <f>IFERROR(UPPER(TRIM(ESITI_QUESTIONARI!U2342)),"")</f>
        <v/>
      </c>
      <c r="E2342" t="str">
        <f>IFERROR(UPPER(TRIM(ESITI_QUESTIONARI!Y2342)),"")</f>
        <v/>
      </c>
      <c r="F2342" t="str">
        <f>IFERROR(UPPER(TRIM(ESITI_QUESTIONARI!AE2342)),"")</f>
        <v/>
      </c>
      <c r="G2342" t="str">
        <f>IFERROR(UPPER(TRIM(ESITI_QUESTIONARI!AI2342)),"")</f>
        <v/>
      </c>
      <c r="H2342" s="8" t="str">
        <f>IF(C2342="","",IF(ISERROR(AVERAGE(ESITI_QUESTIONARI!N2342:T2342,ESITI_QUESTIONARI!V2342:X2342,ESITI_QUESTIONARI!Z2342:AD2342,ESITI_QUESTIONARI!AF2342:AH2342,ESITI_QUESTIONARI!AJ2342:AL2342,ESITI_QUESTIONARI!AN2342,ESITI_QUESTIONARI!AQ2342)),"NON RISPONDE",AVERAGE(ESITI_QUESTIONARI!N2342:T2342,ESITI_QUESTIONARI!V2342:X2342,ESITI_QUESTIONARI!Z2342:AD2342,ESITI_QUESTIONARI!AF2342:AH2342,ESITI_QUESTIONARI!AJ2342:AL2342,ESITI_QUESTIONARI!AN2342,ESITI_QUESTIONARI!AQ2342)))</f>
        <v/>
      </c>
    </row>
    <row r="2343" spans="1:8">
      <c r="A2343" t="str">
        <f>IF(ESITI_QUESTIONARI!A2343="","",TRIM(ESITI_QUESTIONARI!A2343))</f>
        <v/>
      </c>
      <c r="B2343" t="str">
        <f t="shared" si="37"/>
        <v/>
      </c>
      <c r="C2343" t="str">
        <f>IF(ESITI_QUESTIONARI!C2343="","",TRIM(ESITI_QUESTIONARI!C2343))</f>
        <v/>
      </c>
      <c r="D2343" t="str">
        <f>IFERROR(UPPER(TRIM(ESITI_QUESTIONARI!U2343)),"")</f>
        <v/>
      </c>
      <c r="E2343" t="str">
        <f>IFERROR(UPPER(TRIM(ESITI_QUESTIONARI!Y2343)),"")</f>
        <v/>
      </c>
      <c r="F2343" t="str">
        <f>IFERROR(UPPER(TRIM(ESITI_QUESTIONARI!AE2343)),"")</f>
        <v/>
      </c>
      <c r="G2343" t="str">
        <f>IFERROR(UPPER(TRIM(ESITI_QUESTIONARI!AI2343)),"")</f>
        <v/>
      </c>
      <c r="H2343" s="8" t="str">
        <f>IF(C2343="","",IF(ISERROR(AVERAGE(ESITI_QUESTIONARI!N2343:T2343,ESITI_QUESTIONARI!V2343:X2343,ESITI_QUESTIONARI!Z2343:AD2343,ESITI_QUESTIONARI!AF2343:AH2343,ESITI_QUESTIONARI!AJ2343:AL2343,ESITI_QUESTIONARI!AN2343,ESITI_QUESTIONARI!AQ2343)),"NON RISPONDE",AVERAGE(ESITI_QUESTIONARI!N2343:T2343,ESITI_QUESTIONARI!V2343:X2343,ESITI_QUESTIONARI!Z2343:AD2343,ESITI_QUESTIONARI!AF2343:AH2343,ESITI_QUESTIONARI!AJ2343:AL2343,ESITI_QUESTIONARI!AN2343,ESITI_QUESTIONARI!AQ2343)))</f>
        <v/>
      </c>
    </row>
    <row r="2344" spans="1:8">
      <c r="A2344" t="str">
        <f>IF(ESITI_QUESTIONARI!A2344="","",TRIM(ESITI_QUESTIONARI!A2344))</f>
        <v/>
      </c>
      <c r="B2344" t="str">
        <f t="shared" si="37"/>
        <v/>
      </c>
      <c r="C2344" t="str">
        <f>IF(ESITI_QUESTIONARI!C2344="","",TRIM(ESITI_QUESTIONARI!C2344))</f>
        <v/>
      </c>
      <c r="D2344" t="str">
        <f>IFERROR(UPPER(TRIM(ESITI_QUESTIONARI!U2344)),"")</f>
        <v/>
      </c>
      <c r="E2344" t="str">
        <f>IFERROR(UPPER(TRIM(ESITI_QUESTIONARI!Y2344)),"")</f>
        <v/>
      </c>
      <c r="F2344" t="str">
        <f>IFERROR(UPPER(TRIM(ESITI_QUESTIONARI!AE2344)),"")</f>
        <v/>
      </c>
      <c r="G2344" t="str">
        <f>IFERROR(UPPER(TRIM(ESITI_QUESTIONARI!AI2344)),"")</f>
        <v/>
      </c>
      <c r="H2344" s="8" t="str">
        <f>IF(C2344="","",IF(ISERROR(AVERAGE(ESITI_QUESTIONARI!N2344:T2344,ESITI_QUESTIONARI!V2344:X2344,ESITI_QUESTIONARI!Z2344:AD2344,ESITI_QUESTIONARI!AF2344:AH2344,ESITI_QUESTIONARI!AJ2344:AL2344,ESITI_QUESTIONARI!AN2344,ESITI_QUESTIONARI!AQ2344)),"NON RISPONDE",AVERAGE(ESITI_QUESTIONARI!N2344:T2344,ESITI_QUESTIONARI!V2344:X2344,ESITI_QUESTIONARI!Z2344:AD2344,ESITI_QUESTIONARI!AF2344:AH2344,ESITI_QUESTIONARI!AJ2344:AL2344,ESITI_QUESTIONARI!AN2344,ESITI_QUESTIONARI!AQ2344)))</f>
        <v/>
      </c>
    </row>
    <row r="2345" spans="1:8">
      <c r="A2345" t="str">
        <f>IF(ESITI_QUESTIONARI!A2345="","",TRIM(ESITI_QUESTIONARI!A2345))</f>
        <v/>
      </c>
      <c r="B2345" t="str">
        <f t="shared" si="37"/>
        <v/>
      </c>
      <c r="C2345" t="str">
        <f>IF(ESITI_QUESTIONARI!C2345="","",TRIM(ESITI_QUESTIONARI!C2345))</f>
        <v/>
      </c>
      <c r="D2345" t="str">
        <f>IFERROR(UPPER(TRIM(ESITI_QUESTIONARI!U2345)),"")</f>
        <v/>
      </c>
      <c r="E2345" t="str">
        <f>IFERROR(UPPER(TRIM(ESITI_QUESTIONARI!Y2345)),"")</f>
        <v/>
      </c>
      <c r="F2345" t="str">
        <f>IFERROR(UPPER(TRIM(ESITI_QUESTIONARI!AE2345)),"")</f>
        <v/>
      </c>
      <c r="G2345" t="str">
        <f>IFERROR(UPPER(TRIM(ESITI_QUESTIONARI!AI2345)),"")</f>
        <v/>
      </c>
      <c r="H2345" s="8" t="str">
        <f>IF(C2345="","",IF(ISERROR(AVERAGE(ESITI_QUESTIONARI!N2345:T2345,ESITI_QUESTIONARI!V2345:X2345,ESITI_QUESTIONARI!Z2345:AD2345,ESITI_QUESTIONARI!AF2345:AH2345,ESITI_QUESTIONARI!AJ2345:AL2345,ESITI_QUESTIONARI!AN2345,ESITI_QUESTIONARI!AQ2345)),"NON RISPONDE",AVERAGE(ESITI_QUESTIONARI!N2345:T2345,ESITI_QUESTIONARI!V2345:X2345,ESITI_QUESTIONARI!Z2345:AD2345,ESITI_QUESTIONARI!AF2345:AH2345,ESITI_QUESTIONARI!AJ2345:AL2345,ESITI_QUESTIONARI!AN2345,ESITI_QUESTIONARI!AQ2345)))</f>
        <v/>
      </c>
    </row>
    <row r="2346" spans="1:8">
      <c r="A2346" t="str">
        <f>IF(ESITI_QUESTIONARI!A2346="","",TRIM(ESITI_QUESTIONARI!A2346))</f>
        <v/>
      </c>
      <c r="B2346" t="str">
        <f t="shared" si="37"/>
        <v/>
      </c>
      <c r="C2346" t="str">
        <f>IF(ESITI_QUESTIONARI!C2346="","",TRIM(ESITI_QUESTIONARI!C2346))</f>
        <v/>
      </c>
      <c r="D2346" t="str">
        <f>IFERROR(UPPER(TRIM(ESITI_QUESTIONARI!U2346)),"")</f>
        <v/>
      </c>
      <c r="E2346" t="str">
        <f>IFERROR(UPPER(TRIM(ESITI_QUESTIONARI!Y2346)),"")</f>
        <v/>
      </c>
      <c r="F2346" t="str">
        <f>IFERROR(UPPER(TRIM(ESITI_QUESTIONARI!AE2346)),"")</f>
        <v/>
      </c>
      <c r="G2346" t="str">
        <f>IFERROR(UPPER(TRIM(ESITI_QUESTIONARI!AI2346)),"")</f>
        <v/>
      </c>
      <c r="H2346" s="8" t="str">
        <f>IF(C2346="","",IF(ISERROR(AVERAGE(ESITI_QUESTIONARI!N2346:T2346,ESITI_QUESTIONARI!V2346:X2346,ESITI_QUESTIONARI!Z2346:AD2346,ESITI_QUESTIONARI!AF2346:AH2346,ESITI_QUESTIONARI!AJ2346:AL2346,ESITI_QUESTIONARI!AN2346,ESITI_QUESTIONARI!AQ2346)),"NON RISPONDE",AVERAGE(ESITI_QUESTIONARI!N2346:T2346,ESITI_QUESTIONARI!V2346:X2346,ESITI_QUESTIONARI!Z2346:AD2346,ESITI_QUESTIONARI!AF2346:AH2346,ESITI_QUESTIONARI!AJ2346:AL2346,ESITI_QUESTIONARI!AN2346,ESITI_QUESTIONARI!AQ2346)))</f>
        <v/>
      </c>
    </row>
    <row r="2347" spans="1:8">
      <c r="A2347" t="str">
        <f>IF(ESITI_QUESTIONARI!A2347="","",TRIM(ESITI_QUESTIONARI!A2347))</f>
        <v/>
      </c>
      <c r="B2347" t="str">
        <f t="shared" si="37"/>
        <v/>
      </c>
      <c r="C2347" t="str">
        <f>IF(ESITI_QUESTIONARI!C2347="","",TRIM(ESITI_QUESTIONARI!C2347))</f>
        <v/>
      </c>
      <c r="D2347" t="str">
        <f>IFERROR(UPPER(TRIM(ESITI_QUESTIONARI!U2347)),"")</f>
        <v/>
      </c>
      <c r="E2347" t="str">
        <f>IFERROR(UPPER(TRIM(ESITI_QUESTIONARI!Y2347)),"")</f>
        <v/>
      </c>
      <c r="F2347" t="str">
        <f>IFERROR(UPPER(TRIM(ESITI_QUESTIONARI!AE2347)),"")</f>
        <v/>
      </c>
      <c r="G2347" t="str">
        <f>IFERROR(UPPER(TRIM(ESITI_QUESTIONARI!AI2347)),"")</f>
        <v/>
      </c>
      <c r="H2347" s="8" t="str">
        <f>IF(C2347="","",IF(ISERROR(AVERAGE(ESITI_QUESTIONARI!N2347:T2347,ESITI_QUESTIONARI!V2347:X2347,ESITI_QUESTIONARI!Z2347:AD2347,ESITI_QUESTIONARI!AF2347:AH2347,ESITI_QUESTIONARI!AJ2347:AL2347,ESITI_QUESTIONARI!AN2347,ESITI_QUESTIONARI!AQ2347)),"NON RISPONDE",AVERAGE(ESITI_QUESTIONARI!N2347:T2347,ESITI_QUESTIONARI!V2347:X2347,ESITI_QUESTIONARI!Z2347:AD2347,ESITI_QUESTIONARI!AF2347:AH2347,ESITI_QUESTIONARI!AJ2347:AL2347,ESITI_QUESTIONARI!AN2347,ESITI_QUESTIONARI!AQ2347)))</f>
        <v/>
      </c>
    </row>
    <row r="2348" spans="1:8">
      <c r="A2348" t="str">
        <f>IF(ESITI_QUESTIONARI!A2348="","",TRIM(ESITI_QUESTIONARI!A2348))</f>
        <v/>
      </c>
      <c r="B2348" t="str">
        <f t="shared" si="37"/>
        <v/>
      </c>
      <c r="C2348" t="str">
        <f>IF(ESITI_QUESTIONARI!C2348="","",TRIM(ESITI_QUESTIONARI!C2348))</f>
        <v/>
      </c>
      <c r="D2348" t="str">
        <f>IFERROR(UPPER(TRIM(ESITI_QUESTIONARI!U2348)),"")</f>
        <v/>
      </c>
      <c r="E2348" t="str">
        <f>IFERROR(UPPER(TRIM(ESITI_QUESTIONARI!Y2348)),"")</f>
        <v/>
      </c>
      <c r="F2348" t="str">
        <f>IFERROR(UPPER(TRIM(ESITI_QUESTIONARI!AE2348)),"")</f>
        <v/>
      </c>
      <c r="G2348" t="str">
        <f>IFERROR(UPPER(TRIM(ESITI_QUESTIONARI!AI2348)),"")</f>
        <v/>
      </c>
      <c r="H2348" s="8" t="str">
        <f>IF(C2348="","",IF(ISERROR(AVERAGE(ESITI_QUESTIONARI!N2348:T2348,ESITI_QUESTIONARI!V2348:X2348,ESITI_QUESTIONARI!Z2348:AD2348,ESITI_QUESTIONARI!AF2348:AH2348,ESITI_QUESTIONARI!AJ2348:AL2348,ESITI_QUESTIONARI!AN2348,ESITI_QUESTIONARI!AQ2348)),"NON RISPONDE",AVERAGE(ESITI_QUESTIONARI!N2348:T2348,ESITI_QUESTIONARI!V2348:X2348,ESITI_QUESTIONARI!Z2348:AD2348,ESITI_QUESTIONARI!AF2348:AH2348,ESITI_QUESTIONARI!AJ2348:AL2348,ESITI_QUESTIONARI!AN2348,ESITI_QUESTIONARI!AQ2348)))</f>
        <v/>
      </c>
    </row>
    <row r="2349" spans="1:8">
      <c r="A2349" t="str">
        <f>IF(ESITI_QUESTIONARI!A2349="","",TRIM(ESITI_QUESTIONARI!A2349))</f>
        <v/>
      </c>
      <c r="B2349" t="str">
        <f t="shared" si="37"/>
        <v/>
      </c>
      <c r="C2349" t="str">
        <f>IF(ESITI_QUESTIONARI!C2349="","",TRIM(ESITI_QUESTIONARI!C2349))</f>
        <v/>
      </c>
      <c r="D2349" t="str">
        <f>IFERROR(UPPER(TRIM(ESITI_QUESTIONARI!U2349)),"")</f>
        <v/>
      </c>
      <c r="E2349" t="str">
        <f>IFERROR(UPPER(TRIM(ESITI_QUESTIONARI!Y2349)),"")</f>
        <v/>
      </c>
      <c r="F2349" t="str">
        <f>IFERROR(UPPER(TRIM(ESITI_QUESTIONARI!AE2349)),"")</f>
        <v/>
      </c>
      <c r="G2349" t="str">
        <f>IFERROR(UPPER(TRIM(ESITI_QUESTIONARI!AI2349)),"")</f>
        <v/>
      </c>
      <c r="H2349" s="8" t="str">
        <f>IF(C2349="","",IF(ISERROR(AVERAGE(ESITI_QUESTIONARI!N2349:T2349,ESITI_QUESTIONARI!V2349:X2349,ESITI_QUESTIONARI!Z2349:AD2349,ESITI_QUESTIONARI!AF2349:AH2349,ESITI_QUESTIONARI!AJ2349:AL2349,ESITI_QUESTIONARI!AN2349,ESITI_QUESTIONARI!AQ2349)),"NON RISPONDE",AVERAGE(ESITI_QUESTIONARI!N2349:T2349,ESITI_QUESTIONARI!V2349:X2349,ESITI_QUESTIONARI!Z2349:AD2349,ESITI_QUESTIONARI!AF2349:AH2349,ESITI_QUESTIONARI!AJ2349:AL2349,ESITI_QUESTIONARI!AN2349,ESITI_QUESTIONARI!AQ2349)))</f>
        <v/>
      </c>
    </row>
    <row r="2350" spans="1:8">
      <c r="A2350" t="str">
        <f>IF(ESITI_QUESTIONARI!A2350="","",TRIM(ESITI_QUESTIONARI!A2350))</f>
        <v/>
      </c>
      <c r="B2350" t="str">
        <f t="shared" si="37"/>
        <v/>
      </c>
      <c r="C2350" t="str">
        <f>IF(ESITI_QUESTIONARI!C2350="","",TRIM(ESITI_QUESTIONARI!C2350))</f>
        <v/>
      </c>
      <c r="D2350" t="str">
        <f>IFERROR(UPPER(TRIM(ESITI_QUESTIONARI!U2350)),"")</f>
        <v/>
      </c>
      <c r="E2350" t="str">
        <f>IFERROR(UPPER(TRIM(ESITI_QUESTIONARI!Y2350)),"")</f>
        <v/>
      </c>
      <c r="F2350" t="str">
        <f>IFERROR(UPPER(TRIM(ESITI_QUESTIONARI!AE2350)),"")</f>
        <v/>
      </c>
      <c r="G2350" t="str">
        <f>IFERROR(UPPER(TRIM(ESITI_QUESTIONARI!AI2350)),"")</f>
        <v/>
      </c>
      <c r="H2350" s="8" t="str">
        <f>IF(C2350="","",IF(ISERROR(AVERAGE(ESITI_QUESTIONARI!N2350:T2350,ESITI_QUESTIONARI!V2350:X2350,ESITI_QUESTIONARI!Z2350:AD2350,ESITI_QUESTIONARI!AF2350:AH2350,ESITI_QUESTIONARI!AJ2350:AL2350,ESITI_QUESTIONARI!AN2350,ESITI_QUESTIONARI!AQ2350)),"NON RISPONDE",AVERAGE(ESITI_QUESTIONARI!N2350:T2350,ESITI_QUESTIONARI!V2350:X2350,ESITI_QUESTIONARI!Z2350:AD2350,ESITI_QUESTIONARI!AF2350:AH2350,ESITI_QUESTIONARI!AJ2350:AL2350,ESITI_QUESTIONARI!AN2350,ESITI_QUESTIONARI!AQ2350)))</f>
        <v/>
      </c>
    </row>
    <row r="2351" spans="1:8">
      <c r="A2351" t="str">
        <f>IF(ESITI_QUESTIONARI!A2351="","",TRIM(ESITI_QUESTIONARI!A2351))</f>
        <v/>
      </c>
      <c r="B2351" t="str">
        <f t="shared" si="37"/>
        <v/>
      </c>
      <c r="C2351" t="str">
        <f>IF(ESITI_QUESTIONARI!C2351="","",TRIM(ESITI_QUESTIONARI!C2351))</f>
        <v/>
      </c>
      <c r="D2351" t="str">
        <f>IFERROR(UPPER(TRIM(ESITI_QUESTIONARI!U2351)),"")</f>
        <v/>
      </c>
      <c r="E2351" t="str">
        <f>IFERROR(UPPER(TRIM(ESITI_QUESTIONARI!Y2351)),"")</f>
        <v/>
      </c>
      <c r="F2351" t="str">
        <f>IFERROR(UPPER(TRIM(ESITI_QUESTIONARI!AE2351)),"")</f>
        <v/>
      </c>
      <c r="G2351" t="str">
        <f>IFERROR(UPPER(TRIM(ESITI_QUESTIONARI!AI2351)),"")</f>
        <v/>
      </c>
      <c r="H2351" s="8" t="str">
        <f>IF(C2351="","",IF(ISERROR(AVERAGE(ESITI_QUESTIONARI!N2351:T2351,ESITI_QUESTIONARI!V2351:X2351,ESITI_QUESTIONARI!Z2351:AD2351,ESITI_QUESTIONARI!AF2351:AH2351,ESITI_QUESTIONARI!AJ2351:AL2351,ESITI_QUESTIONARI!AN2351,ESITI_QUESTIONARI!AQ2351)),"NON RISPONDE",AVERAGE(ESITI_QUESTIONARI!N2351:T2351,ESITI_QUESTIONARI!V2351:X2351,ESITI_QUESTIONARI!Z2351:AD2351,ESITI_QUESTIONARI!AF2351:AH2351,ESITI_QUESTIONARI!AJ2351:AL2351,ESITI_QUESTIONARI!AN2351,ESITI_QUESTIONARI!AQ2351)))</f>
        <v/>
      </c>
    </row>
    <row r="2352" spans="1:8">
      <c r="A2352" t="str">
        <f>IF(ESITI_QUESTIONARI!A2352="","",TRIM(ESITI_QUESTIONARI!A2352))</f>
        <v/>
      </c>
      <c r="B2352" t="str">
        <f t="shared" si="37"/>
        <v/>
      </c>
      <c r="C2352" t="str">
        <f>IF(ESITI_QUESTIONARI!C2352="","",TRIM(ESITI_QUESTIONARI!C2352))</f>
        <v/>
      </c>
      <c r="D2352" t="str">
        <f>IFERROR(UPPER(TRIM(ESITI_QUESTIONARI!U2352)),"")</f>
        <v/>
      </c>
      <c r="E2352" t="str">
        <f>IFERROR(UPPER(TRIM(ESITI_QUESTIONARI!Y2352)),"")</f>
        <v/>
      </c>
      <c r="F2352" t="str">
        <f>IFERROR(UPPER(TRIM(ESITI_QUESTIONARI!AE2352)),"")</f>
        <v/>
      </c>
      <c r="G2352" t="str">
        <f>IFERROR(UPPER(TRIM(ESITI_QUESTIONARI!AI2352)),"")</f>
        <v/>
      </c>
      <c r="H2352" s="8" t="str">
        <f>IF(C2352="","",IF(ISERROR(AVERAGE(ESITI_QUESTIONARI!N2352:T2352,ESITI_QUESTIONARI!V2352:X2352,ESITI_QUESTIONARI!Z2352:AD2352,ESITI_QUESTIONARI!AF2352:AH2352,ESITI_QUESTIONARI!AJ2352:AL2352,ESITI_QUESTIONARI!AN2352,ESITI_QUESTIONARI!AQ2352)),"NON RISPONDE",AVERAGE(ESITI_QUESTIONARI!N2352:T2352,ESITI_QUESTIONARI!V2352:X2352,ESITI_QUESTIONARI!Z2352:AD2352,ESITI_QUESTIONARI!AF2352:AH2352,ESITI_QUESTIONARI!AJ2352:AL2352,ESITI_QUESTIONARI!AN2352,ESITI_QUESTIONARI!AQ2352)))</f>
        <v/>
      </c>
    </row>
    <row r="2353" spans="1:8">
      <c r="A2353" t="str">
        <f>IF(ESITI_QUESTIONARI!A2353="","",TRIM(ESITI_QUESTIONARI!A2353))</f>
        <v/>
      </c>
      <c r="B2353" t="str">
        <f t="shared" si="37"/>
        <v/>
      </c>
      <c r="C2353" t="str">
        <f>IF(ESITI_QUESTIONARI!C2353="","",TRIM(ESITI_QUESTIONARI!C2353))</f>
        <v/>
      </c>
      <c r="D2353" t="str">
        <f>IFERROR(UPPER(TRIM(ESITI_QUESTIONARI!U2353)),"")</f>
        <v/>
      </c>
      <c r="E2353" t="str">
        <f>IFERROR(UPPER(TRIM(ESITI_QUESTIONARI!Y2353)),"")</f>
        <v/>
      </c>
      <c r="F2353" t="str">
        <f>IFERROR(UPPER(TRIM(ESITI_QUESTIONARI!AE2353)),"")</f>
        <v/>
      </c>
      <c r="G2353" t="str">
        <f>IFERROR(UPPER(TRIM(ESITI_QUESTIONARI!AI2353)),"")</f>
        <v/>
      </c>
      <c r="H2353" s="8" t="str">
        <f>IF(C2353="","",IF(ISERROR(AVERAGE(ESITI_QUESTIONARI!N2353:T2353,ESITI_QUESTIONARI!V2353:X2353,ESITI_QUESTIONARI!Z2353:AD2353,ESITI_QUESTIONARI!AF2353:AH2353,ESITI_QUESTIONARI!AJ2353:AL2353,ESITI_QUESTIONARI!AN2353,ESITI_QUESTIONARI!AQ2353)),"NON RISPONDE",AVERAGE(ESITI_QUESTIONARI!N2353:T2353,ESITI_QUESTIONARI!V2353:X2353,ESITI_QUESTIONARI!Z2353:AD2353,ESITI_QUESTIONARI!AF2353:AH2353,ESITI_QUESTIONARI!AJ2353:AL2353,ESITI_QUESTIONARI!AN2353,ESITI_QUESTIONARI!AQ2353)))</f>
        <v/>
      </c>
    </row>
    <row r="2354" spans="1:8">
      <c r="A2354" t="str">
        <f>IF(ESITI_QUESTIONARI!A2354="","",TRIM(ESITI_QUESTIONARI!A2354))</f>
        <v/>
      </c>
      <c r="B2354" t="str">
        <f t="shared" si="37"/>
        <v/>
      </c>
      <c r="C2354" t="str">
        <f>IF(ESITI_QUESTIONARI!C2354="","",TRIM(ESITI_QUESTIONARI!C2354))</f>
        <v/>
      </c>
      <c r="D2354" t="str">
        <f>IFERROR(UPPER(TRIM(ESITI_QUESTIONARI!U2354)),"")</f>
        <v/>
      </c>
      <c r="E2354" t="str">
        <f>IFERROR(UPPER(TRIM(ESITI_QUESTIONARI!Y2354)),"")</f>
        <v/>
      </c>
      <c r="F2354" t="str">
        <f>IFERROR(UPPER(TRIM(ESITI_QUESTIONARI!AE2354)),"")</f>
        <v/>
      </c>
      <c r="G2354" t="str">
        <f>IFERROR(UPPER(TRIM(ESITI_QUESTIONARI!AI2354)),"")</f>
        <v/>
      </c>
      <c r="H2354" s="8" t="str">
        <f>IF(C2354="","",IF(ISERROR(AVERAGE(ESITI_QUESTIONARI!N2354:T2354,ESITI_QUESTIONARI!V2354:X2354,ESITI_QUESTIONARI!Z2354:AD2354,ESITI_QUESTIONARI!AF2354:AH2354,ESITI_QUESTIONARI!AJ2354:AL2354,ESITI_QUESTIONARI!AN2354,ESITI_QUESTIONARI!AQ2354)),"NON RISPONDE",AVERAGE(ESITI_QUESTIONARI!N2354:T2354,ESITI_QUESTIONARI!V2354:X2354,ESITI_QUESTIONARI!Z2354:AD2354,ESITI_QUESTIONARI!AF2354:AH2354,ESITI_QUESTIONARI!AJ2354:AL2354,ESITI_QUESTIONARI!AN2354,ESITI_QUESTIONARI!AQ2354)))</f>
        <v/>
      </c>
    </row>
    <row r="2355" spans="1:8">
      <c r="A2355" t="str">
        <f>IF(ESITI_QUESTIONARI!A2355="","",TRIM(ESITI_QUESTIONARI!A2355))</f>
        <v/>
      </c>
      <c r="B2355" t="str">
        <f t="shared" si="37"/>
        <v/>
      </c>
      <c r="C2355" t="str">
        <f>IF(ESITI_QUESTIONARI!C2355="","",TRIM(ESITI_QUESTIONARI!C2355))</f>
        <v/>
      </c>
      <c r="D2355" t="str">
        <f>IFERROR(UPPER(TRIM(ESITI_QUESTIONARI!U2355)),"")</f>
        <v/>
      </c>
      <c r="E2355" t="str">
        <f>IFERROR(UPPER(TRIM(ESITI_QUESTIONARI!Y2355)),"")</f>
        <v/>
      </c>
      <c r="F2355" t="str">
        <f>IFERROR(UPPER(TRIM(ESITI_QUESTIONARI!AE2355)),"")</f>
        <v/>
      </c>
      <c r="G2355" t="str">
        <f>IFERROR(UPPER(TRIM(ESITI_QUESTIONARI!AI2355)),"")</f>
        <v/>
      </c>
      <c r="H2355" s="8" t="str">
        <f>IF(C2355="","",IF(ISERROR(AVERAGE(ESITI_QUESTIONARI!N2355:T2355,ESITI_QUESTIONARI!V2355:X2355,ESITI_QUESTIONARI!Z2355:AD2355,ESITI_QUESTIONARI!AF2355:AH2355,ESITI_QUESTIONARI!AJ2355:AL2355,ESITI_QUESTIONARI!AN2355,ESITI_QUESTIONARI!AQ2355)),"NON RISPONDE",AVERAGE(ESITI_QUESTIONARI!N2355:T2355,ESITI_QUESTIONARI!V2355:X2355,ESITI_QUESTIONARI!Z2355:AD2355,ESITI_QUESTIONARI!AF2355:AH2355,ESITI_QUESTIONARI!AJ2355:AL2355,ESITI_QUESTIONARI!AN2355,ESITI_QUESTIONARI!AQ2355)))</f>
        <v/>
      </c>
    </row>
    <row r="2356" spans="1:8">
      <c r="A2356" t="str">
        <f>IF(ESITI_QUESTIONARI!A2356="","",TRIM(ESITI_QUESTIONARI!A2356))</f>
        <v/>
      </c>
      <c r="B2356" t="str">
        <f t="shared" si="37"/>
        <v/>
      </c>
      <c r="C2356" t="str">
        <f>IF(ESITI_QUESTIONARI!C2356="","",TRIM(ESITI_QUESTIONARI!C2356))</f>
        <v/>
      </c>
      <c r="D2356" t="str">
        <f>IFERROR(UPPER(TRIM(ESITI_QUESTIONARI!U2356)),"")</f>
        <v/>
      </c>
      <c r="E2356" t="str">
        <f>IFERROR(UPPER(TRIM(ESITI_QUESTIONARI!Y2356)),"")</f>
        <v/>
      </c>
      <c r="F2356" t="str">
        <f>IFERROR(UPPER(TRIM(ESITI_QUESTIONARI!AE2356)),"")</f>
        <v/>
      </c>
      <c r="G2356" t="str">
        <f>IFERROR(UPPER(TRIM(ESITI_QUESTIONARI!AI2356)),"")</f>
        <v/>
      </c>
      <c r="H2356" s="8" t="str">
        <f>IF(C2356="","",IF(ISERROR(AVERAGE(ESITI_QUESTIONARI!N2356:T2356,ESITI_QUESTIONARI!V2356:X2356,ESITI_QUESTIONARI!Z2356:AD2356,ESITI_QUESTIONARI!AF2356:AH2356,ESITI_QUESTIONARI!AJ2356:AL2356,ESITI_QUESTIONARI!AN2356,ESITI_QUESTIONARI!AQ2356)),"NON RISPONDE",AVERAGE(ESITI_QUESTIONARI!N2356:T2356,ESITI_QUESTIONARI!V2356:X2356,ESITI_QUESTIONARI!Z2356:AD2356,ESITI_QUESTIONARI!AF2356:AH2356,ESITI_QUESTIONARI!AJ2356:AL2356,ESITI_QUESTIONARI!AN2356,ESITI_QUESTIONARI!AQ2356)))</f>
        <v/>
      </c>
    </row>
    <row r="2357" spans="1:8">
      <c r="A2357" t="str">
        <f>IF(ESITI_QUESTIONARI!A2357="","",TRIM(ESITI_QUESTIONARI!A2357))</f>
        <v/>
      </c>
      <c r="B2357" t="str">
        <f t="shared" si="37"/>
        <v/>
      </c>
      <c r="C2357" t="str">
        <f>IF(ESITI_QUESTIONARI!C2357="","",TRIM(ESITI_QUESTIONARI!C2357))</f>
        <v/>
      </c>
      <c r="D2357" t="str">
        <f>IFERROR(UPPER(TRIM(ESITI_QUESTIONARI!U2357)),"")</f>
        <v/>
      </c>
      <c r="E2357" t="str">
        <f>IFERROR(UPPER(TRIM(ESITI_QUESTIONARI!Y2357)),"")</f>
        <v/>
      </c>
      <c r="F2357" t="str">
        <f>IFERROR(UPPER(TRIM(ESITI_QUESTIONARI!AE2357)),"")</f>
        <v/>
      </c>
      <c r="G2357" t="str">
        <f>IFERROR(UPPER(TRIM(ESITI_QUESTIONARI!AI2357)),"")</f>
        <v/>
      </c>
      <c r="H2357" s="8" t="str">
        <f>IF(C2357="","",IF(ISERROR(AVERAGE(ESITI_QUESTIONARI!N2357:T2357,ESITI_QUESTIONARI!V2357:X2357,ESITI_QUESTIONARI!Z2357:AD2357,ESITI_QUESTIONARI!AF2357:AH2357,ESITI_QUESTIONARI!AJ2357:AL2357,ESITI_QUESTIONARI!AN2357,ESITI_QUESTIONARI!AQ2357)),"NON RISPONDE",AVERAGE(ESITI_QUESTIONARI!N2357:T2357,ESITI_QUESTIONARI!V2357:X2357,ESITI_QUESTIONARI!Z2357:AD2357,ESITI_QUESTIONARI!AF2357:AH2357,ESITI_QUESTIONARI!AJ2357:AL2357,ESITI_QUESTIONARI!AN2357,ESITI_QUESTIONARI!AQ2357)))</f>
        <v/>
      </c>
    </row>
    <row r="2358" spans="1:8">
      <c r="A2358" t="str">
        <f>IF(ESITI_QUESTIONARI!A2358="","",TRIM(ESITI_QUESTIONARI!A2358))</f>
        <v/>
      </c>
      <c r="B2358" t="str">
        <f t="shared" si="37"/>
        <v/>
      </c>
      <c r="C2358" t="str">
        <f>IF(ESITI_QUESTIONARI!C2358="","",TRIM(ESITI_QUESTIONARI!C2358))</f>
        <v/>
      </c>
      <c r="D2358" t="str">
        <f>IFERROR(UPPER(TRIM(ESITI_QUESTIONARI!U2358)),"")</f>
        <v/>
      </c>
      <c r="E2358" t="str">
        <f>IFERROR(UPPER(TRIM(ESITI_QUESTIONARI!Y2358)),"")</f>
        <v/>
      </c>
      <c r="F2358" t="str">
        <f>IFERROR(UPPER(TRIM(ESITI_QUESTIONARI!AE2358)),"")</f>
        <v/>
      </c>
      <c r="G2358" t="str">
        <f>IFERROR(UPPER(TRIM(ESITI_QUESTIONARI!AI2358)),"")</f>
        <v/>
      </c>
      <c r="H2358" s="8" t="str">
        <f>IF(C2358="","",IF(ISERROR(AVERAGE(ESITI_QUESTIONARI!N2358:T2358,ESITI_QUESTIONARI!V2358:X2358,ESITI_QUESTIONARI!Z2358:AD2358,ESITI_QUESTIONARI!AF2358:AH2358,ESITI_QUESTIONARI!AJ2358:AL2358,ESITI_QUESTIONARI!AN2358,ESITI_QUESTIONARI!AQ2358)),"NON RISPONDE",AVERAGE(ESITI_QUESTIONARI!N2358:T2358,ESITI_QUESTIONARI!V2358:X2358,ESITI_QUESTIONARI!Z2358:AD2358,ESITI_QUESTIONARI!AF2358:AH2358,ESITI_QUESTIONARI!AJ2358:AL2358,ESITI_QUESTIONARI!AN2358,ESITI_QUESTIONARI!AQ2358)))</f>
        <v/>
      </c>
    </row>
    <row r="2359" spans="1:8">
      <c r="A2359" t="str">
        <f>IF(ESITI_QUESTIONARI!A2359="","",TRIM(ESITI_QUESTIONARI!A2359))</f>
        <v/>
      </c>
      <c r="B2359" t="str">
        <f t="shared" si="37"/>
        <v/>
      </c>
      <c r="C2359" t="str">
        <f>IF(ESITI_QUESTIONARI!C2359="","",TRIM(ESITI_QUESTIONARI!C2359))</f>
        <v/>
      </c>
      <c r="D2359" t="str">
        <f>IFERROR(UPPER(TRIM(ESITI_QUESTIONARI!U2359)),"")</f>
        <v/>
      </c>
      <c r="E2359" t="str">
        <f>IFERROR(UPPER(TRIM(ESITI_QUESTIONARI!Y2359)),"")</f>
        <v/>
      </c>
      <c r="F2359" t="str">
        <f>IFERROR(UPPER(TRIM(ESITI_QUESTIONARI!AE2359)),"")</f>
        <v/>
      </c>
      <c r="G2359" t="str">
        <f>IFERROR(UPPER(TRIM(ESITI_QUESTIONARI!AI2359)),"")</f>
        <v/>
      </c>
      <c r="H2359" s="8" t="str">
        <f>IF(C2359="","",IF(ISERROR(AVERAGE(ESITI_QUESTIONARI!N2359:T2359,ESITI_QUESTIONARI!V2359:X2359,ESITI_QUESTIONARI!Z2359:AD2359,ESITI_QUESTIONARI!AF2359:AH2359,ESITI_QUESTIONARI!AJ2359:AL2359,ESITI_QUESTIONARI!AN2359,ESITI_QUESTIONARI!AQ2359)),"NON RISPONDE",AVERAGE(ESITI_QUESTIONARI!N2359:T2359,ESITI_QUESTIONARI!V2359:X2359,ESITI_QUESTIONARI!Z2359:AD2359,ESITI_QUESTIONARI!AF2359:AH2359,ESITI_QUESTIONARI!AJ2359:AL2359,ESITI_QUESTIONARI!AN2359,ESITI_QUESTIONARI!AQ2359)))</f>
        <v/>
      </c>
    </row>
    <row r="2360" spans="1:8">
      <c r="A2360" t="str">
        <f>IF(ESITI_QUESTIONARI!A2360="","",TRIM(ESITI_QUESTIONARI!A2360))</f>
        <v/>
      </c>
      <c r="B2360" t="str">
        <f t="shared" si="37"/>
        <v/>
      </c>
      <c r="C2360" t="str">
        <f>IF(ESITI_QUESTIONARI!C2360="","",TRIM(ESITI_QUESTIONARI!C2360))</f>
        <v/>
      </c>
      <c r="D2360" t="str">
        <f>IFERROR(UPPER(TRIM(ESITI_QUESTIONARI!U2360)),"")</f>
        <v/>
      </c>
      <c r="E2360" t="str">
        <f>IFERROR(UPPER(TRIM(ESITI_QUESTIONARI!Y2360)),"")</f>
        <v/>
      </c>
      <c r="F2360" t="str">
        <f>IFERROR(UPPER(TRIM(ESITI_QUESTIONARI!AE2360)),"")</f>
        <v/>
      </c>
      <c r="G2360" t="str">
        <f>IFERROR(UPPER(TRIM(ESITI_QUESTIONARI!AI2360)),"")</f>
        <v/>
      </c>
      <c r="H2360" s="8" t="str">
        <f>IF(C2360="","",IF(ISERROR(AVERAGE(ESITI_QUESTIONARI!N2360:T2360,ESITI_QUESTIONARI!V2360:X2360,ESITI_QUESTIONARI!Z2360:AD2360,ESITI_QUESTIONARI!AF2360:AH2360,ESITI_QUESTIONARI!AJ2360:AL2360,ESITI_QUESTIONARI!AN2360,ESITI_QUESTIONARI!AQ2360)),"NON RISPONDE",AVERAGE(ESITI_QUESTIONARI!N2360:T2360,ESITI_QUESTIONARI!V2360:X2360,ESITI_QUESTIONARI!Z2360:AD2360,ESITI_QUESTIONARI!AF2360:AH2360,ESITI_QUESTIONARI!AJ2360:AL2360,ESITI_QUESTIONARI!AN2360,ESITI_QUESTIONARI!AQ2360)))</f>
        <v/>
      </c>
    </row>
    <row r="2361" spans="1:8">
      <c r="A2361" t="str">
        <f>IF(ESITI_QUESTIONARI!A2361="","",TRIM(ESITI_QUESTIONARI!A2361))</f>
        <v/>
      </c>
      <c r="B2361" t="str">
        <f t="shared" si="37"/>
        <v/>
      </c>
      <c r="C2361" t="str">
        <f>IF(ESITI_QUESTIONARI!C2361="","",TRIM(ESITI_QUESTIONARI!C2361))</f>
        <v/>
      </c>
      <c r="D2361" t="str">
        <f>IFERROR(UPPER(TRIM(ESITI_QUESTIONARI!U2361)),"")</f>
        <v/>
      </c>
      <c r="E2361" t="str">
        <f>IFERROR(UPPER(TRIM(ESITI_QUESTIONARI!Y2361)),"")</f>
        <v/>
      </c>
      <c r="F2361" t="str">
        <f>IFERROR(UPPER(TRIM(ESITI_QUESTIONARI!AE2361)),"")</f>
        <v/>
      </c>
      <c r="G2361" t="str">
        <f>IFERROR(UPPER(TRIM(ESITI_QUESTIONARI!AI2361)),"")</f>
        <v/>
      </c>
      <c r="H2361" s="8" t="str">
        <f>IF(C2361="","",IF(ISERROR(AVERAGE(ESITI_QUESTIONARI!N2361:T2361,ESITI_QUESTIONARI!V2361:X2361,ESITI_QUESTIONARI!Z2361:AD2361,ESITI_QUESTIONARI!AF2361:AH2361,ESITI_QUESTIONARI!AJ2361:AL2361,ESITI_QUESTIONARI!AN2361,ESITI_QUESTIONARI!AQ2361)),"NON RISPONDE",AVERAGE(ESITI_QUESTIONARI!N2361:T2361,ESITI_QUESTIONARI!V2361:X2361,ESITI_QUESTIONARI!Z2361:AD2361,ESITI_QUESTIONARI!AF2361:AH2361,ESITI_QUESTIONARI!AJ2361:AL2361,ESITI_QUESTIONARI!AN2361,ESITI_QUESTIONARI!AQ2361)))</f>
        <v/>
      </c>
    </row>
    <row r="2362" spans="1:8">
      <c r="A2362" t="str">
        <f>IF(ESITI_QUESTIONARI!A2362="","",TRIM(ESITI_QUESTIONARI!A2362))</f>
        <v/>
      </c>
      <c r="B2362" t="str">
        <f t="shared" si="37"/>
        <v/>
      </c>
      <c r="C2362" t="str">
        <f>IF(ESITI_QUESTIONARI!C2362="","",TRIM(ESITI_QUESTIONARI!C2362))</f>
        <v/>
      </c>
      <c r="D2362" t="str">
        <f>IFERROR(UPPER(TRIM(ESITI_QUESTIONARI!U2362)),"")</f>
        <v/>
      </c>
      <c r="E2362" t="str">
        <f>IFERROR(UPPER(TRIM(ESITI_QUESTIONARI!Y2362)),"")</f>
        <v/>
      </c>
      <c r="F2362" t="str">
        <f>IFERROR(UPPER(TRIM(ESITI_QUESTIONARI!AE2362)),"")</f>
        <v/>
      </c>
      <c r="G2362" t="str">
        <f>IFERROR(UPPER(TRIM(ESITI_QUESTIONARI!AI2362)),"")</f>
        <v/>
      </c>
      <c r="H2362" s="8" t="str">
        <f>IF(C2362="","",IF(ISERROR(AVERAGE(ESITI_QUESTIONARI!N2362:T2362,ESITI_QUESTIONARI!V2362:X2362,ESITI_QUESTIONARI!Z2362:AD2362,ESITI_QUESTIONARI!AF2362:AH2362,ESITI_QUESTIONARI!AJ2362:AL2362,ESITI_QUESTIONARI!AN2362,ESITI_QUESTIONARI!AQ2362)),"NON RISPONDE",AVERAGE(ESITI_QUESTIONARI!N2362:T2362,ESITI_QUESTIONARI!V2362:X2362,ESITI_QUESTIONARI!Z2362:AD2362,ESITI_QUESTIONARI!AF2362:AH2362,ESITI_QUESTIONARI!AJ2362:AL2362,ESITI_QUESTIONARI!AN2362,ESITI_QUESTIONARI!AQ2362)))</f>
        <v/>
      </c>
    </row>
    <row r="2363" spans="1:8">
      <c r="A2363" t="str">
        <f>IF(ESITI_QUESTIONARI!A2363="","",TRIM(ESITI_QUESTIONARI!A2363))</f>
        <v/>
      </c>
      <c r="B2363" t="str">
        <f t="shared" si="37"/>
        <v/>
      </c>
      <c r="C2363" t="str">
        <f>IF(ESITI_QUESTIONARI!C2363="","",TRIM(ESITI_QUESTIONARI!C2363))</f>
        <v/>
      </c>
      <c r="D2363" t="str">
        <f>IFERROR(UPPER(TRIM(ESITI_QUESTIONARI!U2363)),"")</f>
        <v/>
      </c>
      <c r="E2363" t="str">
        <f>IFERROR(UPPER(TRIM(ESITI_QUESTIONARI!Y2363)),"")</f>
        <v/>
      </c>
      <c r="F2363" t="str">
        <f>IFERROR(UPPER(TRIM(ESITI_QUESTIONARI!AE2363)),"")</f>
        <v/>
      </c>
      <c r="G2363" t="str">
        <f>IFERROR(UPPER(TRIM(ESITI_QUESTIONARI!AI2363)),"")</f>
        <v/>
      </c>
      <c r="H2363" s="8" t="str">
        <f>IF(C2363="","",IF(ISERROR(AVERAGE(ESITI_QUESTIONARI!N2363:T2363,ESITI_QUESTIONARI!V2363:X2363,ESITI_QUESTIONARI!Z2363:AD2363,ESITI_QUESTIONARI!AF2363:AH2363,ESITI_QUESTIONARI!AJ2363:AL2363,ESITI_QUESTIONARI!AN2363,ESITI_QUESTIONARI!AQ2363)),"NON RISPONDE",AVERAGE(ESITI_QUESTIONARI!N2363:T2363,ESITI_QUESTIONARI!V2363:X2363,ESITI_QUESTIONARI!Z2363:AD2363,ESITI_QUESTIONARI!AF2363:AH2363,ESITI_QUESTIONARI!AJ2363:AL2363,ESITI_QUESTIONARI!AN2363,ESITI_QUESTIONARI!AQ2363)))</f>
        <v/>
      </c>
    </row>
    <row r="2364" spans="1:8">
      <c r="A2364" t="str">
        <f>IF(ESITI_QUESTIONARI!A2364="","",TRIM(ESITI_QUESTIONARI!A2364))</f>
        <v/>
      </c>
      <c r="B2364" t="str">
        <f t="shared" si="37"/>
        <v/>
      </c>
      <c r="C2364" t="str">
        <f>IF(ESITI_QUESTIONARI!C2364="","",TRIM(ESITI_QUESTIONARI!C2364))</f>
        <v/>
      </c>
      <c r="D2364" t="str">
        <f>IFERROR(UPPER(TRIM(ESITI_QUESTIONARI!U2364)),"")</f>
        <v/>
      </c>
      <c r="E2364" t="str">
        <f>IFERROR(UPPER(TRIM(ESITI_QUESTIONARI!Y2364)),"")</f>
        <v/>
      </c>
      <c r="F2364" t="str">
        <f>IFERROR(UPPER(TRIM(ESITI_QUESTIONARI!AE2364)),"")</f>
        <v/>
      </c>
      <c r="G2364" t="str">
        <f>IFERROR(UPPER(TRIM(ESITI_QUESTIONARI!AI2364)),"")</f>
        <v/>
      </c>
      <c r="H2364" s="8" t="str">
        <f>IF(C2364="","",IF(ISERROR(AVERAGE(ESITI_QUESTIONARI!N2364:T2364,ESITI_QUESTIONARI!V2364:X2364,ESITI_QUESTIONARI!Z2364:AD2364,ESITI_QUESTIONARI!AF2364:AH2364,ESITI_QUESTIONARI!AJ2364:AL2364,ESITI_QUESTIONARI!AN2364,ESITI_QUESTIONARI!AQ2364)),"NON RISPONDE",AVERAGE(ESITI_QUESTIONARI!N2364:T2364,ESITI_QUESTIONARI!V2364:X2364,ESITI_QUESTIONARI!Z2364:AD2364,ESITI_QUESTIONARI!AF2364:AH2364,ESITI_QUESTIONARI!AJ2364:AL2364,ESITI_QUESTIONARI!AN2364,ESITI_QUESTIONARI!AQ2364)))</f>
        <v/>
      </c>
    </row>
    <row r="2365" spans="1:8">
      <c r="A2365" t="str">
        <f>IF(ESITI_QUESTIONARI!A2365="","",TRIM(ESITI_QUESTIONARI!A2365))</f>
        <v/>
      </c>
      <c r="B2365" t="str">
        <f t="shared" si="37"/>
        <v/>
      </c>
      <c r="C2365" t="str">
        <f>IF(ESITI_QUESTIONARI!C2365="","",TRIM(ESITI_QUESTIONARI!C2365))</f>
        <v/>
      </c>
      <c r="D2365" t="str">
        <f>IFERROR(UPPER(TRIM(ESITI_QUESTIONARI!U2365)),"")</f>
        <v/>
      </c>
      <c r="E2365" t="str">
        <f>IFERROR(UPPER(TRIM(ESITI_QUESTIONARI!Y2365)),"")</f>
        <v/>
      </c>
      <c r="F2365" t="str">
        <f>IFERROR(UPPER(TRIM(ESITI_QUESTIONARI!AE2365)),"")</f>
        <v/>
      </c>
      <c r="G2365" t="str">
        <f>IFERROR(UPPER(TRIM(ESITI_QUESTIONARI!AI2365)),"")</f>
        <v/>
      </c>
      <c r="H2365" s="8" t="str">
        <f>IF(C2365="","",IF(ISERROR(AVERAGE(ESITI_QUESTIONARI!N2365:T2365,ESITI_QUESTIONARI!V2365:X2365,ESITI_QUESTIONARI!Z2365:AD2365,ESITI_QUESTIONARI!AF2365:AH2365,ESITI_QUESTIONARI!AJ2365:AL2365,ESITI_QUESTIONARI!AN2365,ESITI_QUESTIONARI!AQ2365)),"NON RISPONDE",AVERAGE(ESITI_QUESTIONARI!N2365:T2365,ESITI_QUESTIONARI!V2365:X2365,ESITI_QUESTIONARI!Z2365:AD2365,ESITI_QUESTIONARI!AF2365:AH2365,ESITI_QUESTIONARI!AJ2365:AL2365,ESITI_QUESTIONARI!AN2365,ESITI_QUESTIONARI!AQ2365)))</f>
        <v/>
      </c>
    </row>
    <row r="2366" spans="1:8">
      <c r="A2366" t="str">
        <f>IF(ESITI_QUESTIONARI!A2366="","",TRIM(ESITI_QUESTIONARI!A2366))</f>
        <v/>
      </c>
      <c r="B2366" t="str">
        <f t="shared" si="37"/>
        <v/>
      </c>
      <c r="C2366" t="str">
        <f>IF(ESITI_QUESTIONARI!C2366="","",TRIM(ESITI_QUESTIONARI!C2366))</f>
        <v/>
      </c>
      <c r="D2366" t="str">
        <f>IFERROR(UPPER(TRIM(ESITI_QUESTIONARI!U2366)),"")</f>
        <v/>
      </c>
      <c r="E2366" t="str">
        <f>IFERROR(UPPER(TRIM(ESITI_QUESTIONARI!Y2366)),"")</f>
        <v/>
      </c>
      <c r="F2366" t="str">
        <f>IFERROR(UPPER(TRIM(ESITI_QUESTIONARI!AE2366)),"")</f>
        <v/>
      </c>
      <c r="G2366" t="str">
        <f>IFERROR(UPPER(TRIM(ESITI_QUESTIONARI!AI2366)),"")</f>
        <v/>
      </c>
      <c r="H2366" s="8" t="str">
        <f>IF(C2366="","",IF(ISERROR(AVERAGE(ESITI_QUESTIONARI!N2366:T2366,ESITI_QUESTIONARI!V2366:X2366,ESITI_QUESTIONARI!Z2366:AD2366,ESITI_QUESTIONARI!AF2366:AH2366,ESITI_QUESTIONARI!AJ2366:AL2366,ESITI_QUESTIONARI!AN2366,ESITI_QUESTIONARI!AQ2366)),"NON RISPONDE",AVERAGE(ESITI_QUESTIONARI!N2366:T2366,ESITI_QUESTIONARI!V2366:X2366,ESITI_QUESTIONARI!Z2366:AD2366,ESITI_QUESTIONARI!AF2366:AH2366,ESITI_QUESTIONARI!AJ2366:AL2366,ESITI_QUESTIONARI!AN2366,ESITI_QUESTIONARI!AQ2366)))</f>
        <v/>
      </c>
    </row>
    <row r="2367" spans="1:8">
      <c r="A2367" t="str">
        <f>IF(ESITI_QUESTIONARI!A2367="","",TRIM(ESITI_QUESTIONARI!A2367))</f>
        <v/>
      </c>
      <c r="B2367" t="str">
        <f t="shared" si="37"/>
        <v/>
      </c>
      <c r="C2367" t="str">
        <f>IF(ESITI_QUESTIONARI!C2367="","",TRIM(ESITI_QUESTIONARI!C2367))</f>
        <v/>
      </c>
      <c r="D2367" t="str">
        <f>IFERROR(UPPER(TRIM(ESITI_QUESTIONARI!U2367)),"")</f>
        <v/>
      </c>
      <c r="E2367" t="str">
        <f>IFERROR(UPPER(TRIM(ESITI_QUESTIONARI!Y2367)),"")</f>
        <v/>
      </c>
      <c r="F2367" t="str">
        <f>IFERROR(UPPER(TRIM(ESITI_QUESTIONARI!AE2367)),"")</f>
        <v/>
      </c>
      <c r="G2367" t="str">
        <f>IFERROR(UPPER(TRIM(ESITI_QUESTIONARI!AI2367)),"")</f>
        <v/>
      </c>
      <c r="H2367" s="8" t="str">
        <f>IF(C2367="","",IF(ISERROR(AVERAGE(ESITI_QUESTIONARI!N2367:T2367,ESITI_QUESTIONARI!V2367:X2367,ESITI_QUESTIONARI!Z2367:AD2367,ESITI_QUESTIONARI!AF2367:AH2367,ESITI_QUESTIONARI!AJ2367:AL2367,ESITI_QUESTIONARI!AN2367,ESITI_QUESTIONARI!AQ2367)),"NON RISPONDE",AVERAGE(ESITI_QUESTIONARI!N2367:T2367,ESITI_QUESTIONARI!V2367:X2367,ESITI_QUESTIONARI!Z2367:AD2367,ESITI_QUESTIONARI!AF2367:AH2367,ESITI_QUESTIONARI!AJ2367:AL2367,ESITI_QUESTIONARI!AN2367,ESITI_QUESTIONARI!AQ2367)))</f>
        <v/>
      </c>
    </row>
    <row r="2368" spans="1:8">
      <c r="A2368" t="str">
        <f>IF(ESITI_QUESTIONARI!A2368="","",TRIM(ESITI_QUESTIONARI!A2368))</f>
        <v/>
      </c>
      <c r="B2368" t="str">
        <f t="shared" si="37"/>
        <v/>
      </c>
      <c r="C2368" t="str">
        <f>IF(ESITI_QUESTIONARI!C2368="","",TRIM(ESITI_QUESTIONARI!C2368))</f>
        <v/>
      </c>
      <c r="D2368" t="str">
        <f>IFERROR(UPPER(TRIM(ESITI_QUESTIONARI!U2368)),"")</f>
        <v/>
      </c>
      <c r="E2368" t="str">
        <f>IFERROR(UPPER(TRIM(ESITI_QUESTIONARI!Y2368)),"")</f>
        <v/>
      </c>
      <c r="F2368" t="str">
        <f>IFERROR(UPPER(TRIM(ESITI_QUESTIONARI!AE2368)),"")</f>
        <v/>
      </c>
      <c r="G2368" t="str">
        <f>IFERROR(UPPER(TRIM(ESITI_QUESTIONARI!AI2368)),"")</f>
        <v/>
      </c>
      <c r="H2368" s="8" t="str">
        <f>IF(C2368="","",IF(ISERROR(AVERAGE(ESITI_QUESTIONARI!N2368:T2368,ESITI_QUESTIONARI!V2368:X2368,ESITI_QUESTIONARI!Z2368:AD2368,ESITI_QUESTIONARI!AF2368:AH2368,ESITI_QUESTIONARI!AJ2368:AL2368,ESITI_QUESTIONARI!AN2368,ESITI_QUESTIONARI!AQ2368)),"NON RISPONDE",AVERAGE(ESITI_QUESTIONARI!N2368:T2368,ESITI_QUESTIONARI!V2368:X2368,ESITI_QUESTIONARI!Z2368:AD2368,ESITI_QUESTIONARI!AF2368:AH2368,ESITI_QUESTIONARI!AJ2368:AL2368,ESITI_QUESTIONARI!AN2368,ESITI_QUESTIONARI!AQ2368)))</f>
        <v/>
      </c>
    </row>
    <row r="2369" spans="1:8">
      <c r="A2369" t="str">
        <f>IF(ESITI_QUESTIONARI!A2369="","",TRIM(ESITI_QUESTIONARI!A2369))</f>
        <v/>
      </c>
      <c r="B2369" t="str">
        <f t="shared" si="37"/>
        <v/>
      </c>
      <c r="C2369" t="str">
        <f>IF(ESITI_QUESTIONARI!C2369="","",TRIM(ESITI_QUESTIONARI!C2369))</f>
        <v/>
      </c>
      <c r="D2369" t="str">
        <f>IFERROR(UPPER(TRIM(ESITI_QUESTIONARI!U2369)),"")</f>
        <v/>
      </c>
      <c r="E2369" t="str">
        <f>IFERROR(UPPER(TRIM(ESITI_QUESTIONARI!Y2369)),"")</f>
        <v/>
      </c>
      <c r="F2369" t="str">
        <f>IFERROR(UPPER(TRIM(ESITI_QUESTIONARI!AE2369)),"")</f>
        <v/>
      </c>
      <c r="G2369" t="str">
        <f>IFERROR(UPPER(TRIM(ESITI_QUESTIONARI!AI2369)),"")</f>
        <v/>
      </c>
      <c r="H2369" s="8" t="str">
        <f>IF(C2369="","",IF(ISERROR(AVERAGE(ESITI_QUESTIONARI!N2369:T2369,ESITI_QUESTIONARI!V2369:X2369,ESITI_QUESTIONARI!Z2369:AD2369,ESITI_QUESTIONARI!AF2369:AH2369,ESITI_QUESTIONARI!AJ2369:AL2369,ESITI_QUESTIONARI!AN2369,ESITI_QUESTIONARI!AQ2369)),"NON RISPONDE",AVERAGE(ESITI_QUESTIONARI!N2369:T2369,ESITI_QUESTIONARI!V2369:X2369,ESITI_QUESTIONARI!Z2369:AD2369,ESITI_QUESTIONARI!AF2369:AH2369,ESITI_QUESTIONARI!AJ2369:AL2369,ESITI_QUESTIONARI!AN2369,ESITI_QUESTIONARI!AQ2369)))</f>
        <v/>
      </c>
    </row>
    <row r="2370" spans="1:8">
      <c r="A2370" t="str">
        <f>IF(ESITI_QUESTIONARI!A2370="","",TRIM(ESITI_QUESTIONARI!A2370))</f>
        <v/>
      </c>
      <c r="B2370" t="str">
        <f t="shared" si="37"/>
        <v/>
      </c>
      <c r="C2370" t="str">
        <f>IF(ESITI_QUESTIONARI!C2370="","",TRIM(ESITI_QUESTIONARI!C2370))</f>
        <v/>
      </c>
      <c r="D2370" t="str">
        <f>IFERROR(UPPER(TRIM(ESITI_QUESTIONARI!U2370)),"")</f>
        <v/>
      </c>
      <c r="E2370" t="str">
        <f>IFERROR(UPPER(TRIM(ESITI_QUESTIONARI!Y2370)),"")</f>
        <v/>
      </c>
      <c r="F2370" t="str">
        <f>IFERROR(UPPER(TRIM(ESITI_QUESTIONARI!AE2370)),"")</f>
        <v/>
      </c>
      <c r="G2370" t="str">
        <f>IFERROR(UPPER(TRIM(ESITI_QUESTIONARI!AI2370)),"")</f>
        <v/>
      </c>
      <c r="H2370" s="8" t="str">
        <f>IF(C2370="","",IF(ISERROR(AVERAGE(ESITI_QUESTIONARI!N2370:T2370,ESITI_QUESTIONARI!V2370:X2370,ESITI_QUESTIONARI!Z2370:AD2370,ESITI_QUESTIONARI!AF2370:AH2370,ESITI_QUESTIONARI!AJ2370:AL2370,ESITI_QUESTIONARI!AN2370,ESITI_QUESTIONARI!AQ2370)),"NON RISPONDE",AVERAGE(ESITI_QUESTIONARI!N2370:T2370,ESITI_QUESTIONARI!V2370:X2370,ESITI_QUESTIONARI!Z2370:AD2370,ESITI_QUESTIONARI!AF2370:AH2370,ESITI_QUESTIONARI!AJ2370:AL2370,ESITI_QUESTIONARI!AN2370,ESITI_QUESTIONARI!AQ2370)))</f>
        <v/>
      </c>
    </row>
    <row r="2371" spans="1:8">
      <c r="A2371" t="str">
        <f>IF(ESITI_QUESTIONARI!A2371="","",TRIM(ESITI_QUESTIONARI!A2371))</f>
        <v/>
      </c>
      <c r="B2371" t="str">
        <f t="shared" ref="B2371:B2434" si="38">IF(C2371="","",C2371)</f>
        <v/>
      </c>
      <c r="C2371" t="str">
        <f>IF(ESITI_QUESTIONARI!C2371="","",TRIM(ESITI_QUESTIONARI!C2371))</f>
        <v/>
      </c>
      <c r="D2371" t="str">
        <f>IFERROR(UPPER(TRIM(ESITI_QUESTIONARI!U2371)),"")</f>
        <v/>
      </c>
      <c r="E2371" t="str">
        <f>IFERROR(UPPER(TRIM(ESITI_QUESTIONARI!Y2371)),"")</f>
        <v/>
      </c>
      <c r="F2371" t="str">
        <f>IFERROR(UPPER(TRIM(ESITI_QUESTIONARI!AE2371)),"")</f>
        <v/>
      </c>
      <c r="G2371" t="str">
        <f>IFERROR(UPPER(TRIM(ESITI_QUESTIONARI!AI2371)),"")</f>
        <v/>
      </c>
      <c r="H2371" s="8" t="str">
        <f>IF(C2371="","",IF(ISERROR(AVERAGE(ESITI_QUESTIONARI!N2371:T2371,ESITI_QUESTIONARI!V2371:X2371,ESITI_QUESTIONARI!Z2371:AD2371,ESITI_QUESTIONARI!AF2371:AH2371,ESITI_QUESTIONARI!AJ2371:AL2371,ESITI_QUESTIONARI!AN2371,ESITI_QUESTIONARI!AQ2371)),"NON RISPONDE",AVERAGE(ESITI_QUESTIONARI!N2371:T2371,ESITI_QUESTIONARI!V2371:X2371,ESITI_QUESTIONARI!Z2371:AD2371,ESITI_QUESTIONARI!AF2371:AH2371,ESITI_QUESTIONARI!AJ2371:AL2371,ESITI_QUESTIONARI!AN2371,ESITI_QUESTIONARI!AQ2371)))</f>
        <v/>
      </c>
    </row>
    <row r="2372" spans="1:8">
      <c r="A2372" t="str">
        <f>IF(ESITI_QUESTIONARI!A2372="","",TRIM(ESITI_QUESTIONARI!A2372))</f>
        <v/>
      </c>
      <c r="B2372" t="str">
        <f t="shared" si="38"/>
        <v/>
      </c>
      <c r="C2372" t="str">
        <f>IF(ESITI_QUESTIONARI!C2372="","",TRIM(ESITI_QUESTIONARI!C2372))</f>
        <v/>
      </c>
      <c r="D2372" t="str">
        <f>IFERROR(UPPER(TRIM(ESITI_QUESTIONARI!U2372)),"")</f>
        <v/>
      </c>
      <c r="E2372" t="str">
        <f>IFERROR(UPPER(TRIM(ESITI_QUESTIONARI!Y2372)),"")</f>
        <v/>
      </c>
      <c r="F2372" t="str">
        <f>IFERROR(UPPER(TRIM(ESITI_QUESTIONARI!AE2372)),"")</f>
        <v/>
      </c>
      <c r="G2372" t="str">
        <f>IFERROR(UPPER(TRIM(ESITI_QUESTIONARI!AI2372)),"")</f>
        <v/>
      </c>
      <c r="H2372" s="8" t="str">
        <f>IF(C2372="","",IF(ISERROR(AVERAGE(ESITI_QUESTIONARI!N2372:T2372,ESITI_QUESTIONARI!V2372:X2372,ESITI_QUESTIONARI!Z2372:AD2372,ESITI_QUESTIONARI!AF2372:AH2372,ESITI_QUESTIONARI!AJ2372:AL2372,ESITI_QUESTIONARI!AN2372,ESITI_QUESTIONARI!AQ2372)),"NON RISPONDE",AVERAGE(ESITI_QUESTIONARI!N2372:T2372,ESITI_QUESTIONARI!V2372:X2372,ESITI_QUESTIONARI!Z2372:AD2372,ESITI_QUESTIONARI!AF2372:AH2372,ESITI_QUESTIONARI!AJ2372:AL2372,ESITI_QUESTIONARI!AN2372,ESITI_QUESTIONARI!AQ2372)))</f>
        <v/>
      </c>
    </row>
    <row r="2373" spans="1:8">
      <c r="A2373" t="str">
        <f>IF(ESITI_QUESTIONARI!A2373="","",TRIM(ESITI_QUESTIONARI!A2373))</f>
        <v/>
      </c>
      <c r="B2373" t="str">
        <f t="shared" si="38"/>
        <v/>
      </c>
      <c r="C2373" t="str">
        <f>IF(ESITI_QUESTIONARI!C2373="","",TRIM(ESITI_QUESTIONARI!C2373))</f>
        <v/>
      </c>
      <c r="D2373" t="str">
        <f>IFERROR(UPPER(TRIM(ESITI_QUESTIONARI!U2373)),"")</f>
        <v/>
      </c>
      <c r="E2373" t="str">
        <f>IFERROR(UPPER(TRIM(ESITI_QUESTIONARI!Y2373)),"")</f>
        <v/>
      </c>
      <c r="F2373" t="str">
        <f>IFERROR(UPPER(TRIM(ESITI_QUESTIONARI!AE2373)),"")</f>
        <v/>
      </c>
      <c r="G2373" t="str">
        <f>IFERROR(UPPER(TRIM(ESITI_QUESTIONARI!AI2373)),"")</f>
        <v/>
      </c>
      <c r="H2373" s="8" t="str">
        <f>IF(C2373="","",IF(ISERROR(AVERAGE(ESITI_QUESTIONARI!N2373:T2373,ESITI_QUESTIONARI!V2373:X2373,ESITI_QUESTIONARI!Z2373:AD2373,ESITI_QUESTIONARI!AF2373:AH2373,ESITI_QUESTIONARI!AJ2373:AL2373,ESITI_QUESTIONARI!AN2373,ESITI_QUESTIONARI!AQ2373)),"NON RISPONDE",AVERAGE(ESITI_QUESTIONARI!N2373:T2373,ESITI_QUESTIONARI!V2373:X2373,ESITI_QUESTIONARI!Z2373:AD2373,ESITI_QUESTIONARI!AF2373:AH2373,ESITI_QUESTIONARI!AJ2373:AL2373,ESITI_QUESTIONARI!AN2373,ESITI_QUESTIONARI!AQ2373)))</f>
        <v/>
      </c>
    </row>
    <row r="2374" spans="1:8">
      <c r="A2374" t="str">
        <f>IF(ESITI_QUESTIONARI!A2374="","",TRIM(ESITI_QUESTIONARI!A2374))</f>
        <v/>
      </c>
      <c r="B2374" t="str">
        <f t="shared" si="38"/>
        <v/>
      </c>
      <c r="C2374" t="str">
        <f>IF(ESITI_QUESTIONARI!C2374="","",TRIM(ESITI_QUESTIONARI!C2374))</f>
        <v/>
      </c>
      <c r="D2374" t="str">
        <f>IFERROR(UPPER(TRIM(ESITI_QUESTIONARI!U2374)),"")</f>
        <v/>
      </c>
      <c r="E2374" t="str">
        <f>IFERROR(UPPER(TRIM(ESITI_QUESTIONARI!Y2374)),"")</f>
        <v/>
      </c>
      <c r="F2374" t="str">
        <f>IFERROR(UPPER(TRIM(ESITI_QUESTIONARI!AE2374)),"")</f>
        <v/>
      </c>
      <c r="G2374" t="str">
        <f>IFERROR(UPPER(TRIM(ESITI_QUESTIONARI!AI2374)),"")</f>
        <v/>
      </c>
      <c r="H2374" s="8" t="str">
        <f>IF(C2374="","",IF(ISERROR(AVERAGE(ESITI_QUESTIONARI!N2374:T2374,ESITI_QUESTIONARI!V2374:X2374,ESITI_QUESTIONARI!Z2374:AD2374,ESITI_QUESTIONARI!AF2374:AH2374,ESITI_QUESTIONARI!AJ2374:AL2374,ESITI_QUESTIONARI!AN2374,ESITI_QUESTIONARI!AQ2374)),"NON RISPONDE",AVERAGE(ESITI_QUESTIONARI!N2374:T2374,ESITI_QUESTIONARI!V2374:X2374,ESITI_QUESTIONARI!Z2374:AD2374,ESITI_QUESTIONARI!AF2374:AH2374,ESITI_QUESTIONARI!AJ2374:AL2374,ESITI_QUESTIONARI!AN2374,ESITI_QUESTIONARI!AQ2374)))</f>
        <v/>
      </c>
    </row>
    <row r="2375" spans="1:8">
      <c r="A2375" t="str">
        <f>IF(ESITI_QUESTIONARI!A2375="","",TRIM(ESITI_QUESTIONARI!A2375))</f>
        <v/>
      </c>
      <c r="B2375" t="str">
        <f t="shared" si="38"/>
        <v/>
      </c>
      <c r="C2375" t="str">
        <f>IF(ESITI_QUESTIONARI!C2375="","",TRIM(ESITI_QUESTIONARI!C2375))</f>
        <v/>
      </c>
      <c r="D2375" t="str">
        <f>IFERROR(UPPER(TRIM(ESITI_QUESTIONARI!U2375)),"")</f>
        <v/>
      </c>
      <c r="E2375" t="str">
        <f>IFERROR(UPPER(TRIM(ESITI_QUESTIONARI!Y2375)),"")</f>
        <v/>
      </c>
      <c r="F2375" t="str">
        <f>IFERROR(UPPER(TRIM(ESITI_QUESTIONARI!AE2375)),"")</f>
        <v/>
      </c>
      <c r="G2375" t="str">
        <f>IFERROR(UPPER(TRIM(ESITI_QUESTIONARI!AI2375)),"")</f>
        <v/>
      </c>
      <c r="H2375" s="8" t="str">
        <f>IF(C2375="","",IF(ISERROR(AVERAGE(ESITI_QUESTIONARI!N2375:T2375,ESITI_QUESTIONARI!V2375:X2375,ESITI_QUESTIONARI!Z2375:AD2375,ESITI_QUESTIONARI!AF2375:AH2375,ESITI_QUESTIONARI!AJ2375:AL2375,ESITI_QUESTIONARI!AN2375,ESITI_QUESTIONARI!AQ2375)),"NON RISPONDE",AVERAGE(ESITI_QUESTIONARI!N2375:T2375,ESITI_QUESTIONARI!V2375:X2375,ESITI_QUESTIONARI!Z2375:AD2375,ESITI_QUESTIONARI!AF2375:AH2375,ESITI_QUESTIONARI!AJ2375:AL2375,ESITI_QUESTIONARI!AN2375,ESITI_QUESTIONARI!AQ2375)))</f>
        <v/>
      </c>
    </row>
    <row r="2376" spans="1:8">
      <c r="A2376" t="str">
        <f>IF(ESITI_QUESTIONARI!A2376="","",TRIM(ESITI_QUESTIONARI!A2376))</f>
        <v/>
      </c>
      <c r="B2376" t="str">
        <f t="shared" si="38"/>
        <v/>
      </c>
      <c r="C2376" t="str">
        <f>IF(ESITI_QUESTIONARI!C2376="","",TRIM(ESITI_QUESTIONARI!C2376))</f>
        <v/>
      </c>
      <c r="D2376" t="str">
        <f>IFERROR(UPPER(TRIM(ESITI_QUESTIONARI!U2376)),"")</f>
        <v/>
      </c>
      <c r="E2376" t="str">
        <f>IFERROR(UPPER(TRIM(ESITI_QUESTIONARI!Y2376)),"")</f>
        <v/>
      </c>
      <c r="F2376" t="str">
        <f>IFERROR(UPPER(TRIM(ESITI_QUESTIONARI!AE2376)),"")</f>
        <v/>
      </c>
      <c r="G2376" t="str">
        <f>IFERROR(UPPER(TRIM(ESITI_QUESTIONARI!AI2376)),"")</f>
        <v/>
      </c>
      <c r="H2376" s="8" t="str">
        <f>IF(C2376="","",IF(ISERROR(AVERAGE(ESITI_QUESTIONARI!N2376:T2376,ESITI_QUESTIONARI!V2376:X2376,ESITI_QUESTIONARI!Z2376:AD2376,ESITI_QUESTIONARI!AF2376:AH2376,ESITI_QUESTIONARI!AJ2376:AL2376,ESITI_QUESTIONARI!AN2376,ESITI_QUESTIONARI!AQ2376)),"NON RISPONDE",AVERAGE(ESITI_QUESTIONARI!N2376:T2376,ESITI_QUESTIONARI!V2376:X2376,ESITI_QUESTIONARI!Z2376:AD2376,ESITI_QUESTIONARI!AF2376:AH2376,ESITI_QUESTIONARI!AJ2376:AL2376,ESITI_QUESTIONARI!AN2376,ESITI_QUESTIONARI!AQ2376)))</f>
        <v/>
      </c>
    </row>
    <row r="2377" spans="1:8">
      <c r="A2377" t="str">
        <f>IF(ESITI_QUESTIONARI!A2377="","",TRIM(ESITI_QUESTIONARI!A2377))</f>
        <v/>
      </c>
      <c r="B2377" t="str">
        <f t="shared" si="38"/>
        <v/>
      </c>
      <c r="C2377" t="str">
        <f>IF(ESITI_QUESTIONARI!C2377="","",TRIM(ESITI_QUESTIONARI!C2377))</f>
        <v/>
      </c>
      <c r="D2377" t="str">
        <f>IFERROR(UPPER(TRIM(ESITI_QUESTIONARI!U2377)),"")</f>
        <v/>
      </c>
      <c r="E2377" t="str">
        <f>IFERROR(UPPER(TRIM(ESITI_QUESTIONARI!Y2377)),"")</f>
        <v/>
      </c>
      <c r="F2377" t="str">
        <f>IFERROR(UPPER(TRIM(ESITI_QUESTIONARI!AE2377)),"")</f>
        <v/>
      </c>
      <c r="G2377" t="str">
        <f>IFERROR(UPPER(TRIM(ESITI_QUESTIONARI!AI2377)),"")</f>
        <v/>
      </c>
      <c r="H2377" s="8" t="str">
        <f>IF(C2377="","",IF(ISERROR(AVERAGE(ESITI_QUESTIONARI!N2377:T2377,ESITI_QUESTIONARI!V2377:X2377,ESITI_QUESTIONARI!Z2377:AD2377,ESITI_QUESTIONARI!AF2377:AH2377,ESITI_QUESTIONARI!AJ2377:AL2377,ESITI_QUESTIONARI!AN2377,ESITI_QUESTIONARI!AQ2377)),"NON RISPONDE",AVERAGE(ESITI_QUESTIONARI!N2377:T2377,ESITI_QUESTIONARI!V2377:X2377,ESITI_QUESTIONARI!Z2377:AD2377,ESITI_QUESTIONARI!AF2377:AH2377,ESITI_QUESTIONARI!AJ2377:AL2377,ESITI_QUESTIONARI!AN2377,ESITI_QUESTIONARI!AQ2377)))</f>
        <v/>
      </c>
    </row>
    <row r="2378" spans="1:8">
      <c r="A2378" t="str">
        <f>IF(ESITI_QUESTIONARI!A2378="","",TRIM(ESITI_QUESTIONARI!A2378))</f>
        <v/>
      </c>
      <c r="B2378" t="str">
        <f t="shared" si="38"/>
        <v/>
      </c>
      <c r="C2378" t="str">
        <f>IF(ESITI_QUESTIONARI!C2378="","",TRIM(ESITI_QUESTIONARI!C2378))</f>
        <v/>
      </c>
      <c r="D2378" t="str">
        <f>IFERROR(UPPER(TRIM(ESITI_QUESTIONARI!U2378)),"")</f>
        <v/>
      </c>
      <c r="E2378" t="str">
        <f>IFERROR(UPPER(TRIM(ESITI_QUESTIONARI!Y2378)),"")</f>
        <v/>
      </c>
      <c r="F2378" t="str">
        <f>IFERROR(UPPER(TRIM(ESITI_QUESTIONARI!AE2378)),"")</f>
        <v/>
      </c>
      <c r="G2378" t="str">
        <f>IFERROR(UPPER(TRIM(ESITI_QUESTIONARI!AI2378)),"")</f>
        <v/>
      </c>
      <c r="H2378" s="8" t="str">
        <f>IF(C2378="","",IF(ISERROR(AVERAGE(ESITI_QUESTIONARI!N2378:T2378,ESITI_QUESTIONARI!V2378:X2378,ESITI_QUESTIONARI!Z2378:AD2378,ESITI_QUESTIONARI!AF2378:AH2378,ESITI_QUESTIONARI!AJ2378:AL2378,ESITI_QUESTIONARI!AN2378,ESITI_QUESTIONARI!AQ2378)),"NON RISPONDE",AVERAGE(ESITI_QUESTIONARI!N2378:T2378,ESITI_QUESTIONARI!V2378:X2378,ESITI_QUESTIONARI!Z2378:AD2378,ESITI_QUESTIONARI!AF2378:AH2378,ESITI_QUESTIONARI!AJ2378:AL2378,ESITI_QUESTIONARI!AN2378,ESITI_QUESTIONARI!AQ2378)))</f>
        <v/>
      </c>
    </row>
    <row r="2379" spans="1:8">
      <c r="A2379" t="str">
        <f>IF(ESITI_QUESTIONARI!A2379="","",TRIM(ESITI_QUESTIONARI!A2379))</f>
        <v/>
      </c>
      <c r="B2379" t="str">
        <f t="shared" si="38"/>
        <v/>
      </c>
      <c r="C2379" t="str">
        <f>IF(ESITI_QUESTIONARI!C2379="","",TRIM(ESITI_QUESTIONARI!C2379))</f>
        <v/>
      </c>
      <c r="D2379" t="str">
        <f>IFERROR(UPPER(TRIM(ESITI_QUESTIONARI!U2379)),"")</f>
        <v/>
      </c>
      <c r="E2379" t="str">
        <f>IFERROR(UPPER(TRIM(ESITI_QUESTIONARI!Y2379)),"")</f>
        <v/>
      </c>
      <c r="F2379" t="str">
        <f>IFERROR(UPPER(TRIM(ESITI_QUESTIONARI!AE2379)),"")</f>
        <v/>
      </c>
      <c r="G2379" t="str">
        <f>IFERROR(UPPER(TRIM(ESITI_QUESTIONARI!AI2379)),"")</f>
        <v/>
      </c>
      <c r="H2379" s="8" t="str">
        <f>IF(C2379="","",IF(ISERROR(AVERAGE(ESITI_QUESTIONARI!N2379:T2379,ESITI_QUESTIONARI!V2379:X2379,ESITI_QUESTIONARI!Z2379:AD2379,ESITI_QUESTIONARI!AF2379:AH2379,ESITI_QUESTIONARI!AJ2379:AL2379,ESITI_QUESTIONARI!AN2379,ESITI_QUESTIONARI!AQ2379)),"NON RISPONDE",AVERAGE(ESITI_QUESTIONARI!N2379:T2379,ESITI_QUESTIONARI!V2379:X2379,ESITI_QUESTIONARI!Z2379:AD2379,ESITI_QUESTIONARI!AF2379:AH2379,ESITI_QUESTIONARI!AJ2379:AL2379,ESITI_QUESTIONARI!AN2379,ESITI_QUESTIONARI!AQ2379)))</f>
        <v/>
      </c>
    </row>
    <row r="2380" spans="1:8">
      <c r="A2380" t="str">
        <f>IF(ESITI_QUESTIONARI!A2380="","",TRIM(ESITI_QUESTIONARI!A2380))</f>
        <v/>
      </c>
      <c r="B2380" t="str">
        <f t="shared" si="38"/>
        <v/>
      </c>
      <c r="C2380" t="str">
        <f>IF(ESITI_QUESTIONARI!C2380="","",TRIM(ESITI_QUESTIONARI!C2380))</f>
        <v/>
      </c>
      <c r="D2380" t="str">
        <f>IFERROR(UPPER(TRIM(ESITI_QUESTIONARI!U2380)),"")</f>
        <v/>
      </c>
      <c r="E2380" t="str">
        <f>IFERROR(UPPER(TRIM(ESITI_QUESTIONARI!Y2380)),"")</f>
        <v/>
      </c>
      <c r="F2380" t="str">
        <f>IFERROR(UPPER(TRIM(ESITI_QUESTIONARI!AE2380)),"")</f>
        <v/>
      </c>
      <c r="G2380" t="str">
        <f>IFERROR(UPPER(TRIM(ESITI_QUESTIONARI!AI2380)),"")</f>
        <v/>
      </c>
      <c r="H2380" s="8" t="str">
        <f>IF(C2380="","",IF(ISERROR(AVERAGE(ESITI_QUESTIONARI!N2380:T2380,ESITI_QUESTIONARI!V2380:X2380,ESITI_QUESTIONARI!Z2380:AD2380,ESITI_QUESTIONARI!AF2380:AH2380,ESITI_QUESTIONARI!AJ2380:AL2380,ESITI_QUESTIONARI!AN2380,ESITI_QUESTIONARI!AQ2380)),"NON RISPONDE",AVERAGE(ESITI_QUESTIONARI!N2380:T2380,ESITI_QUESTIONARI!V2380:X2380,ESITI_QUESTIONARI!Z2380:AD2380,ESITI_QUESTIONARI!AF2380:AH2380,ESITI_QUESTIONARI!AJ2380:AL2380,ESITI_QUESTIONARI!AN2380,ESITI_QUESTIONARI!AQ2380)))</f>
        <v/>
      </c>
    </row>
    <row r="2381" spans="1:8">
      <c r="A2381" t="str">
        <f>IF(ESITI_QUESTIONARI!A2381="","",TRIM(ESITI_QUESTIONARI!A2381))</f>
        <v/>
      </c>
      <c r="B2381" t="str">
        <f t="shared" si="38"/>
        <v/>
      </c>
      <c r="C2381" t="str">
        <f>IF(ESITI_QUESTIONARI!C2381="","",TRIM(ESITI_QUESTIONARI!C2381))</f>
        <v/>
      </c>
      <c r="D2381" t="str">
        <f>IFERROR(UPPER(TRIM(ESITI_QUESTIONARI!U2381)),"")</f>
        <v/>
      </c>
      <c r="E2381" t="str">
        <f>IFERROR(UPPER(TRIM(ESITI_QUESTIONARI!Y2381)),"")</f>
        <v/>
      </c>
      <c r="F2381" t="str">
        <f>IFERROR(UPPER(TRIM(ESITI_QUESTIONARI!AE2381)),"")</f>
        <v/>
      </c>
      <c r="G2381" t="str">
        <f>IFERROR(UPPER(TRIM(ESITI_QUESTIONARI!AI2381)),"")</f>
        <v/>
      </c>
      <c r="H2381" s="8" t="str">
        <f>IF(C2381="","",IF(ISERROR(AVERAGE(ESITI_QUESTIONARI!N2381:T2381,ESITI_QUESTIONARI!V2381:X2381,ESITI_QUESTIONARI!Z2381:AD2381,ESITI_QUESTIONARI!AF2381:AH2381,ESITI_QUESTIONARI!AJ2381:AL2381,ESITI_QUESTIONARI!AN2381,ESITI_QUESTIONARI!AQ2381)),"NON RISPONDE",AVERAGE(ESITI_QUESTIONARI!N2381:T2381,ESITI_QUESTIONARI!V2381:X2381,ESITI_QUESTIONARI!Z2381:AD2381,ESITI_QUESTIONARI!AF2381:AH2381,ESITI_QUESTIONARI!AJ2381:AL2381,ESITI_QUESTIONARI!AN2381,ESITI_QUESTIONARI!AQ2381)))</f>
        <v/>
      </c>
    </row>
    <row r="2382" spans="1:8">
      <c r="A2382" t="str">
        <f>IF(ESITI_QUESTIONARI!A2382="","",TRIM(ESITI_QUESTIONARI!A2382))</f>
        <v/>
      </c>
      <c r="B2382" t="str">
        <f t="shared" si="38"/>
        <v/>
      </c>
      <c r="C2382" t="str">
        <f>IF(ESITI_QUESTIONARI!C2382="","",TRIM(ESITI_QUESTIONARI!C2382))</f>
        <v/>
      </c>
      <c r="D2382" t="str">
        <f>IFERROR(UPPER(TRIM(ESITI_QUESTIONARI!U2382)),"")</f>
        <v/>
      </c>
      <c r="E2382" t="str">
        <f>IFERROR(UPPER(TRIM(ESITI_QUESTIONARI!Y2382)),"")</f>
        <v/>
      </c>
      <c r="F2382" t="str">
        <f>IFERROR(UPPER(TRIM(ESITI_QUESTIONARI!AE2382)),"")</f>
        <v/>
      </c>
      <c r="G2382" t="str">
        <f>IFERROR(UPPER(TRIM(ESITI_QUESTIONARI!AI2382)),"")</f>
        <v/>
      </c>
      <c r="H2382" s="8" t="str">
        <f>IF(C2382="","",IF(ISERROR(AVERAGE(ESITI_QUESTIONARI!N2382:T2382,ESITI_QUESTIONARI!V2382:X2382,ESITI_QUESTIONARI!Z2382:AD2382,ESITI_QUESTIONARI!AF2382:AH2382,ESITI_QUESTIONARI!AJ2382:AL2382,ESITI_QUESTIONARI!AN2382,ESITI_QUESTIONARI!AQ2382)),"NON RISPONDE",AVERAGE(ESITI_QUESTIONARI!N2382:T2382,ESITI_QUESTIONARI!V2382:X2382,ESITI_QUESTIONARI!Z2382:AD2382,ESITI_QUESTIONARI!AF2382:AH2382,ESITI_QUESTIONARI!AJ2382:AL2382,ESITI_QUESTIONARI!AN2382,ESITI_QUESTIONARI!AQ2382)))</f>
        <v/>
      </c>
    </row>
    <row r="2383" spans="1:8">
      <c r="A2383" t="str">
        <f>IF(ESITI_QUESTIONARI!A2383="","",TRIM(ESITI_QUESTIONARI!A2383))</f>
        <v/>
      </c>
      <c r="B2383" t="str">
        <f t="shared" si="38"/>
        <v/>
      </c>
      <c r="C2383" t="str">
        <f>IF(ESITI_QUESTIONARI!C2383="","",TRIM(ESITI_QUESTIONARI!C2383))</f>
        <v/>
      </c>
      <c r="D2383" t="str">
        <f>IFERROR(UPPER(TRIM(ESITI_QUESTIONARI!U2383)),"")</f>
        <v/>
      </c>
      <c r="E2383" t="str">
        <f>IFERROR(UPPER(TRIM(ESITI_QUESTIONARI!Y2383)),"")</f>
        <v/>
      </c>
      <c r="F2383" t="str">
        <f>IFERROR(UPPER(TRIM(ESITI_QUESTIONARI!AE2383)),"")</f>
        <v/>
      </c>
      <c r="G2383" t="str">
        <f>IFERROR(UPPER(TRIM(ESITI_QUESTIONARI!AI2383)),"")</f>
        <v/>
      </c>
      <c r="H2383" s="8" t="str">
        <f>IF(C2383="","",IF(ISERROR(AVERAGE(ESITI_QUESTIONARI!N2383:T2383,ESITI_QUESTIONARI!V2383:X2383,ESITI_QUESTIONARI!Z2383:AD2383,ESITI_QUESTIONARI!AF2383:AH2383,ESITI_QUESTIONARI!AJ2383:AL2383,ESITI_QUESTIONARI!AN2383,ESITI_QUESTIONARI!AQ2383)),"NON RISPONDE",AVERAGE(ESITI_QUESTIONARI!N2383:T2383,ESITI_QUESTIONARI!V2383:X2383,ESITI_QUESTIONARI!Z2383:AD2383,ESITI_QUESTIONARI!AF2383:AH2383,ESITI_QUESTIONARI!AJ2383:AL2383,ESITI_QUESTIONARI!AN2383,ESITI_QUESTIONARI!AQ2383)))</f>
        <v/>
      </c>
    </row>
    <row r="2384" spans="1:8">
      <c r="A2384" t="str">
        <f>IF(ESITI_QUESTIONARI!A2384="","",TRIM(ESITI_QUESTIONARI!A2384))</f>
        <v/>
      </c>
      <c r="B2384" t="str">
        <f t="shared" si="38"/>
        <v/>
      </c>
      <c r="C2384" t="str">
        <f>IF(ESITI_QUESTIONARI!C2384="","",TRIM(ESITI_QUESTIONARI!C2384))</f>
        <v/>
      </c>
      <c r="D2384" t="str">
        <f>IFERROR(UPPER(TRIM(ESITI_QUESTIONARI!U2384)),"")</f>
        <v/>
      </c>
      <c r="E2384" t="str">
        <f>IFERROR(UPPER(TRIM(ESITI_QUESTIONARI!Y2384)),"")</f>
        <v/>
      </c>
      <c r="F2384" t="str">
        <f>IFERROR(UPPER(TRIM(ESITI_QUESTIONARI!AE2384)),"")</f>
        <v/>
      </c>
      <c r="G2384" t="str">
        <f>IFERROR(UPPER(TRIM(ESITI_QUESTIONARI!AI2384)),"")</f>
        <v/>
      </c>
      <c r="H2384" s="8" t="str">
        <f>IF(C2384="","",IF(ISERROR(AVERAGE(ESITI_QUESTIONARI!N2384:T2384,ESITI_QUESTIONARI!V2384:X2384,ESITI_QUESTIONARI!Z2384:AD2384,ESITI_QUESTIONARI!AF2384:AH2384,ESITI_QUESTIONARI!AJ2384:AL2384,ESITI_QUESTIONARI!AN2384,ESITI_QUESTIONARI!AQ2384)),"NON RISPONDE",AVERAGE(ESITI_QUESTIONARI!N2384:T2384,ESITI_QUESTIONARI!V2384:X2384,ESITI_QUESTIONARI!Z2384:AD2384,ESITI_QUESTIONARI!AF2384:AH2384,ESITI_QUESTIONARI!AJ2384:AL2384,ESITI_QUESTIONARI!AN2384,ESITI_QUESTIONARI!AQ2384)))</f>
        <v/>
      </c>
    </row>
    <row r="2385" spans="1:8">
      <c r="A2385" t="str">
        <f>IF(ESITI_QUESTIONARI!A2385="","",TRIM(ESITI_QUESTIONARI!A2385))</f>
        <v/>
      </c>
      <c r="B2385" t="str">
        <f t="shared" si="38"/>
        <v/>
      </c>
      <c r="C2385" t="str">
        <f>IF(ESITI_QUESTIONARI!C2385="","",TRIM(ESITI_QUESTIONARI!C2385))</f>
        <v/>
      </c>
      <c r="D2385" t="str">
        <f>IFERROR(UPPER(TRIM(ESITI_QUESTIONARI!U2385)),"")</f>
        <v/>
      </c>
      <c r="E2385" t="str">
        <f>IFERROR(UPPER(TRIM(ESITI_QUESTIONARI!Y2385)),"")</f>
        <v/>
      </c>
      <c r="F2385" t="str">
        <f>IFERROR(UPPER(TRIM(ESITI_QUESTIONARI!AE2385)),"")</f>
        <v/>
      </c>
      <c r="G2385" t="str">
        <f>IFERROR(UPPER(TRIM(ESITI_QUESTIONARI!AI2385)),"")</f>
        <v/>
      </c>
      <c r="H2385" s="8" t="str">
        <f>IF(C2385="","",IF(ISERROR(AVERAGE(ESITI_QUESTIONARI!N2385:T2385,ESITI_QUESTIONARI!V2385:X2385,ESITI_QUESTIONARI!Z2385:AD2385,ESITI_QUESTIONARI!AF2385:AH2385,ESITI_QUESTIONARI!AJ2385:AL2385,ESITI_QUESTIONARI!AN2385,ESITI_QUESTIONARI!AQ2385)),"NON RISPONDE",AVERAGE(ESITI_QUESTIONARI!N2385:T2385,ESITI_QUESTIONARI!V2385:X2385,ESITI_QUESTIONARI!Z2385:AD2385,ESITI_QUESTIONARI!AF2385:AH2385,ESITI_QUESTIONARI!AJ2385:AL2385,ESITI_QUESTIONARI!AN2385,ESITI_QUESTIONARI!AQ2385)))</f>
        <v/>
      </c>
    </row>
    <row r="2386" spans="1:8">
      <c r="A2386" t="str">
        <f>IF(ESITI_QUESTIONARI!A2386="","",TRIM(ESITI_QUESTIONARI!A2386))</f>
        <v/>
      </c>
      <c r="B2386" t="str">
        <f t="shared" si="38"/>
        <v/>
      </c>
      <c r="C2386" t="str">
        <f>IF(ESITI_QUESTIONARI!C2386="","",TRIM(ESITI_QUESTIONARI!C2386))</f>
        <v/>
      </c>
      <c r="D2386" t="str">
        <f>IFERROR(UPPER(TRIM(ESITI_QUESTIONARI!U2386)),"")</f>
        <v/>
      </c>
      <c r="E2386" t="str">
        <f>IFERROR(UPPER(TRIM(ESITI_QUESTIONARI!Y2386)),"")</f>
        <v/>
      </c>
      <c r="F2386" t="str">
        <f>IFERROR(UPPER(TRIM(ESITI_QUESTIONARI!AE2386)),"")</f>
        <v/>
      </c>
      <c r="G2386" t="str">
        <f>IFERROR(UPPER(TRIM(ESITI_QUESTIONARI!AI2386)),"")</f>
        <v/>
      </c>
      <c r="H2386" s="8" t="str">
        <f>IF(C2386="","",IF(ISERROR(AVERAGE(ESITI_QUESTIONARI!N2386:T2386,ESITI_QUESTIONARI!V2386:X2386,ESITI_QUESTIONARI!Z2386:AD2386,ESITI_QUESTIONARI!AF2386:AH2386,ESITI_QUESTIONARI!AJ2386:AL2386,ESITI_QUESTIONARI!AN2386,ESITI_QUESTIONARI!AQ2386)),"NON RISPONDE",AVERAGE(ESITI_QUESTIONARI!N2386:T2386,ESITI_QUESTIONARI!V2386:X2386,ESITI_QUESTIONARI!Z2386:AD2386,ESITI_QUESTIONARI!AF2386:AH2386,ESITI_QUESTIONARI!AJ2386:AL2386,ESITI_QUESTIONARI!AN2386,ESITI_QUESTIONARI!AQ2386)))</f>
        <v/>
      </c>
    </row>
    <row r="2387" spans="1:8">
      <c r="A2387" t="str">
        <f>IF(ESITI_QUESTIONARI!A2387="","",TRIM(ESITI_QUESTIONARI!A2387))</f>
        <v/>
      </c>
      <c r="B2387" t="str">
        <f t="shared" si="38"/>
        <v/>
      </c>
      <c r="C2387" t="str">
        <f>IF(ESITI_QUESTIONARI!C2387="","",TRIM(ESITI_QUESTIONARI!C2387))</f>
        <v/>
      </c>
      <c r="D2387" t="str">
        <f>IFERROR(UPPER(TRIM(ESITI_QUESTIONARI!U2387)),"")</f>
        <v/>
      </c>
      <c r="E2387" t="str">
        <f>IFERROR(UPPER(TRIM(ESITI_QUESTIONARI!Y2387)),"")</f>
        <v/>
      </c>
      <c r="F2387" t="str">
        <f>IFERROR(UPPER(TRIM(ESITI_QUESTIONARI!AE2387)),"")</f>
        <v/>
      </c>
      <c r="G2387" t="str">
        <f>IFERROR(UPPER(TRIM(ESITI_QUESTIONARI!AI2387)),"")</f>
        <v/>
      </c>
      <c r="H2387" s="8" t="str">
        <f>IF(C2387="","",IF(ISERROR(AVERAGE(ESITI_QUESTIONARI!N2387:T2387,ESITI_QUESTIONARI!V2387:X2387,ESITI_QUESTIONARI!Z2387:AD2387,ESITI_QUESTIONARI!AF2387:AH2387,ESITI_QUESTIONARI!AJ2387:AL2387,ESITI_QUESTIONARI!AN2387,ESITI_QUESTIONARI!AQ2387)),"NON RISPONDE",AVERAGE(ESITI_QUESTIONARI!N2387:T2387,ESITI_QUESTIONARI!V2387:X2387,ESITI_QUESTIONARI!Z2387:AD2387,ESITI_QUESTIONARI!AF2387:AH2387,ESITI_QUESTIONARI!AJ2387:AL2387,ESITI_QUESTIONARI!AN2387,ESITI_QUESTIONARI!AQ2387)))</f>
        <v/>
      </c>
    </row>
    <row r="2388" spans="1:8">
      <c r="A2388" t="str">
        <f>IF(ESITI_QUESTIONARI!A2388="","",TRIM(ESITI_QUESTIONARI!A2388))</f>
        <v/>
      </c>
      <c r="B2388" t="str">
        <f t="shared" si="38"/>
        <v/>
      </c>
      <c r="C2388" t="str">
        <f>IF(ESITI_QUESTIONARI!C2388="","",TRIM(ESITI_QUESTIONARI!C2388))</f>
        <v/>
      </c>
      <c r="D2388" t="str">
        <f>IFERROR(UPPER(TRIM(ESITI_QUESTIONARI!U2388)),"")</f>
        <v/>
      </c>
      <c r="E2388" t="str">
        <f>IFERROR(UPPER(TRIM(ESITI_QUESTIONARI!Y2388)),"")</f>
        <v/>
      </c>
      <c r="F2388" t="str">
        <f>IFERROR(UPPER(TRIM(ESITI_QUESTIONARI!AE2388)),"")</f>
        <v/>
      </c>
      <c r="G2388" t="str">
        <f>IFERROR(UPPER(TRIM(ESITI_QUESTIONARI!AI2388)),"")</f>
        <v/>
      </c>
      <c r="H2388" s="8" t="str">
        <f>IF(C2388="","",IF(ISERROR(AVERAGE(ESITI_QUESTIONARI!N2388:T2388,ESITI_QUESTIONARI!V2388:X2388,ESITI_QUESTIONARI!Z2388:AD2388,ESITI_QUESTIONARI!AF2388:AH2388,ESITI_QUESTIONARI!AJ2388:AL2388,ESITI_QUESTIONARI!AN2388,ESITI_QUESTIONARI!AQ2388)),"NON RISPONDE",AVERAGE(ESITI_QUESTIONARI!N2388:T2388,ESITI_QUESTIONARI!V2388:X2388,ESITI_QUESTIONARI!Z2388:AD2388,ESITI_QUESTIONARI!AF2388:AH2388,ESITI_QUESTIONARI!AJ2388:AL2388,ESITI_QUESTIONARI!AN2388,ESITI_QUESTIONARI!AQ2388)))</f>
        <v/>
      </c>
    </row>
    <row r="2389" spans="1:8">
      <c r="A2389" t="str">
        <f>IF(ESITI_QUESTIONARI!A2389="","",TRIM(ESITI_QUESTIONARI!A2389))</f>
        <v/>
      </c>
      <c r="B2389" t="str">
        <f t="shared" si="38"/>
        <v/>
      </c>
      <c r="C2389" t="str">
        <f>IF(ESITI_QUESTIONARI!C2389="","",TRIM(ESITI_QUESTIONARI!C2389))</f>
        <v/>
      </c>
      <c r="D2389" t="str">
        <f>IFERROR(UPPER(TRIM(ESITI_QUESTIONARI!U2389)),"")</f>
        <v/>
      </c>
      <c r="E2389" t="str">
        <f>IFERROR(UPPER(TRIM(ESITI_QUESTIONARI!Y2389)),"")</f>
        <v/>
      </c>
      <c r="F2389" t="str">
        <f>IFERROR(UPPER(TRIM(ESITI_QUESTIONARI!AE2389)),"")</f>
        <v/>
      </c>
      <c r="G2389" t="str">
        <f>IFERROR(UPPER(TRIM(ESITI_QUESTIONARI!AI2389)),"")</f>
        <v/>
      </c>
      <c r="H2389" s="8" t="str">
        <f>IF(C2389="","",IF(ISERROR(AVERAGE(ESITI_QUESTIONARI!N2389:T2389,ESITI_QUESTIONARI!V2389:X2389,ESITI_QUESTIONARI!Z2389:AD2389,ESITI_QUESTIONARI!AF2389:AH2389,ESITI_QUESTIONARI!AJ2389:AL2389,ESITI_QUESTIONARI!AN2389,ESITI_QUESTIONARI!AQ2389)),"NON RISPONDE",AVERAGE(ESITI_QUESTIONARI!N2389:T2389,ESITI_QUESTIONARI!V2389:X2389,ESITI_QUESTIONARI!Z2389:AD2389,ESITI_QUESTIONARI!AF2389:AH2389,ESITI_QUESTIONARI!AJ2389:AL2389,ESITI_QUESTIONARI!AN2389,ESITI_QUESTIONARI!AQ2389)))</f>
        <v/>
      </c>
    </row>
    <row r="2390" spans="1:8">
      <c r="A2390" t="str">
        <f>IF(ESITI_QUESTIONARI!A2390="","",TRIM(ESITI_QUESTIONARI!A2390))</f>
        <v/>
      </c>
      <c r="B2390" t="str">
        <f t="shared" si="38"/>
        <v/>
      </c>
      <c r="C2390" t="str">
        <f>IF(ESITI_QUESTIONARI!C2390="","",TRIM(ESITI_QUESTIONARI!C2390))</f>
        <v/>
      </c>
      <c r="D2390" t="str">
        <f>IFERROR(UPPER(TRIM(ESITI_QUESTIONARI!U2390)),"")</f>
        <v/>
      </c>
      <c r="E2390" t="str">
        <f>IFERROR(UPPER(TRIM(ESITI_QUESTIONARI!Y2390)),"")</f>
        <v/>
      </c>
      <c r="F2390" t="str">
        <f>IFERROR(UPPER(TRIM(ESITI_QUESTIONARI!AE2390)),"")</f>
        <v/>
      </c>
      <c r="G2390" t="str">
        <f>IFERROR(UPPER(TRIM(ESITI_QUESTIONARI!AI2390)),"")</f>
        <v/>
      </c>
      <c r="H2390" s="8" t="str">
        <f>IF(C2390="","",IF(ISERROR(AVERAGE(ESITI_QUESTIONARI!N2390:T2390,ESITI_QUESTIONARI!V2390:X2390,ESITI_QUESTIONARI!Z2390:AD2390,ESITI_QUESTIONARI!AF2390:AH2390,ESITI_QUESTIONARI!AJ2390:AL2390,ESITI_QUESTIONARI!AN2390,ESITI_QUESTIONARI!AQ2390)),"NON RISPONDE",AVERAGE(ESITI_QUESTIONARI!N2390:T2390,ESITI_QUESTIONARI!V2390:X2390,ESITI_QUESTIONARI!Z2390:AD2390,ESITI_QUESTIONARI!AF2390:AH2390,ESITI_QUESTIONARI!AJ2390:AL2390,ESITI_QUESTIONARI!AN2390,ESITI_QUESTIONARI!AQ2390)))</f>
        <v/>
      </c>
    </row>
    <row r="2391" spans="1:8">
      <c r="A2391" t="str">
        <f>IF(ESITI_QUESTIONARI!A2391="","",TRIM(ESITI_QUESTIONARI!A2391))</f>
        <v/>
      </c>
      <c r="B2391" t="str">
        <f t="shared" si="38"/>
        <v/>
      </c>
      <c r="C2391" t="str">
        <f>IF(ESITI_QUESTIONARI!C2391="","",TRIM(ESITI_QUESTIONARI!C2391))</f>
        <v/>
      </c>
      <c r="D2391" t="str">
        <f>IFERROR(UPPER(TRIM(ESITI_QUESTIONARI!U2391)),"")</f>
        <v/>
      </c>
      <c r="E2391" t="str">
        <f>IFERROR(UPPER(TRIM(ESITI_QUESTIONARI!Y2391)),"")</f>
        <v/>
      </c>
      <c r="F2391" t="str">
        <f>IFERROR(UPPER(TRIM(ESITI_QUESTIONARI!AE2391)),"")</f>
        <v/>
      </c>
      <c r="G2391" t="str">
        <f>IFERROR(UPPER(TRIM(ESITI_QUESTIONARI!AI2391)),"")</f>
        <v/>
      </c>
      <c r="H2391" s="8" t="str">
        <f>IF(C2391="","",IF(ISERROR(AVERAGE(ESITI_QUESTIONARI!N2391:T2391,ESITI_QUESTIONARI!V2391:X2391,ESITI_QUESTIONARI!Z2391:AD2391,ESITI_QUESTIONARI!AF2391:AH2391,ESITI_QUESTIONARI!AJ2391:AL2391,ESITI_QUESTIONARI!AN2391,ESITI_QUESTIONARI!AQ2391)),"NON RISPONDE",AVERAGE(ESITI_QUESTIONARI!N2391:T2391,ESITI_QUESTIONARI!V2391:X2391,ESITI_QUESTIONARI!Z2391:AD2391,ESITI_QUESTIONARI!AF2391:AH2391,ESITI_QUESTIONARI!AJ2391:AL2391,ESITI_QUESTIONARI!AN2391,ESITI_QUESTIONARI!AQ2391)))</f>
        <v/>
      </c>
    </row>
    <row r="2392" spans="1:8">
      <c r="A2392" t="str">
        <f>IF(ESITI_QUESTIONARI!A2392="","",TRIM(ESITI_QUESTIONARI!A2392))</f>
        <v/>
      </c>
      <c r="B2392" t="str">
        <f t="shared" si="38"/>
        <v/>
      </c>
      <c r="C2392" t="str">
        <f>IF(ESITI_QUESTIONARI!C2392="","",TRIM(ESITI_QUESTIONARI!C2392))</f>
        <v/>
      </c>
      <c r="D2392" t="str">
        <f>IFERROR(UPPER(TRIM(ESITI_QUESTIONARI!U2392)),"")</f>
        <v/>
      </c>
      <c r="E2392" t="str">
        <f>IFERROR(UPPER(TRIM(ESITI_QUESTIONARI!Y2392)),"")</f>
        <v/>
      </c>
      <c r="F2392" t="str">
        <f>IFERROR(UPPER(TRIM(ESITI_QUESTIONARI!AE2392)),"")</f>
        <v/>
      </c>
      <c r="G2392" t="str">
        <f>IFERROR(UPPER(TRIM(ESITI_QUESTIONARI!AI2392)),"")</f>
        <v/>
      </c>
      <c r="H2392" s="8" t="str">
        <f>IF(C2392="","",IF(ISERROR(AVERAGE(ESITI_QUESTIONARI!N2392:T2392,ESITI_QUESTIONARI!V2392:X2392,ESITI_QUESTIONARI!Z2392:AD2392,ESITI_QUESTIONARI!AF2392:AH2392,ESITI_QUESTIONARI!AJ2392:AL2392,ESITI_QUESTIONARI!AN2392,ESITI_QUESTIONARI!AQ2392)),"NON RISPONDE",AVERAGE(ESITI_QUESTIONARI!N2392:T2392,ESITI_QUESTIONARI!V2392:X2392,ESITI_QUESTIONARI!Z2392:AD2392,ESITI_QUESTIONARI!AF2392:AH2392,ESITI_QUESTIONARI!AJ2392:AL2392,ESITI_QUESTIONARI!AN2392,ESITI_QUESTIONARI!AQ2392)))</f>
        <v/>
      </c>
    </row>
    <row r="2393" spans="1:8">
      <c r="A2393" t="str">
        <f>IF(ESITI_QUESTIONARI!A2393="","",TRIM(ESITI_QUESTIONARI!A2393))</f>
        <v/>
      </c>
      <c r="B2393" t="str">
        <f t="shared" si="38"/>
        <v/>
      </c>
      <c r="C2393" t="str">
        <f>IF(ESITI_QUESTIONARI!C2393="","",TRIM(ESITI_QUESTIONARI!C2393))</f>
        <v/>
      </c>
      <c r="D2393" t="str">
        <f>IFERROR(UPPER(TRIM(ESITI_QUESTIONARI!U2393)),"")</f>
        <v/>
      </c>
      <c r="E2393" t="str">
        <f>IFERROR(UPPER(TRIM(ESITI_QUESTIONARI!Y2393)),"")</f>
        <v/>
      </c>
      <c r="F2393" t="str">
        <f>IFERROR(UPPER(TRIM(ESITI_QUESTIONARI!AE2393)),"")</f>
        <v/>
      </c>
      <c r="G2393" t="str">
        <f>IFERROR(UPPER(TRIM(ESITI_QUESTIONARI!AI2393)),"")</f>
        <v/>
      </c>
      <c r="H2393" s="8" t="str">
        <f>IF(C2393="","",IF(ISERROR(AVERAGE(ESITI_QUESTIONARI!N2393:T2393,ESITI_QUESTIONARI!V2393:X2393,ESITI_QUESTIONARI!Z2393:AD2393,ESITI_QUESTIONARI!AF2393:AH2393,ESITI_QUESTIONARI!AJ2393:AL2393,ESITI_QUESTIONARI!AN2393,ESITI_QUESTIONARI!AQ2393)),"NON RISPONDE",AVERAGE(ESITI_QUESTIONARI!N2393:T2393,ESITI_QUESTIONARI!V2393:X2393,ESITI_QUESTIONARI!Z2393:AD2393,ESITI_QUESTIONARI!AF2393:AH2393,ESITI_QUESTIONARI!AJ2393:AL2393,ESITI_QUESTIONARI!AN2393,ESITI_QUESTIONARI!AQ2393)))</f>
        <v/>
      </c>
    </row>
    <row r="2394" spans="1:8">
      <c r="A2394" t="str">
        <f>IF(ESITI_QUESTIONARI!A2394="","",TRIM(ESITI_QUESTIONARI!A2394))</f>
        <v/>
      </c>
      <c r="B2394" t="str">
        <f t="shared" si="38"/>
        <v/>
      </c>
      <c r="C2394" t="str">
        <f>IF(ESITI_QUESTIONARI!C2394="","",TRIM(ESITI_QUESTIONARI!C2394))</f>
        <v/>
      </c>
      <c r="D2394" t="str">
        <f>IFERROR(UPPER(TRIM(ESITI_QUESTIONARI!U2394)),"")</f>
        <v/>
      </c>
      <c r="E2394" t="str">
        <f>IFERROR(UPPER(TRIM(ESITI_QUESTIONARI!Y2394)),"")</f>
        <v/>
      </c>
      <c r="F2394" t="str">
        <f>IFERROR(UPPER(TRIM(ESITI_QUESTIONARI!AE2394)),"")</f>
        <v/>
      </c>
      <c r="G2394" t="str">
        <f>IFERROR(UPPER(TRIM(ESITI_QUESTIONARI!AI2394)),"")</f>
        <v/>
      </c>
      <c r="H2394" s="8" t="str">
        <f>IF(C2394="","",IF(ISERROR(AVERAGE(ESITI_QUESTIONARI!N2394:T2394,ESITI_QUESTIONARI!V2394:X2394,ESITI_QUESTIONARI!Z2394:AD2394,ESITI_QUESTIONARI!AF2394:AH2394,ESITI_QUESTIONARI!AJ2394:AL2394,ESITI_QUESTIONARI!AN2394,ESITI_QUESTIONARI!AQ2394)),"NON RISPONDE",AVERAGE(ESITI_QUESTIONARI!N2394:T2394,ESITI_QUESTIONARI!V2394:X2394,ESITI_QUESTIONARI!Z2394:AD2394,ESITI_QUESTIONARI!AF2394:AH2394,ESITI_QUESTIONARI!AJ2394:AL2394,ESITI_QUESTIONARI!AN2394,ESITI_QUESTIONARI!AQ2394)))</f>
        <v/>
      </c>
    </row>
    <row r="2395" spans="1:8">
      <c r="A2395" t="str">
        <f>IF(ESITI_QUESTIONARI!A2395="","",TRIM(ESITI_QUESTIONARI!A2395))</f>
        <v/>
      </c>
      <c r="B2395" t="str">
        <f t="shared" si="38"/>
        <v/>
      </c>
      <c r="C2395" t="str">
        <f>IF(ESITI_QUESTIONARI!C2395="","",TRIM(ESITI_QUESTIONARI!C2395))</f>
        <v/>
      </c>
      <c r="D2395" t="str">
        <f>IFERROR(UPPER(TRIM(ESITI_QUESTIONARI!U2395)),"")</f>
        <v/>
      </c>
      <c r="E2395" t="str">
        <f>IFERROR(UPPER(TRIM(ESITI_QUESTIONARI!Y2395)),"")</f>
        <v/>
      </c>
      <c r="F2395" t="str">
        <f>IFERROR(UPPER(TRIM(ESITI_QUESTIONARI!AE2395)),"")</f>
        <v/>
      </c>
      <c r="G2395" t="str">
        <f>IFERROR(UPPER(TRIM(ESITI_QUESTIONARI!AI2395)),"")</f>
        <v/>
      </c>
      <c r="H2395" s="8" t="str">
        <f>IF(C2395="","",IF(ISERROR(AVERAGE(ESITI_QUESTIONARI!N2395:T2395,ESITI_QUESTIONARI!V2395:X2395,ESITI_QUESTIONARI!Z2395:AD2395,ESITI_QUESTIONARI!AF2395:AH2395,ESITI_QUESTIONARI!AJ2395:AL2395,ESITI_QUESTIONARI!AN2395,ESITI_QUESTIONARI!AQ2395)),"NON RISPONDE",AVERAGE(ESITI_QUESTIONARI!N2395:T2395,ESITI_QUESTIONARI!V2395:X2395,ESITI_QUESTIONARI!Z2395:AD2395,ESITI_QUESTIONARI!AF2395:AH2395,ESITI_QUESTIONARI!AJ2395:AL2395,ESITI_QUESTIONARI!AN2395,ESITI_QUESTIONARI!AQ2395)))</f>
        <v/>
      </c>
    </row>
    <row r="2396" spans="1:8">
      <c r="A2396" t="str">
        <f>IF(ESITI_QUESTIONARI!A2396="","",TRIM(ESITI_QUESTIONARI!A2396))</f>
        <v/>
      </c>
      <c r="B2396" t="str">
        <f t="shared" si="38"/>
        <v/>
      </c>
      <c r="C2396" t="str">
        <f>IF(ESITI_QUESTIONARI!C2396="","",TRIM(ESITI_QUESTIONARI!C2396))</f>
        <v/>
      </c>
      <c r="D2396" t="str">
        <f>IFERROR(UPPER(TRIM(ESITI_QUESTIONARI!U2396)),"")</f>
        <v/>
      </c>
      <c r="E2396" t="str">
        <f>IFERROR(UPPER(TRIM(ESITI_QUESTIONARI!Y2396)),"")</f>
        <v/>
      </c>
      <c r="F2396" t="str">
        <f>IFERROR(UPPER(TRIM(ESITI_QUESTIONARI!AE2396)),"")</f>
        <v/>
      </c>
      <c r="G2396" t="str">
        <f>IFERROR(UPPER(TRIM(ESITI_QUESTIONARI!AI2396)),"")</f>
        <v/>
      </c>
      <c r="H2396" s="8" t="str">
        <f>IF(C2396="","",IF(ISERROR(AVERAGE(ESITI_QUESTIONARI!N2396:T2396,ESITI_QUESTIONARI!V2396:X2396,ESITI_QUESTIONARI!Z2396:AD2396,ESITI_QUESTIONARI!AF2396:AH2396,ESITI_QUESTIONARI!AJ2396:AL2396,ESITI_QUESTIONARI!AN2396,ESITI_QUESTIONARI!AQ2396)),"NON RISPONDE",AVERAGE(ESITI_QUESTIONARI!N2396:T2396,ESITI_QUESTIONARI!V2396:X2396,ESITI_QUESTIONARI!Z2396:AD2396,ESITI_QUESTIONARI!AF2396:AH2396,ESITI_QUESTIONARI!AJ2396:AL2396,ESITI_QUESTIONARI!AN2396,ESITI_QUESTIONARI!AQ2396)))</f>
        <v/>
      </c>
    </row>
    <row r="2397" spans="1:8">
      <c r="A2397" t="str">
        <f>IF(ESITI_QUESTIONARI!A2397="","",TRIM(ESITI_QUESTIONARI!A2397))</f>
        <v/>
      </c>
      <c r="B2397" t="str">
        <f t="shared" si="38"/>
        <v/>
      </c>
      <c r="C2397" t="str">
        <f>IF(ESITI_QUESTIONARI!C2397="","",TRIM(ESITI_QUESTIONARI!C2397))</f>
        <v/>
      </c>
      <c r="D2397" t="str">
        <f>IFERROR(UPPER(TRIM(ESITI_QUESTIONARI!U2397)),"")</f>
        <v/>
      </c>
      <c r="E2397" t="str">
        <f>IFERROR(UPPER(TRIM(ESITI_QUESTIONARI!Y2397)),"")</f>
        <v/>
      </c>
      <c r="F2397" t="str">
        <f>IFERROR(UPPER(TRIM(ESITI_QUESTIONARI!AE2397)),"")</f>
        <v/>
      </c>
      <c r="G2397" t="str">
        <f>IFERROR(UPPER(TRIM(ESITI_QUESTIONARI!AI2397)),"")</f>
        <v/>
      </c>
      <c r="H2397" s="8" t="str">
        <f>IF(C2397="","",IF(ISERROR(AVERAGE(ESITI_QUESTIONARI!N2397:T2397,ESITI_QUESTIONARI!V2397:X2397,ESITI_QUESTIONARI!Z2397:AD2397,ESITI_QUESTIONARI!AF2397:AH2397,ESITI_QUESTIONARI!AJ2397:AL2397,ESITI_QUESTIONARI!AN2397,ESITI_QUESTIONARI!AQ2397)),"NON RISPONDE",AVERAGE(ESITI_QUESTIONARI!N2397:T2397,ESITI_QUESTIONARI!V2397:X2397,ESITI_QUESTIONARI!Z2397:AD2397,ESITI_QUESTIONARI!AF2397:AH2397,ESITI_QUESTIONARI!AJ2397:AL2397,ESITI_QUESTIONARI!AN2397,ESITI_QUESTIONARI!AQ2397)))</f>
        <v/>
      </c>
    </row>
    <row r="2398" spans="1:8">
      <c r="A2398" t="str">
        <f>IF(ESITI_QUESTIONARI!A2398="","",TRIM(ESITI_QUESTIONARI!A2398))</f>
        <v/>
      </c>
      <c r="B2398" t="str">
        <f t="shared" si="38"/>
        <v/>
      </c>
      <c r="C2398" t="str">
        <f>IF(ESITI_QUESTIONARI!C2398="","",TRIM(ESITI_QUESTIONARI!C2398))</f>
        <v/>
      </c>
      <c r="D2398" t="str">
        <f>IFERROR(UPPER(TRIM(ESITI_QUESTIONARI!U2398)),"")</f>
        <v/>
      </c>
      <c r="E2398" t="str">
        <f>IFERROR(UPPER(TRIM(ESITI_QUESTIONARI!Y2398)),"")</f>
        <v/>
      </c>
      <c r="F2398" t="str">
        <f>IFERROR(UPPER(TRIM(ESITI_QUESTIONARI!AE2398)),"")</f>
        <v/>
      </c>
      <c r="G2398" t="str">
        <f>IFERROR(UPPER(TRIM(ESITI_QUESTIONARI!AI2398)),"")</f>
        <v/>
      </c>
      <c r="H2398" s="8" t="str">
        <f>IF(C2398="","",IF(ISERROR(AVERAGE(ESITI_QUESTIONARI!N2398:T2398,ESITI_QUESTIONARI!V2398:X2398,ESITI_QUESTIONARI!Z2398:AD2398,ESITI_QUESTIONARI!AF2398:AH2398,ESITI_QUESTIONARI!AJ2398:AL2398,ESITI_QUESTIONARI!AN2398,ESITI_QUESTIONARI!AQ2398)),"NON RISPONDE",AVERAGE(ESITI_QUESTIONARI!N2398:T2398,ESITI_QUESTIONARI!V2398:X2398,ESITI_QUESTIONARI!Z2398:AD2398,ESITI_QUESTIONARI!AF2398:AH2398,ESITI_QUESTIONARI!AJ2398:AL2398,ESITI_QUESTIONARI!AN2398,ESITI_QUESTIONARI!AQ2398)))</f>
        <v/>
      </c>
    </row>
    <row r="2399" spans="1:8">
      <c r="A2399" t="str">
        <f>IF(ESITI_QUESTIONARI!A2399="","",TRIM(ESITI_QUESTIONARI!A2399))</f>
        <v/>
      </c>
      <c r="B2399" t="str">
        <f t="shared" si="38"/>
        <v/>
      </c>
      <c r="C2399" t="str">
        <f>IF(ESITI_QUESTIONARI!C2399="","",TRIM(ESITI_QUESTIONARI!C2399))</f>
        <v/>
      </c>
      <c r="D2399" t="str">
        <f>IFERROR(UPPER(TRIM(ESITI_QUESTIONARI!U2399)),"")</f>
        <v/>
      </c>
      <c r="E2399" t="str">
        <f>IFERROR(UPPER(TRIM(ESITI_QUESTIONARI!Y2399)),"")</f>
        <v/>
      </c>
      <c r="F2399" t="str">
        <f>IFERROR(UPPER(TRIM(ESITI_QUESTIONARI!AE2399)),"")</f>
        <v/>
      </c>
      <c r="G2399" t="str">
        <f>IFERROR(UPPER(TRIM(ESITI_QUESTIONARI!AI2399)),"")</f>
        <v/>
      </c>
      <c r="H2399" s="8" t="str">
        <f>IF(C2399="","",IF(ISERROR(AVERAGE(ESITI_QUESTIONARI!N2399:T2399,ESITI_QUESTIONARI!V2399:X2399,ESITI_QUESTIONARI!Z2399:AD2399,ESITI_QUESTIONARI!AF2399:AH2399,ESITI_QUESTIONARI!AJ2399:AL2399,ESITI_QUESTIONARI!AN2399,ESITI_QUESTIONARI!AQ2399)),"NON RISPONDE",AVERAGE(ESITI_QUESTIONARI!N2399:T2399,ESITI_QUESTIONARI!V2399:X2399,ESITI_QUESTIONARI!Z2399:AD2399,ESITI_QUESTIONARI!AF2399:AH2399,ESITI_QUESTIONARI!AJ2399:AL2399,ESITI_QUESTIONARI!AN2399,ESITI_QUESTIONARI!AQ2399)))</f>
        <v/>
      </c>
    </row>
    <row r="2400" spans="1:8">
      <c r="A2400" t="str">
        <f>IF(ESITI_QUESTIONARI!A2400="","",TRIM(ESITI_QUESTIONARI!A2400))</f>
        <v/>
      </c>
      <c r="B2400" t="str">
        <f t="shared" si="38"/>
        <v/>
      </c>
      <c r="C2400" t="str">
        <f>IF(ESITI_QUESTIONARI!C2400="","",TRIM(ESITI_QUESTIONARI!C2400))</f>
        <v/>
      </c>
      <c r="D2400" t="str">
        <f>IFERROR(UPPER(TRIM(ESITI_QUESTIONARI!U2400)),"")</f>
        <v/>
      </c>
      <c r="E2400" t="str">
        <f>IFERROR(UPPER(TRIM(ESITI_QUESTIONARI!Y2400)),"")</f>
        <v/>
      </c>
      <c r="F2400" t="str">
        <f>IFERROR(UPPER(TRIM(ESITI_QUESTIONARI!AE2400)),"")</f>
        <v/>
      </c>
      <c r="G2400" t="str">
        <f>IFERROR(UPPER(TRIM(ESITI_QUESTIONARI!AI2400)),"")</f>
        <v/>
      </c>
      <c r="H2400" s="8" t="str">
        <f>IF(C2400="","",IF(ISERROR(AVERAGE(ESITI_QUESTIONARI!N2400:T2400,ESITI_QUESTIONARI!V2400:X2400,ESITI_QUESTIONARI!Z2400:AD2400,ESITI_QUESTIONARI!AF2400:AH2400,ESITI_QUESTIONARI!AJ2400:AL2400,ESITI_QUESTIONARI!AN2400,ESITI_QUESTIONARI!AQ2400)),"NON RISPONDE",AVERAGE(ESITI_QUESTIONARI!N2400:T2400,ESITI_QUESTIONARI!V2400:X2400,ESITI_QUESTIONARI!Z2400:AD2400,ESITI_QUESTIONARI!AF2400:AH2400,ESITI_QUESTIONARI!AJ2400:AL2400,ESITI_QUESTIONARI!AN2400,ESITI_QUESTIONARI!AQ2400)))</f>
        <v/>
      </c>
    </row>
    <row r="2401" spans="1:8">
      <c r="A2401" t="str">
        <f>IF(ESITI_QUESTIONARI!A2401="","",TRIM(ESITI_QUESTIONARI!A2401))</f>
        <v/>
      </c>
      <c r="B2401" t="str">
        <f t="shared" si="38"/>
        <v/>
      </c>
      <c r="C2401" t="str">
        <f>IF(ESITI_QUESTIONARI!C2401="","",TRIM(ESITI_QUESTIONARI!C2401))</f>
        <v/>
      </c>
      <c r="D2401" t="str">
        <f>IFERROR(UPPER(TRIM(ESITI_QUESTIONARI!U2401)),"")</f>
        <v/>
      </c>
      <c r="E2401" t="str">
        <f>IFERROR(UPPER(TRIM(ESITI_QUESTIONARI!Y2401)),"")</f>
        <v/>
      </c>
      <c r="F2401" t="str">
        <f>IFERROR(UPPER(TRIM(ESITI_QUESTIONARI!AE2401)),"")</f>
        <v/>
      </c>
      <c r="G2401" t="str">
        <f>IFERROR(UPPER(TRIM(ESITI_QUESTIONARI!AI2401)),"")</f>
        <v/>
      </c>
      <c r="H2401" s="8" t="str">
        <f>IF(C2401="","",IF(ISERROR(AVERAGE(ESITI_QUESTIONARI!N2401:T2401,ESITI_QUESTIONARI!V2401:X2401,ESITI_QUESTIONARI!Z2401:AD2401,ESITI_QUESTIONARI!AF2401:AH2401,ESITI_QUESTIONARI!AJ2401:AL2401,ESITI_QUESTIONARI!AN2401,ESITI_QUESTIONARI!AQ2401)),"NON RISPONDE",AVERAGE(ESITI_QUESTIONARI!N2401:T2401,ESITI_QUESTIONARI!V2401:X2401,ESITI_QUESTIONARI!Z2401:AD2401,ESITI_QUESTIONARI!AF2401:AH2401,ESITI_QUESTIONARI!AJ2401:AL2401,ESITI_QUESTIONARI!AN2401,ESITI_QUESTIONARI!AQ2401)))</f>
        <v/>
      </c>
    </row>
    <row r="2402" spans="1:8">
      <c r="A2402" t="str">
        <f>IF(ESITI_QUESTIONARI!A2402="","",TRIM(ESITI_QUESTIONARI!A2402))</f>
        <v/>
      </c>
      <c r="B2402" t="str">
        <f t="shared" si="38"/>
        <v/>
      </c>
      <c r="C2402" t="str">
        <f>IF(ESITI_QUESTIONARI!C2402="","",TRIM(ESITI_QUESTIONARI!C2402))</f>
        <v/>
      </c>
      <c r="D2402" t="str">
        <f>IFERROR(UPPER(TRIM(ESITI_QUESTIONARI!U2402)),"")</f>
        <v/>
      </c>
      <c r="E2402" t="str">
        <f>IFERROR(UPPER(TRIM(ESITI_QUESTIONARI!Y2402)),"")</f>
        <v/>
      </c>
      <c r="F2402" t="str">
        <f>IFERROR(UPPER(TRIM(ESITI_QUESTIONARI!AE2402)),"")</f>
        <v/>
      </c>
      <c r="G2402" t="str">
        <f>IFERROR(UPPER(TRIM(ESITI_QUESTIONARI!AI2402)),"")</f>
        <v/>
      </c>
      <c r="H2402" s="8" t="str">
        <f>IF(C2402="","",IF(ISERROR(AVERAGE(ESITI_QUESTIONARI!N2402:T2402,ESITI_QUESTIONARI!V2402:X2402,ESITI_QUESTIONARI!Z2402:AD2402,ESITI_QUESTIONARI!AF2402:AH2402,ESITI_QUESTIONARI!AJ2402:AL2402,ESITI_QUESTIONARI!AN2402,ESITI_QUESTIONARI!AQ2402)),"NON RISPONDE",AVERAGE(ESITI_QUESTIONARI!N2402:T2402,ESITI_QUESTIONARI!V2402:X2402,ESITI_QUESTIONARI!Z2402:AD2402,ESITI_QUESTIONARI!AF2402:AH2402,ESITI_QUESTIONARI!AJ2402:AL2402,ESITI_QUESTIONARI!AN2402,ESITI_QUESTIONARI!AQ2402)))</f>
        <v/>
      </c>
    </row>
    <row r="2403" spans="1:8">
      <c r="A2403" t="str">
        <f>IF(ESITI_QUESTIONARI!A2403="","",TRIM(ESITI_QUESTIONARI!A2403))</f>
        <v/>
      </c>
      <c r="B2403" t="str">
        <f t="shared" si="38"/>
        <v/>
      </c>
      <c r="C2403" t="str">
        <f>IF(ESITI_QUESTIONARI!C2403="","",TRIM(ESITI_QUESTIONARI!C2403))</f>
        <v/>
      </c>
      <c r="D2403" t="str">
        <f>IFERROR(UPPER(TRIM(ESITI_QUESTIONARI!U2403)),"")</f>
        <v/>
      </c>
      <c r="E2403" t="str">
        <f>IFERROR(UPPER(TRIM(ESITI_QUESTIONARI!Y2403)),"")</f>
        <v/>
      </c>
      <c r="F2403" t="str">
        <f>IFERROR(UPPER(TRIM(ESITI_QUESTIONARI!AE2403)),"")</f>
        <v/>
      </c>
      <c r="G2403" t="str">
        <f>IFERROR(UPPER(TRIM(ESITI_QUESTIONARI!AI2403)),"")</f>
        <v/>
      </c>
      <c r="H2403" s="8" t="str">
        <f>IF(C2403="","",IF(ISERROR(AVERAGE(ESITI_QUESTIONARI!N2403:T2403,ESITI_QUESTIONARI!V2403:X2403,ESITI_QUESTIONARI!Z2403:AD2403,ESITI_QUESTIONARI!AF2403:AH2403,ESITI_QUESTIONARI!AJ2403:AL2403,ESITI_QUESTIONARI!AN2403,ESITI_QUESTIONARI!AQ2403)),"NON RISPONDE",AVERAGE(ESITI_QUESTIONARI!N2403:T2403,ESITI_QUESTIONARI!V2403:X2403,ESITI_QUESTIONARI!Z2403:AD2403,ESITI_QUESTIONARI!AF2403:AH2403,ESITI_QUESTIONARI!AJ2403:AL2403,ESITI_QUESTIONARI!AN2403,ESITI_QUESTIONARI!AQ2403)))</f>
        <v/>
      </c>
    </row>
    <row r="2404" spans="1:8">
      <c r="A2404" t="str">
        <f>IF(ESITI_QUESTIONARI!A2404="","",TRIM(ESITI_QUESTIONARI!A2404))</f>
        <v/>
      </c>
      <c r="B2404" t="str">
        <f t="shared" si="38"/>
        <v/>
      </c>
      <c r="C2404" t="str">
        <f>IF(ESITI_QUESTIONARI!C2404="","",TRIM(ESITI_QUESTIONARI!C2404))</f>
        <v/>
      </c>
      <c r="D2404" t="str">
        <f>IFERROR(UPPER(TRIM(ESITI_QUESTIONARI!U2404)),"")</f>
        <v/>
      </c>
      <c r="E2404" t="str">
        <f>IFERROR(UPPER(TRIM(ESITI_QUESTIONARI!Y2404)),"")</f>
        <v/>
      </c>
      <c r="F2404" t="str">
        <f>IFERROR(UPPER(TRIM(ESITI_QUESTIONARI!AE2404)),"")</f>
        <v/>
      </c>
      <c r="G2404" t="str">
        <f>IFERROR(UPPER(TRIM(ESITI_QUESTIONARI!AI2404)),"")</f>
        <v/>
      </c>
      <c r="H2404" s="8" t="str">
        <f>IF(C2404="","",IF(ISERROR(AVERAGE(ESITI_QUESTIONARI!N2404:T2404,ESITI_QUESTIONARI!V2404:X2404,ESITI_QUESTIONARI!Z2404:AD2404,ESITI_QUESTIONARI!AF2404:AH2404,ESITI_QUESTIONARI!AJ2404:AL2404,ESITI_QUESTIONARI!AN2404,ESITI_QUESTIONARI!AQ2404)),"NON RISPONDE",AVERAGE(ESITI_QUESTIONARI!N2404:T2404,ESITI_QUESTIONARI!V2404:X2404,ESITI_QUESTIONARI!Z2404:AD2404,ESITI_QUESTIONARI!AF2404:AH2404,ESITI_QUESTIONARI!AJ2404:AL2404,ESITI_QUESTIONARI!AN2404,ESITI_QUESTIONARI!AQ2404)))</f>
        <v/>
      </c>
    </row>
    <row r="2405" spans="1:8">
      <c r="A2405" t="str">
        <f>IF(ESITI_QUESTIONARI!A2405="","",TRIM(ESITI_QUESTIONARI!A2405))</f>
        <v/>
      </c>
      <c r="B2405" t="str">
        <f t="shared" si="38"/>
        <v/>
      </c>
      <c r="C2405" t="str">
        <f>IF(ESITI_QUESTIONARI!C2405="","",TRIM(ESITI_QUESTIONARI!C2405))</f>
        <v/>
      </c>
      <c r="D2405" t="str">
        <f>IFERROR(UPPER(TRIM(ESITI_QUESTIONARI!U2405)),"")</f>
        <v/>
      </c>
      <c r="E2405" t="str">
        <f>IFERROR(UPPER(TRIM(ESITI_QUESTIONARI!Y2405)),"")</f>
        <v/>
      </c>
      <c r="F2405" t="str">
        <f>IFERROR(UPPER(TRIM(ESITI_QUESTIONARI!AE2405)),"")</f>
        <v/>
      </c>
      <c r="G2405" t="str">
        <f>IFERROR(UPPER(TRIM(ESITI_QUESTIONARI!AI2405)),"")</f>
        <v/>
      </c>
      <c r="H2405" s="8" t="str">
        <f>IF(C2405="","",IF(ISERROR(AVERAGE(ESITI_QUESTIONARI!N2405:T2405,ESITI_QUESTIONARI!V2405:X2405,ESITI_QUESTIONARI!Z2405:AD2405,ESITI_QUESTIONARI!AF2405:AH2405,ESITI_QUESTIONARI!AJ2405:AL2405,ESITI_QUESTIONARI!AN2405,ESITI_QUESTIONARI!AQ2405)),"NON RISPONDE",AVERAGE(ESITI_QUESTIONARI!N2405:T2405,ESITI_QUESTIONARI!V2405:X2405,ESITI_QUESTIONARI!Z2405:AD2405,ESITI_QUESTIONARI!AF2405:AH2405,ESITI_QUESTIONARI!AJ2405:AL2405,ESITI_QUESTIONARI!AN2405,ESITI_QUESTIONARI!AQ2405)))</f>
        <v/>
      </c>
    </row>
    <row r="2406" spans="1:8">
      <c r="A2406" t="str">
        <f>IF(ESITI_QUESTIONARI!A2406="","",TRIM(ESITI_QUESTIONARI!A2406))</f>
        <v/>
      </c>
      <c r="B2406" t="str">
        <f t="shared" si="38"/>
        <v/>
      </c>
      <c r="C2406" t="str">
        <f>IF(ESITI_QUESTIONARI!C2406="","",TRIM(ESITI_QUESTIONARI!C2406))</f>
        <v/>
      </c>
      <c r="D2406" t="str">
        <f>IFERROR(UPPER(TRIM(ESITI_QUESTIONARI!U2406)),"")</f>
        <v/>
      </c>
      <c r="E2406" t="str">
        <f>IFERROR(UPPER(TRIM(ESITI_QUESTIONARI!Y2406)),"")</f>
        <v/>
      </c>
      <c r="F2406" t="str">
        <f>IFERROR(UPPER(TRIM(ESITI_QUESTIONARI!AE2406)),"")</f>
        <v/>
      </c>
      <c r="G2406" t="str">
        <f>IFERROR(UPPER(TRIM(ESITI_QUESTIONARI!AI2406)),"")</f>
        <v/>
      </c>
      <c r="H2406" s="8" t="str">
        <f>IF(C2406="","",IF(ISERROR(AVERAGE(ESITI_QUESTIONARI!N2406:T2406,ESITI_QUESTIONARI!V2406:X2406,ESITI_QUESTIONARI!Z2406:AD2406,ESITI_QUESTIONARI!AF2406:AH2406,ESITI_QUESTIONARI!AJ2406:AL2406,ESITI_QUESTIONARI!AN2406,ESITI_QUESTIONARI!AQ2406)),"NON RISPONDE",AVERAGE(ESITI_QUESTIONARI!N2406:T2406,ESITI_QUESTIONARI!V2406:X2406,ESITI_QUESTIONARI!Z2406:AD2406,ESITI_QUESTIONARI!AF2406:AH2406,ESITI_QUESTIONARI!AJ2406:AL2406,ESITI_QUESTIONARI!AN2406,ESITI_QUESTIONARI!AQ2406)))</f>
        <v/>
      </c>
    </row>
    <row r="2407" spans="1:8">
      <c r="A2407" t="str">
        <f>IF(ESITI_QUESTIONARI!A2407="","",TRIM(ESITI_QUESTIONARI!A2407))</f>
        <v/>
      </c>
      <c r="B2407" t="str">
        <f t="shared" si="38"/>
        <v/>
      </c>
      <c r="C2407" t="str">
        <f>IF(ESITI_QUESTIONARI!C2407="","",TRIM(ESITI_QUESTIONARI!C2407))</f>
        <v/>
      </c>
      <c r="D2407" t="str">
        <f>IFERROR(UPPER(TRIM(ESITI_QUESTIONARI!U2407)),"")</f>
        <v/>
      </c>
      <c r="E2407" t="str">
        <f>IFERROR(UPPER(TRIM(ESITI_QUESTIONARI!Y2407)),"")</f>
        <v/>
      </c>
      <c r="F2407" t="str">
        <f>IFERROR(UPPER(TRIM(ESITI_QUESTIONARI!AE2407)),"")</f>
        <v/>
      </c>
      <c r="G2407" t="str">
        <f>IFERROR(UPPER(TRIM(ESITI_QUESTIONARI!AI2407)),"")</f>
        <v/>
      </c>
      <c r="H2407" s="8" t="str">
        <f>IF(C2407="","",IF(ISERROR(AVERAGE(ESITI_QUESTIONARI!N2407:T2407,ESITI_QUESTIONARI!V2407:X2407,ESITI_QUESTIONARI!Z2407:AD2407,ESITI_QUESTIONARI!AF2407:AH2407,ESITI_QUESTIONARI!AJ2407:AL2407,ESITI_QUESTIONARI!AN2407,ESITI_QUESTIONARI!AQ2407)),"NON RISPONDE",AVERAGE(ESITI_QUESTIONARI!N2407:T2407,ESITI_QUESTIONARI!V2407:X2407,ESITI_QUESTIONARI!Z2407:AD2407,ESITI_QUESTIONARI!AF2407:AH2407,ESITI_QUESTIONARI!AJ2407:AL2407,ESITI_QUESTIONARI!AN2407,ESITI_QUESTIONARI!AQ2407)))</f>
        <v/>
      </c>
    </row>
    <row r="2408" spans="1:8">
      <c r="A2408" t="str">
        <f>IF(ESITI_QUESTIONARI!A2408="","",TRIM(ESITI_QUESTIONARI!A2408))</f>
        <v/>
      </c>
      <c r="B2408" t="str">
        <f t="shared" si="38"/>
        <v/>
      </c>
      <c r="C2408" t="str">
        <f>IF(ESITI_QUESTIONARI!C2408="","",TRIM(ESITI_QUESTIONARI!C2408))</f>
        <v/>
      </c>
      <c r="D2408" t="str">
        <f>IFERROR(UPPER(TRIM(ESITI_QUESTIONARI!U2408)),"")</f>
        <v/>
      </c>
      <c r="E2408" t="str">
        <f>IFERROR(UPPER(TRIM(ESITI_QUESTIONARI!Y2408)),"")</f>
        <v/>
      </c>
      <c r="F2408" t="str">
        <f>IFERROR(UPPER(TRIM(ESITI_QUESTIONARI!AE2408)),"")</f>
        <v/>
      </c>
      <c r="G2408" t="str">
        <f>IFERROR(UPPER(TRIM(ESITI_QUESTIONARI!AI2408)),"")</f>
        <v/>
      </c>
      <c r="H2408" s="8" t="str">
        <f>IF(C2408="","",IF(ISERROR(AVERAGE(ESITI_QUESTIONARI!N2408:T2408,ESITI_QUESTIONARI!V2408:X2408,ESITI_QUESTIONARI!Z2408:AD2408,ESITI_QUESTIONARI!AF2408:AH2408,ESITI_QUESTIONARI!AJ2408:AL2408,ESITI_QUESTIONARI!AN2408,ESITI_QUESTIONARI!AQ2408)),"NON RISPONDE",AVERAGE(ESITI_QUESTIONARI!N2408:T2408,ESITI_QUESTIONARI!V2408:X2408,ESITI_QUESTIONARI!Z2408:AD2408,ESITI_QUESTIONARI!AF2408:AH2408,ESITI_QUESTIONARI!AJ2408:AL2408,ESITI_QUESTIONARI!AN2408,ESITI_QUESTIONARI!AQ2408)))</f>
        <v/>
      </c>
    </row>
    <row r="2409" spans="1:8">
      <c r="A2409" t="str">
        <f>IF(ESITI_QUESTIONARI!A2409="","",TRIM(ESITI_QUESTIONARI!A2409))</f>
        <v/>
      </c>
      <c r="B2409" t="str">
        <f t="shared" si="38"/>
        <v/>
      </c>
      <c r="C2409" t="str">
        <f>IF(ESITI_QUESTIONARI!C2409="","",TRIM(ESITI_QUESTIONARI!C2409))</f>
        <v/>
      </c>
      <c r="D2409" t="str">
        <f>IFERROR(UPPER(TRIM(ESITI_QUESTIONARI!U2409)),"")</f>
        <v/>
      </c>
      <c r="E2409" t="str">
        <f>IFERROR(UPPER(TRIM(ESITI_QUESTIONARI!Y2409)),"")</f>
        <v/>
      </c>
      <c r="F2409" t="str">
        <f>IFERROR(UPPER(TRIM(ESITI_QUESTIONARI!AE2409)),"")</f>
        <v/>
      </c>
      <c r="G2409" t="str">
        <f>IFERROR(UPPER(TRIM(ESITI_QUESTIONARI!AI2409)),"")</f>
        <v/>
      </c>
      <c r="H2409" s="8" t="str">
        <f>IF(C2409="","",IF(ISERROR(AVERAGE(ESITI_QUESTIONARI!N2409:T2409,ESITI_QUESTIONARI!V2409:X2409,ESITI_QUESTIONARI!Z2409:AD2409,ESITI_QUESTIONARI!AF2409:AH2409,ESITI_QUESTIONARI!AJ2409:AL2409,ESITI_QUESTIONARI!AN2409,ESITI_QUESTIONARI!AQ2409)),"NON RISPONDE",AVERAGE(ESITI_QUESTIONARI!N2409:T2409,ESITI_QUESTIONARI!V2409:X2409,ESITI_QUESTIONARI!Z2409:AD2409,ESITI_QUESTIONARI!AF2409:AH2409,ESITI_QUESTIONARI!AJ2409:AL2409,ESITI_QUESTIONARI!AN2409,ESITI_QUESTIONARI!AQ2409)))</f>
        <v/>
      </c>
    </row>
    <row r="2410" spans="1:8">
      <c r="A2410" t="str">
        <f>IF(ESITI_QUESTIONARI!A2410="","",TRIM(ESITI_QUESTIONARI!A2410))</f>
        <v/>
      </c>
      <c r="B2410" t="str">
        <f t="shared" si="38"/>
        <v/>
      </c>
      <c r="C2410" t="str">
        <f>IF(ESITI_QUESTIONARI!C2410="","",TRIM(ESITI_QUESTIONARI!C2410))</f>
        <v/>
      </c>
      <c r="D2410" t="str">
        <f>IFERROR(UPPER(TRIM(ESITI_QUESTIONARI!U2410)),"")</f>
        <v/>
      </c>
      <c r="E2410" t="str">
        <f>IFERROR(UPPER(TRIM(ESITI_QUESTIONARI!Y2410)),"")</f>
        <v/>
      </c>
      <c r="F2410" t="str">
        <f>IFERROR(UPPER(TRIM(ESITI_QUESTIONARI!AE2410)),"")</f>
        <v/>
      </c>
      <c r="G2410" t="str">
        <f>IFERROR(UPPER(TRIM(ESITI_QUESTIONARI!AI2410)),"")</f>
        <v/>
      </c>
      <c r="H2410" s="8" t="str">
        <f>IF(C2410="","",IF(ISERROR(AVERAGE(ESITI_QUESTIONARI!N2410:T2410,ESITI_QUESTIONARI!V2410:X2410,ESITI_QUESTIONARI!Z2410:AD2410,ESITI_QUESTIONARI!AF2410:AH2410,ESITI_QUESTIONARI!AJ2410:AL2410,ESITI_QUESTIONARI!AN2410,ESITI_QUESTIONARI!AQ2410)),"NON RISPONDE",AVERAGE(ESITI_QUESTIONARI!N2410:T2410,ESITI_QUESTIONARI!V2410:X2410,ESITI_QUESTIONARI!Z2410:AD2410,ESITI_QUESTIONARI!AF2410:AH2410,ESITI_QUESTIONARI!AJ2410:AL2410,ESITI_QUESTIONARI!AN2410,ESITI_QUESTIONARI!AQ2410)))</f>
        <v/>
      </c>
    </row>
    <row r="2411" spans="1:8">
      <c r="A2411" t="str">
        <f>IF(ESITI_QUESTIONARI!A2411="","",TRIM(ESITI_QUESTIONARI!A2411))</f>
        <v/>
      </c>
      <c r="B2411" t="str">
        <f t="shared" si="38"/>
        <v/>
      </c>
      <c r="C2411" t="str">
        <f>IF(ESITI_QUESTIONARI!C2411="","",TRIM(ESITI_QUESTIONARI!C2411))</f>
        <v/>
      </c>
      <c r="D2411" t="str">
        <f>IFERROR(UPPER(TRIM(ESITI_QUESTIONARI!U2411)),"")</f>
        <v/>
      </c>
      <c r="E2411" t="str">
        <f>IFERROR(UPPER(TRIM(ESITI_QUESTIONARI!Y2411)),"")</f>
        <v/>
      </c>
      <c r="F2411" t="str">
        <f>IFERROR(UPPER(TRIM(ESITI_QUESTIONARI!AE2411)),"")</f>
        <v/>
      </c>
      <c r="G2411" t="str">
        <f>IFERROR(UPPER(TRIM(ESITI_QUESTIONARI!AI2411)),"")</f>
        <v/>
      </c>
      <c r="H2411" s="8" t="str">
        <f>IF(C2411="","",IF(ISERROR(AVERAGE(ESITI_QUESTIONARI!N2411:T2411,ESITI_QUESTIONARI!V2411:X2411,ESITI_QUESTIONARI!Z2411:AD2411,ESITI_QUESTIONARI!AF2411:AH2411,ESITI_QUESTIONARI!AJ2411:AL2411,ESITI_QUESTIONARI!AN2411,ESITI_QUESTIONARI!AQ2411)),"NON RISPONDE",AVERAGE(ESITI_QUESTIONARI!N2411:T2411,ESITI_QUESTIONARI!V2411:X2411,ESITI_QUESTIONARI!Z2411:AD2411,ESITI_QUESTIONARI!AF2411:AH2411,ESITI_QUESTIONARI!AJ2411:AL2411,ESITI_QUESTIONARI!AN2411,ESITI_QUESTIONARI!AQ2411)))</f>
        <v/>
      </c>
    </row>
    <row r="2412" spans="1:8">
      <c r="A2412" t="str">
        <f>IF(ESITI_QUESTIONARI!A2412="","",TRIM(ESITI_QUESTIONARI!A2412))</f>
        <v/>
      </c>
      <c r="B2412" t="str">
        <f t="shared" si="38"/>
        <v/>
      </c>
      <c r="C2412" t="str">
        <f>IF(ESITI_QUESTIONARI!C2412="","",TRIM(ESITI_QUESTIONARI!C2412))</f>
        <v/>
      </c>
      <c r="D2412" t="str">
        <f>IFERROR(UPPER(TRIM(ESITI_QUESTIONARI!U2412)),"")</f>
        <v/>
      </c>
      <c r="E2412" t="str">
        <f>IFERROR(UPPER(TRIM(ESITI_QUESTIONARI!Y2412)),"")</f>
        <v/>
      </c>
      <c r="F2412" t="str">
        <f>IFERROR(UPPER(TRIM(ESITI_QUESTIONARI!AE2412)),"")</f>
        <v/>
      </c>
      <c r="G2412" t="str">
        <f>IFERROR(UPPER(TRIM(ESITI_QUESTIONARI!AI2412)),"")</f>
        <v/>
      </c>
      <c r="H2412" s="8" t="str">
        <f>IF(C2412="","",IF(ISERROR(AVERAGE(ESITI_QUESTIONARI!N2412:T2412,ESITI_QUESTIONARI!V2412:X2412,ESITI_QUESTIONARI!Z2412:AD2412,ESITI_QUESTIONARI!AF2412:AH2412,ESITI_QUESTIONARI!AJ2412:AL2412,ESITI_QUESTIONARI!AN2412,ESITI_QUESTIONARI!AQ2412)),"NON RISPONDE",AVERAGE(ESITI_QUESTIONARI!N2412:T2412,ESITI_QUESTIONARI!V2412:X2412,ESITI_QUESTIONARI!Z2412:AD2412,ESITI_QUESTIONARI!AF2412:AH2412,ESITI_QUESTIONARI!AJ2412:AL2412,ESITI_QUESTIONARI!AN2412,ESITI_QUESTIONARI!AQ2412)))</f>
        <v/>
      </c>
    </row>
    <row r="2413" spans="1:8">
      <c r="A2413" t="str">
        <f>IF(ESITI_QUESTIONARI!A2413="","",TRIM(ESITI_QUESTIONARI!A2413))</f>
        <v/>
      </c>
      <c r="B2413" t="str">
        <f t="shared" si="38"/>
        <v/>
      </c>
      <c r="C2413" t="str">
        <f>IF(ESITI_QUESTIONARI!C2413="","",TRIM(ESITI_QUESTIONARI!C2413))</f>
        <v/>
      </c>
      <c r="D2413" t="str">
        <f>IFERROR(UPPER(TRIM(ESITI_QUESTIONARI!U2413)),"")</f>
        <v/>
      </c>
      <c r="E2413" t="str">
        <f>IFERROR(UPPER(TRIM(ESITI_QUESTIONARI!Y2413)),"")</f>
        <v/>
      </c>
      <c r="F2413" t="str">
        <f>IFERROR(UPPER(TRIM(ESITI_QUESTIONARI!AE2413)),"")</f>
        <v/>
      </c>
      <c r="G2413" t="str">
        <f>IFERROR(UPPER(TRIM(ESITI_QUESTIONARI!AI2413)),"")</f>
        <v/>
      </c>
      <c r="H2413" s="8" t="str">
        <f>IF(C2413="","",IF(ISERROR(AVERAGE(ESITI_QUESTIONARI!N2413:T2413,ESITI_QUESTIONARI!V2413:X2413,ESITI_QUESTIONARI!Z2413:AD2413,ESITI_QUESTIONARI!AF2413:AH2413,ESITI_QUESTIONARI!AJ2413:AL2413,ESITI_QUESTIONARI!AN2413,ESITI_QUESTIONARI!AQ2413)),"NON RISPONDE",AVERAGE(ESITI_QUESTIONARI!N2413:T2413,ESITI_QUESTIONARI!V2413:X2413,ESITI_QUESTIONARI!Z2413:AD2413,ESITI_QUESTIONARI!AF2413:AH2413,ESITI_QUESTIONARI!AJ2413:AL2413,ESITI_QUESTIONARI!AN2413,ESITI_QUESTIONARI!AQ2413)))</f>
        <v/>
      </c>
    </row>
    <row r="2414" spans="1:8">
      <c r="A2414" t="str">
        <f>IF(ESITI_QUESTIONARI!A2414="","",TRIM(ESITI_QUESTIONARI!A2414))</f>
        <v/>
      </c>
      <c r="B2414" t="str">
        <f t="shared" si="38"/>
        <v/>
      </c>
      <c r="C2414" t="str">
        <f>IF(ESITI_QUESTIONARI!C2414="","",TRIM(ESITI_QUESTIONARI!C2414))</f>
        <v/>
      </c>
      <c r="D2414" t="str">
        <f>IFERROR(UPPER(TRIM(ESITI_QUESTIONARI!U2414)),"")</f>
        <v/>
      </c>
      <c r="E2414" t="str">
        <f>IFERROR(UPPER(TRIM(ESITI_QUESTIONARI!Y2414)),"")</f>
        <v/>
      </c>
      <c r="F2414" t="str">
        <f>IFERROR(UPPER(TRIM(ESITI_QUESTIONARI!AE2414)),"")</f>
        <v/>
      </c>
      <c r="G2414" t="str">
        <f>IFERROR(UPPER(TRIM(ESITI_QUESTIONARI!AI2414)),"")</f>
        <v/>
      </c>
      <c r="H2414" s="8" t="str">
        <f>IF(C2414="","",IF(ISERROR(AVERAGE(ESITI_QUESTIONARI!N2414:T2414,ESITI_QUESTIONARI!V2414:X2414,ESITI_QUESTIONARI!Z2414:AD2414,ESITI_QUESTIONARI!AF2414:AH2414,ESITI_QUESTIONARI!AJ2414:AL2414,ESITI_QUESTIONARI!AN2414,ESITI_QUESTIONARI!AQ2414)),"NON RISPONDE",AVERAGE(ESITI_QUESTIONARI!N2414:T2414,ESITI_QUESTIONARI!V2414:X2414,ESITI_QUESTIONARI!Z2414:AD2414,ESITI_QUESTIONARI!AF2414:AH2414,ESITI_QUESTIONARI!AJ2414:AL2414,ESITI_QUESTIONARI!AN2414,ESITI_QUESTIONARI!AQ2414)))</f>
        <v/>
      </c>
    </row>
    <row r="2415" spans="1:8">
      <c r="A2415" t="str">
        <f>IF(ESITI_QUESTIONARI!A2415="","",TRIM(ESITI_QUESTIONARI!A2415))</f>
        <v/>
      </c>
      <c r="B2415" t="str">
        <f t="shared" si="38"/>
        <v/>
      </c>
      <c r="C2415" t="str">
        <f>IF(ESITI_QUESTIONARI!C2415="","",TRIM(ESITI_QUESTIONARI!C2415))</f>
        <v/>
      </c>
      <c r="D2415" t="str">
        <f>IFERROR(UPPER(TRIM(ESITI_QUESTIONARI!U2415)),"")</f>
        <v/>
      </c>
      <c r="E2415" t="str">
        <f>IFERROR(UPPER(TRIM(ESITI_QUESTIONARI!Y2415)),"")</f>
        <v/>
      </c>
      <c r="F2415" t="str">
        <f>IFERROR(UPPER(TRIM(ESITI_QUESTIONARI!AE2415)),"")</f>
        <v/>
      </c>
      <c r="G2415" t="str">
        <f>IFERROR(UPPER(TRIM(ESITI_QUESTIONARI!AI2415)),"")</f>
        <v/>
      </c>
      <c r="H2415" s="8" t="str">
        <f>IF(C2415="","",IF(ISERROR(AVERAGE(ESITI_QUESTIONARI!N2415:T2415,ESITI_QUESTIONARI!V2415:X2415,ESITI_QUESTIONARI!Z2415:AD2415,ESITI_QUESTIONARI!AF2415:AH2415,ESITI_QUESTIONARI!AJ2415:AL2415,ESITI_QUESTIONARI!AN2415,ESITI_QUESTIONARI!AQ2415)),"NON RISPONDE",AVERAGE(ESITI_QUESTIONARI!N2415:T2415,ESITI_QUESTIONARI!V2415:X2415,ESITI_QUESTIONARI!Z2415:AD2415,ESITI_QUESTIONARI!AF2415:AH2415,ESITI_QUESTIONARI!AJ2415:AL2415,ESITI_QUESTIONARI!AN2415,ESITI_QUESTIONARI!AQ2415)))</f>
        <v/>
      </c>
    </row>
    <row r="2416" spans="1:8">
      <c r="A2416" t="str">
        <f>IF(ESITI_QUESTIONARI!A2416="","",TRIM(ESITI_QUESTIONARI!A2416))</f>
        <v/>
      </c>
      <c r="B2416" t="str">
        <f t="shared" si="38"/>
        <v/>
      </c>
      <c r="C2416" t="str">
        <f>IF(ESITI_QUESTIONARI!C2416="","",TRIM(ESITI_QUESTIONARI!C2416))</f>
        <v/>
      </c>
      <c r="D2416" t="str">
        <f>IFERROR(UPPER(TRIM(ESITI_QUESTIONARI!U2416)),"")</f>
        <v/>
      </c>
      <c r="E2416" t="str">
        <f>IFERROR(UPPER(TRIM(ESITI_QUESTIONARI!Y2416)),"")</f>
        <v/>
      </c>
      <c r="F2416" t="str">
        <f>IFERROR(UPPER(TRIM(ESITI_QUESTIONARI!AE2416)),"")</f>
        <v/>
      </c>
      <c r="G2416" t="str">
        <f>IFERROR(UPPER(TRIM(ESITI_QUESTIONARI!AI2416)),"")</f>
        <v/>
      </c>
      <c r="H2416" s="8" t="str">
        <f>IF(C2416="","",IF(ISERROR(AVERAGE(ESITI_QUESTIONARI!N2416:T2416,ESITI_QUESTIONARI!V2416:X2416,ESITI_QUESTIONARI!Z2416:AD2416,ESITI_QUESTIONARI!AF2416:AH2416,ESITI_QUESTIONARI!AJ2416:AL2416,ESITI_QUESTIONARI!AN2416,ESITI_QUESTIONARI!AQ2416)),"NON RISPONDE",AVERAGE(ESITI_QUESTIONARI!N2416:T2416,ESITI_QUESTIONARI!V2416:X2416,ESITI_QUESTIONARI!Z2416:AD2416,ESITI_QUESTIONARI!AF2416:AH2416,ESITI_QUESTIONARI!AJ2416:AL2416,ESITI_QUESTIONARI!AN2416,ESITI_QUESTIONARI!AQ2416)))</f>
        <v/>
      </c>
    </row>
    <row r="2417" spans="1:8">
      <c r="A2417" t="str">
        <f>IF(ESITI_QUESTIONARI!A2417="","",TRIM(ESITI_QUESTIONARI!A2417))</f>
        <v/>
      </c>
      <c r="B2417" t="str">
        <f t="shared" si="38"/>
        <v/>
      </c>
      <c r="C2417" t="str">
        <f>IF(ESITI_QUESTIONARI!C2417="","",TRIM(ESITI_QUESTIONARI!C2417))</f>
        <v/>
      </c>
      <c r="D2417" t="str">
        <f>IFERROR(UPPER(TRIM(ESITI_QUESTIONARI!U2417)),"")</f>
        <v/>
      </c>
      <c r="E2417" t="str">
        <f>IFERROR(UPPER(TRIM(ESITI_QUESTIONARI!Y2417)),"")</f>
        <v/>
      </c>
      <c r="F2417" t="str">
        <f>IFERROR(UPPER(TRIM(ESITI_QUESTIONARI!AE2417)),"")</f>
        <v/>
      </c>
      <c r="G2417" t="str">
        <f>IFERROR(UPPER(TRIM(ESITI_QUESTIONARI!AI2417)),"")</f>
        <v/>
      </c>
      <c r="H2417" s="8" t="str">
        <f>IF(C2417="","",IF(ISERROR(AVERAGE(ESITI_QUESTIONARI!N2417:T2417,ESITI_QUESTIONARI!V2417:X2417,ESITI_QUESTIONARI!Z2417:AD2417,ESITI_QUESTIONARI!AF2417:AH2417,ESITI_QUESTIONARI!AJ2417:AL2417,ESITI_QUESTIONARI!AN2417,ESITI_QUESTIONARI!AQ2417)),"NON RISPONDE",AVERAGE(ESITI_QUESTIONARI!N2417:T2417,ESITI_QUESTIONARI!V2417:X2417,ESITI_QUESTIONARI!Z2417:AD2417,ESITI_QUESTIONARI!AF2417:AH2417,ESITI_QUESTIONARI!AJ2417:AL2417,ESITI_QUESTIONARI!AN2417,ESITI_QUESTIONARI!AQ2417)))</f>
        <v/>
      </c>
    </row>
    <row r="2418" spans="1:8">
      <c r="A2418" t="str">
        <f>IF(ESITI_QUESTIONARI!A2418="","",TRIM(ESITI_QUESTIONARI!A2418))</f>
        <v/>
      </c>
      <c r="B2418" t="str">
        <f t="shared" si="38"/>
        <v/>
      </c>
      <c r="C2418" t="str">
        <f>IF(ESITI_QUESTIONARI!C2418="","",TRIM(ESITI_QUESTIONARI!C2418))</f>
        <v/>
      </c>
      <c r="D2418" t="str">
        <f>IFERROR(UPPER(TRIM(ESITI_QUESTIONARI!U2418)),"")</f>
        <v/>
      </c>
      <c r="E2418" t="str">
        <f>IFERROR(UPPER(TRIM(ESITI_QUESTIONARI!Y2418)),"")</f>
        <v/>
      </c>
      <c r="F2418" t="str">
        <f>IFERROR(UPPER(TRIM(ESITI_QUESTIONARI!AE2418)),"")</f>
        <v/>
      </c>
      <c r="G2418" t="str">
        <f>IFERROR(UPPER(TRIM(ESITI_QUESTIONARI!AI2418)),"")</f>
        <v/>
      </c>
      <c r="H2418" s="8" t="str">
        <f>IF(C2418="","",IF(ISERROR(AVERAGE(ESITI_QUESTIONARI!N2418:T2418,ESITI_QUESTIONARI!V2418:X2418,ESITI_QUESTIONARI!Z2418:AD2418,ESITI_QUESTIONARI!AF2418:AH2418,ESITI_QUESTIONARI!AJ2418:AL2418,ESITI_QUESTIONARI!AN2418,ESITI_QUESTIONARI!AQ2418)),"NON RISPONDE",AVERAGE(ESITI_QUESTIONARI!N2418:T2418,ESITI_QUESTIONARI!V2418:X2418,ESITI_QUESTIONARI!Z2418:AD2418,ESITI_QUESTIONARI!AF2418:AH2418,ESITI_QUESTIONARI!AJ2418:AL2418,ESITI_QUESTIONARI!AN2418,ESITI_QUESTIONARI!AQ2418)))</f>
        <v/>
      </c>
    </row>
    <row r="2419" spans="1:8">
      <c r="A2419" t="str">
        <f>IF(ESITI_QUESTIONARI!A2419="","",TRIM(ESITI_QUESTIONARI!A2419))</f>
        <v/>
      </c>
      <c r="B2419" t="str">
        <f t="shared" si="38"/>
        <v/>
      </c>
      <c r="C2419" t="str">
        <f>IF(ESITI_QUESTIONARI!C2419="","",TRIM(ESITI_QUESTIONARI!C2419))</f>
        <v/>
      </c>
      <c r="D2419" t="str">
        <f>IFERROR(UPPER(TRIM(ESITI_QUESTIONARI!U2419)),"")</f>
        <v/>
      </c>
      <c r="E2419" t="str">
        <f>IFERROR(UPPER(TRIM(ESITI_QUESTIONARI!Y2419)),"")</f>
        <v/>
      </c>
      <c r="F2419" t="str">
        <f>IFERROR(UPPER(TRIM(ESITI_QUESTIONARI!AE2419)),"")</f>
        <v/>
      </c>
      <c r="G2419" t="str">
        <f>IFERROR(UPPER(TRIM(ESITI_QUESTIONARI!AI2419)),"")</f>
        <v/>
      </c>
      <c r="H2419" s="8" t="str">
        <f>IF(C2419="","",IF(ISERROR(AVERAGE(ESITI_QUESTIONARI!N2419:T2419,ESITI_QUESTIONARI!V2419:X2419,ESITI_QUESTIONARI!Z2419:AD2419,ESITI_QUESTIONARI!AF2419:AH2419,ESITI_QUESTIONARI!AJ2419:AL2419,ESITI_QUESTIONARI!AN2419,ESITI_QUESTIONARI!AQ2419)),"NON RISPONDE",AVERAGE(ESITI_QUESTIONARI!N2419:T2419,ESITI_QUESTIONARI!V2419:X2419,ESITI_QUESTIONARI!Z2419:AD2419,ESITI_QUESTIONARI!AF2419:AH2419,ESITI_QUESTIONARI!AJ2419:AL2419,ESITI_QUESTIONARI!AN2419,ESITI_QUESTIONARI!AQ2419)))</f>
        <v/>
      </c>
    </row>
    <row r="2420" spans="1:8">
      <c r="A2420" t="str">
        <f>IF(ESITI_QUESTIONARI!A2420="","",TRIM(ESITI_QUESTIONARI!A2420))</f>
        <v/>
      </c>
      <c r="B2420" t="str">
        <f t="shared" si="38"/>
        <v/>
      </c>
      <c r="C2420" t="str">
        <f>IF(ESITI_QUESTIONARI!C2420="","",TRIM(ESITI_QUESTIONARI!C2420))</f>
        <v/>
      </c>
      <c r="D2420" t="str">
        <f>IFERROR(UPPER(TRIM(ESITI_QUESTIONARI!U2420)),"")</f>
        <v/>
      </c>
      <c r="E2420" t="str">
        <f>IFERROR(UPPER(TRIM(ESITI_QUESTIONARI!Y2420)),"")</f>
        <v/>
      </c>
      <c r="F2420" t="str">
        <f>IFERROR(UPPER(TRIM(ESITI_QUESTIONARI!AE2420)),"")</f>
        <v/>
      </c>
      <c r="G2420" t="str">
        <f>IFERROR(UPPER(TRIM(ESITI_QUESTIONARI!AI2420)),"")</f>
        <v/>
      </c>
      <c r="H2420" s="8" t="str">
        <f>IF(C2420="","",IF(ISERROR(AVERAGE(ESITI_QUESTIONARI!N2420:T2420,ESITI_QUESTIONARI!V2420:X2420,ESITI_QUESTIONARI!Z2420:AD2420,ESITI_QUESTIONARI!AF2420:AH2420,ESITI_QUESTIONARI!AJ2420:AL2420,ESITI_QUESTIONARI!AN2420,ESITI_QUESTIONARI!AQ2420)),"NON RISPONDE",AVERAGE(ESITI_QUESTIONARI!N2420:T2420,ESITI_QUESTIONARI!V2420:X2420,ESITI_QUESTIONARI!Z2420:AD2420,ESITI_QUESTIONARI!AF2420:AH2420,ESITI_QUESTIONARI!AJ2420:AL2420,ESITI_QUESTIONARI!AN2420,ESITI_QUESTIONARI!AQ2420)))</f>
        <v/>
      </c>
    </row>
    <row r="2421" spans="1:8">
      <c r="A2421" t="str">
        <f>IF(ESITI_QUESTIONARI!A2421="","",TRIM(ESITI_QUESTIONARI!A2421))</f>
        <v/>
      </c>
      <c r="B2421" t="str">
        <f t="shared" si="38"/>
        <v/>
      </c>
      <c r="C2421" t="str">
        <f>IF(ESITI_QUESTIONARI!C2421="","",TRIM(ESITI_QUESTIONARI!C2421))</f>
        <v/>
      </c>
      <c r="D2421" t="str">
        <f>IFERROR(UPPER(TRIM(ESITI_QUESTIONARI!U2421)),"")</f>
        <v/>
      </c>
      <c r="E2421" t="str">
        <f>IFERROR(UPPER(TRIM(ESITI_QUESTIONARI!Y2421)),"")</f>
        <v/>
      </c>
      <c r="F2421" t="str">
        <f>IFERROR(UPPER(TRIM(ESITI_QUESTIONARI!AE2421)),"")</f>
        <v/>
      </c>
      <c r="G2421" t="str">
        <f>IFERROR(UPPER(TRIM(ESITI_QUESTIONARI!AI2421)),"")</f>
        <v/>
      </c>
      <c r="H2421" s="8" t="str">
        <f>IF(C2421="","",IF(ISERROR(AVERAGE(ESITI_QUESTIONARI!N2421:T2421,ESITI_QUESTIONARI!V2421:X2421,ESITI_QUESTIONARI!Z2421:AD2421,ESITI_QUESTIONARI!AF2421:AH2421,ESITI_QUESTIONARI!AJ2421:AL2421,ESITI_QUESTIONARI!AN2421,ESITI_QUESTIONARI!AQ2421)),"NON RISPONDE",AVERAGE(ESITI_QUESTIONARI!N2421:T2421,ESITI_QUESTIONARI!V2421:X2421,ESITI_QUESTIONARI!Z2421:AD2421,ESITI_QUESTIONARI!AF2421:AH2421,ESITI_QUESTIONARI!AJ2421:AL2421,ESITI_QUESTIONARI!AN2421,ESITI_QUESTIONARI!AQ2421)))</f>
        <v/>
      </c>
    </row>
    <row r="2422" spans="1:8">
      <c r="A2422" t="str">
        <f>IF(ESITI_QUESTIONARI!A2422="","",TRIM(ESITI_QUESTIONARI!A2422))</f>
        <v/>
      </c>
      <c r="B2422" t="str">
        <f t="shared" si="38"/>
        <v/>
      </c>
      <c r="C2422" t="str">
        <f>IF(ESITI_QUESTIONARI!C2422="","",TRIM(ESITI_QUESTIONARI!C2422))</f>
        <v/>
      </c>
      <c r="D2422" t="str">
        <f>IFERROR(UPPER(TRIM(ESITI_QUESTIONARI!U2422)),"")</f>
        <v/>
      </c>
      <c r="E2422" t="str">
        <f>IFERROR(UPPER(TRIM(ESITI_QUESTIONARI!Y2422)),"")</f>
        <v/>
      </c>
      <c r="F2422" t="str">
        <f>IFERROR(UPPER(TRIM(ESITI_QUESTIONARI!AE2422)),"")</f>
        <v/>
      </c>
      <c r="G2422" t="str">
        <f>IFERROR(UPPER(TRIM(ESITI_QUESTIONARI!AI2422)),"")</f>
        <v/>
      </c>
      <c r="H2422" s="8" t="str">
        <f>IF(C2422="","",IF(ISERROR(AVERAGE(ESITI_QUESTIONARI!N2422:T2422,ESITI_QUESTIONARI!V2422:X2422,ESITI_QUESTIONARI!Z2422:AD2422,ESITI_QUESTIONARI!AF2422:AH2422,ESITI_QUESTIONARI!AJ2422:AL2422,ESITI_QUESTIONARI!AN2422,ESITI_QUESTIONARI!AQ2422)),"NON RISPONDE",AVERAGE(ESITI_QUESTIONARI!N2422:T2422,ESITI_QUESTIONARI!V2422:X2422,ESITI_QUESTIONARI!Z2422:AD2422,ESITI_QUESTIONARI!AF2422:AH2422,ESITI_QUESTIONARI!AJ2422:AL2422,ESITI_QUESTIONARI!AN2422,ESITI_QUESTIONARI!AQ2422)))</f>
        <v/>
      </c>
    </row>
    <row r="2423" spans="1:8">
      <c r="A2423" t="str">
        <f>IF(ESITI_QUESTIONARI!A2423="","",TRIM(ESITI_QUESTIONARI!A2423))</f>
        <v/>
      </c>
      <c r="B2423" t="str">
        <f t="shared" si="38"/>
        <v/>
      </c>
      <c r="C2423" t="str">
        <f>IF(ESITI_QUESTIONARI!C2423="","",TRIM(ESITI_QUESTIONARI!C2423))</f>
        <v/>
      </c>
      <c r="D2423" t="str">
        <f>IFERROR(UPPER(TRIM(ESITI_QUESTIONARI!U2423)),"")</f>
        <v/>
      </c>
      <c r="E2423" t="str">
        <f>IFERROR(UPPER(TRIM(ESITI_QUESTIONARI!Y2423)),"")</f>
        <v/>
      </c>
      <c r="F2423" t="str">
        <f>IFERROR(UPPER(TRIM(ESITI_QUESTIONARI!AE2423)),"")</f>
        <v/>
      </c>
      <c r="G2423" t="str">
        <f>IFERROR(UPPER(TRIM(ESITI_QUESTIONARI!AI2423)),"")</f>
        <v/>
      </c>
      <c r="H2423" s="8" t="str">
        <f>IF(C2423="","",IF(ISERROR(AVERAGE(ESITI_QUESTIONARI!N2423:T2423,ESITI_QUESTIONARI!V2423:X2423,ESITI_QUESTIONARI!Z2423:AD2423,ESITI_QUESTIONARI!AF2423:AH2423,ESITI_QUESTIONARI!AJ2423:AL2423,ESITI_QUESTIONARI!AN2423,ESITI_QUESTIONARI!AQ2423)),"NON RISPONDE",AVERAGE(ESITI_QUESTIONARI!N2423:T2423,ESITI_QUESTIONARI!V2423:X2423,ESITI_QUESTIONARI!Z2423:AD2423,ESITI_QUESTIONARI!AF2423:AH2423,ESITI_QUESTIONARI!AJ2423:AL2423,ESITI_QUESTIONARI!AN2423,ESITI_QUESTIONARI!AQ2423)))</f>
        <v/>
      </c>
    </row>
    <row r="2424" spans="1:8">
      <c r="A2424" t="str">
        <f>IF(ESITI_QUESTIONARI!A2424="","",TRIM(ESITI_QUESTIONARI!A2424))</f>
        <v/>
      </c>
      <c r="B2424" t="str">
        <f t="shared" si="38"/>
        <v/>
      </c>
      <c r="C2424" t="str">
        <f>IF(ESITI_QUESTIONARI!C2424="","",TRIM(ESITI_QUESTIONARI!C2424))</f>
        <v/>
      </c>
      <c r="D2424" t="str">
        <f>IFERROR(UPPER(TRIM(ESITI_QUESTIONARI!U2424)),"")</f>
        <v/>
      </c>
      <c r="E2424" t="str">
        <f>IFERROR(UPPER(TRIM(ESITI_QUESTIONARI!Y2424)),"")</f>
        <v/>
      </c>
      <c r="F2424" t="str">
        <f>IFERROR(UPPER(TRIM(ESITI_QUESTIONARI!AE2424)),"")</f>
        <v/>
      </c>
      <c r="G2424" t="str">
        <f>IFERROR(UPPER(TRIM(ESITI_QUESTIONARI!AI2424)),"")</f>
        <v/>
      </c>
      <c r="H2424" s="8" t="str">
        <f>IF(C2424="","",IF(ISERROR(AVERAGE(ESITI_QUESTIONARI!N2424:T2424,ESITI_QUESTIONARI!V2424:X2424,ESITI_QUESTIONARI!Z2424:AD2424,ESITI_QUESTIONARI!AF2424:AH2424,ESITI_QUESTIONARI!AJ2424:AL2424,ESITI_QUESTIONARI!AN2424,ESITI_QUESTIONARI!AQ2424)),"NON RISPONDE",AVERAGE(ESITI_QUESTIONARI!N2424:T2424,ESITI_QUESTIONARI!V2424:X2424,ESITI_QUESTIONARI!Z2424:AD2424,ESITI_QUESTIONARI!AF2424:AH2424,ESITI_QUESTIONARI!AJ2424:AL2424,ESITI_QUESTIONARI!AN2424,ESITI_QUESTIONARI!AQ2424)))</f>
        <v/>
      </c>
    </row>
    <row r="2425" spans="1:8">
      <c r="A2425" t="str">
        <f>IF(ESITI_QUESTIONARI!A2425="","",TRIM(ESITI_QUESTIONARI!A2425))</f>
        <v/>
      </c>
      <c r="B2425" t="str">
        <f t="shared" si="38"/>
        <v/>
      </c>
      <c r="C2425" t="str">
        <f>IF(ESITI_QUESTIONARI!C2425="","",TRIM(ESITI_QUESTIONARI!C2425))</f>
        <v/>
      </c>
      <c r="D2425" t="str">
        <f>IFERROR(UPPER(TRIM(ESITI_QUESTIONARI!U2425)),"")</f>
        <v/>
      </c>
      <c r="E2425" t="str">
        <f>IFERROR(UPPER(TRIM(ESITI_QUESTIONARI!Y2425)),"")</f>
        <v/>
      </c>
      <c r="F2425" t="str">
        <f>IFERROR(UPPER(TRIM(ESITI_QUESTIONARI!AE2425)),"")</f>
        <v/>
      </c>
      <c r="G2425" t="str">
        <f>IFERROR(UPPER(TRIM(ESITI_QUESTIONARI!AI2425)),"")</f>
        <v/>
      </c>
      <c r="H2425" s="8" t="str">
        <f>IF(C2425="","",IF(ISERROR(AVERAGE(ESITI_QUESTIONARI!N2425:T2425,ESITI_QUESTIONARI!V2425:X2425,ESITI_QUESTIONARI!Z2425:AD2425,ESITI_QUESTIONARI!AF2425:AH2425,ESITI_QUESTIONARI!AJ2425:AL2425,ESITI_QUESTIONARI!AN2425,ESITI_QUESTIONARI!AQ2425)),"NON RISPONDE",AVERAGE(ESITI_QUESTIONARI!N2425:T2425,ESITI_QUESTIONARI!V2425:X2425,ESITI_QUESTIONARI!Z2425:AD2425,ESITI_QUESTIONARI!AF2425:AH2425,ESITI_QUESTIONARI!AJ2425:AL2425,ESITI_QUESTIONARI!AN2425,ESITI_QUESTIONARI!AQ2425)))</f>
        <v/>
      </c>
    </row>
    <row r="2426" spans="1:8">
      <c r="A2426" t="str">
        <f>IF(ESITI_QUESTIONARI!A2426="","",TRIM(ESITI_QUESTIONARI!A2426))</f>
        <v/>
      </c>
      <c r="B2426" t="str">
        <f t="shared" si="38"/>
        <v/>
      </c>
      <c r="C2426" t="str">
        <f>IF(ESITI_QUESTIONARI!C2426="","",TRIM(ESITI_QUESTIONARI!C2426))</f>
        <v/>
      </c>
      <c r="D2426" t="str">
        <f>IFERROR(UPPER(TRIM(ESITI_QUESTIONARI!U2426)),"")</f>
        <v/>
      </c>
      <c r="E2426" t="str">
        <f>IFERROR(UPPER(TRIM(ESITI_QUESTIONARI!Y2426)),"")</f>
        <v/>
      </c>
      <c r="F2426" t="str">
        <f>IFERROR(UPPER(TRIM(ESITI_QUESTIONARI!AE2426)),"")</f>
        <v/>
      </c>
      <c r="G2426" t="str">
        <f>IFERROR(UPPER(TRIM(ESITI_QUESTIONARI!AI2426)),"")</f>
        <v/>
      </c>
      <c r="H2426" s="8" t="str">
        <f>IF(C2426="","",IF(ISERROR(AVERAGE(ESITI_QUESTIONARI!N2426:T2426,ESITI_QUESTIONARI!V2426:X2426,ESITI_QUESTIONARI!Z2426:AD2426,ESITI_QUESTIONARI!AF2426:AH2426,ESITI_QUESTIONARI!AJ2426:AL2426,ESITI_QUESTIONARI!AN2426,ESITI_QUESTIONARI!AQ2426)),"NON RISPONDE",AVERAGE(ESITI_QUESTIONARI!N2426:T2426,ESITI_QUESTIONARI!V2426:X2426,ESITI_QUESTIONARI!Z2426:AD2426,ESITI_QUESTIONARI!AF2426:AH2426,ESITI_QUESTIONARI!AJ2426:AL2426,ESITI_QUESTIONARI!AN2426,ESITI_QUESTIONARI!AQ2426)))</f>
        <v/>
      </c>
    </row>
    <row r="2427" spans="1:8">
      <c r="A2427" t="str">
        <f>IF(ESITI_QUESTIONARI!A2427="","",TRIM(ESITI_QUESTIONARI!A2427))</f>
        <v/>
      </c>
      <c r="B2427" t="str">
        <f t="shared" si="38"/>
        <v/>
      </c>
      <c r="C2427" t="str">
        <f>IF(ESITI_QUESTIONARI!C2427="","",TRIM(ESITI_QUESTIONARI!C2427))</f>
        <v/>
      </c>
      <c r="D2427" t="str">
        <f>IFERROR(UPPER(TRIM(ESITI_QUESTIONARI!U2427)),"")</f>
        <v/>
      </c>
      <c r="E2427" t="str">
        <f>IFERROR(UPPER(TRIM(ESITI_QUESTIONARI!Y2427)),"")</f>
        <v/>
      </c>
      <c r="F2427" t="str">
        <f>IFERROR(UPPER(TRIM(ESITI_QUESTIONARI!AE2427)),"")</f>
        <v/>
      </c>
      <c r="G2427" t="str">
        <f>IFERROR(UPPER(TRIM(ESITI_QUESTIONARI!AI2427)),"")</f>
        <v/>
      </c>
      <c r="H2427" s="8" t="str">
        <f>IF(C2427="","",IF(ISERROR(AVERAGE(ESITI_QUESTIONARI!N2427:T2427,ESITI_QUESTIONARI!V2427:X2427,ESITI_QUESTIONARI!Z2427:AD2427,ESITI_QUESTIONARI!AF2427:AH2427,ESITI_QUESTIONARI!AJ2427:AL2427,ESITI_QUESTIONARI!AN2427,ESITI_QUESTIONARI!AQ2427)),"NON RISPONDE",AVERAGE(ESITI_QUESTIONARI!N2427:T2427,ESITI_QUESTIONARI!V2427:X2427,ESITI_QUESTIONARI!Z2427:AD2427,ESITI_QUESTIONARI!AF2427:AH2427,ESITI_QUESTIONARI!AJ2427:AL2427,ESITI_QUESTIONARI!AN2427,ESITI_QUESTIONARI!AQ2427)))</f>
        <v/>
      </c>
    </row>
    <row r="2428" spans="1:8">
      <c r="A2428" t="str">
        <f>IF(ESITI_QUESTIONARI!A2428="","",TRIM(ESITI_QUESTIONARI!A2428))</f>
        <v/>
      </c>
      <c r="B2428" t="str">
        <f t="shared" si="38"/>
        <v/>
      </c>
      <c r="C2428" t="str">
        <f>IF(ESITI_QUESTIONARI!C2428="","",TRIM(ESITI_QUESTIONARI!C2428))</f>
        <v/>
      </c>
      <c r="D2428" t="str">
        <f>IFERROR(UPPER(TRIM(ESITI_QUESTIONARI!U2428)),"")</f>
        <v/>
      </c>
      <c r="E2428" t="str">
        <f>IFERROR(UPPER(TRIM(ESITI_QUESTIONARI!Y2428)),"")</f>
        <v/>
      </c>
      <c r="F2428" t="str">
        <f>IFERROR(UPPER(TRIM(ESITI_QUESTIONARI!AE2428)),"")</f>
        <v/>
      </c>
      <c r="G2428" t="str">
        <f>IFERROR(UPPER(TRIM(ESITI_QUESTIONARI!AI2428)),"")</f>
        <v/>
      </c>
      <c r="H2428" s="8" t="str">
        <f>IF(C2428="","",IF(ISERROR(AVERAGE(ESITI_QUESTIONARI!N2428:T2428,ESITI_QUESTIONARI!V2428:X2428,ESITI_QUESTIONARI!Z2428:AD2428,ESITI_QUESTIONARI!AF2428:AH2428,ESITI_QUESTIONARI!AJ2428:AL2428,ESITI_QUESTIONARI!AN2428,ESITI_QUESTIONARI!AQ2428)),"NON RISPONDE",AVERAGE(ESITI_QUESTIONARI!N2428:T2428,ESITI_QUESTIONARI!V2428:X2428,ESITI_QUESTIONARI!Z2428:AD2428,ESITI_QUESTIONARI!AF2428:AH2428,ESITI_QUESTIONARI!AJ2428:AL2428,ESITI_QUESTIONARI!AN2428,ESITI_QUESTIONARI!AQ2428)))</f>
        <v/>
      </c>
    </row>
    <row r="2429" spans="1:8">
      <c r="A2429" t="str">
        <f>IF(ESITI_QUESTIONARI!A2429="","",TRIM(ESITI_QUESTIONARI!A2429))</f>
        <v/>
      </c>
      <c r="B2429" t="str">
        <f t="shared" si="38"/>
        <v/>
      </c>
      <c r="C2429" t="str">
        <f>IF(ESITI_QUESTIONARI!C2429="","",TRIM(ESITI_QUESTIONARI!C2429))</f>
        <v/>
      </c>
      <c r="D2429" t="str">
        <f>IFERROR(UPPER(TRIM(ESITI_QUESTIONARI!U2429)),"")</f>
        <v/>
      </c>
      <c r="E2429" t="str">
        <f>IFERROR(UPPER(TRIM(ESITI_QUESTIONARI!Y2429)),"")</f>
        <v/>
      </c>
      <c r="F2429" t="str">
        <f>IFERROR(UPPER(TRIM(ESITI_QUESTIONARI!AE2429)),"")</f>
        <v/>
      </c>
      <c r="G2429" t="str">
        <f>IFERROR(UPPER(TRIM(ESITI_QUESTIONARI!AI2429)),"")</f>
        <v/>
      </c>
      <c r="H2429" s="8" t="str">
        <f>IF(C2429="","",IF(ISERROR(AVERAGE(ESITI_QUESTIONARI!N2429:T2429,ESITI_QUESTIONARI!V2429:X2429,ESITI_QUESTIONARI!Z2429:AD2429,ESITI_QUESTIONARI!AF2429:AH2429,ESITI_QUESTIONARI!AJ2429:AL2429,ESITI_QUESTIONARI!AN2429,ESITI_QUESTIONARI!AQ2429)),"NON RISPONDE",AVERAGE(ESITI_QUESTIONARI!N2429:T2429,ESITI_QUESTIONARI!V2429:X2429,ESITI_QUESTIONARI!Z2429:AD2429,ESITI_QUESTIONARI!AF2429:AH2429,ESITI_QUESTIONARI!AJ2429:AL2429,ESITI_QUESTIONARI!AN2429,ESITI_QUESTIONARI!AQ2429)))</f>
        <v/>
      </c>
    </row>
    <row r="2430" spans="1:8">
      <c r="A2430" t="str">
        <f>IF(ESITI_QUESTIONARI!A2430="","",TRIM(ESITI_QUESTIONARI!A2430))</f>
        <v/>
      </c>
      <c r="B2430" t="str">
        <f t="shared" si="38"/>
        <v/>
      </c>
      <c r="C2430" t="str">
        <f>IF(ESITI_QUESTIONARI!C2430="","",TRIM(ESITI_QUESTIONARI!C2430))</f>
        <v/>
      </c>
      <c r="D2430" t="str">
        <f>IFERROR(UPPER(TRIM(ESITI_QUESTIONARI!U2430)),"")</f>
        <v/>
      </c>
      <c r="E2430" t="str">
        <f>IFERROR(UPPER(TRIM(ESITI_QUESTIONARI!Y2430)),"")</f>
        <v/>
      </c>
      <c r="F2430" t="str">
        <f>IFERROR(UPPER(TRIM(ESITI_QUESTIONARI!AE2430)),"")</f>
        <v/>
      </c>
      <c r="G2430" t="str">
        <f>IFERROR(UPPER(TRIM(ESITI_QUESTIONARI!AI2430)),"")</f>
        <v/>
      </c>
      <c r="H2430" s="8" t="str">
        <f>IF(C2430="","",IF(ISERROR(AVERAGE(ESITI_QUESTIONARI!N2430:T2430,ESITI_QUESTIONARI!V2430:X2430,ESITI_QUESTIONARI!Z2430:AD2430,ESITI_QUESTIONARI!AF2430:AH2430,ESITI_QUESTIONARI!AJ2430:AL2430,ESITI_QUESTIONARI!AN2430,ESITI_QUESTIONARI!AQ2430)),"NON RISPONDE",AVERAGE(ESITI_QUESTIONARI!N2430:T2430,ESITI_QUESTIONARI!V2430:X2430,ESITI_QUESTIONARI!Z2430:AD2430,ESITI_QUESTIONARI!AF2430:AH2430,ESITI_QUESTIONARI!AJ2430:AL2430,ESITI_QUESTIONARI!AN2430,ESITI_QUESTIONARI!AQ2430)))</f>
        <v/>
      </c>
    </row>
    <row r="2431" spans="1:8">
      <c r="A2431" t="str">
        <f>IF(ESITI_QUESTIONARI!A2431="","",TRIM(ESITI_QUESTIONARI!A2431))</f>
        <v/>
      </c>
      <c r="B2431" t="str">
        <f t="shared" si="38"/>
        <v/>
      </c>
      <c r="C2431" t="str">
        <f>IF(ESITI_QUESTIONARI!C2431="","",TRIM(ESITI_QUESTIONARI!C2431))</f>
        <v/>
      </c>
      <c r="D2431" t="str">
        <f>IFERROR(UPPER(TRIM(ESITI_QUESTIONARI!U2431)),"")</f>
        <v/>
      </c>
      <c r="E2431" t="str">
        <f>IFERROR(UPPER(TRIM(ESITI_QUESTIONARI!Y2431)),"")</f>
        <v/>
      </c>
      <c r="F2431" t="str">
        <f>IFERROR(UPPER(TRIM(ESITI_QUESTIONARI!AE2431)),"")</f>
        <v/>
      </c>
      <c r="G2431" t="str">
        <f>IFERROR(UPPER(TRIM(ESITI_QUESTIONARI!AI2431)),"")</f>
        <v/>
      </c>
      <c r="H2431" s="8" t="str">
        <f>IF(C2431="","",IF(ISERROR(AVERAGE(ESITI_QUESTIONARI!N2431:T2431,ESITI_QUESTIONARI!V2431:X2431,ESITI_QUESTIONARI!Z2431:AD2431,ESITI_QUESTIONARI!AF2431:AH2431,ESITI_QUESTIONARI!AJ2431:AL2431,ESITI_QUESTIONARI!AN2431,ESITI_QUESTIONARI!AQ2431)),"NON RISPONDE",AVERAGE(ESITI_QUESTIONARI!N2431:T2431,ESITI_QUESTIONARI!V2431:X2431,ESITI_QUESTIONARI!Z2431:AD2431,ESITI_QUESTIONARI!AF2431:AH2431,ESITI_QUESTIONARI!AJ2431:AL2431,ESITI_QUESTIONARI!AN2431,ESITI_QUESTIONARI!AQ2431)))</f>
        <v/>
      </c>
    </row>
    <row r="2432" spans="1:8">
      <c r="A2432" t="str">
        <f>IF(ESITI_QUESTIONARI!A2432="","",TRIM(ESITI_QUESTIONARI!A2432))</f>
        <v/>
      </c>
      <c r="B2432" t="str">
        <f t="shared" si="38"/>
        <v/>
      </c>
      <c r="C2432" t="str">
        <f>IF(ESITI_QUESTIONARI!C2432="","",TRIM(ESITI_QUESTIONARI!C2432))</f>
        <v/>
      </c>
      <c r="D2432" t="str">
        <f>IFERROR(UPPER(TRIM(ESITI_QUESTIONARI!U2432)),"")</f>
        <v/>
      </c>
      <c r="E2432" t="str">
        <f>IFERROR(UPPER(TRIM(ESITI_QUESTIONARI!Y2432)),"")</f>
        <v/>
      </c>
      <c r="F2432" t="str">
        <f>IFERROR(UPPER(TRIM(ESITI_QUESTIONARI!AE2432)),"")</f>
        <v/>
      </c>
      <c r="G2432" t="str">
        <f>IFERROR(UPPER(TRIM(ESITI_QUESTIONARI!AI2432)),"")</f>
        <v/>
      </c>
      <c r="H2432" s="8" t="str">
        <f>IF(C2432="","",IF(ISERROR(AVERAGE(ESITI_QUESTIONARI!N2432:T2432,ESITI_QUESTIONARI!V2432:X2432,ESITI_QUESTIONARI!Z2432:AD2432,ESITI_QUESTIONARI!AF2432:AH2432,ESITI_QUESTIONARI!AJ2432:AL2432,ESITI_QUESTIONARI!AN2432,ESITI_QUESTIONARI!AQ2432)),"NON RISPONDE",AVERAGE(ESITI_QUESTIONARI!N2432:T2432,ESITI_QUESTIONARI!V2432:X2432,ESITI_QUESTIONARI!Z2432:AD2432,ESITI_QUESTIONARI!AF2432:AH2432,ESITI_QUESTIONARI!AJ2432:AL2432,ESITI_QUESTIONARI!AN2432,ESITI_QUESTIONARI!AQ2432)))</f>
        <v/>
      </c>
    </row>
    <row r="2433" spans="1:8">
      <c r="A2433" t="str">
        <f>IF(ESITI_QUESTIONARI!A2433="","",TRIM(ESITI_QUESTIONARI!A2433))</f>
        <v/>
      </c>
      <c r="B2433" t="str">
        <f t="shared" si="38"/>
        <v/>
      </c>
      <c r="C2433" t="str">
        <f>IF(ESITI_QUESTIONARI!C2433="","",TRIM(ESITI_QUESTIONARI!C2433))</f>
        <v/>
      </c>
      <c r="D2433" t="str">
        <f>IFERROR(UPPER(TRIM(ESITI_QUESTIONARI!U2433)),"")</f>
        <v/>
      </c>
      <c r="E2433" t="str">
        <f>IFERROR(UPPER(TRIM(ESITI_QUESTIONARI!Y2433)),"")</f>
        <v/>
      </c>
      <c r="F2433" t="str">
        <f>IFERROR(UPPER(TRIM(ESITI_QUESTIONARI!AE2433)),"")</f>
        <v/>
      </c>
      <c r="G2433" t="str">
        <f>IFERROR(UPPER(TRIM(ESITI_QUESTIONARI!AI2433)),"")</f>
        <v/>
      </c>
      <c r="H2433" s="8" t="str">
        <f>IF(C2433="","",IF(ISERROR(AVERAGE(ESITI_QUESTIONARI!N2433:T2433,ESITI_QUESTIONARI!V2433:X2433,ESITI_QUESTIONARI!Z2433:AD2433,ESITI_QUESTIONARI!AF2433:AH2433,ESITI_QUESTIONARI!AJ2433:AL2433,ESITI_QUESTIONARI!AN2433,ESITI_QUESTIONARI!AQ2433)),"NON RISPONDE",AVERAGE(ESITI_QUESTIONARI!N2433:T2433,ESITI_QUESTIONARI!V2433:X2433,ESITI_QUESTIONARI!Z2433:AD2433,ESITI_QUESTIONARI!AF2433:AH2433,ESITI_QUESTIONARI!AJ2433:AL2433,ESITI_QUESTIONARI!AN2433,ESITI_QUESTIONARI!AQ2433)))</f>
        <v/>
      </c>
    </row>
    <row r="2434" spans="1:8">
      <c r="A2434" t="str">
        <f>IF(ESITI_QUESTIONARI!A2434="","",TRIM(ESITI_QUESTIONARI!A2434))</f>
        <v/>
      </c>
      <c r="B2434" t="str">
        <f t="shared" si="38"/>
        <v/>
      </c>
      <c r="C2434" t="str">
        <f>IF(ESITI_QUESTIONARI!C2434="","",TRIM(ESITI_QUESTIONARI!C2434))</f>
        <v/>
      </c>
      <c r="D2434" t="str">
        <f>IFERROR(UPPER(TRIM(ESITI_QUESTIONARI!U2434)),"")</f>
        <v/>
      </c>
      <c r="E2434" t="str">
        <f>IFERROR(UPPER(TRIM(ESITI_QUESTIONARI!Y2434)),"")</f>
        <v/>
      </c>
      <c r="F2434" t="str">
        <f>IFERROR(UPPER(TRIM(ESITI_QUESTIONARI!AE2434)),"")</f>
        <v/>
      </c>
      <c r="G2434" t="str">
        <f>IFERROR(UPPER(TRIM(ESITI_QUESTIONARI!AI2434)),"")</f>
        <v/>
      </c>
      <c r="H2434" s="8" t="str">
        <f>IF(C2434="","",IF(ISERROR(AVERAGE(ESITI_QUESTIONARI!N2434:T2434,ESITI_QUESTIONARI!V2434:X2434,ESITI_QUESTIONARI!Z2434:AD2434,ESITI_QUESTIONARI!AF2434:AH2434,ESITI_QUESTIONARI!AJ2434:AL2434,ESITI_QUESTIONARI!AN2434,ESITI_QUESTIONARI!AQ2434)),"NON RISPONDE",AVERAGE(ESITI_QUESTIONARI!N2434:T2434,ESITI_QUESTIONARI!V2434:X2434,ESITI_QUESTIONARI!Z2434:AD2434,ESITI_QUESTIONARI!AF2434:AH2434,ESITI_QUESTIONARI!AJ2434:AL2434,ESITI_QUESTIONARI!AN2434,ESITI_QUESTIONARI!AQ2434)))</f>
        <v/>
      </c>
    </row>
    <row r="2435" spans="1:8">
      <c r="A2435" t="str">
        <f>IF(ESITI_QUESTIONARI!A2435="","",TRIM(ESITI_QUESTIONARI!A2435))</f>
        <v/>
      </c>
      <c r="B2435" t="str">
        <f t="shared" ref="B2435:B2498" si="39">IF(C2435="","",C2435)</f>
        <v/>
      </c>
      <c r="C2435" t="str">
        <f>IF(ESITI_QUESTIONARI!C2435="","",TRIM(ESITI_QUESTIONARI!C2435))</f>
        <v/>
      </c>
      <c r="D2435" t="str">
        <f>IFERROR(UPPER(TRIM(ESITI_QUESTIONARI!U2435)),"")</f>
        <v/>
      </c>
      <c r="E2435" t="str">
        <f>IFERROR(UPPER(TRIM(ESITI_QUESTIONARI!Y2435)),"")</f>
        <v/>
      </c>
      <c r="F2435" t="str">
        <f>IFERROR(UPPER(TRIM(ESITI_QUESTIONARI!AE2435)),"")</f>
        <v/>
      </c>
      <c r="G2435" t="str">
        <f>IFERROR(UPPER(TRIM(ESITI_QUESTIONARI!AI2435)),"")</f>
        <v/>
      </c>
      <c r="H2435" s="8" t="str">
        <f>IF(C2435="","",IF(ISERROR(AVERAGE(ESITI_QUESTIONARI!N2435:T2435,ESITI_QUESTIONARI!V2435:X2435,ESITI_QUESTIONARI!Z2435:AD2435,ESITI_QUESTIONARI!AF2435:AH2435,ESITI_QUESTIONARI!AJ2435:AL2435,ESITI_QUESTIONARI!AN2435,ESITI_QUESTIONARI!AQ2435)),"NON RISPONDE",AVERAGE(ESITI_QUESTIONARI!N2435:T2435,ESITI_QUESTIONARI!V2435:X2435,ESITI_QUESTIONARI!Z2435:AD2435,ESITI_QUESTIONARI!AF2435:AH2435,ESITI_QUESTIONARI!AJ2435:AL2435,ESITI_QUESTIONARI!AN2435,ESITI_QUESTIONARI!AQ2435)))</f>
        <v/>
      </c>
    </row>
    <row r="2436" spans="1:8">
      <c r="A2436" t="str">
        <f>IF(ESITI_QUESTIONARI!A2436="","",TRIM(ESITI_QUESTIONARI!A2436))</f>
        <v/>
      </c>
      <c r="B2436" t="str">
        <f t="shared" si="39"/>
        <v/>
      </c>
      <c r="C2436" t="str">
        <f>IF(ESITI_QUESTIONARI!C2436="","",TRIM(ESITI_QUESTIONARI!C2436))</f>
        <v/>
      </c>
      <c r="D2436" t="str">
        <f>IFERROR(UPPER(TRIM(ESITI_QUESTIONARI!U2436)),"")</f>
        <v/>
      </c>
      <c r="E2436" t="str">
        <f>IFERROR(UPPER(TRIM(ESITI_QUESTIONARI!Y2436)),"")</f>
        <v/>
      </c>
      <c r="F2436" t="str">
        <f>IFERROR(UPPER(TRIM(ESITI_QUESTIONARI!AE2436)),"")</f>
        <v/>
      </c>
      <c r="G2436" t="str">
        <f>IFERROR(UPPER(TRIM(ESITI_QUESTIONARI!AI2436)),"")</f>
        <v/>
      </c>
      <c r="H2436" s="8" t="str">
        <f>IF(C2436="","",IF(ISERROR(AVERAGE(ESITI_QUESTIONARI!N2436:T2436,ESITI_QUESTIONARI!V2436:X2436,ESITI_QUESTIONARI!Z2436:AD2436,ESITI_QUESTIONARI!AF2436:AH2436,ESITI_QUESTIONARI!AJ2436:AL2436,ESITI_QUESTIONARI!AN2436,ESITI_QUESTIONARI!AQ2436)),"NON RISPONDE",AVERAGE(ESITI_QUESTIONARI!N2436:T2436,ESITI_QUESTIONARI!V2436:X2436,ESITI_QUESTIONARI!Z2436:AD2436,ESITI_QUESTIONARI!AF2436:AH2436,ESITI_QUESTIONARI!AJ2436:AL2436,ESITI_QUESTIONARI!AN2436,ESITI_QUESTIONARI!AQ2436)))</f>
        <v/>
      </c>
    </row>
    <row r="2437" spans="1:8">
      <c r="A2437" t="str">
        <f>IF(ESITI_QUESTIONARI!A2437="","",TRIM(ESITI_QUESTIONARI!A2437))</f>
        <v/>
      </c>
      <c r="B2437" t="str">
        <f t="shared" si="39"/>
        <v/>
      </c>
      <c r="C2437" t="str">
        <f>IF(ESITI_QUESTIONARI!C2437="","",TRIM(ESITI_QUESTIONARI!C2437))</f>
        <v/>
      </c>
      <c r="D2437" t="str">
        <f>IFERROR(UPPER(TRIM(ESITI_QUESTIONARI!U2437)),"")</f>
        <v/>
      </c>
      <c r="E2437" t="str">
        <f>IFERROR(UPPER(TRIM(ESITI_QUESTIONARI!Y2437)),"")</f>
        <v/>
      </c>
      <c r="F2437" t="str">
        <f>IFERROR(UPPER(TRIM(ESITI_QUESTIONARI!AE2437)),"")</f>
        <v/>
      </c>
      <c r="G2437" t="str">
        <f>IFERROR(UPPER(TRIM(ESITI_QUESTIONARI!AI2437)),"")</f>
        <v/>
      </c>
      <c r="H2437" s="8" t="str">
        <f>IF(C2437="","",IF(ISERROR(AVERAGE(ESITI_QUESTIONARI!N2437:T2437,ESITI_QUESTIONARI!V2437:X2437,ESITI_QUESTIONARI!Z2437:AD2437,ESITI_QUESTIONARI!AF2437:AH2437,ESITI_QUESTIONARI!AJ2437:AL2437,ESITI_QUESTIONARI!AN2437,ESITI_QUESTIONARI!AQ2437)),"NON RISPONDE",AVERAGE(ESITI_QUESTIONARI!N2437:T2437,ESITI_QUESTIONARI!V2437:X2437,ESITI_QUESTIONARI!Z2437:AD2437,ESITI_QUESTIONARI!AF2437:AH2437,ESITI_QUESTIONARI!AJ2437:AL2437,ESITI_QUESTIONARI!AN2437,ESITI_QUESTIONARI!AQ2437)))</f>
        <v/>
      </c>
    </row>
    <row r="2438" spans="1:8">
      <c r="A2438" t="str">
        <f>IF(ESITI_QUESTIONARI!A2438="","",TRIM(ESITI_QUESTIONARI!A2438))</f>
        <v/>
      </c>
      <c r="B2438" t="str">
        <f t="shared" si="39"/>
        <v/>
      </c>
      <c r="C2438" t="str">
        <f>IF(ESITI_QUESTIONARI!C2438="","",TRIM(ESITI_QUESTIONARI!C2438))</f>
        <v/>
      </c>
      <c r="D2438" t="str">
        <f>IFERROR(UPPER(TRIM(ESITI_QUESTIONARI!U2438)),"")</f>
        <v/>
      </c>
      <c r="E2438" t="str">
        <f>IFERROR(UPPER(TRIM(ESITI_QUESTIONARI!Y2438)),"")</f>
        <v/>
      </c>
      <c r="F2438" t="str">
        <f>IFERROR(UPPER(TRIM(ESITI_QUESTIONARI!AE2438)),"")</f>
        <v/>
      </c>
      <c r="G2438" t="str">
        <f>IFERROR(UPPER(TRIM(ESITI_QUESTIONARI!AI2438)),"")</f>
        <v/>
      </c>
      <c r="H2438" s="8" t="str">
        <f>IF(C2438="","",IF(ISERROR(AVERAGE(ESITI_QUESTIONARI!N2438:T2438,ESITI_QUESTIONARI!V2438:X2438,ESITI_QUESTIONARI!Z2438:AD2438,ESITI_QUESTIONARI!AF2438:AH2438,ESITI_QUESTIONARI!AJ2438:AL2438,ESITI_QUESTIONARI!AN2438,ESITI_QUESTIONARI!AQ2438)),"NON RISPONDE",AVERAGE(ESITI_QUESTIONARI!N2438:T2438,ESITI_QUESTIONARI!V2438:X2438,ESITI_QUESTIONARI!Z2438:AD2438,ESITI_QUESTIONARI!AF2438:AH2438,ESITI_QUESTIONARI!AJ2438:AL2438,ESITI_QUESTIONARI!AN2438,ESITI_QUESTIONARI!AQ2438)))</f>
        <v/>
      </c>
    </row>
    <row r="2439" spans="1:8">
      <c r="A2439" t="str">
        <f>IF(ESITI_QUESTIONARI!A2439="","",TRIM(ESITI_QUESTIONARI!A2439))</f>
        <v/>
      </c>
      <c r="B2439" t="str">
        <f t="shared" si="39"/>
        <v/>
      </c>
      <c r="C2439" t="str">
        <f>IF(ESITI_QUESTIONARI!C2439="","",TRIM(ESITI_QUESTIONARI!C2439))</f>
        <v/>
      </c>
      <c r="D2439" t="str">
        <f>IFERROR(UPPER(TRIM(ESITI_QUESTIONARI!U2439)),"")</f>
        <v/>
      </c>
      <c r="E2439" t="str">
        <f>IFERROR(UPPER(TRIM(ESITI_QUESTIONARI!Y2439)),"")</f>
        <v/>
      </c>
      <c r="F2439" t="str">
        <f>IFERROR(UPPER(TRIM(ESITI_QUESTIONARI!AE2439)),"")</f>
        <v/>
      </c>
      <c r="G2439" t="str">
        <f>IFERROR(UPPER(TRIM(ESITI_QUESTIONARI!AI2439)),"")</f>
        <v/>
      </c>
      <c r="H2439" s="8" t="str">
        <f>IF(C2439="","",IF(ISERROR(AVERAGE(ESITI_QUESTIONARI!N2439:T2439,ESITI_QUESTIONARI!V2439:X2439,ESITI_QUESTIONARI!Z2439:AD2439,ESITI_QUESTIONARI!AF2439:AH2439,ESITI_QUESTIONARI!AJ2439:AL2439,ESITI_QUESTIONARI!AN2439,ESITI_QUESTIONARI!AQ2439)),"NON RISPONDE",AVERAGE(ESITI_QUESTIONARI!N2439:T2439,ESITI_QUESTIONARI!V2439:X2439,ESITI_QUESTIONARI!Z2439:AD2439,ESITI_QUESTIONARI!AF2439:AH2439,ESITI_QUESTIONARI!AJ2439:AL2439,ESITI_QUESTIONARI!AN2439,ESITI_QUESTIONARI!AQ2439)))</f>
        <v/>
      </c>
    </row>
    <row r="2440" spans="1:8">
      <c r="A2440" t="str">
        <f>IF(ESITI_QUESTIONARI!A2440="","",TRIM(ESITI_QUESTIONARI!A2440))</f>
        <v/>
      </c>
      <c r="B2440" t="str">
        <f t="shared" si="39"/>
        <v/>
      </c>
      <c r="C2440" t="str">
        <f>IF(ESITI_QUESTIONARI!C2440="","",TRIM(ESITI_QUESTIONARI!C2440))</f>
        <v/>
      </c>
      <c r="D2440" t="str">
        <f>IFERROR(UPPER(TRIM(ESITI_QUESTIONARI!U2440)),"")</f>
        <v/>
      </c>
      <c r="E2440" t="str">
        <f>IFERROR(UPPER(TRIM(ESITI_QUESTIONARI!Y2440)),"")</f>
        <v/>
      </c>
      <c r="F2440" t="str">
        <f>IFERROR(UPPER(TRIM(ESITI_QUESTIONARI!AE2440)),"")</f>
        <v/>
      </c>
      <c r="G2440" t="str">
        <f>IFERROR(UPPER(TRIM(ESITI_QUESTIONARI!AI2440)),"")</f>
        <v/>
      </c>
      <c r="H2440" s="8" t="str">
        <f>IF(C2440="","",IF(ISERROR(AVERAGE(ESITI_QUESTIONARI!N2440:T2440,ESITI_QUESTIONARI!V2440:X2440,ESITI_QUESTIONARI!Z2440:AD2440,ESITI_QUESTIONARI!AF2440:AH2440,ESITI_QUESTIONARI!AJ2440:AL2440,ESITI_QUESTIONARI!AN2440,ESITI_QUESTIONARI!AQ2440)),"NON RISPONDE",AVERAGE(ESITI_QUESTIONARI!N2440:T2440,ESITI_QUESTIONARI!V2440:X2440,ESITI_QUESTIONARI!Z2440:AD2440,ESITI_QUESTIONARI!AF2440:AH2440,ESITI_QUESTIONARI!AJ2440:AL2440,ESITI_QUESTIONARI!AN2440,ESITI_QUESTIONARI!AQ2440)))</f>
        <v/>
      </c>
    </row>
    <row r="2441" spans="1:8">
      <c r="A2441" t="str">
        <f>IF(ESITI_QUESTIONARI!A2441="","",TRIM(ESITI_QUESTIONARI!A2441))</f>
        <v/>
      </c>
      <c r="B2441" t="str">
        <f t="shared" si="39"/>
        <v/>
      </c>
      <c r="C2441" t="str">
        <f>IF(ESITI_QUESTIONARI!C2441="","",TRIM(ESITI_QUESTIONARI!C2441))</f>
        <v/>
      </c>
      <c r="D2441" t="str">
        <f>IFERROR(UPPER(TRIM(ESITI_QUESTIONARI!U2441)),"")</f>
        <v/>
      </c>
      <c r="E2441" t="str">
        <f>IFERROR(UPPER(TRIM(ESITI_QUESTIONARI!Y2441)),"")</f>
        <v/>
      </c>
      <c r="F2441" t="str">
        <f>IFERROR(UPPER(TRIM(ESITI_QUESTIONARI!AE2441)),"")</f>
        <v/>
      </c>
      <c r="G2441" t="str">
        <f>IFERROR(UPPER(TRIM(ESITI_QUESTIONARI!AI2441)),"")</f>
        <v/>
      </c>
      <c r="H2441" s="8" t="str">
        <f>IF(C2441="","",IF(ISERROR(AVERAGE(ESITI_QUESTIONARI!N2441:T2441,ESITI_QUESTIONARI!V2441:X2441,ESITI_QUESTIONARI!Z2441:AD2441,ESITI_QUESTIONARI!AF2441:AH2441,ESITI_QUESTIONARI!AJ2441:AL2441,ESITI_QUESTIONARI!AN2441,ESITI_QUESTIONARI!AQ2441)),"NON RISPONDE",AVERAGE(ESITI_QUESTIONARI!N2441:T2441,ESITI_QUESTIONARI!V2441:X2441,ESITI_QUESTIONARI!Z2441:AD2441,ESITI_QUESTIONARI!AF2441:AH2441,ESITI_QUESTIONARI!AJ2441:AL2441,ESITI_QUESTIONARI!AN2441,ESITI_QUESTIONARI!AQ2441)))</f>
        <v/>
      </c>
    </row>
    <row r="2442" spans="1:8">
      <c r="A2442" t="str">
        <f>IF(ESITI_QUESTIONARI!A2442="","",TRIM(ESITI_QUESTIONARI!A2442))</f>
        <v/>
      </c>
      <c r="B2442" t="str">
        <f t="shared" si="39"/>
        <v/>
      </c>
      <c r="C2442" t="str">
        <f>IF(ESITI_QUESTIONARI!C2442="","",TRIM(ESITI_QUESTIONARI!C2442))</f>
        <v/>
      </c>
      <c r="D2442" t="str">
        <f>IFERROR(UPPER(TRIM(ESITI_QUESTIONARI!U2442)),"")</f>
        <v/>
      </c>
      <c r="E2442" t="str">
        <f>IFERROR(UPPER(TRIM(ESITI_QUESTIONARI!Y2442)),"")</f>
        <v/>
      </c>
      <c r="F2442" t="str">
        <f>IFERROR(UPPER(TRIM(ESITI_QUESTIONARI!AE2442)),"")</f>
        <v/>
      </c>
      <c r="G2442" t="str">
        <f>IFERROR(UPPER(TRIM(ESITI_QUESTIONARI!AI2442)),"")</f>
        <v/>
      </c>
      <c r="H2442" s="8" t="str">
        <f>IF(C2442="","",IF(ISERROR(AVERAGE(ESITI_QUESTIONARI!N2442:T2442,ESITI_QUESTIONARI!V2442:X2442,ESITI_QUESTIONARI!Z2442:AD2442,ESITI_QUESTIONARI!AF2442:AH2442,ESITI_QUESTIONARI!AJ2442:AL2442,ESITI_QUESTIONARI!AN2442,ESITI_QUESTIONARI!AQ2442)),"NON RISPONDE",AVERAGE(ESITI_QUESTIONARI!N2442:T2442,ESITI_QUESTIONARI!V2442:X2442,ESITI_QUESTIONARI!Z2442:AD2442,ESITI_QUESTIONARI!AF2442:AH2442,ESITI_QUESTIONARI!AJ2442:AL2442,ESITI_QUESTIONARI!AN2442,ESITI_QUESTIONARI!AQ2442)))</f>
        <v/>
      </c>
    </row>
    <row r="2443" spans="1:8">
      <c r="A2443" t="str">
        <f>IF(ESITI_QUESTIONARI!A2443="","",TRIM(ESITI_QUESTIONARI!A2443))</f>
        <v/>
      </c>
      <c r="B2443" t="str">
        <f t="shared" si="39"/>
        <v/>
      </c>
      <c r="C2443" t="str">
        <f>IF(ESITI_QUESTIONARI!C2443="","",TRIM(ESITI_QUESTIONARI!C2443))</f>
        <v/>
      </c>
      <c r="D2443" t="str">
        <f>IFERROR(UPPER(TRIM(ESITI_QUESTIONARI!U2443)),"")</f>
        <v/>
      </c>
      <c r="E2443" t="str">
        <f>IFERROR(UPPER(TRIM(ESITI_QUESTIONARI!Y2443)),"")</f>
        <v/>
      </c>
      <c r="F2443" t="str">
        <f>IFERROR(UPPER(TRIM(ESITI_QUESTIONARI!AE2443)),"")</f>
        <v/>
      </c>
      <c r="G2443" t="str">
        <f>IFERROR(UPPER(TRIM(ESITI_QUESTIONARI!AI2443)),"")</f>
        <v/>
      </c>
      <c r="H2443" s="8" t="str">
        <f>IF(C2443="","",IF(ISERROR(AVERAGE(ESITI_QUESTIONARI!N2443:T2443,ESITI_QUESTIONARI!V2443:X2443,ESITI_QUESTIONARI!Z2443:AD2443,ESITI_QUESTIONARI!AF2443:AH2443,ESITI_QUESTIONARI!AJ2443:AL2443,ESITI_QUESTIONARI!AN2443,ESITI_QUESTIONARI!AQ2443)),"NON RISPONDE",AVERAGE(ESITI_QUESTIONARI!N2443:T2443,ESITI_QUESTIONARI!V2443:X2443,ESITI_QUESTIONARI!Z2443:AD2443,ESITI_QUESTIONARI!AF2443:AH2443,ESITI_QUESTIONARI!AJ2443:AL2443,ESITI_QUESTIONARI!AN2443,ESITI_QUESTIONARI!AQ2443)))</f>
        <v/>
      </c>
    </row>
    <row r="2444" spans="1:8">
      <c r="A2444" t="str">
        <f>IF(ESITI_QUESTIONARI!A2444="","",TRIM(ESITI_QUESTIONARI!A2444))</f>
        <v/>
      </c>
      <c r="B2444" t="str">
        <f t="shared" si="39"/>
        <v/>
      </c>
      <c r="C2444" t="str">
        <f>IF(ESITI_QUESTIONARI!C2444="","",TRIM(ESITI_QUESTIONARI!C2444))</f>
        <v/>
      </c>
      <c r="D2444" t="str">
        <f>IFERROR(UPPER(TRIM(ESITI_QUESTIONARI!U2444)),"")</f>
        <v/>
      </c>
      <c r="E2444" t="str">
        <f>IFERROR(UPPER(TRIM(ESITI_QUESTIONARI!Y2444)),"")</f>
        <v/>
      </c>
      <c r="F2444" t="str">
        <f>IFERROR(UPPER(TRIM(ESITI_QUESTIONARI!AE2444)),"")</f>
        <v/>
      </c>
      <c r="G2444" t="str">
        <f>IFERROR(UPPER(TRIM(ESITI_QUESTIONARI!AI2444)),"")</f>
        <v/>
      </c>
      <c r="H2444" s="8" t="str">
        <f>IF(C2444="","",IF(ISERROR(AVERAGE(ESITI_QUESTIONARI!N2444:T2444,ESITI_QUESTIONARI!V2444:X2444,ESITI_QUESTIONARI!Z2444:AD2444,ESITI_QUESTIONARI!AF2444:AH2444,ESITI_QUESTIONARI!AJ2444:AL2444,ESITI_QUESTIONARI!AN2444,ESITI_QUESTIONARI!AQ2444)),"NON RISPONDE",AVERAGE(ESITI_QUESTIONARI!N2444:T2444,ESITI_QUESTIONARI!V2444:X2444,ESITI_QUESTIONARI!Z2444:AD2444,ESITI_QUESTIONARI!AF2444:AH2444,ESITI_QUESTIONARI!AJ2444:AL2444,ESITI_QUESTIONARI!AN2444,ESITI_QUESTIONARI!AQ2444)))</f>
        <v/>
      </c>
    </row>
    <row r="2445" spans="1:8">
      <c r="A2445" t="str">
        <f>IF(ESITI_QUESTIONARI!A2445="","",TRIM(ESITI_QUESTIONARI!A2445))</f>
        <v/>
      </c>
      <c r="B2445" t="str">
        <f t="shared" si="39"/>
        <v/>
      </c>
      <c r="C2445" t="str">
        <f>IF(ESITI_QUESTIONARI!C2445="","",TRIM(ESITI_QUESTIONARI!C2445))</f>
        <v/>
      </c>
      <c r="D2445" t="str">
        <f>IFERROR(UPPER(TRIM(ESITI_QUESTIONARI!U2445)),"")</f>
        <v/>
      </c>
      <c r="E2445" t="str">
        <f>IFERROR(UPPER(TRIM(ESITI_QUESTIONARI!Y2445)),"")</f>
        <v/>
      </c>
      <c r="F2445" t="str">
        <f>IFERROR(UPPER(TRIM(ESITI_QUESTIONARI!AE2445)),"")</f>
        <v/>
      </c>
      <c r="G2445" t="str">
        <f>IFERROR(UPPER(TRIM(ESITI_QUESTIONARI!AI2445)),"")</f>
        <v/>
      </c>
      <c r="H2445" s="8" t="str">
        <f>IF(C2445="","",IF(ISERROR(AVERAGE(ESITI_QUESTIONARI!N2445:T2445,ESITI_QUESTIONARI!V2445:X2445,ESITI_QUESTIONARI!Z2445:AD2445,ESITI_QUESTIONARI!AF2445:AH2445,ESITI_QUESTIONARI!AJ2445:AL2445,ESITI_QUESTIONARI!AN2445,ESITI_QUESTIONARI!AQ2445)),"NON RISPONDE",AVERAGE(ESITI_QUESTIONARI!N2445:T2445,ESITI_QUESTIONARI!V2445:X2445,ESITI_QUESTIONARI!Z2445:AD2445,ESITI_QUESTIONARI!AF2445:AH2445,ESITI_QUESTIONARI!AJ2445:AL2445,ESITI_QUESTIONARI!AN2445,ESITI_QUESTIONARI!AQ2445)))</f>
        <v/>
      </c>
    </row>
    <row r="2446" spans="1:8">
      <c r="A2446" t="str">
        <f>IF(ESITI_QUESTIONARI!A2446="","",TRIM(ESITI_QUESTIONARI!A2446))</f>
        <v/>
      </c>
      <c r="B2446" t="str">
        <f t="shared" si="39"/>
        <v/>
      </c>
      <c r="C2446" t="str">
        <f>IF(ESITI_QUESTIONARI!C2446="","",TRIM(ESITI_QUESTIONARI!C2446))</f>
        <v/>
      </c>
      <c r="D2446" t="str">
        <f>IFERROR(UPPER(TRIM(ESITI_QUESTIONARI!U2446)),"")</f>
        <v/>
      </c>
      <c r="E2446" t="str">
        <f>IFERROR(UPPER(TRIM(ESITI_QUESTIONARI!Y2446)),"")</f>
        <v/>
      </c>
      <c r="F2446" t="str">
        <f>IFERROR(UPPER(TRIM(ESITI_QUESTIONARI!AE2446)),"")</f>
        <v/>
      </c>
      <c r="G2446" t="str">
        <f>IFERROR(UPPER(TRIM(ESITI_QUESTIONARI!AI2446)),"")</f>
        <v/>
      </c>
      <c r="H2446" s="8" t="str">
        <f>IF(C2446="","",IF(ISERROR(AVERAGE(ESITI_QUESTIONARI!N2446:T2446,ESITI_QUESTIONARI!V2446:X2446,ESITI_QUESTIONARI!Z2446:AD2446,ESITI_QUESTIONARI!AF2446:AH2446,ESITI_QUESTIONARI!AJ2446:AL2446,ESITI_QUESTIONARI!AN2446,ESITI_QUESTIONARI!AQ2446)),"NON RISPONDE",AVERAGE(ESITI_QUESTIONARI!N2446:T2446,ESITI_QUESTIONARI!V2446:X2446,ESITI_QUESTIONARI!Z2446:AD2446,ESITI_QUESTIONARI!AF2446:AH2446,ESITI_QUESTIONARI!AJ2446:AL2446,ESITI_QUESTIONARI!AN2446,ESITI_QUESTIONARI!AQ2446)))</f>
        <v/>
      </c>
    </row>
    <row r="2447" spans="1:8">
      <c r="A2447" t="str">
        <f>IF(ESITI_QUESTIONARI!A2447="","",TRIM(ESITI_QUESTIONARI!A2447))</f>
        <v/>
      </c>
      <c r="B2447" t="str">
        <f t="shared" si="39"/>
        <v/>
      </c>
      <c r="C2447" t="str">
        <f>IF(ESITI_QUESTIONARI!C2447="","",TRIM(ESITI_QUESTIONARI!C2447))</f>
        <v/>
      </c>
      <c r="D2447" t="str">
        <f>IFERROR(UPPER(TRIM(ESITI_QUESTIONARI!U2447)),"")</f>
        <v/>
      </c>
      <c r="E2447" t="str">
        <f>IFERROR(UPPER(TRIM(ESITI_QUESTIONARI!Y2447)),"")</f>
        <v/>
      </c>
      <c r="F2447" t="str">
        <f>IFERROR(UPPER(TRIM(ESITI_QUESTIONARI!AE2447)),"")</f>
        <v/>
      </c>
      <c r="G2447" t="str">
        <f>IFERROR(UPPER(TRIM(ESITI_QUESTIONARI!AI2447)),"")</f>
        <v/>
      </c>
      <c r="H2447" s="8" t="str">
        <f>IF(C2447="","",IF(ISERROR(AVERAGE(ESITI_QUESTIONARI!N2447:T2447,ESITI_QUESTIONARI!V2447:X2447,ESITI_QUESTIONARI!Z2447:AD2447,ESITI_QUESTIONARI!AF2447:AH2447,ESITI_QUESTIONARI!AJ2447:AL2447,ESITI_QUESTIONARI!AN2447,ESITI_QUESTIONARI!AQ2447)),"NON RISPONDE",AVERAGE(ESITI_QUESTIONARI!N2447:T2447,ESITI_QUESTIONARI!V2447:X2447,ESITI_QUESTIONARI!Z2447:AD2447,ESITI_QUESTIONARI!AF2447:AH2447,ESITI_QUESTIONARI!AJ2447:AL2447,ESITI_QUESTIONARI!AN2447,ESITI_QUESTIONARI!AQ2447)))</f>
        <v/>
      </c>
    </row>
    <row r="2448" spans="1:8">
      <c r="A2448" t="str">
        <f>IF(ESITI_QUESTIONARI!A2448="","",TRIM(ESITI_QUESTIONARI!A2448))</f>
        <v/>
      </c>
      <c r="B2448" t="str">
        <f t="shared" si="39"/>
        <v/>
      </c>
      <c r="C2448" t="str">
        <f>IF(ESITI_QUESTIONARI!C2448="","",TRIM(ESITI_QUESTIONARI!C2448))</f>
        <v/>
      </c>
      <c r="D2448" t="str">
        <f>IFERROR(UPPER(TRIM(ESITI_QUESTIONARI!U2448)),"")</f>
        <v/>
      </c>
      <c r="E2448" t="str">
        <f>IFERROR(UPPER(TRIM(ESITI_QUESTIONARI!Y2448)),"")</f>
        <v/>
      </c>
      <c r="F2448" t="str">
        <f>IFERROR(UPPER(TRIM(ESITI_QUESTIONARI!AE2448)),"")</f>
        <v/>
      </c>
      <c r="G2448" t="str">
        <f>IFERROR(UPPER(TRIM(ESITI_QUESTIONARI!AI2448)),"")</f>
        <v/>
      </c>
      <c r="H2448" s="8" t="str">
        <f>IF(C2448="","",IF(ISERROR(AVERAGE(ESITI_QUESTIONARI!N2448:T2448,ESITI_QUESTIONARI!V2448:X2448,ESITI_QUESTIONARI!Z2448:AD2448,ESITI_QUESTIONARI!AF2448:AH2448,ESITI_QUESTIONARI!AJ2448:AL2448,ESITI_QUESTIONARI!AN2448,ESITI_QUESTIONARI!AQ2448)),"NON RISPONDE",AVERAGE(ESITI_QUESTIONARI!N2448:T2448,ESITI_QUESTIONARI!V2448:X2448,ESITI_QUESTIONARI!Z2448:AD2448,ESITI_QUESTIONARI!AF2448:AH2448,ESITI_QUESTIONARI!AJ2448:AL2448,ESITI_QUESTIONARI!AN2448,ESITI_QUESTIONARI!AQ2448)))</f>
        <v/>
      </c>
    </row>
    <row r="2449" spans="1:8">
      <c r="A2449" t="str">
        <f>IF(ESITI_QUESTIONARI!A2449="","",TRIM(ESITI_QUESTIONARI!A2449))</f>
        <v/>
      </c>
      <c r="B2449" t="str">
        <f t="shared" si="39"/>
        <v/>
      </c>
      <c r="C2449" t="str">
        <f>IF(ESITI_QUESTIONARI!C2449="","",TRIM(ESITI_QUESTIONARI!C2449))</f>
        <v/>
      </c>
      <c r="D2449" t="str">
        <f>IFERROR(UPPER(TRIM(ESITI_QUESTIONARI!U2449)),"")</f>
        <v/>
      </c>
      <c r="E2449" t="str">
        <f>IFERROR(UPPER(TRIM(ESITI_QUESTIONARI!Y2449)),"")</f>
        <v/>
      </c>
      <c r="F2449" t="str">
        <f>IFERROR(UPPER(TRIM(ESITI_QUESTIONARI!AE2449)),"")</f>
        <v/>
      </c>
      <c r="G2449" t="str">
        <f>IFERROR(UPPER(TRIM(ESITI_QUESTIONARI!AI2449)),"")</f>
        <v/>
      </c>
      <c r="H2449" s="8" t="str">
        <f>IF(C2449="","",IF(ISERROR(AVERAGE(ESITI_QUESTIONARI!N2449:T2449,ESITI_QUESTIONARI!V2449:X2449,ESITI_QUESTIONARI!Z2449:AD2449,ESITI_QUESTIONARI!AF2449:AH2449,ESITI_QUESTIONARI!AJ2449:AL2449,ESITI_QUESTIONARI!AN2449,ESITI_QUESTIONARI!AQ2449)),"NON RISPONDE",AVERAGE(ESITI_QUESTIONARI!N2449:T2449,ESITI_QUESTIONARI!V2449:X2449,ESITI_QUESTIONARI!Z2449:AD2449,ESITI_QUESTIONARI!AF2449:AH2449,ESITI_QUESTIONARI!AJ2449:AL2449,ESITI_QUESTIONARI!AN2449,ESITI_QUESTIONARI!AQ2449)))</f>
        <v/>
      </c>
    </row>
    <row r="2450" spans="1:8">
      <c r="A2450" t="str">
        <f>IF(ESITI_QUESTIONARI!A2450="","",TRIM(ESITI_QUESTIONARI!A2450))</f>
        <v/>
      </c>
      <c r="B2450" t="str">
        <f t="shared" si="39"/>
        <v/>
      </c>
      <c r="C2450" t="str">
        <f>IF(ESITI_QUESTIONARI!C2450="","",TRIM(ESITI_QUESTIONARI!C2450))</f>
        <v/>
      </c>
      <c r="D2450" t="str">
        <f>IFERROR(UPPER(TRIM(ESITI_QUESTIONARI!U2450)),"")</f>
        <v/>
      </c>
      <c r="E2450" t="str">
        <f>IFERROR(UPPER(TRIM(ESITI_QUESTIONARI!Y2450)),"")</f>
        <v/>
      </c>
      <c r="F2450" t="str">
        <f>IFERROR(UPPER(TRIM(ESITI_QUESTIONARI!AE2450)),"")</f>
        <v/>
      </c>
      <c r="G2450" t="str">
        <f>IFERROR(UPPER(TRIM(ESITI_QUESTIONARI!AI2450)),"")</f>
        <v/>
      </c>
      <c r="H2450" s="8" t="str">
        <f>IF(C2450="","",IF(ISERROR(AVERAGE(ESITI_QUESTIONARI!N2450:T2450,ESITI_QUESTIONARI!V2450:X2450,ESITI_QUESTIONARI!Z2450:AD2450,ESITI_QUESTIONARI!AF2450:AH2450,ESITI_QUESTIONARI!AJ2450:AL2450,ESITI_QUESTIONARI!AN2450,ESITI_QUESTIONARI!AQ2450)),"NON RISPONDE",AVERAGE(ESITI_QUESTIONARI!N2450:T2450,ESITI_QUESTIONARI!V2450:X2450,ESITI_QUESTIONARI!Z2450:AD2450,ESITI_QUESTIONARI!AF2450:AH2450,ESITI_QUESTIONARI!AJ2450:AL2450,ESITI_QUESTIONARI!AN2450,ESITI_QUESTIONARI!AQ2450)))</f>
        <v/>
      </c>
    </row>
    <row r="2451" spans="1:8">
      <c r="A2451" t="str">
        <f>IF(ESITI_QUESTIONARI!A2451="","",TRIM(ESITI_QUESTIONARI!A2451))</f>
        <v/>
      </c>
      <c r="B2451" t="str">
        <f t="shared" si="39"/>
        <v/>
      </c>
      <c r="C2451" t="str">
        <f>IF(ESITI_QUESTIONARI!C2451="","",TRIM(ESITI_QUESTIONARI!C2451))</f>
        <v/>
      </c>
      <c r="D2451" t="str">
        <f>IFERROR(UPPER(TRIM(ESITI_QUESTIONARI!U2451)),"")</f>
        <v/>
      </c>
      <c r="E2451" t="str">
        <f>IFERROR(UPPER(TRIM(ESITI_QUESTIONARI!Y2451)),"")</f>
        <v/>
      </c>
      <c r="F2451" t="str">
        <f>IFERROR(UPPER(TRIM(ESITI_QUESTIONARI!AE2451)),"")</f>
        <v/>
      </c>
      <c r="G2451" t="str">
        <f>IFERROR(UPPER(TRIM(ESITI_QUESTIONARI!AI2451)),"")</f>
        <v/>
      </c>
      <c r="H2451" s="8" t="str">
        <f>IF(C2451="","",IF(ISERROR(AVERAGE(ESITI_QUESTIONARI!N2451:T2451,ESITI_QUESTIONARI!V2451:X2451,ESITI_QUESTIONARI!Z2451:AD2451,ESITI_QUESTIONARI!AF2451:AH2451,ESITI_QUESTIONARI!AJ2451:AL2451,ESITI_QUESTIONARI!AN2451,ESITI_QUESTIONARI!AQ2451)),"NON RISPONDE",AVERAGE(ESITI_QUESTIONARI!N2451:T2451,ESITI_QUESTIONARI!V2451:X2451,ESITI_QUESTIONARI!Z2451:AD2451,ESITI_QUESTIONARI!AF2451:AH2451,ESITI_QUESTIONARI!AJ2451:AL2451,ESITI_QUESTIONARI!AN2451,ESITI_QUESTIONARI!AQ2451)))</f>
        <v/>
      </c>
    </row>
    <row r="2452" spans="1:8">
      <c r="A2452" t="str">
        <f>IF(ESITI_QUESTIONARI!A2452="","",TRIM(ESITI_QUESTIONARI!A2452))</f>
        <v/>
      </c>
      <c r="B2452" t="str">
        <f t="shared" si="39"/>
        <v/>
      </c>
      <c r="C2452" t="str">
        <f>IF(ESITI_QUESTIONARI!C2452="","",TRIM(ESITI_QUESTIONARI!C2452))</f>
        <v/>
      </c>
      <c r="D2452" t="str">
        <f>IFERROR(UPPER(TRIM(ESITI_QUESTIONARI!U2452)),"")</f>
        <v/>
      </c>
      <c r="E2452" t="str">
        <f>IFERROR(UPPER(TRIM(ESITI_QUESTIONARI!Y2452)),"")</f>
        <v/>
      </c>
      <c r="F2452" t="str">
        <f>IFERROR(UPPER(TRIM(ESITI_QUESTIONARI!AE2452)),"")</f>
        <v/>
      </c>
      <c r="G2452" t="str">
        <f>IFERROR(UPPER(TRIM(ESITI_QUESTIONARI!AI2452)),"")</f>
        <v/>
      </c>
      <c r="H2452" s="8" t="str">
        <f>IF(C2452="","",IF(ISERROR(AVERAGE(ESITI_QUESTIONARI!N2452:T2452,ESITI_QUESTIONARI!V2452:X2452,ESITI_QUESTIONARI!Z2452:AD2452,ESITI_QUESTIONARI!AF2452:AH2452,ESITI_QUESTIONARI!AJ2452:AL2452,ESITI_QUESTIONARI!AN2452,ESITI_QUESTIONARI!AQ2452)),"NON RISPONDE",AVERAGE(ESITI_QUESTIONARI!N2452:T2452,ESITI_QUESTIONARI!V2452:X2452,ESITI_QUESTIONARI!Z2452:AD2452,ESITI_QUESTIONARI!AF2452:AH2452,ESITI_QUESTIONARI!AJ2452:AL2452,ESITI_QUESTIONARI!AN2452,ESITI_QUESTIONARI!AQ2452)))</f>
        <v/>
      </c>
    </row>
    <row r="2453" spans="1:8">
      <c r="A2453" t="str">
        <f>IF(ESITI_QUESTIONARI!A2453="","",TRIM(ESITI_QUESTIONARI!A2453))</f>
        <v/>
      </c>
      <c r="B2453" t="str">
        <f t="shared" si="39"/>
        <v/>
      </c>
      <c r="C2453" t="str">
        <f>IF(ESITI_QUESTIONARI!C2453="","",TRIM(ESITI_QUESTIONARI!C2453))</f>
        <v/>
      </c>
      <c r="D2453" t="str">
        <f>IFERROR(UPPER(TRIM(ESITI_QUESTIONARI!U2453)),"")</f>
        <v/>
      </c>
      <c r="E2453" t="str">
        <f>IFERROR(UPPER(TRIM(ESITI_QUESTIONARI!Y2453)),"")</f>
        <v/>
      </c>
      <c r="F2453" t="str">
        <f>IFERROR(UPPER(TRIM(ESITI_QUESTIONARI!AE2453)),"")</f>
        <v/>
      </c>
      <c r="G2453" t="str">
        <f>IFERROR(UPPER(TRIM(ESITI_QUESTIONARI!AI2453)),"")</f>
        <v/>
      </c>
      <c r="H2453" s="8" t="str">
        <f>IF(C2453="","",IF(ISERROR(AVERAGE(ESITI_QUESTIONARI!N2453:T2453,ESITI_QUESTIONARI!V2453:X2453,ESITI_QUESTIONARI!Z2453:AD2453,ESITI_QUESTIONARI!AF2453:AH2453,ESITI_QUESTIONARI!AJ2453:AL2453,ESITI_QUESTIONARI!AN2453,ESITI_QUESTIONARI!AQ2453)),"NON RISPONDE",AVERAGE(ESITI_QUESTIONARI!N2453:T2453,ESITI_QUESTIONARI!V2453:X2453,ESITI_QUESTIONARI!Z2453:AD2453,ESITI_QUESTIONARI!AF2453:AH2453,ESITI_QUESTIONARI!AJ2453:AL2453,ESITI_QUESTIONARI!AN2453,ESITI_QUESTIONARI!AQ2453)))</f>
        <v/>
      </c>
    </row>
    <row r="2454" spans="1:8">
      <c r="A2454" t="str">
        <f>IF(ESITI_QUESTIONARI!A2454="","",TRIM(ESITI_QUESTIONARI!A2454))</f>
        <v/>
      </c>
      <c r="B2454" t="str">
        <f t="shared" si="39"/>
        <v/>
      </c>
      <c r="C2454" t="str">
        <f>IF(ESITI_QUESTIONARI!C2454="","",TRIM(ESITI_QUESTIONARI!C2454))</f>
        <v/>
      </c>
      <c r="D2454" t="str">
        <f>IFERROR(UPPER(TRIM(ESITI_QUESTIONARI!U2454)),"")</f>
        <v/>
      </c>
      <c r="E2454" t="str">
        <f>IFERROR(UPPER(TRIM(ESITI_QUESTIONARI!Y2454)),"")</f>
        <v/>
      </c>
      <c r="F2454" t="str">
        <f>IFERROR(UPPER(TRIM(ESITI_QUESTIONARI!AE2454)),"")</f>
        <v/>
      </c>
      <c r="G2454" t="str">
        <f>IFERROR(UPPER(TRIM(ESITI_QUESTIONARI!AI2454)),"")</f>
        <v/>
      </c>
      <c r="H2454" s="8" t="str">
        <f>IF(C2454="","",IF(ISERROR(AVERAGE(ESITI_QUESTIONARI!N2454:T2454,ESITI_QUESTIONARI!V2454:X2454,ESITI_QUESTIONARI!Z2454:AD2454,ESITI_QUESTIONARI!AF2454:AH2454,ESITI_QUESTIONARI!AJ2454:AL2454,ESITI_QUESTIONARI!AN2454,ESITI_QUESTIONARI!AQ2454)),"NON RISPONDE",AVERAGE(ESITI_QUESTIONARI!N2454:T2454,ESITI_QUESTIONARI!V2454:X2454,ESITI_QUESTIONARI!Z2454:AD2454,ESITI_QUESTIONARI!AF2454:AH2454,ESITI_QUESTIONARI!AJ2454:AL2454,ESITI_QUESTIONARI!AN2454,ESITI_QUESTIONARI!AQ2454)))</f>
        <v/>
      </c>
    </row>
    <row r="2455" spans="1:8">
      <c r="A2455" t="str">
        <f>IF(ESITI_QUESTIONARI!A2455="","",TRIM(ESITI_QUESTIONARI!A2455))</f>
        <v/>
      </c>
      <c r="B2455" t="str">
        <f t="shared" si="39"/>
        <v/>
      </c>
      <c r="C2455" t="str">
        <f>IF(ESITI_QUESTIONARI!C2455="","",TRIM(ESITI_QUESTIONARI!C2455))</f>
        <v/>
      </c>
      <c r="D2455" t="str">
        <f>IFERROR(UPPER(TRIM(ESITI_QUESTIONARI!U2455)),"")</f>
        <v/>
      </c>
      <c r="E2455" t="str">
        <f>IFERROR(UPPER(TRIM(ESITI_QUESTIONARI!Y2455)),"")</f>
        <v/>
      </c>
      <c r="F2455" t="str">
        <f>IFERROR(UPPER(TRIM(ESITI_QUESTIONARI!AE2455)),"")</f>
        <v/>
      </c>
      <c r="G2455" t="str">
        <f>IFERROR(UPPER(TRIM(ESITI_QUESTIONARI!AI2455)),"")</f>
        <v/>
      </c>
      <c r="H2455" s="8" t="str">
        <f>IF(C2455="","",IF(ISERROR(AVERAGE(ESITI_QUESTIONARI!N2455:T2455,ESITI_QUESTIONARI!V2455:X2455,ESITI_QUESTIONARI!Z2455:AD2455,ESITI_QUESTIONARI!AF2455:AH2455,ESITI_QUESTIONARI!AJ2455:AL2455,ESITI_QUESTIONARI!AN2455,ESITI_QUESTIONARI!AQ2455)),"NON RISPONDE",AVERAGE(ESITI_QUESTIONARI!N2455:T2455,ESITI_QUESTIONARI!V2455:X2455,ESITI_QUESTIONARI!Z2455:AD2455,ESITI_QUESTIONARI!AF2455:AH2455,ESITI_QUESTIONARI!AJ2455:AL2455,ESITI_QUESTIONARI!AN2455,ESITI_QUESTIONARI!AQ2455)))</f>
        <v/>
      </c>
    </row>
    <row r="2456" spans="1:8">
      <c r="A2456" t="str">
        <f>IF(ESITI_QUESTIONARI!A2456="","",TRIM(ESITI_QUESTIONARI!A2456))</f>
        <v/>
      </c>
      <c r="B2456" t="str">
        <f t="shared" si="39"/>
        <v/>
      </c>
      <c r="C2456" t="str">
        <f>IF(ESITI_QUESTIONARI!C2456="","",TRIM(ESITI_QUESTIONARI!C2456))</f>
        <v/>
      </c>
      <c r="D2456" t="str">
        <f>IFERROR(UPPER(TRIM(ESITI_QUESTIONARI!U2456)),"")</f>
        <v/>
      </c>
      <c r="E2456" t="str">
        <f>IFERROR(UPPER(TRIM(ESITI_QUESTIONARI!Y2456)),"")</f>
        <v/>
      </c>
      <c r="F2456" t="str">
        <f>IFERROR(UPPER(TRIM(ESITI_QUESTIONARI!AE2456)),"")</f>
        <v/>
      </c>
      <c r="G2456" t="str">
        <f>IFERROR(UPPER(TRIM(ESITI_QUESTIONARI!AI2456)),"")</f>
        <v/>
      </c>
      <c r="H2456" s="8" t="str">
        <f>IF(C2456="","",IF(ISERROR(AVERAGE(ESITI_QUESTIONARI!N2456:T2456,ESITI_QUESTIONARI!V2456:X2456,ESITI_QUESTIONARI!Z2456:AD2456,ESITI_QUESTIONARI!AF2456:AH2456,ESITI_QUESTIONARI!AJ2456:AL2456,ESITI_QUESTIONARI!AN2456,ESITI_QUESTIONARI!AQ2456)),"NON RISPONDE",AVERAGE(ESITI_QUESTIONARI!N2456:T2456,ESITI_QUESTIONARI!V2456:X2456,ESITI_QUESTIONARI!Z2456:AD2456,ESITI_QUESTIONARI!AF2456:AH2456,ESITI_QUESTIONARI!AJ2456:AL2456,ESITI_QUESTIONARI!AN2456,ESITI_QUESTIONARI!AQ2456)))</f>
        <v/>
      </c>
    </row>
    <row r="2457" spans="1:8">
      <c r="A2457" t="str">
        <f>IF(ESITI_QUESTIONARI!A2457="","",TRIM(ESITI_QUESTIONARI!A2457))</f>
        <v/>
      </c>
      <c r="B2457" t="str">
        <f t="shared" si="39"/>
        <v/>
      </c>
      <c r="C2457" t="str">
        <f>IF(ESITI_QUESTIONARI!C2457="","",TRIM(ESITI_QUESTIONARI!C2457))</f>
        <v/>
      </c>
      <c r="D2457" t="str">
        <f>IFERROR(UPPER(TRIM(ESITI_QUESTIONARI!U2457)),"")</f>
        <v/>
      </c>
      <c r="E2457" t="str">
        <f>IFERROR(UPPER(TRIM(ESITI_QUESTIONARI!Y2457)),"")</f>
        <v/>
      </c>
      <c r="F2457" t="str">
        <f>IFERROR(UPPER(TRIM(ESITI_QUESTIONARI!AE2457)),"")</f>
        <v/>
      </c>
      <c r="G2457" t="str">
        <f>IFERROR(UPPER(TRIM(ESITI_QUESTIONARI!AI2457)),"")</f>
        <v/>
      </c>
      <c r="H2457" s="8" t="str">
        <f>IF(C2457="","",IF(ISERROR(AVERAGE(ESITI_QUESTIONARI!N2457:T2457,ESITI_QUESTIONARI!V2457:X2457,ESITI_QUESTIONARI!Z2457:AD2457,ESITI_QUESTIONARI!AF2457:AH2457,ESITI_QUESTIONARI!AJ2457:AL2457,ESITI_QUESTIONARI!AN2457,ESITI_QUESTIONARI!AQ2457)),"NON RISPONDE",AVERAGE(ESITI_QUESTIONARI!N2457:T2457,ESITI_QUESTIONARI!V2457:X2457,ESITI_QUESTIONARI!Z2457:AD2457,ESITI_QUESTIONARI!AF2457:AH2457,ESITI_QUESTIONARI!AJ2457:AL2457,ESITI_QUESTIONARI!AN2457,ESITI_QUESTIONARI!AQ2457)))</f>
        <v/>
      </c>
    </row>
    <row r="2458" spans="1:8">
      <c r="A2458" t="str">
        <f>IF(ESITI_QUESTIONARI!A2458="","",TRIM(ESITI_QUESTIONARI!A2458))</f>
        <v/>
      </c>
      <c r="B2458" t="str">
        <f t="shared" si="39"/>
        <v/>
      </c>
      <c r="C2458" t="str">
        <f>IF(ESITI_QUESTIONARI!C2458="","",TRIM(ESITI_QUESTIONARI!C2458))</f>
        <v/>
      </c>
      <c r="D2458" t="str">
        <f>IFERROR(UPPER(TRIM(ESITI_QUESTIONARI!U2458)),"")</f>
        <v/>
      </c>
      <c r="E2458" t="str">
        <f>IFERROR(UPPER(TRIM(ESITI_QUESTIONARI!Y2458)),"")</f>
        <v/>
      </c>
      <c r="F2458" t="str">
        <f>IFERROR(UPPER(TRIM(ESITI_QUESTIONARI!AE2458)),"")</f>
        <v/>
      </c>
      <c r="G2458" t="str">
        <f>IFERROR(UPPER(TRIM(ESITI_QUESTIONARI!AI2458)),"")</f>
        <v/>
      </c>
      <c r="H2458" s="8" t="str">
        <f>IF(C2458="","",IF(ISERROR(AVERAGE(ESITI_QUESTIONARI!N2458:T2458,ESITI_QUESTIONARI!V2458:X2458,ESITI_QUESTIONARI!Z2458:AD2458,ESITI_QUESTIONARI!AF2458:AH2458,ESITI_QUESTIONARI!AJ2458:AL2458,ESITI_QUESTIONARI!AN2458,ESITI_QUESTIONARI!AQ2458)),"NON RISPONDE",AVERAGE(ESITI_QUESTIONARI!N2458:T2458,ESITI_QUESTIONARI!V2458:X2458,ESITI_QUESTIONARI!Z2458:AD2458,ESITI_QUESTIONARI!AF2458:AH2458,ESITI_QUESTIONARI!AJ2458:AL2458,ESITI_QUESTIONARI!AN2458,ESITI_QUESTIONARI!AQ2458)))</f>
        <v/>
      </c>
    </row>
    <row r="2459" spans="1:8">
      <c r="A2459" t="str">
        <f>IF(ESITI_QUESTIONARI!A2459="","",TRIM(ESITI_QUESTIONARI!A2459))</f>
        <v/>
      </c>
      <c r="B2459" t="str">
        <f t="shared" si="39"/>
        <v/>
      </c>
      <c r="C2459" t="str">
        <f>IF(ESITI_QUESTIONARI!C2459="","",TRIM(ESITI_QUESTIONARI!C2459))</f>
        <v/>
      </c>
      <c r="D2459" t="str">
        <f>IFERROR(UPPER(TRIM(ESITI_QUESTIONARI!U2459)),"")</f>
        <v/>
      </c>
      <c r="E2459" t="str">
        <f>IFERROR(UPPER(TRIM(ESITI_QUESTIONARI!Y2459)),"")</f>
        <v/>
      </c>
      <c r="F2459" t="str">
        <f>IFERROR(UPPER(TRIM(ESITI_QUESTIONARI!AE2459)),"")</f>
        <v/>
      </c>
      <c r="G2459" t="str">
        <f>IFERROR(UPPER(TRIM(ESITI_QUESTIONARI!AI2459)),"")</f>
        <v/>
      </c>
      <c r="H2459" s="8" t="str">
        <f>IF(C2459="","",IF(ISERROR(AVERAGE(ESITI_QUESTIONARI!N2459:T2459,ESITI_QUESTIONARI!V2459:X2459,ESITI_QUESTIONARI!Z2459:AD2459,ESITI_QUESTIONARI!AF2459:AH2459,ESITI_QUESTIONARI!AJ2459:AL2459,ESITI_QUESTIONARI!AN2459,ESITI_QUESTIONARI!AQ2459)),"NON RISPONDE",AVERAGE(ESITI_QUESTIONARI!N2459:T2459,ESITI_QUESTIONARI!V2459:X2459,ESITI_QUESTIONARI!Z2459:AD2459,ESITI_QUESTIONARI!AF2459:AH2459,ESITI_QUESTIONARI!AJ2459:AL2459,ESITI_QUESTIONARI!AN2459,ESITI_QUESTIONARI!AQ2459)))</f>
        <v/>
      </c>
    </row>
    <row r="2460" spans="1:8">
      <c r="A2460" t="str">
        <f>IF(ESITI_QUESTIONARI!A2460="","",TRIM(ESITI_QUESTIONARI!A2460))</f>
        <v/>
      </c>
      <c r="B2460" t="str">
        <f t="shared" si="39"/>
        <v/>
      </c>
      <c r="C2460" t="str">
        <f>IF(ESITI_QUESTIONARI!C2460="","",TRIM(ESITI_QUESTIONARI!C2460))</f>
        <v/>
      </c>
      <c r="D2460" t="str">
        <f>IFERROR(UPPER(TRIM(ESITI_QUESTIONARI!U2460)),"")</f>
        <v/>
      </c>
      <c r="E2460" t="str">
        <f>IFERROR(UPPER(TRIM(ESITI_QUESTIONARI!Y2460)),"")</f>
        <v/>
      </c>
      <c r="F2460" t="str">
        <f>IFERROR(UPPER(TRIM(ESITI_QUESTIONARI!AE2460)),"")</f>
        <v/>
      </c>
      <c r="G2460" t="str">
        <f>IFERROR(UPPER(TRIM(ESITI_QUESTIONARI!AI2460)),"")</f>
        <v/>
      </c>
      <c r="H2460" s="8" t="str">
        <f>IF(C2460="","",IF(ISERROR(AVERAGE(ESITI_QUESTIONARI!N2460:T2460,ESITI_QUESTIONARI!V2460:X2460,ESITI_QUESTIONARI!Z2460:AD2460,ESITI_QUESTIONARI!AF2460:AH2460,ESITI_QUESTIONARI!AJ2460:AL2460,ESITI_QUESTIONARI!AN2460,ESITI_QUESTIONARI!AQ2460)),"NON RISPONDE",AVERAGE(ESITI_QUESTIONARI!N2460:T2460,ESITI_QUESTIONARI!V2460:X2460,ESITI_QUESTIONARI!Z2460:AD2460,ESITI_QUESTIONARI!AF2460:AH2460,ESITI_QUESTIONARI!AJ2460:AL2460,ESITI_QUESTIONARI!AN2460,ESITI_QUESTIONARI!AQ2460)))</f>
        <v/>
      </c>
    </row>
    <row r="2461" spans="1:8">
      <c r="A2461" t="str">
        <f>IF(ESITI_QUESTIONARI!A2461="","",TRIM(ESITI_QUESTIONARI!A2461))</f>
        <v/>
      </c>
      <c r="B2461" t="str">
        <f t="shared" si="39"/>
        <v/>
      </c>
      <c r="C2461" t="str">
        <f>IF(ESITI_QUESTIONARI!C2461="","",TRIM(ESITI_QUESTIONARI!C2461))</f>
        <v/>
      </c>
      <c r="D2461" t="str">
        <f>IFERROR(UPPER(TRIM(ESITI_QUESTIONARI!U2461)),"")</f>
        <v/>
      </c>
      <c r="E2461" t="str">
        <f>IFERROR(UPPER(TRIM(ESITI_QUESTIONARI!Y2461)),"")</f>
        <v/>
      </c>
      <c r="F2461" t="str">
        <f>IFERROR(UPPER(TRIM(ESITI_QUESTIONARI!AE2461)),"")</f>
        <v/>
      </c>
      <c r="G2461" t="str">
        <f>IFERROR(UPPER(TRIM(ESITI_QUESTIONARI!AI2461)),"")</f>
        <v/>
      </c>
      <c r="H2461" s="8" t="str">
        <f>IF(C2461="","",IF(ISERROR(AVERAGE(ESITI_QUESTIONARI!N2461:T2461,ESITI_QUESTIONARI!V2461:X2461,ESITI_QUESTIONARI!Z2461:AD2461,ESITI_QUESTIONARI!AF2461:AH2461,ESITI_QUESTIONARI!AJ2461:AL2461,ESITI_QUESTIONARI!AN2461,ESITI_QUESTIONARI!AQ2461)),"NON RISPONDE",AVERAGE(ESITI_QUESTIONARI!N2461:T2461,ESITI_QUESTIONARI!V2461:X2461,ESITI_QUESTIONARI!Z2461:AD2461,ESITI_QUESTIONARI!AF2461:AH2461,ESITI_QUESTIONARI!AJ2461:AL2461,ESITI_QUESTIONARI!AN2461,ESITI_QUESTIONARI!AQ2461)))</f>
        <v/>
      </c>
    </row>
    <row r="2462" spans="1:8">
      <c r="A2462" t="str">
        <f>IF(ESITI_QUESTIONARI!A2462="","",TRIM(ESITI_QUESTIONARI!A2462))</f>
        <v/>
      </c>
      <c r="B2462" t="str">
        <f t="shared" si="39"/>
        <v/>
      </c>
      <c r="C2462" t="str">
        <f>IF(ESITI_QUESTIONARI!C2462="","",TRIM(ESITI_QUESTIONARI!C2462))</f>
        <v/>
      </c>
      <c r="D2462" t="str">
        <f>IFERROR(UPPER(TRIM(ESITI_QUESTIONARI!U2462)),"")</f>
        <v/>
      </c>
      <c r="E2462" t="str">
        <f>IFERROR(UPPER(TRIM(ESITI_QUESTIONARI!Y2462)),"")</f>
        <v/>
      </c>
      <c r="F2462" t="str">
        <f>IFERROR(UPPER(TRIM(ESITI_QUESTIONARI!AE2462)),"")</f>
        <v/>
      </c>
      <c r="G2462" t="str">
        <f>IFERROR(UPPER(TRIM(ESITI_QUESTIONARI!AI2462)),"")</f>
        <v/>
      </c>
      <c r="H2462" s="8" t="str">
        <f>IF(C2462="","",IF(ISERROR(AVERAGE(ESITI_QUESTIONARI!N2462:T2462,ESITI_QUESTIONARI!V2462:X2462,ESITI_QUESTIONARI!Z2462:AD2462,ESITI_QUESTIONARI!AF2462:AH2462,ESITI_QUESTIONARI!AJ2462:AL2462,ESITI_QUESTIONARI!AN2462,ESITI_QUESTIONARI!AQ2462)),"NON RISPONDE",AVERAGE(ESITI_QUESTIONARI!N2462:T2462,ESITI_QUESTIONARI!V2462:X2462,ESITI_QUESTIONARI!Z2462:AD2462,ESITI_QUESTIONARI!AF2462:AH2462,ESITI_QUESTIONARI!AJ2462:AL2462,ESITI_QUESTIONARI!AN2462,ESITI_QUESTIONARI!AQ2462)))</f>
        <v/>
      </c>
    </row>
    <row r="2463" spans="1:8">
      <c r="A2463" t="str">
        <f>IF(ESITI_QUESTIONARI!A2463="","",TRIM(ESITI_QUESTIONARI!A2463))</f>
        <v/>
      </c>
      <c r="B2463" t="str">
        <f t="shared" si="39"/>
        <v/>
      </c>
      <c r="C2463" t="str">
        <f>IF(ESITI_QUESTIONARI!C2463="","",TRIM(ESITI_QUESTIONARI!C2463))</f>
        <v/>
      </c>
      <c r="D2463" t="str">
        <f>IFERROR(UPPER(TRIM(ESITI_QUESTIONARI!U2463)),"")</f>
        <v/>
      </c>
      <c r="E2463" t="str">
        <f>IFERROR(UPPER(TRIM(ESITI_QUESTIONARI!Y2463)),"")</f>
        <v/>
      </c>
      <c r="F2463" t="str">
        <f>IFERROR(UPPER(TRIM(ESITI_QUESTIONARI!AE2463)),"")</f>
        <v/>
      </c>
      <c r="G2463" t="str">
        <f>IFERROR(UPPER(TRIM(ESITI_QUESTIONARI!AI2463)),"")</f>
        <v/>
      </c>
      <c r="H2463" s="8" t="str">
        <f>IF(C2463="","",IF(ISERROR(AVERAGE(ESITI_QUESTIONARI!N2463:T2463,ESITI_QUESTIONARI!V2463:X2463,ESITI_QUESTIONARI!Z2463:AD2463,ESITI_QUESTIONARI!AF2463:AH2463,ESITI_QUESTIONARI!AJ2463:AL2463,ESITI_QUESTIONARI!AN2463,ESITI_QUESTIONARI!AQ2463)),"NON RISPONDE",AVERAGE(ESITI_QUESTIONARI!N2463:T2463,ESITI_QUESTIONARI!V2463:X2463,ESITI_QUESTIONARI!Z2463:AD2463,ESITI_QUESTIONARI!AF2463:AH2463,ESITI_QUESTIONARI!AJ2463:AL2463,ESITI_QUESTIONARI!AN2463,ESITI_QUESTIONARI!AQ2463)))</f>
        <v/>
      </c>
    </row>
    <row r="2464" spans="1:8">
      <c r="A2464" t="str">
        <f>IF(ESITI_QUESTIONARI!A2464="","",TRIM(ESITI_QUESTIONARI!A2464))</f>
        <v/>
      </c>
      <c r="B2464" t="str">
        <f t="shared" si="39"/>
        <v/>
      </c>
      <c r="C2464" t="str">
        <f>IF(ESITI_QUESTIONARI!C2464="","",TRIM(ESITI_QUESTIONARI!C2464))</f>
        <v/>
      </c>
      <c r="D2464" t="str">
        <f>IFERROR(UPPER(TRIM(ESITI_QUESTIONARI!U2464)),"")</f>
        <v/>
      </c>
      <c r="E2464" t="str">
        <f>IFERROR(UPPER(TRIM(ESITI_QUESTIONARI!Y2464)),"")</f>
        <v/>
      </c>
      <c r="F2464" t="str">
        <f>IFERROR(UPPER(TRIM(ESITI_QUESTIONARI!AE2464)),"")</f>
        <v/>
      </c>
      <c r="G2464" t="str">
        <f>IFERROR(UPPER(TRIM(ESITI_QUESTIONARI!AI2464)),"")</f>
        <v/>
      </c>
      <c r="H2464" s="8" t="str">
        <f>IF(C2464="","",IF(ISERROR(AVERAGE(ESITI_QUESTIONARI!N2464:T2464,ESITI_QUESTIONARI!V2464:X2464,ESITI_QUESTIONARI!Z2464:AD2464,ESITI_QUESTIONARI!AF2464:AH2464,ESITI_QUESTIONARI!AJ2464:AL2464,ESITI_QUESTIONARI!AN2464,ESITI_QUESTIONARI!AQ2464)),"NON RISPONDE",AVERAGE(ESITI_QUESTIONARI!N2464:T2464,ESITI_QUESTIONARI!V2464:X2464,ESITI_QUESTIONARI!Z2464:AD2464,ESITI_QUESTIONARI!AF2464:AH2464,ESITI_QUESTIONARI!AJ2464:AL2464,ESITI_QUESTIONARI!AN2464,ESITI_QUESTIONARI!AQ2464)))</f>
        <v/>
      </c>
    </row>
    <row r="2465" spans="1:8">
      <c r="A2465" t="str">
        <f>IF(ESITI_QUESTIONARI!A2465="","",TRIM(ESITI_QUESTIONARI!A2465))</f>
        <v/>
      </c>
      <c r="B2465" t="str">
        <f t="shared" si="39"/>
        <v/>
      </c>
      <c r="C2465" t="str">
        <f>IF(ESITI_QUESTIONARI!C2465="","",TRIM(ESITI_QUESTIONARI!C2465))</f>
        <v/>
      </c>
      <c r="D2465" t="str">
        <f>IFERROR(UPPER(TRIM(ESITI_QUESTIONARI!U2465)),"")</f>
        <v/>
      </c>
      <c r="E2465" t="str">
        <f>IFERROR(UPPER(TRIM(ESITI_QUESTIONARI!Y2465)),"")</f>
        <v/>
      </c>
      <c r="F2465" t="str">
        <f>IFERROR(UPPER(TRIM(ESITI_QUESTIONARI!AE2465)),"")</f>
        <v/>
      </c>
      <c r="G2465" t="str">
        <f>IFERROR(UPPER(TRIM(ESITI_QUESTIONARI!AI2465)),"")</f>
        <v/>
      </c>
      <c r="H2465" s="8" t="str">
        <f>IF(C2465="","",IF(ISERROR(AVERAGE(ESITI_QUESTIONARI!N2465:T2465,ESITI_QUESTIONARI!V2465:X2465,ESITI_QUESTIONARI!Z2465:AD2465,ESITI_QUESTIONARI!AF2465:AH2465,ESITI_QUESTIONARI!AJ2465:AL2465,ESITI_QUESTIONARI!AN2465,ESITI_QUESTIONARI!AQ2465)),"NON RISPONDE",AVERAGE(ESITI_QUESTIONARI!N2465:T2465,ESITI_QUESTIONARI!V2465:X2465,ESITI_QUESTIONARI!Z2465:AD2465,ESITI_QUESTIONARI!AF2465:AH2465,ESITI_QUESTIONARI!AJ2465:AL2465,ESITI_QUESTIONARI!AN2465,ESITI_QUESTIONARI!AQ2465)))</f>
        <v/>
      </c>
    </row>
    <row r="2466" spans="1:8">
      <c r="A2466" t="str">
        <f>IF(ESITI_QUESTIONARI!A2466="","",TRIM(ESITI_QUESTIONARI!A2466))</f>
        <v/>
      </c>
      <c r="B2466" t="str">
        <f t="shared" si="39"/>
        <v/>
      </c>
      <c r="C2466" t="str">
        <f>IF(ESITI_QUESTIONARI!C2466="","",TRIM(ESITI_QUESTIONARI!C2466))</f>
        <v/>
      </c>
      <c r="D2466" t="str">
        <f>IFERROR(UPPER(TRIM(ESITI_QUESTIONARI!U2466)),"")</f>
        <v/>
      </c>
      <c r="E2466" t="str">
        <f>IFERROR(UPPER(TRIM(ESITI_QUESTIONARI!Y2466)),"")</f>
        <v/>
      </c>
      <c r="F2466" t="str">
        <f>IFERROR(UPPER(TRIM(ESITI_QUESTIONARI!AE2466)),"")</f>
        <v/>
      </c>
      <c r="G2466" t="str">
        <f>IFERROR(UPPER(TRIM(ESITI_QUESTIONARI!AI2466)),"")</f>
        <v/>
      </c>
      <c r="H2466" s="8" t="str">
        <f>IF(C2466="","",IF(ISERROR(AVERAGE(ESITI_QUESTIONARI!N2466:T2466,ESITI_QUESTIONARI!V2466:X2466,ESITI_QUESTIONARI!Z2466:AD2466,ESITI_QUESTIONARI!AF2466:AH2466,ESITI_QUESTIONARI!AJ2466:AL2466,ESITI_QUESTIONARI!AN2466,ESITI_QUESTIONARI!AQ2466)),"NON RISPONDE",AVERAGE(ESITI_QUESTIONARI!N2466:T2466,ESITI_QUESTIONARI!V2466:X2466,ESITI_QUESTIONARI!Z2466:AD2466,ESITI_QUESTIONARI!AF2466:AH2466,ESITI_QUESTIONARI!AJ2466:AL2466,ESITI_QUESTIONARI!AN2466,ESITI_QUESTIONARI!AQ2466)))</f>
        <v/>
      </c>
    </row>
    <row r="2467" spans="1:8">
      <c r="A2467" t="str">
        <f>IF(ESITI_QUESTIONARI!A2467="","",TRIM(ESITI_QUESTIONARI!A2467))</f>
        <v/>
      </c>
      <c r="B2467" t="str">
        <f t="shared" si="39"/>
        <v/>
      </c>
      <c r="C2467" t="str">
        <f>IF(ESITI_QUESTIONARI!C2467="","",TRIM(ESITI_QUESTIONARI!C2467))</f>
        <v/>
      </c>
      <c r="D2467" t="str">
        <f>IFERROR(UPPER(TRIM(ESITI_QUESTIONARI!U2467)),"")</f>
        <v/>
      </c>
      <c r="E2467" t="str">
        <f>IFERROR(UPPER(TRIM(ESITI_QUESTIONARI!Y2467)),"")</f>
        <v/>
      </c>
      <c r="F2467" t="str">
        <f>IFERROR(UPPER(TRIM(ESITI_QUESTIONARI!AE2467)),"")</f>
        <v/>
      </c>
      <c r="G2467" t="str">
        <f>IFERROR(UPPER(TRIM(ESITI_QUESTIONARI!AI2467)),"")</f>
        <v/>
      </c>
      <c r="H2467" s="8" t="str">
        <f>IF(C2467="","",IF(ISERROR(AVERAGE(ESITI_QUESTIONARI!N2467:T2467,ESITI_QUESTIONARI!V2467:X2467,ESITI_QUESTIONARI!Z2467:AD2467,ESITI_QUESTIONARI!AF2467:AH2467,ESITI_QUESTIONARI!AJ2467:AL2467,ESITI_QUESTIONARI!AN2467,ESITI_QUESTIONARI!AQ2467)),"NON RISPONDE",AVERAGE(ESITI_QUESTIONARI!N2467:T2467,ESITI_QUESTIONARI!V2467:X2467,ESITI_QUESTIONARI!Z2467:AD2467,ESITI_QUESTIONARI!AF2467:AH2467,ESITI_QUESTIONARI!AJ2467:AL2467,ESITI_QUESTIONARI!AN2467,ESITI_QUESTIONARI!AQ2467)))</f>
        <v/>
      </c>
    </row>
    <row r="2468" spans="1:8">
      <c r="A2468" t="str">
        <f>IF(ESITI_QUESTIONARI!A2468="","",TRIM(ESITI_QUESTIONARI!A2468))</f>
        <v/>
      </c>
      <c r="B2468" t="str">
        <f t="shared" si="39"/>
        <v/>
      </c>
      <c r="C2468" t="str">
        <f>IF(ESITI_QUESTIONARI!C2468="","",TRIM(ESITI_QUESTIONARI!C2468))</f>
        <v/>
      </c>
      <c r="D2468" t="str">
        <f>IFERROR(UPPER(TRIM(ESITI_QUESTIONARI!U2468)),"")</f>
        <v/>
      </c>
      <c r="E2468" t="str">
        <f>IFERROR(UPPER(TRIM(ESITI_QUESTIONARI!Y2468)),"")</f>
        <v/>
      </c>
      <c r="F2468" t="str">
        <f>IFERROR(UPPER(TRIM(ESITI_QUESTIONARI!AE2468)),"")</f>
        <v/>
      </c>
      <c r="G2468" t="str">
        <f>IFERROR(UPPER(TRIM(ESITI_QUESTIONARI!AI2468)),"")</f>
        <v/>
      </c>
      <c r="H2468" s="8" t="str">
        <f>IF(C2468="","",IF(ISERROR(AVERAGE(ESITI_QUESTIONARI!N2468:T2468,ESITI_QUESTIONARI!V2468:X2468,ESITI_QUESTIONARI!Z2468:AD2468,ESITI_QUESTIONARI!AF2468:AH2468,ESITI_QUESTIONARI!AJ2468:AL2468,ESITI_QUESTIONARI!AN2468,ESITI_QUESTIONARI!AQ2468)),"NON RISPONDE",AVERAGE(ESITI_QUESTIONARI!N2468:T2468,ESITI_QUESTIONARI!V2468:X2468,ESITI_QUESTIONARI!Z2468:AD2468,ESITI_QUESTIONARI!AF2468:AH2468,ESITI_QUESTIONARI!AJ2468:AL2468,ESITI_QUESTIONARI!AN2468,ESITI_QUESTIONARI!AQ2468)))</f>
        <v/>
      </c>
    </row>
    <row r="2469" spans="1:8">
      <c r="A2469" t="str">
        <f>IF(ESITI_QUESTIONARI!A2469="","",TRIM(ESITI_QUESTIONARI!A2469))</f>
        <v/>
      </c>
      <c r="B2469" t="str">
        <f t="shared" si="39"/>
        <v/>
      </c>
      <c r="C2469" t="str">
        <f>IF(ESITI_QUESTIONARI!C2469="","",TRIM(ESITI_QUESTIONARI!C2469))</f>
        <v/>
      </c>
      <c r="D2469" t="str">
        <f>IFERROR(UPPER(TRIM(ESITI_QUESTIONARI!U2469)),"")</f>
        <v/>
      </c>
      <c r="E2469" t="str">
        <f>IFERROR(UPPER(TRIM(ESITI_QUESTIONARI!Y2469)),"")</f>
        <v/>
      </c>
      <c r="F2469" t="str">
        <f>IFERROR(UPPER(TRIM(ESITI_QUESTIONARI!AE2469)),"")</f>
        <v/>
      </c>
      <c r="G2469" t="str">
        <f>IFERROR(UPPER(TRIM(ESITI_QUESTIONARI!AI2469)),"")</f>
        <v/>
      </c>
      <c r="H2469" s="8" t="str">
        <f>IF(C2469="","",IF(ISERROR(AVERAGE(ESITI_QUESTIONARI!N2469:T2469,ESITI_QUESTIONARI!V2469:X2469,ESITI_QUESTIONARI!Z2469:AD2469,ESITI_QUESTIONARI!AF2469:AH2469,ESITI_QUESTIONARI!AJ2469:AL2469,ESITI_QUESTIONARI!AN2469,ESITI_QUESTIONARI!AQ2469)),"NON RISPONDE",AVERAGE(ESITI_QUESTIONARI!N2469:T2469,ESITI_QUESTIONARI!V2469:X2469,ESITI_QUESTIONARI!Z2469:AD2469,ESITI_QUESTIONARI!AF2469:AH2469,ESITI_QUESTIONARI!AJ2469:AL2469,ESITI_QUESTIONARI!AN2469,ESITI_QUESTIONARI!AQ2469)))</f>
        <v/>
      </c>
    </row>
    <row r="2470" spans="1:8">
      <c r="A2470" t="str">
        <f>IF(ESITI_QUESTIONARI!A2470="","",TRIM(ESITI_QUESTIONARI!A2470))</f>
        <v/>
      </c>
      <c r="B2470" t="str">
        <f t="shared" si="39"/>
        <v/>
      </c>
      <c r="C2470" t="str">
        <f>IF(ESITI_QUESTIONARI!C2470="","",TRIM(ESITI_QUESTIONARI!C2470))</f>
        <v/>
      </c>
      <c r="D2470" t="str">
        <f>IFERROR(UPPER(TRIM(ESITI_QUESTIONARI!U2470)),"")</f>
        <v/>
      </c>
      <c r="E2470" t="str">
        <f>IFERROR(UPPER(TRIM(ESITI_QUESTIONARI!Y2470)),"")</f>
        <v/>
      </c>
      <c r="F2470" t="str">
        <f>IFERROR(UPPER(TRIM(ESITI_QUESTIONARI!AE2470)),"")</f>
        <v/>
      </c>
      <c r="G2470" t="str">
        <f>IFERROR(UPPER(TRIM(ESITI_QUESTIONARI!AI2470)),"")</f>
        <v/>
      </c>
      <c r="H2470" s="8" t="str">
        <f>IF(C2470="","",IF(ISERROR(AVERAGE(ESITI_QUESTIONARI!N2470:T2470,ESITI_QUESTIONARI!V2470:X2470,ESITI_QUESTIONARI!Z2470:AD2470,ESITI_QUESTIONARI!AF2470:AH2470,ESITI_QUESTIONARI!AJ2470:AL2470,ESITI_QUESTIONARI!AN2470,ESITI_QUESTIONARI!AQ2470)),"NON RISPONDE",AVERAGE(ESITI_QUESTIONARI!N2470:T2470,ESITI_QUESTIONARI!V2470:X2470,ESITI_QUESTIONARI!Z2470:AD2470,ESITI_QUESTIONARI!AF2470:AH2470,ESITI_QUESTIONARI!AJ2470:AL2470,ESITI_QUESTIONARI!AN2470,ESITI_QUESTIONARI!AQ2470)))</f>
        <v/>
      </c>
    </row>
    <row r="2471" spans="1:8">
      <c r="A2471" t="str">
        <f>IF(ESITI_QUESTIONARI!A2471="","",TRIM(ESITI_QUESTIONARI!A2471))</f>
        <v/>
      </c>
      <c r="B2471" t="str">
        <f t="shared" si="39"/>
        <v/>
      </c>
      <c r="C2471" t="str">
        <f>IF(ESITI_QUESTIONARI!C2471="","",TRIM(ESITI_QUESTIONARI!C2471))</f>
        <v/>
      </c>
      <c r="D2471" t="str">
        <f>IFERROR(UPPER(TRIM(ESITI_QUESTIONARI!U2471)),"")</f>
        <v/>
      </c>
      <c r="E2471" t="str">
        <f>IFERROR(UPPER(TRIM(ESITI_QUESTIONARI!Y2471)),"")</f>
        <v/>
      </c>
      <c r="F2471" t="str">
        <f>IFERROR(UPPER(TRIM(ESITI_QUESTIONARI!AE2471)),"")</f>
        <v/>
      </c>
      <c r="G2471" t="str">
        <f>IFERROR(UPPER(TRIM(ESITI_QUESTIONARI!AI2471)),"")</f>
        <v/>
      </c>
      <c r="H2471" s="8" t="str">
        <f>IF(C2471="","",IF(ISERROR(AVERAGE(ESITI_QUESTIONARI!N2471:T2471,ESITI_QUESTIONARI!V2471:X2471,ESITI_QUESTIONARI!Z2471:AD2471,ESITI_QUESTIONARI!AF2471:AH2471,ESITI_QUESTIONARI!AJ2471:AL2471,ESITI_QUESTIONARI!AN2471,ESITI_QUESTIONARI!AQ2471)),"NON RISPONDE",AVERAGE(ESITI_QUESTIONARI!N2471:T2471,ESITI_QUESTIONARI!V2471:X2471,ESITI_QUESTIONARI!Z2471:AD2471,ESITI_QUESTIONARI!AF2471:AH2471,ESITI_QUESTIONARI!AJ2471:AL2471,ESITI_QUESTIONARI!AN2471,ESITI_QUESTIONARI!AQ2471)))</f>
        <v/>
      </c>
    </row>
    <row r="2472" spans="1:8">
      <c r="A2472" t="str">
        <f>IF(ESITI_QUESTIONARI!A2472="","",TRIM(ESITI_QUESTIONARI!A2472))</f>
        <v/>
      </c>
      <c r="B2472" t="str">
        <f t="shared" si="39"/>
        <v/>
      </c>
      <c r="C2472" t="str">
        <f>IF(ESITI_QUESTIONARI!C2472="","",TRIM(ESITI_QUESTIONARI!C2472))</f>
        <v/>
      </c>
      <c r="D2472" t="str">
        <f>IFERROR(UPPER(TRIM(ESITI_QUESTIONARI!U2472)),"")</f>
        <v/>
      </c>
      <c r="E2472" t="str">
        <f>IFERROR(UPPER(TRIM(ESITI_QUESTIONARI!Y2472)),"")</f>
        <v/>
      </c>
      <c r="F2472" t="str">
        <f>IFERROR(UPPER(TRIM(ESITI_QUESTIONARI!AE2472)),"")</f>
        <v/>
      </c>
      <c r="G2472" t="str">
        <f>IFERROR(UPPER(TRIM(ESITI_QUESTIONARI!AI2472)),"")</f>
        <v/>
      </c>
      <c r="H2472" s="8" t="str">
        <f>IF(C2472="","",IF(ISERROR(AVERAGE(ESITI_QUESTIONARI!N2472:T2472,ESITI_QUESTIONARI!V2472:X2472,ESITI_QUESTIONARI!Z2472:AD2472,ESITI_QUESTIONARI!AF2472:AH2472,ESITI_QUESTIONARI!AJ2472:AL2472,ESITI_QUESTIONARI!AN2472,ESITI_QUESTIONARI!AQ2472)),"NON RISPONDE",AVERAGE(ESITI_QUESTIONARI!N2472:T2472,ESITI_QUESTIONARI!V2472:X2472,ESITI_QUESTIONARI!Z2472:AD2472,ESITI_QUESTIONARI!AF2472:AH2472,ESITI_QUESTIONARI!AJ2472:AL2472,ESITI_QUESTIONARI!AN2472,ESITI_QUESTIONARI!AQ2472)))</f>
        <v/>
      </c>
    </row>
    <row r="2473" spans="1:8">
      <c r="A2473" t="str">
        <f>IF(ESITI_QUESTIONARI!A2473="","",TRIM(ESITI_QUESTIONARI!A2473))</f>
        <v/>
      </c>
      <c r="B2473" t="str">
        <f t="shared" si="39"/>
        <v/>
      </c>
      <c r="C2473" t="str">
        <f>IF(ESITI_QUESTIONARI!C2473="","",TRIM(ESITI_QUESTIONARI!C2473))</f>
        <v/>
      </c>
      <c r="D2473" t="str">
        <f>IFERROR(UPPER(TRIM(ESITI_QUESTIONARI!U2473)),"")</f>
        <v/>
      </c>
      <c r="E2473" t="str">
        <f>IFERROR(UPPER(TRIM(ESITI_QUESTIONARI!Y2473)),"")</f>
        <v/>
      </c>
      <c r="F2473" t="str">
        <f>IFERROR(UPPER(TRIM(ESITI_QUESTIONARI!AE2473)),"")</f>
        <v/>
      </c>
      <c r="G2473" t="str">
        <f>IFERROR(UPPER(TRIM(ESITI_QUESTIONARI!AI2473)),"")</f>
        <v/>
      </c>
      <c r="H2473" s="8" t="str">
        <f>IF(C2473="","",IF(ISERROR(AVERAGE(ESITI_QUESTIONARI!N2473:T2473,ESITI_QUESTIONARI!V2473:X2473,ESITI_QUESTIONARI!Z2473:AD2473,ESITI_QUESTIONARI!AF2473:AH2473,ESITI_QUESTIONARI!AJ2473:AL2473,ESITI_QUESTIONARI!AN2473,ESITI_QUESTIONARI!AQ2473)),"NON RISPONDE",AVERAGE(ESITI_QUESTIONARI!N2473:T2473,ESITI_QUESTIONARI!V2473:X2473,ESITI_QUESTIONARI!Z2473:AD2473,ESITI_QUESTIONARI!AF2473:AH2473,ESITI_QUESTIONARI!AJ2473:AL2473,ESITI_QUESTIONARI!AN2473,ESITI_QUESTIONARI!AQ2473)))</f>
        <v/>
      </c>
    </row>
    <row r="2474" spans="1:8">
      <c r="A2474" t="str">
        <f>IF(ESITI_QUESTIONARI!A2474="","",TRIM(ESITI_QUESTIONARI!A2474))</f>
        <v/>
      </c>
      <c r="B2474" t="str">
        <f t="shared" si="39"/>
        <v/>
      </c>
      <c r="C2474" t="str">
        <f>IF(ESITI_QUESTIONARI!C2474="","",TRIM(ESITI_QUESTIONARI!C2474))</f>
        <v/>
      </c>
      <c r="D2474" t="str">
        <f>IFERROR(UPPER(TRIM(ESITI_QUESTIONARI!U2474)),"")</f>
        <v/>
      </c>
      <c r="E2474" t="str">
        <f>IFERROR(UPPER(TRIM(ESITI_QUESTIONARI!Y2474)),"")</f>
        <v/>
      </c>
      <c r="F2474" t="str">
        <f>IFERROR(UPPER(TRIM(ESITI_QUESTIONARI!AE2474)),"")</f>
        <v/>
      </c>
      <c r="G2474" t="str">
        <f>IFERROR(UPPER(TRIM(ESITI_QUESTIONARI!AI2474)),"")</f>
        <v/>
      </c>
      <c r="H2474" s="8" t="str">
        <f>IF(C2474="","",IF(ISERROR(AVERAGE(ESITI_QUESTIONARI!N2474:T2474,ESITI_QUESTIONARI!V2474:X2474,ESITI_QUESTIONARI!Z2474:AD2474,ESITI_QUESTIONARI!AF2474:AH2474,ESITI_QUESTIONARI!AJ2474:AL2474,ESITI_QUESTIONARI!AN2474,ESITI_QUESTIONARI!AQ2474)),"NON RISPONDE",AVERAGE(ESITI_QUESTIONARI!N2474:T2474,ESITI_QUESTIONARI!V2474:X2474,ESITI_QUESTIONARI!Z2474:AD2474,ESITI_QUESTIONARI!AF2474:AH2474,ESITI_QUESTIONARI!AJ2474:AL2474,ESITI_QUESTIONARI!AN2474,ESITI_QUESTIONARI!AQ2474)))</f>
        <v/>
      </c>
    </row>
    <row r="2475" spans="1:8">
      <c r="A2475" t="str">
        <f>IF(ESITI_QUESTIONARI!A2475="","",TRIM(ESITI_QUESTIONARI!A2475))</f>
        <v/>
      </c>
      <c r="B2475" t="str">
        <f t="shared" si="39"/>
        <v/>
      </c>
      <c r="C2475" t="str">
        <f>IF(ESITI_QUESTIONARI!C2475="","",TRIM(ESITI_QUESTIONARI!C2475))</f>
        <v/>
      </c>
      <c r="D2475" t="str">
        <f>IFERROR(UPPER(TRIM(ESITI_QUESTIONARI!U2475)),"")</f>
        <v/>
      </c>
      <c r="E2475" t="str">
        <f>IFERROR(UPPER(TRIM(ESITI_QUESTIONARI!Y2475)),"")</f>
        <v/>
      </c>
      <c r="F2475" t="str">
        <f>IFERROR(UPPER(TRIM(ESITI_QUESTIONARI!AE2475)),"")</f>
        <v/>
      </c>
      <c r="G2475" t="str">
        <f>IFERROR(UPPER(TRIM(ESITI_QUESTIONARI!AI2475)),"")</f>
        <v/>
      </c>
      <c r="H2475" s="8" t="str">
        <f>IF(C2475="","",IF(ISERROR(AVERAGE(ESITI_QUESTIONARI!N2475:T2475,ESITI_QUESTIONARI!V2475:X2475,ESITI_QUESTIONARI!Z2475:AD2475,ESITI_QUESTIONARI!AF2475:AH2475,ESITI_QUESTIONARI!AJ2475:AL2475,ESITI_QUESTIONARI!AN2475,ESITI_QUESTIONARI!AQ2475)),"NON RISPONDE",AVERAGE(ESITI_QUESTIONARI!N2475:T2475,ESITI_QUESTIONARI!V2475:X2475,ESITI_QUESTIONARI!Z2475:AD2475,ESITI_QUESTIONARI!AF2475:AH2475,ESITI_QUESTIONARI!AJ2475:AL2475,ESITI_QUESTIONARI!AN2475,ESITI_QUESTIONARI!AQ2475)))</f>
        <v/>
      </c>
    </row>
    <row r="2476" spans="1:8">
      <c r="A2476" t="str">
        <f>IF(ESITI_QUESTIONARI!A2476="","",TRIM(ESITI_QUESTIONARI!A2476))</f>
        <v/>
      </c>
      <c r="B2476" t="str">
        <f t="shared" si="39"/>
        <v/>
      </c>
      <c r="C2476" t="str">
        <f>IF(ESITI_QUESTIONARI!C2476="","",TRIM(ESITI_QUESTIONARI!C2476))</f>
        <v/>
      </c>
      <c r="D2476" t="str">
        <f>IFERROR(UPPER(TRIM(ESITI_QUESTIONARI!U2476)),"")</f>
        <v/>
      </c>
      <c r="E2476" t="str">
        <f>IFERROR(UPPER(TRIM(ESITI_QUESTIONARI!Y2476)),"")</f>
        <v/>
      </c>
      <c r="F2476" t="str">
        <f>IFERROR(UPPER(TRIM(ESITI_QUESTIONARI!AE2476)),"")</f>
        <v/>
      </c>
      <c r="G2476" t="str">
        <f>IFERROR(UPPER(TRIM(ESITI_QUESTIONARI!AI2476)),"")</f>
        <v/>
      </c>
      <c r="H2476" s="8" t="str">
        <f>IF(C2476="","",IF(ISERROR(AVERAGE(ESITI_QUESTIONARI!N2476:T2476,ESITI_QUESTIONARI!V2476:X2476,ESITI_QUESTIONARI!Z2476:AD2476,ESITI_QUESTIONARI!AF2476:AH2476,ESITI_QUESTIONARI!AJ2476:AL2476,ESITI_QUESTIONARI!AN2476,ESITI_QUESTIONARI!AQ2476)),"NON RISPONDE",AVERAGE(ESITI_QUESTIONARI!N2476:T2476,ESITI_QUESTIONARI!V2476:X2476,ESITI_QUESTIONARI!Z2476:AD2476,ESITI_QUESTIONARI!AF2476:AH2476,ESITI_QUESTIONARI!AJ2476:AL2476,ESITI_QUESTIONARI!AN2476,ESITI_QUESTIONARI!AQ2476)))</f>
        <v/>
      </c>
    </row>
    <row r="2477" spans="1:8">
      <c r="A2477" t="str">
        <f>IF(ESITI_QUESTIONARI!A2477="","",TRIM(ESITI_QUESTIONARI!A2477))</f>
        <v/>
      </c>
      <c r="B2477" t="str">
        <f t="shared" si="39"/>
        <v/>
      </c>
      <c r="C2477" t="str">
        <f>IF(ESITI_QUESTIONARI!C2477="","",TRIM(ESITI_QUESTIONARI!C2477))</f>
        <v/>
      </c>
      <c r="D2477" t="str">
        <f>IFERROR(UPPER(TRIM(ESITI_QUESTIONARI!U2477)),"")</f>
        <v/>
      </c>
      <c r="E2477" t="str">
        <f>IFERROR(UPPER(TRIM(ESITI_QUESTIONARI!Y2477)),"")</f>
        <v/>
      </c>
      <c r="F2477" t="str">
        <f>IFERROR(UPPER(TRIM(ESITI_QUESTIONARI!AE2477)),"")</f>
        <v/>
      </c>
      <c r="G2477" t="str">
        <f>IFERROR(UPPER(TRIM(ESITI_QUESTIONARI!AI2477)),"")</f>
        <v/>
      </c>
      <c r="H2477" s="8" t="str">
        <f>IF(C2477="","",IF(ISERROR(AVERAGE(ESITI_QUESTIONARI!N2477:T2477,ESITI_QUESTIONARI!V2477:X2477,ESITI_QUESTIONARI!Z2477:AD2477,ESITI_QUESTIONARI!AF2477:AH2477,ESITI_QUESTIONARI!AJ2477:AL2477,ESITI_QUESTIONARI!AN2477,ESITI_QUESTIONARI!AQ2477)),"NON RISPONDE",AVERAGE(ESITI_QUESTIONARI!N2477:T2477,ESITI_QUESTIONARI!V2477:X2477,ESITI_QUESTIONARI!Z2477:AD2477,ESITI_QUESTIONARI!AF2477:AH2477,ESITI_QUESTIONARI!AJ2477:AL2477,ESITI_QUESTIONARI!AN2477,ESITI_QUESTIONARI!AQ2477)))</f>
        <v/>
      </c>
    </row>
    <row r="2478" spans="1:8">
      <c r="A2478" t="str">
        <f>IF(ESITI_QUESTIONARI!A2478="","",TRIM(ESITI_QUESTIONARI!A2478))</f>
        <v/>
      </c>
      <c r="B2478" t="str">
        <f t="shared" si="39"/>
        <v/>
      </c>
      <c r="C2478" t="str">
        <f>IF(ESITI_QUESTIONARI!C2478="","",TRIM(ESITI_QUESTIONARI!C2478))</f>
        <v/>
      </c>
      <c r="D2478" t="str">
        <f>IFERROR(UPPER(TRIM(ESITI_QUESTIONARI!U2478)),"")</f>
        <v/>
      </c>
      <c r="E2478" t="str">
        <f>IFERROR(UPPER(TRIM(ESITI_QUESTIONARI!Y2478)),"")</f>
        <v/>
      </c>
      <c r="F2478" t="str">
        <f>IFERROR(UPPER(TRIM(ESITI_QUESTIONARI!AE2478)),"")</f>
        <v/>
      </c>
      <c r="G2478" t="str">
        <f>IFERROR(UPPER(TRIM(ESITI_QUESTIONARI!AI2478)),"")</f>
        <v/>
      </c>
      <c r="H2478" s="8" t="str">
        <f>IF(C2478="","",IF(ISERROR(AVERAGE(ESITI_QUESTIONARI!N2478:T2478,ESITI_QUESTIONARI!V2478:X2478,ESITI_QUESTIONARI!Z2478:AD2478,ESITI_QUESTIONARI!AF2478:AH2478,ESITI_QUESTIONARI!AJ2478:AL2478,ESITI_QUESTIONARI!AN2478,ESITI_QUESTIONARI!AQ2478)),"NON RISPONDE",AVERAGE(ESITI_QUESTIONARI!N2478:T2478,ESITI_QUESTIONARI!V2478:X2478,ESITI_QUESTIONARI!Z2478:AD2478,ESITI_QUESTIONARI!AF2478:AH2478,ESITI_QUESTIONARI!AJ2478:AL2478,ESITI_QUESTIONARI!AN2478,ESITI_QUESTIONARI!AQ2478)))</f>
        <v/>
      </c>
    </row>
    <row r="2479" spans="1:8">
      <c r="A2479" t="str">
        <f>IF(ESITI_QUESTIONARI!A2479="","",TRIM(ESITI_QUESTIONARI!A2479))</f>
        <v/>
      </c>
      <c r="B2479" t="str">
        <f t="shared" si="39"/>
        <v/>
      </c>
      <c r="C2479" t="str">
        <f>IF(ESITI_QUESTIONARI!C2479="","",TRIM(ESITI_QUESTIONARI!C2479))</f>
        <v/>
      </c>
      <c r="D2479" t="str">
        <f>IFERROR(UPPER(TRIM(ESITI_QUESTIONARI!U2479)),"")</f>
        <v/>
      </c>
      <c r="E2479" t="str">
        <f>IFERROR(UPPER(TRIM(ESITI_QUESTIONARI!Y2479)),"")</f>
        <v/>
      </c>
      <c r="F2479" t="str">
        <f>IFERROR(UPPER(TRIM(ESITI_QUESTIONARI!AE2479)),"")</f>
        <v/>
      </c>
      <c r="G2479" t="str">
        <f>IFERROR(UPPER(TRIM(ESITI_QUESTIONARI!AI2479)),"")</f>
        <v/>
      </c>
      <c r="H2479" s="8" t="str">
        <f>IF(C2479="","",IF(ISERROR(AVERAGE(ESITI_QUESTIONARI!N2479:T2479,ESITI_QUESTIONARI!V2479:X2479,ESITI_QUESTIONARI!Z2479:AD2479,ESITI_QUESTIONARI!AF2479:AH2479,ESITI_QUESTIONARI!AJ2479:AL2479,ESITI_QUESTIONARI!AN2479,ESITI_QUESTIONARI!AQ2479)),"NON RISPONDE",AVERAGE(ESITI_QUESTIONARI!N2479:T2479,ESITI_QUESTIONARI!V2479:X2479,ESITI_QUESTIONARI!Z2479:AD2479,ESITI_QUESTIONARI!AF2479:AH2479,ESITI_QUESTIONARI!AJ2479:AL2479,ESITI_QUESTIONARI!AN2479,ESITI_QUESTIONARI!AQ2479)))</f>
        <v/>
      </c>
    </row>
    <row r="2480" spans="1:8">
      <c r="A2480" t="str">
        <f>IF(ESITI_QUESTIONARI!A2480="","",TRIM(ESITI_QUESTIONARI!A2480))</f>
        <v/>
      </c>
      <c r="B2480" t="str">
        <f t="shared" si="39"/>
        <v/>
      </c>
      <c r="C2480" t="str">
        <f>IF(ESITI_QUESTIONARI!C2480="","",TRIM(ESITI_QUESTIONARI!C2480))</f>
        <v/>
      </c>
      <c r="D2480" t="str">
        <f>IFERROR(UPPER(TRIM(ESITI_QUESTIONARI!U2480)),"")</f>
        <v/>
      </c>
      <c r="E2480" t="str">
        <f>IFERROR(UPPER(TRIM(ESITI_QUESTIONARI!Y2480)),"")</f>
        <v/>
      </c>
      <c r="F2480" t="str">
        <f>IFERROR(UPPER(TRIM(ESITI_QUESTIONARI!AE2480)),"")</f>
        <v/>
      </c>
      <c r="G2480" t="str">
        <f>IFERROR(UPPER(TRIM(ESITI_QUESTIONARI!AI2480)),"")</f>
        <v/>
      </c>
      <c r="H2480" s="8" t="str">
        <f>IF(C2480="","",IF(ISERROR(AVERAGE(ESITI_QUESTIONARI!N2480:T2480,ESITI_QUESTIONARI!V2480:X2480,ESITI_QUESTIONARI!Z2480:AD2480,ESITI_QUESTIONARI!AF2480:AH2480,ESITI_QUESTIONARI!AJ2480:AL2480,ESITI_QUESTIONARI!AN2480,ESITI_QUESTIONARI!AQ2480)),"NON RISPONDE",AVERAGE(ESITI_QUESTIONARI!N2480:T2480,ESITI_QUESTIONARI!V2480:X2480,ESITI_QUESTIONARI!Z2480:AD2480,ESITI_QUESTIONARI!AF2480:AH2480,ESITI_QUESTIONARI!AJ2480:AL2480,ESITI_QUESTIONARI!AN2480,ESITI_QUESTIONARI!AQ2480)))</f>
        <v/>
      </c>
    </row>
    <row r="2481" spans="1:8">
      <c r="A2481" t="str">
        <f>IF(ESITI_QUESTIONARI!A2481="","",TRIM(ESITI_QUESTIONARI!A2481))</f>
        <v/>
      </c>
      <c r="B2481" t="str">
        <f t="shared" si="39"/>
        <v/>
      </c>
      <c r="C2481" t="str">
        <f>IF(ESITI_QUESTIONARI!C2481="","",TRIM(ESITI_QUESTIONARI!C2481))</f>
        <v/>
      </c>
      <c r="D2481" t="str">
        <f>IFERROR(UPPER(TRIM(ESITI_QUESTIONARI!U2481)),"")</f>
        <v/>
      </c>
      <c r="E2481" t="str">
        <f>IFERROR(UPPER(TRIM(ESITI_QUESTIONARI!Y2481)),"")</f>
        <v/>
      </c>
      <c r="F2481" t="str">
        <f>IFERROR(UPPER(TRIM(ESITI_QUESTIONARI!AE2481)),"")</f>
        <v/>
      </c>
      <c r="G2481" t="str">
        <f>IFERROR(UPPER(TRIM(ESITI_QUESTIONARI!AI2481)),"")</f>
        <v/>
      </c>
      <c r="H2481" s="8" t="str">
        <f>IF(C2481="","",IF(ISERROR(AVERAGE(ESITI_QUESTIONARI!N2481:T2481,ESITI_QUESTIONARI!V2481:X2481,ESITI_QUESTIONARI!Z2481:AD2481,ESITI_QUESTIONARI!AF2481:AH2481,ESITI_QUESTIONARI!AJ2481:AL2481,ESITI_QUESTIONARI!AN2481,ESITI_QUESTIONARI!AQ2481)),"NON RISPONDE",AVERAGE(ESITI_QUESTIONARI!N2481:T2481,ESITI_QUESTIONARI!V2481:X2481,ESITI_QUESTIONARI!Z2481:AD2481,ESITI_QUESTIONARI!AF2481:AH2481,ESITI_QUESTIONARI!AJ2481:AL2481,ESITI_QUESTIONARI!AN2481,ESITI_QUESTIONARI!AQ2481)))</f>
        <v/>
      </c>
    </row>
    <row r="2482" spans="1:8">
      <c r="A2482" t="str">
        <f>IF(ESITI_QUESTIONARI!A2482="","",TRIM(ESITI_QUESTIONARI!A2482))</f>
        <v/>
      </c>
      <c r="B2482" t="str">
        <f t="shared" si="39"/>
        <v/>
      </c>
      <c r="C2482" t="str">
        <f>IF(ESITI_QUESTIONARI!C2482="","",TRIM(ESITI_QUESTIONARI!C2482))</f>
        <v/>
      </c>
      <c r="D2482" t="str">
        <f>IFERROR(UPPER(TRIM(ESITI_QUESTIONARI!U2482)),"")</f>
        <v/>
      </c>
      <c r="E2482" t="str">
        <f>IFERROR(UPPER(TRIM(ESITI_QUESTIONARI!Y2482)),"")</f>
        <v/>
      </c>
      <c r="F2482" t="str">
        <f>IFERROR(UPPER(TRIM(ESITI_QUESTIONARI!AE2482)),"")</f>
        <v/>
      </c>
      <c r="G2482" t="str">
        <f>IFERROR(UPPER(TRIM(ESITI_QUESTIONARI!AI2482)),"")</f>
        <v/>
      </c>
      <c r="H2482" s="8" t="str">
        <f>IF(C2482="","",IF(ISERROR(AVERAGE(ESITI_QUESTIONARI!N2482:T2482,ESITI_QUESTIONARI!V2482:X2482,ESITI_QUESTIONARI!Z2482:AD2482,ESITI_QUESTIONARI!AF2482:AH2482,ESITI_QUESTIONARI!AJ2482:AL2482,ESITI_QUESTIONARI!AN2482,ESITI_QUESTIONARI!AQ2482)),"NON RISPONDE",AVERAGE(ESITI_QUESTIONARI!N2482:T2482,ESITI_QUESTIONARI!V2482:X2482,ESITI_QUESTIONARI!Z2482:AD2482,ESITI_QUESTIONARI!AF2482:AH2482,ESITI_QUESTIONARI!AJ2482:AL2482,ESITI_QUESTIONARI!AN2482,ESITI_QUESTIONARI!AQ2482)))</f>
        <v/>
      </c>
    </row>
    <row r="2483" spans="1:8">
      <c r="A2483" t="str">
        <f>IF(ESITI_QUESTIONARI!A2483="","",TRIM(ESITI_QUESTIONARI!A2483))</f>
        <v/>
      </c>
      <c r="B2483" t="str">
        <f t="shared" si="39"/>
        <v/>
      </c>
      <c r="C2483" t="str">
        <f>IF(ESITI_QUESTIONARI!C2483="","",TRIM(ESITI_QUESTIONARI!C2483))</f>
        <v/>
      </c>
      <c r="D2483" t="str">
        <f>IFERROR(UPPER(TRIM(ESITI_QUESTIONARI!U2483)),"")</f>
        <v/>
      </c>
      <c r="E2483" t="str">
        <f>IFERROR(UPPER(TRIM(ESITI_QUESTIONARI!Y2483)),"")</f>
        <v/>
      </c>
      <c r="F2483" t="str">
        <f>IFERROR(UPPER(TRIM(ESITI_QUESTIONARI!AE2483)),"")</f>
        <v/>
      </c>
      <c r="G2483" t="str">
        <f>IFERROR(UPPER(TRIM(ESITI_QUESTIONARI!AI2483)),"")</f>
        <v/>
      </c>
      <c r="H2483" s="8" t="str">
        <f>IF(C2483="","",IF(ISERROR(AVERAGE(ESITI_QUESTIONARI!N2483:T2483,ESITI_QUESTIONARI!V2483:X2483,ESITI_QUESTIONARI!Z2483:AD2483,ESITI_QUESTIONARI!AF2483:AH2483,ESITI_QUESTIONARI!AJ2483:AL2483,ESITI_QUESTIONARI!AN2483,ESITI_QUESTIONARI!AQ2483)),"NON RISPONDE",AVERAGE(ESITI_QUESTIONARI!N2483:T2483,ESITI_QUESTIONARI!V2483:X2483,ESITI_QUESTIONARI!Z2483:AD2483,ESITI_QUESTIONARI!AF2483:AH2483,ESITI_QUESTIONARI!AJ2483:AL2483,ESITI_QUESTIONARI!AN2483,ESITI_QUESTIONARI!AQ2483)))</f>
        <v/>
      </c>
    </row>
    <row r="2484" spans="1:8">
      <c r="A2484" t="str">
        <f>IF(ESITI_QUESTIONARI!A2484="","",TRIM(ESITI_QUESTIONARI!A2484))</f>
        <v/>
      </c>
      <c r="B2484" t="str">
        <f t="shared" si="39"/>
        <v/>
      </c>
      <c r="C2484" t="str">
        <f>IF(ESITI_QUESTIONARI!C2484="","",TRIM(ESITI_QUESTIONARI!C2484))</f>
        <v/>
      </c>
      <c r="D2484" t="str">
        <f>IFERROR(UPPER(TRIM(ESITI_QUESTIONARI!U2484)),"")</f>
        <v/>
      </c>
      <c r="E2484" t="str">
        <f>IFERROR(UPPER(TRIM(ESITI_QUESTIONARI!Y2484)),"")</f>
        <v/>
      </c>
      <c r="F2484" t="str">
        <f>IFERROR(UPPER(TRIM(ESITI_QUESTIONARI!AE2484)),"")</f>
        <v/>
      </c>
      <c r="G2484" t="str">
        <f>IFERROR(UPPER(TRIM(ESITI_QUESTIONARI!AI2484)),"")</f>
        <v/>
      </c>
      <c r="H2484" s="8" t="str">
        <f>IF(C2484="","",IF(ISERROR(AVERAGE(ESITI_QUESTIONARI!N2484:T2484,ESITI_QUESTIONARI!V2484:X2484,ESITI_QUESTIONARI!Z2484:AD2484,ESITI_QUESTIONARI!AF2484:AH2484,ESITI_QUESTIONARI!AJ2484:AL2484,ESITI_QUESTIONARI!AN2484,ESITI_QUESTIONARI!AQ2484)),"NON RISPONDE",AVERAGE(ESITI_QUESTIONARI!N2484:T2484,ESITI_QUESTIONARI!V2484:X2484,ESITI_QUESTIONARI!Z2484:AD2484,ESITI_QUESTIONARI!AF2484:AH2484,ESITI_QUESTIONARI!AJ2484:AL2484,ESITI_QUESTIONARI!AN2484,ESITI_QUESTIONARI!AQ2484)))</f>
        <v/>
      </c>
    </row>
    <row r="2485" spans="1:8">
      <c r="A2485" t="str">
        <f>IF(ESITI_QUESTIONARI!A2485="","",TRIM(ESITI_QUESTIONARI!A2485))</f>
        <v/>
      </c>
      <c r="B2485" t="str">
        <f t="shared" si="39"/>
        <v/>
      </c>
      <c r="C2485" t="str">
        <f>IF(ESITI_QUESTIONARI!C2485="","",TRIM(ESITI_QUESTIONARI!C2485))</f>
        <v/>
      </c>
      <c r="D2485" t="str">
        <f>IFERROR(UPPER(TRIM(ESITI_QUESTIONARI!U2485)),"")</f>
        <v/>
      </c>
      <c r="E2485" t="str">
        <f>IFERROR(UPPER(TRIM(ESITI_QUESTIONARI!Y2485)),"")</f>
        <v/>
      </c>
      <c r="F2485" t="str">
        <f>IFERROR(UPPER(TRIM(ESITI_QUESTIONARI!AE2485)),"")</f>
        <v/>
      </c>
      <c r="G2485" t="str">
        <f>IFERROR(UPPER(TRIM(ESITI_QUESTIONARI!AI2485)),"")</f>
        <v/>
      </c>
      <c r="H2485" s="8" t="str">
        <f>IF(C2485="","",IF(ISERROR(AVERAGE(ESITI_QUESTIONARI!N2485:T2485,ESITI_QUESTIONARI!V2485:X2485,ESITI_QUESTIONARI!Z2485:AD2485,ESITI_QUESTIONARI!AF2485:AH2485,ESITI_QUESTIONARI!AJ2485:AL2485,ESITI_QUESTIONARI!AN2485,ESITI_QUESTIONARI!AQ2485)),"NON RISPONDE",AVERAGE(ESITI_QUESTIONARI!N2485:T2485,ESITI_QUESTIONARI!V2485:X2485,ESITI_QUESTIONARI!Z2485:AD2485,ESITI_QUESTIONARI!AF2485:AH2485,ESITI_QUESTIONARI!AJ2485:AL2485,ESITI_QUESTIONARI!AN2485,ESITI_QUESTIONARI!AQ2485)))</f>
        <v/>
      </c>
    </row>
    <row r="2486" spans="1:8">
      <c r="A2486" t="str">
        <f>IF(ESITI_QUESTIONARI!A2486="","",TRIM(ESITI_QUESTIONARI!A2486))</f>
        <v/>
      </c>
      <c r="B2486" t="str">
        <f t="shared" si="39"/>
        <v/>
      </c>
      <c r="C2486" t="str">
        <f>IF(ESITI_QUESTIONARI!C2486="","",TRIM(ESITI_QUESTIONARI!C2486))</f>
        <v/>
      </c>
      <c r="D2486" t="str">
        <f>IFERROR(UPPER(TRIM(ESITI_QUESTIONARI!U2486)),"")</f>
        <v/>
      </c>
      <c r="E2486" t="str">
        <f>IFERROR(UPPER(TRIM(ESITI_QUESTIONARI!Y2486)),"")</f>
        <v/>
      </c>
      <c r="F2486" t="str">
        <f>IFERROR(UPPER(TRIM(ESITI_QUESTIONARI!AE2486)),"")</f>
        <v/>
      </c>
      <c r="G2486" t="str">
        <f>IFERROR(UPPER(TRIM(ESITI_QUESTIONARI!AI2486)),"")</f>
        <v/>
      </c>
      <c r="H2486" s="8" t="str">
        <f>IF(C2486="","",IF(ISERROR(AVERAGE(ESITI_QUESTIONARI!N2486:T2486,ESITI_QUESTIONARI!V2486:X2486,ESITI_QUESTIONARI!Z2486:AD2486,ESITI_QUESTIONARI!AF2486:AH2486,ESITI_QUESTIONARI!AJ2486:AL2486,ESITI_QUESTIONARI!AN2486,ESITI_QUESTIONARI!AQ2486)),"NON RISPONDE",AVERAGE(ESITI_QUESTIONARI!N2486:T2486,ESITI_QUESTIONARI!V2486:X2486,ESITI_QUESTIONARI!Z2486:AD2486,ESITI_QUESTIONARI!AF2486:AH2486,ESITI_QUESTIONARI!AJ2486:AL2486,ESITI_QUESTIONARI!AN2486,ESITI_QUESTIONARI!AQ2486)))</f>
        <v/>
      </c>
    </row>
    <row r="2487" spans="1:8">
      <c r="A2487" t="str">
        <f>IF(ESITI_QUESTIONARI!A2487="","",TRIM(ESITI_QUESTIONARI!A2487))</f>
        <v/>
      </c>
      <c r="B2487" t="str">
        <f t="shared" si="39"/>
        <v/>
      </c>
      <c r="C2487" t="str">
        <f>IF(ESITI_QUESTIONARI!C2487="","",TRIM(ESITI_QUESTIONARI!C2487))</f>
        <v/>
      </c>
      <c r="D2487" t="str">
        <f>IFERROR(UPPER(TRIM(ESITI_QUESTIONARI!U2487)),"")</f>
        <v/>
      </c>
      <c r="E2487" t="str">
        <f>IFERROR(UPPER(TRIM(ESITI_QUESTIONARI!Y2487)),"")</f>
        <v/>
      </c>
      <c r="F2487" t="str">
        <f>IFERROR(UPPER(TRIM(ESITI_QUESTIONARI!AE2487)),"")</f>
        <v/>
      </c>
      <c r="G2487" t="str">
        <f>IFERROR(UPPER(TRIM(ESITI_QUESTIONARI!AI2487)),"")</f>
        <v/>
      </c>
      <c r="H2487" s="8" t="str">
        <f>IF(C2487="","",IF(ISERROR(AVERAGE(ESITI_QUESTIONARI!N2487:T2487,ESITI_QUESTIONARI!V2487:X2487,ESITI_QUESTIONARI!Z2487:AD2487,ESITI_QUESTIONARI!AF2487:AH2487,ESITI_QUESTIONARI!AJ2487:AL2487,ESITI_QUESTIONARI!AN2487,ESITI_QUESTIONARI!AQ2487)),"NON RISPONDE",AVERAGE(ESITI_QUESTIONARI!N2487:T2487,ESITI_QUESTIONARI!V2487:X2487,ESITI_QUESTIONARI!Z2487:AD2487,ESITI_QUESTIONARI!AF2487:AH2487,ESITI_QUESTIONARI!AJ2487:AL2487,ESITI_QUESTIONARI!AN2487,ESITI_QUESTIONARI!AQ2487)))</f>
        <v/>
      </c>
    </row>
    <row r="2488" spans="1:8">
      <c r="A2488" t="str">
        <f>IF(ESITI_QUESTIONARI!A2488="","",TRIM(ESITI_QUESTIONARI!A2488))</f>
        <v/>
      </c>
      <c r="B2488" t="str">
        <f t="shared" si="39"/>
        <v/>
      </c>
      <c r="C2488" t="str">
        <f>IF(ESITI_QUESTIONARI!C2488="","",TRIM(ESITI_QUESTIONARI!C2488))</f>
        <v/>
      </c>
      <c r="D2488" t="str">
        <f>IFERROR(UPPER(TRIM(ESITI_QUESTIONARI!U2488)),"")</f>
        <v/>
      </c>
      <c r="E2488" t="str">
        <f>IFERROR(UPPER(TRIM(ESITI_QUESTIONARI!Y2488)),"")</f>
        <v/>
      </c>
      <c r="F2488" t="str">
        <f>IFERROR(UPPER(TRIM(ESITI_QUESTIONARI!AE2488)),"")</f>
        <v/>
      </c>
      <c r="G2488" t="str">
        <f>IFERROR(UPPER(TRIM(ESITI_QUESTIONARI!AI2488)),"")</f>
        <v/>
      </c>
      <c r="H2488" s="8" t="str">
        <f>IF(C2488="","",IF(ISERROR(AVERAGE(ESITI_QUESTIONARI!N2488:T2488,ESITI_QUESTIONARI!V2488:X2488,ESITI_QUESTIONARI!Z2488:AD2488,ESITI_QUESTIONARI!AF2488:AH2488,ESITI_QUESTIONARI!AJ2488:AL2488,ESITI_QUESTIONARI!AN2488,ESITI_QUESTIONARI!AQ2488)),"NON RISPONDE",AVERAGE(ESITI_QUESTIONARI!N2488:T2488,ESITI_QUESTIONARI!V2488:X2488,ESITI_QUESTIONARI!Z2488:AD2488,ESITI_QUESTIONARI!AF2488:AH2488,ESITI_QUESTIONARI!AJ2488:AL2488,ESITI_QUESTIONARI!AN2488,ESITI_QUESTIONARI!AQ2488)))</f>
        <v/>
      </c>
    </row>
    <row r="2489" spans="1:8">
      <c r="A2489" t="str">
        <f>IF(ESITI_QUESTIONARI!A2489="","",TRIM(ESITI_QUESTIONARI!A2489))</f>
        <v/>
      </c>
      <c r="B2489" t="str">
        <f t="shared" si="39"/>
        <v/>
      </c>
      <c r="C2489" t="str">
        <f>IF(ESITI_QUESTIONARI!C2489="","",TRIM(ESITI_QUESTIONARI!C2489))</f>
        <v/>
      </c>
      <c r="D2489" t="str">
        <f>IFERROR(UPPER(TRIM(ESITI_QUESTIONARI!U2489)),"")</f>
        <v/>
      </c>
      <c r="E2489" t="str">
        <f>IFERROR(UPPER(TRIM(ESITI_QUESTIONARI!Y2489)),"")</f>
        <v/>
      </c>
      <c r="F2489" t="str">
        <f>IFERROR(UPPER(TRIM(ESITI_QUESTIONARI!AE2489)),"")</f>
        <v/>
      </c>
      <c r="G2489" t="str">
        <f>IFERROR(UPPER(TRIM(ESITI_QUESTIONARI!AI2489)),"")</f>
        <v/>
      </c>
      <c r="H2489" s="8" t="str">
        <f>IF(C2489="","",IF(ISERROR(AVERAGE(ESITI_QUESTIONARI!N2489:T2489,ESITI_QUESTIONARI!V2489:X2489,ESITI_QUESTIONARI!Z2489:AD2489,ESITI_QUESTIONARI!AF2489:AH2489,ESITI_QUESTIONARI!AJ2489:AL2489,ESITI_QUESTIONARI!AN2489,ESITI_QUESTIONARI!AQ2489)),"NON RISPONDE",AVERAGE(ESITI_QUESTIONARI!N2489:T2489,ESITI_QUESTIONARI!V2489:X2489,ESITI_QUESTIONARI!Z2489:AD2489,ESITI_QUESTIONARI!AF2489:AH2489,ESITI_QUESTIONARI!AJ2489:AL2489,ESITI_QUESTIONARI!AN2489,ESITI_QUESTIONARI!AQ2489)))</f>
        <v/>
      </c>
    </row>
    <row r="2490" spans="1:8">
      <c r="A2490" t="str">
        <f>IF(ESITI_QUESTIONARI!A2490="","",TRIM(ESITI_QUESTIONARI!A2490))</f>
        <v/>
      </c>
      <c r="B2490" t="str">
        <f t="shared" si="39"/>
        <v/>
      </c>
      <c r="C2490" t="str">
        <f>IF(ESITI_QUESTIONARI!C2490="","",TRIM(ESITI_QUESTIONARI!C2490))</f>
        <v/>
      </c>
      <c r="D2490" t="str">
        <f>IFERROR(UPPER(TRIM(ESITI_QUESTIONARI!U2490)),"")</f>
        <v/>
      </c>
      <c r="E2490" t="str">
        <f>IFERROR(UPPER(TRIM(ESITI_QUESTIONARI!Y2490)),"")</f>
        <v/>
      </c>
      <c r="F2490" t="str">
        <f>IFERROR(UPPER(TRIM(ESITI_QUESTIONARI!AE2490)),"")</f>
        <v/>
      </c>
      <c r="G2490" t="str">
        <f>IFERROR(UPPER(TRIM(ESITI_QUESTIONARI!AI2490)),"")</f>
        <v/>
      </c>
      <c r="H2490" s="8" t="str">
        <f>IF(C2490="","",IF(ISERROR(AVERAGE(ESITI_QUESTIONARI!N2490:T2490,ESITI_QUESTIONARI!V2490:X2490,ESITI_QUESTIONARI!Z2490:AD2490,ESITI_QUESTIONARI!AF2490:AH2490,ESITI_QUESTIONARI!AJ2490:AL2490,ESITI_QUESTIONARI!AN2490,ESITI_QUESTIONARI!AQ2490)),"NON RISPONDE",AVERAGE(ESITI_QUESTIONARI!N2490:T2490,ESITI_QUESTIONARI!V2490:X2490,ESITI_QUESTIONARI!Z2490:AD2490,ESITI_QUESTIONARI!AF2490:AH2490,ESITI_QUESTIONARI!AJ2490:AL2490,ESITI_QUESTIONARI!AN2490,ESITI_QUESTIONARI!AQ2490)))</f>
        <v/>
      </c>
    </row>
    <row r="2491" spans="1:8">
      <c r="A2491" t="str">
        <f>IF(ESITI_QUESTIONARI!A2491="","",TRIM(ESITI_QUESTIONARI!A2491))</f>
        <v/>
      </c>
      <c r="B2491" t="str">
        <f t="shared" si="39"/>
        <v/>
      </c>
      <c r="C2491" t="str">
        <f>IF(ESITI_QUESTIONARI!C2491="","",TRIM(ESITI_QUESTIONARI!C2491))</f>
        <v/>
      </c>
      <c r="D2491" t="str">
        <f>IFERROR(UPPER(TRIM(ESITI_QUESTIONARI!U2491)),"")</f>
        <v/>
      </c>
      <c r="E2491" t="str">
        <f>IFERROR(UPPER(TRIM(ESITI_QUESTIONARI!Y2491)),"")</f>
        <v/>
      </c>
      <c r="F2491" t="str">
        <f>IFERROR(UPPER(TRIM(ESITI_QUESTIONARI!AE2491)),"")</f>
        <v/>
      </c>
      <c r="G2491" t="str">
        <f>IFERROR(UPPER(TRIM(ESITI_QUESTIONARI!AI2491)),"")</f>
        <v/>
      </c>
      <c r="H2491" s="8" t="str">
        <f>IF(C2491="","",IF(ISERROR(AVERAGE(ESITI_QUESTIONARI!N2491:T2491,ESITI_QUESTIONARI!V2491:X2491,ESITI_QUESTIONARI!Z2491:AD2491,ESITI_QUESTIONARI!AF2491:AH2491,ESITI_QUESTIONARI!AJ2491:AL2491,ESITI_QUESTIONARI!AN2491,ESITI_QUESTIONARI!AQ2491)),"NON RISPONDE",AVERAGE(ESITI_QUESTIONARI!N2491:T2491,ESITI_QUESTIONARI!V2491:X2491,ESITI_QUESTIONARI!Z2491:AD2491,ESITI_QUESTIONARI!AF2491:AH2491,ESITI_QUESTIONARI!AJ2491:AL2491,ESITI_QUESTIONARI!AN2491,ESITI_QUESTIONARI!AQ2491)))</f>
        <v/>
      </c>
    </row>
    <row r="2492" spans="1:8">
      <c r="A2492" t="str">
        <f>IF(ESITI_QUESTIONARI!A2492="","",TRIM(ESITI_QUESTIONARI!A2492))</f>
        <v/>
      </c>
      <c r="B2492" t="str">
        <f t="shared" si="39"/>
        <v/>
      </c>
      <c r="C2492" t="str">
        <f>IF(ESITI_QUESTIONARI!C2492="","",TRIM(ESITI_QUESTIONARI!C2492))</f>
        <v/>
      </c>
      <c r="D2492" t="str">
        <f>IFERROR(UPPER(TRIM(ESITI_QUESTIONARI!U2492)),"")</f>
        <v/>
      </c>
      <c r="E2492" t="str">
        <f>IFERROR(UPPER(TRIM(ESITI_QUESTIONARI!Y2492)),"")</f>
        <v/>
      </c>
      <c r="F2492" t="str">
        <f>IFERROR(UPPER(TRIM(ESITI_QUESTIONARI!AE2492)),"")</f>
        <v/>
      </c>
      <c r="G2492" t="str">
        <f>IFERROR(UPPER(TRIM(ESITI_QUESTIONARI!AI2492)),"")</f>
        <v/>
      </c>
      <c r="H2492" s="8" t="str">
        <f>IF(C2492="","",IF(ISERROR(AVERAGE(ESITI_QUESTIONARI!N2492:T2492,ESITI_QUESTIONARI!V2492:X2492,ESITI_QUESTIONARI!Z2492:AD2492,ESITI_QUESTIONARI!AF2492:AH2492,ESITI_QUESTIONARI!AJ2492:AL2492,ESITI_QUESTIONARI!AN2492,ESITI_QUESTIONARI!AQ2492)),"NON RISPONDE",AVERAGE(ESITI_QUESTIONARI!N2492:T2492,ESITI_QUESTIONARI!V2492:X2492,ESITI_QUESTIONARI!Z2492:AD2492,ESITI_QUESTIONARI!AF2492:AH2492,ESITI_QUESTIONARI!AJ2492:AL2492,ESITI_QUESTIONARI!AN2492,ESITI_QUESTIONARI!AQ2492)))</f>
        <v/>
      </c>
    </row>
    <row r="2493" spans="1:8">
      <c r="A2493" t="str">
        <f>IF(ESITI_QUESTIONARI!A2493="","",TRIM(ESITI_QUESTIONARI!A2493))</f>
        <v/>
      </c>
      <c r="B2493" t="str">
        <f t="shared" si="39"/>
        <v/>
      </c>
      <c r="C2493" t="str">
        <f>IF(ESITI_QUESTIONARI!C2493="","",TRIM(ESITI_QUESTIONARI!C2493))</f>
        <v/>
      </c>
      <c r="D2493" t="str">
        <f>IFERROR(UPPER(TRIM(ESITI_QUESTIONARI!U2493)),"")</f>
        <v/>
      </c>
      <c r="E2493" t="str">
        <f>IFERROR(UPPER(TRIM(ESITI_QUESTIONARI!Y2493)),"")</f>
        <v/>
      </c>
      <c r="F2493" t="str">
        <f>IFERROR(UPPER(TRIM(ESITI_QUESTIONARI!AE2493)),"")</f>
        <v/>
      </c>
      <c r="G2493" t="str">
        <f>IFERROR(UPPER(TRIM(ESITI_QUESTIONARI!AI2493)),"")</f>
        <v/>
      </c>
      <c r="H2493" s="8" t="str">
        <f>IF(C2493="","",IF(ISERROR(AVERAGE(ESITI_QUESTIONARI!N2493:T2493,ESITI_QUESTIONARI!V2493:X2493,ESITI_QUESTIONARI!Z2493:AD2493,ESITI_QUESTIONARI!AF2493:AH2493,ESITI_QUESTIONARI!AJ2493:AL2493,ESITI_QUESTIONARI!AN2493,ESITI_QUESTIONARI!AQ2493)),"NON RISPONDE",AVERAGE(ESITI_QUESTIONARI!N2493:T2493,ESITI_QUESTIONARI!V2493:X2493,ESITI_QUESTIONARI!Z2493:AD2493,ESITI_QUESTIONARI!AF2493:AH2493,ESITI_QUESTIONARI!AJ2493:AL2493,ESITI_QUESTIONARI!AN2493,ESITI_QUESTIONARI!AQ2493)))</f>
        <v/>
      </c>
    </row>
    <row r="2494" spans="1:8">
      <c r="A2494" t="str">
        <f>IF(ESITI_QUESTIONARI!A2494="","",TRIM(ESITI_QUESTIONARI!A2494))</f>
        <v/>
      </c>
      <c r="B2494" t="str">
        <f t="shared" si="39"/>
        <v/>
      </c>
      <c r="C2494" t="str">
        <f>IF(ESITI_QUESTIONARI!C2494="","",TRIM(ESITI_QUESTIONARI!C2494))</f>
        <v/>
      </c>
      <c r="D2494" t="str">
        <f>IFERROR(UPPER(TRIM(ESITI_QUESTIONARI!U2494)),"")</f>
        <v/>
      </c>
      <c r="E2494" t="str">
        <f>IFERROR(UPPER(TRIM(ESITI_QUESTIONARI!Y2494)),"")</f>
        <v/>
      </c>
      <c r="F2494" t="str">
        <f>IFERROR(UPPER(TRIM(ESITI_QUESTIONARI!AE2494)),"")</f>
        <v/>
      </c>
      <c r="G2494" t="str">
        <f>IFERROR(UPPER(TRIM(ESITI_QUESTIONARI!AI2494)),"")</f>
        <v/>
      </c>
      <c r="H2494" s="8" t="str">
        <f>IF(C2494="","",IF(ISERROR(AVERAGE(ESITI_QUESTIONARI!N2494:T2494,ESITI_QUESTIONARI!V2494:X2494,ESITI_QUESTIONARI!Z2494:AD2494,ESITI_QUESTIONARI!AF2494:AH2494,ESITI_QUESTIONARI!AJ2494:AL2494,ESITI_QUESTIONARI!AN2494,ESITI_QUESTIONARI!AQ2494)),"NON RISPONDE",AVERAGE(ESITI_QUESTIONARI!N2494:T2494,ESITI_QUESTIONARI!V2494:X2494,ESITI_QUESTIONARI!Z2494:AD2494,ESITI_QUESTIONARI!AF2494:AH2494,ESITI_QUESTIONARI!AJ2494:AL2494,ESITI_QUESTIONARI!AN2494,ESITI_QUESTIONARI!AQ2494)))</f>
        <v/>
      </c>
    </row>
    <row r="2495" spans="1:8">
      <c r="A2495" t="str">
        <f>IF(ESITI_QUESTIONARI!A2495="","",TRIM(ESITI_QUESTIONARI!A2495))</f>
        <v/>
      </c>
      <c r="B2495" t="str">
        <f t="shared" si="39"/>
        <v/>
      </c>
      <c r="C2495" t="str">
        <f>IF(ESITI_QUESTIONARI!C2495="","",TRIM(ESITI_QUESTIONARI!C2495))</f>
        <v/>
      </c>
      <c r="D2495" t="str">
        <f>IFERROR(UPPER(TRIM(ESITI_QUESTIONARI!U2495)),"")</f>
        <v/>
      </c>
      <c r="E2495" t="str">
        <f>IFERROR(UPPER(TRIM(ESITI_QUESTIONARI!Y2495)),"")</f>
        <v/>
      </c>
      <c r="F2495" t="str">
        <f>IFERROR(UPPER(TRIM(ESITI_QUESTIONARI!AE2495)),"")</f>
        <v/>
      </c>
      <c r="G2495" t="str">
        <f>IFERROR(UPPER(TRIM(ESITI_QUESTIONARI!AI2495)),"")</f>
        <v/>
      </c>
      <c r="H2495" s="8" t="str">
        <f>IF(C2495="","",IF(ISERROR(AVERAGE(ESITI_QUESTIONARI!N2495:T2495,ESITI_QUESTIONARI!V2495:X2495,ESITI_QUESTIONARI!Z2495:AD2495,ESITI_QUESTIONARI!AF2495:AH2495,ESITI_QUESTIONARI!AJ2495:AL2495,ESITI_QUESTIONARI!AN2495,ESITI_QUESTIONARI!AQ2495)),"NON RISPONDE",AVERAGE(ESITI_QUESTIONARI!N2495:T2495,ESITI_QUESTIONARI!V2495:X2495,ESITI_QUESTIONARI!Z2495:AD2495,ESITI_QUESTIONARI!AF2495:AH2495,ESITI_QUESTIONARI!AJ2495:AL2495,ESITI_QUESTIONARI!AN2495,ESITI_QUESTIONARI!AQ2495)))</f>
        <v/>
      </c>
    </row>
    <row r="2496" spans="1:8">
      <c r="A2496" t="str">
        <f>IF(ESITI_QUESTIONARI!A2496="","",TRIM(ESITI_QUESTIONARI!A2496))</f>
        <v/>
      </c>
      <c r="B2496" t="str">
        <f t="shared" si="39"/>
        <v/>
      </c>
      <c r="C2496" t="str">
        <f>IF(ESITI_QUESTIONARI!C2496="","",TRIM(ESITI_QUESTIONARI!C2496))</f>
        <v/>
      </c>
      <c r="D2496" t="str">
        <f>IFERROR(UPPER(TRIM(ESITI_QUESTIONARI!U2496)),"")</f>
        <v/>
      </c>
      <c r="E2496" t="str">
        <f>IFERROR(UPPER(TRIM(ESITI_QUESTIONARI!Y2496)),"")</f>
        <v/>
      </c>
      <c r="F2496" t="str">
        <f>IFERROR(UPPER(TRIM(ESITI_QUESTIONARI!AE2496)),"")</f>
        <v/>
      </c>
      <c r="G2496" t="str">
        <f>IFERROR(UPPER(TRIM(ESITI_QUESTIONARI!AI2496)),"")</f>
        <v/>
      </c>
      <c r="H2496" s="8" t="str">
        <f>IF(C2496="","",IF(ISERROR(AVERAGE(ESITI_QUESTIONARI!N2496:T2496,ESITI_QUESTIONARI!V2496:X2496,ESITI_QUESTIONARI!Z2496:AD2496,ESITI_QUESTIONARI!AF2496:AH2496,ESITI_QUESTIONARI!AJ2496:AL2496,ESITI_QUESTIONARI!AN2496,ESITI_QUESTIONARI!AQ2496)),"NON RISPONDE",AVERAGE(ESITI_QUESTIONARI!N2496:T2496,ESITI_QUESTIONARI!V2496:X2496,ESITI_QUESTIONARI!Z2496:AD2496,ESITI_QUESTIONARI!AF2496:AH2496,ESITI_QUESTIONARI!AJ2496:AL2496,ESITI_QUESTIONARI!AN2496,ESITI_QUESTIONARI!AQ2496)))</f>
        <v/>
      </c>
    </row>
    <row r="2497" spans="1:8">
      <c r="A2497" t="str">
        <f>IF(ESITI_QUESTIONARI!A2497="","",TRIM(ESITI_QUESTIONARI!A2497))</f>
        <v/>
      </c>
      <c r="B2497" t="str">
        <f t="shared" si="39"/>
        <v/>
      </c>
      <c r="C2497" t="str">
        <f>IF(ESITI_QUESTIONARI!C2497="","",TRIM(ESITI_QUESTIONARI!C2497))</f>
        <v/>
      </c>
      <c r="D2497" t="str">
        <f>IFERROR(UPPER(TRIM(ESITI_QUESTIONARI!U2497)),"")</f>
        <v/>
      </c>
      <c r="E2497" t="str">
        <f>IFERROR(UPPER(TRIM(ESITI_QUESTIONARI!Y2497)),"")</f>
        <v/>
      </c>
      <c r="F2497" t="str">
        <f>IFERROR(UPPER(TRIM(ESITI_QUESTIONARI!AE2497)),"")</f>
        <v/>
      </c>
      <c r="G2497" t="str">
        <f>IFERROR(UPPER(TRIM(ESITI_QUESTIONARI!AI2497)),"")</f>
        <v/>
      </c>
      <c r="H2497" s="8" t="str">
        <f>IF(C2497="","",IF(ISERROR(AVERAGE(ESITI_QUESTIONARI!N2497:T2497,ESITI_QUESTIONARI!V2497:X2497,ESITI_QUESTIONARI!Z2497:AD2497,ESITI_QUESTIONARI!AF2497:AH2497,ESITI_QUESTIONARI!AJ2497:AL2497,ESITI_QUESTIONARI!AN2497,ESITI_QUESTIONARI!AQ2497)),"NON RISPONDE",AVERAGE(ESITI_QUESTIONARI!N2497:T2497,ESITI_QUESTIONARI!V2497:X2497,ESITI_QUESTIONARI!Z2497:AD2497,ESITI_QUESTIONARI!AF2497:AH2497,ESITI_QUESTIONARI!AJ2497:AL2497,ESITI_QUESTIONARI!AN2497,ESITI_QUESTIONARI!AQ2497)))</f>
        <v/>
      </c>
    </row>
    <row r="2498" spans="1:8">
      <c r="A2498" t="str">
        <f>IF(ESITI_QUESTIONARI!A2498="","",TRIM(ESITI_QUESTIONARI!A2498))</f>
        <v/>
      </c>
      <c r="B2498" t="str">
        <f t="shared" si="39"/>
        <v/>
      </c>
      <c r="C2498" t="str">
        <f>IF(ESITI_QUESTIONARI!C2498="","",TRIM(ESITI_QUESTIONARI!C2498))</f>
        <v/>
      </c>
      <c r="D2498" t="str">
        <f>IFERROR(UPPER(TRIM(ESITI_QUESTIONARI!U2498)),"")</f>
        <v/>
      </c>
      <c r="E2498" t="str">
        <f>IFERROR(UPPER(TRIM(ESITI_QUESTIONARI!Y2498)),"")</f>
        <v/>
      </c>
      <c r="F2498" t="str">
        <f>IFERROR(UPPER(TRIM(ESITI_QUESTIONARI!AE2498)),"")</f>
        <v/>
      </c>
      <c r="G2498" t="str">
        <f>IFERROR(UPPER(TRIM(ESITI_QUESTIONARI!AI2498)),"")</f>
        <v/>
      </c>
      <c r="H2498" s="8" t="str">
        <f>IF(C2498="","",IF(ISERROR(AVERAGE(ESITI_QUESTIONARI!N2498:T2498,ESITI_QUESTIONARI!V2498:X2498,ESITI_QUESTIONARI!Z2498:AD2498,ESITI_QUESTIONARI!AF2498:AH2498,ESITI_QUESTIONARI!AJ2498:AL2498,ESITI_QUESTIONARI!AN2498,ESITI_QUESTIONARI!AQ2498)),"NON RISPONDE",AVERAGE(ESITI_QUESTIONARI!N2498:T2498,ESITI_QUESTIONARI!V2498:X2498,ESITI_QUESTIONARI!Z2498:AD2498,ESITI_QUESTIONARI!AF2498:AH2498,ESITI_QUESTIONARI!AJ2498:AL2498,ESITI_QUESTIONARI!AN2498,ESITI_QUESTIONARI!AQ2498)))</f>
        <v/>
      </c>
    </row>
    <row r="2499" spans="1:8">
      <c r="A2499" t="str">
        <f>IF(ESITI_QUESTIONARI!A2499="","",TRIM(ESITI_QUESTIONARI!A2499))</f>
        <v/>
      </c>
      <c r="B2499" t="str">
        <f t="shared" ref="B2499:B2562" si="40">IF(C2499="","",C2499)</f>
        <v/>
      </c>
      <c r="C2499" t="str">
        <f>IF(ESITI_QUESTIONARI!C2499="","",TRIM(ESITI_QUESTIONARI!C2499))</f>
        <v/>
      </c>
      <c r="D2499" t="str">
        <f>IFERROR(UPPER(TRIM(ESITI_QUESTIONARI!U2499)),"")</f>
        <v/>
      </c>
      <c r="E2499" t="str">
        <f>IFERROR(UPPER(TRIM(ESITI_QUESTIONARI!Y2499)),"")</f>
        <v/>
      </c>
      <c r="F2499" t="str">
        <f>IFERROR(UPPER(TRIM(ESITI_QUESTIONARI!AE2499)),"")</f>
        <v/>
      </c>
      <c r="G2499" t="str">
        <f>IFERROR(UPPER(TRIM(ESITI_QUESTIONARI!AI2499)),"")</f>
        <v/>
      </c>
      <c r="H2499" s="8" t="str">
        <f>IF(C2499="","",IF(ISERROR(AVERAGE(ESITI_QUESTIONARI!N2499:T2499,ESITI_QUESTIONARI!V2499:X2499,ESITI_QUESTIONARI!Z2499:AD2499,ESITI_QUESTIONARI!AF2499:AH2499,ESITI_QUESTIONARI!AJ2499:AL2499,ESITI_QUESTIONARI!AN2499,ESITI_QUESTIONARI!AQ2499)),"NON RISPONDE",AVERAGE(ESITI_QUESTIONARI!N2499:T2499,ESITI_QUESTIONARI!V2499:X2499,ESITI_QUESTIONARI!Z2499:AD2499,ESITI_QUESTIONARI!AF2499:AH2499,ESITI_QUESTIONARI!AJ2499:AL2499,ESITI_QUESTIONARI!AN2499,ESITI_QUESTIONARI!AQ2499)))</f>
        <v/>
      </c>
    </row>
    <row r="2500" spans="1:8">
      <c r="A2500" t="str">
        <f>IF(ESITI_QUESTIONARI!A2500="","",TRIM(ESITI_QUESTIONARI!A2500))</f>
        <v/>
      </c>
      <c r="B2500" t="str">
        <f t="shared" si="40"/>
        <v/>
      </c>
      <c r="C2500" t="str">
        <f>IF(ESITI_QUESTIONARI!C2500="","",TRIM(ESITI_QUESTIONARI!C2500))</f>
        <v/>
      </c>
      <c r="D2500" t="str">
        <f>IFERROR(UPPER(TRIM(ESITI_QUESTIONARI!U2500)),"")</f>
        <v/>
      </c>
      <c r="E2500" t="str">
        <f>IFERROR(UPPER(TRIM(ESITI_QUESTIONARI!Y2500)),"")</f>
        <v/>
      </c>
      <c r="F2500" t="str">
        <f>IFERROR(UPPER(TRIM(ESITI_QUESTIONARI!AE2500)),"")</f>
        <v/>
      </c>
      <c r="G2500" t="str">
        <f>IFERROR(UPPER(TRIM(ESITI_QUESTIONARI!AI2500)),"")</f>
        <v/>
      </c>
      <c r="H2500" s="8" t="str">
        <f>IF(C2500="","",IF(ISERROR(AVERAGE(ESITI_QUESTIONARI!N2500:T2500,ESITI_QUESTIONARI!V2500:X2500,ESITI_QUESTIONARI!Z2500:AD2500,ESITI_QUESTIONARI!AF2500:AH2500,ESITI_QUESTIONARI!AJ2500:AL2500,ESITI_QUESTIONARI!AN2500,ESITI_QUESTIONARI!AQ2500)),"NON RISPONDE",AVERAGE(ESITI_QUESTIONARI!N2500:T2500,ESITI_QUESTIONARI!V2500:X2500,ESITI_QUESTIONARI!Z2500:AD2500,ESITI_QUESTIONARI!AF2500:AH2500,ESITI_QUESTIONARI!AJ2500:AL2500,ESITI_QUESTIONARI!AN2500,ESITI_QUESTIONARI!AQ2500)))</f>
        <v/>
      </c>
    </row>
    <row r="2501" spans="1:8">
      <c r="A2501" t="str">
        <f>IF(ESITI_QUESTIONARI!A2501="","",TRIM(ESITI_QUESTIONARI!A2501))</f>
        <v/>
      </c>
      <c r="B2501" t="str">
        <f t="shared" si="40"/>
        <v/>
      </c>
      <c r="C2501" t="str">
        <f>IF(ESITI_QUESTIONARI!C2501="","",TRIM(ESITI_QUESTIONARI!C2501))</f>
        <v/>
      </c>
      <c r="D2501" t="str">
        <f>IFERROR(UPPER(TRIM(ESITI_QUESTIONARI!U2501)),"")</f>
        <v/>
      </c>
      <c r="E2501" t="str">
        <f>IFERROR(UPPER(TRIM(ESITI_QUESTIONARI!Y2501)),"")</f>
        <v/>
      </c>
      <c r="F2501" t="str">
        <f>IFERROR(UPPER(TRIM(ESITI_QUESTIONARI!AE2501)),"")</f>
        <v/>
      </c>
      <c r="G2501" t="str">
        <f>IFERROR(UPPER(TRIM(ESITI_QUESTIONARI!AI2501)),"")</f>
        <v/>
      </c>
      <c r="H2501" s="8" t="str">
        <f>IF(C2501="","",IF(ISERROR(AVERAGE(ESITI_QUESTIONARI!N2501:T2501,ESITI_QUESTIONARI!V2501:X2501,ESITI_QUESTIONARI!Z2501:AD2501,ESITI_QUESTIONARI!AF2501:AH2501,ESITI_QUESTIONARI!AJ2501:AL2501,ESITI_QUESTIONARI!AN2501,ESITI_QUESTIONARI!AQ2501)),"NON RISPONDE",AVERAGE(ESITI_QUESTIONARI!N2501:T2501,ESITI_QUESTIONARI!V2501:X2501,ESITI_QUESTIONARI!Z2501:AD2501,ESITI_QUESTIONARI!AF2501:AH2501,ESITI_QUESTIONARI!AJ2501:AL2501,ESITI_QUESTIONARI!AN2501,ESITI_QUESTIONARI!AQ2501)))</f>
        <v/>
      </c>
    </row>
    <row r="2502" spans="1:8">
      <c r="A2502" t="str">
        <f>IF(ESITI_QUESTIONARI!A2502="","",TRIM(ESITI_QUESTIONARI!A2502))</f>
        <v/>
      </c>
      <c r="B2502" t="str">
        <f t="shared" si="40"/>
        <v/>
      </c>
      <c r="C2502" t="str">
        <f>IF(ESITI_QUESTIONARI!C2502="","",TRIM(ESITI_QUESTIONARI!C2502))</f>
        <v/>
      </c>
      <c r="D2502" t="str">
        <f>IFERROR(UPPER(TRIM(ESITI_QUESTIONARI!U2502)),"")</f>
        <v/>
      </c>
      <c r="E2502" t="str">
        <f>IFERROR(UPPER(TRIM(ESITI_QUESTIONARI!Y2502)),"")</f>
        <v/>
      </c>
      <c r="F2502" t="str">
        <f>IFERROR(UPPER(TRIM(ESITI_QUESTIONARI!AE2502)),"")</f>
        <v/>
      </c>
      <c r="G2502" t="str">
        <f>IFERROR(UPPER(TRIM(ESITI_QUESTIONARI!AI2502)),"")</f>
        <v/>
      </c>
      <c r="H2502" s="8" t="str">
        <f>IF(C2502="","",IF(ISERROR(AVERAGE(ESITI_QUESTIONARI!N2502:T2502,ESITI_QUESTIONARI!V2502:X2502,ESITI_QUESTIONARI!Z2502:AD2502,ESITI_QUESTIONARI!AF2502:AH2502,ESITI_QUESTIONARI!AJ2502:AL2502,ESITI_QUESTIONARI!AN2502,ESITI_QUESTIONARI!AQ2502)),"NON RISPONDE",AVERAGE(ESITI_QUESTIONARI!N2502:T2502,ESITI_QUESTIONARI!V2502:X2502,ESITI_QUESTIONARI!Z2502:AD2502,ESITI_QUESTIONARI!AF2502:AH2502,ESITI_QUESTIONARI!AJ2502:AL2502,ESITI_QUESTIONARI!AN2502,ESITI_QUESTIONARI!AQ2502)))</f>
        <v/>
      </c>
    </row>
    <row r="2503" spans="1:8">
      <c r="A2503" t="str">
        <f>IF(ESITI_QUESTIONARI!A2503="","",TRIM(ESITI_QUESTIONARI!A2503))</f>
        <v/>
      </c>
      <c r="B2503" t="str">
        <f t="shared" si="40"/>
        <v/>
      </c>
      <c r="C2503" t="str">
        <f>IF(ESITI_QUESTIONARI!C2503="","",TRIM(ESITI_QUESTIONARI!C2503))</f>
        <v/>
      </c>
      <c r="D2503" t="str">
        <f>IFERROR(UPPER(TRIM(ESITI_QUESTIONARI!U2503)),"")</f>
        <v/>
      </c>
      <c r="E2503" t="str">
        <f>IFERROR(UPPER(TRIM(ESITI_QUESTIONARI!Y2503)),"")</f>
        <v/>
      </c>
      <c r="F2503" t="str">
        <f>IFERROR(UPPER(TRIM(ESITI_QUESTIONARI!AE2503)),"")</f>
        <v/>
      </c>
      <c r="G2503" t="str">
        <f>IFERROR(UPPER(TRIM(ESITI_QUESTIONARI!AI2503)),"")</f>
        <v/>
      </c>
      <c r="H2503" s="8" t="str">
        <f>IF(C2503="","",IF(ISERROR(AVERAGE(ESITI_QUESTIONARI!N2503:T2503,ESITI_QUESTIONARI!V2503:X2503,ESITI_QUESTIONARI!Z2503:AD2503,ESITI_QUESTIONARI!AF2503:AH2503,ESITI_QUESTIONARI!AJ2503:AL2503,ESITI_QUESTIONARI!AN2503,ESITI_QUESTIONARI!AQ2503)),"NON RISPONDE",AVERAGE(ESITI_QUESTIONARI!N2503:T2503,ESITI_QUESTIONARI!V2503:X2503,ESITI_QUESTIONARI!Z2503:AD2503,ESITI_QUESTIONARI!AF2503:AH2503,ESITI_QUESTIONARI!AJ2503:AL2503,ESITI_QUESTIONARI!AN2503,ESITI_QUESTIONARI!AQ2503)))</f>
        <v/>
      </c>
    </row>
    <row r="2504" spans="1:8">
      <c r="A2504" t="str">
        <f>IF(ESITI_QUESTIONARI!A2504="","",TRIM(ESITI_QUESTIONARI!A2504))</f>
        <v/>
      </c>
      <c r="B2504" t="str">
        <f t="shared" si="40"/>
        <v/>
      </c>
      <c r="C2504" t="str">
        <f>IF(ESITI_QUESTIONARI!C2504="","",TRIM(ESITI_QUESTIONARI!C2504))</f>
        <v/>
      </c>
      <c r="D2504" t="str">
        <f>IFERROR(UPPER(TRIM(ESITI_QUESTIONARI!U2504)),"")</f>
        <v/>
      </c>
      <c r="E2504" t="str">
        <f>IFERROR(UPPER(TRIM(ESITI_QUESTIONARI!Y2504)),"")</f>
        <v/>
      </c>
      <c r="F2504" t="str">
        <f>IFERROR(UPPER(TRIM(ESITI_QUESTIONARI!AE2504)),"")</f>
        <v/>
      </c>
      <c r="G2504" t="str">
        <f>IFERROR(UPPER(TRIM(ESITI_QUESTIONARI!AI2504)),"")</f>
        <v/>
      </c>
      <c r="H2504" s="8" t="str">
        <f>IF(C2504="","",IF(ISERROR(AVERAGE(ESITI_QUESTIONARI!N2504:T2504,ESITI_QUESTIONARI!V2504:X2504,ESITI_QUESTIONARI!Z2504:AD2504,ESITI_QUESTIONARI!AF2504:AH2504,ESITI_QUESTIONARI!AJ2504:AL2504,ESITI_QUESTIONARI!AN2504,ESITI_QUESTIONARI!AQ2504)),"NON RISPONDE",AVERAGE(ESITI_QUESTIONARI!N2504:T2504,ESITI_QUESTIONARI!V2504:X2504,ESITI_QUESTIONARI!Z2504:AD2504,ESITI_QUESTIONARI!AF2504:AH2504,ESITI_QUESTIONARI!AJ2504:AL2504,ESITI_QUESTIONARI!AN2504,ESITI_QUESTIONARI!AQ2504)))</f>
        <v/>
      </c>
    </row>
    <row r="2505" spans="1:8">
      <c r="A2505" t="str">
        <f>IF(ESITI_QUESTIONARI!A2505="","",TRIM(ESITI_QUESTIONARI!A2505))</f>
        <v/>
      </c>
      <c r="B2505" t="str">
        <f t="shared" si="40"/>
        <v/>
      </c>
      <c r="C2505" t="str">
        <f>IF(ESITI_QUESTIONARI!C2505="","",TRIM(ESITI_QUESTIONARI!C2505))</f>
        <v/>
      </c>
      <c r="D2505" t="str">
        <f>IFERROR(UPPER(TRIM(ESITI_QUESTIONARI!U2505)),"")</f>
        <v/>
      </c>
      <c r="E2505" t="str">
        <f>IFERROR(UPPER(TRIM(ESITI_QUESTIONARI!Y2505)),"")</f>
        <v/>
      </c>
      <c r="F2505" t="str">
        <f>IFERROR(UPPER(TRIM(ESITI_QUESTIONARI!AE2505)),"")</f>
        <v/>
      </c>
      <c r="G2505" t="str">
        <f>IFERROR(UPPER(TRIM(ESITI_QUESTIONARI!AI2505)),"")</f>
        <v/>
      </c>
      <c r="H2505" s="8" t="str">
        <f>IF(C2505="","",IF(ISERROR(AVERAGE(ESITI_QUESTIONARI!N2505:T2505,ESITI_QUESTIONARI!V2505:X2505,ESITI_QUESTIONARI!Z2505:AD2505,ESITI_QUESTIONARI!AF2505:AH2505,ESITI_QUESTIONARI!AJ2505:AL2505,ESITI_QUESTIONARI!AN2505,ESITI_QUESTIONARI!AQ2505)),"NON RISPONDE",AVERAGE(ESITI_QUESTIONARI!N2505:T2505,ESITI_QUESTIONARI!V2505:X2505,ESITI_QUESTIONARI!Z2505:AD2505,ESITI_QUESTIONARI!AF2505:AH2505,ESITI_QUESTIONARI!AJ2505:AL2505,ESITI_QUESTIONARI!AN2505,ESITI_QUESTIONARI!AQ2505)))</f>
        <v/>
      </c>
    </row>
    <row r="2506" spans="1:8">
      <c r="A2506" t="str">
        <f>IF(ESITI_QUESTIONARI!A2506="","",TRIM(ESITI_QUESTIONARI!A2506))</f>
        <v/>
      </c>
      <c r="B2506" t="str">
        <f t="shared" si="40"/>
        <v/>
      </c>
      <c r="C2506" t="str">
        <f>IF(ESITI_QUESTIONARI!C2506="","",TRIM(ESITI_QUESTIONARI!C2506))</f>
        <v/>
      </c>
      <c r="D2506" t="str">
        <f>IFERROR(UPPER(TRIM(ESITI_QUESTIONARI!U2506)),"")</f>
        <v/>
      </c>
      <c r="E2506" t="str">
        <f>IFERROR(UPPER(TRIM(ESITI_QUESTIONARI!Y2506)),"")</f>
        <v/>
      </c>
      <c r="F2506" t="str">
        <f>IFERROR(UPPER(TRIM(ESITI_QUESTIONARI!AE2506)),"")</f>
        <v/>
      </c>
      <c r="G2506" t="str">
        <f>IFERROR(UPPER(TRIM(ESITI_QUESTIONARI!AI2506)),"")</f>
        <v/>
      </c>
      <c r="H2506" s="8" t="str">
        <f>IF(C2506="","",IF(ISERROR(AVERAGE(ESITI_QUESTIONARI!N2506:T2506,ESITI_QUESTIONARI!V2506:X2506,ESITI_QUESTIONARI!Z2506:AD2506,ESITI_QUESTIONARI!AF2506:AH2506,ESITI_QUESTIONARI!AJ2506:AL2506,ESITI_QUESTIONARI!AN2506,ESITI_QUESTIONARI!AQ2506)),"NON RISPONDE",AVERAGE(ESITI_QUESTIONARI!N2506:T2506,ESITI_QUESTIONARI!V2506:X2506,ESITI_QUESTIONARI!Z2506:AD2506,ESITI_QUESTIONARI!AF2506:AH2506,ESITI_QUESTIONARI!AJ2506:AL2506,ESITI_QUESTIONARI!AN2506,ESITI_QUESTIONARI!AQ2506)))</f>
        <v/>
      </c>
    </row>
    <row r="2507" spans="1:8">
      <c r="A2507" t="str">
        <f>IF(ESITI_QUESTIONARI!A2507="","",TRIM(ESITI_QUESTIONARI!A2507))</f>
        <v/>
      </c>
      <c r="B2507" t="str">
        <f t="shared" si="40"/>
        <v/>
      </c>
      <c r="C2507" t="str">
        <f>IF(ESITI_QUESTIONARI!C2507="","",TRIM(ESITI_QUESTIONARI!C2507))</f>
        <v/>
      </c>
      <c r="D2507" t="str">
        <f>IFERROR(UPPER(TRIM(ESITI_QUESTIONARI!U2507)),"")</f>
        <v/>
      </c>
      <c r="E2507" t="str">
        <f>IFERROR(UPPER(TRIM(ESITI_QUESTIONARI!Y2507)),"")</f>
        <v/>
      </c>
      <c r="F2507" t="str">
        <f>IFERROR(UPPER(TRIM(ESITI_QUESTIONARI!AE2507)),"")</f>
        <v/>
      </c>
      <c r="G2507" t="str">
        <f>IFERROR(UPPER(TRIM(ESITI_QUESTIONARI!AI2507)),"")</f>
        <v/>
      </c>
      <c r="H2507" s="8" t="str">
        <f>IF(C2507="","",IF(ISERROR(AVERAGE(ESITI_QUESTIONARI!N2507:T2507,ESITI_QUESTIONARI!V2507:X2507,ESITI_QUESTIONARI!Z2507:AD2507,ESITI_QUESTIONARI!AF2507:AH2507,ESITI_QUESTIONARI!AJ2507:AL2507,ESITI_QUESTIONARI!AN2507,ESITI_QUESTIONARI!AQ2507)),"NON RISPONDE",AVERAGE(ESITI_QUESTIONARI!N2507:T2507,ESITI_QUESTIONARI!V2507:X2507,ESITI_QUESTIONARI!Z2507:AD2507,ESITI_QUESTIONARI!AF2507:AH2507,ESITI_QUESTIONARI!AJ2507:AL2507,ESITI_QUESTIONARI!AN2507,ESITI_QUESTIONARI!AQ2507)))</f>
        <v/>
      </c>
    </row>
    <row r="2508" spans="1:8">
      <c r="A2508" t="str">
        <f>IF(ESITI_QUESTIONARI!A2508="","",TRIM(ESITI_QUESTIONARI!A2508))</f>
        <v/>
      </c>
      <c r="B2508" t="str">
        <f t="shared" si="40"/>
        <v/>
      </c>
      <c r="C2508" t="str">
        <f>IF(ESITI_QUESTIONARI!C2508="","",TRIM(ESITI_QUESTIONARI!C2508))</f>
        <v/>
      </c>
      <c r="D2508" t="str">
        <f>IFERROR(UPPER(TRIM(ESITI_QUESTIONARI!U2508)),"")</f>
        <v/>
      </c>
      <c r="E2508" t="str">
        <f>IFERROR(UPPER(TRIM(ESITI_QUESTIONARI!Y2508)),"")</f>
        <v/>
      </c>
      <c r="F2508" t="str">
        <f>IFERROR(UPPER(TRIM(ESITI_QUESTIONARI!AE2508)),"")</f>
        <v/>
      </c>
      <c r="G2508" t="str">
        <f>IFERROR(UPPER(TRIM(ESITI_QUESTIONARI!AI2508)),"")</f>
        <v/>
      </c>
      <c r="H2508" s="8" t="str">
        <f>IF(C2508="","",IF(ISERROR(AVERAGE(ESITI_QUESTIONARI!N2508:T2508,ESITI_QUESTIONARI!V2508:X2508,ESITI_QUESTIONARI!Z2508:AD2508,ESITI_QUESTIONARI!AF2508:AH2508,ESITI_QUESTIONARI!AJ2508:AL2508,ESITI_QUESTIONARI!AN2508,ESITI_QUESTIONARI!AQ2508)),"NON RISPONDE",AVERAGE(ESITI_QUESTIONARI!N2508:T2508,ESITI_QUESTIONARI!V2508:X2508,ESITI_QUESTIONARI!Z2508:AD2508,ESITI_QUESTIONARI!AF2508:AH2508,ESITI_QUESTIONARI!AJ2508:AL2508,ESITI_QUESTIONARI!AN2508,ESITI_QUESTIONARI!AQ2508)))</f>
        <v/>
      </c>
    </row>
    <row r="2509" spans="1:8">
      <c r="A2509" t="str">
        <f>IF(ESITI_QUESTIONARI!A2509="","",TRIM(ESITI_QUESTIONARI!A2509))</f>
        <v/>
      </c>
      <c r="B2509" t="str">
        <f t="shared" si="40"/>
        <v/>
      </c>
      <c r="C2509" t="str">
        <f>IF(ESITI_QUESTIONARI!C2509="","",TRIM(ESITI_QUESTIONARI!C2509))</f>
        <v/>
      </c>
      <c r="D2509" t="str">
        <f>IFERROR(UPPER(TRIM(ESITI_QUESTIONARI!U2509)),"")</f>
        <v/>
      </c>
      <c r="E2509" t="str">
        <f>IFERROR(UPPER(TRIM(ESITI_QUESTIONARI!Y2509)),"")</f>
        <v/>
      </c>
      <c r="F2509" t="str">
        <f>IFERROR(UPPER(TRIM(ESITI_QUESTIONARI!AE2509)),"")</f>
        <v/>
      </c>
      <c r="G2509" t="str">
        <f>IFERROR(UPPER(TRIM(ESITI_QUESTIONARI!AI2509)),"")</f>
        <v/>
      </c>
      <c r="H2509" s="8" t="str">
        <f>IF(C2509="","",IF(ISERROR(AVERAGE(ESITI_QUESTIONARI!N2509:T2509,ESITI_QUESTIONARI!V2509:X2509,ESITI_QUESTIONARI!Z2509:AD2509,ESITI_QUESTIONARI!AF2509:AH2509,ESITI_QUESTIONARI!AJ2509:AL2509,ESITI_QUESTIONARI!AN2509,ESITI_QUESTIONARI!AQ2509)),"NON RISPONDE",AVERAGE(ESITI_QUESTIONARI!N2509:T2509,ESITI_QUESTIONARI!V2509:X2509,ESITI_QUESTIONARI!Z2509:AD2509,ESITI_QUESTIONARI!AF2509:AH2509,ESITI_QUESTIONARI!AJ2509:AL2509,ESITI_QUESTIONARI!AN2509,ESITI_QUESTIONARI!AQ2509)))</f>
        <v/>
      </c>
    </row>
    <row r="2510" spans="1:8">
      <c r="A2510" t="str">
        <f>IF(ESITI_QUESTIONARI!A2510="","",TRIM(ESITI_QUESTIONARI!A2510))</f>
        <v/>
      </c>
      <c r="B2510" t="str">
        <f t="shared" si="40"/>
        <v/>
      </c>
      <c r="C2510" t="str">
        <f>IF(ESITI_QUESTIONARI!C2510="","",TRIM(ESITI_QUESTIONARI!C2510))</f>
        <v/>
      </c>
      <c r="D2510" t="str">
        <f>IFERROR(UPPER(TRIM(ESITI_QUESTIONARI!U2510)),"")</f>
        <v/>
      </c>
      <c r="E2510" t="str">
        <f>IFERROR(UPPER(TRIM(ESITI_QUESTIONARI!Y2510)),"")</f>
        <v/>
      </c>
      <c r="F2510" t="str">
        <f>IFERROR(UPPER(TRIM(ESITI_QUESTIONARI!AE2510)),"")</f>
        <v/>
      </c>
      <c r="G2510" t="str">
        <f>IFERROR(UPPER(TRIM(ESITI_QUESTIONARI!AI2510)),"")</f>
        <v/>
      </c>
      <c r="H2510" s="8" t="str">
        <f>IF(C2510="","",IF(ISERROR(AVERAGE(ESITI_QUESTIONARI!N2510:T2510,ESITI_QUESTIONARI!V2510:X2510,ESITI_QUESTIONARI!Z2510:AD2510,ESITI_QUESTIONARI!AF2510:AH2510,ESITI_QUESTIONARI!AJ2510:AL2510,ESITI_QUESTIONARI!AN2510,ESITI_QUESTIONARI!AQ2510)),"NON RISPONDE",AVERAGE(ESITI_QUESTIONARI!N2510:T2510,ESITI_QUESTIONARI!V2510:X2510,ESITI_QUESTIONARI!Z2510:AD2510,ESITI_QUESTIONARI!AF2510:AH2510,ESITI_QUESTIONARI!AJ2510:AL2510,ESITI_QUESTIONARI!AN2510,ESITI_QUESTIONARI!AQ2510)))</f>
        <v/>
      </c>
    </row>
    <row r="2511" spans="1:8">
      <c r="A2511" t="str">
        <f>IF(ESITI_QUESTIONARI!A2511="","",TRIM(ESITI_QUESTIONARI!A2511))</f>
        <v/>
      </c>
      <c r="B2511" t="str">
        <f t="shared" si="40"/>
        <v/>
      </c>
      <c r="C2511" t="str">
        <f>IF(ESITI_QUESTIONARI!C2511="","",TRIM(ESITI_QUESTIONARI!C2511))</f>
        <v/>
      </c>
      <c r="D2511" t="str">
        <f>IFERROR(UPPER(TRIM(ESITI_QUESTIONARI!U2511)),"")</f>
        <v/>
      </c>
      <c r="E2511" t="str">
        <f>IFERROR(UPPER(TRIM(ESITI_QUESTIONARI!Y2511)),"")</f>
        <v/>
      </c>
      <c r="F2511" t="str">
        <f>IFERROR(UPPER(TRIM(ESITI_QUESTIONARI!AE2511)),"")</f>
        <v/>
      </c>
      <c r="G2511" t="str">
        <f>IFERROR(UPPER(TRIM(ESITI_QUESTIONARI!AI2511)),"")</f>
        <v/>
      </c>
      <c r="H2511" s="8" t="str">
        <f>IF(C2511="","",IF(ISERROR(AVERAGE(ESITI_QUESTIONARI!N2511:T2511,ESITI_QUESTIONARI!V2511:X2511,ESITI_QUESTIONARI!Z2511:AD2511,ESITI_QUESTIONARI!AF2511:AH2511,ESITI_QUESTIONARI!AJ2511:AL2511,ESITI_QUESTIONARI!AN2511,ESITI_QUESTIONARI!AQ2511)),"NON RISPONDE",AVERAGE(ESITI_QUESTIONARI!N2511:T2511,ESITI_QUESTIONARI!V2511:X2511,ESITI_QUESTIONARI!Z2511:AD2511,ESITI_QUESTIONARI!AF2511:AH2511,ESITI_QUESTIONARI!AJ2511:AL2511,ESITI_QUESTIONARI!AN2511,ESITI_QUESTIONARI!AQ2511)))</f>
        <v/>
      </c>
    </row>
    <row r="2512" spans="1:8">
      <c r="A2512" t="str">
        <f>IF(ESITI_QUESTIONARI!A2512="","",TRIM(ESITI_QUESTIONARI!A2512))</f>
        <v/>
      </c>
      <c r="B2512" t="str">
        <f t="shared" si="40"/>
        <v/>
      </c>
      <c r="C2512" t="str">
        <f>IF(ESITI_QUESTIONARI!C2512="","",TRIM(ESITI_QUESTIONARI!C2512))</f>
        <v/>
      </c>
      <c r="D2512" t="str">
        <f>IFERROR(UPPER(TRIM(ESITI_QUESTIONARI!U2512)),"")</f>
        <v/>
      </c>
      <c r="E2512" t="str">
        <f>IFERROR(UPPER(TRIM(ESITI_QUESTIONARI!Y2512)),"")</f>
        <v/>
      </c>
      <c r="F2512" t="str">
        <f>IFERROR(UPPER(TRIM(ESITI_QUESTIONARI!AE2512)),"")</f>
        <v/>
      </c>
      <c r="G2512" t="str">
        <f>IFERROR(UPPER(TRIM(ESITI_QUESTIONARI!AI2512)),"")</f>
        <v/>
      </c>
      <c r="H2512" s="8" t="str">
        <f>IF(C2512="","",IF(ISERROR(AVERAGE(ESITI_QUESTIONARI!N2512:T2512,ESITI_QUESTIONARI!V2512:X2512,ESITI_QUESTIONARI!Z2512:AD2512,ESITI_QUESTIONARI!AF2512:AH2512,ESITI_QUESTIONARI!AJ2512:AL2512,ESITI_QUESTIONARI!AN2512,ESITI_QUESTIONARI!AQ2512)),"NON RISPONDE",AVERAGE(ESITI_QUESTIONARI!N2512:T2512,ESITI_QUESTIONARI!V2512:X2512,ESITI_QUESTIONARI!Z2512:AD2512,ESITI_QUESTIONARI!AF2512:AH2512,ESITI_QUESTIONARI!AJ2512:AL2512,ESITI_QUESTIONARI!AN2512,ESITI_QUESTIONARI!AQ2512)))</f>
        <v/>
      </c>
    </row>
    <row r="2513" spans="1:8">
      <c r="A2513" t="str">
        <f>IF(ESITI_QUESTIONARI!A2513="","",TRIM(ESITI_QUESTIONARI!A2513))</f>
        <v/>
      </c>
      <c r="B2513" t="str">
        <f t="shared" si="40"/>
        <v/>
      </c>
      <c r="C2513" t="str">
        <f>IF(ESITI_QUESTIONARI!C2513="","",TRIM(ESITI_QUESTIONARI!C2513))</f>
        <v/>
      </c>
      <c r="D2513" t="str">
        <f>IFERROR(UPPER(TRIM(ESITI_QUESTIONARI!U2513)),"")</f>
        <v/>
      </c>
      <c r="E2513" t="str">
        <f>IFERROR(UPPER(TRIM(ESITI_QUESTIONARI!Y2513)),"")</f>
        <v/>
      </c>
      <c r="F2513" t="str">
        <f>IFERROR(UPPER(TRIM(ESITI_QUESTIONARI!AE2513)),"")</f>
        <v/>
      </c>
      <c r="G2513" t="str">
        <f>IFERROR(UPPER(TRIM(ESITI_QUESTIONARI!AI2513)),"")</f>
        <v/>
      </c>
      <c r="H2513" s="8" t="str">
        <f>IF(C2513="","",IF(ISERROR(AVERAGE(ESITI_QUESTIONARI!N2513:T2513,ESITI_QUESTIONARI!V2513:X2513,ESITI_QUESTIONARI!Z2513:AD2513,ESITI_QUESTIONARI!AF2513:AH2513,ESITI_QUESTIONARI!AJ2513:AL2513,ESITI_QUESTIONARI!AN2513,ESITI_QUESTIONARI!AQ2513)),"NON RISPONDE",AVERAGE(ESITI_QUESTIONARI!N2513:T2513,ESITI_QUESTIONARI!V2513:X2513,ESITI_QUESTIONARI!Z2513:AD2513,ESITI_QUESTIONARI!AF2513:AH2513,ESITI_QUESTIONARI!AJ2513:AL2513,ESITI_QUESTIONARI!AN2513,ESITI_QUESTIONARI!AQ2513)))</f>
        <v/>
      </c>
    </row>
    <row r="2514" spans="1:8">
      <c r="A2514" t="str">
        <f>IF(ESITI_QUESTIONARI!A2514="","",TRIM(ESITI_QUESTIONARI!A2514))</f>
        <v/>
      </c>
      <c r="B2514" t="str">
        <f t="shared" si="40"/>
        <v/>
      </c>
      <c r="C2514" t="str">
        <f>IF(ESITI_QUESTIONARI!C2514="","",TRIM(ESITI_QUESTIONARI!C2514))</f>
        <v/>
      </c>
      <c r="D2514" t="str">
        <f>IFERROR(UPPER(TRIM(ESITI_QUESTIONARI!U2514)),"")</f>
        <v/>
      </c>
      <c r="E2514" t="str">
        <f>IFERROR(UPPER(TRIM(ESITI_QUESTIONARI!Y2514)),"")</f>
        <v/>
      </c>
      <c r="F2514" t="str">
        <f>IFERROR(UPPER(TRIM(ESITI_QUESTIONARI!AE2514)),"")</f>
        <v/>
      </c>
      <c r="G2514" t="str">
        <f>IFERROR(UPPER(TRIM(ESITI_QUESTIONARI!AI2514)),"")</f>
        <v/>
      </c>
      <c r="H2514" s="8" t="str">
        <f>IF(C2514="","",IF(ISERROR(AVERAGE(ESITI_QUESTIONARI!N2514:T2514,ESITI_QUESTIONARI!V2514:X2514,ESITI_QUESTIONARI!Z2514:AD2514,ESITI_QUESTIONARI!AF2514:AH2514,ESITI_QUESTIONARI!AJ2514:AL2514,ESITI_QUESTIONARI!AN2514,ESITI_QUESTIONARI!AQ2514)),"NON RISPONDE",AVERAGE(ESITI_QUESTIONARI!N2514:T2514,ESITI_QUESTIONARI!V2514:X2514,ESITI_QUESTIONARI!Z2514:AD2514,ESITI_QUESTIONARI!AF2514:AH2514,ESITI_QUESTIONARI!AJ2514:AL2514,ESITI_QUESTIONARI!AN2514,ESITI_QUESTIONARI!AQ2514)))</f>
        <v/>
      </c>
    </row>
    <row r="2515" spans="1:8">
      <c r="A2515" t="str">
        <f>IF(ESITI_QUESTIONARI!A2515="","",TRIM(ESITI_QUESTIONARI!A2515))</f>
        <v/>
      </c>
      <c r="B2515" t="str">
        <f t="shared" si="40"/>
        <v/>
      </c>
      <c r="C2515" t="str">
        <f>IF(ESITI_QUESTIONARI!C2515="","",TRIM(ESITI_QUESTIONARI!C2515))</f>
        <v/>
      </c>
      <c r="D2515" t="str">
        <f>IFERROR(UPPER(TRIM(ESITI_QUESTIONARI!U2515)),"")</f>
        <v/>
      </c>
      <c r="E2515" t="str">
        <f>IFERROR(UPPER(TRIM(ESITI_QUESTIONARI!Y2515)),"")</f>
        <v/>
      </c>
      <c r="F2515" t="str">
        <f>IFERROR(UPPER(TRIM(ESITI_QUESTIONARI!AE2515)),"")</f>
        <v/>
      </c>
      <c r="G2515" t="str">
        <f>IFERROR(UPPER(TRIM(ESITI_QUESTIONARI!AI2515)),"")</f>
        <v/>
      </c>
      <c r="H2515" s="8" t="str">
        <f>IF(C2515="","",IF(ISERROR(AVERAGE(ESITI_QUESTIONARI!N2515:T2515,ESITI_QUESTIONARI!V2515:X2515,ESITI_QUESTIONARI!Z2515:AD2515,ESITI_QUESTIONARI!AF2515:AH2515,ESITI_QUESTIONARI!AJ2515:AL2515,ESITI_QUESTIONARI!AN2515,ESITI_QUESTIONARI!AQ2515)),"NON RISPONDE",AVERAGE(ESITI_QUESTIONARI!N2515:T2515,ESITI_QUESTIONARI!V2515:X2515,ESITI_QUESTIONARI!Z2515:AD2515,ESITI_QUESTIONARI!AF2515:AH2515,ESITI_QUESTIONARI!AJ2515:AL2515,ESITI_QUESTIONARI!AN2515,ESITI_QUESTIONARI!AQ2515)))</f>
        <v/>
      </c>
    </row>
    <row r="2516" spans="1:8">
      <c r="A2516" t="str">
        <f>IF(ESITI_QUESTIONARI!A2516="","",TRIM(ESITI_QUESTIONARI!A2516))</f>
        <v/>
      </c>
      <c r="B2516" t="str">
        <f t="shared" si="40"/>
        <v/>
      </c>
      <c r="C2516" t="str">
        <f>IF(ESITI_QUESTIONARI!C2516="","",TRIM(ESITI_QUESTIONARI!C2516))</f>
        <v/>
      </c>
      <c r="D2516" t="str">
        <f>IFERROR(UPPER(TRIM(ESITI_QUESTIONARI!U2516)),"")</f>
        <v/>
      </c>
      <c r="E2516" t="str">
        <f>IFERROR(UPPER(TRIM(ESITI_QUESTIONARI!Y2516)),"")</f>
        <v/>
      </c>
      <c r="F2516" t="str">
        <f>IFERROR(UPPER(TRIM(ESITI_QUESTIONARI!AE2516)),"")</f>
        <v/>
      </c>
      <c r="G2516" t="str">
        <f>IFERROR(UPPER(TRIM(ESITI_QUESTIONARI!AI2516)),"")</f>
        <v/>
      </c>
      <c r="H2516" s="8" t="str">
        <f>IF(C2516="","",IF(ISERROR(AVERAGE(ESITI_QUESTIONARI!N2516:T2516,ESITI_QUESTIONARI!V2516:X2516,ESITI_QUESTIONARI!Z2516:AD2516,ESITI_QUESTIONARI!AF2516:AH2516,ESITI_QUESTIONARI!AJ2516:AL2516,ESITI_QUESTIONARI!AN2516,ESITI_QUESTIONARI!AQ2516)),"NON RISPONDE",AVERAGE(ESITI_QUESTIONARI!N2516:T2516,ESITI_QUESTIONARI!V2516:X2516,ESITI_QUESTIONARI!Z2516:AD2516,ESITI_QUESTIONARI!AF2516:AH2516,ESITI_QUESTIONARI!AJ2516:AL2516,ESITI_QUESTIONARI!AN2516,ESITI_QUESTIONARI!AQ2516)))</f>
        <v/>
      </c>
    </row>
    <row r="2517" spans="1:8">
      <c r="A2517" t="str">
        <f>IF(ESITI_QUESTIONARI!A2517="","",TRIM(ESITI_QUESTIONARI!A2517))</f>
        <v/>
      </c>
      <c r="B2517" t="str">
        <f t="shared" si="40"/>
        <v/>
      </c>
      <c r="C2517" t="str">
        <f>IF(ESITI_QUESTIONARI!C2517="","",TRIM(ESITI_QUESTIONARI!C2517))</f>
        <v/>
      </c>
      <c r="D2517" t="str">
        <f>IFERROR(UPPER(TRIM(ESITI_QUESTIONARI!U2517)),"")</f>
        <v/>
      </c>
      <c r="E2517" t="str">
        <f>IFERROR(UPPER(TRIM(ESITI_QUESTIONARI!Y2517)),"")</f>
        <v/>
      </c>
      <c r="F2517" t="str">
        <f>IFERROR(UPPER(TRIM(ESITI_QUESTIONARI!AE2517)),"")</f>
        <v/>
      </c>
      <c r="G2517" t="str">
        <f>IFERROR(UPPER(TRIM(ESITI_QUESTIONARI!AI2517)),"")</f>
        <v/>
      </c>
      <c r="H2517" s="8" t="str">
        <f>IF(C2517="","",IF(ISERROR(AVERAGE(ESITI_QUESTIONARI!N2517:T2517,ESITI_QUESTIONARI!V2517:X2517,ESITI_QUESTIONARI!Z2517:AD2517,ESITI_QUESTIONARI!AF2517:AH2517,ESITI_QUESTIONARI!AJ2517:AL2517,ESITI_QUESTIONARI!AN2517,ESITI_QUESTIONARI!AQ2517)),"NON RISPONDE",AVERAGE(ESITI_QUESTIONARI!N2517:T2517,ESITI_QUESTIONARI!V2517:X2517,ESITI_QUESTIONARI!Z2517:AD2517,ESITI_QUESTIONARI!AF2517:AH2517,ESITI_QUESTIONARI!AJ2517:AL2517,ESITI_QUESTIONARI!AN2517,ESITI_QUESTIONARI!AQ2517)))</f>
        <v/>
      </c>
    </row>
    <row r="2518" spans="1:8">
      <c r="A2518" t="str">
        <f>IF(ESITI_QUESTIONARI!A2518="","",TRIM(ESITI_QUESTIONARI!A2518))</f>
        <v/>
      </c>
      <c r="B2518" t="str">
        <f t="shared" si="40"/>
        <v/>
      </c>
      <c r="C2518" t="str">
        <f>IF(ESITI_QUESTIONARI!C2518="","",TRIM(ESITI_QUESTIONARI!C2518))</f>
        <v/>
      </c>
      <c r="D2518" t="str">
        <f>IFERROR(UPPER(TRIM(ESITI_QUESTIONARI!U2518)),"")</f>
        <v/>
      </c>
      <c r="E2518" t="str">
        <f>IFERROR(UPPER(TRIM(ESITI_QUESTIONARI!Y2518)),"")</f>
        <v/>
      </c>
      <c r="F2518" t="str">
        <f>IFERROR(UPPER(TRIM(ESITI_QUESTIONARI!AE2518)),"")</f>
        <v/>
      </c>
      <c r="G2518" t="str">
        <f>IFERROR(UPPER(TRIM(ESITI_QUESTIONARI!AI2518)),"")</f>
        <v/>
      </c>
      <c r="H2518" s="8" t="str">
        <f>IF(C2518="","",IF(ISERROR(AVERAGE(ESITI_QUESTIONARI!N2518:T2518,ESITI_QUESTIONARI!V2518:X2518,ESITI_QUESTIONARI!Z2518:AD2518,ESITI_QUESTIONARI!AF2518:AH2518,ESITI_QUESTIONARI!AJ2518:AL2518,ESITI_QUESTIONARI!AN2518,ESITI_QUESTIONARI!AQ2518)),"NON RISPONDE",AVERAGE(ESITI_QUESTIONARI!N2518:T2518,ESITI_QUESTIONARI!V2518:X2518,ESITI_QUESTIONARI!Z2518:AD2518,ESITI_QUESTIONARI!AF2518:AH2518,ESITI_QUESTIONARI!AJ2518:AL2518,ESITI_QUESTIONARI!AN2518,ESITI_QUESTIONARI!AQ2518)))</f>
        <v/>
      </c>
    </row>
    <row r="2519" spans="1:8">
      <c r="A2519" t="str">
        <f>IF(ESITI_QUESTIONARI!A2519="","",TRIM(ESITI_QUESTIONARI!A2519))</f>
        <v/>
      </c>
      <c r="B2519" t="str">
        <f t="shared" si="40"/>
        <v/>
      </c>
      <c r="C2519" t="str">
        <f>IF(ESITI_QUESTIONARI!C2519="","",TRIM(ESITI_QUESTIONARI!C2519))</f>
        <v/>
      </c>
      <c r="D2519" t="str">
        <f>IFERROR(UPPER(TRIM(ESITI_QUESTIONARI!U2519)),"")</f>
        <v/>
      </c>
      <c r="E2519" t="str">
        <f>IFERROR(UPPER(TRIM(ESITI_QUESTIONARI!Y2519)),"")</f>
        <v/>
      </c>
      <c r="F2519" t="str">
        <f>IFERROR(UPPER(TRIM(ESITI_QUESTIONARI!AE2519)),"")</f>
        <v/>
      </c>
      <c r="G2519" t="str">
        <f>IFERROR(UPPER(TRIM(ESITI_QUESTIONARI!AI2519)),"")</f>
        <v/>
      </c>
      <c r="H2519" s="8" t="str">
        <f>IF(C2519="","",IF(ISERROR(AVERAGE(ESITI_QUESTIONARI!N2519:T2519,ESITI_QUESTIONARI!V2519:X2519,ESITI_QUESTIONARI!Z2519:AD2519,ESITI_QUESTIONARI!AF2519:AH2519,ESITI_QUESTIONARI!AJ2519:AL2519,ESITI_QUESTIONARI!AN2519,ESITI_QUESTIONARI!AQ2519)),"NON RISPONDE",AVERAGE(ESITI_QUESTIONARI!N2519:T2519,ESITI_QUESTIONARI!V2519:X2519,ESITI_QUESTIONARI!Z2519:AD2519,ESITI_QUESTIONARI!AF2519:AH2519,ESITI_QUESTIONARI!AJ2519:AL2519,ESITI_QUESTIONARI!AN2519,ESITI_QUESTIONARI!AQ2519)))</f>
        <v/>
      </c>
    </row>
    <row r="2520" spans="1:8">
      <c r="A2520" t="str">
        <f>IF(ESITI_QUESTIONARI!A2520="","",TRIM(ESITI_QUESTIONARI!A2520))</f>
        <v/>
      </c>
      <c r="B2520" t="str">
        <f t="shared" si="40"/>
        <v/>
      </c>
      <c r="C2520" t="str">
        <f>IF(ESITI_QUESTIONARI!C2520="","",TRIM(ESITI_QUESTIONARI!C2520))</f>
        <v/>
      </c>
      <c r="D2520" t="str">
        <f>IFERROR(UPPER(TRIM(ESITI_QUESTIONARI!U2520)),"")</f>
        <v/>
      </c>
      <c r="E2520" t="str">
        <f>IFERROR(UPPER(TRIM(ESITI_QUESTIONARI!Y2520)),"")</f>
        <v/>
      </c>
      <c r="F2520" t="str">
        <f>IFERROR(UPPER(TRIM(ESITI_QUESTIONARI!AE2520)),"")</f>
        <v/>
      </c>
      <c r="G2520" t="str">
        <f>IFERROR(UPPER(TRIM(ESITI_QUESTIONARI!AI2520)),"")</f>
        <v/>
      </c>
      <c r="H2520" s="8" t="str">
        <f>IF(C2520="","",IF(ISERROR(AVERAGE(ESITI_QUESTIONARI!N2520:T2520,ESITI_QUESTIONARI!V2520:X2520,ESITI_QUESTIONARI!Z2520:AD2520,ESITI_QUESTIONARI!AF2520:AH2520,ESITI_QUESTIONARI!AJ2520:AL2520,ESITI_QUESTIONARI!AN2520,ESITI_QUESTIONARI!AQ2520)),"NON RISPONDE",AVERAGE(ESITI_QUESTIONARI!N2520:T2520,ESITI_QUESTIONARI!V2520:X2520,ESITI_QUESTIONARI!Z2520:AD2520,ESITI_QUESTIONARI!AF2520:AH2520,ESITI_QUESTIONARI!AJ2520:AL2520,ESITI_QUESTIONARI!AN2520,ESITI_QUESTIONARI!AQ2520)))</f>
        <v/>
      </c>
    </row>
    <row r="2521" spans="1:8">
      <c r="A2521" t="str">
        <f>IF(ESITI_QUESTIONARI!A2521="","",TRIM(ESITI_QUESTIONARI!A2521))</f>
        <v/>
      </c>
      <c r="B2521" t="str">
        <f t="shared" si="40"/>
        <v/>
      </c>
      <c r="C2521" t="str">
        <f>IF(ESITI_QUESTIONARI!C2521="","",TRIM(ESITI_QUESTIONARI!C2521))</f>
        <v/>
      </c>
      <c r="D2521" t="str">
        <f>IFERROR(UPPER(TRIM(ESITI_QUESTIONARI!U2521)),"")</f>
        <v/>
      </c>
      <c r="E2521" t="str">
        <f>IFERROR(UPPER(TRIM(ESITI_QUESTIONARI!Y2521)),"")</f>
        <v/>
      </c>
      <c r="F2521" t="str">
        <f>IFERROR(UPPER(TRIM(ESITI_QUESTIONARI!AE2521)),"")</f>
        <v/>
      </c>
      <c r="G2521" t="str">
        <f>IFERROR(UPPER(TRIM(ESITI_QUESTIONARI!AI2521)),"")</f>
        <v/>
      </c>
      <c r="H2521" s="8" t="str">
        <f>IF(C2521="","",IF(ISERROR(AVERAGE(ESITI_QUESTIONARI!N2521:T2521,ESITI_QUESTIONARI!V2521:X2521,ESITI_QUESTIONARI!Z2521:AD2521,ESITI_QUESTIONARI!AF2521:AH2521,ESITI_QUESTIONARI!AJ2521:AL2521,ESITI_QUESTIONARI!AN2521,ESITI_QUESTIONARI!AQ2521)),"NON RISPONDE",AVERAGE(ESITI_QUESTIONARI!N2521:T2521,ESITI_QUESTIONARI!V2521:X2521,ESITI_QUESTIONARI!Z2521:AD2521,ESITI_QUESTIONARI!AF2521:AH2521,ESITI_QUESTIONARI!AJ2521:AL2521,ESITI_QUESTIONARI!AN2521,ESITI_QUESTIONARI!AQ2521)))</f>
        <v/>
      </c>
    </row>
    <row r="2522" spans="1:8">
      <c r="A2522" t="str">
        <f>IF(ESITI_QUESTIONARI!A2522="","",TRIM(ESITI_QUESTIONARI!A2522))</f>
        <v/>
      </c>
      <c r="B2522" t="str">
        <f t="shared" si="40"/>
        <v/>
      </c>
      <c r="C2522" t="str">
        <f>IF(ESITI_QUESTIONARI!C2522="","",TRIM(ESITI_QUESTIONARI!C2522))</f>
        <v/>
      </c>
      <c r="D2522" t="str">
        <f>IFERROR(UPPER(TRIM(ESITI_QUESTIONARI!U2522)),"")</f>
        <v/>
      </c>
      <c r="E2522" t="str">
        <f>IFERROR(UPPER(TRIM(ESITI_QUESTIONARI!Y2522)),"")</f>
        <v/>
      </c>
      <c r="F2522" t="str">
        <f>IFERROR(UPPER(TRIM(ESITI_QUESTIONARI!AE2522)),"")</f>
        <v/>
      </c>
      <c r="G2522" t="str">
        <f>IFERROR(UPPER(TRIM(ESITI_QUESTIONARI!AI2522)),"")</f>
        <v/>
      </c>
      <c r="H2522" s="8" t="str">
        <f>IF(C2522="","",IF(ISERROR(AVERAGE(ESITI_QUESTIONARI!N2522:T2522,ESITI_QUESTIONARI!V2522:X2522,ESITI_QUESTIONARI!Z2522:AD2522,ESITI_QUESTIONARI!AF2522:AH2522,ESITI_QUESTIONARI!AJ2522:AL2522,ESITI_QUESTIONARI!AN2522,ESITI_QUESTIONARI!AQ2522)),"NON RISPONDE",AVERAGE(ESITI_QUESTIONARI!N2522:T2522,ESITI_QUESTIONARI!V2522:X2522,ESITI_QUESTIONARI!Z2522:AD2522,ESITI_QUESTIONARI!AF2522:AH2522,ESITI_QUESTIONARI!AJ2522:AL2522,ESITI_QUESTIONARI!AN2522,ESITI_QUESTIONARI!AQ2522)))</f>
        <v/>
      </c>
    </row>
    <row r="2523" spans="1:8">
      <c r="A2523" t="str">
        <f>IF(ESITI_QUESTIONARI!A2523="","",TRIM(ESITI_QUESTIONARI!A2523))</f>
        <v/>
      </c>
      <c r="B2523" t="str">
        <f t="shared" si="40"/>
        <v/>
      </c>
      <c r="C2523" t="str">
        <f>IF(ESITI_QUESTIONARI!C2523="","",TRIM(ESITI_QUESTIONARI!C2523))</f>
        <v/>
      </c>
      <c r="D2523" t="str">
        <f>IFERROR(UPPER(TRIM(ESITI_QUESTIONARI!U2523)),"")</f>
        <v/>
      </c>
      <c r="E2523" t="str">
        <f>IFERROR(UPPER(TRIM(ESITI_QUESTIONARI!Y2523)),"")</f>
        <v/>
      </c>
      <c r="F2523" t="str">
        <f>IFERROR(UPPER(TRIM(ESITI_QUESTIONARI!AE2523)),"")</f>
        <v/>
      </c>
      <c r="G2523" t="str">
        <f>IFERROR(UPPER(TRIM(ESITI_QUESTIONARI!AI2523)),"")</f>
        <v/>
      </c>
      <c r="H2523" s="8" t="str">
        <f>IF(C2523="","",IF(ISERROR(AVERAGE(ESITI_QUESTIONARI!N2523:T2523,ESITI_QUESTIONARI!V2523:X2523,ESITI_QUESTIONARI!Z2523:AD2523,ESITI_QUESTIONARI!AF2523:AH2523,ESITI_QUESTIONARI!AJ2523:AL2523,ESITI_QUESTIONARI!AN2523,ESITI_QUESTIONARI!AQ2523)),"NON RISPONDE",AVERAGE(ESITI_QUESTIONARI!N2523:T2523,ESITI_QUESTIONARI!V2523:X2523,ESITI_QUESTIONARI!Z2523:AD2523,ESITI_QUESTIONARI!AF2523:AH2523,ESITI_QUESTIONARI!AJ2523:AL2523,ESITI_QUESTIONARI!AN2523,ESITI_QUESTIONARI!AQ2523)))</f>
        <v/>
      </c>
    </row>
    <row r="2524" spans="1:8">
      <c r="A2524" t="str">
        <f>IF(ESITI_QUESTIONARI!A2524="","",TRIM(ESITI_QUESTIONARI!A2524))</f>
        <v/>
      </c>
      <c r="B2524" t="str">
        <f t="shared" si="40"/>
        <v/>
      </c>
      <c r="C2524" t="str">
        <f>IF(ESITI_QUESTIONARI!C2524="","",TRIM(ESITI_QUESTIONARI!C2524))</f>
        <v/>
      </c>
      <c r="D2524" t="str">
        <f>IFERROR(UPPER(TRIM(ESITI_QUESTIONARI!U2524)),"")</f>
        <v/>
      </c>
      <c r="E2524" t="str">
        <f>IFERROR(UPPER(TRIM(ESITI_QUESTIONARI!Y2524)),"")</f>
        <v/>
      </c>
      <c r="F2524" t="str">
        <f>IFERROR(UPPER(TRIM(ESITI_QUESTIONARI!AE2524)),"")</f>
        <v/>
      </c>
      <c r="G2524" t="str">
        <f>IFERROR(UPPER(TRIM(ESITI_QUESTIONARI!AI2524)),"")</f>
        <v/>
      </c>
      <c r="H2524" s="8" t="str">
        <f>IF(C2524="","",IF(ISERROR(AVERAGE(ESITI_QUESTIONARI!N2524:T2524,ESITI_QUESTIONARI!V2524:X2524,ESITI_QUESTIONARI!Z2524:AD2524,ESITI_QUESTIONARI!AF2524:AH2524,ESITI_QUESTIONARI!AJ2524:AL2524,ESITI_QUESTIONARI!AN2524,ESITI_QUESTIONARI!AQ2524)),"NON RISPONDE",AVERAGE(ESITI_QUESTIONARI!N2524:T2524,ESITI_QUESTIONARI!V2524:X2524,ESITI_QUESTIONARI!Z2524:AD2524,ESITI_QUESTIONARI!AF2524:AH2524,ESITI_QUESTIONARI!AJ2524:AL2524,ESITI_QUESTIONARI!AN2524,ESITI_QUESTIONARI!AQ2524)))</f>
        <v/>
      </c>
    </row>
    <row r="2525" spans="1:8">
      <c r="A2525" t="str">
        <f>IF(ESITI_QUESTIONARI!A2525="","",TRIM(ESITI_QUESTIONARI!A2525))</f>
        <v/>
      </c>
      <c r="B2525" t="str">
        <f t="shared" si="40"/>
        <v/>
      </c>
      <c r="C2525" t="str">
        <f>IF(ESITI_QUESTIONARI!C2525="","",TRIM(ESITI_QUESTIONARI!C2525))</f>
        <v/>
      </c>
      <c r="D2525" t="str">
        <f>IFERROR(UPPER(TRIM(ESITI_QUESTIONARI!U2525)),"")</f>
        <v/>
      </c>
      <c r="E2525" t="str">
        <f>IFERROR(UPPER(TRIM(ESITI_QUESTIONARI!Y2525)),"")</f>
        <v/>
      </c>
      <c r="F2525" t="str">
        <f>IFERROR(UPPER(TRIM(ESITI_QUESTIONARI!AE2525)),"")</f>
        <v/>
      </c>
      <c r="G2525" t="str">
        <f>IFERROR(UPPER(TRIM(ESITI_QUESTIONARI!AI2525)),"")</f>
        <v/>
      </c>
      <c r="H2525" s="8" t="str">
        <f>IF(C2525="","",IF(ISERROR(AVERAGE(ESITI_QUESTIONARI!N2525:T2525,ESITI_QUESTIONARI!V2525:X2525,ESITI_QUESTIONARI!Z2525:AD2525,ESITI_QUESTIONARI!AF2525:AH2525,ESITI_QUESTIONARI!AJ2525:AL2525,ESITI_QUESTIONARI!AN2525,ESITI_QUESTIONARI!AQ2525)),"NON RISPONDE",AVERAGE(ESITI_QUESTIONARI!N2525:T2525,ESITI_QUESTIONARI!V2525:X2525,ESITI_QUESTIONARI!Z2525:AD2525,ESITI_QUESTIONARI!AF2525:AH2525,ESITI_QUESTIONARI!AJ2525:AL2525,ESITI_QUESTIONARI!AN2525,ESITI_QUESTIONARI!AQ2525)))</f>
        <v/>
      </c>
    </row>
    <row r="2526" spans="1:8">
      <c r="A2526" t="str">
        <f>IF(ESITI_QUESTIONARI!A2526="","",TRIM(ESITI_QUESTIONARI!A2526))</f>
        <v/>
      </c>
      <c r="B2526" t="str">
        <f t="shared" si="40"/>
        <v/>
      </c>
      <c r="C2526" t="str">
        <f>IF(ESITI_QUESTIONARI!C2526="","",TRIM(ESITI_QUESTIONARI!C2526))</f>
        <v/>
      </c>
      <c r="D2526" t="str">
        <f>IFERROR(UPPER(TRIM(ESITI_QUESTIONARI!U2526)),"")</f>
        <v/>
      </c>
      <c r="E2526" t="str">
        <f>IFERROR(UPPER(TRIM(ESITI_QUESTIONARI!Y2526)),"")</f>
        <v/>
      </c>
      <c r="F2526" t="str">
        <f>IFERROR(UPPER(TRIM(ESITI_QUESTIONARI!AE2526)),"")</f>
        <v/>
      </c>
      <c r="G2526" t="str">
        <f>IFERROR(UPPER(TRIM(ESITI_QUESTIONARI!AI2526)),"")</f>
        <v/>
      </c>
      <c r="H2526" s="8" t="str">
        <f>IF(C2526="","",IF(ISERROR(AVERAGE(ESITI_QUESTIONARI!N2526:T2526,ESITI_QUESTIONARI!V2526:X2526,ESITI_QUESTIONARI!Z2526:AD2526,ESITI_QUESTIONARI!AF2526:AH2526,ESITI_QUESTIONARI!AJ2526:AL2526,ESITI_QUESTIONARI!AN2526,ESITI_QUESTIONARI!AQ2526)),"NON RISPONDE",AVERAGE(ESITI_QUESTIONARI!N2526:T2526,ESITI_QUESTIONARI!V2526:X2526,ESITI_QUESTIONARI!Z2526:AD2526,ESITI_QUESTIONARI!AF2526:AH2526,ESITI_QUESTIONARI!AJ2526:AL2526,ESITI_QUESTIONARI!AN2526,ESITI_QUESTIONARI!AQ2526)))</f>
        <v/>
      </c>
    </row>
    <row r="2527" spans="1:8">
      <c r="A2527" t="str">
        <f>IF(ESITI_QUESTIONARI!A2527="","",TRIM(ESITI_QUESTIONARI!A2527))</f>
        <v/>
      </c>
      <c r="B2527" t="str">
        <f t="shared" si="40"/>
        <v/>
      </c>
      <c r="C2527" t="str">
        <f>IF(ESITI_QUESTIONARI!C2527="","",TRIM(ESITI_QUESTIONARI!C2527))</f>
        <v/>
      </c>
      <c r="D2527" t="str">
        <f>IFERROR(UPPER(TRIM(ESITI_QUESTIONARI!U2527)),"")</f>
        <v/>
      </c>
      <c r="E2527" t="str">
        <f>IFERROR(UPPER(TRIM(ESITI_QUESTIONARI!Y2527)),"")</f>
        <v/>
      </c>
      <c r="F2527" t="str">
        <f>IFERROR(UPPER(TRIM(ESITI_QUESTIONARI!AE2527)),"")</f>
        <v/>
      </c>
      <c r="G2527" t="str">
        <f>IFERROR(UPPER(TRIM(ESITI_QUESTIONARI!AI2527)),"")</f>
        <v/>
      </c>
      <c r="H2527" s="8" t="str">
        <f>IF(C2527="","",IF(ISERROR(AVERAGE(ESITI_QUESTIONARI!N2527:T2527,ESITI_QUESTIONARI!V2527:X2527,ESITI_QUESTIONARI!Z2527:AD2527,ESITI_QUESTIONARI!AF2527:AH2527,ESITI_QUESTIONARI!AJ2527:AL2527,ESITI_QUESTIONARI!AN2527,ESITI_QUESTIONARI!AQ2527)),"NON RISPONDE",AVERAGE(ESITI_QUESTIONARI!N2527:T2527,ESITI_QUESTIONARI!V2527:X2527,ESITI_QUESTIONARI!Z2527:AD2527,ESITI_QUESTIONARI!AF2527:AH2527,ESITI_QUESTIONARI!AJ2527:AL2527,ESITI_QUESTIONARI!AN2527,ESITI_QUESTIONARI!AQ2527)))</f>
        <v/>
      </c>
    </row>
    <row r="2528" spans="1:8">
      <c r="A2528" t="str">
        <f>IF(ESITI_QUESTIONARI!A2528="","",TRIM(ESITI_QUESTIONARI!A2528))</f>
        <v/>
      </c>
      <c r="B2528" t="str">
        <f t="shared" si="40"/>
        <v/>
      </c>
      <c r="C2528" t="str">
        <f>IF(ESITI_QUESTIONARI!C2528="","",TRIM(ESITI_QUESTIONARI!C2528))</f>
        <v/>
      </c>
      <c r="D2528" t="str">
        <f>IFERROR(UPPER(TRIM(ESITI_QUESTIONARI!U2528)),"")</f>
        <v/>
      </c>
      <c r="E2528" t="str">
        <f>IFERROR(UPPER(TRIM(ESITI_QUESTIONARI!Y2528)),"")</f>
        <v/>
      </c>
      <c r="F2528" t="str">
        <f>IFERROR(UPPER(TRIM(ESITI_QUESTIONARI!AE2528)),"")</f>
        <v/>
      </c>
      <c r="G2528" t="str">
        <f>IFERROR(UPPER(TRIM(ESITI_QUESTIONARI!AI2528)),"")</f>
        <v/>
      </c>
      <c r="H2528" s="8" t="str">
        <f>IF(C2528="","",IF(ISERROR(AVERAGE(ESITI_QUESTIONARI!N2528:T2528,ESITI_QUESTIONARI!V2528:X2528,ESITI_QUESTIONARI!Z2528:AD2528,ESITI_QUESTIONARI!AF2528:AH2528,ESITI_QUESTIONARI!AJ2528:AL2528,ESITI_QUESTIONARI!AN2528,ESITI_QUESTIONARI!AQ2528)),"NON RISPONDE",AVERAGE(ESITI_QUESTIONARI!N2528:T2528,ESITI_QUESTIONARI!V2528:X2528,ESITI_QUESTIONARI!Z2528:AD2528,ESITI_QUESTIONARI!AF2528:AH2528,ESITI_QUESTIONARI!AJ2528:AL2528,ESITI_QUESTIONARI!AN2528,ESITI_QUESTIONARI!AQ2528)))</f>
        <v/>
      </c>
    </row>
    <row r="2529" spans="1:8">
      <c r="A2529" t="str">
        <f>IF(ESITI_QUESTIONARI!A2529="","",TRIM(ESITI_QUESTIONARI!A2529))</f>
        <v/>
      </c>
      <c r="B2529" t="str">
        <f t="shared" si="40"/>
        <v/>
      </c>
      <c r="C2529" t="str">
        <f>IF(ESITI_QUESTIONARI!C2529="","",TRIM(ESITI_QUESTIONARI!C2529))</f>
        <v/>
      </c>
      <c r="D2529" t="str">
        <f>IFERROR(UPPER(TRIM(ESITI_QUESTIONARI!U2529)),"")</f>
        <v/>
      </c>
      <c r="E2529" t="str">
        <f>IFERROR(UPPER(TRIM(ESITI_QUESTIONARI!Y2529)),"")</f>
        <v/>
      </c>
      <c r="F2529" t="str">
        <f>IFERROR(UPPER(TRIM(ESITI_QUESTIONARI!AE2529)),"")</f>
        <v/>
      </c>
      <c r="G2529" t="str">
        <f>IFERROR(UPPER(TRIM(ESITI_QUESTIONARI!AI2529)),"")</f>
        <v/>
      </c>
      <c r="H2529" s="8" t="str">
        <f>IF(C2529="","",IF(ISERROR(AVERAGE(ESITI_QUESTIONARI!N2529:T2529,ESITI_QUESTIONARI!V2529:X2529,ESITI_QUESTIONARI!Z2529:AD2529,ESITI_QUESTIONARI!AF2529:AH2529,ESITI_QUESTIONARI!AJ2529:AL2529,ESITI_QUESTIONARI!AN2529,ESITI_QUESTIONARI!AQ2529)),"NON RISPONDE",AVERAGE(ESITI_QUESTIONARI!N2529:T2529,ESITI_QUESTIONARI!V2529:X2529,ESITI_QUESTIONARI!Z2529:AD2529,ESITI_QUESTIONARI!AF2529:AH2529,ESITI_QUESTIONARI!AJ2529:AL2529,ESITI_QUESTIONARI!AN2529,ESITI_QUESTIONARI!AQ2529)))</f>
        <v/>
      </c>
    </row>
    <row r="2530" spans="1:8">
      <c r="A2530" t="str">
        <f>IF(ESITI_QUESTIONARI!A2530="","",TRIM(ESITI_QUESTIONARI!A2530))</f>
        <v/>
      </c>
      <c r="B2530" t="str">
        <f t="shared" si="40"/>
        <v/>
      </c>
      <c r="C2530" t="str">
        <f>IF(ESITI_QUESTIONARI!C2530="","",TRIM(ESITI_QUESTIONARI!C2530))</f>
        <v/>
      </c>
      <c r="D2530" t="str">
        <f>IFERROR(UPPER(TRIM(ESITI_QUESTIONARI!U2530)),"")</f>
        <v/>
      </c>
      <c r="E2530" t="str">
        <f>IFERROR(UPPER(TRIM(ESITI_QUESTIONARI!Y2530)),"")</f>
        <v/>
      </c>
      <c r="F2530" t="str">
        <f>IFERROR(UPPER(TRIM(ESITI_QUESTIONARI!AE2530)),"")</f>
        <v/>
      </c>
      <c r="G2530" t="str">
        <f>IFERROR(UPPER(TRIM(ESITI_QUESTIONARI!AI2530)),"")</f>
        <v/>
      </c>
      <c r="H2530" s="8" t="str">
        <f>IF(C2530="","",IF(ISERROR(AVERAGE(ESITI_QUESTIONARI!N2530:T2530,ESITI_QUESTIONARI!V2530:X2530,ESITI_QUESTIONARI!Z2530:AD2530,ESITI_QUESTIONARI!AF2530:AH2530,ESITI_QUESTIONARI!AJ2530:AL2530,ESITI_QUESTIONARI!AN2530,ESITI_QUESTIONARI!AQ2530)),"NON RISPONDE",AVERAGE(ESITI_QUESTIONARI!N2530:T2530,ESITI_QUESTIONARI!V2530:X2530,ESITI_QUESTIONARI!Z2530:AD2530,ESITI_QUESTIONARI!AF2530:AH2530,ESITI_QUESTIONARI!AJ2530:AL2530,ESITI_QUESTIONARI!AN2530,ESITI_QUESTIONARI!AQ2530)))</f>
        <v/>
      </c>
    </row>
    <row r="2531" spans="1:8">
      <c r="A2531" t="str">
        <f>IF(ESITI_QUESTIONARI!A2531="","",TRIM(ESITI_QUESTIONARI!A2531))</f>
        <v/>
      </c>
      <c r="B2531" t="str">
        <f t="shared" si="40"/>
        <v/>
      </c>
      <c r="C2531" t="str">
        <f>IF(ESITI_QUESTIONARI!C2531="","",TRIM(ESITI_QUESTIONARI!C2531))</f>
        <v/>
      </c>
      <c r="D2531" t="str">
        <f>IFERROR(UPPER(TRIM(ESITI_QUESTIONARI!U2531)),"")</f>
        <v/>
      </c>
      <c r="E2531" t="str">
        <f>IFERROR(UPPER(TRIM(ESITI_QUESTIONARI!Y2531)),"")</f>
        <v/>
      </c>
      <c r="F2531" t="str">
        <f>IFERROR(UPPER(TRIM(ESITI_QUESTIONARI!AE2531)),"")</f>
        <v/>
      </c>
      <c r="G2531" t="str">
        <f>IFERROR(UPPER(TRIM(ESITI_QUESTIONARI!AI2531)),"")</f>
        <v/>
      </c>
      <c r="H2531" s="8" t="str">
        <f>IF(C2531="","",IF(ISERROR(AVERAGE(ESITI_QUESTIONARI!N2531:T2531,ESITI_QUESTIONARI!V2531:X2531,ESITI_QUESTIONARI!Z2531:AD2531,ESITI_QUESTIONARI!AF2531:AH2531,ESITI_QUESTIONARI!AJ2531:AL2531,ESITI_QUESTIONARI!AN2531,ESITI_QUESTIONARI!AQ2531)),"NON RISPONDE",AVERAGE(ESITI_QUESTIONARI!N2531:T2531,ESITI_QUESTIONARI!V2531:X2531,ESITI_QUESTIONARI!Z2531:AD2531,ESITI_QUESTIONARI!AF2531:AH2531,ESITI_QUESTIONARI!AJ2531:AL2531,ESITI_QUESTIONARI!AN2531,ESITI_QUESTIONARI!AQ2531)))</f>
        <v/>
      </c>
    </row>
    <row r="2532" spans="1:8">
      <c r="A2532" t="str">
        <f>IF(ESITI_QUESTIONARI!A2532="","",TRIM(ESITI_QUESTIONARI!A2532))</f>
        <v/>
      </c>
      <c r="B2532" t="str">
        <f t="shared" si="40"/>
        <v/>
      </c>
      <c r="C2532" t="str">
        <f>IF(ESITI_QUESTIONARI!C2532="","",TRIM(ESITI_QUESTIONARI!C2532))</f>
        <v/>
      </c>
      <c r="D2532" t="str">
        <f>IFERROR(UPPER(TRIM(ESITI_QUESTIONARI!U2532)),"")</f>
        <v/>
      </c>
      <c r="E2532" t="str">
        <f>IFERROR(UPPER(TRIM(ESITI_QUESTIONARI!Y2532)),"")</f>
        <v/>
      </c>
      <c r="F2532" t="str">
        <f>IFERROR(UPPER(TRIM(ESITI_QUESTIONARI!AE2532)),"")</f>
        <v/>
      </c>
      <c r="G2532" t="str">
        <f>IFERROR(UPPER(TRIM(ESITI_QUESTIONARI!AI2532)),"")</f>
        <v/>
      </c>
      <c r="H2532" s="8" t="str">
        <f>IF(C2532="","",IF(ISERROR(AVERAGE(ESITI_QUESTIONARI!N2532:T2532,ESITI_QUESTIONARI!V2532:X2532,ESITI_QUESTIONARI!Z2532:AD2532,ESITI_QUESTIONARI!AF2532:AH2532,ESITI_QUESTIONARI!AJ2532:AL2532,ESITI_QUESTIONARI!AN2532,ESITI_QUESTIONARI!AQ2532)),"NON RISPONDE",AVERAGE(ESITI_QUESTIONARI!N2532:T2532,ESITI_QUESTIONARI!V2532:X2532,ESITI_QUESTIONARI!Z2532:AD2532,ESITI_QUESTIONARI!AF2532:AH2532,ESITI_QUESTIONARI!AJ2532:AL2532,ESITI_QUESTIONARI!AN2532,ESITI_QUESTIONARI!AQ2532)))</f>
        <v/>
      </c>
    </row>
    <row r="2533" spans="1:8">
      <c r="A2533" t="str">
        <f>IF(ESITI_QUESTIONARI!A2533="","",TRIM(ESITI_QUESTIONARI!A2533))</f>
        <v/>
      </c>
      <c r="B2533" t="str">
        <f t="shared" si="40"/>
        <v/>
      </c>
      <c r="C2533" t="str">
        <f>IF(ESITI_QUESTIONARI!C2533="","",TRIM(ESITI_QUESTIONARI!C2533))</f>
        <v/>
      </c>
      <c r="D2533" t="str">
        <f>IFERROR(UPPER(TRIM(ESITI_QUESTIONARI!U2533)),"")</f>
        <v/>
      </c>
      <c r="E2533" t="str">
        <f>IFERROR(UPPER(TRIM(ESITI_QUESTIONARI!Y2533)),"")</f>
        <v/>
      </c>
      <c r="F2533" t="str">
        <f>IFERROR(UPPER(TRIM(ESITI_QUESTIONARI!AE2533)),"")</f>
        <v/>
      </c>
      <c r="G2533" t="str">
        <f>IFERROR(UPPER(TRIM(ESITI_QUESTIONARI!AI2533)),"")</f>
        <v/>
      </c>
      <c r="H2533" s="8" t="str">
        <f>IF(C2533="","",IF(ISERROR(AVERAGE(ESITI_QUESTIONARI!N2533:T2533,ESITI_QUESTIONARI!V2533:X2533,ESITI_QUESTIONARI!Z2533:AD2533,ESITI_QUESTIONARI!AF2533:AH2533,ESITI_QUESTIONARI!AJ2533:AL2533,ESITI_QUESTIONARI!AN2533,ESITI_QUESTIONARI!AQ2533)),"NON RISPONDE",AVERAGE(ESITI_QUESTIONARI!N2533:T2533,ESITI_QUESTIONARI!V2533:X2533,ESITI_QUESTIONARI!Z2533:AD2533,ESITI_QUESTIONARI!AF2533:AH2533,ESITI_QUESTIONARI!AJ2533:AL2533,ESITI_QUESTIONARI!AN2533,ESITI_QUESTIONARI!AQ2533)))</f>
        <v/>
      </c>
    </row>
    <row r="2534" spans="1:8">
      <c r="A2534" t="str">
        <f>IF(ESITI_QUESTIONARI!A2534="","",TRIM(ESITI_QUESTIONARI!A2534))</f>
        <v/>
      </c>
      <c r="B2534" t="str">
        <f t="shared" si="40"/>
        <v/>
      </c>
      <c r="C2534" t="str">
        <f>IF(ESITI_QUESTIONARI!C2534="","",TRIM(ESITI_QUESTIONARI!C2534))</f>
        <v/>
      </c>
      <c r="D2534" t="str">
        <f>IFERROR(UPPER(TRIM(ESITI_QUESTIONARI!U2534)),"")</f>
        <v/>
      </c>
      <c r="E2534" t="str">
        <f>IFERROR(UPPER(TRIM(ESITI_QUESTIONARI!Y2534)),"")</f>
        <v/>
      </c>
      <c r="F2534" t="str">
        <f>IFERROR(UPPER(TRIM(ESITI_QUESTIONARI!AE2534)),"")</f>
        <v/>
      </c>
      <c r="G2534" t="str">
        <f>IFERROR(UPPER(TRIM(ESITI_QUESTIONARI!AI2534)),"")</f>
        <v/>
      </c>
      <c r="H2534" s="8" t="str">
        <f>IF(C2534="","",IF(ISERROR(AVERAGE(ESITI_QUESTIONARI!N2534:T2534,ESITI_QUESTIONARI!V2534:X2534,ESITI_QUESTIONARI!Z2534:AD2534,ESITI_QUESTIONARI!AF2534:AH2534,ESITI_QUESTIONARI!AJ2534:AL2534,ESITI_QUESTIONARI!AN2534,ESITI_QUESTIONARI!AQ2534)),"NON RISPONDE",AVERAGE(ESITI_QUESTIONARI!N2534:T2534,ESITI_QUESTIONARI!V2534:X2534,ESITI_QUESTIONARI!Z2534:AD2534,ESITI_QUESTIONARI!AF2534:AH2534,ESITI_QUESTIONARI!AJ2534:AL2534,ESITI_QUESTIONARI!AN2534,ESITI_QUESTIONARI!AQ2534)))</f>
        <v/>
      </c>
    </row>
    <row r="2535" spans="1:8">
      <c r="A2535" t="str">
        <f>IF(ESITI_QUESTIONARI!A2535="","",TRIM(ESITI_QUESTIONARI!A2535))</f>
        <v/>
      </c>
      <c r="B2535" t="str">
        <f t="shared" si="40"/>
        <v/>
      </c>
      <c r="C2535" t="str">
        <f>IF(ESITI_QUESTIONARI!C2535="","",TRIM(ESITI_QUESTIONARI!C2535))</f>
        <v/>
      </c>
      <c r="D2535" t="str">
        <f>IFERROR(UPPER(TRIM(ESITI_QUESTIONARI!U2535)),"")</f>
        <v/>
      </c>
      <c r="E2535" t="str">
        <f>IFERROR(UPPER(TRIM(ESITI_QUESTIONARI!Y2535)),"")</f>
        <v/>
      </c>
      <c r="F2535" t="str">
        <f>IFERROR(UPPER(TRIM(ESITI_QUESTIONARI!AE2535)),"")</f>
        <v/>
      </c>
      <c r="G2535" t="str">
        <f>IFERROR(UPPER(TRIM(ESITI_QUESTIONARI!AI2535)),"")</f>
        <v/>
      </c>
      <c r="H2535" s="8" t="str">
        <f>IF(C2535="","",IF(ISERROR(AVERAGE(ESITI_QUESTIONARI!N2535:T2535,ESITI_QUESTIONARI!V2535:X2535,ESITI_QUESTIONARI!Z2535:AD2535,ESITI_QUESTIONARI!AF2535:AH2535,ESITI_QUESTIONARI!AJ2535:AL2535,ESITI_QUESTIONARI!AN2535,ESITI_QUESTIONARI!AQ2535)),"NON RISPONDE",AVERAGE(ESITI_QUESTIONARI!N2535:T2535,ESITI_QUESTIONARI!V2535:X2535,ESITI_QUESTIONARI!Z2535:AD2535,ESITI_QUESTIONARI!AF2535:AH2535,ESITI_QUESTIONARI!AJ2535:AL2535,ESITI_QUESTIONARI!AN2535,ESITI_QUESTIONARI!AQ2535)))</f>
        <v/>
      </c>
    </row>
    <row r="2536" spans="1:8">
      <c r="A2536" t="str">
        <f>IF(ESITI_QUESTIONARI!A2536="","",TRIM(ESITI_QUESTIONARI!A2536))</f>
        <v/>
      </c>
      <c r="B2536" t="str">
        <f t="shared" si="40"/>
        <v/>
      </c>
      <c r="C2536" t="str">
        <f>IF(ESITI_QUESTIONARI!C2536="","",TRIM(ESITI_QUESTIONARI!C2536))</f>
        <v/>
      </c>
      <c r="D2536" t="str">
        <f>IFERROR(UPPER(TRIM(ESITI_QUESTIONARI!U2536)),"")</f>
        <v/>
      </c>
      <c r="E2536" t="str">
        <f>IFERROR(UPPER(TRIM(ESITI_QUESTIONARI!Y2536)),"")</f>
        <v/>
      </c>
      <c r="F2536" t="str">
        <f>IFERROR(UPPER(TRIM(ESITI_QUESTIONARI!AE2536)),"")</f>
        <v/>
      </c>
      <c r="G2536" t="str">
        <f>IFERROR(UPPER(TRIM(ESITI_QUESTIONARI!AI2536)),"")</f>
        <v/>
      </c>
      <c r="H2536" s="8" t="str">
        <f>IF(C2536="","",IF(ISERROR(AVERAGE(ESITI_QUESTIONARI!N2536:T2536,ESITI_QUESTIONARI!V2536:X2536,ESITI_QUESTIONARI!Z2536:AD2536,ESITI_QUESTIONARI!AF2536:AH2536,ESITI_QUESTIONARI!AJ2536:AL2536,ESITI_QUESTIONARI!AN2536,ESITI_QUESTIONARI!AQ2536)),"NON RISPONDE",AVERAGE(ESITI_QUESTIONARI!N2536:T2536,ESITI_QUESTIONARI!V2536:X2536,ESITI_QUESTIONARI!Z2536:AD2536,ESITI_QUESTIONARI!AF2536:AH2536,ESITI_QUESTIONARI!AJ2536:AL2536,ESITI_QUESTIONARI!AN2536,ESITI_QUESTIONARI!AQ2536)))</f>
        <v/>
      </c>
    </row>
    <row r="2537" spans="1:8">
      <c r="A2537" t="str">
        <f>IF(ESITI_QUESTIONARI!A2537="","",TRIM(ESITI_QUESTIONARI!A2537))</f>
        <v/>
      </c>
      <c r="B2537" t="str">
        <f t="shared" si="40"/>
        <v/>
      </c>
      <c r="C2537" t="str">
        <f>IF(ESITI_QUESTIONARI!C2537="","",TRIM(ESITI_QUESTIONARI!C2537))</f>
        <v/>
      </c>
      <c r="D2537" t="str">
        <f>IFERROR(UPPER(TRIM(ESITI_QUESTIONARI!U2537)),"")</f>
        <v/>
      </c>
      <c r="E2537" t="str">
        <f>IFERROR(UPPER(TRIM(ESITI_QUESTIONARI!Y2537)),"")</f>
        <v/>
      </c>
      <c r="F2537" t="str">
        <f>IFERROR(UPPER(TRIM(ESITI_QUESTIONARI!AE2537)),"")</f>
        <v/>
      </c>
      <c r="G2537" t="str">
        <f>IFERROR(UPPER(TRIM(ESITI_QUESTIONARI!AI2537)),"")</f>
        <v/>
      </c>
      <c r="H2537" s="8" t="str">
        <f>IF(C2537="","",IF(ISERROR(AVERAGE(ESITI_QUESTIONARI!N2537:T2537,ESITI_QUESTIONARI!V2537:X2537,ESITI_QUESTIONARI!Z2537:AD2537,ESITI_QUESTIONARI!AF2537:AH2537,ESITI_QUESTIONARI!AJ2537:AL2537,ESITI_QUESTIONARI!AN2537,ESITI_QUESTIONARI!AQ2537)),"NON RISPONDE",AVERAGE(ESITI_QUESTIONARI!N2537:T2537,ESITI_QUESTIONARI!V2537:X2537,ESITI_QUESTIONARI!Z2537:AD2537,ESITI_QUESTIONARI!AF2537:AH2537,ESITI_QUESTIONARI!AJ2537:AL2537,ESITI_QUESTIONARI!AN2537,ESITI_QUESTIONARI!AQ2537)))</f>
        <v/>
      </c>
    </row>
    <row r="2538" spans="1:8">
      <c r="A2538" t="str">
        <f>IF(ESITI_QUESTIONARI!A2538="","",TRIM(ESITI_QUESTIONARI!A2538))</f>
        <v/>
      </c>
      <c r="B2538" t="str">
        <f t="shared" si="40"/>
        <v/>
      </c>
      <c r="C2538" t="str">
        <f>IF(ESITI_QUESTIONARI!C2538="","",TRIM(ESITI_QUESTIONARI!C2538))</f>
        <v/>
      </c>
      <c r="D2538" t="str">
        <f>IFERROR(UPPER(TRIM(ESITI_QUESTIONARI!U2538)),"")</f>
        <v/>
      </c>
      <c r="E2538" t="str">
        <f>IFERROR(UPPER(TRIM(ESITI_QUESTIONARI!Y2538)),"")</f>
        <v/>
      </c>
      <c r="F2538" t="str">
        <f>IFERROR(UPPER(TRIM(ESITI_QUESTIONARI!AE2538)),"")</f>
        <v/>
      </c>
      <c r="G2538" t="str">
        <f>IFERROR(UPPER(TRIM(ESITI_QUESTIONARI!AI2538)),"")</f>
        <v/>
      </c>
      <c r="H2538" s="8" t="str">
        <f>IF(C2538="","",IF(ISERROR(AVERAGE(ESITI_QUESTIONARI!N2538:T2538,ESITI_QUESTIONARI!V2538:X2538,ESITI_QUESTIONARI!Z2538:AD2538,ESITI_QUESTIONARI!AF2538:AH2538,ESITI_QUESTIONARI!AJ2538:AL2538,ESITI_QUESTIONARI!AN2538,ESITI_QUESTIONARI!AQ2538)),"NON RISPONDE",AVERAGE(ESITI_QUESTIONARI!N2538:T2538,ESITI_QUESTIONARI!V2538:X2538,ESITI_QUESTIONARI!Z2538:AD2538,ESITI_QUESTIONARI!AF2538:AH2538,ESITI_QUESTIONARI!AJ2538:AL2538,ESITI_QUESTIONARI!AN2538,ESITI_QUESTIONARI!AQ2538)))</f>
        <v/>
      </c>
    </row>
    <row r="2539" spans="1:8">
      <c r="A2539" t="str">
        <f>IF(ESITI_QUESTIONARI!A2539="","",TRIM(ESITI_QUESTIONARI!A2539))</f>
        <v/>
      </c>
      <c r="B2539" t="str">
        <f t="shared" si="40"/>
        <v/>
      </c>
      <c r="C2539" t="str">
        <f>IF(ESITI_QUESTIONARI!C2539="","",TRIM(ESITI_QUESTIONARI!C2539))</f>
        <v/>
      </c>
      <c r="D2539" t="str">
        <f>IFERROR(UPPER(TRIM(ESITI_QUESTIONARI!U2539)),"")</f>
        <v/>
      </c>
      <c r="E2539" t="str">
        <f>IFERROR(UPPER(TRIM(ESITI_QUESTIONARI!Y2539)),"")</f>
        <v/>
      </c>
      <c r="F2539" t="str">
        <f>IFERROR(UPPER(TRIM(ESITI_QUESTIONARI!AE2539)),"")</f>
        <v/>
      </c>
      <c r="G2539" t="str">
        <f>IFERROR(UPPER(TRIM(ESITI_QUESTIONARI!AI2539)),"")</f>
        <v/>
      </c>
      <c r="H2539" s="8" t="str">
        <f>IF(C2539="","",IF(ISERROR(AVERAGE(ESITI_QUESTIONARI!N2539:T2539,ESITI_QUESTIONARI!V2539:X2539,ESITI_QUESTIONARI!Z2539:AD2539,ESITI_QUESTIONARI!AF2539:AH2539,ESITI_QUESTIONARI!AJ2539:AL2539,ESITI_QUESTIONARI!AN2539,ESITI_QUESTIONARI!AQ2539)),"NON RISPONDE",AVERAGE(ESITI_QUESTIONARI!N2539:T2539,ESITI_QUESTIONARI!V2539:X2539,ESITI_QUESTIONARI!Z2539:AD2539,ESITI_QUESTIONARI!AF2539:AH2539,ESITI_QUESTIONARI!AJ2539:AL2539,ESITI_QUESTIONARI!AN2539,ESITI_QUESTIONARI!AQ2539)))</f>
        <v/>
      </c>
    </row>
    <row r="2540" spans="1:8">
      <c r="A2540" t="str">
        <f>IF(ESITI_QUESTIONARI!A2540="","",TRIM(ESITI_QUESTIONARI!A2540))</f>
        <v/>
      </c>
      <c r="B2540" t="str">
        <f t="shared" si="40"/>
        <v/>
      </c>
      <c r="C2540" t="str">
        <f>IF(ESITI_QUESTIONARI!C2540="","",TRIM(ESITI_QUESTIONARI!C2540))</f>
        <v/>
      </c>
      <c r="D2540" t="str">
        <f>IFERROR(UPPER(TRIM(ESITI_QUESTIONARI!U2540)),"")</f>
        <v/>
      </c>
      <c r="E2540" t="str">
        <f>IFERROR(UPPER(TRIM(ESITI_QUESTIONARI!Y2540)),"")</f>
        <v/>
      </c>
      <c r="F2540" t="str">
        <f>IFERROR(UPPER(TRIM(ESITI_QUESTIONARI!AE2540)),"")</f>
        <v/>
      </c>
      <c r="G2540" t="str">
        <f>IFERROR(UPPER(TRIM(ESITI_QUESTIONARI!AI2540)),"")</f>
        <v/>
      </c>
      <c r="H2540" s="8" t="str">
        <f>IF(C2540="","",IF(ISERROR(AVERAGE(ESITI_QUESTIONARI!N2540:T2540,ESITI_QUESTIONARI!V2540:X2540,ESITI_QUESTIONARI!Z2540:AD2540,ESITI_QUESTIONARI!AF2540:AH2540,ESITI_QUESTIONARI!AJ2540:AL2540,ESITI_QUESTIONARI!AN2540,ESITI_QUESTIONARI!AQ2540)),"NON RISPONDE",AVERAGE(ESITI_QUESTIONARI!N2540:T2540,ESITI_QUESTIONARI!V2540:X2540,ESITI_QUESTIONARI!Z2540:AD2540,ESITI_QUESTIONARI!AF2540:AH2540,ESITI_QUESTIONARI!AJ2540:AL2540,ESITI_QUESTIONARI!AN2540,ESITI_QUESTIONARI!AQ2540)))</f>
        <v/>
      </c>
    </row>
    <row r="2541" spans="1:8">
      <c r="A2541" t="str">
        <f>IF(ESITI_QUESTIONARI!A2541="","",TRIM(ESITI_QUESTIONARI!A2541))</f>
        <v/>
      </c>
      <c r="B2541" t="str">
        <f t="shared" si="40"/>
        <v/>
      </c>
      <c r="C2541" t="str">
        <f>IF(ESITI_QUESTIONARI!C2541="","",TRIM(ESITI_QUESTIONARI!C2541))</f>
        <v/>
      </c>
      <c r="D2541" t="str">
        <f>IFERROR(UPPER(TRIM(ESITI_QUESTIONARI!U2541)),"")</f>
        <v/>
      </c>
      <c r="E2541" t="str">
        <f>IFERROR(UPPER(TRIM(ESITI_QUESTIONARI!Y2541)),"")</f>
        <v/>
      </c>
      <c r="F2541" t="str">
        <f>IFERROR(UPPER(TRIM(ESITI_QUESTIONARI!AE2541)),"")</f>
        <v/>
      </c>
      <c r="G2541" t="str">
        <f>IFERROR(UPPER(TRIM(ESITI_QUESTIONARI!AI2541)),"")</f>
        <v/>
      </c>
      <c r="H2541" s="8" t="str">
        <f>IF(C2541="","",IF(ISERROR(AVERAGE(ESITI_QUESTIONARI!N2541:T2541,ESITI_QUESTIONARI!V2541:X2541,ESITI_QUESTIONARI!Z2541:AD2541,ESITI_QUESTIONARI!AF2541:AH2541,ESITI_QUESTIONARI!AJ2541:AL2541,ESITI_QUESTIONARI!AN2541,ESITI_QUESTIONARI!AQ2541)),"NON RISPONDE",AVERAGE(ESITI_QUESTIONARI!N2541:T2541,ESITI_QUESTIONARI!V2541:X2541,ESITI_QUESTIONARI!Z2541:AD2541,ESITI_QUESTIONARI!AF2541:AH2541,ESITI_QUESTIONARI!AJ2541:AL2541,ESITI_QUESTIONARI!AN2541,ESITI_QUESTIONARI!AQ2541)))</f>
        <v/>
      </c>
    </row>
    <row r="2542" spans="1:8">
      <c r="A2542" t="str">
        <f>IF(ESITI_QUESTIONARI!A2542="","",TRIM(ESITI_QUESTIONARI!A2542))</f>
        <v/>
      </c>
      <c r="B2542" t="str">
        <f t="shared" si="40"/>
        <v/>
      </c>
      <c r="C2542" t="str">
        <f>IF(ESITI_QUESTIONARI!C2542="","",TRIM(ESITI_QUESTIONARI!C2542))</f>
        <v/>
      </c>
      <c r="D2542" t="str">
        <f>IFERROR(UPPER(TRIM(ESITI_QUESTIONARI!U2542)),"")</f>
        <v/>
      </c>
      <c r="E2542" t="str">
        <f>IFERROR(UPPER(TRIM(ESITI_QUESTIONARI!Y2542)),"")</f>
        <v/>
      </c>
      <c r="F2542" t="str">
        <f>IFERROR(UPPER(TRIM(ESITI_QUESTIONARI!AE2542)),"")</f>
        <v/>
      </c>
      <c r="G2542" t="str">
        <f>IFERROR(UPPER(TRIM(ESITI_QUESTIONARI!AI2542)),"")</f>
        <v/>
      </c>
      <c r="H2542" s="8" t="str">
        <f>IF(C2542="","",IF(ISERROR(AVERAGE(ESITI_QUESTIONARI!N2542:T2542,ESITI_QUESTIONARI!V2542:X2542,ESITI_QUESTIONARI!Z2542:AD2542,ESITI_QUESTIONARI!AF2542:AH2542,ESITI_QUESTIONARI!AJ2542:AL2542,ESITI_QUESTIONARI!AN2542,ESITI_QUESTIONARI!AQ2542)),"NON RISPONDE",AVERAGE(ESITI_QUESTIONARI!N2542:T2542,ESITI_QUESTIONARI!V2542:X2542,ESITI_QUESTIONARI!Z2542:AD2542,ESITI_QUESTIONARI!AF2542:AH2542,ESITI_QUESTIONARI!AJ2542:AL2542,ESITI_QUESTIONARI!AN2542,ESITI_QUESTIONARI!AQ2542)))</f>
        <v/>
      </c>
    </row>
    <row r="2543" spans="1:8">
      <c r="A2543" t="str">
        <f>IF(ESITI_QUESTIONARI!A2543="","",TRIM(ESITI_QUESTIONARI!A2543))</f>
        <v/>
      </c>
      <c r="B2543" t="str">
        <f t="shared" si="40"/>
        <v/>
      </c>
      <c r="C2543" t="str">
        <f>IF(ESITI_QUESTIONARI!C2543="","",TRIM(ESITI_QUESTIONARI!C2543))</f>
        <v/>
      </c>
      <c r="D2543" t="str">
        <f>IFERROR(UPPER(TRIM(ESITI_QUESTIONARI!U2543)),"")</f>
        <v/>
      </c>
      <c r="E2543" t="str">
        <f>IFERROR(UPPER(TRIM(ESITI_QUESTIONARI!Y2543)),"")</f>
        <v/>
      </c>
      <c r="F2543" t="str">
        <f>IFERROR(UPPER(TRIM(ESITI_QUESTIONARI!AE2543)),"")</f>
        <v/>
      </c>
      <c r="G2543" t="str">
        <f>IFERROR(UPPER(TRIM(ESITI_QUESTIONARI!AI2543)),"")</f>
        <v/>
      </c>
      <c r="H2543" s="8" t="str">
        <f>IF(C2543="","",IF(ISERROR(AVERAGE(ESITI_QUESTIONARI!N2543:T2543,ESITI_QUESTIONARI!V2543:X2543,ESITI_QUESTIONARI!Z2543:AD2543,ESITI_QUESTIONARI!AF2543:AH2543,ESITI_QUESTIONARI!AJ2543:AL2543,ESITI_QUESTIONARI!AN2543,ESITI_QUESTIONARI!AQ2543)),"NON RISPONDE",AVERAGE(ESITI_QUESTIONARI!N2543:T2543,ESITI_QUESTIONARI!V2543:X2543,ESITI_QUESTIONARI!Z2543:AD2543,ESITI_QUESTIONARI!AF2543:AH2543,ESITI_QUESTIONARI!AJ2543:AL2543,ESITI_QUESTIONARI!AN2543,ESITI_QUESTIONARI!AQ2543)))</f>
        <v/>
      </c>
    </row>
    <row r="2544" spans="1:8">
      <c r="A2544" t="str">
        <f>IF(ESITI_QUESTIONARI!A2544="","",TRIM(ESITI_QUESTIONARI!A2544))</f>
        <v/>
      </c>
      <c r="B2544" t="str">
        <f t="shared" si="40"/>
        <v/>
      </c>
      <c r="C2544" t="str">
        <f>IF(ESITI_QUESTIONARI!C2544="","",TRIM(ESITI_QUESTIONARI!C2544))</f>
        <v/>
      </c>
      <c r="D2544" t="str">
        <f>IFERROR(UPPER(TRIM(ESITI_QUESTIONARI!U2544)),"")</f>
        <v/>
      </c>
      <c r="E2544" t="str">
        <f>IFERROR(UPPER(TRIM(ESITI_QUESTIONARI!Y2544)),"")</f>
        <v/>
      </c>
      <c r="F2544" t="str">
        <f>IFERROR(UPPER(TRIM(ESITI_QUESTIONARI!AE2544)),"")</f>
        <v/>
      </c>
      <c r="G2544" t="str">
        <f>IFERROR(UPPER(TRIM(ESITI_QUESTIONARI!AI2544)),"")</f>
        <v/>
      </c>
      <c r="H2544" s="8" t="str">
        <f>IF(C2544="","",IF(ISERROR(AVERAGE(ESITI_QUESTIONARI!N2544:T2544,ESITI_QUESTIONARI!V2544:X2544,ESITI_QUESTIONARI!Z2544:AD2544,ESITI_QUESTIONARI!AF2544:AH2544,ESITI_QUESTIONARI!AJ2544:AL2544,ESITI_QUESTIONARI!AN2544,ESITI_QUESTIONARI!AQ2544)),"NON RISPONDE",AVERAGE(ESITI_QUESTIONARI!N2544:T2544,ESITI_QUESTIONARI!V2544:X2544,ESITI_QUESTIONARI!Z2544:AD2544,ESITI_QUESTIONARI!AF2544:AH2544,ESITI_QUESTIONARI!AJ2544:AL2544,ESITI_QUESTIONARI!AN2544,ESITI_QUESTIONARI!AQ2544)))</f>
        <v/>
      </c>
    </row>
    <row r="2545" spans="1:8">
      <c r="A2545" t="str">
        <f>IF(ESITI_QUESTIONARI!A2545="","",TRIM(ESITI_QUESTIONARI!A2545))</f>
        <v/>
      </c>
      <c r="B2545" t="str">
        <f t="shared" si="40"/>
        <v/>
      </c>
      <c r="C2545" t="str">
        <f>IF(ESITI_QUESTIONARI!C2545="","",TRIM(ESITI_QUESTIONARI!C2545))</f>
        <v/>
      </c>
      <c r="D2545" t="str">
        <f>IFERROR(UPPER(TRIM(ESITI_QUESTIONARI!U2545)),"")</f>
        <v/>
      </c>
      <c r="E2545" t="str">
        <f>IFERROR(UPPER(TRIM(ESITI_QUESTIONARI!Y2545)),"")</f>
        <v/>
      </c>
      <c r="F2545" t="str">
        <f>IFERROR(UPPER(TRIM(ESITI_QUESTIONARI!AE2545)),"")</f>
        <v/>
      </c>
      <c r="G2545" t="str">
        <f>IFERROR(UPPER(TRIM(ESITI_QUESTIONARI!AI2545)),"")</f>
        <v/>
      </c>
      <c r="H2545" s="8" t="str">
        <f>IF(C2545="","",IF(ISERROR(AVERAGE(ESITI_QUESTIONARI!N2545:T2545,ESITI_QUESTIONARI!V2545:X2545,ESITI_QUESTIONARI!Z2545:AD2545,ESITI_QUESTIONARI!AF2545:AH2545,ESITI_QUESTIONARI!AJ2545:AL2545,ESITI_QUESTIONARI!AN2545,ESITI_QUESTIONARI!AQ2545)),"NON RISPONDE",AVERAGE(ESITI_QUESTIONARI!N2545:T2545,ESITI_QUESTIONARI!V2545:X2545,ESITI_QUESTIONARI!Z2545:AD2545,ESITI_QUESTIONARI!AF2545:AH2545,ESITI_QUESTIONARI!AJ2545:AL2545,ESITI_QUESTIONARI!AN2545,ESITI_QUESTIONARI!AQ2545)))</f>
        <v/>
      </c>
    </row>
    <row r="2546" spans="1:8">
      <c r="A2546" t="str">
        <f>IF(ESITI_QUESTIONARI!A2546="","",TRIM(ESITI_QUESTIONARI!A2546))</f>
        <v/>
      </c>
      <c r="B2546" t="str">
        <f t="shared" si="40"/>
        <v/>
      </c>
      <c r="C2546" t="str">
        <f>IF(ESITI_QUESTIONARI!C2546="","",TRIM(ESITI_QUESTIONARI!C2546))</f>
        <v/>
      </c>
      <c r="D2546" t="str">
        <f>IFERROR(UPPER(TRIM(ESITI_QUESTIONARI!U2546)),"")</f>
        <v/>
      </c>
      <c r="E2546" t="str">
        <f>IFERROR(UPPER(TRIM(ESITI_QUESTIONARI!Y2546)),"")</f>
        <v/>
      </c>
      <c r="F2546" t="str">
        <f>IFERROR(UPPER(TRIM(ESITI_QUESTIONARI!AE2546)),"")</f>
        <v/>
      </c>
      <c r="G2546" t="str">
        <f>IFERROR(UPPER(TRIM(ESITI_QUESTIONARI!AI2546)),"")</f>
        <v/>
      </c>
      <c r="H2546" s="8" t="str">
        <f>IF(C2546="","",IF(ISERROR(AVERAGE(ESITI_QUESTIONARI!N2546:T2546,ESITI_QUESTIONARI!V2546:X2546,ESITI_QUESTIONARI!Z2546:AD2546,ESITI_QUESTIONARI!AF2546:AH2546,ESITI_QUESTIONARI!AJ2546:AL2546,ESITI_QUESTIONARI!AN2546,ESITI_QUESTIONARI!AQ2546)),"NON RISPONDE",AVERAGE(ESITI_QUESTIONARI!N2546:T2546,ESITI_QUESTIONARI!V2546:X2546,ESITI_QUESTIONARI!Z2546:AD2546,ESITI_QUESTIONARI!AF2546:AH2546,ESITI_QUESTIONARI!AJ2546:AL2546,ESITI_QUESTIONARI!AN2546,ESITI_QUESTIONARI!AQ2546)))</f>
        <v/>
      </c>
    </row>
    <row r="2547" spans="1:8">
      <c r="A2547" t="str">
        <f>IF(ESITI_QUESTIONARI!A2547="","",TRIM(ESITI_QUESTIONARI!A2547))</f>
        <v/>
      </c>
      <c r="B2547" t="str">
        <f t="shared" si="40"/>
        <v/>
      </c>
      <c r="C2547" t="str">
        <f>IF(ESITI_QUESTIONARI!C2547="","",TRIM(ESITI_QUESTIONARI!C2547))</f>
        <v/>
      </c>
      <c r="D2547" t="str">
        <f>IFERROR(UPPER(TRIM(ESITI_QUESTIONARI!U2547)),"")</f>
        <v/>
      </c>
      <c r="E2547" t="str">
        <f>IFERROR(UPPER(TRIM(ESITI_QUESTIONARI!Y2547)),"")</f>
        <v/>
      </c>
      <c r="F2547" t="str">
        <f>IFERROR(UPPER(TRIM(ESITI_QUESTIONARI!AE2547)),"")</f>
        <v/>
      </c>
      <c r="G2547" t="str">
        <f>IFERROR(UPPER(TRIM(ESITI_QUESTIONARI!AI2547)),"")</f>
        <v/>
      </c>
      <c r="H2547" s="8" t="str">
        <f>IF(C2547="","",IF(ISERROR(AVERAGE(ESITI_QUESTIONARI!N2547:T2547,ESITI_QUESTIONARI!V2547:X2547,ESITI_QUESTIONARI!Z2547:AD2547,ESITI_QUESTIONARI!AF2547:AH2547,ESITI_QUESTIONARI!AJ2547:AL2547,ESITI_QUESTIONARI!AN2547,ESITI_QUESTIONARI!AQ2547)),"NON RISPONDE",AVERAGE(ESITI_QUESTIONARI!N2547:T2547,ESITI_QUESTIONARI!V2547:X2547,ESITI_QUESTIONARI!Z2547:AD2547,ESITI_QUESTIONARI!AF2547:AH2547,ESITI_QUESTIONARI!AJ2547:AL2547,ESITI_QUESTIONARI!AN2547,ESITI_QUESTIONARI!AQ2547)))</f>
        <v/>
      </c>
    </row>
    <row r="2548" spans="1:8">
      <c r="A2548" t="str">
        <f>IF(ESITI_QUESTIONARI!A2548="","",TRIM(ESITI_QUESTIONARI!A2548))</f>
        <v/>
      </c>
      <c r="B2548" t="str">
        <f t="shared" si="40"/>
        <v/>
      </c>
      <c r="C2548" t="str">
        <f>IF(ESITI_QUESTIONARI!C2548="","",TRIM(ESITI_QUESTIONARI!C2548))</f>
        <v/>
      </c>
      <c r="D2548" t="str">
        <f>IFERROR(UPPER(TRIM(ESITI_QUESTIONARI!U2548)),"")</f>
        <v/>
      </c>
      <c r="E2548" t="str">
        <f>IFERROR(UPPER(TRIM(ESITI_QUESTIONARI!Y2548)),"")</f>
        <v/>
      </c>
      <c r="F2548" t="str">
        <f>IFERROR(UPPER(TRIM(ESITI_QUESTIONARI!AE2548)),"")</f>
        <v/>
      </c>
      <c r="G2548" t="str">
        <f>IFERROR(UPPER(TRIM(ESITI_QUESTIONARI!AI2548)),"")</f>
        <v/>
      </c>
      <c r="H2548" s="8" t="str">
        <f>IF(C2548="","",IF(ISERROR(AVERAGE(ESITI_QUESTIONARI!N2548:T2548,ESITI_QUESTIONARI!V2548:X2548,ESITI_QUESTIONARI!Z2548:AD2548,ESITI_QUESTIONARI!AF2548:AH2548,ESITI_QUESTIONARI!AJ2548:AL2548,ESITI_QUESTIONARI!AN2548,ESITI_QUESTIONARI!AQ2548)),"NON RISPONDE",AVERAGE(ESITI_QUESTIONARI!N2548:T2548,ESITI_QUESTIONARI!V2548:X2548,ESITI_QUESTIONARI!Z2548:AD2548,ESITI_QUESTIONARI!AF2548:AH2548,ESITI_QUESTIONARI!AJ2548:AL2548,ESITI_QUESTIONARI!AN2548,ESITI_QUESTIONARI!AQ2548)))</f>
        <v/>
      </c>
    </row>
    <row r="2549" spans="1:8">
      <c r="A2549" t="str">
        <f>IF(ESITI_QUESTIONARI!A2549="","",TRIM(ESITI_QUESTIONARI!A2549))</f>
        <v/>
      </c>
      <c r="B2549" t="str">
        <f t="shared" si="40"/>
        <v/>
      </c>
      <c r="C2549" t="str">
        <f>IF(ESITI_QUESTIONARI!C2549="","",TRIM(ESITI_QUESTIONARI!C2549))</f>
        <v/>
      </c>
      <c r="D2549" t="str">
        <f>IFERROR(UPPER(TRIM(ESITI_QUESTIONARI!U2549)),"")</f>
        <v/>
      </c>
      <c r="E2549" t="str">
        <f>IFERROR(UPPER(TRIM(ESITI_QUESTIONARI!Y2549)),"")</f>
        <v/>
      </c>
      <c r="F2549" t="str">
        <f>IFERROR(UPPER(TRIM(ESITI_QUESTIONARI!AE2549)),"")</f>
        <v/>
      </c>
      <c r="G2549" t="str">
        <f>IFERROR(UPPER(TRIM(ESITI_QUESTIONARI!AI2549)),"")</f>
        <v/>
      </c>
      <c r="H2549" s="8" t="str">
        <f>IF(C2549="","",IF(ISERROR(AVERAGE(ESITI_QUESTIONARI!N2549:T2549,ESITI_QUESTIONARI!V2549:X2549,ESITI_QUESTIONARI!Z2549:AD2549,ESITI_QUESTIONARI!AF2549:AH2549,ESITI_QUESTIONARI!AJ2549:AL2549,ESITI_QUESTIONARI!AN2549,ESITI_QUESTIONARI!AQ2549)),"NON RISPONDE",AVERAGE(ESITI_QUESTIONARI!N2549:T2549,ESITI_QUESTIONARI!V2549:X2549,ESITI_QUESTIONARI!Z2549:AD2549,ESITI_QUESTIONARI!AF2549:AH2549,ESITI_QUESTIONARI!AJ2549:AL2549,ESITI_QUESTIONARI!AN2549,ESITI_QUESTIONARI!AQ2549)))</f>
        <v/>
      </c>
    </row>
    <row r="2550" spans="1:8">
      <c r="A2550" t="str">
        <f>IF(ESITI_QUESTIONARI!A2550="","",TRIM(ESITI_QUESTIONARI!A2550))</f>
        <v/>
      </c>
      <c r="B2550" t="str">
        <f t="shared" si="40"/>
        <v/>
      </c>
      <c r="C2550" t="str">
        <f>IF(ESITI_QUESTIONARI!C2550="","",TRIM(ESITI_QUESTIONARI!C2550))</f>
        <v/>
      </c>
      <c r="D2550" t="str">
        <f>IFERROR(UPPER(TRIM(ESITI_QUESTIONARI!U2550)),"")</f>
        <v/>
      </c>
      <c r="E2550" t="str">
        <f>IFERROR(UPPER(TRIM(ESITI_QUESTIONARI!Y2550)),"")</f>
        <v/>
      </c>
      <c r="F2550" t="str">
        <f>IFERROR(UPPER(TRIM(ESITI_QUESTIONARI!AE2550)),"")</f>
        <v/>
      </c>
      <c r="G2550" t="str">
        <f>IFERROR(UPPER(TRIM(ESITI_QUESTIONARI!AI2550)),"")</f>
        <v/>
      </c>
      <c r="H2550" s="8" t="str">
        <f>IF(C2550="","",IF(ISERROR(AVERAGE(ESITI_QUESTIONARI!N2550:T2550,ESITI_QUESTIONARI!V2550:X2550,ESITI_QUESTIONARI!Z2550:AD2550,ESITI_QUESTIONARI!AF2550:AH2550,ESITI_QUESTIONARI!AJ2550:AL2550,ESITI_QUESTIONARI!AN2550,ESITI_QUESTIONARI!AQ2550)),"NON RISPONDE",AVERAGE(ESITI_QUESTIONARI!N2550:T2550,ESITI_QUESTIONARI!V2550:X2550,ESITI_QUESTIONARI!Z2550:AD2550,ESITI_QUESTIONARI!AF2550:AH2550,ESITI_QUESTIONARI!AJ2550:AL2550,ESITI_QUESTIONARI!AN2550,ESITI_QUESTIONARI!AQ2550)))</f>
        <v/>
      </c>
    </row>
    <row r="2551" spans="1:8">
      <c r="A2551" t="str">
        <f>IF(ESITI_QUESTIONARI!A2551="","",TRIM(ESITI_QUESTIONARI!A2551))</f>
        <v/>
      </c>
      <c r="B2551" t="str">
        <f t="shared" si="40"/>
        <v/>
      </c>
      <c r="C2551" t="str">
        <f>IF(ESITI_QUESTIONARI!C2551="","",TRIM(ESITI_QUESTIONARI!C2551))</f>
        <v/>
      </c>
      <c r="D2551" t="str">
        <f>IFERROR(UPPER(TRIM(ESITI_QUESTIONARI!U2551)),"")</f>
        <v/>
      </c>
      <c r="E2551" t="str">
        <f>IFERROR(UPPER(TRIM(ESITI_QUESTIONARI!Y2551)),"")</f>
        <v/>
      </c>
      <c r="F2551" t="str">
        <f>IFERROR(UPPER(TRIM(ESITI_QUESTIONARI!AE2551)),"")</f>
        <v/>
      </c>
      <c r="G2551" t="str">
        <f>IFERROR(UPPER(TRIM(ESITI_QUESTIONARI!AI2551)),"")</f>
        <v/>
      </c>
      <c r="H2551" s="8" t="str">
        <f>IF(C2551="","",IF(ISERROR(AVERAGE(ESITI_QUESTIONARI!N2551:T2551,ESITI_QUESTIONARI!V2551:X2551,ESITI_QUESTIONARI!Z2551:AD2551,ESITI_QUESTIONARI!AF2551:AH2551,ESITI_QUESTIONARI!AJ2551:AL2551,ESITI_QUESTIONARI!AN2551,ESITI_QUESTIONARI!AQ2551)),"NON RISPONDE",AVERAGE(ESITI_QUESTIONARI!N2551:T2551,ESITI_QUESTIONARI!V2551:X2551,ESITI_QUESTIONARI!Z2551:AD2551,ESITI_QUESTIONARI!AF2551:AH2551,ESITI_QUESTIONARI!AJ2551:AL2551,ESITI_QUESTIONARI!AN2551,ESITI_QUESTIONARI!AQ2551)))</f>
        <v/>
      </c>
    </row>
    <row r="2552" spans="1:8">
      <c r="A2552" t="str">
        <f>IF(ESITI_QUESTIONARI!A2552="","",TRIM(ESITI_QUESTIONARI!A2552))</f>
        <v/>
      </c>
      <c r="B2552" t="str">
        <f t="shared" si="40"/>
        <v/>
      </c>
      <c r="C2552" t="str">
        <f>IF(ESITI_QUESTIONARI!C2552="","",TRIM(ESITI_QUESTIONARI!C2552))</f>
        <v/>
      </c>
      <c r="D2552" t="str">
        <f>IFERROR(UPPER(TRIM(ESITI_QUESTIONARI!U2552)),"")</f>
        <v/>
      </c>
      <c r="E2552" t="str">
        <f>IFERROR(UPPER(TRIM(ESITI_QUESTIONARI!Y2552)),"")</f>
        <v/>
      </c>
      <c r="F2552" t="str">
        <f>IFERROR(UPPER(TRIM(ESITI_QUESTIONARI!AE2552)),"")</f>
        <v/>
      </c>
      <c r="G2552" t="str">
        <f>IFERROR(UPPER(TRIM(ESITI_QUESTIONARI!AI2552)),"")</f>
        <v/>
      </c>
      <c r="H2552" s="8" t="str">
        <f>IF(C2552="","",IF(ISERROR(AVERAGE(ESITI_QUESTIONARI!N2552:T2552,ESITI_QUESTIONARI!V2552:X2552,ESITI_QUESTIONARI!Z2552:AD2552,ESITI_QUESTIONARI!AF2552:AH2552,ESITI_QUESTIONARI!AJ2552:AL2552,ESITI_QUESTIONARI!AN2552,ESITI_QUESTIONARI!AQ2552)),"NON RISPONDE",AVERAGE(ESITI_QUESTIONARI!N2552:T2552,ESITI_QUESTIONARI!V2552:X2552,ESITI_QUESTIONARI!Z2552:AD2552,ESITI_QUESTIONARI!AF2552:AH2552,ESITI_QUESTIONARI!AJ2552:AL2552,ESITI_QUESTIONARI!AN2552,ESITI_QUESTIONARI!AQ2552)))</f>
        <v/>
      </c>
    </row>
    <row r="2553" spans="1:8">
      <c r="A2553" t="str">
        <f>IF(ESITI_QUESTIONARI!A2553="","",TRIM(ESITI_QUESTIONARI!A2553))</f>
        <v/>
      </c>
      <c r="B2553" t="str">
        <f t="shared" si="40"/>
        <v/>
      </c>
      <c r="C2553" t="str">
        <f>IF(ESITI_QUESTIONARI!C2553="","",TRIM(ESITI_QUESTIONARI!C2553))</f>
        <v/>
      </c>
      <c r="D2553" t="str">
        <f>IFERROR(UPPER(TRIM(ESITI_QUESTIONARI!U2553)),"")</f>
        <v/>
      </c>
      <c r="E2553" t="str">
        <f>IFERROR(UPPER(TRIM(ESITI_QUESTIONARI!Y2553)),"")</f>
        <v/>
      </c>
      <c r="F2553" t="str">
        <f>IFERROR(UPPER(TRIM(ESITI_QUESTIONARI!AE2553)),"")</f>
        <v/>
      </c>
      <c r="G2553" t="str">
        <f>IFERROR(UPPER(TRIM(ESITI_QUESTIONARI!AI2553)),"")</f>
        <v/>
      </c>
      <c r="H2553" s="8" t="str">
        <f>IF(C2553="","",IF(ISERROR(AVERAGE(ESITI_QUESTIONARI!N2553:T2553,ESITI_QUESTIONARI!V2553:X2553,ESITI_QUESTIONARI!Z2553:AD2553,ESITI_QUESTIONARI!AF2553:AH2553,ESITI_QUESTIONARI!AJ2553:AL2553,ESITI_QUESTIONARI!AN2553,ESITI_QUESTIONARI!AQ2553)),"NON RISPONDE",AVERAGE(ESITI_QUESTIONARI!N2553:T2553,ESITI_QUESTIONARI!V2553:X2553,ESITI_QUESTIONARI!Z2553:AD2553,ESITI_QUESTIONARI!AF2553:AH2553,ESITI_QUESTIONARI!AJ2553:AL2553,ESITI_QUESTIONARI!AN2553,ESITI_QUESTIONARI!AQ2553)))</f>
        <v/>
      </c>
    </row>
    <row r="2554" spans="1:8">
      <c r="A2554" t="str">
        <f>IF(ESITI_QUESTIONARI!A2554="","",TRIM(ESITI_QUESTIONARI!A2554))</f>
        <v/>
      </c>
      <c r="B2554" t="str">
        <f t="shared" si="40"/>
        <v/>
      </c>
      <c r="C2554" t="str">
        <f>IF(ESITI_QUESTIONARI!C2554="","",TRIM(ESITI_QUESTIONARI!C2554))</f>
        <v/>
      </c>
      <c r="D2554" t="str">
        <f>IFERROR(UPPER(TRIM(ESITI_QUESTIONARI!U2554)),"")</f>
        <v/>
      </c>
      <c r="E2554" t="str">
        <f>IFERROR(UPPER(TRIM(ESITI_QUESTIONARI!Y2554)),"")</f>
        <v/>
      </c>
      <c r="F2554" t="str">
        <f>IFERROR(UPPER(TRIM(ESITI_QUESTIONARI!AE2554)),"")</f>
        <v/>
      </c>
      <c r="G2554" t="str">
        <f>IFERROR(UPPER(TRIM(ESITI_QUESTIONARI!AI2554)),"")</f>
        <v/>
      </c>
      <c r="H2554" s="8" t="str">
        <f>IF(C2554="","",IF(ISERROR(AVERAGE(ESITI_QUESTIONARI!N2554:T2554,ESITI_QUESTIONARI!V2554:X2554,ESITI_QUESTIONARI!Z2554:AD2554,ESITI_QUESTIONARI!AF2554:AH2554,ESITI_QUESTIONARI!AJ2554:AL2554,ESITI_QUESTIONARI!AN2554,ESITI_QUESTIONARI!AQ2554)),"NON RISPONDE",AVERAGE(ESITI_QUESTIONARI!N2554:T2554,ESITI_QUESTIONARI!V2554:X2554,ESITI_QUESTIONARI!Z2554:AD2554,ESITI_QUESTIONARI!AF2554:AH2554,ESITI_QUESTIONARI!AJ2554:AL2554,ESITI_QUESTIONARI!AN2554,ESITI_QUESTIONARI!AQ2554)))</f>
        <v/>
      </c>
    </row>
    <row r="2555" spans="1:8">
      <c r="A2555" t="str">
        <f>IF(ESITI_QUESTIONARI!A2555="","",TRIM(ESITI_QUESTIONARI!A2555))</f>
        <v/>
      </c>
      <c r="B2555" t="str">
        <f t="shared" si="40"/>
        <v/>
      </c>
      <c r="C2555" t="str">
        <f>IF(ESITI_QUESTIONARI!C2555="","",TRIM(ESITI_QUESTIONARI!C2555))</f>
        <v/>
      </c>
      <c r="D2555" t="str">
        <f>IFERROR(UPPER(TRIM(ESITI_QUESTIONARI!U2555)),"")</f>
        <v/>
      </c>
      <c r="E2555" t="str">
        <f>IFERROR(UPPER(TRIM(ESITI_QUESTIONARI!Y2555)),"")</f>
        <v/>
      </c>
      <c r="F2555" t="str">
        <f>IFERROR(UPPER(TRIM(ESITI_QUESTIONARI!AE2555)),"")</f>
        <v/>
      </c>
      <c r="G2555" t="str">
        <f>IFERROR(UPPER(TRIM(ESITI_QUESTIONARI!AI2555)),"")</f>
        <v/>
      </c>
      <c r="H2555" s="8" t="str">
        <f>IF(C2555="","",IF(ISERROR(AVERAGE(ESITI_QUESTIONARI!N2555:T2555,ESITI_QUESTIONARI!V2555:X2555,ESITI_QUESTIONARI!Z2555:AD2555,ESITI_QUESTIONARI!AF2555:AH2555,ESITI_QUESTIONARI!AJ2555:AL2555,ESITI_QUESTIONARI!AN2555,ESITI_QUESTIONARI!AQ2555)),"NON RISPONDE",AVERAGE(ESITI_QUESTIONARI!N2555:T2555,ESITI_QUESTIONARI!V2555:X2555,ESITI_QUESTIONARI!Z2555:AD2555,ESITI_QUESTIONARI!AF2555:AH2555,ESITI_QUESTIONARI!AJ2555:AL2555,ESITI_QUESTIONARI!AN2555,ESITI_QUESTIONARI!AQ2555)))</f>
        <v/>
      </c>
    </row>
    <row r="2556" spans="1:8">
      <c r="A2556" t="str">
        <f>IF(ESITI_QUESTIONARI!A2556="","",TRIM(ESITI_QUESTIONARI!A2556))</f>
        <v/>
      </c>
      <c r="B2556" t="str">
        <f t="shared" si="40"/>
        <v/>
      </c>
      <c r="C2556" t="str">
        <f>IF(ESITI_QUESTIONARI!C2556="","",TRIM(ESITI_QUESTIONARI!C2556))</f>
        <v/>
      </c>
      <c r="D2556" t="str">
        <f>IFERROR(UPPER(TRIM(ESITI_QUESTIONARI!U2556)),"")</f>
        <v/>
      </c>
      <c r="E2556" t="str">
        <f>IFERROR(UPPER(TRIM(ESITI_QUESTIONARI!Y2556)),"")</f>
        <v/>
      </c>
      <c r="F2556" t="str">
        <f>IFERROR(UPPER(TRIM(ESITI_QUESTIONARI!AE2556)),"")</f>
        <v/>
      </c>
      <c r="G2556" t="str">
        <f>IFERROR(UPPER(TRIM(ESITI_QUESTIONARI!AI2556)),"")</f>
        <v/>
      </c>
      <c r="H2556" s="8" t="str">
        <f>IF(C2556="","",IF(ISERROR(AVERAGE(ESITI_QUESTIONARI!N2556:T2556,ESITI_QUESTIONARI!V2556:X2556,ESITI_QUESTIONARI!Z2556:AD2556,ESITI_QUESTIONARI!AF2556:AH2556,ESITI_QUESTIONARI!AJ2556:AL2556,ESITI_QUESTIONARI!AN2556,ESITI_QUESTIONARI!AQ2556)),"NON RISPONDE",AVERAGE(ESITI_QUESTIONARI!N2556:T2556,ESITI_QUESTIONARI!V2556:X2556,ESITI_QUESTIONARI!Z2556:AD2556,ESITI_QUESTIONARI!AF2556:AH2556,ESITI_QUESTIONARI!AJ2556:AL2556,ESITI_QUESTIONARI!AN2556,ESITI_QUESTIONARI!AQ2556)))</f>
        <v/>
      </c>
    </row>
    <row r="2557" spans="1:8">
      <c r="A2557" t="str">
        <f>IF(ESITI_QUESTIONARI!A2557="","",TRIM(ESITI_QUESTIONARI!A2557))</f>
        <v/>
      </c>
      <c r="B2557" t="str">
        <f t="shared" si="40"/>
        <v/>
      </c>
      <c r="C2557" t="str">
        <f>IF(ESITI_QUESTIONARI!C2557="","",TRIM(ESITI_QUESTIONARI!C2557))</f>
        <v/>
      </c>
      <c r="D2557" t="str">
        <f>IFERROR(UPPER(TRIM(ESITI_QUESTIONARI!U2557)),"")</f>
        <v/>
      </c>
      <c r="E2557" t="str">
        <f>IFERROR(UPPER(TRIM(ESITI_QUESTIONARI!Y2557)),"")</f>
        <v/>
      </c>
      <c r="F2557" t="str">
        <f>IFERROR(UPPER(TRIM(ESITI_QUESTIONARI!AE2557)),"")</f>
        <v/>
      </c>
      <c r="G2557" t="str">
        <f>IFERROR(UPPER(TRIM(ESITI_QUESTIONARI!AI2557)),"")</f>
        <v/>
      </c>
      <c r="H2557" s="8" t="str">
        <f>IF(C2557="","",IF(ISERROR(AVERAGE(ESITI_QUESTIONARI!N2557:T2557,ESITI_QUESTIONARI!V2557:X2557,ESITI_QUESTIONARI!Z2557:AD2557,ESITI_QUESTIONARI!AF2557:AH2557,ESITI_QUESTIONARI!AJ2557:AL2557,ESITI_QUESTIONARI!AN2557,ESITI_QUESTIONARI!AQ2557)),"NON RISPONDE",AVERAGE(ESITI_QUESTIONARI!N2557:T2557,ESITI_QUESTIONARI!V2557:X2557,ESITI_QUESTIONARI!Z2557:AD2557,ESITI_QUESTIONARI!AF2557:AH2557,ESITI_QUESTIONARI!AJ2557:AL2557,ESITI_QUESTIONARI!AN2557,ESITI_QUESTIONARI!AQ2557)))</f>
        <v/>
      </c>
    </row>
    <row r="2558" spans="1:8">
      <c r="A2558" t="str">
        <f>IF(ESITI_QUESTIONARI!A2558="","",TRIM(ESITI_QUESTIONARI!A2558))</f>
        <v/>
      </c>
      <c r="B2558" t="str">
        <f t="shared" si="40"/>
        <v/>
      </c>
      <c r="C2558" t="str">
        <f>IF(ESITI_QUESTIONARI!C2558="","",TRIM(ESITI_QUESTIONARI!C2558))</f>
        <v/>
      </c>
      <c r="D2558" t="str">
        <f>IFERROR(UPPER(TRIM(ESITI_QUESTIONARI!U2558)),"")</f>
        <v/>
      </c>
      <c r="E2558" t="str">
        <f>IFERROR(UPPER(TRIM(ESITI_QUESTIONARI!Y2558)),"")</f>
        <v/>
      </c>
      <c r="F2558" t="str">
        <f>IFERROR(UPPER(TRIM(ESITI_QUESTIONARI!AE2558)),"")</f>
        <v/>
      </c>
      <c r="G2558" t="str">
        <f>IFERROR(UPPER(TRIM(ESITI_QUESTIONARI!AI2558)),"")</f>
        <v/>
      </c>
      <c r="H2558" s="8" t="str">
        <f>IF(C2558="","",IF(ISERROR(AVERAGE(ESITI_QUESTIONARI!N2558:T2558,ESITI_QUESTIONARI!V2558:X2558,ESITI_QUESTIONARI!Z2558:AD2558,ESITI_QUESTIONARI!AF2558:AH2558,ESITI_QUESTIONARI!AJ2558:AL2558,ESITI_QUESTIONARI!AN2558,ESITI_QUESTIONARI!AQ2558)),"NON RISPONDE",AVERAGE(ESITI_QUESTIONARI!N2558:T2558,ESITI_QUESTIONARI!V2558:X2558,ESITI_QUESTIONARI!Z2558:AD2558,ESITI_QUESTIONARI!AF2558:AH2558,ESITI_QUESTIONARI!AJ2558:AL2558,ESITI_QUESTIONARI!AN2558,ESITI_QUESTIONARI!AQ2558)))</f>
        <v/>
      </c>
    </row>
    <row r="2559" spans="1:8">
      <c r="A2559" t="str">
        <f>IF(ESITI_QUESTIONARI!A2559="","",TRIM(ESITI_QUESTIONARI!A2559))</f>
        <v/>
      </c>
      <c r="B2559" t="str">
        <f t="shared" si="40"/>
        <v/>
      </c>
      <c r="C2559" t="str">
        <f>IF(ESITI_QUESTIONARI!C2559="","",TRIM(ESITI_QUESTIONARI!C2559))</f>
        <v/>
      </c>
      <c r="D2559" t="str">
        <f>IFERROR(UPPER(TRIM(ESITI_QUESTIONARI!U2559)),"")</f>
        <v/>
      </c>
      <c r="E2559" t="str">
        <f>IFERROR(UPPER(TRIM(ESITI_QUESTIONARI!Y2559)),"")</f>
        <v/>
      </c>
      <c r="F2559" t="str">
        <f>IFERROR(UPPER(TRIM(ESITI_QUESTIONARI!AE2559)),"")</f>
        <v/>
      </c>
      <c r="G2559" t="str">
        <f>IFERROR(UPPER(TRIM(ESITI_QUESTIONARI!AI2559)),"")</f>
        <v/>
      </c>
      <c r="H2559" s="8" t="str">
        <f>IF(C2559="","",IF(ISERROR(AVERAGE(ESITI_QUESTIONARI!N2559:T2559,ESITI_QUESTIONARI!V2559:X2559,ESITI_QUESTIONARI!Z2559:AD2559,ESITI_QUESTIONARI!AF2559:AH2559,ESITI_QUESTIONARI!AJ2559:AL2559,ESITI_QUESTIONARI!AN2559,ESITI_QUESTIONARI!AQ2559)),"NON RISPONDE",AVERAGE(ESITI_QUESTIONARI!N2559:T2559,ESITI_QUESTIONARI!V2559:X2559,ESITI_QUESTIONARI!Z2559:AD2559,ESITI_QUESTIONARI!AF2559:AH2559,ESITI_QUESTIONARI!AJ2559:AL2559,ESITI_QUESTIONARI!AN2559,ESITI_QUESTIONARI!AQ2559)))</f>
        <v/>
      </c>
    </row>
    <row r="2560" spans="1:8">
      <c r="A2560" t="str">
        <f>IF(ESITI_QUESTIONARI!A2560="","",TRIM(ESITI_QUESTIONARI!A2560))</f>
        <v/>
      </c>
      <c r="B2560" t="str">
        <f t="shared" si="40"/>
        <v/>
      </c>
      <c r="C2560" t="str">
        <f>IF(ESITI_QUESTIONARI!C2560="","",TRIM(ESITI_QUESTIONARI!C2560))</f>
        <v/>
      </c>
      <c r="D2560" t="str">
        <f>IFERROR(UPPER(TRIM(ESITI_QUESTIONARI!U2560)),"")</f>
        <v/>
      </c>
      <c r="E2560" t="str">
        <f>IFERROR(UPPER(TRIM(ESITI_QUESTIONARI!Y2560)),"")</f>
        <v/>
      </c>
      <c r="F2560" t="str">
        <f>IFERROR(UPPER(TRIM(ESITI_QUESTIONARI!AE2560)),"")</f>
        <v/>
      </c>
      <c r="G2560" t="str">
        <f>IFERROR(UPPER(TRIM(ESITI_QUESTIONARI!AI2560)),"")</f>
        <v/>
      </c>
      <c r="H2560" s="8" t="str">
        <f>IF(C2560="","",IF(ISERROR(AVERAGE(ESITI_QUESTIONARI!N2560:T2560,ESITI_QUESTIONARI!V2560:X2560,ESITI_QUESTIONARI!Z2560:AD2560,ESITI_QUESTIONARI!AF2560:AH2560,ESITI_QUESTIONARI!AJ2560:AL2560,ESITI_QUESTIONARI!AN2560,ESITI_QUESTIONARI!AQ2560)),"NON RISPONDE",AVERAGE(ESITI_QUESTIONARI!N2560:T2560,ESITI_QUESTIONARI!V2560:X2560,ESITI_QUESTIONARI!Z2560:AD2560,ESITI_QUESTIONARI!AF2560:AH2560,ESITI_QUESTIONARI!AJ2560:AL2560,ESITI_QUESTIONARI!AN2560,ESITI_QUESTIONARI!AQ2560)))</f>
        <v/>
      </c>
    </row>
    <row r="2561" spans="1:8">
      <c r="A2561" t="str">
        <f>IF(ESITI_QUESTIONARI!A2561="","",TRIM(ESITI_QUESTIONARI!A2561))</f>
        <v/>
      </c>
      <c r="B2561" t="str">
        <f t="shared" si="40"/>
        <v/>
      </c>
      <c r="C2561" t="str">
        <f>IF(ESITI_QUESTIONARI!C2561="","",TRIM(ESITI_QUESTIONARI!C2561))</f>
        <v/>
      </c>
      <c r="D2561" t="str">
        <f>IFERROR(UPPER(TRIM(ESITI_QUESTIONARI!U2561)),"")</f>
        <v/>
      </c>
      <c r="E2561" t="str">
        <f>IFERROR(UPPER(TRIM(ESITI_QUESTIONARI!Y2561)),"")</f>
        <v/>
      </c>
      <c r="F2561" t="str">
        <f>IFERROR(UPPER(TRIM(ESITI_QUESTIONARI!AE2561)),"")</f>
        <v/>
      </c>
      <c r="G2561" t="str">
        <f>IFERROR(UPPER(TRIM(ESITI_QUESTIONARI!AI2561)),"")</f>
        <v/>
      </c>
      <c r="H2561" s="8" t="str">
        <f>IF(C2561="","",IF(ISERROR(AVERAGE(ESITI_QUESTIONARI!N2561:T2561,ESITI_QUESTIONARI!V2561:X2561,ESITI_QUESTIONARI!Z2561:AD2561,ESITI_QUESTIONARI!AF2561:AH2561,ESITI_QUESTIONARI!AJ2561:AL2561,ESITI_QUESTIONARI!AN2561,ESITI_QUESTIONARI!AQ2561)),"NON RISPONDE",AVERAGE(ESITI_QUESTIONARI!N2561:T2561,ESITI_QUESTIONARI!V2561:X2561,ESITI_QUESTIONARI!Z2561:AD2561,ESITI_QUESTIONARI!AF2561:AH2561,ESITI_QUESTIONARI!AJ2561:AL2561,ESITI_QUESTIONARI!AN2561,ESITI_QUESTIONARI!AQ2561)))</f>
        <v/>
      </c>
    </row>
    <row r="2562" spans="1:8">
      <c r="A2562" t="str">
        <f>IF(ESITI_QUESTIONARI!A2562="","",TRIM(ESITI_QUESTIONARI!A2562))</f>
        <v/>
      </c>
      <c r="B2562" t="str">
        <f t="shared" si="40"/>
        <v/>
      </c>
      <c r="C2562" t="str">
        <f>IF(ESITI_QUESTIONARI!C2562="","",TRIM(ESITI_QUESTIONARI!C2562))</f>
        <v/>
      </c>
      <c r="D2562" t="str">
        <f>IFERROR(UPPER(TRIM(ESITI_QUESTIONARI!U2562)),"")</f>
        <v/>
      </c>
      <c r="E2562" t="str">
        <f>IFERROR(UPPER(TRIM(ESITI_QUESTIONARI!Y2562)),"")</f>
        <v/>
      </c>
      <c r="F2562" t="str">
        <f>IFERROR(UPPER(TRIM(ESITI_QUESTIONARI!AE2562)),"")</f>
        <v/>
      </c>
      <c r="G2562" t="str">
        <f>IFERROR(UPPER(TRIM(ESITI_QUESTIONARI!AI2562)),"")</f>
        <v/>
      </c>
      <c r="H2562" s="8" t="str">
        <f>IF(C2562="","",IF(ISERROR(AVERAGE(ESITI_QUESTIONARI!N2562:T2562,ESITI_QUESTIONARI!V2562:X2562,ESITI_QUESTIONARI!Z2562:AD2562,ESITI_QUESTIONARI!AF2562:AH2562,ESITI_QUESTIONARI!AJ2562:AL2562,ESITI_QUESTIONARI!AN2562,ESITI_QUESTIONARI!AQ2562)),"NON RISPONDE",AVERAGE(ESITI_QUESTIONARI!N2562:T2562,ESITI_QUESTIONARI!V2562:X2562,ESITI_QUESTIONARI!Z2562:AD2562,ESITI_QUESTIONARI!AF2562:AH2562,ESITI_QUESTIONARI!AJ2562:AL2562,ESITI_QUESTIONARI!AN2562,ESITI_QUESTIONARI!AQ2562)))</f>
        <v/>
      </c>
    </row>
    <row r="2563" spans="1:8">
      <c r="A2563" t="str">
        <f>IF(ESITI_QUESTIONARI!A2563="","",TRIM(ESITI_QUESTIONARI!A2563))</f>
        <v/>
      </c>
      <c r="B2563" t="str">
        <f t="shared" ref="B2563:B2626" si="41">IF(C2563="","",C2563)</f>
        <v/>
      </c>
      <c r="C2563" t="str">
        <f>IF(ESITI_QUESTIONARI!C2563="","",TRIM(ESITI_QUESTIONARI!C2563))</f>
        <v/>
      </c>
      <c r="D2563" t="str">
        <f>IFERROR(UPPER(TRIM(ESITI_QUESTIONARI!U2563)),"")</f>
        <v/>
      </c>
      <c r="E2563" t="str">
        <f>IFERROR(UPPER(TRIM(ESITI_QUESTIONARI!Y2563)),"")</f>
        <v/>
      </c>
      <c r="F2563" t="str">
        <f>IFERROR(UPPER(TRIM(ESITI_QUESTIONARI!AE2563)),"")</f>
        <v/>
      </c>
      <c r="G2563" t="str">
        <f>IFERROR(UPPER(TRIM(ESITI_QUESTIONARI!AI2563)),"")</f>
        <v/>
      </c>
      <c r="H2563" s="8" t="str">
        <f>IF(C2563="","",IF(ISERROR(AVERAGE(ESITI_QUESTIONARI!N2563:T2563,ESITI_QUESTIONARI!V2563:X2563,ESITI_QUESTIONARI!Z2563:AD2563,ESITI_QUESTIONARI!AF2563:AH2563,ESITI_QUESTIONARI!AJ2563:AL2563,ESITI_QUESTIONARI!AN2563,ESITI_QUESTIONARI!AQ2563)),"NON RISPONDE",AVERAGE(ESITI_QUESTIONARI!N2563:T2563,ESITI_QUESTIONARI!V2563:X2563,ESITI_QUESTIONARI!Z2563:AD2563,ESITI_QUESTIONARI!AF2563:AH2563,ESITI_QUESTIONARI!AJ2563:AL2563,ESITI_QUESTIONARI!AN2563,ESITI_QUESTIONARI!AQ2563)))</f>
        <v/>
      </c>
    </row>
    <row r="2564" spans="1:8">
      <c r="A2564" t="str">
        <f>IF(ESITI_QUESTIONARI!A2564="","",TRIM(ESITI_QUESTIONARI!A2564))</f>
        <v/>
      </c>
      <c r="B2564" t="str">
        <f t="shared" si="41"/>
        <v/>
      </c>
      <c r="C2564" t="str">
        <f>IF(ESITI_QUESTIONARI!C2564="","",TRIM(ESITI_QUESTIONARI!C2564))</f>
        <v/>
      </c>
      <c r="D2564" t="str">
        <f>IFERROR(UPPER(TRIM(ESITI_QUESTIONARI!U2564)),"")</f>
        <v/>
      </c>
      <c r="E2564" t="str">
        <f>IFERROR(UPPER(TRIM(ESITI_QUESTIONARI!Y2564)),"")</f>
        <v/>
      </c>
      <c r="F2564" t="str">
        <f>IFERROR(UPPER(TRIM(ESITI_QUESTIONARI!AE2564)),"")</f>
        <v/>
      </c>
      <c r="G2564" t="str">
        <f>IFERROR(UPPER(TRIM(ESITI_QUESTIONARI!AI2564)),"")</f>
        <v/>
      </c>
      <c r="H2564" s="8" t="str">
        <f>IF(C2564="","",IF(ISERROR(AVERAGE(ESITI_QUESTIONARI!N2564:T2564,ESITI_QUESTIONARI!V2564:X2564,ESITI_QUESTIONARI!Z2564:AD2564,ESITI_QUESTIONARI!AF2564:AH2564,ESITI_QUESTIONARI!AJ2564:AL2564,ESITI_QUESTIONARI!AN2564,ESITI_QUESTIONARI!AQ2564)),"NON RISPONDE",AVERAGE(ESITI_QUESTIONARI!N2564:T2564,ESITI_QUESTIONARI!V2564:X2564,ESITI_QUESTIONARI!Z2564:AD2564,ESITI_QUESTIONARI!AF2564:AH2564,ESITI_QUESTIONARI!AJ2564:AL2564,ESITI_QUESTIONARI!AN2564,ESITI_QUESTIONARI!AQ2564)))</f>
        <v/>
      </c>
    </row>
    <row r="2565" spans="1:8">
      <c r="A2565" t="str">
        <f>IF(ESITI_QUESTIONARI!A2565="","",TRIM(ESITI_QUESTIONARI!A2565))</f>
        <v/>
      </c>
      <c r="B2565" t="str">
        <f t="shared" si="41"/>
        <v/>
      </c>
      <c r="C2565" t="str">
        <f>IF(ESITI_QUESTIONARI!C2565="","",TRIM(ESITI_QUESTIONARI!C2565))</f>
        <v/>
      </c>
      <c r="D2565" t="str">
        <f>IFERROR(UPPER(TRIM(ESITI_QUESTIONARI!U2565)),"")</f>
        <v/>
      </c>
      <c r="E2565" t="str">
        <f>IFERROR(UPPER(TRIM(ESITI_QUESTIONARI!Y2565)),"")</f>
        <v/>
      </c>
      <c r="F2565" t="str">
        <f>IFERROR(UPPER(TRIM(ESITI_QUESTIONARI!AE2565)),"")</f>
        <v/>
      </c>
      <c r="G2565" t="str">
        <f>IFERROR(UPPER(TRIM(ESITI_QUESTIONARI!AI2565)),"")</f>
        <v/>
      </c>
      <c r="H2565" s="8" t="str">
        <f>IF(C2565="","",IF(ISERROR(AVERAGE(ESITI_QUESTIONARI!N2565:T2565,ESITI_QUESTIONARI!V2565:X2565,ESITI_QUESTIONARI!Z2565:AD2565,ESITI_QUESTIONARI!AF2565:AH2565,ESITI_QUESTIONARI!AJ2565:AL2565,ESITI_QUESTIONARI!AN2565,ESITI_QUESTIONARI!AQ2565)),"NON RISPONDE",AVERAGE(ESITI_QUESTIONARI!N2565:T2565,ESITI_QUESTIONARI!V2565:X2565,ESITI_QUESTIONARI!Z2565:AD2565,ESITI_QUESTIONARI!AF2565:AH2565,ESITI_QUESTIONARI!AJ2565:AL2565,ESITI_QUESTIONARI!AN2565,ESITI_QUESTIONARI!AQ2565)))</f>
        <v/>
      </c>
    </row>
    <row r="2566" spans="1:8">
      <c r="A2566" t="str">
        <f>IF(ESITI_QUESTIONARI!A2566="","",TRIM(ESITI_QUESTIONARI!A2566))</f>
        <v/>
      </c>
      <c r="B2566" t="str">
        <f t="shared" si="41"/>
        <v/>
      </c>
      <c r="C2566" t="str">
        <f>IF(ESITI_QUESTIONARI!C2566="","",TRIM(ESITI_QUESTIONARI!C2566))</f>
        <v/>
      </c>
      <c r="D2566" t="str">
        <f>IFERROR(UPPER(TRIM(ESITI_QUESTIONARI!U2566)),"")</f>
        <v/>
      </c>
      <c r="E2566" t="str">
        <f>IFERROR(UPPER(TRIM(ESITI_QUESTIONARI!Y2566)),"")</f>
        <v/>
      </c>
      <c r="F2566" t="str">
        <f>IFERROR(UPPER(TRIM(ESITI_QUESTIONARI!AE2566)),"")</f>
        <v/>
      </c>
      <c r="G2566" t="str">
        <f>IFERROR(UPPER(TRIM(ESITI_QUESTIONARI!AI2566)),"")</f>
        <v/>
      </c>
      <c r="H2566" s="8" t="str">
        <f>IF(C2566="","",IF(ISERROR(AVERAGE(ESITI_QUESTIONARI!N2566:T2566,ESITI_QUESTIONARI!V2566:X2566,ESITI_QUESTIONARI!Z2566:AD2566,ESITI_QUESTIONARI!AF2566:AH2566,ESITI_QUESTIONARI!AJ2566:AL2566,ESITI_QUESTIONARI!AN2566,ESITI_QUESTIONARI!AQ2566)),"NON RISPONDE",AVERAGE(ESITI_QUESTIONARI!N2566:T2566,ESITI_QUESTIONARI!V2566:X2566,ESITI_QUESTIONARI!Z2566:AD2566,ESITI_QUESTIONARI!AF2566:AH2566,ESITI_QUESTIONARI!AJ2566:AL2566,ESITI_QUESTIONARI!AN2566,ESITI_QUESTIONARI!AQ2566)))</f>
        <v/>
      </c>
    </row>
    <row r="2567" spans="1:8">
      <c r="A2567" t="str">
        <f>IF(ESITI_QUESTIONARI!A2567="","",TRIM(ESITI_QUESTIONARI!A2567))</f>
        <v/>
      </c>
      <c r="B2567" t="str">
        <f t="shared" si="41"/>
        <v/>
      </c>
      <c r="C2567" t="str">
        <f>IF(ESITI_QUESTIONARI!C2567="","",TRIM(ESITI_QUESTIONARI!C2567))</f>
        <v/>
      </c>
      <c r="D2567" t="str">
        <f>IFERROR(UPPER(TRIM(ESITI_QUESTIONARI!U2567)),"")</f>
        <v/>
      </c>
      <c r="E2567" t="str">
        <f>IFERROR(UPPER(TRIM(ESITI_QUESTIONARI!Y2567)),"")</f>
        <v/>
      </c>
      <c r="F2567" t="str">
        <f>IFERROR(UPPER(TRIM(ESITI_QUESTIONARI!AE2567)),"")</f>
        <v/>
      </c>
      <c r="G2567" t="str">
        <f>IFERROR(UPPER(TRIM(ESITI_QUESTIONARI!AI2567)),"")</f>
        <v/>
      </c>
      <c r="H2567" s="8" t="str">
        <f>IF(C2567="","",IF(ISERROR(AVERAGE(ESITI_QUESTIONARI!N2567:T2567,ESITI_QUESTIONARI!V2567:X2567,ESITI_QUESTIONARI!Z2567:AD2567,ESITI_QUESTIONARI!AF2567:AH2567,ESITI_QUESTIONARI!AJ2567:AL2567,ESITI_QUESTIONARI!AN2567,ESITI_QUESTIONARI!AQ2567)),"NON RISPONDE",AVERAGE(ESITI_QUESTIONARI!N2567:T2567,ESITI_QUESTIONARI!V2567:X2567,ESITI_QUESTIONARI!Z2567:AD2567,ESITI_QUESTIONARI!AF2567:AH2567,ESITI_QUESTIONARI!AJ2567:AL2567,ESITI_QUESTIONARI!AN2567,ESITI_QUESTIONARI!AQ2567)))</f>
        <v/>
      </c>
    </row>
    <row r="2568" spans="1:8">
      <c r="A2568" t="str">
        <f>IF(ESITI_QUESTIONARI!A2568="","",TRIM(ESITI_QUESTIONARI!A2568))</f>
        <v/>
      </c>
      <c r="B2568" t="str">
        <f t="shared" si="41"/>
        <v/>
      </c>
      <c r="C2568" t="str">
        <f>IF(ESITI_QUESTIONARI!C2568="","",TRIM(ESITI_QUESTIONARI!C2568))</f>
        <v/>
      </c>
      <c r="D2568" t="str">
        <f>IFERROR(UPPER(TRIM(ESITI_QUESTIONARI!U2568)),"")</f>
        <v/>
      </c>
      <c r="E2568" t="str">
        <f>IFERROR(UPPER(TRIM(ESITI_QUESTIONARI!Y2568)),"")</f>
        <v/>
      </c>
      <c r="F2568" t="str">
        <f>IFERROR(UPPER(TRIM(ESITI_QUESTIONARI!AE2568)),"")</f>
        <v/>
      </c>
      <c r="G2568" t="str">
        <f>IFERROR(UPPER(TRIM(ESITI_QUESTIONARI!AI2568)),"")</f>
        <v/>
      </c>
      <c r="H2568" s="8" t="str">
        <f>IF(C2568="","",IF(ISERROR(AVERAGE(ESITI_QUESTIONARI!N2568:T2568,ESITI_QUESTIONARI!V2568:X2568,ESITI_QUESTIONARI!Z2568:AD2568,ESITI_QUESTIONARI!AF2568:AH2568,ESITI_QUESTIONARI!AJ2568:AL2568,ESITI_QUESTIONARI!AN2568,ESITI_QUESTIONARI!AQ2568)),"NON RISPONDE",AVERAGE(ESITI_QUESTIONARI!N2568:T2568,ESITI_QUESTIONARI!V2568:X2568,ESITI_QUESTIONARI!Z2568:AD2568,ESITI_QUESTIONARI!AF2568:AH2568,ESITI_QUESTIONARI!AJ2568:AL2568,ESITI_QUESTIONARI!AN2568,ESITI_QUESTIONARI!AQ2568)))</f>
        <v/>
      </c>
    </row>
    <row r="2569" spans="1:8">
      <c r="A2569" t="str">
        <f>IF(ESITI_QUESTIONARI!A2569="","",TRIM(ESITI_QUESTIONARI!A2569))</f>
        <v/>
      </c>
      <c r="B2569" t="str">
        <f t="shared" si="41"/>
        <v/>
      </c>
      <c r="C2569" t="str">
        <f>IF(ESITI_QUESTIONARI!C2569="","",TRIM(ESITI_QUESTIONARI!C2569))</f>
        <v/>
      </c>
      <c r="D2569" t="str">
        <f>IFERROR(UPPER(TRIM(ESITI_QUESTIONARI!U2569)),"")</f>
        <v/>
      </c>
      <c r="E2569" t="str">
        <f>IFERROR(UPPER(TRIM(ESITI_QUESTIONARI!Y2569)),"")</f>
        <v/>
      </c>
      <c r="F2569" t="str">
        <f>IFERROR(UPPER(TRIM(ESITI_QUESTIONARI!AE2569)),"")</f>
        <v/>
      </c>
      <c r="G2569" t="str">
        <f>IFERROR(UPPER(TRIM(ESITI_QUESTIONARI!AI2569)),"")</f>
        <v/>
      </c>
      <c r="H2569" s="8" t="str">
        <f>IF(C2569="","",IF(ISERROR(AVERAGE(ESITI_QUESTIONARI!N2569:T2569,ESITI_QUESTIONARI!V2569:X2569,ESITI_QUESTIONARI!Z2569:AD2569,ESITI_QUESTIONARI!AF2569:AH2569,ESITI_QUESTIONARI!AJ2569:AL2569,ESITI_QUESTIONARI!AN2569,ESITI_QUESTIONARI!AQ2569)),"NON RISPONDE",AVERAGE(ESITI_QUESTIONARI!N2569:T2569,ESITI_QUESTIONARI!V2569:X2569,ESITI_QUESTIONARI!Z2569:AD2569,ESITI_QUESTIONARI!AF2569:AH2569,ESITI_QUESTIONARI!AJ2569:AL2569,ESITI_QUESTIONARI!AN2569,ESITI_QUESTIONARI!AQ2569)))</f>
        <v/>
      </c>
    </row>
    <row r="2570" spans="1:8">
      <c r="A2570" t="str">
        <f>IF(ESITI_QUESTIONARI!A2570="","",TRIM(ESITI_QUESTIONARI!A2570))</f>
        <v/>
      </c>
      <c r="B2570" t="str">
        <f t="shared" si="41"/>
        <v/>
      </c>
      <c r="C2570" t="str">
        <f>IF(ESITI_QUESTIONARI!C2570="","",TRIM(ESITI_QUESTIONARI!C2570))</f>
        <v/>
      </c>
      <c r="D2570" t="str">
        <f>IFERROR(UPPER(TRIM(ESITI_QUESTIONARI!U2570)),"")</f>
        <v/>
      </c>
      <c r="E2570" t="str">
        <f>IFERROR(UPPER(TRIM(ESITI_QUESTIONARI!Y2570)),"")</f>
        <v/>
      </c>
      <c r="F2570" t="str">
        <f>IFERROR(UPPER(TRIM(ESITI_QUESTIONARI!AE2570)),"")</f>
        <v/>
      </c>
      <c r="G2570" t="str">
        <f>IFERROR(UPPER(TRIM(ESITI_QUESTIONARI!AI2570)),"")</f>
        <v/>
      </c>
      <c r="H2570" s="8" t="str">
        <f>IF(C2570="","",IF(ISERROR(AVERAGE(ESITI_QUESTIONARI!N2570:T2570,ESITI_QUESTIONARI!V2570:X2570,ESITI_QUESTIONARI!Z2570:AD2570,ESITI_QUESTIONARI!AF2570:AH2570,ESITI_QUESTIONARI!AJ2570:AL2570,ESITI_QUESTIONARI!AN2570,ESITI_QUESTIONARI!AQ2570)),"NON RISPONDE",AVERAGE(ESITI_QUESTIONARI!N2570:T2570,ESITI_QUESTIONARI!V2570:X2570,ESITI_QUESTIONARI!Z2570:AD2570,ESITI_QUESTIONARI!AF2570:AH2570,ESITI_QUESTIONARI!AJ2570:AL2570,ESITI_QUESTIONARI!AN2570,ESITI_QUESTIONARI!AQ2570)))</f>
        <v/>
      </c>
    </row>
    <row r="2571" spans="1:8">
      <c r="A2571" t="str">
        <f>IF(ESITI_QUESTIONARI!A2571="","",TRIM(ESITI_QUESTIONARI!A2571))</f>
        <v/>
      </c>
      <c r="B2571" t="str">
        <f t="shared" si="41"/>
        <v/>
      </c>
      <c r="C2571" t="str">
        <f>IF(ESITI_QUESTIONARI!C2571="","",TRIM(ESITI_QUESTIONARI!C2571))</f>
        <v/>
      </c>
      <c r="D2571" t="str">
        <f>IFERROR(UPPER(TRIM(ESITI_QUESTIONARI!U2571)),"")</f>
        <v/>
      </c>
      <c r="E2571" t="str">
        <f>IFERROR(UPPER(TRIM(ESITI_QUESTIONARI!Y2571)),"")</f>
        <v/>
      </c>
      <c r="F2571" t="str">
        <f>IFERROR(UPPER(TRIM(ESITI_QUESTIONARI!AE2571)),"")</f>
        <v/>
      </c>
      <c r="G2571" t="str">
        <f>IFERROR(UPPER(TRIM(ESITI_QUESTIONARI!AI2571)),"")</f>
        <v/>
      </c>
      <c r="H2571" s="8" t="str">
        <f>IF(C2571="","",IF(ISERROR(AVERAGE(ESITI_QUESTIONARI!N2571:T2571,ESITI_QUESTIONARI!V2571:X2571,ESITI_QUESTIONARI!Z2571:AD2571,ESITI_QUESTIONARI!AF2571:AH2571,ESITI_QUESTIONARI!AJ2571:AL2571,ESITI_QUESTIONARI!AN2571,ESITI_QUESTIONARI!AQ2571)),"NON RISPONDE",AVERAGE(ESITI_QUESTIONARI!N2571:T2571,ESITI_QUESTIONARI!V2571:X2571,ESITI_QUESTIONARI!Z2571:AD2571,ESITI_QUESTIONARI!AF2571:AH2571,ESITI_QUESTIONARI!AJ2571:AL2571,ESITI_QUESTIONARI!AN2571,ESITI_QUESTIONARI!AQ2571)))</f>
        <v/>
      </c>
    </row>
    <row r="2572" spans="1:8">
      <c r="A2572" t="str">
        <f>IF(ESITI_QUESTIONARI!A2572="","",TRIM(ESITI_QUESTIONARI!A2572))</f>
        <v/>
      </c>
      <c r="B2572" t="str">
        <f t="shared" si="41"/>
        <v/>
      </c>
      <c r="C2572" t="str">
        <f>IF(ESITI_QUESTIONARI!C2572="","",TRIM(ESITI_QUESTIONARI!C2572))</f>
        <v/>
      </c>
      <c r="D2572" t="str">
        <f>IFERROR(UPPER(TRIM(ESITI_QUESTIONARI!U2572)),"")</f>
        <v/>
      </c>
      <c r="E2572" t="str">
        <f>IFERROR(UPPER(TRIM(ESITI_QUESTIONARI!Y2572)),"")</f>
        <v/>
      </c>
      <c r="F2572" t="str">
        <f>IFERROR(UPPER(TRIM(ESITI_QUESTIONARI!AE2572)),"")</f>
        <v/>
      </c>
      <c r="G2572" t="str">
        <f>IFERROR(UPPER(TRIM(ESITI_QUESTIONARI!AI2572)),"")</f>
        <v/>
      </c>
      <c r="H2572" s="8" t="str">
        <f>IF(C2572="","",IF(ISERROR(AVERAGE(ESITI_QUESTIONARI!N2572:T2572,ESITI_QUESTIONARI!V2572:X2572,ESITI_QUESTIONARI!Z2572:AD2572,ESITI_QUESTIONARI!AF2572:AH2572,ESITI_QUESTIONARI!AJ2572:AL2572,ESITI_QUESTIONARI!AN2572,ESITI_QUESTIONARI!AQ2572)),"NON RISPONDE",AVERAGE(ESITI_QUESTIONARI!N2572:T2572,ESITI_QUESTIONARI!V2572:X2572,ESITI_QUESTIONARI!Z2572:AD2572,ESITI_QUESTIONARI!AF2572:AH2572,ESITI_QUESTIONARI!AJ2572:AL2572,ESITI_QUESTIONARI!AN2572,ESITI_QUESTIONARI!AQ2572)))</f>
        <v/>
      </c>
    </row>
    <row r="2573" spans="1:8">
      <c r="A2573" t="str">
        <f>IF(ESITI_QUESTIONARI!A2573="","",TRIM(ESITI_QUESTIONARI!A2573))</f>
        <v/>
      </c>
      <c r="B2573" t="str">
        <f t="shared" si="41"/>
        <v/>
      </c>
      <c r="C2573" t="str">
        <f>IF(ESITI_QUESTIONARI!C2573="","",TRIM(ESITI_QUESTIONARI!C2573))</f>
        <v/>
      </c>
      <c r="D2573" t="str">
        <f>IFERROR(UPPER(TRIM(ESITI_QUESTIONARI!U2573)),"")</f>
        <v/>
      </c>
      <c r="E2573" t="str">
        <f>IFERROR(UPPER(TRIM(ESITI_QUESTIONARI!Y2573)),"")</f>
        <v/>
      </c>
      <c r="F2573" t="str">
        <f>IFERROR(UPPER(TRIM(ESITI_QUESTIONARI!AE2573)),"")</f>
        <v/>
      </c>
      <c r="G2573" t="str">
        <f>IFERROR(UPPER(TRIM(ESITI_QUESTIONARI!AI2573)),"")</f>
        <v/>
      </c>
      <c r="H2573" s="8" t="str">
        <f>IF(C2573="","",IF(ISERROR(AVERAGE(ESITI_QUESTIONARI!N2573:T2573,ESITI_QUESTIONARI!V2573:X2573,ESITI_QUESTIONARI!Z2573:AD2573,ESITI_QUESTIONARI!AF2573:AH2573,ESITI_QUESTIONARI!AJ2573:AL2573,ESITI_QUESTIONARI!AN2573,ESITI_QUESTIONARI!AQ2573)),"NON RISPONDE",AVERAGE(ESITI_QUESTIONARI!N2573:T2573,ESITI_QUESTIONARI!V2573:X2573,ESITI_QUESTIONARI!Z2573:AD2573,ESITI_QUESTIONARI!AF2573:AH2573,ESITI_QUESTIONARI!AJ2573:AL2573,ESITI_QUESTIONARI!AN2573,ESITI_QUESTIONARI!AQ2573)))</f>
        <v/>
      </c>
    </row>
    <row r="2574" spans="1:8">
      <c r="A2574" t="str">
        <f>IF(ESITI_QUESTIONARI!A2574="","",TRIM(ESITI_QUESTIONARI!A2574))</f>
        <v/>
      </c>
      <c r="B2574" t="str">
        <f t="shared" si="41"/>
        <v/>
      </c>
      <c r="C2574" t="str">
        <f>IF(ESITI_QUESTIONARI!C2574="","",TRIM(ESITI_QUESTIONARI!C2574))</f>
        <v/>
      </c>
      <c r="D2574" t="str">
        <f>IFERROR(UPPER(TRIM(ESITI_QUESTIONARI!U2574)),"")</f>
        <v/>
      </c>
      <c r="E2574" t="str">
        <f>IFERROR(UPPER(TRIM(ESITI_QUESTIONARI!Y2574)),"")</f>
        <v/>
      </c>
      <c r="F2574" t="str">
        <f>IFERROR(UPPER(TRIM(ESITI_QUESTIONARI!AE2574)),"")</f>
        <v/>
      </c>
      <c r="G2574" t="str">
        <f>IFERROR(UPPER(TRIM(ESITI_QUESTIONARI!AI2574)),"")</f>
        <v/>
      </c>
      <c r="H2574" s="8" t="str">
        <f>IF(C2574="","",IF(ISERROR(AVERAGE(ESITI_QUESTIONARI!N2574:T2574,ESITI_QUESTIONARI!V2574:X2574,ESITI_QUESTIONARI!Z2574:AD2574,ESITI_QUESTIONARI!AF2574:AH2574,ESITI_QUESTIONARI!AJ2574:AL2574,ESITI_QUESTIONARI!AN2574,ESITI_QUESTIONARI!AQ2574)),"NON RISPONDE",AVERAGE(ESITI_QUESTIONARI!N2574:T2574,ESITI_QUESTIONARI!V2574:X2574,ESITI_QUESTIONARI!Z2574:AD2574,ESITI_QUESTIONARI!AF2574:AH2574,ESITI_QUESTIONARI!AJ2574:AL2574,ESITI_QUESTIONARI!AN2574,ESITI_QUESTIONARI!AQ2574)))</f>
        <v/>
      </c>
    </row>
    <row r="2575" spans="1:8">
      <c r="A2575" t="str">
        <f>IF(ESITI_QUESTIONARI!A2575="","",TRIM(ESITI_QUESTIONARI!A2575))</f>
        <v/>
      </c>
      <c r="B2575" t="str">
        <f t="shared" si="41"/>
        <v/>
      </c>
      <c r="C2575" t="str">
        <f>IF(ESITI_QUESTIONARI!C2575="","",TRIM(ESITI_QUESTIONARI!C2575))</f>
        <v/>
      </c>
      <c r="D2575" t="str">
        <f>IFERROR(UPPER(TRIM(ESITI_QUESTIONARI!U2575)),"")</f>
        <v/>
      </c>
      <c r="E2575" t="str">
        <f>IFERROR(UPPER(TRIM(ESITI_QUESTIONARI!Y2575)),"")</f>
        <v/>
      </c>
      <c r="F2575" t="str">
        <f>IFERROR(UPPER(TRIM(ESITI_QUESTIONARI!AE2575)),"")</f>
        <v/>
      </c>
      <c r="G2575" t="str">
        <f>IFERROR(UPPER(TRIM(ESITI_QUESTIONARI!AI2575)),"")</f>
        <v/>
      </c>
      <c r="H2575" s="8" t="str">
        <f>IF(C2575="","",IF(ISERROR(AVERAGE(ESITI_QUESTIONARI!N2575:T2575,ESITI_QUESTIONARI!V2575:X2575,ESITI_QUESTIONARI!Z2575:AD2575,ESITI_QUESTIONARI!AF2575:AH2575,ESITI_QUESTIONARI!AJ2575:AL2575,ESITI_QUESTIONARI!AN2575,ESITI_QUESTIONARI!AQ2575)),"NON RISPONDE",AVERAGE(ESITI_QUESTIONARI!N2575:T2575,ESITI_QUESTIONARI!V2575:X2575,ESITI_QUESTIONARI!Z2575:AD2575,ESITI_QUESTIONARI!AF2575:AH2575,ESITI_QUESTIONARI!AJ2575:AL2575,ESITI_QUESTIONARI!AN2575,ESITI_QUESTIONARI!AQ2575)))</f>
        <v/>
      </c>
    </row>
    <row r="2576" spans="1:8">
      <c r="A2576" t="str">
        <f>IF(ESITI_QUESTIONARI!A2576="","",TRIM(ESITI_QUESTIONARI!A2576))</f>
        <v/>
      </c>
      <c r="B2576" t="str">
        <f t="shared" si="41"/>
        <v/>
      </c>
      <c r="C2576" t="str">
        <f>IF(ESITI_QUESTIONARI!C2576="","",TRIM(ESITI_QUESTIONARI!C2576))</f>
        <v/>
      </c>
      <c r="D2576" t="str">
        <f>IFERROR(UPPER(TRIM(ESITI_QUESTIONARI!U2576)),"")</f>
        <v/>
      </c>
      <c r="E2576" t="str">
        <f>IFERROR(UPPER(TRIM(ESITI_QUESTIONARI!Y2576)),"")</f>
        <v/>
      </c>
      <c r="F2576" t="str">
        <f>IFERROR(UPPER(TRIM(ESITI_QUESTIONARI!AE2576)),"")</f>
        <v/>
      </c>
      <c r="G2576" t="str">
        <f>IFERROR(UPPER(TRIM(ESITI_QUESTIONARI!AI2576)),"")</f>
        <v/>
      </c>
      <c r="H2576" s="8" t="str">
        <f>IF(C2576="","",IF(ISERROR(AVERAGE(ESITI_QUESTIONARI!N2576:T2576,ESITI_QUESTIONARI!V2576:X2576,ESITI_QUESTIONARI!Z2576:AD2576,ESITI_QUESTIONARI!AF2576:AH2576,ESITI_QUESTIONARI!AJ2576:AL2576,ESITI_QUESTIONARI!AN2576,ESITI_QUESTIONARI!AQ2576)),"NON RISPONDE",AVERAGE(ESITI_QUESTIONARI!N2576:T2576,ESITI_QUESTIONARI!V2576:X2576,ESITI_QUESTIONARI!Z2576:AD2576,ESITI_QUESTIONARI!AF2576:AH2576,ESITI_QUESTIONARI!AJ2576:AL2576,ESITI_QUESTIONARI!AN2576,ESITI_QUESTIONARI!AQ2576)))</f>
        <v/>
      </c>
    </row>
    <row r="2577" spans="1:8">
      <c r="A2577" t="str">
        <f>IF(ESITI_QUESTIONARI!A2577="","",TRIM(ESITI_QUESTIONARI!A2577))</f>
        <v/>
      </c>
      <c r="B2577" t="str">
        <f t="shared" si="41"/>
        <v/>
      </c>
      <c r="C2577" t="str">
        <f>IF(ESITI_QUESTIONARI!C2577="","",TRIM(ESITI_QUESTIONARI!C2577))</f>
        <v/>
      </c>
      <c r="D2577" t="str">
        <f>IFERROR(UPPER(TRIM(ESITI_QUESTIONARI!U2577)),"")</f>
        <v/>
      </c>
      <c r="E2577" t="str">
        <f>IFERROR(UPPER(TRIM(ESITI_QUESTIONARI!Y2577)),"")</f>
        <v/>
      </c>
      <c r="F2577" t="str">
        <f>IFERROR(UPPER(TRIM(ESITI_QUESTIONARI!AE2577)),"")</f>
        <v/>
      </c>
      <c r="G2577" t="str">
        <f>IFERROR(UPPER(TRIM(ESITI_QUESTIONARI!AI2577)),"")</f>
        <v/>
      </c>
      <c r="H2577" s="8" t="str">
        <f>IF(C2577="","",IF(ISERROR(AVERAGE(ESITI_QUESTIONARI!N2577:T2577,ESITI_QUESTIONARI!V2577:X2577,ESITI_QUESTIONARI!Z2577:AD2577,ESITI_QUESTIONARI!AF2577:AH2577,ESITI_QUESTIONARI!AJ2577:AL2577,ESITI_QUESTIONARI!AN2577,ESITI_QUESTIONARI!AQ2577)),"NON RISPONDE",AVERAGE(ESITI_QUESTIONARI!N2577:T2577,ESITI_QUESTIONARI!V2577:X2577,ESITI_QUESTIONARI!Z2577:AD2577,ESITI_QUESTIONARI!AF2577:AH2577,ESITI_QUESTIONARI!AJ2577:AL2577,ESITI_QUESTIONARI!AN2577,ESITI_QUESTIONARI!AQ2577)))</f>
        <v/>
      </c>
    </row>
    <row r="2578" spans="1:8">
      <c r="A2578" t="str">
        <f>IF(ESITI_QUESTIONARI!A2578="","",TRIM(ESITI_QUESTIONARI!A2578))</f>
        <v/>
      </c>
      <c r="B2578" t="str">
        <f t="shared" si="41"/>
        <v/>
      </c>
      <c r="C2578" t="str">
        <f>IF(ESITI_QUESTIONARI!C2578="","",TRIM(ESITI_QUESTIONARI!C2578))</f>
        <v/>
      </c>
      <c r="D2578" t="str">
        <f>IFERROR(UPPER(TRIM(ESITI_QUESTIONARI!U2578)),"")</f>
        <v/>
      </c>
      <c r="E2578" t="str">
        <f>IFERROR(UPPER(TRIM(ESITI_QUESTIONARI!Y2578)),"")</f>
        <v/>
      </c>
      <c r="F2578" t="str">
        <f>IFERROR(UPPER(TRIM(ESITI_QUESTIONARI!AE2578)),"")</f>
        <v/>
      </c>
      <c r="G2578" t="str">
        <f>IFERROR(UPPER(TRIM(ESITI_QUESTIONARI!AI2578)),"")</f>
        <v/>
      </c>
      <c r="H2578" s="8" t="str">
        <f>IF(C2578="","",IF(ISERROR(AVERAGE(ESITI_QUESTIONARI!N2578:T2578,ESITI_QUESTIONARI!V2578:X2578,ESITI_QUESTIONARI!Z2578:AD2578,ESITI_QUESTIONARI!AF2578:AH2578,ESITI_QUESTIONARI!AJ2578:AL2578,ESITI_QUESTIONARI!AN2578,ESITI_QUESTIONARI!AQ2578)),"NON RISPONDE",AVERAGE(ESITI_QUESTIONARI!N2578:T2578,ESITI_QUESTIONARI!V2578:X2578,ESITI_QUESTIONARI!Z2578:AD2578,ESITI_QUESTIONARI!AF2578:AH2578,ESITI_QUESTIONARI!AJ2578:AL2578,ESITI_QUESTIONARI!AN2578,ESITI_QUESTIONARI!AQ2578)))</f>
        <v/>
      </c>
    </row>
    <row r="2579" spans="1:8">
      <c r="A2579" t="str">
        <f>IF(ESITI_QUESTIONARI!A2579="","",TRIM(ESITI_QUESTIONARI!A2579))</f>
        <v/>
      </c>
      <c r="B2579" t="str">
        <f t="shared" si="41"/>
        <v/>
      </c>
      <c r="C2579" t="str">
        <f>IF(ESITI_QUESTIONARI!C2579="","",TRIM(ESITI_QUESTIONARI!C2579))</f>
        <v/>
      </c>
      <c r="D2579" t="str">
        <f>IFERROR(UPPER(TRIM(ESITI_QUESTIONARI!U2579)),"")</f>
        <v/>
      </c>
      <c r="E2579" t="str">
        <f>IFERROR(UPPER(TRIM(ESITI_QUESTIONARI!Y2579)),"")</f>
        <v/>
      </c>
      <c r="F2579" t="str">
        <f>IFERROR(UPPER(TRIM(ESITI_QUESTIONARI!AE2579)),"")</f>
        <v/>
      </c>
      <c r="G2579" t="str">
        <f>IFERROR(UPPER(TRIM(ESITI_QUESTIONARI!AI2579)),"")</f>
        <v/>
      </c>
      <c r="H2579" s="8" t="str">
        <f>IF(C2579="","",IF(ISERROR(AVERAGE(ESITI_QUESTIONARI!N2579:T2579,ESITI_QUESTIONARI!V2579:X2579,ESITI_QUESTIONARI!Z2579:AD2579,ESITI_QUESTIONARI!AF2579:AH2579,ESITI_QUESTIONARI!AJ2579:AL2579,ESITI_QUESTIONARI!AN2579,ESITI_QUESTIONARI!AQ2579)),"NON RISPONDE",AVERAGE(ESITI_QUESTIONARI!N2579:T2579,ESITI_QUESTIONARI!V2579:X2579,ESITI_QUESTIONARI!Z2579:AD2579,ESITI_QUESTIONARI!AF2579:AH2579,ESITI_QUESTIONARI!AJ2579:AL2579,ESITI_QUESTIONARI!AN2579,ESITI_QUESTIONARI!AQ2579)))</f>
        <v/>
      </c>
    </row>
    <row r="2580" spans="1:8">
      <c r="A2580" t="str">
        <f>IF(ESITI_QUESTIONARI!A2580="","",TRIM(ESITI_QUESTIONARI!A2580))</f>
        <v/>
      </c>
      <c r="B2580" t="str">
        <f t="shared" si="41"/>
        <v/>
      </c>
      <c r="C2580" t="str">
        <f>IF(ESITI_QUESTIONARI!C2580="","",TRIM(ESITI_QUESTIONARI!C2580))</f>
        <v/>
      </c>
      <c r="D2580" t="str">
        <f>IFERROR(UPPER(TRIM(ESITI_QUESTIONARI!U2580)),"")</f>
        <v/>
      </c>
      <c r="E2580" t="str">
        <f>IFERROR(UPPER(TRIM(ESITI_QUESTIONARI!Y2580)),"")</f>
        <v/>
      </c>
      <c r="F2580" t="str">
        <f>IFERROR(UPPER(TRIM(ESITI_QUESTIONARI!AE2580)),"")</f>
        <v/>
      </c>
      <c r="G2580" t="str">
        <f>IFERROR(UPPER(TRIM(ESITI_QUESTIONARI!AI2580)),"")</f>
        <v/>
      </c>
      <c r="H2580" s="8" t="str">
        <f>IF(C2580="","",IF(ISERROR(AVERAGE(ESITI_QUESTIONARI!N2580:T2580,ESITI_QUESTIONARI!V2580:X2580,ESITI_QUESTIONARI!Z2580:AD2580,ESITI_QUESTIONARI!AF2580:AH2580,ESITI_QUESTIONARI!AJ2580:AL2580,ESITI_QUESTIONARI!AN2580,ESITI_QUESTIONARI!AQ2580)),"NON RISPONDE",AVERAGE(ESITI_QUESTIONARI!N2580:T2580,ESITI_QUESTIONARI!V2580:X2580,ESITI_QUESTIONARI!Z2580:AD2580,ESITI_QUESTIONARI!AF2580:AH2580,ESITI_QUESTIONARI!AJ2580:AL2580,ESITI_QUESTIONARI!AN2580,ESITI_QUESTIONARI!AQ2580)))</f>
        <v/>
      </c>
    </row>
    <row r="2581" spans="1:8">
      <c r="A2581" t="str">
        <f>IF(ESITI_QUESTIONARI!A2581="","",TRIM(ESITI_QUESTIONARI!A2581))</f>
        <v/>
      </c>
      <c r="B2581" t="str">
        <f t="shared" si="41"/>
        <v/>
      </c>
      <c r="C2581" t="str">
        <f>IF(ESITI_QUESTIONARI!C2581="","",TRIM(ESITI_QUESTIONARI!C2581))</f>
        <v/>
      </c>
      <c r="D2581" t="str">
        <f>IFERROR(UPPER(TRIM(ESITI_QUESTIONARI!U2581)),"")</f>
        <v/>
      </c>
      <c r="E2581" t="str">
        <f>IFERROR(UPPER(TRIM(ESITI_QUESTIONARI!Y2581)),"")</f>
        <v/>
      </c>
      <c r="F2581" t="str">
        <f>IFERROR(UPPER(TRIM(ESITI_QUESTIONARI!AE2581)),"")</f>
        <v/>
      </c>
      <c r="G2581" t="str">
        <f>IFERROR(UPPER(TRIM(ESITI_QUESTIONARI!AI2581)),"")</f>
        <v/>
      </c>
      <c r="H2581" s="8" t="str">
        <f>IF(C2581="","",IF(ISERROR(AVERAGE(ESITI_QUESTIONARI!N2581:T2581,ESITI_QUESTIONARI!V2581:X2581,ESITI_QUESTIONARI!Z2581:AD2581,ESITI_QUESTIONARI!AF2581:AH2581,ESITI_QUESTIONARI!AJ2581:AL2581,ESITI_QUESTIONARI!AN2581,ESITI_QUESTIONARI!AQ2581)),"NON RISPONDE",AVERAGE(ESITI_QUESTIONARI!N2581:T2581,ESITI_QUESTIONARI!V2581:X2581,ESITI_QUESTIONARI!Z2581:AD2581,ESITI_QUESTIONARI!AF2581:AH2581,ESITI_QUESTIONARI!AJ2581:AL2581,ESITI_QUESTIONARI!AN2581,ESITI_QUESTIONARI!AQ2581)))</f>
        <v/>
      </c>
    </row>
    <row r="2582" spans="1:8">
      <c r="A2582" t="str">
        <f>IF(ESITI_QUESTIONARI!A2582="","",TRIM(ESITI_QUESTIONARI!A2582))</f>
        <v/>
      </c>
      <c r="B2582" t="str">
        <f t="shared" si="41"/>
        <v/>
      </c>
      <c r="C2582" t="str">
        <f>IF(ESITI_QUESTIONARI!C2582="","",TRIM(ESITI_QUESTIONARI!C2582))</f>
        <v/>
      </c>
      <c r="D2582" t="str">
        <f>IFERROR(UPPER(TRIM(ESITI_QUESTIONARI!U2582)),"")</f>
        <v/>
      </c>
      <c r="E2582" t="str">
        <f>IFERROR(UPPER(TRIM(ESITI_QUESTIONARI!Y2582)),"")</f>
        <v/>
      </c>
      <c r="F2582" t="str">
        <f>IFERROR(UPPER(TRIM(ESITI_QUESTIONARI!AE2582)),"")</f>
        <v/>
      </c>
      <c r="G2582" t="str">
        <f>IFERROR(UPPER(TRIM(ESITI_QUESTIONARI!AI2582)),"")</f>
        <v/>
      </c>
      <c r="H2582" s="8" t="str">
        <f>IF(C2582="","",IF(ISERROR(AVERAGE(ESITI_QUESTIONARI!N2582:T2582,ESITI_QUESTIONARI!V2582:X2582,ESITI_QUESTIONARI!Z2582:AD2582,ESITI_QUESTIONARI!AF2582:AH2582,ESITI_QUESTIONARI!AJ2582:AL2582,ESITI_QUESTIONARI!AN2582,ESITI_QUESTIONARI!AQ2582)),"NON RISPONDE",AVERAGE(ESITI_QUESTIONARI!N2582:T2582,ESITI_QUESTIONARI!V2582:X2582,ESITI_QUESTIONARI!Z2582:AD2582,ESITI_QUESTIONARI!AF2582:AH2582,ESITI_QUESTIONARI!AJ2582:AL2582,ESITI_QUESTIONARI!AN2582,ESITI_QUESTIONARI!AQ2582)))</f>
        <v/>
      </c>
    </row>
    <row r="2583" spans="1:8">
      <c r="A2583" t="str">
        <f>IF(ESITI_QUESTIONARI!A2583="","",TRIM(ESITI_QUESTIONARI!A2583))</f>
        <v/>
      </c>
      <c r="B2583" t="str">
        <f t="shared" si="41"/>
        <v/>
      </c>
      <c r="C2583" t="str">
        <f>IF(ESITI_QUESTIONARI!C2583="","",TRIM(ESITI_QUESTIONARI!C2583))</f>
        <v/>
      </c>
      <c r="D2583" t="str">
        <f>IFERROR(UPPER(TRIM(ESITI_QUESTIONARI!U2583)),"")</f>
        <v/>
      </c>
      <c r="E2583" t="str">
        <f>IFERROR(UPPER(TRIM(ESITI_QUESTIONARI!Y2583)),"")</f>
        <v/>
      </c>
      <c r="F2583" t="str">
        <f>IFERROR(UPPER(TRIM(ESITI_QUESTIONARI!AE2583)),"")</f>
        <v/>
      </c>
      <c r="G2583" t="str">
        <f>IFERROR(UPPER(TRIM(ESITI_QUESTIONARI!AI2583)),"")</f>
        <v/>
      </c>
      <c r="H2583" s="8" t="str">
        <f>IF(C2583="","",IF(ISERROR(AVERAGE(ESITI_QUESTIONARI!N2583:T2583,ESITI_QUESTIONARI!V2583:X2583,ESITI_QUESTIONARI!Z2583:AD2583,ESITI_QUESTIONARI!AF2583:AH2583,ESITI_QUESTIONARI!AJ2583:AL2583,ESITI_QUESTIONARI!AN2583,ESITI_QUESTIONARI!AQ2583)),"NON RISPONDE",AVERAGE(ESITI_QUESTIONARI!N2583:T2583,ESITI_QUESTIONARI!V2583:X2583,ESITI_QUESTIONARI!Z2583:AD2583,ESITI_QUESTIONARI!AF2583:AH2583,ESITI_QUESTIONARI!AJ2583:AL2583,ESITI_QUESTIONARI!AN2583,ESITI_QUESTIONARI!AQ2583)))</f>
        <v/>
      </c>
    </row>
    <row r="2584" spans="1:8">
      <c r="A2584" t="str">
        <f>IF(ESITI_QUESTIONARI!A2584="","",TRIM(ESITI_QUESTIONARI!A2584))</f>
        <v/>
      </c>
      <c r="B2584" t="str">
        <f t="shared" si="41"/>
        <v/>
      </c>
      <c r="C2584" t="str">
        <f>IF(ESITI_QUESTIONARI!C2584="","",TRIM(ESITI_QUESTIONARI!C2584))</f>
        <v/>
      </c>
      <c r="D2584" t="str">
        <f>IFERROR(UPPER(TRIM(ESITI_QUESTIONARI!U2584)),"")</f>
        <v/>
      </c>
      <c r="E2584" t="str">
        <f>IFERROR(UPPER(TRIM(ESITI_QUESTIONARI!Y2584)),"")</f>
        <v/>
      </c>
      <c r="F2584" t="str">
        <f>IFERROR(UPPER(TRIM(ESITI_QUESTIONARI!AE2584)),"")</f>
        <v/>
      </c>
      <c r="G2584" t="str">
        <f>IFERROR(UPPER(TRIM(ESITI_QUESTIONARI!AI2584)),"")</f>
        <v/>
      </c>
      <c r="H2584" s="8" t="str">
        <f>IF(C2584="","",IF(ISERROR(AVERAGE(ESITI_QUESTIONARI!N2584:T2584,ESITI_QUESTIONARI!V2584:X2584,ESITI_QUESTIONARI!Z2584:AD2584,ESITI_QUESTIONARI!AF2584:AH2584,ESITI_QUESTIONARI!AJ2584:AL2584,ESITI_QUESTIONARI!AN2584,ESITI_QUESTIONARI!AQ2584)),"NON RISPONDE",AVERAGE(ESITI_QUESTIONARI!N2584:T2584,ESITI_QUESTIONARI!V2584:X2584,ESITI_QUESTIONARI!Z2584:AD2584,ESITI_QUESTIONARI!AF2584:AH2584,ESITI_QUESTIONARI!AJ2584:AL2584,ESITI_QUESTIONARI!AN2584,ESITI_QUESTIONARI!AQ2584)))</f>
        <v/>
      </c>
    </row>
    <row r="2585" spans="1:8">
      <c r="A2585" t="str">
        <f>IF(ESITI_QUESTIONARI!A2585="","",TRIM(ESITI_QUESTIONARI!A2585))</f>
        <v/>
      </c>
      <c r="B2585" t="str">
        <f t="shared" si="41"/>
        <v/>
      </c>
      <c r="C2585" t="str">
        <f>IF(ESITI_QUESTIONARI!C2585="","",TRIM(ESITI_QUESTIONARI!C2585))</f>
        <v/>
      </c>
      <c r="D2585" t="str">
        <f>IFERROR(UPPER(TRIM(ESITI_QUESTIONARI!U2585)),"")</f>
        <v/>
      </c>
      <c r="E2585" t="str">
        <f>IFERROR(UPPER(TRIM(ESITI_QUESTIONARI!Y2585)),"")</f>
        <v/>
      </c>
      <c r="F2585" t="str">
        <f>IFERROR(UPPER(TRIM(ESITI_QUESTIONARI!AE2585)),"")</f>
        <v/>
      </c>
      <c r="G2585" t="str">
        <f>IFERROR(UPPER(TRIM(ESITI_QUESTIONARI!AI2585)),"")</f>
        <v/>
      </c>
      <c r="H2585" s="8" t="str">
        <f>IF(C2585="","",IF(ISERROR(AVERAGE(ESITI_QUESTIONARI!N2585:T2585,ESITI_QUESTIONARI!V2585:X2585,ESITI_QUESTIONARI!Z2585:AD2585,ESITI_QUESTIONARI!AF2585:AH2585,ESITI_QUESTIONARI!AJ2585:AL2585,ESITI_QUESTIONARI!AN2585,ESITI_QUESTIONARI!AQ2585)),"NON RISPONDE",AVERAGE(ESITI_QUESTIONARI!N2585:T2585,ESITI_QUESTIONARI!V2585:X2585,ESITI_QUESTIONARI!Z2585:AD2585,ESITI_QUESTIONARI!AF2585:AH2585,ESITI_QUESTIONARI!AJ2585:AL2585,ESITI_QUESTIONARI!AN2585,ESITI_QUESTIONARI!AQ2585)))</f>
        <v/>
      </c>
    </row>
    <row r="2586" spans="1:8">
      <c r="A2586" t="str">
        <f>IF(ESITI_QUESTIONARI!A2586="","",TRIM(ESITI_QUESTIONARI!A2586))</f>
        <v/>
      </c>
      <c r="B2586" t="str">
        <f t="shared" si="41"/>
        <v/>
      </c>
      <c r="C2586" t="str">
        <f>IF(ESITI_QUESTIONARI!C2586="","",TRIM(ESITI_QUESTIONARI!C2586))</f>
        <v/>
      </c>
      <c r="D2586" t="str">
        <f>IFERROR(UPPER(TRIM(ESITI_QUESTIONARI!U2586)),"")</f>
        <v/>
      </c>
      <c r="E2586" t="str">
        <f>IFERROR(UPPER(TRIM(ESITI_QUESTIONARI!Y2586)),"")</f>
        <v/>
      </c>
      <c r="F2586" t="str">
        <f>IFERROR(UPPER(TRIM(ESITI_QUESTIONARI!AE2586)),"")</f>
        <v/>
      </c>
      <c r="G2586" t="str">
        <f>IFERROR(UPPER(TRIM(ESITI_QUESTIONARI!AI2586)),"")</f>
        <v/>
      </c>
      <c r="H2586" s="8" t="str">
        <f>IF(C2586="","",IF(ISERROR(AVERAGE(ESITI_QUESTIONARI!N2586:T2586,ESITI_QUESTIONARI!V2586:X2586,ESITI_QUESTIONARI!Z2586:AD2586,ESITI_QUESTIONARI!AF2586:AH2586,ESITI_QUESTIONARI!AJ2586:AL2586,ESITI_QUESTIONARI!AN2586,ESITI_QUESTIONARI!AQ2586)),"NON RISPONDE",AVERAGE(ESITI_QUESTIONARI!N2586:T2586,ESITI_QUESTIONARI!V2586:X2586,ESITI_QUESTIONARI!Z2586:AD2586,ESITI_QUESTIONARI!AF2586:AH2586,ESITI_QUESTIONARI!AJ2586:AL2586,ESITI_QUESTIONARI!AN2586,ESITI_QUESTIONARI!AQ2586)))</f>
        <v/>
      </c>
    </row>
    <row r="2587" spans="1:8">
      <c r="A2587" t="str">
        <f>IF(ESITI_QUESTIONARI!A2587="","",TRIM(ESITI_QUESTIONARI!A2587))</f>
        <v/>
      </c>
      <c r="B2587" t="str">
        <f t="shared" si="41"/>
        <v/>
      </c>
      <c r="C2587" t="str">
        <f>IF(ESITI_QUESTIONARI!C2587="","",TRIM(ESITI_QUESTIONARI!C2587))</f>
        <v/>
      </c>
      <c r="D2587" t="str">
        <f>IFERROR(UPPER(TRIM(ESITI_QUESTIONARI!U2587)),"")</f>
        <v/>
      </c>
      <c r="E2587" t="str">
        <f>IFERROR(UPPER(TRIM(ESITI_QUESTIONARI!Y2587)),"")</f>
        <v/>
      </c>
      <c r="F2587" t="str">
        <f>IFERROR(UPPER(TRIM(ESITI_QUESTIONARI!AE2587)),"")</f>
        <v/>
      </c>
      <c r="G2587" t="str">
        <f>IFERROR(UPPER(TRIM(ESITI_QUESTIONARI!AI2587)),"")</f>
        <v/>
      </c>
      <c r="H2587" s="8" t="str">
        <f>IF(C2587="","",IF(ISERROR(AVERAGE(ESITI_QUESTIONARI!N2587:T2587,ESITI_QUESTIONARI!V2587:X2587,ESITI_QUESTIONARI!Z2587:AD2587,ESITI_QUESTIONARI!AF2587:AH2587,ESITI_QUESTIONARI!AJ2587:AL2587,ESITI_QUESTIONARI!AN2587,ESITI_QUESTIONARI!AQ2587)),"NON RISPONDE",AVERAGE(ESITI_QUESTIONARI!N2587:T2587,ESITI_QUESTIONARI!V2587:X2587,ESITI_QUESTIONARI!Z2587:AD2587,ESITI_QUESTIONARI!AF2587:AH2587,ESITI_QUESTIONARI!AJ2587:AL2587,ESITI_QUESTIONARI!AN2587,ESITI_QUESTIONARI!AQ2587)))</f>
        <v/>
      </c>
    </row>
    <row r="2588" spans="1:8">
      <c r="A2588" t="str">
        <f>IF(ESITI_QUESTIONARI!A2588="","",TRIM(ESITI_QUESTIONARI!A2588))</f>
        <v/>
      </c>
      <c r="B2588" t="str">
        <f t="shared" si="41"/>
        <v/>
      </c>
      <c r="C2588" t="str">
        <f>IF(ESITI_QUESTIONARI!C2588="","",TRIM(ESITI_QUESTIONARI!C2588))</f>
        <v/>
      </c>
      <c r="D2588" t="str">
        <f>IFERROR(UPPER(TRIM(ESITI_QUESTIONARI!U2588)),"")</f>
        <v/>
      </c>
      <c r="E2588" t="str">
        <f>IFERROR(UPPER(TRIM(ESITI_QUESTIONARI!Y2588)),"")</f>
        <v/>
      </c>
      <c r="F2588" t="str">
        <f>IFERROR(UPPER(TRIM(ESITI_QUESTIONARI!AE2588)),"")</f>
        <v/>
      </c>
      <c r="G2588" t="str">
        <f>IFERROR(UPPER(TRIM(ESITI_QUESTIONARI!AI2588)),"")</f>
        <v/>
      </c>
      <c r="H2588" s="8" t="str">
        <f>IF(C2588="","",IF(ISERROR(AVERAGE(ESITI_QUESTIONARI!N2588:T2588,ESITI_QUESTIONARI!V2588:X2588,ESITI_QUESTIONARI!Z2588:AD2588,ESITI_QUESTIONARI!AF2588:AH2588,ESITI_QUESTIONARI!AJ2588:AL2588,ESITI_QUESTIONARI!AN2588,ESITI_QUESTIONARI!AQ2588)),"NON RISPONDE",AVERAGE(ESITI_QUESTIONARI!N2588:T2588,ESITI_QUESTIONARI!V2588:X2588,ESITI_QUESTIONARI!Z2588:AD2588,ESITI_QUESTIONARI!AF2588:AH2588,ESITI_QUESTIONARI!AJ2588:AL2588,ESITI_QUESTIONARI!AN2588,ESITI_QUESTIONARI!AQ2588)))</f>
        <v/>
      </c>
    </row>
    <row r="2589" spans="1:8">
      <c r="A2589" t="str">
        <f>IF(ESITI_QUESTIONARI!A2589="","",TRIM(ESITI_QUESTIONARI!A2589))</f>
        <v/>
      </c>
      <c r="B2589" t="str">
        <f t="shared" si="41"/>
        <v/>
      </c>
      <c r="C2589" t="str">
        <f>IF(ESITI_QUESTIONARI!C2589="","",TRIM(ESITI_QUESTIONARI!C2589))</f>
        <v/>
      </c>
      <c r="D2589" t="str">
        <f>IFERROR(UPPER(TRIM(ESITI_QUESTIONARI!U2589)),"")</f>
        <v/>
      </c>
      <c r="E2589" t="str">
        <f>IFERROR(UPPER(TRIM(ESITI_QUESTIONARI!Y2589)),"")</f>
        <v/>
      </c>
      <c r="F2589" t="str">
        <f>IFERROR(UPPER(TRIM(ESITI_QUESTIONARI!AE2589)),"")</f>
        <v/>
      </c>
      <c r="G2589" t="str">
        <f>IFERROR(UPPER(TRIM(ESITI_QUESTIONARI!AI2589)),"")</f>
        <v/>
      </c>
      <c r="H2589" s="8" t="str">
        <f>IF(C2589="","",IF(ISERROR(AVERAGE(ESITI_QUESTIONARI!N2589:T2589,ESITI_QUESTIONARI!V2589:X2589,ESITI_QUESTIONARI!Z2589:AD2589,ESITI_QUESTIONARI!AF2589:AH2589,ESITI_QUESTIONARI!AJ2589:AL2589,ESITI_QUESTIONARI!AN2589,ESITI_QUESTIONARI!AQ2589)),"NON RISPONDE",AVERAGE(ESITI_QUESTIONARI!N2589:T2589,ESITI_QUESTIONARI!V2589:X2589,ESITI_QUESTIONARI!Z2589:AD2589,ESITI_QUESTIONARI!AF2589:AH2589,ESITI_QUESTIONARI!AJ2589:AL2589,ESITI_QUESTIONARI!AN2589,ESITI_QUESTIONARI!AQ2589)))</f>
        <v/>
      </c>
    </row>
    <row r="2590" spans="1:8">
      <c r="A2590" t="str">
        <f>IF(ESITI_QUESTIONARI!A2590="","",TRIM(ESITI_QUESTIONARI!A2590))</f>
        <v/>
      </c>
      <c r="B2590" t="str">
        <f t="shared" si="41"/>
        <v/>
      </c>
      <c r="C2590" t="str">
        <f>IF(ESITI_QUESTIONARI!C2590="","",TRIM(ESITI_QUESTIONARI!C2590))</f>
        <v/>
      </c>
      <c r="D2590" t="str">
        <f>IFERROR(UPPER(TRIM(ESITI_QUESTIONARI!U2590)),"")</f>
        <v/>
      </c>
      <c r="E2590" t="str">
        <f>IFERROR(UPPER(TRIM(ESITI_QUESTIONARI!Y2590)),"")</f>
        <v/>
      </c>
      <c r="F2590" t="str">
        <f>IFERROR(UPPER(TRIM(ESITI_QUESTIONARI!AE2590)),"")</f>
        <v/>
      </c>
      <c r="G2590" t="str">
        <f>IFERROR(UPPER(TRIM(ESITI_QUESTIONARI!AI2590)),"")</f>
        <v/>
      </c>
      <c r="H2590" s="8" t="str">
        <f>IF(C2590="","",IF(ISERROR(AVERAGE(ESITI_QUESTIONARI!N2590:T2590,ESITI_QUESTIONARI!V2590:X2590,ESITI_QUESTIONARI!Z2590:AD2590,ESITI_QUESTIONARI!AF2590:AH2590,ESITI_QUESTIONARI!AJ2590:AL2590,ESITI_QUESTIONARI!AN2590,ESITI_QUESTIONARI!AQ2590)),"NON RISPONDE",AVERAGE(ESITI_QUESTIONARI!N2590:T2590,ESITI_QUESTIONARI!V2590:X2590,ESITI_QUESTIONARI!Z2590:AD2590,ESITI_QUESTIONARI!AF2590:AH2590,ESITI_QUESTIONARI!AJ2590:AL2590,ESITI_QUESTIONARI!AN2590,ESITI_QUESTIONARI!AQ2590)))</f>
        <v/>
      </c>
    </row>
    <row r="2591" spans="1:8">
      <c r="A2591" t="str">
        <f>IF(ESITI_QUESTIONARI!A2591="","",TRIM(ESITI_QUESTIONARI!A2591))</f>
        <v/>
      </c>
      <c r="B2591" t="str">
        <f t="shared" si="41"/>
        <v/>
      </c>
      <c r="C2591" t="str">
        <f>IF(ESITI_QUESTIONARI!C2591="","",TRIM(ESITI_QUESTIONARI!C2591))</f>
        <v/>
      </c>
      <c r="D2591" t="str">
        <f>IFERROR(UPPER(TRIM(ESITI_QUESTIONARI!U2591)),"")</f>
        <v/>
      </c>
      <c r="E2591" t="str">
        <f>IFERROR(UPPER(TRIM(ESITI_QUESTIONARI!Y2591)),"")</f>
        <v/>
      </c>
      <c r="F2591" t="str">
        <f>IFERROR(UPPER(TRIM(ESITI_QUESTIONARI!AE2591)),"")</f>
        <v/>
      </c>
      <c r="G2591" t="str">
        <f>IFERROR(UPPER(TRIM(ESITI_QUESTIONARI!AI2591)),"")</f>
        <v/>
      </c>
      <c r="H2591" s="8" t="str">
        <f>IF(C2591="","",IF(ISERROR(AVERAGE(ESITI_QUESTIONARI!N2591:T2591,ESITI_QUESTIONARI!V2591:X2591,ESITI_QUESTIONARI!Z2591:AD2591,ESITI_QUESTIONARI!AF2591:AH2591,ESITI_QUESTIONARI!AJ2591:AL2591,ESITI_QUESTIONARI!AN2591,ESITI_QUESTIONARI!AQ2591)),"NON RISPONDE",AVERAGE(ESITI_QUESTIONARI!N2591:T2591,ESITI_QUESTIONARI!V2591:X2591,ESITI_QUESTIONARI!Z2591:AD2591,ESITI_QUESTIONARI!AF2591:AH2591,ESITI_QUESTIONARI!AJ2591:AL2591,ESITI_QUESTIONARI!AN2591,ESITI_QUESTIONARI!AQ2591)))</f>
        <v/>
      </c>
    </row>
    <row r="2592" spans="1:8">
      <c r="A2592" t="str">
        <f>IF(ESITI_QUESTIONARI!A2592="","",TRIM(ESITI_QUESTIONARI!A2592))</f>
        <v/>
      </c>
      <c r="B2592" t="str">
        <f t="shared" si="41"/>
        <v/>
      </c>
      <c r="C2592" t="str">
        <f>IF(ESITI_QUESTIONARI!C2592="","",TRIM(ESITI_QUESTIONARI!C2592))</f>
        <v/>
      </c>
      <c r="D2592" t="str">
        <f>IFERROR(UPPER(TRIM(ESITI_QUESTIONARI!U2592)),"")</f>
        <v/>
      </c>
      <c r="E2592" t="str">
        <f>IFERROR(UPPER(TRIM(ESITI_QUESTIONARI!Y2592)),"")</f>
        <v/>
      </c>
      <c r="F2592" t="str">
        <f>IFERROR(UPPER(TRIM(ESITI_QUESTIONARI!AE2592)),"")</f>
        <v/>
      </c>
      <c r="G2592" t="str">
        <f>IFERROR(UPPER(TRIM(ESITI_QUESTIONARI!AI2592)),"")</f>
        <v/>
      </c>
      <c r="H2592" s="8" t="str">
        <f>IF(C2592="","",IF(ISERROR(AVERAGE(ESITI_QUESTIONARI!N2592:T2592,ESITI_QUESTIONARI!V2592:X2592,ESITI_QUESTIONARI!Z2592:AD2592,ESITI_QUESTIONARI!AF2592:AH2592,ESITI_QUESTIONARI!AJ2592:AL2592,ESITI_QUESTIONARI!AN2592,ESITI_QUESTIONARI!AQ2592)),"NON RISPONDE",AVERAGE(ESITI_QUESTIONARI!N2592:T2592,ESITI_QUESTIONARI!V2592:X2592,ESITI_QUESTIONARI!Z2592:AD2592,ESITI_QUESTIONARI!AF2592:AH2592,ESITI_QUESTIONARI!AJ2592:AL2592,ESITI_QUESTIONARI!AN2592,ESITI_QUESTIONARI!AQ2592)))</f>
        <v/>
      </c>
    </row>
    <row r="2593" spans="1:8">
      <c r="A2593" t="str">
        <f>IF(ESITI_QUESTIONARI!A2593="","",TRIM(ESITI_QUESTIONARI!A2593))</f>
        <v/>
      </c>
      <c r="B2593" t="str">
        <f t="shared" si="41"/>
        <v/>
      </c>
      <c r="C2593" t="str">
        <f>IF(ESITI_QUESTIONARI!C2593="","",TRIM(ESITI_QUESTIONARI!C2593))</f>
        <v/>
      </c>
      <c r="D2593" t="str">
        <f>IFERROR(UPPER(TRIM(ESITI_QUESTIONARI!U2593)),"")</f>
        <v/>
      </c>
      <c r="E2593" t="str">
        <f>IFERROR(UPPER(TRIM(ESITI_QUESTIONARI!Y2593)),"")</f>
        <v/>
      </c>
      <c r="F2593" t="str">
        <f>IFERROR(UPPER(TRIM(ESITI_QUESTIONARI!AE2593)),"")</f>
        <v/>
      </c>
      <c r="G2593" t="str">
        <f>IFERROR(UPPER(TRIM(ESITI_QUESTIONARI!AI2593)),"")</f>
        <v/>
      </c>
      <c r="H2593" s="8" t="str">
        <f>IF(C2593="","",IF(ISERROR(AVERAGE(ESITI_QUESTIONARI!N2593:T2593,ESITI_QUESTIONARI!V2593:X2593,ESITI_QUESTIONARI!Z2593:AD2593,ESITI_QUESTIONARI!AF2593:AH2593,ESITI_QUESTIONARI!AJ2593:AL2593,ESITI_QUESTIONARI!AN2593,ESITI_QUESTIONARI!AQ2593)),"NON RISPONDE",AVERAGE(ESITI_QUESTIONARI!N2593:T2593,ESITI_QUESTIONARI!V2593:X2593,ESITI_QUESTIONARI!Z2593:AD2593,ESITI_QUESTIONARI!AF2593:AH2593,ESITI_QUESTIONARI!AJ2593:AL2593,ESITI_QUESTIONARI!AN2593,ESITI_QUESTIONARI!AQ2593)))</f>
        <v/>
      </c>
    </row>
    <row r="2594" spans="1:8">
      <c r="A2594" t="str">
        <f>IF(ESITI_QUESTIONARI!A2594="","",TRIM(ESITI_QUESTIONARI!A2594))</f>
        <v/>
      </c>
      <c r="B2594" t="str">
        <f t="shared" si="41"/>
        <v/>
      </c>
      <c r="C2594" t="str">
        <f>IF(ESITI_QUESTIONARI!C2594="","",TRIM(ESITI_QUESTIONARI!C2594))</f>
        <v/>
      </c>
      <c r="D2594" t="str">
        <f>IFERROR(UPPER(TRIM(ESITI_QUESTIONARI!U2594)),"")</f>
        <v/>
      </c>
      <c r="E2594" t="str">
        <f>IFERROR(UPPER(TRIM(ESITI_QUESTIONARI!Y2594)),"")</f>
        <v/>
      </c>
      <c r="F2594" t="str">
        <f>IFERROR(UPPER(TRIM(ESITI_QUESTIONARI!AE2594)),"")</f>
        <v/>
      </c>
      <c r="G2594" t="str">
        <f>IFERROR(UPPER(TRIM(ESITI_QUESTIONARI!AI2594)),"")</f>
        <v/>
      </c>
      <c r="H2594" s="8" t="str">
        <f>IF(C2594="","",IF(ISERROR(AVERAGE(ESITI_QUESTIONARI!N2594:T2594,ESITI_QUESTIONARI!V2594:X2594,ESITI_QUESTIONARI!Z2594:AD2594,ESITI_QUESTIONARI!AF2594:AH2594,ESITI_QUESTIONARI!AJ2594:AL2594,ESITI_QUESTIONARI!AN2594,ESITI_QUESTIONARI!AQ2594)),"NON RISPONDE",AVERAGE(ESITI_QUESTIONARI!N2594:T2594,ESITI_QUESTIONARI!V2594:X2594,ESITI_QUESTIONARI!Z2594:AD2594,ESITI_QUESTIONARI!AF2594:AH2594,ESITI_QUESTIONARI!AJ2594:AL2594,ESITI_QUESTIONARI!AN2594,ESITI_QUESTIONARI!AQ2594)))</f>
        <v/>
      </c>
    </row>
    <row r="2595" spans="1:8">
      <c r="A2595" t="str">
        <f>IF(ESITI_QUESTIONARI!A2595="","",TRIM(ESITI_QUESTIONARI!A2595))</f>
        <v/>
      </c>
      <c r="B2595" t="str">
        <f t="shared" si="41"/>
        <v/>
      </c>
      <c r="C2595" t="str">
        <f>IF(ESITI_QUESTIONARI!C2595="","",TRIM(ESITI_QUESTIONARI!C2595))</f>
        <v/>
      </c>
      <c r="D2595" t="str">
        <f>IFERROR(UPPER(TRIM(ESITI_QUESTIONARI!U2595)),"")</f>
        <v/>
      </c>
      <c r="E2595" t="str">
        <f>IFERROR(UPPER(TRIM(ESITI_QUESTIONARI!Y2595)),"")</f>
        <v/>
      </c>
      <c r="F2595" t="str">
        <f>IFERROR(UPPER(TRIM(ESITI_QUESTIONARI!AE2595)),"")</f>
        <v/>
      </c>
      <c r="G2595" t="str">
        <f>IFERROR(UPPER(TRIM(ESITI_QUESTIONARI!AI2595)),"")</f>
        <v/>
      </c>
      <c r="H2595" s="8" t="str">
        <f>IF(C2595="","",IF(ISERROR(AVERAGE(ESITI_QUESTIONARI!N2595:T2595,ESITI_QUESTIONARI!V2595:X2595,ESITI_QUESTIONARI!Z2595:AD2595,ESITI_QUESTIONARI!AF2595:AH2595,ESITI_QUESTIONARI!AJ2595:AL2595,ESITI_QUESTIONARI!AN2595,ESITI_QUESTIONARI!AQ2595)),"NON RISPONDE",AVERAGE(ESITI_QUESTIONARI!N2595:T2595,ESITI_QUESTIONARI!V2595:X2595,ESITI_QUESTIONARI!Z2595:AD2595,ESITI_QUESTIONARI!AF2595:AH2595,ESITI_QUESTIONARI!AJ2595:AL2595,ESITI_QUESTIONARI!AN2595,ESITI_QUESTIONARI!AQ2595)))</f>
        <v/>
      </c>
    </row>
    <row r="2596" spans="1:8">
      <c r="A2596" t="str">
        <f>IF(ESITI_QUESTIONARI!A2596="","",TRIM(ESITI_QUESTIONARI!A2596))</f>
        <v/>
      </c>
      <c r="B2596" t="str">
        <f t="shared" si="41"/>
        <v/>
      </c>
      <c r="C2596" t="str">
        <f>IF(ESITI_QUESTIONARI!C2596="","",TRIM(ESITI_QUESTIONARI!C2596))</f>
        <v/>
      </c>
      <c r="D2596" t="str">
        <f>IFERROR(UPPER(TRIM(ESITI_QUESTIONARI!U2596)),"")</f>
        <v/>
      </c>
      <c r="E2596" t="str">
        <f>IFERROR(UPPER(TRIM(ESITI_QUESTIONARI!Y2596)),"")</f>
        <v/>
      </c>
      <c r="F2596" t="str">
        <f>IFERROR(UPPER(TRIM(ESITI_QUESTIONARI!AE2596)),"")</f>
        <v/>
      </c>
      <c r="G2596" t="str">
        <f>IFERROR(UPPER(TRIM(ESITI_QUESTIONARI!AI2596)),"")</f>
        <v/>
      </c>
      <c r="H2596" s="8" t="str">
        <f>IF(C2596="","",IF(ISERROR(AVERAGE(ESITI_QUESTIONARI!N2596:T2596,ESITI_QUESTIONARI!V2596:X2596,ESITI_QUESTIONARI!Z2596:AD2596,ESITI_QUESTIONARI!AF2596:AH2596,ESITI_QUESTIONARI!AJ2596:AL2596,ESITI_QUESTIONARI!AN2596,ESITI_QUESTIONARI!AQ2596)),"NON RISPONDE",AVERAGE(ESITI_QUESTIONARI!N2596:T2596,ESITI_QUESTIONARI!V2596:X2596,ESITI_QUESTIONARI!Z2596:AD2596,ESITI_QUESTIONARI!AF2596:AH2596,ESITI_QUESTIONARI!AJ2596:AL2596,ESITI_QUESTIONARI!AN2596,ESITI_QUESTIONARI!AQ2596)))</f>
        <v/>
      </c>
    </row>
    <row r="2597" spans="1:8">
      <c r="A2597" t="str">
        <f>IF(ESITI_QUESTIONARI!A2597="","",TRIM(ESITI_QUESTIONARI!A2597))</f>
        <v/>
      </c>
      <c r="B2597" t="str">
        <f t="shared" si="41"/>
        <v/>
      </c>
      <c r="C2597" t="str">
        <f>IF(ESITI_QUESTIONARI!C2597="","",TRIM(ESITI_QUESTIONARI!C2597))</f>
        <v/>
      </c>
      <c r="D2597" t="str">
        <f>IFERROR(UPPER(TRIM(ESITI_QUESTIONARI!U2597)),"")</f>
        <v/>
      </c>
      <c r="E2597" t="str">
        <f>IFERROR(UPPER(TRIM(ESITI_QUESTIONARI!Y2597)),"")</f>
        <v/>
      </c>
      <c r="F2597" t="str">
        <f>IFERROR(UPPER(TRIM(ESITI_QUESTIONARI!AE2597)),"")</f>
        <v/>
      </c>
      <c r="G2597" t="str">
        <f>IFERROR(UPPER(TRIM(ESITI_QUESTIONARI!AI2597)),"")</f>
        <v/>
      </c>
      <c r="H2597" s="8" t="str">
        <f>IF(C2597="","",IF(ISERROR(AVERAGE(ESITI_QUESTIONARI!N2597:T2597,ESITI_QUESTIONARI!V2597:X2597,ESITI_QUESTIONARI!Z2597:AD2597,ESITI_QUESTIONARI!AF2597:AH2597,ESITI_QUESTIONARI!AJ2597:AL2597,ESITI_QUESTIONARI!AN2597,ESITI_QUESTIONARI!AQ2597)),"NON RISPONDE",AVERAGE(ESITI_QUESTIONARI!N2597:T2597,ESITI_QUESTIONARI!V2597:X2597,ESITI_QUESTIONARI!Z2597:AD2597,ESITI_QUESTIONARI!AF2597:AH2597,ESITI_QUESTIONARI!AJ2597:AL2597,ESITI_QUESTIONARI!AN2597,ESITI_QUESTIONARI!AQ2597)))</f>
        <v/>
      </c>
    </row>
    <row r="2598" spans="1:8">
      <c r="A2598" t="str">
        <f>IF(ESITI_QUESTIONARI!A2598="","",TRIM(ESITI_QUESTIONARI!A2598))</f>
        <v/>
      </c>
      <c r="B2598" t="str">
        <f t="shared" si="41"/>
        <v/>
      </c>
      <c r="C2598" t="str">
        <f>IF(ESITI_QUESTIONARI!C2598="","",TRIM(ESITI_QUESTIONARI!C2598))</f>
        <v/>
      </c>
      <c r="D2598" t="str">
        <f>IFERROR(UPPER(TRIM(ESITI_QUESTIONARI!U2598)),"")</f>
        <v/>
      </c>
      <c r="E2598" t="str">
        <f>IFERROR(UPPER(TRIM(ESITI_QUESTIONARI!Y2598)),"")</f>
        <v/>
      </c>
      <c r="F2598" t="str">
        <f>IFERROR(UPPER(TRIM(ESITI_QUESTIONARI!AE2598)),"")</f>
        <v/>
      </c>
      <c r="G2598" t="str">
        <f>IFERROR(UPPER(TRIM(ESITI_QUESTIONARI!AI2598)),"")</f>
        <v/>
      </c>
      <c r="H2598" s="8" t="str">
        <f>IF(C2598="","",IF(ISERROR(AVERAGE(ESITI_QUESTIONARI!N2598:T2598,ESITI_QUESTIONARI!V2598:X2598,ESITI_QUESTIONARI!Z2598:AD2598,ESITI_QUESTIONARI!AF2598:AH2598,ESITI_QUESTIONARI!AJ2598:AL2598,ESITI_QUESTIONARI!AN2598,ESITI_QUESTIONARI!AQ2598)),"NON RISPONDE",AVERAGE(ESITI_QUESTIONARI!N2598:T2598,ESITI_QUESTIONARI!V2598:X2598,ESITI_QUESTIONARI!Z2598:AD2598,ESITI_QUESTIONARI!AF2598:AH2598,ESITI_QUESTIONARI!AJ2598:AL2598,ESITI_QUESTIONARI!AN2598,ESITI_QUESTIONARI!AQ2598)))</f>
        <v/>
      </c>
    </row>
    <row r="2599" spans="1:8">
      <c r="A2599" t="str">
        <f>IF(ESITI_QUESTIONARI!A2599="","",TRIM(ESITI_QUESTIONARI!A2599))</f>
        <v/>
      </c>
      <c r="B2599" t="str">
        <f t="shared" si="41"/>
        <v/>
      </c>
      <c r="C2599" t="str">
        <f>IF(ESITI_QUESTIONARI!C2599="","",TRIM(ESITI_QUESTIONARI!C2599))</f>
        <v/>
      </c>
      <c r="D2599" t="str">
        <f>IFERROR(UPPER(TRIM(ESITI_QUESTIONARI!U2599)),"")</f>
        <v/>
      </c>
      <c r="E2599" t="str">
        <f>IFERROR(UPPER(TRIM(ESITI_QUESTIONARI!Y2599)),"")</f>
        <v/>
      </c>
      <c r="F2599" t="str">
        <f>IFERROR(UPPER(TRIM(ESITI_QUESTIONARI!AE2599)),"")</f>
        <v/>
      </c>
      <c r="G2599" t="str">
        <f>IFERROR(UPPER(TRIM(ESITI_QUESTIONARI!AI2599)),"")</f>
        <v/>
      </c>
      <c r="H2599" s="8" t="str">
        <f>IF(C2599="","",IF(ISERROR(AVERAGE(ESITI_QUESTIONARI!N2599:T2599,ESITI_QUESTIONARI!V2599:X2599,ESITI_QUESTIONARI!Z2599:AD2599,ESITI_QUESTIONARI!AF2599:AH2599,ESITI_QUESTIONARI!AJ2599:AL2599,ESITI_QUESTIONARI!AN2599,ESITI_QUESTIONARI!AQ2599)),"NON RISPONDE",AVERAGE(ESITI_QUESTIONARI!N2599:T2599,ESITI_QUESTIONARI!V2599:X2599,ESITI_QUESTIONARI!Z2599:AD2599,ESITI_QUESTIONARI!AF2599:AH2599,ESITI_QUESTIONARI!AJ2599:AL2599,ESITI_QUESTIONARI!AN2599,ESITI_QUESTIONARI!AQ2599)))</f>
        <v/>
      </c>
    </row>
    <row r="2600" spans="1:8">
      <c r="A2600" t="str">
        <f>IF(ESITI_QUESTIONARI!A2600="","",TRIM(ESITI_QUESTIONARI!A2600))</f>
        <v/>
      </c>
      <c r="B2600" t="str">
        <f t="shared" si="41"/>
        <v/>
      </c>
      <c r="C2600" t="str">
        <f>IF(ESITI_QUESTIONARI!C2600="","",TRIM(ESITI_QUESTIONARI!C2600))</f>
        <v/>
      </c>
      <c r="D2600" t="str">
        <f>IFERROR(UPPER(TRIM(ESITI_QUESTIONARI!U2600)),"")</f>
        <v/>
      </c>
      <c r="E2600" t="str">
        <f>IFERROR(UPPER(TRIM(ESITI_QUESTIONARI!Y2600)),"")</f>
        <v/>
      </c>
      <c r="F2600" t="str">
        <f>IFERROR(UPPER(TRIM(ESITI_QUESTIONARI!AE2600)),"")</f>
        <v/>
      </c>
      <c r="G2600" t="str">
        <f>IFERROR(UPPER(TRIM(ESITI_QUESTIONARI!AI2600)),"")</f>
        <v/>
      </c>
      <c r="H2600" s="8" t="str">
        <f>IF(C2600="","",IF(ISERROR(AVERAGE(ESITI_QUESTIONARI!N2600:T2600,ESITI_QUESTIONARI!V2600:X2600,ESITI_QUESTIONARI!Z2600:AD2600,ESITI_QUESTIONARI!AF2600:AH2600,ESITI_QUESTIONARI!AJ2600:AL2600,ESITI_QUESTIONARI!AN2600,ESITI_QUESTIONARI!AQ2600)),"NON RISPONDE",AVERAGE(ESITI_QUESTIONARI!N2600:T2600,ESITI_QUESTIONARI!V2600:X2600,ESITI_QUESTIONARI!Z2600:AD2600,ESITI_QUESTIONARI!AF2600:AH2600,ESITI_QUESTIONARI!AJ2600:AL2600,ESITI_QUESTIONARI!AN2600,ESITI_QUESTIONARI!AQ2600)))</f>
        <v/>
      </c>
    </row>
    <row r="2601" spans="1:8">
      <c r="A2601" t="str">
        <f>IF(ESITI_QUESTIONARI!A2601="","",TRIM(ESITI_QUESTIONARI!A2601))</f>
        <v/>
      </c>
      <c r="B2601" t="str">
        <f t="shared" si="41"/>
        <v/>
      </c>
      <c r="C2601" t="str">
        <f>IF(ESITI_QUESTIONARI!C2601="","",TRIM(ESITI_QUESTIONARI!C2601))</f>
        <v/>
      </c>
      <c r="D2601" t="str">
        <f>IFERROR(UPPER(TRIM(ESITI_QUESTIONARI!U2601)),"")</f>
        <v/>
      </c>
      <c r="E2601" t="str">
        <f>IFERROR(UPPER(TRIM(ESITI_QUESTIONARI!Y2601)),"")</f>
        <v/>
      </c>
      <c r="F2601" t="str">
        <f>IFERROR(UPPER(TRIM(ESITI_QUESTIONARI!AE2601)),"")</f>
        <v/>
      </c>
      <c r="G2601" t="str">
        <f>IFERROR(UPPER(TRIM(ESITI_QUESTIONARI!AI2601)),"")</f>
        <v/>
      </c>
      <c r="H2601" s="8" t="str">
        <f>IF(C2601="","",IF(ISERROR(AVERAGE(ESITI_QUESTIONARI!N2601:T2601,ESITI_QUESTIONARI!V2601:X2601,ESITI_QUESTIONARI!Z2601:AD2601,ESITI_QUESTIONARI!AF2601:AH2601,ESITI_QUESTIONARI!AJ2601:AL2601,ESITI_QUESTIONARI!AN2601,ESITI_QUESTIONARI!AQ2601)),"NON RISPONDE",AVERAGE(ESITI_QUESTIONARI!N2601:T2601,ESITI_QUESTIONARI!V2601:X2601,ESITI_QUESTIONARI!Z2601:AD2601,ESITI_QUESTIONARI!AF2601:AH2601,ESITI_QUESTIONARI!AJ2601:AL2601,ESITI_QUESTIONARI!AN2601,ESITI_QUESTIONARI!AQ2601)))</f>
        <v/>
      </c>
    </row>
    <row r="2602" spans="1:8">
      <c r="A2602" t="str">
        <f>IF(ESITI_QUESTIONARI!A2602="","",TRIM(ESITI_QUESTIONARI!A2602))</f>
        <v/>
      </c>
      <c r="B2602" t="str">
        <f t="shared" si="41"/>
        <v/>
      </c>
      <c r="C2602" t="str">
        <f>IF(ESITI_QUESTIONARI!C2602="","",TRIM(ESITI_QUESTIONARI!C2602))</f>
        <v/>
      </c>
      <c r="D2602" t="str">
        <f>IFERROR(UPPER(TRIM(ESITI_QUESTIONARI!U2602)),"")</f>
        <v/>
      </c>
      <c r="E2602" t="str">
        <f>IFERROR(UPPER(TRIM(ESITI_QUESTIONARI!Y2602)),"")</f>
        <v/>
      </c>
      <c r="F2602" t="str">
        <f>IFERROR(UPPER(TRIM(ESITI_QUESTIONARI!AE2602)),"")</f>
        <v/>
      </c>
      <c r="G2602" t="str">
        <f>IFERROR(UPPER(TRIM(ESITI_QUESTIONARI!AI2602)),"")</f>
        <v/>
      </c>
      <c r="H2602" s="8" t="str">
        <f>IF(C2602="","",IF(ISERROR(AVERAGE(ESITI_QUESTIONARI!N2602:T2602,ESITI_QUESTIONARI!V2602:X2602,ESITI_QUESTIONARI!Z2602:AD2602,ESITI_QUESTIONARI!AF2602:AH2602,ESITI_QUESTIONARI!AJ2602:AL2602,ESITI_QUESTIONARI!AN2602,ESITI_QUESTIONARI!AQ2602)),"NON RISPONDE",AVERAGE(ESITI_QUESTIONARI!N2602:T2602,ESITI_QUESTIONARI!V2602:X2602,ESITI_QUESTIONARI!Z2602:AD2602,ESITI_QUESTIONARI!AF2602:AH2602,ESITI_QUESTIONARI!AJ2602:AL2602,ESITI_QUESTIONARI!AN2602,ESITI_QUESTIONARI!AQ2602)))</f>
        <v/>
      </c>
    </row>
    <row r="2603" spans="1:8">
      <c r="A2603" t="str">
        <f>IF(ESITI_QUESTIONARI!A2603="","",TRIM(ESITI_QUESTIONARI!A2603))</f>
        <v/>
      </c>
      <c r="B2603" t="str">
        <f t="shared" si="41"/>
        <v/>
      </c>
      <c r="C2603" t="str">
        <f>IF(ESITI_QUESTIONARI!C2603="","",TRIM(ESITI_QUESTIONARI!C2603))</f>
        <v/>
      </c>
      <c r="D2603" t="str">
        <f>IFERROR(UPPER(TRIM(ESITI_QUESTIONARI!U2603)),"")</f>
        <v/>
      </c>
      <c r="E2603" t="str">
        <f>IFERROR(UPPER(TRIM(ESITI_QUESTIONARI!Y2603)),"")</f>
        <v/>
      </c>
      <c r="F2603" t="str">
        <f>IFERROR(UPPER(TRIM(ESITI_QUESTIONARI!AE2603)),"")</f>
        <v/>
      </c>
      <c r="G2603" t="str">
        <f>IFERROR(UPPER(TRIM(ESITI_QUESTIONARI!AI2603)),"")</f>
        <v/>
      </c>
      <c r="H2603" s="8" t="str">
        <f>IF(C2603="","",IF(ISERROR(AVERAGE(ESITI_QUESTIONARI!N2603:T2603,ESITI_QUESTIONARI!V2603:X2603,ESITI_QUESTIONARI!Z2603:AD2603,ESITI_QUESTIONARI!AF2603:AH2603,ESITI_QUESTIONARI!AJ2603:AL2603,ESITI_QUESTIONARI!AN2603,ESITI_QUESTIONARI!AQ2603)),"NON RISPONDE",AVERAGE(ESITI_QUESTIONARI!N2603:T2603,ESITI_QUESTIONARI!V2603:X2603,ESITI_QUESTIONARI!Z2603:AD2603,ESITI_QUESTIONARI!AF2603:AH2603,ESITI_QUESTIONARI!AJ2603:AL2603,ESITI_QUESTIONARI!AN2603,ESITI_QUESTIONARI!AQ2603)))</f>
        <v/>
      </c>
    </row>
    <row r="2604" spans="1:8">
      <c r="A2604" t="str">
        <f>IF(ESITI_QUESTIONARI!A2604="","",TRIM(ESITI_QUESTIONARI!A2604))</f>
        <v/>
      </c>
      <c r="B2604" t="str">
        <f t="shared" si="41"/>
        <v/>
      </c>
      <c r="C2604" t="str">
        <f>IF(ESITI_QUESTIONARI!C2604="","",TRIM(ESITI_QUESTIONARI!C2604))</f>
        <v/>
      </c>
      <c r="D2604" t="str">
        <f>IFERROR(UPPER(TRIM(ESITI_QUESTIONARI!U2604)),"")</f>
        <v/>
      </c>
      <c r="E2604" t="str">
        <f>IFERROR(UPPER(TRIM(ESITI_QUESTIONARI!Y2604)),"")</f>
        <v/>
      </c>
      <c r="F2604" t="str">
        <f>IFERROR(UPPER(TRIM(ESITI_QUESTIONARI!AE2604)),"")</f>
        <v/>
      </c>
      <c r="G2604" t="str">
        <f>IFERROR(UPPER(TRIM(ESITI_QUESTIONARI!AI2604)),"")</f>
        <v/>
      </c>
      <c r="H2604" s="8" t="str">
        <f>IF(C2604="","",IF(ISERROR(AVERAGE(ESITI_QUESTIONARI!N2604:T2604,ESITI_QUESTIONARI!V2604:X2604,ESITI_QUESTIONARI!Z2604:AD2604,ESITI_QUESTIONARI!AF2604:AH2604,ESITI_QUESTIONARI!AJ2604:AL2604,ESITI_QUESTIONARI!AN2604,ESITI_QUESTIONARI!AQ2604)),"NON RISPONDE",AVERAGE(ESITI_QUESTIONARI!N2604:T2604,ESITI_QUESTIONARI!V2604:X2604,ESITI_QUESTIONARI!Z2604:AD2604,ESITI_QUESTIONARI!AF2604:AH2604,ESITI_QUESTIONARI!AJ2604:AL2604,ESITI_QUESTIONARI!AN2604,ESITI_QUESTIONARI!AQ2604)))</f>
        <v/>
      </c>
    </row>
    <row r="2605" spans="1:8">
      <c r="A2605" t="str">
        <f>IF(ESITI_QUESTIONARI!A2605="","",TRIM(ESITI_QUESTIONARI!A2605))</f>
        <v/>
      </c>
      <c r="B2605" t="str">
        <f t="shared" si="41"/>
        <v/>
      </c>
      <c r="C2605" t="str">
        <f>IF(ESITI_QUESTIONARI!C2605="","",TRIM(ESITI_QUESTIONARI!C2605))</f>
        <v/>
      </c>
      <c r="D2605" t="str">
        <f>IFERROR(UPPER(TRIM(ESITI_QUESTIONARI!U2605)),"")</f>
        <v/>
      </c>
      <c r="E2605" t="str">
        <f>IFERROR(UPPER(TRIM(ESITI_QUESTIONARI!Y2605)),"")</f>
        <v/>
      </c>
      <c r="F2605" t="str">
        <f>IFERROR(UPPER(TRIM(ESITI_QUESTIONARI!AE2605)),"")</f>
        <v/>
      </c>
      <c r="G2605" t="str">
        <f>IFERROR(UPPER(TRIM(ESITI_QUESTIONARI!AI2605)),"")</f>
        <v/>
      </c>
      <c r="H2605" s="8" t="str">
        <f>IF(C2605="","",IF(ISERROR(AVERAGE(ESITI_QUESTIONARI!N2605:T2605,ESITI_QUESTIONARI!V2605:X2605,ESITI_QUESTIONARI!Z2605:AD2605,ESITI_QUESTIONARI!AF2605:AH2605,ESITI_QUESTIONARI!AJ2605:AL2605,ESITI_QUESTIONARI!AN2605,ESITI_QUESTIONARI!AQ2605)),"NON RISPONDE",AVERAGE(ESITI_QUESTIONARI!N2605:T2605,ESITI_QUESTIONARI!V2605:X2605,ESITI_QUESTIONARI!Z2605:AD2605,ESITI_QUESTIONARI!AF2605:AH2605,ESITI_QUESTIONARI!AJ2605:AL2605,ESITI_QUESTIONARI!AN2605,ESITI_QUESTIONARI!AQ2605)))</f>
        <v/>
      </c>
    </row>
    <row r="2606" spans="1:8">
      <c r="A2606" t="str">
        <f>IF(ESITI_QUESTIONARI!A2606="","",TRIM(ESITI_QUESTIONARI!A2606))</f>
        <v/>
      </c>
      <c r="B2606" t="str">
        <f t="shared" si="41"/>
        <v/>
      </c>
      <c r="C2606" t="str">
        <f>IF(ESITI_QUESTIONARI!C2606="","",TRIM(ESITI_QUESTIONARI!C2606))</f>
        <v/>
      </c>
      <c r="D2606" t="str">
        <f>IFERROR(UPPER(TRIM(ESITI_QUESTIONARI!U2606)),"")</f>
        <v/>
      </c>
      <c r="E2606" t="str">
        <f>IFERROR(UPPER(TRIM(ESITI_QUESTIONARI!Y2606)),"")</f>
        <v/>
      </c>
      <c r="F2606" t="str">
        <f>IFERROR(UPPER(TRIM(ESITI_QUESTIONARI!AE2606)),"")</f>
        <v/>
      </c>
      <c r="G2606" t="str">
        <f>IFERROR(UPPER(TRIM(ESITI_QUESTIONARI!AI2606)),"")</f>
        <v/>
      </c>
      <c r="H2606" s="8" t="str">
        <f>IF(C2606="","",IF(ISERROR(AVERAGE(ESITI_QUESTIONARI!N2606:T2606,ESITI_QUESTIONARI!V2606:X2606,ESITI_QUESTIONARI!Z2606:AD2606,ESITI_QUESTIONARI!AF2606:AH2606,ESITI_QUESTIONARI!AJ2606:AL2606,ESITI_QUESTIONARI!AN2606,ESITI_QUESTIONARI!AQ2606)),"NON RISPONDE",AVERAGE(ESITI_QUESTIONARI!N2606:T2606,ESITI_QUESTIONARI!V2606:X2606,ESITI_QUESTIONARI!Z2606:AD2606,ESITI_QUESTIONARI!AF2606:AH2606,ESITI_QUESTIONARI!AJ2606:AL2606,ESITI_QUESTIONARI!AN2606,ESITI_QUESTIONARI!AQ2606)))</f>
        <v/>
      </c>
    </row>
    <row r="2607" spans="1:8">
      <c r="A2607" t="str">
        <f>IF(ESITI_QUESTIONARI!A2607="","",TRIM(ESITI_QUESTIONARI!A2607))</f>
        <v/>
      </c>
      <c r="B2607" t="str">
        <f t="shared" si="41"/>
        <v/>
      </c>
      <c r="C2607" t="str">
        <f>IF(ESITI_QUESTIONARI!C2607="","",TRIM(ESITI_QUESTIONARI!C2607))</f>
        <v/>
      </c>
      <c r="D2607" t="str">
        <f>IFERROR(UPPER(TRIM(ESITI_QUESTIONARI!U2607)),"")</f>
        <v/>
      </c>
      <c r="E2607" t="str">
        <f>IFERROR(UPPER(TRIM(ESITI_QUESTIONARI!Y2607)),"")</f>
        <v/>
      </c>
      <c r="F2607" t="str">
        <f>IFERROR(UPPER(TRIM(ESITI_QUESTIONARI!AE2607)),"")</f>
        <v/>
      </c>
      <c r="G2607" t="str">
        <f>IFERROR(UPPER(TRIM(ESITI_QUESTIONARI!AI2607)),"")</f>
        <v/>
      </c>
      <c r="H2607" s="8" t="str">
        <f>IF(C2607="","",IF(ISERROR(AVERAGE(ESITI_QUESTIONARI!N2607:T2607,ESITI_QUESTIONARI!V2607:X2607,ESITI_QUESTIONARI!Z2607:AD2607,ESITI_QUESTIONARI!AF2607:AH2607,ESITI_QUESTIONARI!AJ2607:AL2607,ESITI_QUESTIONARI!AN2607,ESITI_QUESTIONARI!AQ2607)),"NON RISPONDE",AVERAGE(ESITI_QUESTIONARI!N2607:T2607,ESITI_QUESTIONARI!V2607:X2607,ESITI_QUESTIONARI!Z2607:AD2607,ESITI_QUESTIONARI!AF2607:AH2607,ESITI_QUESTIONARI!AJ2607:AL2607,ESITI_QUESTIONARI!AN2607,ESITI_QUESTIONARI!AQ2607)))</f>
        <v/>
      </c>
    </row>
    <row r="2608" spans="1:8">
      <c r="A2608" t="str">
        <f>IF(ESITI_QUESTIONARI!A2608="","",TRIM(ESITI_QUESTIONARI!A2608))</f>
        <v/>
      </c>
      <c r="B2608" t="str">
        <f t="shared" si="41"/>
        <v/>
      </c>
      <c r="C2608" t="str">
        <f>IF(ESITI_QUESTIONARI!C2608="","",TRIM(ESITI_QUESTIONARI!C2608))</f>
        <v/>
      </c>
      <c r="D2608" t="str">
        <f>IFERROR(UPPER(TRIM(ESITI_QUESTIONARI!U2608)),"")</f>
        <v/>
      </c>
      <c r="E2608" t="str">
        <f>IFERROR(UPPER(TRIM(ESITI_QUESTIONARI!Y2608)),"")</f>
        <v/>
      </c>
      <c r="F2608" t="str">
        <f>IFERROR(UPPER(TRIM(ESITI_QUESTIONARI!AE2608)),"")</f>
        <v/>
      </c>
      <c r="G2608" t="str">
        <f>IFERROR(UPPER(TRIM(ESITI_QUESTIONARI!AI2608)),"")</f>
        <v/>
      </c>
      <c r="H2608" s="8" t="str">
        <f>IF(C2608="","",IF(ISERROR(AVERAGE(ESITI_QUESTIONARI!N2608:T2608,ESITI_QUESTIONARI!V2608:X2608,ESITI_QUESTIONARI!Z2608:AD2608,ESITI_QUESTIONARI!AF2608:AH2608,ESITI_QUESTIONARI!AJ2608:AL2608,ESITI_QUESTIONARI!AN2608,ESITI_QUESTIONARI!AQ2608)),"NON RISPONDE",AVERAGE(ESITI_QUESTIONARI!N2608:T2608,ESITI_QUESTIONARI!V2608:X2608,ESITI_QUESTIONARI!Z2608:AD2608,ESITI_QUESTIONARI!AF2608:AH2608,ESITI_QUESTIONARI!AJ2608:AL2608,ESITI_QUESTIONARI!AN2608,ESITI_QUESTIONARI!AQ2608)))</f>
        <v/>
      </c>
    </row>
    <row r="2609" spans="1:8">
      <c r="A2609" t="str">
        <f>IF(ESITI_QUESTIONARI!A2609="","",TRIM(ESITI_QUESTIONARI!A2609))</f>
        <v/>
      </c>
      <c r="B2609" t="str">
        <f t="shared" si="41"/>
        <v/>
      </c>
      <c r="C2609" t="str">
        <f>IF(ESITI_QUESTIONARI!C2609="","",TRIM(ESITI_QUESTIONARI!C2609))</f>
        <v/>
      </c>
      <c r="D2609" t="str">
        <f>IFERROR(UPPER(TRIM(ESITI_QUESTIONARI!U2609)),"")</f>
        <v/>
      </c>
      <c r="E2609" t="str">
        <f>IFERROR(UPPER(TRIM(ESITI_QUESTIONARI!Y2609)),"")</f>
        <v/>
      </c>
      <c r="F2609" t="str">
        <f>IFERROR(UPPER(TRIM(ESITI_QUESTIONARI!AE2609)),"")</f>
        <v/>
      </c>
      <c r="G2609" t="str">
        <f>IFERROR(UPPER(TRIM(ESITI_QUESTIONARI!AI2609)),"")</f>
        <v/>
      </c>
      <c r="H2609" s="8" t="str">
        <f>IF(C2609="","",IF(ISERROR(AVERAGE(ESITI_QUESTIONARI!N2609:T2609,ESITI_QUESTIONARI!V2609:X2609,ESITI_QUESTIONARI!Z2609:AD2609,ESITI_QUESTIONARI!AF2609:AH2609,ESITI_QUESTIONARI!AJ2609:AL2609,ESITI_QUESTIONARI!AN2609,ESITI_QUESTIONARI!AQ2609)),"NON RISPONDE",AVERAGE(ESITI_QUESTIONARI!N2609:T2609,ESITI_QUESTIONARI!V2609:X2609,ESITI_QUESTIONARI!Z2609:AD2609,ESITI_QUESTIONARI!AF2609:AH2609,ESITI_QUESTIONARI!AJ2609:AL2609,ESITI_QUESTIONARI!AN2609,ESITI_QUESTIONARI!AQ2609)))</f>
        <v/>
      </c>
    </row>
    <row r="2610" spans="1:8">
      <c r="A2610" t="str">
        <f>IF(ESITI_QUESTIONARI!A2610="","",TRIM(ESITI_QUESTIONARI!A2610))</f>
        <v/>
      </c>
      <c r="B2610" t="str">
        <f t="shared" si="41"/>
        <v/>
      </c>
      <c r="C2610" t="str">
        <f>IF(ESITI_QUESTIONARI!C2610="","",TRIM(ESITI_QUESTIONARI!C2610))</f>
        <v/>
      </c>
      <c r="D2610" t="str">
        <f>IFERROR(UPPER(TRIM(ESITI_QUESTIONARI!U2610)),"")</f>
        <v/>
      </c>
      <c r="E2610" t="str">
        <f>IFERROR(UPPER(TRIM(ESITI_QUESTIONARI!Y2610)),"")</f>
        <v/>
      </c>
      <c r="F2610" t="str">
        <f>IFERROR(UPPER(TRIM(ESITI_QUESTIONARI!AE2610)),"")</f>
        <v/>
      </c>
      <c r="G2610" t="str">
        <f>IFERROR(UPPER(TRIM(ESITI_QUESTIONARI!AI2610)),"")</f>
        <v/>
      </c>
      <c r="H2610" s="8" t="str">
        <f>IF(C2610="","",IF(ISERROR(AVERAGE(ESITI_QUESTIONARI!N2610:T2610,ESITI_QUESTIONARI!V2610:X2610,ESITI_QUESTIONARI!Z2610:AD2610,ESITI_QUESTIONARI!AF2610:AH2610,ESITI_QUESTIONARI!AJ2610:AL2610,ESITI_QUESTIONARI!AN2610,ESITI_QUESTIONARI!AQ2610)),"NON RISPONDE",AVERAGE(ESITI_QUESTIONARI!N2610:T2610,ESITI_QUESTIONARI!V2610:X2610,ESITI_QUESTIONARI!Z2610:AD2610,ESITI_QUESTIONARI!AF2610:AH2610,ESITI_QUESTIONARI!AJ2610:AL2610,ESITI_QUESTIONARI!AN2610,ESITI_QUESTIONARI!AQ2610)))</f>
        <v/>
      </c>
    </row>
    <row r="2611" spans="1:8">
      <c r="A2611" t="str">
        <f>IF(ESITI_QUESTIONARI!A2611="","",TRIM(ESITI_QUESTIONARI!A2611))</f>
        <v/>
      </c>
      <c r="B2611" t="str">
        <f t="shared" si="41"/>
        <v/>
      </c>
      <c r="C2611" t="str">
        <f>IF(ESITI_QUESTIONARI!C2611="","",TRIM(ESITI_QUESTIONARI!C2611))</f>
        <v/>
      </c>
      <c r="D2611" t="str">
        <f>IFERROR(UPPER(TRIM(ESITI_QUESTIONARI!U2611)),"")</f>
        <v/>
      </c>
      <c r="E2611" t="str">
        <f>IFERROR(UPPER(TRIM(ESITI_QUESTIONARI!Y2611)),"")</f>
        <v/>
      </c>
      <c r="F2611" t="str">
        <f>IFERROR(UPPER(TRIM(ESITI_QUESTIONARI!AE2611)),"")</f>
        <v/>
      </c>
      <c r="G2611" t="str">
        <f>IFERROR(UPPER(TRIM(ESITI_QUESTIONARI!AI2611)),"")</f>
        <v/>
      </c>
      <c r="H2611" s="8" t="str">
        <f>IF(C2611="","",IF(ISERROR(AVERAGE(ESITI_QUESTIONARI!N2611:T2611,ESITI_QUESTIONARI!V2611:X2611,ESITI_QUESTIONARI!Z2611:AD2611,ESITI_QUESTIONARI!AF2611:AH2611,ESITI_QUESTIONARI!AJ2611:AL2611,ESITI_QUESTIONARI!AN2611,ESITI_QUESTIONARI!AQ2611)),"NON RISPONDE",AVERAGE(ESITI_QUESTIONARI!N2611:T2611,ESITI_QUESTIONARI!V2611:X2611,ESITI_QUESTIONARI!Z2611:AD2611,ESITI_QUESTIONARI!AF2611:AH2611,ESITI_QUESTIONARI!AJ2611:AL2611,ESITI_QUESTIONARI!AN2611,ESITI_QUESTIONARI!AQ2611)))</f>
        <v/>
      </c>
    </row>
    <row r="2612" spans="1:8">
      <c r="A2612" t="str">
        <f>IF(ESITI_QUESTIONARI!A2612="","",TRIM(ESITI_QUESTIONARI!A2612))</f>
        <v/>
      </c>
      <c r="B2612" t="str">
        <f t="shared" si="41"/>
        <v/>
      </c>
      <c r="C2612" t="str">
        <f>IF(ESITI_QUESTIONARI!C2612="","",TRIM(ESITI_QUESTIONARI!C2612))</f>
        <v/>
      </c>
      <c r="D2612" t="str">
        <f>IFERROR(UPPER(TRIM(ESITI_QUESTIONARI!U2612)),"")</f>
        <v/>
      </c>
      <c r="E2612" t="str">
        <f>IFERROR(UPPER(TRIM(ESITI_QUESTIONARI!Y2612)),"")</f>
        <v/>
      </c>
      <c r="F2612" t="str">
        <f>IFERROR(UPPER(TRIM(ESITI_QUESTIONARI!AE2612)),"")</f>
        <v/>
      </c>
      <c r="G2612" t="str">
        <f>IFERROR(UPPER(TRIM(ESITI_QUESTIONARI!AI2612)),"")</f>
        <v/>
      </c>
      <c r="H2612" s="8" t="str">
        <f>IF(C2612="","",IF(ISERROR(AVERAGE(ESITI_QUESTIONARI!N2612:T2612,ESITI_QUESTIONARI!V2612:X2612,ESITI_QUESTIONARI!Z2612:AD2612,ESITI_QUESTIONARI!AF2612:AH2612,ESITI_QUESTIONARI!AJ2612:AL2612,ESITI_QUESTIONARI!AN2612,ESITI_QUESTIONARI!AQ2612)),"NON RISPONDE",AVERAGE(ESITI_QUESTIONARI!N2612:T2612,ESITI_QUESTIONARI!V2612:X2612,ESITI_QUESTIONARI!Z2612:AD2612,ESITI_QUESTIONARI!AF2612:AH2612,ESITI_QUESTIONARI!AJ2612:AL2612,ESITI_QUESTIONARI!AN2612,ESITI_QUESTIONARI!AQ2612)))</f>
        <v/>
      </c>
    </row>
    <row r="2613" spans="1:8">
      <c r="A2613" t="str">
        <f>IF(ESITI_QUESTIONARI!A2613="","",TRIM(ESITI_QUESTIONARI!A2613))</f>
        <v/>
      </c>
      <c r="B2613" t="str">
        <f t="shared" si="41"/>
        <v/>
      </c>
      <c r="C2613" t="str">
        <f>IF(ESITI_QUESTIONARI!C2613="","",TRIM(ESITI_QUESTIONARI!C2613))</f>
        <v/>
      </c>
      <c r="D2613" t="str">
        <f>IFERROR(UPPER(TRIM(ESITI_QUESTIONARI!U2613)),"")</f>
        <v/>
      </c>
      <c r="E2613" t="str">
        <f>IFERROR(UPPER(TRIM(ESITI_QUESTIONARI!Y2613)),"")</f>
        <v/>
      </c>
      <c r="F2613" t="str">
        <f>IFERROR(UPPER(TRIM(ESITI_QUESTIONARI!AE2613)),"")</f>
        <v/>
      </c>
      <c r="G2613" t="str">
        <f>IFERROR(UPPER(TRIM(ESITI_QUESTIONARI!AI2613)),"")</f>
        <v/>
      </c>
      <c r="H2613" s="8" t="str">
        <f>IF(C2613="","",IF(ISERROR(AVERAGE(ESITI_QUESTIONARI!N2613:T2613,ESITI_QUESTIONARI!V2613:X2613,ESITI_QUESTIONARI!Z2613:AD2613,ESITI_QUESTIONARI!AF2613:AH2613,ESITI_QUESTIONARI!AJ2613:AL2613,ESITI_QUESTIONARI!AN2613,ESITI_QUESTIONARI!AQ2613)),"NON RISPONDE",AVERAGE(ESITI_QUESTIONARI!N2613:T2613,ESITI_QUESTIONARI!V2613:X2613,ESITI_QUESTIONARI!Z2613:AD2613,ESITI_QUESTIONARI!AF2613:AH2613,ESITI_QUESTIONARI!AJ2613:AL2613,ESITI_QUESTIONARI!AN2613,ESITI_QUESTIONARI!AQ2613)))</f>
        <v/>
      </c>
    </row>
    <row r="2614" spans="1:8">
      <c r="A2614" t="str">
        <f>IF(ESITI_QUESTIONARI!A2614="","",TRIM(ESITI_QUESTIONARI!A2614))</f>
        <v/>
      </c>
      <c r="B2614" t="str">
        <f t="shared" si="41"/>
        <v/>
      </c>
      <c r="C2614" t="str">
        <f>IF(ESITI_QUESTIONARI!C2614="","",TRIM(ESITI_QUESTIONARI!C2614))</f>
        <v/>
      </c>
      <c r="D2614" t="str">
        <f>IFERROR(UPPER(TRIM(ESITI_QUESTIONARI!U2614)),"")</f>
        <v/>
      </c>
      <c r="E2614" t="str">
        <f>IFERROR(UPPER(TRIM(ESITI_QUESTIONARI!Y2614)),"")</f>
        <v/>
      </c>
      <c r="F2614" t="str">
        <f>IFERROR(UPPER(TRIM(ESITI_QUESTIONARI!AE2614)),"")</f>
        <v/>
      </c>
      <c r="G2614" t="str">
        <f>IFERROR(UPPER(TRIM(ESITI_QUESTIONARI!AI2614)),"")</f>
        <v/>
      </c>
      <c r="H2614" s="8" t="str">
        <f>IF(C2614="","",IF(ISERROR(AVERAGE(ESITI_QUESTIONARI!N2614:T2614,ESITI_QUESTIONARI!V2614:X2614,ESITI_QUESTIONARI!Z2614:AD2614,ESITI_QUESTIONARI!AF2614:AH2614,ESITI_QUESTIONARI!AJ2614:AL2614,ESITI_QUESTIONARI!AN2614,ESITI_QUESTIONARI!AQ2614)),"NON RISPONDE",AVERAGE(ESITI_QUESTIONARI!N2614:T2614,ESITI_QUESTIONARI!V2614:X2614,ESITI_QUESTIONARI!Z2614:AD2614,ESITI_QUESTIONARI!AF2614:AH2614,ESITI_QUESTIONARI!AJ2614:AL2614,ESITI_QUESTIONARI!AN2614,ESITI_QUESTIONARI!AQ2614)))</f>
        <v/>
      </c>
    </row>
    <row r="2615" spans="1:8">
      <c r="A2615" t="str">
        <f>IF(ESITI_QUESTIONARI!A2615="","",TRIM(ESITI_QUESTIONARI!A2615))</f>
        <v/>
      </c>
      <c r="B2615" t="str">
        <f t="shared" si="41"/>
        <v/>
      </c>
      <c r="C2615" t="str">
        <f>IF(ESITI_QUESTIONARI!C2615="","",TRIM(ESITI_QUESTIONARI!C2615))</f>
        <v/>
      </c>
      <c r="D2615" t="str">
        <f>IFERROR(UPPER(TRIM(ESITI_QUESTIONARI!U2615)),"")</f>
        <v/>
      </c>
      <c r="E2615" t="str">
        <f>IFERROR(UPPER(TRIM(ESITI_QUESTIONARI!Y2615)),"")</f>
        <v/>
      </c>
      <c r="F2615" t="str">
        <f>IFERROR(UPPER(TRIM(ESITI_QUESTIONARI!AE2615)),"")</f>
        <v/>
      </c>
      <c r="G2615" t="str">
        <f>IFERROR(UPPER(TRIM(ESITI_QUESTIONARI!AI2615)),"")</f>
        <v/>
      </c>
      <c r="H2615" s="8" t="str">
        <f>IF(C2615="","",IF(ISERROR(AVERAGE(ESITI_QUESTIONARI!N2615:T2615,ESITI_QUESTIONARI!V2615:X2615,ESITI_QUESTIONARI!Z2615:AD2615,ESITI_QUESTIONARI!AF2615:AH2615,ESITI_QUESTIONARI!AJ2615:AL2615,ESITI_QUESTIONARI!AN2615,ESITI_QUESTIONARI!AQ2615)),"NON RISPONDE",AVERAGE(ESITI_QUESTIONARI!N2615:T2615,ESITI_QUESTIONARI!V2615:X2615,ESITI_QUESTIONARI!Z2615:AD2615,ESITI_QUESTIONARI!AF2615:AH2615,ESITI_QUESTIONARI!AJ2615:AL2615,ESITI_QUESTIONARI!AN2615,ESITI_QUESTIONARI!AQ2615)))</f>
        <v/>
      </c>
    </row>
    <row r="2616" spans="1:8">
      <c r="A2616" t="str">
        <f>IF(ESITI_QUESTIONARI!A2616="","",TRIM(ESITI_QUESTIONARI!A2616))</f>
        <v/>
      </c>
      <c r="B2616" t="str">
        <f t="shared" si="41"/>
        <v/>
      </c>
      <c r="C2616" t="str">
        <f>IF(ESITI_QUESTIONARI!C2616="","",TRIM(ESITI_QUESTIONARI!C2616))</f>
        <v/>
      </c>
      <c r="D2616" t="str">
        <f>IFERROR(UPPER(TRIM(ESITI_QUESTIONARI!U2616)),"")</f>
        <v/>
      </c>
      <c r="E2616" t="str">
        <f>IFERROR(UPPER(TRIM(ESITI_QUESTIONARI!Y2616)),"")</f>
        <v/>
      </c>
      <c r="F2616" t="str">
        <f>IFERROR(UPPER(TRIM(ESITI_QUESTIONARI!AE2616)),"")</f>
        <v/>
      </c>
      <c r="G2616" t="str">
        <f>IFERROR(UPPER(TRIM(ESITI_QUESTIONARI!AI2616)),"")</f>
        <v/>
      </c>
      <c r="H2616" s="8" t="str">
        <f>IF(C2616="","",IF(ISERROR(AVERAGE(ESITI_QUESTIONARI!N2616:T2616,ESITI_QUESTIONARI!V2616:X2616,ESITI_QUESTIONARI!Z2616:AD2616,ESITI_QUESTIONARI!AF2616:AH2616,ESITI_QUESTIONARI!AJ2616:AL2616,ESITI_QUESTIONARI!AN2616,ESITI_QUESTIONARI!AQ2616)),"NON RISPONDE",AVERAGE(ESITI_QUESTIONARI!N2616:T2616,ESITI_QUESTIONARI!V2616:X2616,ESITI_QUESTIONARI!Z2616:AD2616,ESITI_QUESTIONARI!AF2616:AH2616,ESITI_QUESTIONARI!AJ2616:AL2616,ESITI_QUESTIONARI!AN2616,ESITI_QUESTIONARI!AQ2616)))</f>
        <v/>
      </c>
    </row>
    <row r="2617" spans="1:8">
      <c r="A2617" t="str">
        <f>IF(ESITI_QUESTIONARI!A2617="","",TRIM(ESITI_QUESTIONARI!A2617))</f>
        <v/>
      </c>
      <c r="B2617" t="str">
        <f t="shared" si="41"/>
        <v/>
      </c>
      <c r="C2617" t="str">
        <f>IF(ESITI_QUESTIONARI!C2617="","",TRIM(ESITI_QUESTIONARI!C2617))</f>
        <v/>
      </c>
      <c r="D2617" t="str">
        <f>IFERROR(UPPER(TRIM(ESITI_QUESTIONARI!U2617)),"")</f>
        <v/>
      </c>
      <c r="E2617" t="str">
        <f>IFERROR(UPPER(TRIM(ESITI_QUESTIONARI!Y2617)),"")</f>
        <v/>
      </c>
      <c r="F2617" t="str">
        <f>IFERROR(UPPER(TRIM(ESITI_QUESTIONARI!AE2617)),"")</f>
        <v/>
      </c>
      <c r="G2617" t="str">
        <f>IFERROR(UPPER(TRIM(ESITI_QUESTIONARI!AI2617)),"")</f>
        <v/>
      </c>
      <c r="H2617" s="8" t="str">
        <f>IF(C2617="","",IF(ISERROR(AVERAGE(ESITI_QUESTIONARI!N2617:T2617,ESITI_QUESTIONARI!V2617:X2617,ESITI_QUESTIONARI!Z2617:AD2617,ESITI_QUESTIONARI!AF2617:AH2617,ESITI_QUESTIONARI!AJ2617:AL2617,ESITI_QUESTIONARI!AN2617,ESITI_QUESTIONARI!AQ2617)),"NON RISPONDE",AVERAGE(ESITI_QUESTIONARI!N2617:T2617,ESITI_QUESTIONARI!V2617:X2617,ESITI_QUESTIONARI!Z2617:AD2617,ESITI_QUESTIONARI!AF2617:AH2617,ESITI_QUESTIONARI!AJ2617:AL2617,ESITI_QUESTIONARI!AN2617,ESITI_QUESTIONARI!AQ2617)))</f>
        <v/>
      </c>
    </row>
    <row r="2618" spans="1:8">
      <c r="A2618" t="str">
        <f>IF(ESITI_QUESTIONARI!A2618="","",TRIM(ESITI_QUESTIONARI!A2618))</f>
        <v/>
      </c>
      <c r="B2618" t="str">
        <f t="shared" si="41"/>
        <v/>
      </c>
      <c r="C2618" t="str">
        <f>IF(ESITI_QUESTIONARI!C2618="","",TRIM(ESITI_QUESTIONARI!C2618))</f>
        <v/>
      </c>
      <c r="D2618" t="str">
        <f>IFERROR(UPPER(TRIM(ESITI_QUESTIONARI!U2618)),"")</f>
        <v/>
      </c>
      <c r="E2618" t="str">
        <f>IFERROR(UPPER(TRIM(ESITI_QUESTIONARI!Y2618)),"")</f>
        <v/>
      </c>
      <c r="F2618" t="str">
        <f>IFERROR(UPPER(TRIM(ESITI_QUESTIONARI!AE2618)),"")</f>
        <v/>
      </c>
      <c r="G2618" t="str">
        <f>IFERROR(UPPER(TRIM(ESITI_QUESTIONARI!AI2618)),"")</f>
        <v/>
      </c>
      <c r="H2618" s="8" t="str">
        <f>IF(C2618="","",IF(ISERROR(AVERAGE(ESITI_QUESTIONARI!N2618:T2618,ESITI_QUESTIONARI!V2618:X2618,ESITI_QUESTIONARI!Z2618:AD2618,ESITI_QUESTIONARI!AF2618:AH2618,ESITI_QUESTIONARI!AJ2618:AL2618,ESITI_QUESTIONARI!AN2618,ESITI_QUESTIONARI!AQ2618)),"NON RISPONDE",AVERAGE(ESITI_QUESTIONARI!N2618:T2618,ESITI_QUESTIONARI!V2618:X2618,ESITI_QUESTIONARI!Z2618:AD2618,ESITI_QUESTIONARI!AF2618:AH2618,ESITI_QUESTIONARI!AJ2618:AL2618,ESITI_QUESTIONARI!AN2618,ESITI_QUESTIONARI!AQ2618)))</f>
        <v/>
      </c>
    </row>
    <row r="2619" spans="1:8">
      <c r="A2619" t="str">
        <f>IF(ESITI_QUESTIONARI!A2619="","",TRIM(ESITI_QUESTIONARI!A2619))</f>
        <v/>
      </c>
      <c r="B2619" t="str">
        <f t="shared" si="41"/>
        <v/>
      </c>
      <c r="C2619" t="str">
        <f>IF(ESITI_QUESTIONARI!C2619="","",TRIM(ESITI_QUESTIONARI!C2619))</f>
        <v/>
      </c>
      <c r="D2619" t="str">
        <f>IFERROR(UPPER(TRIM(ESITI_QUESTIONARI!U2619)),"")</f>
        <v/>
      </c>
      <c r="E2619" t="str">
        <f>IFERROR(UPPER(TRIM(ESITI_QUESTIONARI!Y2619)),"")</f>
        <v/>
      </c>
      <c r="F2619" t="str">
        <f>IFERROR(UPPER(TRIM(ESITI_QUESTIONARI!AE2619)),"")</f>
        <v/>
      </c>
      <c r="G2619" t="str">
        <f>IFERROR(UPPER(TRIM(ESITI_QUESTIONARI!AI2619)),"")</f>
        <v/>
      </c>
      <c r="H2619" s="8" t="str">
        <f>IF(C2619="","",IF(ISERROR(AVERAGE(ESITI_QUESTIONARI!N2619:T2619,ESITI_QUESTIONARI!V2619:X2619,ESITI_QUESTIONARI!Z2619:AD2619,ESITI_QUESTIONARI!AF2619:AH2619,ESITI_QUESTIONARI!AJ2619:AL2619,ESITI_QUESTIONARI!AN2619,ESITI_QUESTIONARI!AQ2619)),"NON RISPONDE",AVERAGE(ESITI_QUESTIONARI!N2619:T2619,ESITI_QUESTIONARI!V2619:X2619,ESITI_QUESTIONARI!Z2619:AD2619,ESITI_QUESTIONARI!AF2619:AH2619,ESITI_QUESTIONARI!AJ2619:AL2619,ESITI_QUESTIONARI!AN2619,ESITI_QUESTIONARI!AQ2619)))</f>
        <v/>
      </c>
    </row>
    <row r="2620" spans="1:8">
      <c r="A2620" t="str">
        <f>IF(ESITI_QUESTIONARI!A2620="","",TRIM(ESITI_QUESTIONARI!A2620))</f>
        <v/>
      </c>
      <c r="B2620" t="str">
        <f t="shared" si="41"/>
        <v/>
      </c>
      <c r="C2620" t="str">
        <f>IF(ESITI_QUESTIONARI!C2620="","",TRIM(ESITI_QUESTIONARI!C2620))</f>
        <v/>
      </c>
      <c r="D2620" t="str">
        <f>IFERROR(UPPER(TRIM(ESITI_QUESTIONARI!U2620)),"")</f>
        <v/>
      </c>
      <c r="E2620" t="str">
        <f>IFERROR(UPPER(TRIM(ESITI_QUESTIONARI!Y2620)),"")</f>
        <v/>
      </c>
      <c r="F2620" t="str">
        <f>IFERROR(UPPER(TRIM(ESITI_QUESTIONARI!AE2620)),"")</f>
        <v/>
      </c>
      <c r="G2620" t="str">
        <f>IFERROR(UPPER(TRIM(ESITI_QUESTIONARI!AI2620)),"")</f>
        <v/>
      </c>
      <c r="H2620" s="8" t="str">
        <f>IF(C2620="","",IF(ISERROR(AVERAGE(ESITI_QUESTIONARI!N2620:T2620,ESITI_QUESTIONARI!V2620:X2620,ESITI_QUESTIONARI!Z2620:AD2620,ESITI_QUESTIONARI!AF2620:AH2620,ESITI_QUESTIONARI!AJ2620:AL2620,ESITI_QUESTIONARI!AN2620,ESITI_QUESTIONARI!AQ2620)),"NON RISPONDE",AVERAGE(ESITI_QUESTIONARI!N2620:T2620,ESITI_QUESTIONARI!V2620:X2620,ESITI_QUESTIONARI!Z2620:AD2620,ESITI_QUESTIONARI!AF2620:AH2620,ESITI_QUESTIONARI!AJ2620:AL2620,ESITI_QUESTIONARI!AN2620,ESITI_QUESTIONARI!AQ2620)))</f>
        <v/>
      </c>
    </row>
    <row r="2621" spans="1:8">
      <c r="A2621" t="str">
        <f>IF(ESITI_QUESTIONARI!A2621="","",TRIM(ESITI_QUESTIONARI!A2621))</f>
        <v/>
      </c>
      <c r="B2621" t="str">
        <f t="shared" si="41"/>
        <v/>
      </c>
      <c r="C2621" t="str">
        <f>IF(ESITI_QUESTIONARI!C2621="","",TRIM(ESITI_QUESTIONARI!C2621))</f>
        <v/>
      </c>
      <c r="D2621" t="str">
        <f>IFERROR(UPPER(TRIM(ESITI_QUESTIONARI!U2621)),"")</f>
        <v/>
      </c>
      <c r="E2621" t="str">
        <f>IFERROR(UPPER(TRIM(ESITI_QUESTIONARI!Y2621)),"")</f>
        <v/>
      </c>
      <c r="F2621" t="str">
        <f>IFERROR(UPPER(TRIM(ESITI_QUESTIONARI!AE2621)),"")</f>
        <v/>
      </c>
      <c r="G2621" t="str">
        <f>IFERROR(UPPER(TRIM(ESITI_QUESTIONARI!AI2621)),"")</f>
        <v/>
      </c>
      <c r="H2621" s="8" t="str">
        <f>IF(C2621="","",IF(ISERROR(AVERAGE(ESITI_QUESTIONARI!N2621:T2621,ESITI_QUESTIONARI!V2621:X2621,ESITI_QUESTIONARI!Z2621:AD2621,ESITI_QUESTIONARI!AF2621:AH2621,ESITI_QUESTIONARI!AJ2621:AL2621,ESITI_QUESTIONARI!AN2621,ESITI_QUESTIONARI!AQ2621)),"NON RISPONDE",AVERAGE(ESITI_QUESTIONARI!N2621:T2621,ESITI_QUESTIONARI!V2621:X2621,ESITI_QUESTIONARI!Z2621:AD2621,ESITI_QUESTIONARI!AF2621:AH2621,ESITI_QUESTIONARI!AJ2621:AL2621,ESITI_QUESTIONARI!AN2621,ESITI_QUESTIONARI!AQ2621)))</f>
        <v/>
      </c>
    </row>
    <row r="2622" spans="1:8">
      <c r="A2622" t="str">
        <f>IF(ESITI_QUESTIONARI!A2622="","",TRIM(ESITI_QUESTIONARI!A2622))</f>
        <v/>
      </c>
      <c r="B2622" t="str">
        <f t="shared" si="41"/>
        <v/>
      </c>
      <c r="C2622" t="str">
        <f>IF(ESITI_QUESTIONARI!C2622="","",TRIM(ESITI_QUESTIONARI!C2622))</f>
        <v/>
      </c>
      <c r="D2622" t="str">
        <f>IFERROR(UPPER(TRIM(ESITI_QUESTIONARI!U2622)),"")</f>
        <v/>
      </c>
      <c r="E2622" t="str">
        <f>IFERROR(UPPER(TRIM(ESITI_QUESTIONARI!Y2622)),"")</f>
        <v/>
      </c>
      <c r="F2622" t="str">
        <f>IFERROR(UPPER(TRIM(ESITI_QUESTIONARI!AE2622)),"")</f>
        <v/>
      </c>
      <c r="G2622" t="str">
        <f>IFERROR(UPPER(TRIM(ESITI_QUESTIONARI!AI2622)),"")</f>
        <v/>
      </c>
      <c r="H2622" s="8" t="str">
        <f>IF(C2622="","",IF(ISERROR(AVERAGE(ESITI_QUESTIONARI!N2622:T2622,ESITI_QUESTIONARI!V2622:X2622,ESITI_QUESTIONARI!Z2622:AD2622,ESITI_QUESTIONARI!AF2622:AH2622,ESITI_QUESTIONARI!AJ2622:AL2622,ESITI_QUESTIONARI!AN2622,ESITI_QUESTIONARI!AQ2622)),"NON RISPONDE",AVERAGE(ESITI_QUESTIONARI!N2622:T2622,ESITI_QUESTIONARI!V2622:X2622,ESITI_QUESTIONARI!Z2622:AD2622,ESITI_QUESTIONARI!AF2622:AH2622,ESITI_QUESTIONARI!AJ2622:AL2622,ESITI_QUESTIONARI!AN2622,ESITI_QUESTIONARI!AQ2622)))</f>
        <v/>
      </c>
    </row>
    <row r="2623" spans="1:8">
      <c r="A2623" t="str">
        <f>IF(ESITI_QUESTIONARI!A2623="","",TRIM(ESITI_QUESTIONARI!A2623))</f>
        <v/>
      </c>
      <c r="B2623" t="str">
        <f t="shared" si="41"/>
        <v/>
      </c>
      <c r="C2623" t="str">
        <f>IF(ESITI_QUESTIONARI!C2623="","",TRIM(ESITI_QUESTIONARI!C2623))</f>
        <v/>
      </c>
      <c r="D2623" t="str">
        <f>IFERROR(UPPER(TRIM(ESITI_QUESTIONARI!U2623)),"")</f>
        <v/>
      </c>
      <c r="E2623" t="str">
        <f>IFERROR(UPPER(TRIM(ESITI_QUESTIONARI!Y2623)),"")</f>
        <v/>
      </c>
      <c r="F2623" t="str">
        <f>IFERROR(UPPER(TRIM(ESITI_QUESTIONARI!AE2623)),"")</f>
        <v/>
      </c>
      <c r="G2623" t="str">
        <f>IFERROR(UPPER(TRIM(ESITI_QUESTIONARI!AI2623)),"")</f>
        <v/>
      </c>
      <c r="H2623" s="8" t="str">
        <f>IF(C2623="","",IF(ISERROR(AVERAGE(ESITI_QUESTIONARI!N2623:T2623,ESITI_QUESTIONARI!V2623:X2623,ESITI_QUESTIONARI!Z2623:AD2623,ESITI_QUESTIONARI!AF2623:AH2623,ESITI_QUESTIONARI!AJ2623:AL2623,ESITI_QUESTIONARI!AN2623,ESITI_QUESTIONARI!AQ2623)),"NON RISPONDE",AVERAGE(ESITI_QUESTIONARI!N2623:T2623,ESITI_QUESTIONARI!V2623:X2623,ESITI_QUESTIONARI!Z2623:AD2623,ESITI_QUESTIONARI!AF2623:AH2623,ESITI_QUESTIONARI!AJ2623:AL2623,ESITI_QUESTIONARI!AN2623,ESITI_QUESTIONARI!AQ2623)))</f>
        <v/>
      </c>
    </row>
    <row r="2624" spans="1:8">
      <c r="A2624" t="str">
        <f>IF(ESITI_QUESTIONARI!A2624="","",TRIM(ESITI_QUESTIONARI!A2624))</f>
        <v/>
      </c>
      <c r="B2624" t="str">
        <f t="shared" si="41"/>
        <v/>
      </c>
      <c r="C2624" t="str">
        <f>IF(ESITI_QUESTIONARI!C2624="","",TRIM(ESITI_QUESTIONARI!C2624))</f>
        <v/>
      </c>
      <c r="D2624" t="str">
        <f>IFERROR(UPPER(TRIM(ESITI_QUESTIONARI!U2624)),"")</f>
        <v/>
      </c>
      <c r="E2624" t="str">
        <f>IFERROR(UPPER(TRIM(ESITI_QUESTIONARI!Y2624)),"")</f>
        <v/>
      </c>
      <c r="F2624" t="str">
        <f>IFERROR(UPPER(TRIM(ESITI_QUESTIONARI!AE2624)),"")</f>
        <v/>
      </c>
      <c r="G2624" t="str">
        <f>IFERROR(UPPER(TRIM(ESITI_QUESTIONARI!AI2624)),"")</f>
        <v/>
      </c>
      <c r="H2624" s="8" t="str">
        <f>IF(C2624="","",IF(ISERROR(AVERAGE(ESITI_QUESTIONARI!N2624:T2624,ESITI_QUESTIONARI!V2624:X2624,ESITI_QUESTIONARI!Z2624:AD2624,ESITI_QUESTIONARI!AF2624:AH2624,ESITI_QUESTIONARI!AJ2624:AL2624,ESITI_QUESTIONARI!AN2624,ESITI_QUESTIONARI!AQ2624)),"NON RISPONDE",AVERAGE(ESITI_QUESTIONARI!N2624:T2624,ESITI_QUESTIONARI!V2624:X2624,ESITI_QUESTIONARI!Z2624:AD2624,ESITI_QUESTIONARI!AF2624:AH2624,ESITI_QUESTIONARI!AJ2624:AL2624,ESITI_QUESTIONARI!AN2624,ESITI_QUESTIONARI!AQ2624)))</f>
        <v/>
      </c>
    </row>
    <row r="2625" spans="1:8">
      <c r="A2625" t="str">
        <f>IF(ESITI_QUESTIONARI!A2625="","",TRIM(ESITI_QUESTIONARI!A2625))</f>
        <v/>
      </c>
      <c r="B2625" t="str">
        <f t="shared" si="41"/>
        <v/>
      </c>
      <c r="C2625" t="str">
        <f>IF(ESITI_QUESTIONARI!C2625="","",TRIM(ESITI_QUESTIONARI!C2625))</f>
        <v/>
      </c>
      <c r="D2625" t="str">
        <f>IFERROR(UPPER(TRIM(ESITI_QUESTIONARI!U2625)),"")</f>
        <v/>
      </c>
      <c r="E2625" t="str">
        <f>IFERROR(UPPER(TRIM(ESITI_QUESTIONARI!Y2625)),"")</f>
        <v/>
      </c>
      <c r="F2625" t="str">
        <f>IFERROR(UPPER(TRIM(ESITI_QUESTIONARI!AE2625)),"")</f>
        <v/>
      </c>
      <c r="G2625" t="str">
        <f>IFERROR(UPPER(TRIM(ESITI_QUESTIONARI!AI2625)),"")</f>
        <v/>
      </c>
      <c r="H2625" s="8" t="str">
        <f>IF(C2625="","",IF(ISERROR(AVERAGE(ESITI_QUESTIONARI!N2625:T2625,ESITI_QUESTIONARI!V2625:X2625,ESITI_QUESTIONARI!Z2625:AD2625,ESITI_QUESTIONARI!AF2625:AH2625,ESITI_QUESTIONARI!AJ2625:AL2625,ESITI_QUESTIONARI!AN2625,ESITI_QUESTIONARI!AQ2625)),"NON RISPONDE",AVERAGE(ESITI_QUESTIONARI!N2625:T2625,ESITI_QUESTIONARI!V2625:X2625,ESITI_QUESTIONARI!Z2625:AD2625,ESITI_QUESTIONARI!AF2625:AH2625,ESITI_QUESTIONARI!AJ2625:AL2625,ESITI_QUESTIONARI!AN2625,ESITI_QUESTIONARI!AQ2625)))</f>
        <v/>
      </c>
    </row>
    <row r="2626" spans="1:8">
      <c r="A2626" t="str">
        <f>IF(ESITI_QUESTIONARI!A2626="","",TRIM(ESITI_QUESTIONARI!A2626))</f>
        <v/>
      </c>
      <c r="B2626" t="str">
        <f t="shared" si="41"/>
        <v/>
      </c>
      <c r="C2626" t="str">
        <f>IF(ESITI_QUESTIONARI!C2626="","",TRIM(ESITI_QUESTIONARI!C2626))</f>
        <v/>
      </c>
      <c r="D2626" t="str">
        <f>IFERROR(UPPER(TRIM(ESITI_QUESTIONARI!U2626)),"")</f>
        <v/>
      </c>
      <c r="E2626" t="str">
        <f>IFERROR(UPPER(TRIM(ESITI_QUESTIONARI!Y2626)),"")</f>
        <v/>
      </c>
      <c r="F2626" t="str">
        <f>IFERROR(UPPER(TRIM(ESITI_QUESTIONARI!AE2626)),"")</f>
        <v/>
      </c>
      <c r="G2626" t="str">
        <f>IFERROR(UPPER(TRIM(ESITI_QUESTIONARI!AI2626)),"")</f>
        <v/>
      </c>
      <c r="H2626" s="8" t="str">
        <f>IF(C2626="","",IF(ISERROR(AVERAGE(ESITI_QUESTIONARI!N2626:T2626,ESITI_QUESTIONARI!V2626:X2626,ESITI_QUESTIONARI!Z2626:AD2626,ESITI_QUESTIONARI!AF2626:AH2626,ESITI_QUESTIONARI!AJ2626:AL2626,ESITI_QUESTIONARI!AN2626,ESITI_QUESTIONARI!AQ2626)),"NON RISPONDE",AVERAGE(ESITI_QUESTIONARI!N2626:T2626,ESITI_QUESTIONARI!V2626:X2626,ESITI_QUESTIONARI!Z2626:AD2626,ESITI_QUESTIONARI!AF2626:AH2626,ESITI_QUESTIONARI!AJ2626:AL2626,ESITI_QUESTIONARI!AN2626,ESITI_QUESTIONARI!AQ2626)))</f>
        <v/>
      </c>
    </row>
    <row r="2627" spans="1:8">
      <c r="A2627" t="str">
        <f>IF(ESITI_QUESTIONARI!A2627="","",TRIM(ESITI_QUESTIONARI!A2627))</f>
        <v/>
      </c>
      <c r="B2627" t="str">
        <f t="shared" ref="B2627:B2690" si="42">IF(C2627="","",C2627)</f>
        <v/>
      </c>
      <c r="C2627" t="str">
        <f>IF(ESITI_QUESTIONARI!C2627="","",TRIM(ESITI_QUESTIONARI!C2627))</f>
        <v/>
      </c>
      <c r="D2627" t="str">
        <f>IFERROR(UPPER(TRIM(ESITI_QUESTIONARI!U2627)),"")</f>
        <v/>
      </c>
      <c r="E2627" t="str">
        <f>IFERROR(UPPER(TRIM(ESITI_QUESTIONARI!Y2627)),"")</f>
        <v/>
      </c>
      <c r="F2627" t="str">
        <f>IFERROR(UPPER(TRIM(ESITI_QUESTIONARI!AE2627)),"")</f>
        <v/>
      </c>
      <c r="G2627" t="str">
        <f>IFERROR(UPPER(TRIM(ESITI_QUESTIONARI!AI2627)),"")</f>
        <v/>
      </c>
      <c r="H2627" s="8" t="str">
        <f>IF(C2627="","",IF(ISERROR(AVERAGE(ESITI_QUESTIONARI!N2627:T2627,ESITI_QUESTIONARI!V2627:X2627,ESITI_QUESTIONARI!Z2627:AD2627,ESITI_QUESTIONARI!AF2627:AH2627,ESITI_QUESTIONARI!AJ2627:AL2627,ESITI_QUESTIONARI!AN2627,ESITI_QUESTIONARI!AQ2627)),"NON RISPONDE",AVERAGE(ESITI_QUESTIONARI!N2627:T2627,ESITI_QUESTIONARI!V2627:X2627,ESITI_QUESTIONARI!Z2627:AD2627,ESITI_QUESTIONARI!AF2627:AH2627,ESITI_QUESTIONARI!AJ2627:AL2627,ESITI_QUESTIONARI!AN2627,ESITI_QUESTIONARI!AQ2627)))</f>
        <v/>
      </c>
    </row>
    <row r="2628" spans="1:8">
      <c r="A2628" t="str">
        <f>IF(ESITI_QUESTIONARI!A2628="","",TRIM(ESITI_QUESTIONARI!A2628))</f>
        <v/>
      </c>
      <c r="B2628" t="str">
        <f t="shared" si="42"/>
        <v/>
      </c>
      <c r="C2628" t="str">
        <f>IF(ESITI_QUESTIONARI!C2628="","",TRIM(ESITI_QUESTIONARI!C2628))</f>
        <v/>
      </c>
      <c r="D2628" t="str">
        <f>IFERROR(UPPER(TRIM(ESITI_QUESTIONARI!U2628)),"")</f>
        <v/>
      </c>
      <c r="E2628" t="str">
        <f>IFERROR(UPPER(TRIM(ESITI_QUESTIONARI!Y2628)),"")</f>
        <v/>
      </c>
      <c r="F2628" t="str">
        <f>IFERROR(UPPER(TRIM(ESITI_QUESTIONARI!AE2628)),"")</f>
        <v/>
      </c>
      <c r="G2628" t="str">
        <f>IFERROR(UPPER(TRIM(ESITI_QUESTIONARI!AI2628)),"")</f>
        <v/>
      </c>
      <c r="H2628" s="8" t="str">
        <f>IF(C2628="","",IF(ISERROR(AVERAGE(ESITI_QUESTIONARI!N2628:T2628,ESITI_QUESTIONARI!V2628:X2628,ESITI_QUESTIONARI!Z2628:AD2628,ESITI_QUESTIONARI!AF2628:AH2628,ESITI_QUESTIONARI!AJ2628:AL2628,ESITI_QUESTIONARI!AN2628,ESITI_QUESTIONARI!AQ2628)),"NON RISPONDE",AVERAGE(ESITI_QUESTIONARI!N2628:T2628,ESITI_QUESTIONARI!V2628:X2628,ESITI_QUESTIONARI!Z2628:AD2628,ESITI_QUESTIONARI!AF2628:AH2628,ESITI_QUESTIONARI!AJ2628:AL2628,ESITI_QUESTIONARI!AN2628,ESITI_QUESTIONARI!AQ2628)))</f>
        <v/>
      </c>
    </row>
    <row r="2629" spans="1:8">
      <c r="A2629" t="str">
        <f>IF(ESITI_QUESTIONARI!A2629="","",TRIM(ESITI_QUESTIONARI!A2629))</f>
        <v/>
      </c>
      <c r="B2629" t="str">
        <f t="shared" si="42"/>
        <v/>
      </c>
      <c r="C2629" t="str">
        <f>IF(ESITI_QUESTIONARI!C2629="","",TRIM(ESITI_QUESTIONARI!C2629))</f>
        <v/>
      </c>
      <c r="D2629" t="str">
        <f>IFERROR(UPPER(TRIM(ESITI_QUESTIONARI!U2629)),"")</f>
        <v/>
      </c>
      <c r="E2629" t="str">
        <f>IFERROR(UPPER(TRIM(ESITI_QUESTIONARI!Y2629)),"")</f>
        <v/>
      </c>
      <c r="F2629" t="str">
        <f>IFERROR(UPPER(TRIM(ESITI_QUESTIONARI!AE2629)),"")</f>
        <v/>
      </c>
      <c r="G2629" t="str">
        <f>IFERROR(UPPER(TRIM(ESITI_QUESTIONARI!AI2629)),"")</f>
        <v/>
      </c>
      <c r="H2629" s="8" t="str">
        <f>IF(C2629="","",IF(ISERROR(AVERAGE(ESITI_QUESTIONARI!N2629:T2629,ESITI_QUESTIONARI!V2629:X2629,ESITI_QUESTIONARI!Z2629:AD2629,ESITI_QUESTIONARI!AF2629:AH2629,ESITI_QUESTIONARI!AJ2629:AL2629,ESITI_QUESTIONARI!AN2629,ESITI_QUESTIONARI!AQ2629)),"NON RISPONDE",AVERAGE(ESITI_QUESTIONARI!N2629:T2629,ESITI_QUESTIONARI!V2629:X2629,ESITI_QUESTIONARI!Z2629:AD2629,ESITI_QUESTIONARI!AF2629:AH2629,ESITI_QUESTIONARI!AJ2629:AL2629,ESITI_QUESTIONARI!AN2629,ESITI_QUESTIONARI!AQ2629)))</f>
        <v/>
      </c>
    </row>
    <row r="2630" spans="1:8">
      <c r="A2630" t="str">
        <f>IF(ESITI_QUESTIONARI!A2630="","",TRIM(ESITI_QUESTIONARI!A2630))</f>
        <v/>
      </c>
      <c r="B2630" t="str">
        <f t="shared" si="42"/>
        <v/>
      </c>
      <c r="C2630" t="str">
        <f>IF(ESITI_QUESTIONARI!C2630="","",TRIM(ESITI_QUESTIONARI!C2630))</f>
        <v/>
      </c>
      <c r="D2630" t="str">
        <f>IFERROR(UPPER(TRIM(ESITI_QUESTIONARI!U2630)),"")</f>
        <v/>
      </c>
      <c r="E2630" t="str">
        <f>IFERROR(UPPER(TRIM(ESITI_QUESTIONARI!Y2630)),"")</f>
        <v/>
      </c>
      <c r="F2630" t="str">
        <f>IFERROR(UPPER(TRIM(ESITI_QUESTIONARI!AE2630)),"")</f>
        <v/>
      </c>
      <c r="G2630" t="str">
        <f>IFERROR(UPPER(TRIM(ESITI_QUESTIONARI!AI2630)),"")</f>
        <v/>
      </c>
      <c r="H2630" s="8" t="str">
        <f>IF(C2630="","",IF(ISERROR(AVERAGE(ESITI_QUESTIONARI!N2630:T2630,ESITI_QUESTIONARI!V2630:X2630,ESITI_QUESTIONARI!Z2630:AD2630,ESITI_QUESTIONARI!AF2630:AH2630,ESITI_QUESTIONARI!AJ2630:AL2630,ESITI_QUESTIONARI!AN2630,ESITI_QUESTIONARI!AQ2630)),"NON RISPONDE",AVERAGE(ESITI_QUESTIONARI!N2630:T2630,ESITI_QUESTIONARI!V2630:X2630,ESITI_QUESTIONARI!Z2630:AD2630,ESITI_QUESTIONARI!AF2630:AH2630,ESITI_QUESTIONARI!AJ2630:AL2630,ESITI_QUESTIONARI!AN2630,ESITI_QUESTIONARI!AQ2630)))</f>
        <v/>
      </c>
    </row>
    <row r="2631" spans="1:8">
      <c r="A2631" t="str">
        <f>IF(ESITI_QUESTIONARI!A2631="","",TRIM(ESITI_QUESTIONARI!A2631))</f>
        <v/>
      </c>
      <c r="B2631" t="str">
        <f t="shared" si="42"/>
        <v/>
      </c>
      <c r="C2631" t="str">
        <f>IF(ESITI_QUESTIONARI!C2631="","",TRIM(ESITI_QUESTIONARI!C2631))</f>
        <v/>
      </c>
      <c r="D2631" t="str">
        <f>IFERROR(UPPER(TRIM(ESITI_QUESTIONARI!U2631)),"")</f>
        <v/>
      </c>
      <c r="E2631" t="str">
        <f>IFERROR(UPPER(TRIM(ESITI_QUESTIONARI!Y2631)),"")</f>
        <v/>
      </c>
      <c r="F2631" t="str">
        <f>IFERROR(UPPER(TRIM(ESITI_QUESTIONARI!AE2631)),"")</f>
        <v/>
      </c>
      <c r="G2631" t="str">
        <f>IFERROR(UPPER(TRIM(ESITI_QUESTIONARI!AI2631)),"")</f>
        <v/>
      </c>
      <c r="H2631" s="8" t="str">
        <f>IF(C2631="","",IF(ISERROR(AVERAGE(ESITI_QUESTIONARI!N2631:T2631,ESITI_QUESTIONARI!V2631:X2631,ESITI_QUESTIONARI!Z2631:AD2631,ESITI_QUESTIONARI!AF2631:AH2631,ESITI_QUESTIONARI!AJ2631:AL2631,ESITI_QUESTIONARI!AN2631,ESITI_QUESTIONARI!AQ2631)),"NON RISPONDE",AVERAGE(ESITI_QUESTIONARI!N2631:T2631,ESITI_QUESTIONARI!V2631:X2631,ESITI_QUESTIONARI!Z2631:AD2631,ESITI_QUESTIONARI!AF2631:AH2631,ESITI_QUESTIONARI!AJ2631:AL2631,ESITI_QUESTIONARI!AN2631,ESITI_QUESTIONARI!AQ2631)))</f>
        <v/>
      </c>
    </row>
    <row r="2632" spans="1:8">
      <c r="A2632" t="str">
        <f>IF(ESITI_QUESTIONARI!A2632="","",TRIM(ESITI_QUESTIONARI!A2632))</f>
        <v/>
      </c>
      <c r="B2632" t="str">
        <f t="shared" si="42"/>
        <v/>
      </c>
      <c r="C2632" t="str">
        <f>IF(ESITI_QUESTIONARI!C2632="","",TRIM(ESITI_QUESTIONARI!C2632))</f>
        <v/>
      </c>
      <c r="D2632" t="str">
        <f>IFERROR(UPPER(TRIM(ESITI_QUESTIONARI!U2632)),"")</f>
        <v/>
      </c>
      <c r="E2632" t="str">
        <f>IFERROR(UPPER(TRIM(ESITI_QUESTIONARI!Y2632)),"")</f>
        <v/>
      </c>
      <c r="F2632" t="str">
        <f>IFERROR(UPPER(TRIM(ESITI_QUESTIONARI!AE2632)),"")</f>
        <v/>
      </c>
      <c r="G2632" t="str">
        <f>IFERROR(UPPER(TRIM(ESITI_QUESTIONARI!AI2632)),"")</f>
        <v/>
      </c>
      <c r="H2632" s="8" t="str">
        <f>IF(C2632="","",IF(ISERROR(AVERAGE(ESITI_QUESTIONARI!N2632:T2632,ESITI_QUESTIONARI!V2632:X2632,ESITI_QUESTIONARI!Z2632:AD2632,ESITI_QUESTIONARI!AF2632:AH2632,ESITI_QUESTIONARI!AJ2632:AL2632,ESITI_QUESTIONARI!AN2632,ESITI_QUESTIONARI!AQ2632)),"NON RISPONDE",AVERAGE(ESITI_QUESTIONARI!N2632:T2632,ESITI_QUESTIONARI!V2632:X2632,ESITI_QUESTIONARI!Z2632:AD2632,ESITI_QUESTIONARI!AF2632:AH2632,ESITI_QUESTIONARI!AJ2632:AL2632,ESITI_QUESTIONARI!AN2632,ESITI_QUESTIONARI!AQ2632)))</f>
        <v/>
      </c>
    </row>
    <row r="2633" spans="1:8">
      <c r="A2633" t="str">
        <f>IF(ESITI_QUESTIONARI!A2633="","",TRIM(ESITI_QUESTIONARI!A2633))</f>
        <v/>
      </c>
      <c r="B2633" t="str">
        <f t="shared" si="42"/>
        <v/>
      </c>
      <c r="C2633" t="str">
        <f>IF(ESITI_QUESTIONARI!C2633="","",TRIM(ESITI_QUESTIONARI!C2633))</f>
        <v/>
      </c>
      <c r="D2633" t="str">
        <f>IFERROR(UPPER(TRIM(ESITI_QUESTIONARI!U2633)),"")</f>
        <v/>
      </c>
      <c r="E2633" t="str">
        <f>IFERROR(UPPER(TRIM(ESITI_QUESTIONARI!Y2633)),"")</f>
        <v/>
      </c>
      <c r="F2633" t="str">
        <f>IFERROR(UPPER(TRIM(ESITI_QUESTIONARI!AE2633)),"")</f>
        <v/>
      </c>
      <c r="G2633" t="str">
        <f>IFERROR(UPPER(TRIM(ESITI_QUESTIONARI!AI2633)),"")</f>
        <v/>
      </c>
      <c r="H2633" s="8" t="str">
        <f>IF(C2633="","",IF(ISERROR(AVERAGE(ESITI_QUESTIONARI!N2633:T2633,ESITI_QUESTIONARI!V2633:X2633,ESITI_QUESTIONARI!Z2633:AD2633,ESITI_QUESTIONARI!AF2633:AH2633,ESITI_QUESTIONARI!AJ2633:AL2633,ESITI_QUESTIONARI!AN2633,ESITI_QUESTIONARI!AQ2633)),"NON RISPONDE",AVERAGE(ESITI_QUESTIONARI!N2633:T2633,ESITI_QUESTIONARI!V2633:X2633,ESITI_QUESTIONARI!Z2633:AD2633,ESITI_QUESTIONARI!AF2633:AH2633,ESITI_QUESTIONARI!AJ2633:AL2633,ESITI_QUESTIONARI!AN2633,ESITI_QUESTIONARI!AQ2633)))</f>
        <v/>
      </c>
    </row>
    <row r="2634" spans="1:8">
      <c r="A2634" t="str">
        <f>IF(ESITI_QUESTIONARI!A2634="","",TRIM(ESITI_QUESTIONARI!A2634))</f>
        <v/>
      </c>
      <c r="B2634" t="str">
        <f t="shared" si="42"/>
        <v/>
      </c>
      <c r="C2634" t="str">
        <f>IF(ESITI_QUESTIONARI!C2634="","",TRIM(ESITI_QUESTIONARI!C2634))</f>
        <v/>
      </c>
      <c r="D2634" t="str">
        <f>IFERROR(UPPER(TRIM(ESITI_QUESTIONARI!U2634)),"")</f>
        <v/>
      </c>
      <c r="E2634" t="str">
        <f>IFERROR(UPPER(TRIM(ESITI_QUESTIONARI!Y2634)),"")</f>
        <v/>
      </c>
      <c r="F2634" t="str">
        <f>IFERROR(UPPER(TRIM(ESITI_QUESTIONARI!AE2634)),"")</f>
        <v/>
      </c>
      <c r="G2634" t="str">
        <f>IFERROR(UPPER(TRIM(ESITI_QUESTIONARI!AI2634)),"")</f>
        <v/>
      </c>
      <c r="H2634" s="8" t="str">
        <f>IF(C2634="","",IF(ISERROR(AVERAGE(ESITI_QUESTIONARI!N2634:T2634,ESITI_QUESTIONARI!V2634:X2634,ESITI_QUESTIONARI!Z2634:AD2634,ESITI_QUESTIONARI!AF2634:AH2634,ESITI_QUESTIONARI!AJ2634:AL2634,ESITI_QUESTIONARI!AN2634,ESITI_QUESTIONARI!AQ2634)),"NON RISPONDE",AVERAGE(ESITI_QUESTIONARI!N2634:T2634,ESITI_QUESTIONARI!V2634:X2634,ESITI_QUESTIONARI!Z2634:AD2634,ESITI_QUESTIONARI!AF2634:AH2634,ESITI_QUESTIONARI!AJ2634:AL2634,ESITI_QUESTIONARI!AN2634,ESITI_QUESTIONARI!AQ2634)))</f>
        <v/>
      </c>
    </row>
    <row r="2635" spans="1:8">
      <c r="A2635" t="str">
        <f>IF(ESITI_QUESTIONARI!A2635="","",TRIM(ESITI_QUESTIONARI!A2635))</f>
        <v/>
      </c>
      <c r="B2635" t="str">
        <f t="shared" si="42"/>
        <v/>
      </c>
      <c r="C2635" t="str">
        <f>IF(ESITI_QUESTIONARI!C2635="","",TRIM(ESITI_QUESTIONARI!C2635))</f>
        <v/>
      </c>
      <c r="D2635" t="str">
        <f>IFERROR(UPPER(TRIM(ESITI_QUESTIONARI!U2635)),"")</f>
        <v/>
      </c>
      <c r="E2635" t="str">
        <f>IFERROR(UPPER(TRIM(ESITI_QUESTIONARI!Y2635)),"")</f>
        <v/>
      </c>
      <c r="F2635" t="str">
        <f>IFERROR(UPPER(TRIM(ESITI_QUESTIONARI!AE2635)),"")</f>
        <v/>
      </c>
      <c r="G2635" t="str">
        <f>IFERROR(UPPER(TRIM(ESITI_QUESTIONARI!AI2635)),"")</f>
        <v/>
      </c>
      <c r="H2635" s="8" t="str">
        <f>IF(C2635="","",IF(ISERROR(AVERAGE(ESITI_QUESTIONARI!N2635:T2635,ESITI_QUESTIONARI!V2635:X2635,ESITI_QUESTIONARI!Z2635:AD2635,ESITI_QUESTIONARI!AF2635:AH2635,ESITI_QUESTIONARI!AJ2635:AL2635,ESITI_QUESTIONARI!AN2635,ESITI_QUESTIONARI!AQ2635)),"NON RISPONDE",AVERAGE(ESITI_QUESTIONARI!N2635:T2635,ESITI_QUESTIONARI!V2635:X2635,ESITI_QUESTIONARI!Z2635:AD2635,ESITI_QUESTIONARI!AF2635:AH2635,ESITI_QUESTIONARI!AJ2635:AL2635,ESITI_QUESTIONARI!AN2635,ESITI_QUESTIONARI!AQ2635)))</f>
        <v/>
      </c>
    </row>
    <row r="2636" spans="1:8">
      <c r="A2636" t="str">
        <f>IF(ESITI_QUESTIONARI!A2636="","",TRIM(ESITI_QUESTIONARI!A2636))</f>
        <v/>
      </c>
      <c r="B2636" t="str">
        <f t="shared" si="42"/>
        <v/>
      </c>
      <c r="C2636" t="str">
        <f>IF(ESITI_QUESTIONARI!C2636="","",TRIM(ESITI_QUESTIONARI!C2636))</f>
        <v/>
      </c>
      <c r="D2636" t="str">
        <f>IFERROR(UPPER(TRIM(ESITI_QUESTIONARI!U2636)),"")</f>
        <v/>
      </c>
      <c r="E2636" t="str">
        <f>IFERROR(UPPER(TRIM(ESITI_QUESTIONARI!Y2636)),"")</f>
        <v/>
      </c>
      <c r="F2636" t="str">
        <f>IFERROR(UPPER(TRIM(ESITI_QUESTIONARI!AE2636)),"")</f>
        <v/>
      </c>
      <c r="G2636" t="str">
        <f>IFERROR(UPPER(TRIM(ESITI_QUESTIONARI!AI2636)),"")</f>
        <v/>
      </c>
      <c r="H2636" s="8" t="str">
        <f>IF(C2636="","",IF(ISERROR(AVERAGE(ESITI_QUESTIONARI!N2636:T2636,ESITI_QUESTIONARI!V2636:X2636,ESITI_QUESTIONARI!Z2636:AD2636,ESITI_QUESTIONARI!AF2636:AH2636,ESITI_QUESTIONARI!AJ2636:AL2636,ESITI_QUESTIONARI!AN2636,ESITI_QUESTIONARI!AQ2636)),"NON RISPONDE",AVERAGE(ESITI_QUESTIONARI!N2636:T2636,ESITI_QUESTIONARI!V2636:X2636,ESITI_QUESTIONARI!Z2636:AD2636,ESITI_QUESTIONARI!AF2636:AH2636,ESITI_QUESTIONARI!AJ2636:AL2636,ESITI_QUESTIONARI!AN2636,ESITI_QUESTIONARI!AQ2636)))</f>
        <v/>
      </c>
    </row>
    <row r="2637" spans="1:8">
      <c r="A2637" t="str">
        <f>IF(ESITI_QUESTIONARI!A2637="","",TRIM(ESITI_QUESTIONARI!A2637))</f>
        <v/>
      </c>
      <c r="B2637" t="str">
        <f t="shared" si="42"/>
        <v/>
      </c>
      <c r="C2637" t="str">
        <f>IF(ESITI_QUESTIONARI!C2637="","",TRIM(ESITI_QUESTIONARI!C2637))</f>
        <v/>
      </c>
      <c r="D2637" t="str">
        <f>IFERROR(UPPER(TRIM(ESITI_QUESTIONARI!U2637)),"")</f>
        <v/>
      </c>
      <c r="E2637" t="str">
        <f>IFERROR(UPPER(TRIM(ESITI_QUESTIONARI!Y2637)),"")</f>
        <v/>
      </c>
      <c r="F2637" t="str">
        <f>IFERROR(UPPER(TRIM(ESITI_QUESTIONARI!AE2637)),"")</f>
        <v/>
      </c>
      <c r="G2637" t="str">
        <f>IFERROR(UPPER(TRIM(ESITI_QUESTIONARI!AI2637)),"")</f>
        <v/>
      </c>
      <c r="H2637" s="8" t="str">
        <f>IF(C2637="","",IF(ISERROR(AVERAGE(ESITI_QUESTIONARI!N2637:T2637,ESITI_QUESTIONARI!V2637:X2637,ESITI_QUESTIONARI!Z2637:AD2637,ESITI_QUESTIONARI!AF2637:AH2637,ESITI_QUESTIONARI!AJ2637:AL2637,ESITI_QUESTIONARI!AN2637,ESITI_QUESTIONARI!AQ2637)),"NON RISPONDE",AVERAGE(ESITI_QUESTIONARI!N2637:T2637,ESITI_QUESTIONARI!V2637:X2637,ESITI_QUESTIONARI!Z2637:AD2637,ESITI_QUESTIONARI!AF2637:AH2637,ESITI_QUESTIONARI!AJ2637:AL2637,ESITI_QUESTIONARI!AN2637,ESITI_QUESTIONARI!AQ2637)))</f>
        <v/>
      </c>
    </row>
    <row r="2638" spans="1:8">
      <c r="A2638" t="str">
        <f>IF(ESITI_QUESTIONARI!A2638="","",TRIM(ESITI_QUESTIONARI!A2638))</f>
        <v/>
      </c>
      <c r="B2638" t="str">
        <f t="shared" si="42"/>
        <v/>
      </c>
      <c r="C2638" t="str">
        <f>IF(ESITI_QUESTIONARI!C2638="","",TRIM(ESITI_QUESTIONARI!C2638))</f>
        <v/>
      </c>
      <c r="D2638" t="str">
        <f>IFERROR(UPPER(TRIM(ESITI_QUESTIONARI!U2638)),"")</f>
        <v/>
      </c>
      <c r="E2638" t="str">
        <f>IFERROR(UPPER(TRIM(ESITI_QUESTIONARI!Y2638)),"")</f>
        <v/>
      </c>
      <c r="F2638" t="str">
        <f>IFERROR(UPPER(TRIM(ESITI_QUESTIONARI!AE2638)),"")</f>
        <v/>
      </c>
      <c r="G2638" t="str">
        <f>IFERROR(UPPER(TRIM(ESITI_QUESTIONARI!AI2638)),"")</f>
        <v/>
      </c>
      <c r="H2638" s="8" t="str">
        <f>IF(C2638="","",IF(ISERROR(AVERAGE(ESITI_QUESTIONARI!N2638:T2638,ESITI_QUESTIONARI!V2638:X2638,ESITI_QUESTIONARI!Z2638:AD2638,ESITI_QUESTIONARI!AF2638:AH2638,ESITI_QUESTIONARI!AJ2638:AL2638,ESITI_QUESTIONARI!AN2638,ESITI_QUESTIONARI!AQ2638)),"NON RISPONDE",AVERAGE(ESITI_QUESTIONARI!N2638:T2638,ESITI_QUESTIONARI!V2638:X2638,ESITI_QUESTIONARI!Z2638:AD2638,ESITI_QUESTIONARI!AF2638:AH2638,ESITI_QUESTIONARI!AJ2638:AL2638,ESITI_QUESTIONARI!AN2638,ESITI_QUESTIONARI!AQ2638)))</f>
        <v/>
      </c>
    </row>
    <row r="2639" spans="1:8">
      <c r="A2639" t="str">
        <f>IF(ESITI_QUESTIONARI!A2639="","",TRIM(ESITI_QUESTIONARI!A2639))</f>
        <v/>
      </c>
      <c r="B2639" t="str">
        <f t="shared" si="42"/>
        <v/>
      </c>
      <c r="C2639" t="str">
        <f>IF(ESITI_QUESTIONARI!C2639="","",TRIM(ESITI_QUESTIONARI!C2639))</f>
        <v/>
      </c>
      <c r="D2639" t="str">
        <f>IFERROR(UPPER(TRIM(ESITI_QUESTIONARI!U2639)),"")</f>
        <v/>
      </c>
      <c r="E2639" t="str">
        <f>IFERROR(UPPER(TRIM(ESITI_QUESTIONARI!Y2639)),"")</f>
        <v/>
      </c>
      <c r="F2639" t="str">
        <f>IFERROR(UPPER(TRIM(ESITI_QUESTIONARI!AE2639)),"")</f>
        <v/>
      </c>
      <c r="G2639" t="str">
        <f>IFERROR(UPPER(TRIM(ESITI_QUESTIONARI!AI2639)),"")</f>
        <v/>
      </c>
      <c r="H2639" s="8" t="str">
        <f>IF(C2639="","",IF(ISERROR(AVERAGE(ESITI_QUESTIONARI!N2639:T2639,ESITI_QUESTIONARI!V2639:X2639,ESITI_QUESTIONARI!Z2639:AD2639,ESITI_QUESTIONARI!AF2639:AH2639,ESITI_QUESTIONARI!AJ2639:AL2639,ESITI_QUESTIONARI!AN2639,ESITI_QUESTIONARI!AQ2639)),"NON RISPONDE",AVERAGE(ESITI_QUESTIONARI!N2639:T2639,ESITI_QUESTIONARI!V2639:X2639,ESITI_QUESTIONARI!Z2639:AD2639,ESITI_QUESTIONARI!AF2639:AH2639,ESITI_QUESTIONARI!AJ2639:AL2639,ESITI_QUESTIONARI!AN2639,ESITI_QUESTIONARI!AQ2639)))</f>
        <v/>
      </c>
    </row>
    <row r="2640" spans="1:8">
      <c r="A2640" t="str">
        <f>IF(ESITI_QUESTIONARI!A2640="","",TRIM(ESITI_QUESTIONARI!A2640))</f>
        <v/>
      </c>
      <c r="B2640" t="str">
        <f t="shared" si="42"/>
        <v/>
      </c>
      <c r="C2640" t="str">
        <f>IF(ESITI_QUESTIONARI!C2640="","",TRIM(ESITI_QUESTIONARI!C2640))</f>
        <v/>
      </c>
      <c r="D2640" t="str">
        <f>IFERROR(UPPER(TRIM(ESITI_QUESTIONARI!U2640)),"")</f>
        <v/>
      </c>
      <c r="E2640" t="str">
        <f>IFERROR(UPPER(TRIM(ESITI_QUESTIONARI!Y2640)),"")</f>
        <v/>
      </c>
      <c r="F2640" t="str">
        <f>IFERROR(UPPER(TRIM(ESITI_QUESTIONARI!AE2640)),"")</f>
        <v/>
      </c>
      <c r="G2640" t="str">
        <f>IFERROR(UPPER(TRIM(ESITI_QUESTIONARI!AI2640)),"")</f>
        <v/>
      </c>
      <c r="H2640" s="8" t="str">
        <f>IF(C2640="","",IF(ISERROR(AVERAGE(ESITI_QUESTIONARI!N2640:T2640,ESITI_QUESTIONARI!V2640:X2640,ESITI_QUESTIONARI!Z2640:AD2640,ESITI_QUESTIONARI!AF2640:AH2640,ESITI_QUESTIONARI!AJ2640:AL2640,ESITI_QUESTIONARI!AN2640,ESITI_QUESTIONARI!AQ2640)),"NON RISPONDE",AVERAGE(ESITI_QUESTIONARI!N2640:T2640,ESITI_QUESTIONARI!V2640:X2640,ESITI_QUESTIONARI!Z2640:AD2640,ESITI_QUESTIONARI!AF2640:AH2640,ESITI_QUESTIONARI!AJ2640:AL2640,ESITI_QUESTIONARI!AN2640,ESITI_QUESTIONARI!AQ2640)))</f>
        <v/>
      </c>
    </row>
    <row r="2641" spans="1:8">
      <c r="A2641" t="str">
        <f>IF(ESITI_QUESTIONARI!A2641="","",TRIM(ESITI_QUESTIONARI!A2641))</f>
        <v/>
      </c>
      <c r="B2641" t="str">
        <f t="shared" si="42"/>
        <v/>
      </c>
      <c r="C2641" t="str">
        <f>IF(ESITI_QUESTIONARI!C2641="","",TRIM(ESITI_QUESTIONARI!C2641))</f>
        <v/>
      </c>
      <c r="D2641" t="str">
        <f>IFERROR(UPPER(TRIM(ESITI_QUESTIONARI!U2641)),"")</f>
        <v/>
      </c>
      <c r="E2641" t="str">
        <f>IFERROR(UPPER(TRIM(ESITI_QUESTIONARI!Y2641)),"")</f>
        <v/>
      </c>
      <c r="F2641" t="str">
        <f>IFERROR(UPPER(TRIM(ESITI_QUESTIONARI!AE2641)),"")</f>
        <v/>
      </c>
      <c r="G2641" t="str">
        <f>IFERROR(UPPER(TRIM(ESITI_QUESTIONARI!AI2641)),"")</f>
        <v/>
      </c>
      <c r="H2641" s="8" t="str">
        <f>IF(C2641="","",IF(ISERROR(AVERAGE(ESITI_QUESTIONARI!N2641:T2641,ESITI_QUESTIONARI!V2641:X2641,ESITI_QUESTIONARI!Z2641:AD2641,ESITI_QUESTIONARI!AF2641:AH2641,ESITI_QUESTIONARI!AJ2641:AL2641,ESITI_QUESTIONARI!AN2641,ESITI_QUESTIONARI!AQ2641)),"NON RISPONDE",AVERAGE(ESITI_QUESTIONARI!N2641:T2641,ESITI_QUESTIONARI!V2641:X2641,ESITI_QUESTIONARI!Z2641:AD2641,ESITI_QUESTIONARI!AF2641:AH2641,ESITI_QUESTIONARI!AJ2641:AL2641,ESITI_QUESTIONARI!AN2641,ESITI_QUESTIONARI!AQ2641)))</f>
        <v/>
      </c>
    </row>
    <row r="2642" spans="1:8">
      <c r="A2642" t="str">
        <f>IF(ESITI_QUESTIONARI!A2642="","",TRIM(ESITI_QUESTIONARI!A2642))</f>
        <v/>
      </c>
      <c r="B2642" t="str">
        <f t="shared" si="42"/>
        <v/>
      </c>
      <c r="C2642" t="str">
        <f>IF(ESITI_QUESTIONARI!C2642="","",TRIM(ESITI_QUESTIONARI!C2642))</f>
        <v/>
      </c>
      <c r="D2642" t="str">
        <f>IFERROR(UPPER(TRIM(ESITI_QUESTIONARI!U2642)),"")</f>
        <v/>
      </c>
      <c r="E2642" t="str">
        <f>IFERROR(UPPER(TRIM(ESITI_QUESTIONARI!Y2642)),"")</f>
        <v/>
      </c>
      <c r="F2642" t="str">
        <f>IFERROR(UPPER(TRIM(ESITI_QUESTIONARI!AE2642)),"")</f>
        <v/>
      </c>
      <c r="G2642" t="str">
        <f>IFERROR(UPPER(TRIM(ESITI_QUESTIONARI!AI2642)),"")</f>
        <v/>
      </c>
      <c r="H2642" s="8" t="str">
        <f>IF(C2642="","",IF(ISERROR(AVERAGE(ESITI_QUESTIONARI!N2642:T2642,ESITI_QUESTIONARI!V2642:X2642,ESITI_QUESTIONARI!Z2642:AD2642,ESITI_QUESTIONARI!AF2642:AH2642,ESITI_QUESTIONARI!AJ2642:AL2642,ESITI_QUESTIONARI!AN2642,ESITI_QUESTIONARI!AQ2642)),"NON RISPONDE",AVERAGE(ESITI_QUESTIONARI!N2642:T2642,ESITI_QUESTIONARI!V2642:X2642,ESITI_QUESTIONARI!Z2642:AD2642,ESITI_QUESTIONARI!AF2642:AH2642,ESITI_QUESTIONARI!AJ2642:AL2642,ESITI_QUESTIONARI!AN2642,ESITI_QUESTIONARI!AQ2642)))</f>
        <v/>
      </c>
    </row>
    <row r="2643" spans="1:8">
      <c r="A2643" t="str">
        <f>IF(ESITI_QUESTIONARI!A2643="","",TRIM(ESITI_QUESTIONARI!A2643))</f>
        <v/>
      </c>
      <c r="B2643" t="str">
        <f t="shared" si="42"/>
        <v/>
      </c>
      <c r="C2643" t="str">
        <f>IF(ESITI_QUESTIONARI!C2643="","",TRIM(ESITI_QUESTIONARI!C2643))</f>
        <v/>
      </c>
      <c r="D2643" t="str">
        <f>IFERROR(UPPER(TRIM(ESITI_QUESTIONARI!U2643)),"")</f>
        <v/>
      </c>
      <c r="E2643" t="str">
        <f>IFERROR(UPPER(TRIM(ESITI_QUESTIONARI!Y2643)),"")</f>
        <v/>
      </c>
      <c r="F2643" t="str">
        <f>IFERROR(UPPER(TRIM(ESITI_QUESTIONARI!AE2643)),"")</f>
        <v/>
      </c>
      <c r="G2643" t="str">
        <f>IFERROR(UPPER(TRIM(ESITI_QUESTIONARI!AI2643)),"")</f>
        <v/>
      </c>
      <c r="H2643" s="8" t="str">
        <f>IF(C2643="","",IF(ISERROR(AVERAGE(ESITI_QUESTIONARI!N2643:T2643,ESITI_QUESTIONARI!V2643:X2643,ESITI_QUESTIONARI!Z2643:AD2643,ESITI_QUESTIONARI!AF2643:AH2643,ESITI_QUESTIONARI!AJ2643:AL2643,ESITI_QUESTIONARI!AN2643,ESITI_QUESTIONARI!AQ2643)),"NON RISPONDE",AVERAGE(ESITI_QUESTIONARI!N2643:T2643,ESITI_QUESTIONARI!V2643:X2643,ESITI_QUESTIONARI!Z2643:AD2643,ESITI_QUESTIONARI!AF2643:AH2643,ESITI_QUESTIONARI!AJ2643:AL2643,ESITI_QUESTIONARI!AN2643,ESITI_QUESTIONARI!AQ2643)))</f>
        <v/>
      </c>
    </row>
    <row r="2644" spans="1:8">
      <c r="A2644" t="str">
        <f>IF(ESITI_QUESTIONARI!A2644="","",TRIM(ESITI_QUESTIONARI!A2644))</f>
        <v/>
      </c>
      <c r="B2644" t="str">
        <f t="shared" si="42"/>
        <v/>
      </c>
      <c r="C2644" t="str">
        <f>IF(ESITI_QUESTIONARI!C2644="","",TRIM(ESITI_QUESTIONARI!C2644))</f>
        <v/>
      </c>
      <c r="D2644" t="str">
        <f>IFERROR(UPPER(TRIM(ESITI_QUESTIONARI!U2644)),"")</f>
        <v/>
      </c>
      <c r="E2644" t="str">
        <f>IFERROR(UPPER(TRIM(ESITI_QUESTIONARI!Y2644)),"")</f>
        <v/>
      </c>
      <c r="F2644" t="str">
        <f>IFERROR(UPPER(TRIM(ESITI_QUESTIONARI!AE2644)),"")</f>
        <v/>
      </c>
      <c r="G2644" t="str">
        <f>IFERROR(UPPER(TRIM(ESITI_QUESTIONARI!AI2644)),"")</f>
        <v/>
      </c>
      <c r="H2644" s="8" t="str">
        <f>IF(C2644="","",IF(ISERROR(AVERAGE(ESITI_QUESTIONARI!N2644:T2644,ESITI_QUESTIONARI!V2644:X2644,ESITI_QUESTIONARI!Z2644:AD2644,ESITI_QUESTIONARI!AF2644:AH2644,ESITI_QUESTIONARI!AJ2644:AL2644,ESITI_QUESTIONARI!AN2644,ESITI_QUESTIONARI!AQ2644)),"NON RISPONDE",AVERAGE(ESITI_QUESTIONARI!N2644:T2644,ESITI_QUESTIONARI!V2644:X2644,ESITI_QUESTIONARI!Z2644:AD2644,ESITI_QUESTIONARI!AF2644:AH2644,ESITI_QUESTIONARI!AJ2644:AL2644,ESITI_QUESTIONARI!AN2644,ESITI_QUESTIONARI!AQ2644)))</f>
        <v/>
      </c>
    </row>
    <row r="2645" spans="1:8">
      <c r="A2645" t="str">
        <f>IF(ESITI_QUESTIONARI!A2645="","",TRIM(ESITI_QUESTIONARI!A2645))</f>
        <v/>
      </c>
      <c r="B2645" t="str">
        <f t="shared" si="42"/>
        <v/>
      </c>
      <c r="C2645" t="str">
        <f>IF(ESITI_QUESTIONARI!C2645="","",TRIM(ESITI_QUESTIONARI!C2645))</f>
        <v/>
      </c>
      <c r="D2645" t="str">
        <f>IFERROR(UPPER(TRIM(ESITI_QUESTIONARI!U2645)),"")</f>
        <v/>
      </c>
      <c r="E2645" t="str">
        <f>IFERROR(UPPER(TRIM(ESITI_QUESTIONARI!Y2645)),"")</f>
        <v/>
      </c>
      <c r="F2645" t="str">
        <f>IFERROR(UPPER(TRIM(ESITI_QUESTIONARI!AE2645)),"")</f>
        <v/>
      </c>
      <c r="G2645" t="str">
        <f>IFERROR(UPPER(TRIM(ESITI_QUESTIONARI!AI2645)),"")</f>
        <v/>
      </c>
      <c r="H2645" s="8" t="str">
        <f>IF(C2645="","",IF(ISERROR(AVERAGE(ESITI_QUESTIONARI!N2645:T2645,ESITI_QUESTIONARI!V2645:X2645,ESITI_QUESTIONARI!Z2645:AD2645,ESITI_QUESTIONARI!AF2645:AH2645,ESITI_QUESTIONARI!AJ2645:AL2645,ESITI_QUESTIONARI!AN2645,ESITI_QUESTIONARI!AQ2645)),"NON RISPONDE",AVERAGE(ESITI_QUESTIONARI!N2645:T2645,ESITI_QUESTIONARI!V2645:X2645,ESITI_QUESTIONARI!Z2645:AD2645,ESITI_QUESTIONARI!AF2645:AH2645,ESITI_QUESTIONARI!AJ2645:AL2645,ESITI_QUESTIONARI!AN2645,ESITI_QUESTIONARI!AQ2645)))</f>
        <v/>
      </c>
    </row>
    <row r="2646" spans="1:8">
      <c r="A2646" t="str">
        <f>IF(ESITI_QUESTIONARI!A2646="","",TRIM(ESITI_QUESTIONARI!A2646))</f>
        <v/>
      </c>
      <c r="B2646" t="str">
        <f t="shared" si="42"/>
        <v/>
      </c>
      <c r="C2646" t="str">
        <f>IF(ESITI_QUESTIONARI!C2646="","",TRIM(ESITI_QUESTIONARI!C2646))</f>
        <v/>
      </c>
      <c r="D2646" t="str">
        <f>IFERROR(UPPER(TRIM(ESITI_QUESTIONARI!U2646)),"")</f>
        <v/>
      </c>
      <c r="E2646" t="str">
        <f>IFERROR(UPPER(TRIM(ESITI_QUESTIONARI!Y2646)),"")</f>
        <v/>
      </c>
      <c r="F2646" t="str">
        <f>IFERROR(UPPER(TRIM(ESITI_QUESTIONARI!AE2646)),"")</f>
        <v/>
      </c>
      <c r="G2646" t="str">
        <f>IFERROR(UPPER(TRIM(ESITI_QUESTIONARI!AI2646)),"")</f>
        <v/>
      </c>
      <c r="H2646" s="8" t="str">
        <f>IF(C2646="","",IF(ISERROR(AVERAGE(ESITI_QUESTIONARI!N2646:T2646,ESITI_QUESTIONARI!V2646:X2646,ESITI_QUESTIONARI!Z2646:AD2646,ESITI_QUESTIONARI!AF2646:AH2646,ESITI_QUESTIONARI!AJ2646:AL2646,ESITI_QUESTIONARI!AN2646,ESITI_QUESTIONARI!AQ2646)),"NON RISPONDE",AVERAGE(ESITI_QUESTIONARI!N2646:T2646,ESITI_QUESTIONARI!V2646:X2646,ESITI_QUESTIONARI!Z2646:AD2646,ESITI_QUESTIONARI!AF2646:AH2646,ESITI_QUESTIONARI!AJ2646:AL2646,ESITI_QUESTIONARI!AN2646,ESITI_QUESTIONARI!AQ2646)))</f>
        <v/>
      </c>
    </row>
    <row r="2647" spans="1:8">
      <c r="A2647" t="str">
        <f>IF(ESITI_QUESTIONARI!A2647="","",TRIM(ESITI_QUESTIONARI!A2647))</f>
        <v/>
      </c>
      <c r="B2647" t="str">
        <f t="shared" si="42"/>
        <v/>
      </c>
      <c r="C2647" t="str">
        <f>IF(ESITI_QUESTIONARI!C2647="","",TRIM(ESITI_QUESTIONARI!C2647))</f>
        <v/>
      </c>
      <c r="D2647" t="str">
        <f>IFERROR(UPPER(TRIM(ESITI_QUESTIONARI!U2647)),"")</f>
        <v/>
      </c>
      <c r="E2647" t="str">
        <f>IFERROR(UPPER(TRIM(ESITI_QUESTIONARI!Y2647)),"")</f>
        <v/>
      </c>
      <c r="F2647" t="str">
        <f>IFERROR(UPPER(TRIM(ESITI_QUESTIONARI!AE2647)),"")</f>
        <v/>
      </c>
      <c r="G2647" t="str">
        <f>IFERROR(UPPER(TRIM(ESITI_QUESTIONARI!AI2647)),"")</f>
        <v/>
      </c>
      <c r="H2647" s="8" t="str">
        <f>IF(C2647="","",IF(ISERROR(AVERAGE(ESITI_QUESTIONARI!N2647:T2647,ESITI_QUESTIONARI!V2647:X2647,ESITI_QUESTIONARI!Z2647:AD2647,ESITI_QUESTIONARI!AF2647:AH2647,ESITI_QUESTIONARI!AJ2647:AL2647,ESITI_QUESTIONARI!AN2647,ESITI_QUESTIONARI!AQ2647)),"NON RISPONDE",AVERAGE(ESITI_QUESTIONARI!N2647:T2647,ESITI_QUESTIONARI!V2647:X2647,ESITI_QUESTIONARI!Z2647:AD2647,ESITI_QUESTIONARI!AF2647:AH2647,ESITI_QUESTIONARI!AJ2647:AL2647,ESITI_QUESTIONARI!AN2647,ESITI_QUESTIONARI!AQ2647)))</f>
        <v/>
      </c>
    </row>
    <row r="2648" spans="1:8">
      <c r="A2648" t="str">
        <f>IF(ESITI_QUESTIONARI!A2648="","",TRIM(ESITI_QUESTIONARI!A2648))</f>
        <v/>
      </c>
      <c r="B2648" t="str">
        <f t="shared" si="42"/>
        <v/>
      </c>
      <c r="C2648" t="str">
        <f>IF(ESITI_QUESTIONARI!C2648="","",TRIM(ESITI_QUESTIONARI!C2648))</f>
        <v/>
      </c>
      <c r="D2648" t="str">
        <f>IFERROR(UPPER(TRIM(ESITI_QUESTIONARI!U2648)),"")</f>
        <v/>
      </c>
      <c r="E2648" t="str">
        <f>IFERROR(UPPER(TRIM(ESITI_QUESTIONARI!Y2648)),"")</f>
        <v/>
      </c>
      <c r="F2648" t="str">
        <f>IFERROR(UPPER(TRIM(ESITI_QUESTIONARI!AE2648)),"")</f>
        <v/>
      </c>
      <c r="G2648" t="str">
        <f>IFERROR(UPPER(TRIM(ESITI_QUESTIONARI!AI2648)),"")</f>
        <v/>
      </c>
      <c r="H2648" s="8" t="str">
        <f>IF(C2648="","",IF(ISERROR(AVERAGE(ESITI_QUESTIONARI!N2648:T2648,ESITI_QUESTIONARI!V2648:X2648,ESITI_QUESTIONARI!Z2648:AD2648,ESITI_QUESTIONARI!AF2648:AH2648,ESITI_QUESTIONARI!AJ2648:AL2648,ESITI_QUESTIONARI!AN2648,ESITI_QUESTIONARI!AQ2648)),"NON RISPONDE",AVERAGE(ESITI_QUESTIONARI!N2648:T2648,ESITI_QUESTIONARI!V2648:X2648,ESITI_QUESTIONARI!Z2648:AD2648,ESITI_QUESTIONARI!AF2648:AH2648,ESITI_QUESTIONARI!AJ2648:AL2648,ESITI_QUESTIONARI!AN2648,ESITI_QUESTIONARI!AQ2648)))</f>
        <v/>
      </c>
    </row>
    <row r="2649" spans="1:8">
      <c r="A2649" t="str">
        <f>IF(ESITI_QUESTIONARI!A2649="","",TRIM(ESITI_QUESTIONARI!A2649))</f>
        <v/>
      </c>
      <c r="B2649" t="str">
        <f t="shared" si="42"/>
        <v/>
      </c>
      <c r="C2649" t="str">
        <f>IF(ESITI_QUESTIONARI!C2649="","",TRIM(ESITI_QUESTIONARI!C2649))</f>
        <v/>
      </c>
      <c r="D2649" t="str">
        <f>IFERROR(UPPER(TRIM(ESITI_QUESTIONARI!U2649)),"")</f>
        <v/>
      </c>
      <c r="E2649" t="str">
        <f>IFERROR(UPPER(TRIM(ESITI_QUESTIONARI!Y2649)),"")</f>
        <v/>
      </c>
      <c r="F2649" t="str">
        <f>IFERROR(UPPER(TRIM(ESITI_QUESTIONARI!AE2649)),"")</f>
        <v/>
      </c>
      <c r="G2649" t="str">
        <f>IFERROR(UPPER(TRIM(ESITI_QUESTIONARI!AI2649)),"")</f>
        <v/>
      </c>
      <c r="H2649" s="8" t="str">
        <f>IF(C2649="","",IF(ISERROR(AVERAGE(ESITI_QUESTIONARI!N2649:T2649,ESITI_QUESTIONARI!V2649:X2649,ESITI_QUESTIONARI!Z2649:AD2649,ESITI_QUESTIONARI!AF2649:AH2649,ESITI_QUESTIONARI!AJ2649:AL2649,ESITI_QUESTIONARI!AN2649,ESITI_QUESTIONARI!AQ2649)),"NON RISPONDE",AVERAGE(ESITI_QUESTIONARI!N2649:T2649,ESITI_QUESTIONARI!V2649:X2649,ESITI_QUESTIONARI!Z2649:AD2649,ESITI_QUESTIONARI!AF2649:AH2649,ESITI_QUESTIONARI!AJ2649:AL2649,ESITI_QUESTIONARI!AN2649,ESITI_QUESTIONARI!AQ2649)))</f>
        <v/>
      </c>
    </row>
    <row r="2650" spans="1:8">
      <c r="A2650" t="str">
        <f>IF(ESITI_QUESTIONARI!A2650="","",TRIM(ESITI_QUESTIONARI!A2650))</f>
        <v/>
      </c>
      <c r="B2650" t="str">
        <f t="shared" si="42"/>
        <v/>
      </c>
      <c r="C2650" t="str">
        <f>IF(ESITI_QUESTIONARI!C2650="","",TRIM(ESITI_QUESTIONARI!C2650))</f>
        <v/>
      </c>
      <c r="D2650" t="str">
        <f>IFERROR(UPPER(TRIM(ESITI_QUESTIONARI!U2650)),"")</f>
        <v/>
      </c>
      <c r="E2650" t="str">
        <f>IFERROR(UPPER(TRIM(ESITI_QUESTIONARI!Y2650)),"")</f>
        <v/>
      </c>
      <c r="F2650" t="str">
        <f>IFERROR(UPPER(TRIM(ESITI_QUESTIONARI!AE2650)),"")</f>
        <v/>
      </c>
      <c r="G2650" t="str">
        <f>IFERROR(UPPER(TRIM(ESITI_QUESTIONARI!AI2650)),"")</f>
        <v/>
      </c>
      <c r="H2650" s="8" t="str">
        <f>IF(C2650="","",IF(ISERROR(AVERAGE(ESITI_QUESTIONARI!N2650:T2650,ESITI_QUESTIONARI!V2650:X2650,ESITI_QUESTIONARI!Z2650:AD2650,ESITI_QUESTIONARI!AF2650:AH2650,ESITI_QUESTIONARI!AJ2650:AL2650,ESITI_QUESTIONARI!AN2650,ESITI_QUESTIONARI!AQ2650)),"NON RISPONDE",AVERAGE(ESITI_QUESTIONARI!N2650:T2650,ESITI_QUESTIONARI!V2650:X2650,ESITI_QUESTIONARI!Z2650:AD2650,ESITI_QUESTIONARI!AF2650:AH2650,ESITI_QUESTIONARI!AJ2650:AL2650,ESITI_QUESTIONARI!AN2650,ESITI_QUESTIONARI!AQ2650)))</f>
        <v/>
      </c>
    </row>
    <row r="2651" spans="1:8">
      <c r="A2651" t="str">
        <f>IF(ESITI_QUESTIONARI!A2651="","",TRIM(ESITI_QUESTIONARI!A2651))</f>
        <v/>
      </c>
      <c r="B2651" t="str">
        <f t="shared" si="42"/>
        <v/>
      </c>
      <c r="C2651" t="str">
        <f>IF(ESITI_QUESTIONARI!C2651="","",TRIM(ESITI_QUESTIONARI!C2651))</f>
        <v/>
      </c>
      <c r="D2651" t="str">
        <f>IFERROR(UPPER(TRIM(ESITI_QUESTIONARI!U2651)),"")</f>
        <v/>
      </c>
      <c r="E2651" t="str">
        <f>IFERROR(UPPER(TRIM(ESITI_QUESTIONARI!Y2651)),"")</f>
        <v/>
      </c>
      <c r="F2651" t="str">
        <f>IFERROR(UPPER(TRIM(ESITI_QUESTIONARI!AE2651)),"")</f>
        <v/>
      </c>
      <c r="G2651" t="str">
        <f>IFERROR(UPPER(TRIM(ESITI_QUESTIONARI!AI2651)),"")</f>
        <v/>
      </c>
      <c r="H2651" s="8" t="str">
        <f>IF(C2651="","",IF(ISERROR(AVERAGE(ESITI_QUESTIONARI!N2651:T2651,ESITI_QUESTIONARI!V2651:X2651,ESITI_QUESTIONARI!Z2651:AD2651,ESITI_QUESTIONARI!AF2651:AH2651,ESITI_QUESTIONARI!AJ2651:AL2651,ESITI_QUESTIONARI!AN2651,ESITI_QUESTIONARI!AQ2651)),"NON RISPONDE",AVERAGE(ESITI_QUESTIONARI!N2651:T2651,ESITI_QUESTIONARI!V2651:X2651,ESITI_QUESTIONARI!Z2651:AD2651,ESITI_QUESTIONARI!AF2651:AH2651,ESITI_QUESTIONARI!AJ2651:AL2651,ESITI_QUESTIONARI!AN2651,ESITI_QUESTIONARI!AQ2651)))</f>
        <v/>
      </c>
    </row>
    <row r="2652" spans="1:8">
      <c r="A2652" t="str">
        <f>IF(ESITI_QUESTIONARI!A2652="","",TRIM(ESITI_QUESTIONARI!A2652))</f>
        <v/>
      </c>
      <c r="B2652" t="str">
        <f t="shared" si="42"/>
        <v/>
      </c>
      <c r="C2652" t="str">
        <f>IF(ESITI_QUESTIONARI!C2652="","",TRIM(ESITI_QUESTIONARI!C2652))</f>
        <v/>
      </c>
      <c r="D2652" t="str">
        <f>IFERROR(UPPER(TRIM(ESITI_QUESTIONARI!U2652)),"")</f>
        <v/>
      </c>
      <c r="E2652" t="str">
        <f>IFERROR(UPPER(TRIM(ESITI_QUESTIONARI!Y2652)),"")</f>
        <v/>
      </c>
      <c r="F2652" t="str">
        <f>IFERROR(UPPER(TRIM(ESITI_QUESTIONARI!AE2652)),"")</f>
        <v/>
      </c>
      <c r="G2652" t="str">
        <f>IFERROR(UPPER(TRIM(ESITI_QUESTIONARI!AI2652)),"")</f>
        <v/>
      </c>
      <c r="H2652" s="8" t="str">
        <f>IF(C2652="","",IF(ISERROR(AVERAGE(ESITI_QUESTIONARI!N2652:T2652,ESITI_QUESTIONARI!V2652:X2652,ESITI_QUESTIONARI!Z2652:AD2652,ESITI_QUESTIONARI!AF2652:AH2652,ESITI_QUESTIONARI!AJ2652:AL2652,ESITI_QUESTIONARI!AN2652,ESITI_QUESTIONARI!AQ2652)),"NON RISPONDE",AVERAGE(ESITI_QUESTIONARI!N2652:T2652,ESITI_QUESTIONARI!V2652:X2652,ESITI_QUESTIONARI!Z2652:AD2652,ESITI_QUESTIONARI!AF2652:AH2652,ESITI_QUESTIONARI!AJ2652:AL2652,ESITI_QUESTIONARI!AN2652,ESITI_QUESTIONARI!AQ2652)))</f>
        <v/>
      </c>
    </row>
    <row r="2653" spans="1:8">
      <c r="A2653" t="str">
        <f>IF(ESITI_QUESTIONARI!A2653="","",TRIM(ESITI_QUESTIONARI!A2653))</f>
        <v/>
      </c>
      <c r="B2653" t="str">
        <f t="shared" si="42"/>
        <v/>
      </c>
      <c r="C2653" t="str">
        <f>IF(ESITI_QUESTIONARI!C2653="","",TRIM(ESITI_QUESTIONARI!C2653))</f>
        <v/>
      </c>
      <c r="D2653" t="str">
        <f>IFERROR(UPPER(TRIM(ESITI_QUESTIONARI!U2653)),"")</f>
        <v/>
      </c>
      <c r="E2653" t="str">
        <f>IFERROR(UPPER(TRIM(ESITI_QUESTIONARI!Y2653)),"")</f>
        <v/>
      </c>
      <c r="F2653" t="str">
        <f>IFERROR(UPPER(TRIM(ESITI_QUESTIONARI!AE2653)),"")</f>
        <v/>
      </c>
      <c r="G2653" t="str">
        <f>IFERROR(UPPER(TRIM(ESITI_QUESTIONARI!AI2653)),"")</f>
        <v/>
      </c>
      <c r="H2653" s="8" t="str">
        <f>IF(C2653="","",IF(ISERROR(AVERAGE(ESITI_QUESTIONARI!N2653:T2653,ESITI_QUESTIONARI!V2653:X2653,ESITI_QUESTIONARI!Z2653:AD2653,ESITI_QUESTIONARI!AF2653:AH2653,ESITI_QUESTIONARI!AJ2653:AL2653,ESITI_QUESTIONARI!AN2653,ESITI_QUESTIONARI!AQ2653)),"NON RISPONDE",AVERAGE(ESITI_QUESTIONARI!N2653:T2653,ESITI_QUESTIONARI!V2653:X2653,ESITI_QUESTIONARI!Z2653:AD2653,ESITI_QUESTIONARI!AF2653:AH2653,ESITI_QUESTIONARI!AJ2653:AL2653,ESITI_QUESTIONARI!AN2653,ESITI_QUESTIONARI!AQ2653)))</f>
        <v/>
      </c>
    </row>
    <row r="2654" spans="1:8">
      <c r="A2654" t="str">
        <f>IF(ESITI_QUESTIONARI!A2654="","",TRIM(ESITI_QUESTIONARI!A2654))</f>
        <v/>
      </c>
      <c r="B2654" t="str">
        <f t="shared" si="42"/>
        <v/>
      </c>
      <c r="C2654" t="str">
        <f>IF(ESITI_QUESTIONARI!C2654="","",TRIM(ESITI_QUESTIONARI!C2654))</f>
        <v/>
      </c>
      <c r="D2654" t="str">
        <f>IFERROR(UPPER(TRIM(ESITI_QUESTIONARI!U2654)),"")</f>
        <v/>
      </c>
      <c r="E2654" t="str">
        <f>IFERROR(UPPER(TRIM(ESITI_QUESTIONARI!Y2654)),"")</f>
        <v/>
      </c>
      <c r="F2654" t="str">
        <f>IFERROR(UPPER(TRIM(ESITI_QUESTIONARI!AE2654)),"")</f>
        <v/>
      </c>
      <c r="G2654" t="str">
        <f>IFERROR(UPPER(TRIM(ESITI_QUESTIONARI!AI2654)),"")</f>
        <v/>
      </c>
      <c r="H2654" s="8" t="str">
        <f>IF(C2654="","",IF(ISERROR(AVERAGE(ESITI_QUESTIONARI!N2654:T2654,ESITI_QUESTIONARI!V2654:X2654,ESITI_QUESTIONARI!Z2654:AD2654,ESITI_QUESTIONARI!AF2654:AH2654,ESITI_QUESTIONARI!AJ2654:AL2654,ESITI_QUESTIONARI!AN2654,ESITI_QUESTIONARI!AQ2654)),"NON RISPONDE",AVERAGE(ESITI_QUESTIONARI!N2654:T2654,ESITI_QUESTIONARI!V2654:X2654,ESITI_QUESTIONARI!Z2654:AD2654,ESITI_QUESTIONARI!AF2654:AH2654,ESITI_QUESTIONARI!AJ2654:AL2654,ESITI_QUESTIONARI!AN2654,ESITI_QUESTIONARI!AQ2654)))</f>
        <v/>
      </c>
    </row>
    <row r="2655" spans="1:8">
      <c r="A2655" t="str">
        <f>IF(ESITI_QUESTIONARI!A2655="","",TRIM(ESITI_QUESTIONARI!A2655))</f>
        <v/>
      </c>
      <c r="B2655" t="str">
        <f t="shared" si="42"/>
        <v/>
      </c>
      <c r="C2655" t="str">
        <f>IF(ESITI_QUESTIONARI!C2655="","",TRIM(ESITI_QUESTIONARI!C2655))</f>
        <v/>
      </c>
      <c r="D2655" t="str">
        <f>IFERROR(UPPER(TRIM(ESITI_QUESTIONARI!U2655)),"")</f>
        <v/>
      </c>
      <c r="E2655" t="str">
        <f>IFERROR(UPPER(TRIM(ESITI_QUESTIONARI!Y2655)),"")</f>
        <v/>
      </c>
      <c r="F2655" t="str">
        <f>IFERROR(UPPER(TRIM(ESITI_QUESTIONARI!AE2655)),"")</f>
        <v/>
      </c>
      <c r="G2655" t="str">
        <f>IFERROR(UPPER(TRIM(ESITI_QUESTIONARI!AI2655)),"")</f>
        <v/>
      </c>
      <c r="H2655" s="8" t="str">
        <f>IF(C2655="","",IF(ISERROR(AVERAGE(ESITI_QUESTIONARI!N2655:T2655,ESITI_QUESTIONARI!V2655:X2655,ESITI_QUESTIONARI!Z2655:AD2655,ESITI_QUESTIONARI!AF2655:AH2655,ESITI_QUESTIONARI!AJ2655:AL2655,ESITI_QUESTIONARI!AN2655,ESITI_QUESTIONARI!AQ2655)),"NON RISPONDE",AVERAGE(ESITI_QUESTIONARI!N2655:T2655,ESITI_QUESTIONARI!V2655:X2655,ESITI_QUESTIONARI!Z2655:AD2655,ESITI_QUESTIONARI!AF2655:AH2655,ESITI_QUESTIONARI!AJ2655:AL2655,ESITI_QUESTIONARI!AN2655,ESITI_QUESTIONARI!AQ2655)))</f>
        <v/>
      </c>
    </row>
    <row r="2656" spans="1:8">
      <c r="A2656" t="str">
        <f>IF(ESITI_QUESTIONARI!A2656="","",TRIM(ESITI_QUESTIONARI!A2656))</f>
        <v/>
      </c>
      <c r="B2656" t="str">
        <f t="shared" si="42"/>
        <v/>
      </c>
      <c r="C2656" t="str">
        <f>IF(ESITI_QUESTIONARI!C2656="","",TRIM(ESITI_QUESTIONARI!C2656))</f>
        <v/>
      </c>
      <c r="D2656" t="str">
        <f>IFERROR(UPPER(TRIM(ESITI_QUESTIONARI!U2656)),"")</f>
        <v/>
      </c>
      <c r="E2656" t="str">
        <f>IFERROR(UPPER(TRIM(ESITI_QUESTIONARI!Y2656)),"")</f>
        <v/>
      </c>
      <c r="F2656" t="str">
        <f>IFERROR(UPPER(TRIM(ESITI_QUESTIONARI!AE2656)),"")</f>
        <v/>
      </c>
      <c r="G2656" t="str">
        <f>IFERROR(UPPER(TRIM(ESITI_QUESTIONARI!AI2656)),"")</f>
        <v/>
      </c>
      <c r="H2656" s="8" t="str">
        <f>IF(C2656="","",IF(ISERROR(AVERAGE(ESITI_QUESTIONARI!N2656:T2656,ESITI_QUESTIONARI!V2656:X2656,ESITI_QUESTIONARI!Z2656:AD2656,ESITI_QUESTIONARI!AF2656:AH2656,ESITI_QUESTIONARI!AJ2656:AL2656,ESITI_QUESTIONARI!AN2656,ESITI_QUESTIONARI!AQ2656)),"NON RISPONDE",AVERAGE(ESITI_QUESTIONARI!N2656:T2656,ESITI_QUESTIONARI!V2656:X2656,ESITI_QUESTIONARI!Z2656:AD2656,ESITI_QUESTIONARI!AF2656:AH2656,ESITI_QUESTIONARI!AJ2656:AL2656,ESITI_QUESTIONARI!AN2656,ESITI_QUESTIONARI!AQ2656)))</f>
        <v/>
      </c>
    </row>
    <row r="2657" spans="1:8">
      <c r="A2657" t="str">
        <f>IF(ESITI_QUESTIONARI!A2657="","",TRIM(ESITI_QUESTIONARI!A2657))</f>
        <v/>
      </c>
      <c r="B2657" t="str">
        <f t="shared" si="42"/>
        <v/>
      </c>
      <c r="C2657" t="str">
        <f>IF(ESITI_QUESTIONARI!C2657="","",TRIM(ESITI_QUESTIONARI!C2657))</f>
        <v/>
      </c>
      <c r="D2657" t="str">
        <f>IFERROR(UPPER(TRIM(ESITI_QUESTIONARI!U2657)),"")</f>
        <v/>
      </c>
      <c r="E2657" t="str">
        <f>IFERROR(UPPER(TRIM(ESITI_QUESTIONARI!Y2657)),"")</f>
        <v/>
      </c>
      <c r="F2657" t="str">
        <f>IFERROR(UPPER(TRIM(ESITI_QUESTIONARI!AE2657)),"")</f>
        <v/>
      </c>
      <c r="G2657" t="str">
        <f>IFERROR(UPPER(TRIM(ESITI_QUESTIONARI!AI2657)),"")</f>
        <v/>
      </c>
      <c r="H2657" s="8" t="str">
        <f>IF(C2657="","",IF(ISERROR(AVERAGE(ESITI_QUESTIONARI!N2657:T2657,ESITI_QUESTIONARI!V2657:X2657,ESITI_QUESTIONARI!Z2657:AD2657,ESITI_QUESTIONARI!AF2657:AH2657,ESITI_QUESTIONARI!AJ2657:AL2657,ESITI_QUESTIONARI!AN2657,ESITI_QUESTIONARI!AQ2657)),"NON RISPONDE",AVERAGE(ESITI_QUESTIONARI!N2657:T2657,ESITI_QUESTIONARI!V2657:X2657,ESITI_QUESTIONARI!Z2657:AD2657,ESITI_QUESTIONARI!AF2657:AH2657,ESITI_QUESTIONARI!AJ2657:AL2657,ESITI_QUESTIONARI!AN2657,ESITI_QUESTIONARI!AQ2657)))</f>
        <v/>
      </c>
    </row>
    <row r="2658" spans="1:8">
      <c r="A2658" t="str">
        <f>IF(ESITI_QUESTIONARI!A2658="","",TRIM(ESITI_QUESTIONARI!A2658))</f>
        <v/>
      </c>
      <c r="B2658" t="str">
        <f t="shared" si="42"/>
        <v/>
      </c>
      <c r="C2658" t="str">
        <f>IF(ESITI_QUESTIONARI!C2658="","",TRIM(ESITI_QUESTIONARI!C2658))</f>
        <v/>
      </c>
      <c r="D2658" t="str">
        <f>IFERROR(UPPER(TRIM(ESITI_QUESTIONARI!U2658)),"")</f>
        <v/>
      </c>
      <c r="E2658" t="str">
        <f>IFERROR(UPPER(TRIM(ESITI_QUESTIONARI!Y2658)),"")</f>
        <v/>
      </c>
      <c r="F2658" t="str">
        <f>IFERROR(UPPER(TRIM(ESITI_QUESTIONARI!AE2658)),"")</f>
        <v/>
      </c>
      <c r="G2658" t="str">
        <f>IFERROR(UPPER(TRIM(ESITI_QUESTIONARI!AI2658)),"")</f>
        <v/>
      </c>
      <c r="H2658" s="8" t="str">
        <f>IF(C2658="","",IF(ISERROR(AVERAGE(ESITI_QUESTIONARI!N2658:T2658,ESITI_QUESTIONARI!V2658:X2658,ESITI_QUESTIONARI!Z2658:AD2658,ESITI_QUESTIONARI!AF2658:AH2658,ESITI_QUESTIONARI!AJ2658:AL2658,ESITI_QUESTIONARI!AN2658,ESITI_QUESTIONARI!AQ2658)),"NON RISPONDE",AVERAGE(ESITI_QUESTIONARI!N2658:T2658,ESITI_QUESTIONARI!V2658:X2658,ESITI_QUESTIONARI!Z2658:AD2658,ESITI_QUESTIONARI!AF2658:AH2658,ESITI_QUESTIONARI!AJ2658:AL2658,ESITI_QUESTIONARI!AN2658,ESITI_QUESTIONARI!AQ2658)))</f>
        <v/>
      </c>
    </row>
    <row r="2659" spans="1:8">
      <c r="A2659" t="str">
        <f>IF(ESITI_QUESTIONARI!A2659="","",TRIM(ESITI_QUESTIONARI!A2659))</f>
        <v/>
      </c>
      <c r="B2659" t="str">
        <f t="shared" si="42"/>
        <v/>
      </c>
      <c r="C2659" t="str">
        <f>IF(ESITI_QUESTIONARI!C2659="","",TRIM(ESITI_QUESTIONARI!C2659))</f>
        <v/>
      </c>
      <c r="D2659" t="str">
        <f>IFERROR(UPPER(TRIM(ESITI_QUESTIONARI!U2659)),"")</f>
        <v/>
      </c>
      <c r="E2659" t="str">
        <f>IFERROR(UPPER(TRIM(ESITI_QUESTIONARI!Y2659)),"")</f>
        <v/>
      </c>
      <c r="F2659" t="str">
        <f>IFERROR(UPPER(TRIM(ESITI_QUESTIONARI!AE2659)),"")</f>
        <v/>
      </c>
      <c r="G2659" t="str">
        <f>IFERROR(UPPER(TRIM(ESITI_QUESTIONARI!AI2659)),"")</f>
        <v/>
      </c>
      <c r="H2659" s="8" t="str">
        <f>IF(C2659="","",IF(ISERROR(AVERAGE(ESITI_QUESTIONARI!N2659:T2659,ESITI_QUESTIONARI!V2659:X2659,ESITI_QUESTIONARI!Z2659:AD2659,ESITI_QUESTIONARI!AF2659:AH2659,ESITI_QUESTIONARI!AJ2659:AL2659,ESITI_QUESTIONARI!AN2659,ESITI_QUESTIONARI!AQ2659)),"NON RISPONDE",AVERAGE(ESITI_QUESTIONARI!N2659:T2659,ESITI_QUESTIONARI!V2659:X2659,ESITI_QUESTIONARI!Z2659:AD2659,ESITI_QUESTIONARI!AF2659:AH2659,ESITI_QUESTIONARI!AJ2659:AL2659,ESITI_QUESTIONARI!AN2659,ESITI_QUESTIONARI!AQ2659)))</f>
        <v/>
      </c>
    </row>
    <row r="2660" spans="1:8">
      <c r="A2660" t="str">
        <f>IF(ESITI_QUESTIONARI!A2660="","",TRIM(ESITI_QUESTIONARI!A2660))</f>
        <v/>
      </c>
      <c r="B2660" t="str">
        <f t="shared" si="42"/>
        <v/>
      </c>
      <c r="C2660" t="str">
        <f>IF(ESITI_QUESTIONARI!C2660="","",TRIM(ESITI_QUESTIONARI!C2660))</f>
        <v/>
      </c>
      <c r="D2660" t="str">
        <f>IFERROR(UPPER(TRIM(ESITI_QUESTIONARI!U2660)),"")</f>
        <v/>
      </c>
      <c r="E2660" t="str">
        <f>IFERROR(UPPER(TRIM(ESITI_QUESTIONARI!Y2660)),"")</f>
        <v/>
      </c>
      <c r="F2660" t="str">
        <f>IFERROR(UPPER(TRIM(ESITI_QUESTIONARI!AE2660)),"")</f>
        <v/>
      </c>
      <c r="G2660" t="str">
        <f>IFERROR(UPPER(TRIM(ESITI_QUESTIONARI!AI2660)),"")</f>
        <v/>
      </c>
      <c r="H2660" s="8" t="str">
        <f>IF(C2660="","",IF(ISERROR(AVERAGE(ESITI_QUESTIONARI!N2660:T2660,ESITI_QUESTIONARI!V2660:X2660,ESITI_QUESTIONARI!Z2660:AD2660,ESITI_QUESTIONARI!AF2660:AH2660,ESITI_QUESTIONARI!AJ2660:AL2660,ESITI_QUESTIONARI!AN2660,ESITI_QUESTIONARI!AQ2660)),"NON RISPONDE",AVERAGE(ESITI_QUESTIONARI!N2660:T2660,ESITI_QUESTIONARI!V2660:X2660,ESITI_QUESTIONARI!Z2660:AD2660,ESITI_QUESTIONARI!AF2660:AH2660,ESITI_QUESTIONARI!AJ2660:AL2660,ESITI_QUESTIONARI!AN2660,ESITI_QUESTIONARI!AQ2660)))</f>
        <v/>
      </c>
    </row>
    <row r="2661" spans="1:8">
      <c r="A2661" t="str">
        <f>IF(ESITI_QUESTIONARI!A2661="","",TRIM(ESITI_QUESTIONARI!A2661))</f>
        <v/>
      </c>
      <c r="B2661" t="str">
        <f t="shared" si="42"/>
        <v/>
      </c>
      <c r="C2661" t="str">
        <f>IF(ESITI_QUESTIONARI!C2661="","",TRIM(ESITI_QUESTIONARI!C2661))</f>
        <v/>
      </c>
      <c r="D2661" t="str">
        <f>IFERROR(UPPER(TRIM(ESITI_QUESTIONARI!U2661)),"")</f>
        <v/>
      </c>
      <c r="E2661" t="str">
        <f>IFERROR(UPPER(TRIM(ESITI_QUESTIONARI!Y2661)),"")</f>
        <v/>
      </c>
      <c r="F2661" t="str">
        <f>IFERROR(UPPER(TRIM(ESITI_QUESTIONARI!AE2661)),"")</f>
        <v/>
      </c>
      <c r="G2661" t="str">
        <f>IFERROR(UPPER(TRIM(ESITI_QUESTIONARI!AI2661)),"")</f>
        <v/>
      </c>
      <c r="H2661" s="8" t="str">
        <f>IF(C2661="","",IF(ISERROR(AVERAGE(ESITI_QUESTIONARI!N2661:T2661,ESITI_QUESTIONARI!V2661:X2661,ESITI_QUESTIONARI!Z2661:AD2661,ESITI_QUESTIONARI!AF2661:AH2661,ESITI_QUESTIONARI!AJ2661:AL2661,ESITI_QUESTIONARI!AN2661,ESITI_QUESTIONARI!AQ2661)),"NON RISPONDE",AVERAGE(ESITI_QUESTIONARI!N2661:T2661,ESITI_QUESTIONARI!V2661:X2661,ESITI_QUESTIONARI!Z2661:AD2661,ESITI_QUESTIONARI!AF2661:AH2661,ESITI_QUESTIONARI!AJ2661:AL2661,ESITI_QUESTIONARI!AN2661,ESITI_QUESTIONARI!AQ2661)))</f>
        <v/>
      </c>
    </row>
    <row r="2662" spans="1:8">
      <c r="A2662" t="str">
        <f>IF(ESITI_QUESTIONARI!A2662="","",TRIM(ESITI_QUESTIONARI!A2662))</f>
        <v/>
      </c>
      <c r="B2662" t="str">
        <f t="shared" si="42"/>
        <v/>
      </c>
      <c r="C2662" t="str">
        <f>IF(ESITI_QUESTIONARI!C2662="","",TRIM(ESITI_QUESTIONARI!C2662))</f>
        <v/>
      </c>
      <c r="D2662" t="str">
        <f>IFERROR(UPPER(TRIM(ESITI_QUESTIONARI!U2662)),"")</f>
        <v/>
      </c>
      <c r="E2662" t="str">
        <f>IFERROR(UPPER(TRIM(ESITI_QUESTIONARI!Y2662)),"")</f>
        <v/>
      </c>
      <c r="F2662" t="str">
        <f>IFERROR(UPPER(TRIM(ESITI_QUESTIONARI!AE2662)),"")</f>
        <v/>
      </c>
      <c r="G2662" t="str">
        <f>IFERROR(UPPER(TRIM(ESITI_QUESTIONARI!AI2662)),"")</f>
        <v/>
      </c>
      <c r="H2662" s="8" t="str">
        <f>IF(C2662="","",IF(ISERROR(AVERAGE(ESITI_QUESTIONARI!N2662:T2662,ESITI_QUESTIONARI!V2662:X2662,ESITI_QUESTIONARI!Z2662:AD2662,ESITI_QUESTIONARI!AF2662:AH2662,ESITI_QUESTIONARI!AJ2662:AL2662,ESITI_QUESTIONARI!AN2662,ESITI_QUESTIONARI!AQ2662)),"NON RISPONDE",AVERAGE(ESITI_QUESTIONARI!N2662:T2662,ESITI_QUESTIONARI!V2662:X2662,ESITI_QUESTIONARI!Z2662:AD2662,ESITI_QUESTIONARI!AF2662:AH2662,ESITI_QUESTIONARI!AJ2662:AL2662,ESITI_QUESTIONARI!AN2662,ESITI_QUESTIONARI!AQ2662)))</f>
        <v/>
      </c>
    </row>
    <row r="2663" spans="1:8">
      <c r="A2663" t="str">
        <f>IF(ESITI_QUESTIONARI!A2663="","",TRIM(ESITI_QUESTIONARI!A2663))</f>
        <v/>
      </c>
      <c r="B2663" t="str">
        <f t="shared" si="42"/>
        <v/>
      </c>
      <c r="C2663" t="str">
        <f>IF(ESITI_QUESTIONARI!C2663="","",TRIM(ESITI_QUESTIONARI!C2663))</f>
        <v/>
      </c>
      <c r="D2663" t="str">
        <f>IFERROR(UPPER(TRIM(ESITI_QUESTIONARI!U2663)),"")</f>
        <v/>
      </c>
      <c r="E2663" t="str">
        <f>IFERROR(UPPER(TRIM(ESITI_QUESTIONARI!Y2663)),"")</f>
        <v/>
      </c>
      <c r="F2663" t="str">
        <f>IFERROR(UPPER(TRIM(ESITI_QUESTIONARI!AE2663)),"")</f>
        <v/>
      </c>
      <c r="G2663" t="str">
        <f>IFERROR(UPPER(TRIM(ESITI_QUESTIONARI!AI2663)),"")</f>
        <v/>
      </c>
      <c r="H2663" s="8" t="str">
        <f>IF(C2663="","",IF(ISERROR(AVERAGE(ESITI_QUESTIONARI!N2663:T2663,ESITI_QUESTIONARI!V2663:X2663,ESITI_QUESTIONARI!Z2663:AD2663,ESITI_QUESTIONARI!AF2663:AH2663,ESITI_QUESTIONARI!AJ2663:AL2663,ESITI_QUESTIONARI!AN2663,ESITI_QUESTIONARI!AQ2663)),"NON RISPONDE",AVERAGE(ESITI_QUESTIONARI!N2663:T2663,ESITI_QUESTIONARI!V2663:X2663,ESITI_QUESTIONARI!Z2663:AD2663,ESITI_QUESTIONARI!AF2663:AH2663,ESITI_QUESTIONARI!AJ2663:AL2663,ESITI_QUESTIONARI!AN2663,ESITI_QUESTIONARI!AQ2663)))</f>
        <v/>
      </c>
    </row>
    <row r="2664" spans="1:8">
      <c r="A2664" t="str">
        <f>IF(ESITI_QUESTIONARI!A2664="","",TRIM(ESITI_QUESTIONARI!A2664))</f>
        <v/>
      </c>
      <c r="B2664" t="str">
        <f t="shared" si="42"/>
        <v/>
      </c>
      <c r="C2664" t="str">
        <f>IF(ESITI_QUESTIONARI!C2664="","",TRIM(ESITI_QUESTIONARI!C2664))</f>
        <v/>
      </c>
      <c r="D2664" t="str">
        <f>IFERROR(UPPER(TRIM(ESITI_QUESTIONARI!U2664)),"")</f>
        <v/>
      </c>
      <c r="E2664" t="str">
        <f>IFERROR(UPPER(TRIM(ESITI_QUESTIONARI!Y2664)),"")</f>
        <v/>
      </c>
      <c r="F2664" t="str">
        <f>IFERROR(UPPER(TRIM(ESITI_QUESTIONARI!AE2664)),"")</f>
        <v/>
      </c>
      <c r="G2664" t="str">
        <f>IFERROR(UPPER(TRIM(ESITI_QUESTIONARI!AI2664)),"")</f>
        <v/>
      </c>
      <c r="H2664" s="8" t="str">
        <f>IF(C2664="","",IF(ISERROR(AVERAGE(ESITI_QUESTIONARI!N2664:T2664,ESITI_QUESTIONARI!V2664:X2664,ESITI_QUESTIONARI!Z2664:AD2664,ESITI_QUESTIONARI!AF2664:AH2664,ESITI_QUESTIONARI!AJ2664:AL2664,ESITI_QUESTIONARI!AN2664,ESITI_QUESTIONARI!AQ2664)),"NON RISPONDE",AVERAGE(ESITI_QUESTIONARI!N2664:T2664,ESITI_QUESTIONARI!V2664:X2664,ESITI_QUESTIONARI!Z2664:AD2664,ESITI_QUESTIONARI!AF2664:AH2664,ESITI_QUESTIONARI!AJ2664:AL2664,ESITI_QUESTIONARI!AN2664,ESITI_QUESTIONARI!AQ2664)))</f>
        <v/>
      </c>
    </row>
    <row r="2665" spans="1:8">
      <c r="A2665" t="str">
        <f>IF(ESITI_QUESTIONARI!A2665="","",TRIM(ESITI_QUESTIONARI!A2665))</f>
        <v/>
      </c>
      <c r="B2665" t="str">
        <f t="shared" si="42"/>
        <v/>
      </c>
      <c r="C2665" t="str">
        <f>IF(ESITI_QUESTIONARI!C2665="","",TRIM(ESITI_QUESTIONARI!C2665))</f>
        <v/>
      </c>
      <c r="D2665" t="str">
        <f>IFERROR(UPPER(TRIM(ESITI_QUESTIONARI!U2665)),"")</f>
        <v/>
      </c>
      <c r="E2665" t="str">
        <f>IFERROR(UPPER(TRIM(ESITI_QUESTIONARI!Y2665)),"")</f>
        <v/>
      </c>
      <c r="F2665" t="str">
        <f>IFERROR(UPPER(TRIM(ESITI_QUESTIONARI!AE2665)),"")</f>
        <v/>
      </c>
      <c r="G2665" t="str">
        <f>IFERROR(UPPER(TRIM(ESITI_QUESTIONARI!AI2665)),"")</f>
        <v/>
      </c>
      <c r="H2665" s="8" t="str">
        <f>IF(C2665="","",IF(ISERROR(AVERAGE(ESITI_QUESTIONARI!N2665:T2665,ESITI_QUESTIONARI!V2665:X2665,ESITI_QUESTIONARI!Z2665:AD2665,ESITI_QUESTIONARI!AF2665:AH2665,ESITI_QUESTIONARI!AJ2665:AL2665,ESITI_QUESTIONARI!AN2665,ESITI_QUESTIONARI!AQ2665)),"NON RISPONDE",AVERAGE(ESITI_QUESTIONARI!N2665:T2665,ESITI_QUESTIONARI!V2665:X2665,ESITI_QUESTIONARI!Z2665:AD2665,ESITI_QUESTIONARI!AF2665:AH2665,ESITI_QUESTIONARI!AJ2665:AL2665,ESITI_QUESTIONARI!AN2665,ESITI_QUESTIONARI!AQ2665)))</f>
        <v/>
      </c>
    </row>
    <row r="2666" spans="1:8">
      <c r="A2666" t="str">
        <f>IF(ESITI_QUESTIONARI!A2666="","",TRIM(ESITI_QUESTIONARI!A2666))</f>
        <v/>
      </c>
      <c r="B2666" t="str">
        <f t="shared" si="42"/>
        <v/>
      </c>
      <c r="C2666" t="str">
        <f>IF(ESITI_QUESTIONARI!C2666="","",TRIM(ESITI_QUESTIONARI!C2666))</f>
        <v/>
      </c>
      <c r="D2666" t="str">
        <f>IFERROR(UPPER(TRIM(ESITI_QUESTIONARI!U2666)),"")</f>
        <v/>
      </c>
      <c r="E2666" t="str">
        <f>IFERROR(UPPER(TRIM(ESITI_QUESTIONARI!Y2666)),"")</f>
        <v/>
      </c>
      <c r="F2666" t="str">
        <f>IFERROR(UPPER(TRIM(ESITI_QUESTIONARI!AE2666)),"")</f>
        <v/>
      </c>
      <c r="G2666" t="str">
        <f>IFERROR(UPPER(TRIM(ESITI_QUESTIONARI!AI2666)),"")</f>
        <v/>
      </c>
      <c r="H2666" s="8" t="str">
        <f>IF(C2666="","",IF(ISERROR(AVERAGE(ESITI_QUESTIONARI!N2666:T2666,ESITI_QUESTIONARI!V2666:X2666,ESITI_QUESTIONARI!Z2666:AD2666,ESITI_QUESTIONARI!AF2666:AH2666,ESITI_QUESTIONARI!AJ2666:AL2666,ESITI_QUESTIONARI!AN2666,ESITI_QUESTIONARI!AQ2666)),"NON RISPONDE",AVERAGE(ESITI_QUESTIONARI!N2666:T2666,ESITI_QUESTIONARI!V2666:X2666,ESITI_QUESTIONARI!Z2666:AD2666,ESITI_QUESTIONARI!AF2666:AH2666,ESITI_QUESTIONARI!AJ2666:AL2666,ESITI_QUESTIONARI!AN2666,ESITI_QUESTIONARI!AQ2666)))</f>
        <v/>
      </c>
    </row>
    <row r="2667" spans="1:8">
      <c r="A2667" t="str">
        <f>IF(ESITI_QUESTIONARI!A2667="","",TRIM(ESITI_QUESTIONARI!A2667))</f>
        <v/>
      </c>
      <c r="B2667" t="str">
        <f t="shared" si="42"/>
        <v/>
      </c>
      <c r="C2667" t="str">
        <f>IF(ESITI_QUESTIONARI!C2667="","",TRIM(ESITI_QUESTIONARI!C2667))</f>
        <v/>
      </c>
      <c r="D2667" t="str">
        <f>IFERROR(UPPER(TRIM(ESITI_QUESTIONARI!U2667)),"")</f>
        <v/>
      </c>
      <c r="E2667" t="str">
        <f>IFERROR(UPPER(TRIM(ESITI_QUESTIONARI!Y2667)),"")</f>
        <v/>
      </c>
      <c r="F2667" t="str">
        <f>IFERROR(UPPER(TRIM(ESITI_QUESTIONARI!AE2667)),"")</f>
        <v/>
      </c>
      <c r="G2667" t="str">
        <f>IFERROR(UPPER(TRIM(ESITI_QUESTIONARI!AI2667)),"")</f>
        <v/>
      </c>
      <c r="H2667" s="8" t="str">
        <f>IF(C2667="","",IF(ISERROR(AVERAGE(ESITI_QUESTIONARI!N2667:T2667,ESITI_QUESTIONARI!V2667:X2667,ESITI_QUESTIONARI!Z2667:AD2667,ESITI_QUESTIONARI!AF2667:AH2667,ESITI_QUESTIONARI!AJ2667:AL2667,ESITI_QUESTIONARI!AN2667,ESITI_QUESTIONARI!AQ2667)),"NON RISPONDE",AVERAGE(ESITI_QUESTIONARI!N2667:T2667,ESITI_QUESTIONARI!V2667:X2667,ESITI_QUESTIONARI!Z2667:AD2667,ESITI_QUESTIONARI!AF2667:AH2667,ESITI_QUESTIONARI!AJ2667:AL2667,ESITI_QUESTIONARI!AN2667,ESITI_QUESTIONARI!AQ2667)))</f>
        <v/>
      </c>
    </row>
    <row r="2668" spans="1:8">
      <c r="A2668" t="str">
        <f>IF(ESITI_QUESTIONARI!A2668="","",TRIM(ESITI_QUESTIONARI!A2668))</f>
        <v/>
      </c>
      <c r="B2668" t="str">
        <f t="shared" si="42"/>
        <v/>
      </c>
      <c r="C2668" t="str">
        <f>IF(ESITI_QUESTIONARI!C2668="","",TRIM(ESITI_QUESTIONARI!C2668))</f>
        <v/>
      </c>
      <c r="D2668" t="str">
        <f>IFERROR(UPPER(TRIM(ESITI_QUESTIONARI!U2668)),"")</f>
        <v/>
      </c>
      <c r="E2668" t="str">
        <f>IFERROR(UPPER(TRIM(ESITI_QUESTIONARI!Y2668)),"")</f>
        <v/>
      </c>
      <c r="F2668" t="str">
        <f>IFERROR(UPPER(TRIM(ESITI_QUESTIONARI!AE2668)),"")</f>
        <v/>
      </c>
      <c r="G2668" t="str">
        <f>IFERROR(UPPER(TRIM(ESITI_QUESTIONARI!AI2668)),"")</f>
        <v/>
      </c>
      <c r="H2668" s="8" t="str">
        <f>IF(C2668="","",IF(ISERROR(AVERAGE(ESITI_QUESTIONARI!N2668:T2668,ESITI_QUESTIONARI!V2668:X2668,ESITI_QUESTIONARI!Z2668:AD2668,ESITI_QUESTIONARI!AF2668:AH2668,ESITI_QUESTIONARI!AJ2668:AL2668,ESITI_QUESTIONARI!AN2668,ESITI_QUESTIONARI!AQ2668)),"NON RISPONDE",AVERAGE(ESITI_QUESTIONARI!N2668:T2668,ESITI_QUESTIONARI!V2668:X2668,ESITI_QUESTIONARI!Z2668:AD2668,ESITI_QUESTIONARI!AF2668:AH2668,ESITI_QUESTIONARI!AJ2668:AL2668,ESITI_QUESTIONARI!AN2668,ESITI_QUESTIONARI!AQ2668)))</f>
        <v/>
      </c>
    </row>
    <row r="2669" spans="1:8">
      <c r="A2669" t="str">
        <f>IF(ESITI_QUESTIONARI!A2669="","",TRIM(ESITI_QUESTIONARI!A2669))</f>
        <v/>
      </c>
      <c r="B2669" t="str">
        <f t="shared" si="42"/>
        <v/>
      </c>
      <c r="C2669" t="str">
        <f>IF(ESITI_QUESTIONARI!C2669="","",TRIM(ESITI_QUESTIONARI!C2669))</f>
        <v/>
      </c>
      <c r="D2669" t="str">
        <f>IFERROR(UPPER(TRIM(ESITI_QUESTIONARI!U2669)),"")</f>
        <v/>
      </c>
      <c r="E2669" t="str">
        <f>IFERROR(UPPER(TRIM(ESITI_QUESTIONARI!Y2669)),"")</f>
        <v/>
      </c>
      <c r="F2669" t="str">
        <f>IFERROR(UPPER(TRIM(ESITI_QUESTIONARI!AE2669)),"")</f>
        <v/>
      </c>
      <c r="G2669" t="str">
        <f>IFERROR(UPPER(TRIM(ESITI_QUESTIONARI!AI2669)),"")</f>
        <v/>
      </c>
      <c r="H2669" s="8" t="str">
        <f>IF(C2669="","",IF(ISERROR(AVERAGE(ESITI_QUESTIONARI!N2669:T2669,ESITI_QUESTIONARI!V2669:X2669,ESITI_QUESTIONARI!Z2669:AD2669,ESITI_QUESTIONARI!AF2669:AH2669,ESITI_QUESTIONARI!AJ2669:AL2669,ESITI_QUESTIONARI!AN2669,ESITI_QUESTIONARI!AQ2669)),"NON RISPONDE",AVERAGE(ESITI_QUESTIONARI!N2669:T2669,ESITI_QUESTIONARI!V2669:X2669,ESITI_QUESTIONARI!Z2669:AD2669,ESITI_QUESTIONARI!AF2669:AH2669,ESITI_QUESTIONARI!AJ2669:AL2669,ESITI_QUESTIONARI!AN2669,ESITI_QUESTIONARI!AQ2669)))</f>
        <v/>
      </c>
    </row>
    <row r="2670" spans="1:8">
      <c r="A2670" t="str">
        <f>IF(ESITI_QUESTIONARI!A2670="","",TRIM(ESITI_QUESTIONARI!A2670))</f>
        <v/>
      </c>
      <c r="B2670" t="str">
        <f t="shared" si="42"/>
        <v/>
      </c>
      <c r="C2670" t="str">
        <f>IF(ESITI_QUESTIONARI!C2670="","",TRIM(ESITI_QUESTIONARI!C2670))</f>
        <v/>
      </c>
      <c r="D2670" t="str">
        <f>IFERROR(UPPER(TRIM(ESITI_QUESTIONARI!U2670)),"")</f>
        <v/>
      </c>
      <c r="E2670" t="str">
        <f>IFERROR(UPPER(TRIM(ESITI_QUESTIONARI!Y2670)),"")</f>
        <v/>
      </c>
      <c r="F2670" t="str">
        <f>IFERROR(UPPER(TRIM(ESITI_QUESTIONARI!AE2670)),"")</f>
        <v/>
      </c>
      <c r="G2670" t="str">
        <f>IFERROR(UPPER(TRIM(ESITI_QUESTIONARI!AI2670)),"")</f>
        <v/>
      </c>
      <c r="H2670" s="8" t="str">
        <f>IF(C2670="","",IF(ISERROR(AVERAGE(ESITI_QUESTIONARI!N2670:T2670,ESITI_QUESTIONARI!V2670:X2670,ESITI_QUESTIONARI!Z2670:AD2670,ESITI_QUESTIONARI!AF2670:AH2670,ESITI_QUESTIONARI!AJ2670:AL2670,ESITI_QUESTIONARI!AN2670,ESITI_QUESTIONARI!AQ2670)),"NON RISPONDE",AVERAGE(ESITI_QUESTIONARI!N2670:T2670,ESITI_QUESTIONARI!V2670:X2670,ESITI_QUESTIONARI!Z2670:AD2670,ESITI_QUESTIONARI!AF2670:AH2670,ESITI_QUESTIONARI!AJ2670:AL2670,ESITI_QUESTIONARI!AN2670,ESITI_QUESTIONARI!AQ2670)))</f>
        <v/>
      </c>
    </row>
    <row r="2671" spans="1:8">
      <c r="A2671" t="str">
        <f>IF(ESITI_QUESTIONARI!A2671="","",TRIM(ESITI_QUESTIONARI!A2671))</f>
        <v/>
      </c>
      <c r="B2671" t="str">
        <f t="shared" si="42"/>
        <v/>
      </c>
      <c r="C2671" t="str">
        <f>IF(ESITI_QUESTIONARI!C2671="","",TRIM(ESITI_QUESTIONARI!C2671))</f>
        <v/>
      </c>
      <c r="D2671" t="str">
        <f>IFERROR(UPPER(TRIM(ESITI_QUESTIONARI!U2671)),"")</f>
        <v/>
      </c>
      <c r="E2671" t="str">
        <f>IFERROR(UPPER(TRIM(ESITI_QUESTIONARI!Y2671)),"")</f>
        <v/>
      </c>
      <c r="F2671" t="str">
        <f>IFERROR(UPPER(TRIM(ESITI_QUESTIONARI!AE2671)),"")</f>
        <v/>
      </c>
      <c r="G2671" t="str">
        <f>IFERROR(UPPER(TRIM(ESITI_QUESTIONARI!AI2671)),"")</f>
        <v/>
      </c>
      <c r="H2671" s="8" t="str">
        <f>IF(C2671="","",IF(ISERROR(AVERAGE(ESITI_QUESTIONARI!N2671:T2671,ESITI_QUESTIONARI!V2671:X2671,ESITI_QUESTIONARI!Z2671:AD2671,ESITI_QUESTIONARI!AF2671:AH2671,ESITI_QUESTIONARI!AJ2671:AL2671,ESITI_QUESTIONARI!AN2671,ESITI_QUESTIONARI!AQ2671)),"NON RISPONDE",AVERAGE(ESITI_QUESTIONARI!N2671:T2671,ESITI_QUESTIONARI!V2671:X2671,ESITI_QUESTIONARI!Z2671:AD2671,ESITI_QUESTIONARI!AF2671:AH2671,ESITI_QUESTIONARI!AJ2671:AL2671,ESITI_QUESTIONARI!AN2671,ESITI_QUESTIONARI!AQ2671)))</f>
        <v/>
      </c>
    </row>
    <row r="2672" spans="1:8">
      <c r="A2672" t="str">
        <f>IF(ESITI_QUESTIONARI!A2672="","",TRIM(ESITI_QUESTIONARI!A2672))</f>
        <v/>
      </c>
      <c r="B2672" t="str">
        <f t="shared" si="42"/>
        <v/>
      </c>
      <c r="C2672" t="str">
        <f>IF(ESITI_QUESTIONARI!C2672="","",TRIM(ESITI_QUESTIONARI!C2672))</f>
        <v/>
      </c>
      <c r="D2672" t="str">
        <f>IFERROR(UPPER(TRIM(ESITI_QUESTIONARI!U2672)),"")</f>
        <v/>
      </c>
      <c r="E2672" t="str">
        <f>IFERROR(UPPER(TRIM(ESITI_QUESTIONARI!Y2672)),"")</f>
        <v/>
      </c>
      <c r="F2672" t="str">
        <f>IFERROR(UPPER(TRIM(ESITI_QUESTIONARI!AE2672)),"")</f>
        <v/>
      </c>
      <c r="G2672" t="str">
        <f>IFERROR(UPPER(TRIM(ESITI_QUESTIONARI!AI2672)),"")</f>
        <v/>
      </c>
      <c r="H2672" s="8" t="str">
        <f>IF(C2672="","",IF(ISERROR(AVERAGE(ESITI_QUESTIONARI!N2672:T2672,ESITI_QUESTIONARI!V2672:X2672,ESITI_QUESTIONARI!Z2672:AD2672,ESITI_QUESTIONARI!AF2672:AH2672,ESITI_QUESTIONARI!AJ2672:AL2672,ESITI_QUESTIONARI!AN2672,ESITI_QUESTIONARI!AQ2672)),"NON RISPONDE",AVERAGE(ESITI_QUESTIONARI!N2672:T2672,ESITI_QUESTIONARI!V2672:X2672,ESITI_QUESTIONARI!Z2672:AD2672,ESITI_QUESTIONARI!AF2672:AH2672,ESITI_QUESTIONARI!AJ2672:AL2672,ESITI_QUESTIONARI!AN2672,ESITI_QUESTIONARI!AQ2672)))</f>
        <v/>
      </c>
    </row>
    <row r="2673" spans="1:8">
      <c r="A2673" t="str">
        <f>IF(ESITI_QUESTIONARI!A2673="","",TRIM(ESITI_QUESTIONARI!A2673))</f>
        <v/>
      </c>
      <c r="B2673" t="str">
        <f t="shared" si="42"/>
        <v/>
      </c>
      <c r="C2673" t="str">
        <f>IF(ESITI_QUESTIONARI!C2673="","",TRIM(ESITI_QUESTIONARI!C2673))</f>
        <v/>
      </c>
      <c r="D2673" t="str">
        <f>IFERROR(UPPER(TRIM(ESITI_QUESTIONARI!U2673)),"")</f>
        <v/>
      </c>
      <c r="E2673" t="str">
        <f>IFERROR(UPPER(TRIM(ESITI_QUESTIONARI!Y2673)),"")</f>
        <v/>
      </c>
      <c r="F2673" t="str">
        <f>IFERROR(UPPER(TRIM(ESITI_QUESTIONARI!AE2673)),"")</f>
        <v/>
      </c>
      <c r="G2673" t="str">
        <f>IFERROR(UPPER(TRIM(ESITI_QUESTIONARI!AI2673)),"")</f>
        <v/>
      </c>
      <c r="H2673" s="8" t="str">
        <f>IF(C2673="","",IF(ISERROR(AVERAGE(ESITI_QUESTIONARI!N2673:T2673,ESITI_QUESTIONARI!V2673:X2673,ESITI_QUESTIONARI!Z2673:AD2673,ESITI_QUESTIONARI!AF2673:AH2673,ESITI_QUESTIONARI!AJ2673:AL2673,ESITI_QUESTIONARI!AN2673,ESITI_QUESTIONARI!AQ2673)),"NON RISPONDE",AVERAGE(ESITI_QUESTIONARI!N2673:T2673,ESITI_QUESTIONARI!V2673:X2673,ESITI_QUESTIONARI!Z2673:AD2673,ESITI_QUESTIONARI!AF2673:AH2673,ESITI_QUESTIONARI!AJ2673:AL2673,ESITI_QUESTIONARI!AN2673,ESITI_QUESTIONARI!AQ2673)))</f>
        <v/>
      </c>
    </row>
    <row r="2674" spans="1:8">
      <c r="A2674" t="str">
        <f>IF(ESITI_QUESTIONARI!A2674="","",TRIM(ESITI_QUESTIONARI!A2674))</f>
        <v/>
      </c>
      <c r="B2674" t="str">
        <f t="shared" si="42"/>
        <v/>
      </c>
      <c r="C2674" t="str">
        <f>IF(ESITI_QUESTIONARI!C2674="","",TRIM(ESITI_QUESTIONARI!C2674))</f>
        <v/>
      </c>
      <c r="D2674" t="str">
        <f>IFERROR(UPPER(TRIM(ESITI_QUESTIONARI!U2674)),"")</f>
        <v/>
      </c>
      <c r="E2674" t="str">
        <f>IFERROR(UPPER(TRIM(ESITI_QUESTIONARI!Y2674)),"")</f>
        <v/>
      </c>
      <c r="F2674" t="str">
        <f>IFERROR(UPPER(TRIM(ESITI_QUESTIONARI!AE2674)),"")</f>
        <v/>
      </c>
      <c r="G2674" t="str">
        <f>IFERROR(UPPER(TRIM(ESITI_QUESTIONARI!AI2674)),"")</f>
        <v/>
      </c>
      <c r="H2674" s="8" t="str">
        <f>IF(C2674="","",IF(ISERROR(AVERAGE(ESITI_QUESTIONARI!N2674:T2674,ESITI_QUESTIONARI!V2674:X2674,ESITI_QUESTIONARI!Z2674:AD2674,ESITI_QUESTIONARI!AF2674:AH2674,ESITI_QUESTIONARI!AJ2674:AL2674,ESITI_QUESTIONARI!AN2674,ESITI_QUESTIONARI!AQ2674)),"NON RISPONDE",AVERAGE(ESITI_QUESTIONARI!N2674:T2674,ESITI_QUESTIONARI!V2674:X2674,ESITI_QUESTIONARI!Z2674:AD2674,ESITI_QUESTIONARI!AF2674:AH2674,ESITI_QUESTIONARI!AJ2674:AL2674,ESITI_QUESTIONARI!AN2674,ESITI_QUESTIONARI!AQ2674)))</f>
        <v/>
      </c>
    </row>
    <row r="2675" spans="1:8">
      <c r="A2675" t="str">
        <f>IF(ESITI_QUESTIONARI!A2675="","",TRIM(ESITI_QUESTIONARI!A2675))</f>
        <v/>
      </c>
      <c r="B2675" t="str">
        <f t="shared" si="42"/>
        <v/>
      </c>
      <c r="C2675" t="str">
        <f>IF(ESITI_QUESTIONARI!C2675="","",TRIM(ESITI_QUESTIONARI!C2675))</f>
        <v/>
      </c>
      <c r="D2675" t="str">
        <f>IFERROR(UPPER(TRIM(ESITI_QUESTIONARI!U2675)),"")</f>
        <v/>
      </c>
      <c r="E2675" t="str">
        <f>IFERROR(UPPER(TRIM(ESITI_QUESTIONARI!Y2675)),"")</f>
        <v/>
      </c>
      <c r="F2675" t="str">
        <f>IFERROR(UPPER(TRIM(ESITI_QUESTIONARI!AE2675)),"")</f>
        <v/>
      </c>
      <c r="G2675" t="str">
        <f>IFERROR(UPPER(TRIM(ESITI_QUESTIONARI!AI2675)),"")</f>
        <v/>
      </c>
      <c r="H2675" s="8" t="str">
        <f>IF(C2675="","",IF(ISERROR(AVERAGE(ESITI_QUESTIONARI!N2675:T2675,ESITI_QUESTIONARI!V2675:X2675,ESITI_QUESTIONARI!Z2675:AD2675,ESITI_QUESTIONARI!AF2675:AH2675,ESITI_QUESTIONARI!AJ2675:AL2675,ESITI_QUESTIONARI!AN2675,ESITI_QUESTIONARI!AQ2675)),"NON RISPONDE",AVERAGE(ESITI_QUESTIONARI!N2675:T2675,ESITI_QUESTIONARI!V2675:X2675,ESITI_QUESTIONARI!Z2675:AD2675,ESITI_QUESTIONARI!AF2675:AH2675,ESITI_QUESTIONARI!AJ2675:AL2675,ESITI_QUESTIONARI!AN2675,ESITI_QUESTIONARI!AQ2675)))</f>
        <v/>
      </c>
    </row>
    <row r="2676" spans="1:8">
      <c r="A2676" t="str">
        <f>IF(ESITI_QUESTIONARI!A2676="","",TRIM(ESITI_QUESTIONARI!A2676))</f>
        <v/>
      </c>
      <c r="B2676" t="str">
        <f t="shared" si="42"/>
        <v/>
      </c>
      <c r="C2676" t="str">
        <f>IF(ESITI_QUESTIONARI!C2676="","",TRIM(ESITI_QUESTIONARI!C2676))</f>
        <v/>
      </c>
      <c r="D2676" t="str">
        <f>IFERROR(UPPER(TRIM(ESITI_QUESTIONARI!U2676)),"")</f>
        <v/>
      </c>
      <c r="E2676" t="str">
        <f>IFERROR(UPPER(TRIM(ESITI_QUESTIONARI!Y2676)),"")</f>
        <v/>
      </c>
      <c r="F2676" t="str">
        <f>IFERROR(UPPER(TRIM(ESITI_QUESTIONARI!AE2676)),"")</f>
        <v/>
      </c>
      <c r="G2676" t="str">
        <f>IFERROR(UPPER(TRIM(ESITI_QUESTIONARI!AI2676)),"")</f>
        <v/>
      </c>
      <c r="H2676" s="8" t="str">
        <f>IF(C2676="","",IF(ISERROR(AVERAGE(ESITI_QUESTIONARI!N2676:T2676,ESITI_QUESTIONARI!V2676:X2676,ESITI_QUESTIONARI!Z2676:AD2676,ESITI_QUESTIONARI!AF2676:AH2676,ESITI_QUESTIONARI!AJ2676:AL2676,ESITI_QUESTIONARI!AN2676,ESITI_QUESTIONARI!AQ2676)),"NON RISPONDE",AVERAGE(ESITI_QUESTIONARI!N2676:T2676,ESITI_QUESTIONARI!V2676:X2676,ESITI_QUESTIONARI!Z2676:AD2676,ESITI_QUESTIONARI!AF2676:AH2676,ESITI_QUESTIONARI!AJ2676:AL2676,ESITI_QUESTIONARI!AN2676,ESITI_QUESTIONARI!AQ2676)))</f>
        <v/>
      </c>
    </row>
    <row r="2677" spans="1:8">
      <c r="A2677" t="str">
        <f>IF(ESITI_QUESTIONARI!A2677="","",TRIM(ESITI_QUESTIONARI!A2677))</f>
        <v/>
      </c>
      <c r="B2677" t="str">
        <f t="shared" si="42"/>
        <v/>
      </c>
      <c r="C2677" t="str">
        <f>IF(ESITI_QUESTIONARI!C2677="","",TRIM(ESITI_QUESTIONARI!C2677))</f>
        <v/>
      </c>
      <c r="D2677" t="str">
        <f>IFERROR(UPPER(TRIM(ESITI_QUESTIONARI!U2677)),"")</f>
        <v/>
      </c>
      <c r="E2677" t="str">
        <f>IFERROR(UPPER(TRIM(ESITI_QUESTIONARI!Y2677)),"")</f>
        <v/>
      </c>
      <c r="F2677" t="str">
        <f>IFERROR(UPPER(TRIM(ESITI_QUESTIONARI!AE2677)),"")</f>
        <v/>
      </c>
      <c r="G2677" t="str">
        <f>IFERROR(UPPER(TRIM(ESITI_QUESTIONARI!AI2677)),"")</f>
        <v/>
      </c>
      <c r="H2677" s="8" t="str">
        <f>IF(C2677="","",IF(ISERROR(AVERAGE(ESITI_QUESTIONARI!N2677:T2677,ESITI_QUESTIONARI!V2677:X2677,ESITI_QUESTIONARI!Z2677:AD2677,ESITI_QUESTIONARI!AF2677:AH2677,ESITI_QUESTIONARI!AJ2677:AL2677,ESITI_QUESTIONARI!AN2677,ESITI_QUESTIONARI!AQ2677)),"NON RISPONDE",AVERAGE(ESITI_QUESTIONARI!N2677:T2677,ESITI_QUESTIONARI!V2677:X2677,ESITI_QUESTIONARI!Z2677:AD2677,ESITI_QUESTIONARI!AF2677:AH2677,ESITI_QUESTIONARI!AJ2677:AL2677,ESITI_QUESTIONARI!AN2677,ESITI_QUESTIONARI!AQ2677)))</f>
        <v/>
      </c>
    </row>
    <row r="2678" spans="1:8">
      <c r="A2678" t="str">
        <f>IF(ESITI_QUESTIONARI!A2678="","",TRIM(ESITI_QUESTIONARI!A2678))</f>
        <v/>
      </c>
      <c r="B2678" t="str">
        <f t="shared" si="42"/>
        <v/>
      </c>
      <c r="C2678" t="str">
        <f>IF(ESITI_QUESTIONARI!C2678="","",TRIM(ESITI_QUESTIONARI!C2678))</f>
        <v/>
      </c>
      <c r="D2678" t="str">
        <f>IFERROR(UPPER(TRIM(ESITI_QUESTIONARI!U2678)),"")</f>
        <v/>
      </c>
      <c r="E2678" t="str">
        <f>IFERROR(UPPER(TRIM(ESITI_QUESTIONARI!Y2678)),"")</f>
        <v/>
      </c>
      <c r="F2678" t="str">
        <f>IFERROR(UPPER(TRIM(ESITI_QUESTIONARI!AE2678)),"")</f>
        <v/>
      </c>
      <c r="G2678" t="str">
        <f>IFERROR(UPPER(TRIM(ESITI_QUESTIONARI!AI2678)),"")</f>
        <v/>
      </c>
      <c r="H2678" s="8" t="str">
        <f>IF(C2678="","",IF(ISERROR(AVERAGE(ESITI_QUESTIONARI!N2678:T2678,ESITI_QUESTIONARI!V2678:X2678,ESITI_QUESTIONARI!Z2678:AD2678,ESITI_QUESTIONARI!AF2678:AH2678,ESITI_QUESTIONARI!AJ2678:AL2678,ESITI_QUESTIONARI!AN2678,ESITI_QUESTIONARI!AQ2678)),"NON RISPONDE",AVERAGE(ESITI_QUESTIONARI!N2678:T2678,ESITI_QUESTIONARI!V2678:X2678,ESITI_QUESTIONARI!Z2678:AD2678,ESITI_QUESTIONARI!AF2678:AH2678,ESITI_QUESTIONARI!AJ2678:AL2678,ESITI_QUESTIONARI!AN2678,ESITI_QUESTIONARI!AQ2678)))</f>
        <v/>
      </c>
    </row>
    <row r="2679" spans="1:8">
      <c r="A2679" t="str">
        <f>IF(ESITI_QUESTIONARI!A2679="","",TRIM(ESITI_QUESTIONARI!A2679))</f>
        <v/>
      </c>
      <c r="B2679" t="str">
        <f t="shared" si="42"/>
        <v/>
      </c>
      <c r="C2679" t="str">
        <f>IF(ESITI_QUESTIONARI!C2679="","",TRIM(ESITI_QUESTIONARI!C2679))</f>
        <v/>
      </c>
      <c r="D2679" t="str">
        <f>IFERROR(UPPER(TRIM(ESITI_QUESTIONARI!U2679)),"")</f>
        <v/>
      </c>
      <c r="E2679" t="str">
        <f>IFERROR(UPPER(TRIM(ESITI_QUESTIONARI!Y2679)),"")</f>
        <v/>
      </c>
      <c r="F2679" t="str">
        <f>IFERROR(UPPER(TRIM(ESITI_QUESTIONARI!AE2679)),"")</f>
        <v/>
      </c>
      <c r="G2679" t="str">
        <f>IFERROR(UPPER(TRIM(ESITI_QUESTIONARI!AI2679)),"")</f>
        <v/>
      </c>
      <c r="H2679" s="8" t="str">
        <f>IF(C2679="","",IF(ISERROR(AVERAGE(ESITI_QUESTIONARI!N2679:T2679,ESITI_QUESTIONARI!V2679:X2679,ESITI_QUESTIONARI!Z2679:AD2679,ESITI_QUESTIONARI!AF2679:AH2679,ESITI_QUESTIONARI!AJ2679:AL2679,ESITI_QUESTIONARI!AN2679,ESITI_QUESTIONARI!AQ2679)),"NON RISPONDE",AVERAGE(ESITI_QUESTIONARI!N2679:T2679,ESITI_QUESTIONARI!V2679:X2679,ESITI_QUESTIONARI!Z2679:AD2679,ESITI_QUESTIONARI!AF2679:AH2679,ESITI_QUESTIONARI!AJ2679:AL2679,ESITI_QUESTIONARI!AN2679,ESITI_QUESTIONARI!AQ2679)))</f>
        <v/>
      </c>
    </row>
    <row r="2680" spans="1:8">
      <c r="A2680" t="str">
        <f>IF(ESITI_QUESTIONARI!A2680="","",TRIM(ESITI_QUESTIONARI!A2680))</f>
        <v/>
      </c>
      <c r="B2680" t="str">
        <f t="shared" si="42"/>
        <v/>
      </c>
      <c r="C2680" t="str">
        <f>IF(ESITI_QUESTIONARI!C2680="","",TRIM(ESITI_QUESTIONARI!C2680))</f>
        <v/>
      </c>
      <c r="D2680" t="str">
        <f>IFERROR(UPPER(TRIM(ESITI_QUESTIONARI!U2680)),"")</f>
        <v/>
      </c>
      <c r="E2680" t="str">
        <f>IFERROR(UPPER(TRIM(ESITI_QUESTIONARI!Y2680)),"")</f>
        <v/>
      </c>
      <c r="F2680" t="str">
        <f>IFERROR(UPPER(TRIM(ESITI_QUESTIONARI!AE2680)),"")</f>
        <v/>
      </c>
      <c r="G2680" t="str">
        <f>IFERROR(UPPER(TRIM(ESITI_QUESTIONARI!AI2680)),"")</f>
        <v/>
      </c>
      <c r="H2680" s="8" t="str">
        <f>IF(C2680="","",IF(ISERROR(AVERAGE(ESITI_QUESTIONARI!N2680:T2680,ESITI_QUESTIONARI!V2680:X2680,ESITI_QUESTIONARI!Z2680:AD2680,ESITI_QUESTIONARI!AF2680:AH2680,ESITI_QUESTIONARI!AJ2680:AL2680,ESITI_QUESTIONARI!AN2680,ESITI_QUESTIONARI!AQ2680)),"NON RISPONDE",AVERAGE(ESITI_QUESTIONARI!N2680:T2680,ESITI_QUESTIONARI!V2680:X2680,ESITI_QUESTIONARI!Z2680:AD2680,ESITI_QUESTIONARI!AF2680:AH2680,ESITI_QUESTIONARI!AJ2680:AL2680,ESITI_QUESTIONARI!AN2680,ESITI_QUESTIONARI!AQ2680)))</f>
        <v/>
      </c>
    </row>
    <row r="2681" spans="1:8">
      <c r="A2681" t="str">
        <f>IF(ESITI_QUESTIONARI!A2681="","",TRIM(ESITI_QUESTIONARI!A2681))</f>
        <v/>
      </c>
      <c r="B2681" t="str">
        <f t="shared" si="42"/>
        <v/>
      </c>
      <c r="C2681" t="str">
        <f>IF(ESITI_QUESTIONARI!C2681="","",TRIM(ESITI_QUESTIONARI!C2681))</f>
        <v/>
      </c>
      <c r="D2681" t="str">
        <f>IFERROR(UPPER(TRIM(ESITI_QUESTIONARI!U2681)),"")</f>
        <v/>
      </c>
      <c r="E2681" t="str">
        <f>IFERROR(UPPER(TRIM(ESITI_QUESTIONARI!Y2681)),"")</f>
        <v/>
      </c>
      <c r="F2681" t="str">
        <f>IFERROR(UPPER(TRIM(ESITI_QUESTIONARI!AE2681)),"")</f>
        <v/>
      </c>
      <c r="G2681" t="str">
        <f>IFERROR(UPPER(TRIM(ESITI_QUESTIONARI!AI2681)),"")</f>
        <v/>
      </c>
      <c r="H2681" s="8" t="str">
        <f>IF(C2681="","",IF(ISERROR(AVERAGE(ESITI_QUESTIONARI!N2681:T2681,ESITI_QUESTIONARI!V2681:X2681,ESITI_QUESTIONARI!Z2681:AD2681,ESITI_QUESTIONARI!AF2681:AH2681,ESITI_QUESTIONARI!AJ2681:AL2681,ESITI_QUESTIONARI!AN2681,ESITI_QUESTIONARI!AQ2681)),"NON RISPONDE",AVERAGE(ESITI_QUESTIONARI!N2681:T2681,ESITI_QUESTIONARI!V2681:X2681,ESITI_QUESTIONARI!Z2681:AD2681,ESITI_QUESTIONARI!AF2681:AH2681,ESITI_QUESTIONARI!AJ2681:AL2681,ESITI_QUESTIONARI!AN2681,ESITI_QUESTIONARI!AQ2681)))</f>
        <v/>
      </c>
    </row>
    <row r="2682" spans="1:8">
      <c r="A2682" t="str">
        <f>IF(ESITI_QUESTIONARI!A2682="","",TRIM(ESITI_QUESTIONARI!A2682))</f>
        <v/>
      </c>
      <c r="B2682" t="str">
        <f t="shared" si="42"/>
        <v/>
      </c>
      <c r="C2682" t="str">
        <f>IF(ESITI_QUESTIONARI!C2682="","",TRIM(ESITI_QUESTIONARI!C2682))</f>
        <v/>
      </c>
      <c r="D2682" t="str">
        <f>IFERROR(UPPER(TRIM(ESITI_QUESTIONARI!U2682)),"")</f>
        <v/>
      </c>
      <c r="E2682" t="str">
        <f>IFERROR(UPPER(TRIM(ESITI_QUESTIONARI!Y2682)),"")</f>
        <v/>
      </c>
      <c r="F2682" t="str">
        <f>IFERROR(UPPER(TRIM(ESITI_QUESTIONARI!AE2682)),"")</f>
        <v/>
      </c>
      <c r="G2682" t="str">
        <f>IFERROR(UPPER(TRIM(ESITI_QUESTIONARI!AI2682)),"")</f>
        <v/>
      </c>
      <c r="H2682" s="8" t="str">
        <f>IF(C2682="","",IF(ISERROR(AVERAGE(ESITI_QUESTIONARI!N2682:T2682,ESITI_QUESTIONARI!V2682:X2682,ESITI_QUESTIONARI!Z2682:AD2682,ESITI_QUESTIONARI!AF2682:AH2682,ESITI_QUESTIONARI!AJ2682:AL2682,ESITI_QUESTIONARI!AN2682,ESITI_QUESTIONARI!AQ2682)),"NON RISPONDE",AVERAGE(ESITI_QUESTIONARI!N2682:T2682,ESITI_QUESTIONARI!V2682:X2682,ESITI_QUESTIONARI!Z2682:AD2682,ESITI_QUESTIONARI!AF2682:AH2682,ESITI_QUESTIONARI!AJ2682:AL2682,ESITI_QUESTIONARI!AN2682,ESITI_QUESTIONARI!AQ2682)))</f>
        <v/>
      </c>
    </row>
    <row r="2683" spans="1:8">
      <c r="A2683" t="str">
        <f>IF(ESITI_QUESTIONARI!A2683="","",TRIM(ESITI_QUESTIONARI!A2683))</f>
        <v/>
      </c>
      <c r="B2683" t="str">
        <f t="shared" si="42"/>
        <v/>
      </c>
      <c r="C2683" t="str">
        <f>IF(ESITI_QUESTIONARI!C2683="","",TRIM(ESITI_QUESTIONARI!C2683))</f>
        <v/>
      </c>
      <c r="D2683" t="str">
        <f>IFERROR(UPPER(TRIM(ESITI_QUESTIONARI!U2683)),"")</f>
        <v/>
      </c>
      <c r="E2683" t="str">
        <f>IFERROR(UPPER(TRIM(ESITI_QUESTIONARI!Y2683)),"")</f>
        <v/>
      </c>
      <c r="F2683" t="str">
        <f>IFERROR(UPPER(TRIM(ESITI_QUESTIONARI!AE2683)),"")</f>
        <v/>
      </c>
      <c r="G2683" t="str">
        <f>IFERROR(UPPER(TRIM(ESITI_QUESTIONARI!AI2683)),"")</f>
        <v/>
      </c>
      <c r="H2683" s="8" t="str">
        <f>IF(C2683="","",IF(ISERROR(AVERAGE(ESITI_QUESTIONARI!N2683:T2683,ESITI_QUESTIONARI!V2683:X2683,ESITI_QUESTIONARI!Z2683:AD2683,ESITI_QUESTIONARI!AF2683:AH2683,ESITI_QUESTIONARI!AJ2683:AL2683,ESITI_QUESTIONARI!AN2683,ESITI_QUESTIONARI!AQ2683)),"NON RISPONDE",AVERAGE(ESITI_QUESTIONARI!N2683:T2683,ESITI_QUESTIONARI!V2683:X2683,ESITI_QUESTIONARI!Z2683:AD2683,ESITI_QUESTIONARI!AF2683:AH2683,ESITI_QUESTIONARI!AJ2683:AL2683,ESITI_QUESTIONARI!AN2683,ESITI_QUESTIONARI!AQ2683)))</f>
        <v/>
      </c>
    </row>
    <row r="2684" spans="1:8">
      <c r="A2684" t="str">
        <f>IF(ESITI_QUESTIONARI!A2684="","",TRIM(ESITI_QUESTIONARI!A2684))</f>
        <v/>
      </c>
      <c r="B2684" t="str">
        <f t="shared" si="42"/>
        <v/>
      </c>
      <c r="C2684" t="str">
        <f>IF(ESITI_QUESTIONARI!C2684="","",TRIM(ESITI_QUESTIONARI!C2684))</f>
        <v/>
      </c>
      <c r="D2684" t="str">
        <f>IFERROR(UPPER(TRIM(ESITI_QUESTIONARI!U2684)),"")</f>
        <v/>
      </c>
      <c r="E2684" t="str">
        <f>IFERROR(UPPER(TRIM(ESITI_QUESTIONARI!Y2684)),"")</f>
        <v/>
      </c>
      <c r="F2684" t="str">
        <f>IFERROR(UPPER(TRIM(ESITI_QUESTIONARI!AE2684)),"")</f>
        <v/>
      </c>
      <c r="G2684" t="str">
        <f>IFERROR(UPPER(TRIM(ESITI_QUESTIONARI!AI2684)),"")</f>
        <v/>
      </c>
      <c r="H2684" s="8" t="str">
        <f>IF(C2684="","",IF(ISERROR(AVERAGE(ESITI_QUESTIONARI!N2684:T2684,ESITI_QUESTIONARI!V2684:X2684,ESITI_QUESTIONARI!Z2684:AD2684,ESITI_QUESTIONARI!AF2684:AH2684,ESITI_QUESTIONARI!AJ2684:AL2684,ESITI_QUESTIONARI!AN2684,ESITI_QUESTIONARI!AQ2684)),"NON RISPONDE",AVERAGE(ESITI_QUESTIONARI!N2684:T2684,ESITI_QUESTIONARI!V2684:X2684,ESITI_QUESTIONARI!Z2684:AD2684,ESITI_QUESTIONARI!AF2684:AH2684,ESITI_QUESTIONARI!AJ2684:AL2684,ESITI_QUESTIONARI!AN2684,ESITI_QUESTIONARI!AQ2684)))</f>
        <v/>
      </c>
    </row>
    <row r="2685" spans="1:8">
      <c r="A2685" t="str">
        <f>IF(ESITI_QUESTIONARI!A2685="","",TRIM(ESITI_QUESTIONARI!A2685))</f>
        <v/>
      </c>
      <c r="B2685" t="str">
        <f t="shared" si="42"/>
        <v/>
      </c>
      <c r="C2685" t="str">
        <f>IF(ESITI_QUESTIONARI!C2685="","",TRIM(ESITI_QUESTIONARI!C2685))</f>
        <v/>
      </c>
      <c r="D2685" t="str">
        <f>IFERROR(UPPER(TRIM(ESITI_QUESTIONARI!U2685)),"")</f>
        <v/>
      </c>
      <c r="E2685" t="str">
        <f>IFERROR(UPPER(TRIM(ESITI_QUESTIONARI!Y2685)),"")</f>
        <v/>
      </c>
      <c r="F2685" t="str">
        <f>IFERROR(UPPER(TRIM(ESITI_QUESTIONARI!AE2685)),"")</f>
        <v/>
      </c>
      <c r="G2685" t="str">
        <f>IFERROR(UPPER(TRIM(ESITI_QUESTIONARI!AI2685)),"")</f>
        <v/>
      </c>
      <c r="H2685" s="8" t="str">
        <f>IF(C2685="","",IF(ISERROR(AVERAGE(ESITI_QUESTIONARI!N2685:T2685,ESITI_QUESTIONARI!V2685:X2685,ESITI_QUESTIONARI!Z2685:AD2685,ESITI_QUESTIONARI!AF2685:AH2685,ESITI_QUESTIONARI!AJ2685:AL2685,ESITI_QUESTIONARI!AN2685,ESITI_QUESTIONARI!AQ2685)),"NON RISPONDE",AVERAGE(ESITI_QUESTIONARI!N2685:T2685,ESITI_QUESTIONARI!V2685:X2685,ESITI_QUESTIONARI!Z2685:AD2685,ESITI_QUESTIONARI!AF2685:AH2685,ESITI_QUESTIONARI!AJ2685:AL2685,ESITI_QUESTIONARI!AN2685,ESITI_QUESTIONARI!AQ2685)))</f>
        <v/>
      </c>
    </row>
    <row r="2686" spans="1:8">
      <c r="A2686" t="str">
        <f>IF(ESITI_QUESTIONARI!A2686="","",TRIM(ESITI_QUESTIONARI!A2686))</f>
        <v/>
      </c>
      <c r="B2686" t="str">
        <f t="shared" si="42"/>
        <v/>
      </c>
      <c r="C2686" t="str">
        <f>IF(ESITI_QUESTIONARI!C2686="","",TRIM(ESITI_QUESTIONARI!C2686))</f>
        <v/>
      </c>
      <c r="D2686" t="str">
        <f>IFERROR(UPPER(TRIM(ESITI_QUESTIONARI!U2686)),"")</f>
        <v/>
      </c>
      <c r="E2686" t="str">
        <f>IFERROR(UPPER(TRIM(ESITI_QUESTIONARI!Y2686)),"")</f>
        <v/>
      </c>
      <c r="F2686" t="str">
        <f>IFERROR(UPPER(TRIM(ESITI_QUESTIONARI!AE2686)),"")</f>
        <v/>
      </c>
      <c r="G2686" t="str">
        <f>IFERROR(UPPER(TRIM(ESITI_QUESTIONARI!AI2686)),"")</f>
        <v/>
      </c>
      <c r="H2686" s="8" t="str">
        <f>IF(C2686="","",IF(ISERROR(AVERAGE(ESITI_QUESTIONARI!N2686:T2686,ESITI_QUESTIONARI!V2686:X2686,ESITI_QUESTIONARI!Z2686:AD2686,ESITI_QUESTIONARI!AF2686:AH2686,ESITI_QUESTIONARI!AJ2686:AL2686,ESITI_QUESTIONARI!AN2686,ESITI_QUESTIONARI!AQ2686)),"NON RISPONDE",AVERAGE(ESITI_QUESTIONARI!N2686:T2686,ESITI_QUESTIONARI!V2686:X2686,ESITI_QUESTIONARI!Z2686:AD2686,ESITI_QUESTIONARI!AF2686:AH2686,ESITI_QUESTIONARI!AJ2686:AL2686,ESITI_QUESTIONARI!AN2686,ESITI_QUESTIONARI!AQ2686)))</f>
        <v/>
      </c>
    </row>
    <row r="2687" spans="1:8">
      <c r="A2687" t="str">
        <f>IF(ESITI_QUESTIONARI!A2687="","",TRIM(ESITI_QUESTIONARI!A2687))</f>
        <v/>
      </c>
      <c r="B2687" t="str">
        <f t="shared" si="42"/>
        <v/>
      </c>
      <c r="C2687" t="str">
        <f>IF(ESITI_QUESTIONARI!C2687="","",TRIM(ESITI_QUESTIONARI!C2687))</f>
        <v/>
      </c>
      <c r="D2687" t="str">
        <f>IFERROR(UPPER(TRIM(ESITI_QUESTIONARI!U2687)),"")</f>
        <v/>
      </c>
      <c r="E2687" t="str">
        <f>IFERROR(UPPER(TRIM(ESITI_QUESTIONARI!Y2687)),"")</f>
        <v/>
      </c>
      <c r="F2687" t="str">
        <f>IFERROR(UPPER(TRIM(ESITI_QUESTIONARI!AE2687)),"")</f>
        <v/>
      </c>
      <c r="G2687" t="str">
        <f>IFERROR(UPPER(TRIM(ESITI_QUESTIONARI!AI2687)),"")</f>
        <v/>
      </c>
      <c r="H2687" s="8" t="str">
        <f>IF(C2687="","",IF(ISERROR(AVERAGE(ESITI_QUESTIONARI!N2687:T2687,ESITI_QUESTIONARI!V2687:X2687,ESITI_QUESTIONARI!Z2687:AD2687,ESITI_QUESTIONARI!AF2687:AH2687,ESITI_QUESTIONARI!AJ2687:AL2687,ESITI_QUESTIONARI!AN2687,ESITI_QUESTIONARI!AQ2687)),"NON RISPONDE",AVERAGE(ESITI_QUESTIONARI!N2687:T2687,ESITI_QUESTIONARI!V2687:X2687,ESITI_QUESTIONARI!Z2687:AD2687,ESITI_QUESTIONARI!AF2687:AH2687,ESITI_QUESTIONARI!AJ2687:AL2687,ESITI_QUESTIONARI!AN2687,ESITI_QUESTIONARI!AQ2687)))</f>
        <v/>
      </c>
    </row>
    <row r="2688" spans="1:8">
      <c r="A2688" t="str">
        <f>IF(ESITI_QUESTIONARI!A2688="","",TRIM(ESITI_QUESTIONARI!A2688))</f>
        <v/>
      </c>
      <c r="B2688" t="str">
        <f t="shared" si="42"/>
        <v/>
      </c>
      <c r="C2688" t="str">
        <f>IF(ESITI_QUESTIONARI!C2688="","",TRIM(ESITI_QUESTIONARI!C2688))</f>
        <v/>
      </c>
      <c r="D2688" t="str">
        <f>IFERROR(UPPER(TRIM(ESITI_QUESTIONARI!U2688)),"")</f>
        <v/>
      </c>
      <c r="E2688" t="str">
        <f>IFERROR(UPPER(TRIM(ESITI_QUESTIONARI!Y2688)),"")</f>
        <v/>
      </c>
      <c r="F2688" t="str">
        <f>IFERROR(UPPER(TRIM(ESITI_QUESTIONARI!AE2688)),"")</f>
        <v/>
      </c>
      <c r="G2688" t="str">
        <f>IFERROR(UPPER(TRIM(ESITI_QUESTIONARI!AI2688)),"")</f>
        <v/>
      </c>
      <c r="H2688" s="8" t="str">
        <f>IF(C2688="","",IF(ISERROR(AVERAGE(ESITI_QUESTIONARI!N2688:T2688,ESITI_QUESTIONARI!V2688:X2688,ESITI_QUESTIONARI!Z2688:AD2688,ESITI_QUESTIONARI!AF2688:AH2688,ESITI_QUESTIONARI!AJ2688:AL2688,ESITI_QUESTIONARI!AN2688,ESITI_QUESTIONARI!AQ2688)),"NON RISPONDE",AVERAGE(ESITI_QUESTIONARI!N2688:T2688,ESITI_QUESTIONARI!V2688:X2688,ESITI_QUESTIONARI!Z2688:AD2688,ESITI_QUESTIONARI!AF2688:AH2688,ESITI_QUESTIONARI!AJ2688:AL2688,ESITI_QUESTIONARI!AN2688,ESITI_QUESTIONARI!AQ2688)))</f>
        <v/>
      </c>
    </row>
    <row r="2689" spans="1:8">
      <c r="A2689" t="str">
        <f>IF(ESITI_QUESTIONARI!A2689="","",TRIM(ESITI_QUESTIONARI!A2689))</f>
        <v/>
      </c>
      <c r="B2689" t="str">
        <f t="shared" si="42"/>
        <v/>
      </c>
      <c r="C2689" t="str">
        <f>IF(ESITI_QUESTIONARI!C2689="","",TRIM(ESITI_QUESTIONARI!C2689))</f>
        <v/>
      </c>
      <c r="D2689" t="str">
        <f>IFERROR(UPPER(TRIM(ESITI_QUESTIONARI!U2689)),"")</f>
        <v/>
      </c>
      <c r="E2689" t="str">
        <f>IFERROR(UPPER(TRIM(ESITI_QUESTIONARI!Y2689)),"")</f>
        <v/>
      </c>
      <c r="F2689" t="str">
        <f>IFERROR(UPPER(TRIM(ESITI_QUESTIONARI!AE2689)),"")</f>
        <v/>
      </c>
      <c r="G2689" t="str">
        <f>IFERROR(UPPER(TRIM(ESITI_QUESTIONARI!AI2689)),"")</f>
        <v/>
      </c>
      <c r="H2689" s="8" t="str">
        <f>IF(C2689="","",IF(ISERROR(AVERAGE(ESITI_QUESTIONARI!N2689:T2689,ESITI_QUESTIONARI!V2689:X2689,ESITI_QUESTIONARI!Z2689:AD2689,ESITI_QUESTIONARI!AF2689:AH2689,ESITI_QUESTIONARI!AJ2689:AL2689,ESITI_QUESTIONARI!AN2689,ESITI_QUESTIONARI!AQ2689)),"NON RISPONDE",AVERAGE(ESITI_QUESTIONARI!N2689:T2689,ESITI_QUESTIONARI!V2689:X2689,ESITI_QUESTIONARI!Z2689:AD2689,ESITI_QUESTIONARI!AF2689:AH2689,ESITI_QUESTIONARI!AJ2689:AL2689,ESITI_QUESTIONARI!AN2689,ESITI_QUESTIONARI!AQ2689)))</f>
        <v/>
      </c>
    </row>
    <row r="2690" spans="1:8">
      <c r="A2690" t="str">
        <f>IF(ESITI_QUESTIONARI!A2690="","",TRIM(ESITI_QUESTIONARI!A2690))</f>
        <v/>
      </c>
      <c r="B2690" t="str">
        <f t="shared" si="42"/>
        <v/>
      </c>
      <c r="C2690" t="str">
        <f>IF(ESITI_QUESTIONARI!C2690="","",TRIM(ESITI_QUESTIONARI!C2690))</f>
        <v/>
      </c>
      <c r="D2690" t="str">
        <f>IFERROR(UPPER(TRIM(ESITI_QUESTIONARI!U2690)),"")</f>
        <v/>
      </c>
      <c r="E2690" t="str">
        <f>IFERROR(UPPER(TRIM(ESITI_QUESTIONARI!Y2690)),"")</f>
        <v/>
      </c>
      <c r="F2690" t="str">
        <f>IFERROR(UPPER(TRIM(ESITI_QUESTIONARI!AE2690)),"")</f>
        <v/>
      </c>
      <c r="G2690" t="str">
        <f>IFERROR(UPPER(TRIM(ESITI_QUESTIONARI!AI2690)),"")</f>
        <v/>
      </c>
      <c r="H2690" s="8" t="str">
        <f>IF(C2690="","",IF(ISERROR(AVERAGE(ESITI_QUESTIONARI!N2690:T2690,ESITI_QUESTIONARI!V2690:X2690,ESITI_QUESTIONARI!Z2690:AD2690,ESITI_QUESTIONARI!AF2690:AH2690,ESITI_QUESTIONARI!AJ2690:AL2690,ESITI_QUESTIONARI!AN2690,ESITI_QUESTIONARI!AQ2690)),"NON RISPONDE",AVERAGE(ESITI_QUESTIONARI!N2690:T2690,ESITI_QUESTIONARI!V2690:X2690,ESITI_QUESTIONARI!Z2690:AD2690,ESITI_QUESTIONARI!AF2690:AH2690,ESITI_QUESTIONARI!AJ2690:AL2690,ESITI_QUESTIONARI!AN2690,ESITI_QUESTIONARI!AQ2690)))</f>
        <v/>
      </c>
    </row>
    <row r="2691" spans="1:8">
      <c r="A2691" t="str">
        <f>IF(ESITI_QUESTIONARI!A2691="","",TRIM(ESITI_QUESTIONARI!A2691))</f>
        <v/>
      </c>
      <c r="B2691" t="str">
        <f t="shared" ref="B2691:B2754" si="43">IF(C2691="","",C2691)</f>
        <v/>
      </c>
      <c r="C2691" t="str">
        <f>IF(ESITI_QUESTIONARI!C2691="","",TRIM(ESITI_QUESTIONARI!C2691))</f>
        <v/>
      </c>
      <c r="D2691" t="str">
        <f>IFERROR(UPPER(TRIM(ESITI_QUESTIONARI!U2691)),"")</f>
        <v/>
      </c>
      <c r="E2691" t="str">
        <f>IFERROR(UPPER(TRIM(ESITI_QUESTIONARI!Y2691)),"")</f>
        <v/>
      </c>
      <c r="F2691" t="str">
        <f>IFERROR(UPPER(TRIM(ESITI_QUESTIONARI!AE2691)),"")</f>
        <v/>
      </c>
      <c r="G2691" t="str">
        <f>IFERROR(UPPER(TRIM(ESITI_QUESTIONARI!AI2691)),"")</f>
        <v/>
      </c>
      <c r="H2691" s="8" t="str">
        <f>IF(C2691="","",IF(ISERROR(AVERAGE(ESITI_QUESTIONARI!N2691:T2691,ESITI_QUESTIONARI!V2691:X2691,ESITI_QUESTIONARI!Z2691:AD2691,ESITI_QUESTIONARI!AF2691:AH2691,ESITI_QUESTIONARI!AJ2691:AL2691,ESITI_QUESTIONARI!AN2691,ESITI_QUESTIONARI!AQ2691)),"NON RISPONDE",AVERAGE(ESITI_QUESTIONARI!N2691:T2691,ESITI_QUESTIONARI!V2691:X2691,ESITI_QUESTIONARI!Z2691:AD2691,ESITI_QUESTIONARI!AF2691:AH2691,ESITI_QUESTIONARI!AJ2691:AL2691,ESITI_QUESTIONARI!AN2691,ESITI_QUESTIONARI!AQ2691)))</f>
        <v/>
      </c>
    </row>
    <row r="2692" spans="1:8">
      <c r="A2692" t="str">
        <f>IF(ESITI_QUESTIONARI!A2692="","",TRIM(ESITI_QUESTIONARI!A2692))</f>
        <v/>
      </c>
      <c r="B2692" t="str">
        <f t="shared" si="43"/>
        <v/>
      </c>
      <c r="C2692" t="str">
        <f>IF(ESITI_QUESTIONARI!C2692="","",TRIM(ESITI_QUESTIONARI!C2692))</f>
        <v/>
      </c>
      <c r="D2692" t="str">
        <f>IFERROR(UPPER(TRIM(ESITI_QUESTIONARI!U2692)),"")</f>
        <v/>
      </c>
      <c r="E2692" t="str">
        <f>IFERROR(UPPER(TRIM(ESITI_QUESTIONARI!Y2692)),"")</f>
        <v/>
      </c>
      <c r="F2692" t="str">
        <f>IFERROR(UPPER(TRIM(ESITI_QUESTIONARI!AE2692)),"")</f>
        <v/>
      </c>
      <c r="G2692" t="str">
        <f>IFERROR(UPPER(TRIM(ESITI_QUESTIONARI!AI2692)),"")</f>
        <v/>
      </c>
      <c r="H2692" s="8" t="str">
        <f>IF(C2692="","",IF(ISERROR(AVERAGE(ESITI_QUESTIONARI!N2692:T2692,ESITI_QUESTIONARI!V2692:X2692,ESITI_QUESTIONARI!Z2692:AD2692,ESITI_QUESTIONARI!AF2692:AH2692,ESITI_QUESTIONARI!AJ2692:AL2692,ESITI_QUESTIONARI!AN2692,ESITI_QUESTIONARI!AQ2692)),"NON RISPONDE",AVERAGE(ESITI_QUESTIONARI!N2692:T2692,ESITI_QUESTIONARI!V2692:X2692,ESITI_QUESTIONARI!Z2692:AD2692,ESITI_QUESTIONARI!AF2692:AH2692,ESITI_QUESTIONARI!AJ2692:AL2692,ESITI_QUESTIONARI!AN2692,ESITI_QUESTIONARI!AQ2692)))</f>
        <v/>
      </c>
    </row>
    <row r="2693" spans="1:8">
      <c r="A2693" t="str">
        <f>IF(ESITI_QUESTIONARI!A2693="","",TRIM(ESITI_QUESTIONARI!A2693))</f>
        <v/>
      </c>
      <c r="B2693" t="str">
        <f t="shared" si="43"/>
        <v/>
      </c>
      <c r="C2693" t="str">
        <f>IF(ESITI_QUESTIONARI!C2693="","",TRIM(ESITI_QUESTIONARI!C2693))</f>
        <v/>
      </c>
      <c r="D2693" t="str">
        <f>IFERROR(UPPER(TRIM(ESITI_QUESTIONARI!U2693)),"")</f>
        <v/>
      </c>
      <c r="E2693" t="str">
        <f>IFERROR(UPPER(TRIM(ESITI_QUESTIONARI!Y2693)),"")</f>
        <v/>
      </c>
      <c r="F2693" t="str">
        <f>IFERROR(UPPER(TRIM(ESITI_QUESTIONARI!AE2693)),"")</f>
        <v/>
      </c>
      <c r="G2693" t="str">
        <f>IFERROR(UPPER(TRIM(ESITI_QUESTIONARI!AI2693)),"")</f>
        <v/>
      </c>
      <c r="H2693" s="8" t="str">
        <f>IF(C2693="","",IF(ISERROR(AVERAGE(ESITI_QUESTIONARI!N2693:T2693,ESITI_QUESTIONARI!V2693:X2693,ESITI_QUESTIONARI!Z2693:AD2693,ESITI_QUESTIONARI!AF2693:AH2693,ESITI_QUESTIONARI!AJ2693:AL2693,ESITI_QUESTIONARI!AN2693,ESITI_QUESTIONARI!AQ2693)),"NON RISPONDE",AVERAGE(ESITI_QUESTIONARI!N2693:T2693,ESITI_QUESTIONARI!V2693:X2693,ESITI_QUESTIONARI!Z2693:AD2693,ESITI_QUESTIONARI!AF2693:AH2693,ESITI_QUESTIONARI!AJ2693:AL2693,ESITI_QUESTIONARI!AN2693,ESITI_QUESTIONARI!AQ2693)))</f>
        <v/>
      </c>
    </row>
    <row r="2694" spans="1:8">
      <c r="A2694" t="str">
        <f>IF(ESITI_QUESTIONARI!A2694="","",TRIM(ESITI_QUESTIONARI!A2694))</f>
        <v/>
      </c>
      <c r="B2694" t="str">
        <f t="shared" si="43"/>
        <v/>
      </c>
      <c r="C2694" t="str">
        <f>IF(ESITI_QUESTIONARI!C2694="","",TRIM(ESITI_QUESTIONARI!C2694))</f>
        <v/>
      </c>
      <c r="D2694" t="str">
        <f>IFERROR(UPPER(TRIM(ESITI_QUESTIONARI!U2694)),"")</f>
        <v/>
      </c>
      <c r="E2694" t="str">
        <f>IFERROR(UPPER(TRIM(ESITI_QUESTIONARI!Y2694)),"")</f>
        <v/>
      </c>
      <c r="F2694" t="str">
        <f>IFERROR(UPPER(TRIM(ESITI_QUESTIONARI!AE2694)),"")</f>
        <v/>
      </c>
      <c r="G2694" t="str">
        <f>IFERROR(UPPER(TRIM(ESITI_QUESTIONARI!AI2694)),"")</f>
        <v/>
      </c>
      <c r="H2694" s="8" t="str">
        <f>IF(C2694="","",IF(ISERROR(AVERAGE(ESITI_QUESTIONARI!N2694:T2694,ESITI_QUESTIONARI!V2694:X2694,ESITI_QUESTIONARI!Z2694:AD2694,ESITI_QUESTIONARI!AF2694:AH2694,ESITI_QUESTIONARI!AJ2694:AL2694,ESITI_QUESTIONARI!AN2694,ESITI_QUESTIONARI!AQ2694)),"NON RISPONDE",AVERAGE(ESITI_QUESTIONARI!N2694:T2694,ESITI_QUESTIONARI!V2694:X2694,ESITI_QUESTIONARI!Z2694:AD2694,ESITI_QUESTIONARI!AF2694:AH2694,ESITI_QUESTIONARI!AJ2694:AL2694,ESITI_QUESTIONARI!AN2694,ESITI_QUESTIONARI!AQ2694)))</f>
        <v/>
      </c>
    </row>
    <row r="2695" spans="1:8">
      <c r="A2695" t="str">
        <f>IF(ESITI_QUESTIONARI!A2695="","",TRIM(ESITI_QUESTIONARI!A2695))</f>
        <v/>
      </c>
      <c r="B2695" t="str">
        <f t="shared" si="43"/>
        <v/>
      </c>
      <c r="C2695" t="str">
        <f>IF(ESITI_QUESTIONARI!C2695="","",TRIM(ESITI_QUESTIONARI!C2695))</f>
        <v/>
      </c>
      <c r="D2695" t="str">
        <f>IFERROR(UPPER(TRIM(ESITI_QUESTIONARI!U2695)),"")</f>
        <v/>
      </c>
      <c r="E2695" t="str">
        <f>IFERROR(UPPER(TRIM(ESITI_QUESTIONARI!Y2695)),"")</f>
        <v/>
      </c>
      <c r="F2695" t="str">
        <f>IFERROR(UPPER(TRIM(ESITI_QUESTIONARI!AE2695)),"")</f>
        <v/>
      </c>
      <c r="G2695" t="str">
        <f>IFERROR(UPPER(TRIM(ESITI_QUESTIONARI!AI2695)),"")</f>
        <v/>
      </c>
      <c r="H2695" s="8" t="str">
        <f>IF(C2695="","",IF(ISERROR(AVERAGE(ESITI_QUESTIONARI!N2695:T2695,ESITI_QUESTIONARI!V2695:X2695,ESITI_QUESTIONARI!Z2695:AD2695,ESITI_QUESTIONARI!AF2695:AH2695,ESITI_QUESTIONARI!AJ2695:AL2695,ESITI_QUESTIONARI!AN2695,ESITI_QUESTIONARI!AQ2695)),"NON RISPONDE",AVERAGE(ESITI_QUESTIONARI!N2695:T2695,ESITI_QUESTIONARI!V2695:X2695,ESITI_QUESTIONARI!Z2695:AD2695,ESITI_QUESTIONARI!AF2695:AH2695,ESITI_QUESTIONARI!AJ2695:AL2695,ESITI_QUESTIONARI!AN2695,ESITI_QUESTIONARI!AQ2695)))</f>
        <v/>
      </c>
    </row>
    <row r="2696" spans="1:8">
      <c r="A2696" t="str">
        <f>IF(ESITI_QUESTIONARI!A2696="","",TRIM(ESITI_QUESTIONARI!A2696))</f>
        <v/>
      </c>
      <c r="B2696" t="str">
        <f t="shared" si="43"/>
        <v/>
      </c>
      <c r="C2696" t="str">
        <f>IF(ESITI_QUESTIONARI!C2696="","",TRIM(ESITI_QUESTIONARI!C2696))</f>
        <v/>
      </c>
      <c r="D2696" t="str">
        <f>IFERROR(UPPER(TRIM(ESITI_QUESTIONARI!U2696)),"")</f>
        <v/>
      </c>
      <c r="E2696" t="str">
        <f>IFERROR(UPPER(TRIM(ESITI_QUESTIONARI!Y2696)),"")</f>
        <v/>
      </c>
      <c r="F2696" t="str">
        <f>IFERROR(UPPER(TRIM(ESITI_QUESTIONARI!AE2696)),"")</f>
        <v/>
      </c>
      <c r="G2696" t="str">
        <f>IFERROR(UPPER(TRIM(ESITI_QUESTIONARI!AI2696)),"")</f>
        <v/>
      </c>
      <c r="H2696" s="8" t="str">
        <f>IF(C2696="","",IF(ISERROR(AVERAGE(ESITI_QUESTIONARI!N2696:T2696,ESITI_QUESTIONARI!V2696:X2696,ESITI_QUESTIONARI!Z2696:AD2696,ESITI_QUESTIONARI!AF2696:AH2696,ESITI_QUESTIONARI!AJ2696:AL2696,ESITI_QUESTIONARI!AN2696,ESITI_QUESTIONARI!AQ2696)),"NON RISPONDE",AVERAGE(ESITI_QUESTIONARI!N2696:T2696,ESITI_QUESTIONARI!V2696:X2696,ESITI_QUESTIONARI!Z2696:AD2696,ESITI_QUESTIONARI!AF2696:AH2696,ESITI_QUESTIONARI!AJ2696:AL2696,ESITI_QUESTIONARI!AN2696,ESITI_QUESTIONARI!AQ2696)))</f>
        <v/>
      </c>
    </row>
    <row r="2697" spans="1:8">
      <c r="A2697" t="str">
        <f>IF(ESITI_QUESTIONARI!A2697="","",TRIM(ESITI_QUESTIONARI!A2697))</f>
        <v/>
      </c>
      <c r="B2697" t="str">
        <f t="shared" si="43"/>
        <v/>
      </c>
      <c r="C2697" t="str">
        <f>IF(ESITI_QUESTIONARI!C2697="","",TRIM(ESITI_QUESTIONARI!C2697))</f>
        <v/>
      </c>
      <c r="D2697" t="str">
        <f>IFERROR(UPPER(TRIM(ESITI_QUESTIONARI!U2697)),"")</f>
        <v/>
      </c>
      <c r="E2697" t="str">
        <f>IFERROR(UPPER(TRIM(ESITI_QUESTIONARI!Y2697)),"")</f>
        <v/>
      </c>
      <c r="F2697" t="str">
        <f>IFERROR(UPPER(TRIM(ESITI_QUESTIONARI!AE2697)),"")</f>
        <v/>
      </c>
      <c r="G2697" t="str">
        <f>IFERROR(UPPER(TRIM(ESITI_QUESTIONARI!AI2697)),"")</f>
        <v/>
      </c>
      <c r="H2697" s="8" t="str">
        <f>IF(C2697="","",IF(ISERROR(AVERAGE(ESITI_QUESTIONARI!N2697:T2697,ESITI_QUESTIONARI!V2697:X2697,ESITI_QUESTIONARI!Z2697:AD2697,ESITI_QUESTIONARI!AF2697:AH2697,ESITI_QUESTIONARI!AJ2697:AL2697,ESITI_QUESTIONARI!AN2697,ESITI_QUESTIONARI!AQ2697)),"NON RISPONDE",AVERAGE(ESITI_QUESTIONARI!N2697:T2697,ESITI_QUESTIONARI!V2697:X2697,ESITI_QUESTIONARI!Z2697:AD2697,ESITI_QUESTIONARI!AF2697:AH2697,ESITI_QUESTIONARI!AJ2697:AL2697,ESITI_QUESTIONARI!AN2697,ESITI_QUESTIONARI!AQ2697)))</f>
        <v/>
      </c>
    </row>
    <row r="2698" spans="1:8">
      <c r="A2698" t="str">
        <f>IF(ESITI_QUESTIONARI!A2698="","",TRIM(ESITI_QUESTIONARI!A2698))</f>
        <v/>
      </c>
      <c r="B2698" t="str">
        <f t="shared" si="43"/>
        <v/>
      </c>
      <c r="C2698" t="str">
        <f>IF(ESITI_QUESTIONARI!C2698="","",TRIM(ESITI_QUESTIONARI!C2698))</f>
        <v/>
      </c>
      <c r="D2698" t="str">
        <f>IFERROR(UPPER(TRIM(ESITI_QUESTIONARI!U2698)),"")</f>
        <v/>
      </c>
      <c r="E2698" t="str">
        <f>IFERROR(UPPER(TRIM(ESITI_QUESTIONARI!Y2698)),"")</f>
        <v/>
      </c>
      <c r="F2698" t="str">
        <f>IFERROR(UPPER(TRIM(ESITI_QUESTIONARI!AE2698)),"")</f>
        <v/>
      </c>
      <c r="G2698" t="str">
        <f>IFERROR(UPPER(TRIM(ESITI_QUESTIONARI!AI2698)),"")</f>
        <v/>
      </c>
      <c r="H2698" s="8" t="str">
        <f>IF(C2698="","",IF(ISERROR(AVERAGE(ESITI_QUESTIONARI!N2698:T2698,ESITI_QUESTIONARI!V2698:X2698,ESITI_QUESTIONARI!Z2698:AD2698,ESITI_QUESTIONARI!AF2698:AH2698,ESITI_QUESTIONARI!AJ2698:AL2698,ESITI_QUESTIONARI!AN2698,ESITI_QUESTIONARI!AQ2698)),"NON RISPONDE",AVERAGE(ESITI_QUESTIONARI!N2698:T2698,ESITI_QUESTIONARI!V2698:X2698,ESITI_QUESTIONARI!Z2698:AD2698,ESITI_QUESTIONARI!AF2698:AH2698,ESITI_QUESTIONARI!AJ2698:AL2698,ESITI_QUESTIONARI!AN2698,ESITI_QUESTIONARI!AQ2698)))</f>
        <v/>
      </c>
    </row>
    <row r="2699" spans="1:8">
      <c r="A2699" t="str">
        <f>IF(ESITI_QUESTIONARI!A2699="","",TRIM(ESITI_QUESTIONARI!A2699))</f>
        <v/>
      </c>
      <c r="B2699" t="str">
        <f t="shared" si="43"/>
        <v/>
      </c>
      <c r="C2699" t="str">
        <f>IF(ESITI_QUESTIONARI!C2699="","",TRIM(ESITI_QUESTIONARI!C2699))</f>
        <v/>
      </c>
      <c r="D2699" t="str">
        <f>IFERROR(UPPER(TRIM(ESITI_QUESTIONARI!U2699)),"")</f>
        <v/>
      </c>
      <c r="E2699" t="str">
        <f>IFERROR(UPPER(TRIM(ESITI_QUESTIONARI!Y2699)),"")</f>
        <v/>
      </c>
      <c r="F2699" t="str">
        <f>IFERROR(UPPER(TRIM(ESITI_QUESTIONARI!AE2699)),"")</f>
        <v/>
      </c>
      <c r="G2699" t="str">
        <f>IFERROR(UPPER(TRIM(ESITI_QUESTIONARI!AI2699)),"")</f>
        <v/>
      </c>
      <c r="H2699" s="8" t="str">
        <f>IF(C2699="","",IF(ISERROR(AVERAGE(ESITI_QUESTIONARI!N2699:T2699,ESITI_QUESTIONARI!V2699:X2699,ESITI_QUESTIONARI!Z2699:AD2699,ESITI_QUESTIONARI!AF2699:AH2699,ESITI_QUESTIONARI!AJ2699:AL2699,ESITI_QUESTIONARI!AN2699,ESITI_QUESTIONARI!AQ2699)),"NON RISPONDE",AVERAGE(ESITI_QUESTIONARI!N2699:T2699,ESITI_QUESTIONARI!V2699:X2699,ESITI_QUESTIONARI!Z2699:AD2699,ESITI_QUESTIONARI!AF2699:AH2699,ESITI_QUESTIONARI!AJ2699:AL2699,ESITI_QUESTIONARI!AN2699,ESITI_QUESTIONARI!AQ2699)))</f>
        <v/>
      </c>
    </row>
    <row r="2700" spans="1:8">
      <c r="A2700" t="str">
        <f>IF(ESITI_QUESTIONARI!A2700="","",TRIM(ESITI_QUESTIONARI!A2700))</f>
        <v/>
      </c>
      <c r="B2700" t="str">
        <f t="shared" si="43"/>
        <v/>
      </c>
      <c r="C2700" t="str">
        <f>IF(ESITI_QUESTIONARI!C2700="","",TRIM(ESITI_QUESTIONARI!C2700))</f>
        <v/>
      </c>
      <c r="D2700" t="str">
        <f>IFERROR(UPPER(TRIM(ESITI_QUESTIONARI!U2700)),"")</f>
        <v/>
      </c>
      <c r="E2700" t="str">
        <f>IFERROR(UPPER(TRIM(ESITI_QUESTIONARI!Y2700)),"")</f>
        <v/>
      </c>
      <c r="F2700" t="str">
        <f>IFERROR(UPPER(TRIM(ESITI_QUESTIONARI!AE2700)),"")</f>
        <v/>
      </c>
      <c r="G2700" t="str">
        <f>IFERROR(UPPER(TRIM(ESITI_QUESTIONARI!AI2700)),"")</f>
        <v/>
      </c>
      <c r="H2700" s="8" t="str">
        <f>IF(C2700="","",IF(ISERROR(AVERAGE(ESITI_QUESTIONARI!N2700:T2700,ESITI_QUESTIONARI!V2700:X2700,ESITI_QUESTIONARI!Z2700:AD2700,ESITI_QUESTIONARI!AF2700:AH2700,ESITI_QUESTIONARI!AJ2700:AL2700,ESITI_QUESTIONARI!AN2700,ESITI_QUESTIONARI!AQ2700)),"NON RISPONDE",AVERAGE(ESITI_QUESTIONARI!N2700:T2700,ESITI_QUESTIONARI!V2700:X2700,ESITI_QUESTIONARI!Z2700:AD2700,ESITI_QUESTIONARI!AF2700:AH2700,ESITI_QUESTIONARI!AJ2700:AL2700,ESITI_QUESTIONARI!AN2700,ESITI_QUESTIONARI!AQ2700)))</f>
        <v/>
      </c>
    </row>
    <row r="2701" spans="1:8">
      <c r="A2701" t="str">
        <f>IF(ESITI_QUESTIONARI!A2701="","",TRIM(ESITI_QUESTIONARI!A2701))</f>
        <v/>
      </c>
      <c r="B2701" t="str">
        <f t="shared" si="43"/>
        <v/>
      </c>
      <c r="C2701" t="str">
        <f>IF(ESITI_QUESTIONARI!C2701="","",TRIM(ESITI_QUESTIONARI!C2701))</f>
        <v/>
      </c>
      <c r="D2701" t="str">
        <f>IFERROR(UPPER(TRIM(ESITI_QUESTIONARI!U2701)),"")</f>
        <v/>
      </c>
      <c r="E2701" t="str">
        <f>IFERROR(UPPER(TRIM(ESITI_QUESTIONARI!Y2701)),"")</f>
        <v/>
      </c>
      <c r="F2701" t="str">
        <f>IFERROR(UPPER(TRIM(ESITI_QUESTIONARI!AE2701)),"")</f>
        <v/>
      </c>
      <c r="G2701" t="str">
        <f>IFERROR(UPPER(TRIM(ESITI_QUESTIONARI!AI2701)),"")</f>
        <v/>
      </c>
      <c r="H2701" s="8" t="str">
        <f>IF(C2701="","",IF(ISERROR(AVERAGE(ESITI_QUESTIONARI!N2701:T2701,ESITI_QUESTIONARI!V2701:X2701,ESITI_QUESTIONARI!Z2701:AD2701,ESITI_QUESTIONARI!AF2701:AH2701,ESITI_QUESTIONARI!AJ2701:AL2701,ESITI_QUESTIONARI!AN2701,ESITI_QUESTIONARI!AQ2701)),"NON RISPONDE",AVERAGE(ESITI_QUESTIONARI!N2701:T2701,ESITI_QUESTIONARI!V2701:X2701,ESITI_QUESTIONARI!Z2701:AD2701,ESITI_QUESTIONARI!AF2701:AH2701,ESITI_QUESTIONARI!AJ2701:AL2701,ESITI_QUESTIONARI!AN2701,ESITI_QUESTIONARI!AQ2701)))</f>
        <v/>
      </c>
    </row>
    <row r="2702" spans="1:8">
      <c r="A2702" t="str">
        <f>IF(ESITI_QUESTIONARI!A2702="","",TRIM(ESITI_QUESTIONARI!A2702))</f>
        <v/>
      </c>
      <c r="B2702" t="str">
        <f t="shared" si="43"/>
        <v/>
      </c>
      <c r="C2702" t="str">
        <f>IF(ESITI_QUESTIONARI!C2702="","",TRIM(ESITI_QUESTIONARI!C2702))</f>
        <v/>
      </c>
      <c r="D2702" t="str">
        <f>IFERROR(UPPER(TRIM(ESITI_QUESTIONARI!U2702)),"")</f>
        <v/>
      </c>
      <c r="E2702" t="str">
        <f>IFERROR(UPPER(TRIM(ESITI_QUESTIONARI!Y2702)),"")</f>
        <v/>
      </c>
      <c r="F2702" t="str">
        <f>IFERROR(UPPER(TRIM(ESITI_QUESTIONARI!AE2702)),"")</f>
        <v/>
      </c>
      <c r="G2702" t="str">
        <f>IFERROR(UPPER(TRIM(ESITI_QUESTIONARI!AI2702)),"")</f>
        <v/>
      </c>
      <c r="H2702" s="8" t="str">
        <f>IF(C2702="","",IF(ISERROR(AVERAGE(ESITI_QUESTIONARI!N2702:T2702,ESITI_QUESTIONARI!V2702:X2702,ESITI_QUESTIONARI!Z2702:AD2702,ESITI_QUESTIONARI!AF2702:AH2702,ESITI_QUESTIONARI!AJ2702:AL2702,ESITI_QUESTIONARI!AN2702,ESITI_QUESTIONARI!AQ2702)),"NON RISPONDE",AVERAGE(ESITI_QUESTIONARI!N2702:T2702,ESITI_QUESTIONARI!V2702:X2702,ESITI_QUESTIONARI!Z2702:AD2702,ESITI_QUESTIONARI!AF2702:AH2702,ESITI_QUESTIONARI!AJ2702:AL2702,ESITI_QUESTIONARI!AN2702,ESITI_QUESTIONARI!AQ2702)))</f>
        <v/>
      </c>
    </row>
    <row r="2703" spans="1:8">
      <c r="A2703" t="str">
        <f>IF(ESITI_QUESTIONARI!A2703="","",TRIM(ESITI_QUESTIONARI!A2703))</f>
        <v/>
      </c>
      <c r="B2703" t="str">
        <f t="shared" si="43"/>
        <v/>
      </c>
      <c r="C2703" t="str">
        <f>IF(ESITI_QUESTIONARI!C2703="","",TRIM(ESITI_QUESTIONARI!C2703))</f>
        <v/>
      </c>
      <c r="D2703" t="str">
        <f>IFERROR(UPPER(TRIM(ESITI_QUESTIONARI!U2703)),"")</f>
        <v/>
      </c>
      <c r="E2703" t="str">
        <f>IFERROR(UPPER(TRIM(ESITI_QUESTIONARI!Y2703)),"")</f>
        <v/>
      </c>
      <c r="F2703" t="str">
        <f>IFERROR(UPPER(TRIM(ESITI_QUESTIONARI!AE2703)),"")</f>
        <v/>
      </c>
      <c r="G2703" t="str">
        <f>IFERROR(UPPER(TRIM(ESITI_QUESTIONARI!AI2703)),"")</f>
        <v/>
      </c>
      <c r="H2703" s="8" t="str">
        <f>IF(C2703="","",IF(ISERROR(AVERAGE(ESITI_QUESTIONARI!N2703:T2703,ESITI_QUESTIONARI!V2703:X2703,ESITI_QUESTIONARI!Z2703:AD2703,ESITI_QUESTIONARI!AF2703:AH2703,ESITI_QUESTIONARI!AJ2703:AL2703,ESITI_QUESTIONARI!AN2703,ESITI_QUESTIONARI!AQ2703)),"NON RISPONDE",AVERAGE(ESITI_QUESTIONARI!N2703:T2703,ESITI_QUESTIONARI!V2703:X2703,ESITI_QUESTIONARI!Z2703:AD2703,ESITI_QUESTIONARI!AF2703:AH2703,ESITI_QUESTIONARI!AJ2703:AL2703,ESITI_QUESTIONARI!AN2703,ESITI_QUESTIONARI!AQ2703)))</f>
        <v/>
      </c>
    </row>
    <row r="2704" spans="1:8">
      <c r="A2704" t="str">
        <f>IF(ESITI_QUESTIONARI!A2704="","",TRIM(ESITI_QUESTIONARI!A2704))</f>
        <v/>
      </c>
      <c r="B2704" t="str">
        <f t="shared" si="43"/>
        <v/>
      </c>
      <c r="C2704" t="str">
        <f>IF(ESITI_QUESTIONARI!C2704="","",TRIM(ESITI_QUESTIONARI!C2704))</f>
        <v/>
      </c>
      <c r="D2704" t="str">
        <f>IFERROR(UPPER(TRIM(ESITI_QUESTIONARI!U2704)),"")</f>
        <v/>
      </c>
      <c r="E2704" t="str">
        <f>IFERROR(UPPER(TRIM(ESITI_QUESTIONARI!Y2704)),"")</f>
        <v/>
      </c>
      <c r="F2704" t="str">
        <f>IFERROR(UPPER(TRIM(ESITI_QUESTIONARI!AE2704)),"")</f>
        <v/>
      </c>
      <c r="G2704" t="str">
        <f>IFERROR(UPPER(TRIM(ESITI_QUESTIONARI!AI2704)),"")</f>
        <v/>
      </c>
      <c r="H2704" s="8" t="str">
        <f>IF(C2704="","",IF(ISERROR(AVERAGE(ESITI_QUESTIONARI!N2704:T2704,ESITI_QUESTIONARI!V2704:X2704,ESITI_QUESTIONARI!Z2704:AD2704,ESITI_QUESTIONARI!AF2704:AH2704,ESITI_QUESTIONARI!AJ2704:AL2704,ESITI_QUESTIONARI!AN2704,ESITI_QUESTIONARI!AQ2704)),"NON RISPONDE",AVERAGE(ESITI_QUESTIONARI!N2704:T2704,ESITI_QUESTIONARI!V2704:X2704,ESITI_QUESTIONARI!Z2704:AD2704,ESITI_QUESTIONARI!AF2704:AH2704,ESITI_QUESTIONARI!AJ2704:AL2704,ESITI_QUESTIONARI!AN2704,ESITI_QUESTIONARI!AQ2704)))</f>
        <v/>
      </c>
    </row>
    <row r="2705" spans="1:8">
      <c r="A2705" t="str">
        <f>IF(ESITI_QUESTIONARI!A2705="","",TRIM(ESITI_QUESTIONARI!A2705))</f>
        <v/>
      </c>
      <c r="B2705" t="str">
        <f t="shared" si="43"/>
        <v/>
      </c>
      <c r="C2705" t="str">
        <f>IF(ESITI_QUESTIONARI!C2705="","",TRIM(ESITI_QUESTIONARI!C2705))</f>
        <v/>
      </c>
      <c r="D2705" t="str">
        <f>IFERROR(UPPER(TRIM(ESITI_QUESTIONARI!U2705)),"")</f>
        <v/>
      </c>
      <c r="E2705" t="str">
        <f>IFERROR(UPPER(TRIM(ESITI_QUESTIONARI!Y2705)),"")</f>
        <v/>
      </c>
      <c r="F2705" t="str">
        <f>IFERROR(UPPER(TRIM(ESITI_QUESTIONARI!AE2705)),"")</f>
        <v/>
      </c>
      <c r="G2705" t="str">
        <f>IFERROR(UPPER(TRIM(ESITI_QUESTIONARI!AI2705)),"")</f>
        <v/>
      </c>
      <c r="H2705" s="8" t="str">
        <f>IF(C2705="","",IF(ISERROR(AVERAGE(ESITI_QUESTIONARI!N2705:T2705,ESITI_QUESTIONARI!V2705:X2705,ESITI_QUESTIONARI!Z2705:AD2705,ESITI_QUESTIONARI!AF2705:AH2705,ESITI_QUESTIONARI!AJ2705:AL2705,ESITI_QUESTIONARI!AN2705,ESITI_QUESTIONARI!AQ2705)),"NON RISPONDE",AVERAGE(ESITI_QUESTIONARI!N2705:T2705,ESITI_QUESTIONARI!V2705:X2705,ESITI_QUESTIONARI!Z2705:AD2705,ESITI_QUESTIONARI!AF2705:AH2705,ESITI_QUESTIONARI!AJ2705:AL2705,ESITI_QUESTIONARI!AN2705,ESITI_QUESTIONARI!AQ2705)))</f>
        <v/>
      </c>
    </row>
    <row r="2706" spans="1:8">
      <c r="A2706" t="str">
        <f>IF(ESITI_QUESTIONARI!A2706="","",TRIM(ESITI_QUESTIONARI!A2706))</f>
        <v/>
      </c>
      <c r="B2706" t="str">
        <f t="shared" si="43"/>
        <v/>
      </c>
      <c r="C2706" t="str">
        <f>IF(ESITI_QUESTIONARI!C2706="","",TRIM(ESITI_QUESTIONARI!C2706))</f>
        <v/>
      </c>
      <c r="D2706" t="str">
        <f>IFERROR(UPPER(TRIM(ESITI_QUESTIONARI!U2706)),"")</f>
        <v/>
      </c>
      <c r="E2706" t="str">
        <f>IFERROR(UPPER(TRIM(ESITI_QUESTIONARI!Y2706)),"")</f>
        <v/>
      </c>
      <c r="F2706" t="str">
        <f>IFERROR(UPPER(TRIM(ESITI_QUESTIONARI!AE2706)),"")</f>
        <v/>
      </c>
      <c r="G2706" t="str">
        <f>IFERROR(UPPER(TRIM(ESITI_QUESTIONARI!AI2706)),"")</f>
        <v/>
      </c>
      <c r="H2706" s="8" t="str">
        <f>IF(C2706="","",IF(ISERROR(AVERAGE(ESITI_QUESTIONARI!N2706:T2706,ESITI_QUESTIONARI!V2706:X2706,ESITI_QUESTIONARI!Z2706:AD2706,ESITI_QUESTIONARI!AF2706:AH2706,ESITI_QUESTIONARI!AJ2706:AL2706,ESITI_QUESTIONARI!AN2706,ESITI_QUESTIONARI!AQ2706)),"NON RISPONDE",AVERAGE(ESITI_QUESTIONARI!N2706:T2706,ESITI_QUESTIONARI!V2706:X2706,ESITI_QUESTIONARI!Z2706:AD2706,ESITI_QUESTIONARI!AF2706:AH2706,ESITI_QUESTIONARI!AJ2706:AL2706,ESITI_QUESTIONARI!AN2706,ESITI_QUESTIONARI!AQ2706)))</f>
        <v/>
      </c>
    </row>
    <row r="2707" spans="1:8">
      <c r="A2707" t="str">
        <f>IF(ESITI_QUESTIONARI!A2707="","",TRIM(ESITI_QUESTIONARI!A2707))</f>
        <v/>
      </c>
      <c r="B2707" t="str">
        <f t="shared" si="43"/>
        <v/>
      </c>
      <c r="C2707" t="str">
        <f>IF(ESITI_QUESTIONARI!C2707="","",TRIM(ESITI_QUESTIONARI!C2707))</f>
        <v/>
      </c>
      <c r="D2707" t="str">
        <f>IFERROR(UPPER(TRIM(ESITI_QUESTIONARI!U2707)),"")</f>
        <v/>
      </c>
      <c r="E2707" t="str">
        <f>IFERROR(UPPER(TRIM(ESITI_QUESTIONARI!Y2707)),"")</f>
        <v/>
      </c>
      <c r="F2707" t="str">
        <f>IFERROR(UPPER(TRIM(ESITI_QUESTIONARI!AE2707)),"")</f>
        <v/>
      </c>
      <c r="G2707" t="str">
        <f>IFERROR(UPPER(TRIM(ESITI_QUESTIONARI!AI2707)),"")</f>
        <v/>
      </c>
      <c r="H2707" s="8" t="str">
        <f>IF(C2707="","",IF(ISERROR(AVERAGE(ESITI_QUESTIONARI!N2707:T2707,ESITI_QUESTIONARI!V2707:X2707,ESITI_QUESTIONARI!Z2707:AD2707,ESITI_QUESTIONARI!AF2707:AH2707,ESITI_QUESTIONARI!AJ2707:AL2707,ESITI_QUESTIONARI!AN2707,ESITI_QUESTIONARI!AQ2707)),"NON RISPONDE",AVERAGE(ESITI_QUESTIONARI!N2707:T2707,ESITI_QUESTIONARI!V2707:X2707,ESITI_QUESTIONARI!Z2707:AD2707,ESITI_QUESTIONARI!AF2707:AH2707,ESITI_QUESTIONARI!AJ2707:AL2707,ESITI_QUESTIONARI!AN2707,ESITI_QUESTIONARI!AQ2707)))</f>
        <v/>
      </c>
    </row>
    <row r="2708" spans="1:8">
      <c r="A2708" t="str">
        <f>IF(ESITI_QUESTIONARI!A2708="","",TRIM(ESITI_QUESTIONARI!A2708))</f>
        <v/>
      </c>
      <c r="B2708" t="str">
        <f t="shared" si="43"/>
        <v/>
      </c>
      <c r="C2708" t="str">
        <f>IF(ESITI_QUESTIONARI!C2708="","",TRIM(ESITI_QUESTIONARI!C2708))</f>
        <v/>
      </c>
      <c r="D2708" t="str">
        <f>IFERROR(UPPER(TRIM(ESITI_QUESTIONARI!U2708)),"")</f>
        <v/>
      </c>
      <c r="E2708" t="str">
        <f>IFERROR(UPPER(TRIM(ESITI_QUESTIONARI!Y2708)),"")</f>
        <v/>
      </c>
      <c r="F2708" t="str">
        <f>IFERROR(UPPER(TRIM(ESITI_QUESTIONARI!AE2708)),"")</f>
        <v/>
      </c>
      <c r="G2708" t="str">
        <f>IFERROR(UPPER(TRIM(ESITI_QUESTIONARI!AI2708)),"")</f>
        <v/>
      </c>
      <c r="H2708" s="8" t="str">
        <f>IF(C2708="","",IF(ISERROR(AVERAGE(ESITI_QUESTIONARI!N2708:T2708,ESITI_QUESTIONARI!V2708:X2708,ESITI_QUESTIONARI!Z2708:AD2708,ESITI_QUESTIONARI!AF2708:AH2708,ESITI_QUESTIONARI!AJ2708:AL2708,ESITI_QUESTIONARI!AN2708,ESITI_QUESTIONARI!AQ2708)),"NON RISPONDE",AVERAGE(ESITI_QUESTIONARI!N2708:T2708,ESITI_QUESTIONARI!V2708:X2708,ESITI_QUESTIONARI!Z2708:AD2708,ESITI_QUESTIONARI!AF2708:AH2708,ESITI_QUESTIONARI!AJ2708:AL2708,ESITI_QUESTIONARI!AN2708,ESITI_QUESTIONARI!AQ2708)))</f>
        <v/>
      </c>
    </row>
    <row r="2709" spans="1:8">
      <c r="A2709" t="str">
        <f>IF(ESITI_QUESTIONARI!A2709="","",TRIM(ESITI_QUESTIONARI!A2709))</f>
        <v/>
      </c>
      <c r="B2709" t="str">
        <f t="shared" si="43"/>
        <v/>
      </c>
      <c r="C2709" t="str">
        <f>IF(ESITI_QUESTIONARI!C2709="","",TRIM(ESITI_QUESTIONARI!C2709))</f>
        <v/>
      </c>
      <c r="D2709" t="str">
        <f>IFERROR(UPPER(TRIM(ESITI_QUESTIONARI!U2709)),"")</f>
        <v/>
      </c>
      <c r="E2709" t="str">
        <f>IFERROR(UPPER(TRIM(ESITI_QUESTIONARI!Y2709)),"")</f>
        <v/>
      </c>
      <c r="F2709" t="str">
        <f>IFERROR(UPPER(TRIM(ESITI_QUESTIONARI!AE2709)),"")</f>
        <v/>
      </c>
      <c r="G2709" t="str">
        <f>IFERROR(UPPER(TRIM(ESITI_QUESTIONARI!AI2709)),"")</f>
        <v/>
      </c>
      <c r="H2709" s="8" t="str">
        <f>IF(C2709="","",IF(ISERROR(AVERAGE(ESITI_QUESTIONARI!N2709:T2709,ESITI_QUESTIONARI!V2709:X2709,ESITI_QUESTIONARI!Z2709:AD2709,ESITI_QUESTIONARI!AF2709:AH2709,ESITI_QUESTIONARI!AJ2709:AL2709,ESITI_QUESTIONARI!AN2709,ESITI_QUESTIONARI!AQ2709)),"NON RISPONDE",AVERAGE(ESITI_QUESTIONARI!N2709:T2709,ESITI_QUESTIONARI!V2709:X2709,ESITI_QUESTIONARI!Z2709:AD2709,ESITI_QUESTIONARI!AF2709:AH2709,ESITI_QUESTIONARI!AJ2709:AL2709,ESITI_QUESTIONARI!AN2709,ESITI_QUESTIONARI!AQ2709)))</f>
        <v/>
      </c>
    </row>
    <row r="2710" spans="1:8">
      <c r="A2710" t="str">
        <f>IF(ESITI_QUESTIONARI!A2710="","",TRIM(ESITI_QUESTIONARI!A2710))</f>
        <v/>
      </c>
      <c r="B2710" t="str">
        <f t="shared" si="43"/>
        <v/>
      </c>
      <c r="C2710" t="str">
        <f>IF(ESITI_QUESTIONARI!C2710="","",TRIM(ESITI_QUESTIONARI!C2710))</f>
        <v/>
      </c>
      <c r="D2710" t="str">
        <f>IFERROR(UPPER(TRIM(ESITI_QUESTIONARI!U2710)),"")</f>
        <v/>
      </c>
      <c r="E2710" t="str">
        <f>IFERROR(UPPER(TRIM(ESITI_QUESTIONARI!Y2710)),"")</f>
        <v/>
      </c>
      <c r="F2710" t="str">
        <f>IFERROR(UPPER(TRIM(ESITI_QUESTIONARI!AE2710)),"")</f>
        <v/>
      </c>
      <c r="G2710" t="str">
        <f>IFERROR(UPPER(TRIM(ESITI_QUESTIONARI!AI2710)),"")</f>
        <v/>
      </c>
      <c r="H2710" s="8" t="str">
        <f>IF(C2710="","",IF(ISERROR(AVERAGE(ESITI_QUESTIONARI!N2710:T2710,ESITI_QUESTIONARI!V2710:X2710,ESITI_QUESTIONARI!Z2710:AD2710,ESITI_QUESTIONARI!AF2710:AH2710,ESITI_QUESTIONARI!AJ2710:AL2710,ESITI_QUESTIONARI!AN2710,ESITI_QUESTIONARI!AQ2710)),"NON RISPONDE",AVERAGE(ESITI_QUESTIONARI!N2710:T2710,ESITI_QUESTIONARI!V2710:X2710,ESITI_QUESTIONARI!Z2710:AD2710,ESITI_QUESTIONARI!AF2710:AH2710,ESITI_QUESTIONARI!AJ2710:AL2710,ESITI_QUESTIONARI!AN2710,ESITI_QUESTIONARI!AQ2710)))</f>
        <v/>
      </c>
    </row>
    <row r="2711" spans="1:8">
      <c r="A2711" t="str">
        <f>IF(ESITI_QUESTIONARI!A2711="","",TRIM(ESITI_QUESTIONARI!A2711))</f>
        <v/>
      </c>
      <c r="B2711" t="str">
        <f t="shared" si="43"/>
        <v/>
      </c>
      <c r="C2711" t="str">
        <f>IF(ESITI_QUESTIONARI!C2711="","",TRIM(ESITI_QUESTIONARI!C2711))</f>
        <v/>
      </c>
      <c r="D2711" t="str">
        <f>IFERROR(UPPER(TRIM(ESITI_QUESTIONARI!U2711)),"")</f>
        <v/>
      </c>
      <c r="E2711" t="str">
        <f>IFERROR(UPPER(TRIM(ESITI_QUESTIONARI!Y2711)),"")</f>
        <v/>
      </c>
      <c r="F2711" t="str">
        <f>IFERROR(UPPER(TRIM(ESITI_QUESTIONARI!AE2711)),"")</f>
        <v/>
      </c>
      <c r="G2711" t="str">
        <f>IFERROR(UPPER(TRIM(ESITI_QUESTIONARI!AI2711)),"")</f>
        <v/>
      </c>
      <c r="H2711" s="8" t="str">
        <f>IF(C2711="","",IF(ISERROR(AVERAGE(ESITI_QUESTIONARI!N2711:T2711,ESITI_QUESTIONARI!V2711:X2711,ESITI_QUESTIONARI!Z2711:AD2711,ESITI_QUESTIONARI!AF2711:AH2711,ESITI_QUESTIONARI!AJ2711:AL2711,ESITI_QUESTIONARI!AN2711,ESITI_QUESTIONARI!AQ2711)),"NON RISPONDE",AVERAGE(ESITI_QUESTIONARI!N2711:T2711,ESITI_QUESTIONARI!V2711:X2711,ESITI_QUESTIONARI!Z2711:AD2711,ESITI_QUESTIONARI!AF2711:AH2711,ESITI_QUESTIONARI!AJ2711:AL2711,ESITI_QUESTIONARI!AN2711,ESITI_QUESTIONARI!AQ2711)))</f>
        <v/>
      </c>
    </row>
    <row r="2712" spans="1:8">
      <c r="A2712" t="str">
        <f>IF(ESITI_QUESTIONARI!A2712="","",TRIM(ESITI_QUESTIONARI!A2712))</f>
        <v/>
      </c>
      <c r="B2712" t="str">
        <f t="shared" si="43"/>
        <v/>
      </c>
      <c r="C2712" t="str">
        <f>IF(ESITI_QUESTIONARI!C2712="","",TRIM(ESITI_QUESTIONARI!C2712))</f>
        <v/>
      </c>
      <c r="D2712" t="str">
        <f>IFERROR(UPPER(TRIM(ESITI_QUESTIONARI!U2712)),"")</f>
        <v/>
      </c>
      <c r="E2712" t="str">
        <f>IFERROR(UPPER(TRIM(ESITI_QUESTIONARI!Y2712)),"")</f>
        <v/>
      </c>
      <c r="F2712" t="str">
        <f>IFERROR(UPPER(TRIM(ESITI_QUESTIONARI!AE2712)),"")</f>
        <v/>
      </c>
      <c r="G2712" t="str">
        <f>IFERROR(UPPER(TRIM(ESITI_QUESTIONARI!AI2712)),"")</f>
        <v/>
      </c>
      <c r="H2712" s="8" t="str">
        <f>IF(C2712="","",IF(ISERROR(AVERAGE(ESITI_QUESTIONARI!N2712:T2712,ESITI_QUESTIONARI!V2712:X2712,ESITI_QUESTIONARI!Z2712:AD2712,ESITI_QUESTIONARI!AF2712:AH2712,ESITI_QUESTIONARI!AJ2712:AL2712,ESITI_QUESTIONARI!AN2712,ESITI_QUESTIONARI!AQ2712)),"NON RISPONDE",AVERAGE(ESITI_QUESTIONARI!N2712:T2712,ESITI_QUESTIONARI!V2712:X2712,ESITI_QUESTIONARI!Z2712:AD2712,ESITI_QUESTIONARI!AF2712:AH2712,ESITI_QUESTIONARI!AJ2712:AL2712,ESITI_QUESTIONARI!AN2712,ESITI_QUESTIONARI!AQ2712)))</f>
        <v/>
      </c>
    </row>
    <row r="2713" spans="1:8">
      <c r="A2713" t="str">
        <f>IF(ESITI_QUESTIONARI!A2713="","",TRIM(ESITI_QUESTIONARI!A2713))</f>
        <v/>
      </c>
      <c r="B2713" t="str">
        <f t="shared" si="43"/>
        <v/>
      </c>
      <c r="C2713" t="str">
        <f>IF(ESITI_QUESTIONARI!C2713="","",TRIM(ESITI_QUESTIONARI!C2713))</f>
        <v/>
      </c>
      <c r="D2713" t="str">
        <f>IFERROR(UPPER(TRIM(ESITI_QUESTIONARI!U2713)),"")</f>
        <v/>
      </c>
      <c r="E2713" t="str">
        <f>IFERROR(UPPER(TRIM(ESITI_QUESTIONARI!Y2713)),"")</f>
        <v/>
      </c>
      <c r="F2713" t="str">
        <f>IFERROR(UPPER(TRIM(ESITI_QUESTIONARI!AE2713)),"")</f>
        <v/>
      </c>
      <c r="G2713" t="str">
        <f>IFERROR(UPPER(TRIM(ESITI_QUESTIONARI!AI2713)),"")</f>
        <v/>
      </c>
      <c r="H2713" s="8" t="str">
        <f>IF(C2713="","",IF(ISERROR(AVERAGE(ESITI_QUESTIONARI!N2713:T2713,ESITI_QUESTIONARI!V2713:X2713,ESITI_QUESTIONARI!Z2713:AD2713,ESITI_QUESTIONARI!AF2713:AH2713,ESITI_QUESTIONARI!AJ2713:AL2713,ESITI_QUESTIONARI!AN2713,ESITI_QUESTIONARI!AQ2713)),"NON RISPONDE",AVERAGE(ESITI_QUESTIONARI!N2713:T2713,ESITI_QUESTIONARI!V2713:X2713,ESITI_QUESTIONARI!Z2713:AD2713,ESITI_QUESTIONARI!AF2713:AH2713,ESITI_QUESTIONARI!AJ2713:AL2713,ESITI_QUESTIONARI!AN2713,ESITI_QUESTIONARI!AQ2713)))</f>
        <v/>
      </c>
    </row>
    <row r="2714" spans="1:8">
      <c r="A2714" t="str">
        <f>IF(ESITI_QUESTIONARI!A2714="","",TRIM(ESITI_QUESTIONARI!A2714))</f>
        <v/>
      </c>
      <c r="B2714" t="str">
        <f t="shared" si="43"/>
        <v/>
      </c>
      <c r="C2714" t="str">
        <f>IF(ESITI_QUESTIONARI!C2714="","",TRIM(ESITI_QUESTIONARI!C2714))</f>
        <v/>
      </c>
      <c r="D2714" t="str">
        <f>IFERROR(UPPER(TRIM(ESITI_QUESTIONARI!U2714)),"")</f>
        <v/>
      </c>
      <c r="E2714" t="str">
        <f>IFERROR(UPPER(TRIM(ESITI_QUESTIONARI!Y2714)),"")</f>
        <v/>
      </c>
      <c r="F2714" t="str">
        <f>IFERROR(UPPER(TRIM(ESITI_QUESTIONARI!AE2714)),"")</f>
        <v/>
      </c>
      <c r="G2714" t="str">
        <f>IFERROR(UPPER(TRIM(ESITI_QUESTIONARI!AI2714)),"")</f>
        <v/>
      </c>
      <c r="H2714" s="8" t="str">
        <f>IF(C2714="","",IF(ISERROR(AVERAGE(ESITI_QUESTIONARI!N2714:T2714,ESITI_QUESTIONARI!V2714:X2714,ESITI_QUESTIONARI!Z2714:AD2714,ESITI_QUESTIONARI!AF2714:AH2714,ESITI_QUESTIONARI!AJ2714:AL2714,ESITI_QUESTIONARI!AN2714,ESITI_QUESTIONARI!AQ2714)),"NON RISPONDE",AVERAGE(ESITI_QUESTIONARI!N2714:T2714,ESITI_QUESTIONARI!V2714:X2714,ESITI_QUESTIONARI!Z2714:AD2714,ESITI_QUESTIONARI!AF2714:AH2714,ESITI_QUESTIONARI!AJ2714:AL2714,ESITI_QUESTIONARI!AN2714,ESITI_QUESTIONARI!AQ2714)))</f>
        <v/>
      </c>
    </row>
    <row r="2715" spans="1:8">
      <c r="A2715" t="str">
        <f>IF(ESITI_QUESTIONARI!A2715="","",TRIM(ESITI_QUESTIONARI!A2715))</f>
        <v/>
      </c>
      <c r="B2715" t="str">
        <f t="shared" si="43"/>
        <v/>
      </c>
      <c r="C2715" t="str">
        <f>IF(ESITI_QUESTIONARI!C2715="","",TRIM(ESITI_QUESTIONARI!C2715))</f>
        <v/>
      </c>
      <c r="D2715" t="str">
        <f>IFERROR(UPPER(TRIM(ESITI_QUESTIONARI!U2715)),"")</f>
        <v/>
      </c>
      <c r="E2715" t="str">
        <f>IFERROR(UPPER(TRIM(ESITI_QUESTIONARI!Y2715)),"")</f>
        <v/>
      </c>
      <c r="F2715" t="str">
        <f>IFERROR(UPPER(TRIM(ESITI_QUESTIONARI!AE2715)),"")</f>
        <v/>
      </c>
      <c r="G2715" t="str">
        <f>IFERROR(UPPER(TRIM(ESITI_QUESTIONARI!AI2715)),"")</f>
        <v/>
      </c>
      <c r="H2715" s="8" t="str">
        <f>IF(C2715="","",IF(ISERROR(AVERAGE(ESITI_QUESTIONARI!N2715:T2715,ESITI_QUESTIONARI!V2715:X2715,ESITI_QUESTIONARI!Z2715:AD2715,ESITI_QUESTIONARI!AF2715:AH2715,ESITI_QUESTIONARI!AJ2715:AL2715,ESITI_QUESTIONARI!AN2715,ESITI_QUESTIONARI!AQ2715)),"NON RISPONDE",AVERAGE(ESITI_QUESTIONARI!N2715:T2715,ESITI_QUESTIONARI!V2715:X2715,ESITI_QUESTIONARI!Z2715:AD2715,ESITI_QUESTIONARI!AF2715:AH2715,ESITI_QUESTIONARI!AJ2715:AL2715,ESITI_QUESTIONARI!AN2715,ESITI_QUESTIONARI!AQ2715)))</f>
        <v/>
      </c>
    </row>
    <row r="2716" spans="1:8">
      <c r="A2716" t="str">
        <f>IF(ESITI_QUESTIONARI!A2716="","",TRIM(ESITI_QUESTIONARI!A2716))</f>
        <v/>
      </c>
      <c r="B2716" t="str">
        <f t="shared" si="43"/>
        <v/>
      </c>
      <c r="C2716" t="str">
        <f>IF(ESITI_QUESTIONARI!C2716="","",TRIM(ESITI_QUESTIONARI!C2716))</f>
        <v/>
      </c>
      <c r="D2716" t="str">
        <f>IFERROR(UPPER(TRIM(ESITI_QUESTIONARI!U2716)),"")</f>
        <v/>
      </c>
      <c r="E2716" t="str">
        <f>IFERROR(UPPER(TRIM(ESITI_QUESTIONARI!Y2716)),"")</f>
        <v/>
      </c>
      <c r="F2716" t="str">
        <f>IFERROR(UPPER(TRIM(ESITI_QUESTIONARI!AE2716)),"")</f>
        <v/>
      </c>
      <c r="G2716" t="str">
        <f>IFERROR(UPPER(TRIM(ESITI_QUESTIONARI!AI2716)),"")</f>
        <v/>
      </c>
      <c r="H2716" s="8" t="str">
        <f>IF(C2716="","",IF(ISERROR(AVERAGE(ESITI_QUESTIONARI!N2716:T2716,ESITI_QUESTIONARI!V2716:X2716,ESITI_QUESTIONARI!Z2716:AD2716,ESITI_QUESTIONARI!AF2716:AH2716,ESITI_QUESTIONARI!AJ2716:AL2716,ESITI_QUESTIONARI!AN2716,ESITI_QUESTIONARI!AQ2716)),"NON RISPONDE",AVERAGE(ESITI_QUESTIONARI!N2716:T2716,ESITI_QUESTIONARI!V2716:X2716,ESITI_QUESTIONARI!Z2716:AD2716,ESITI_QUESTIONARI!AF2716:AH2716,ESITI_QUESTIONARI!AJ2716:AL2716,ESITI_QUESTIONARI!AN2716,ESITI_QUESTIONARI!AQ2716)))</f>
        <v/>
      </c>
    </row>
    <row r="2717" spans="1:8">
      <c r="A2717" t="str">
        <f>IF(ESITI_QUESTIONARI!A2717="","",TRIM(ESITI_QUESTIONARI!A2717))</f>
        <v/>
      </c>
      <c r="B2717" t="str">
        <f t="shared" si="43"/>
        <v/>
      </c>
      <c r="C2717" t="str">
        <f>IF(ESITI_QUESTIONARI!C2717="","",TRIM(ESITI_QUESTIONARI!C2717))</f>
        <v/>
      </c>
      <c r="D2717" t="str">
        <f>IFERROR(UPPER(TRIM(ESITI_QUESTIONARI!U2717)),"")</f>
        <v/>
      </c>
      <c r="E2717" t="str">
        <f>IFERROR(UPPER(TRIM(ESITI_QUESTIONARI!Y2717)),"")</f>
        <v/>
      </c>
      <c r="F2717" t="str">
        <f>IFERROR(UPPER(TRIM(ESITI_QUESTIONARI!AE2717)),"")</f>
        <v/>
      </c>
      <c r="G2717" t="str">
        <f>IFERROR(UPPER(TRIM(ESITI_QUESTIONARI!AI2717)),"")</f>
        <v/>
      </c>
      <c r="H2717" s="8" t="str">
        <f>IF(C2717="","",IF(ISERROR(AVERAGE(ESITI_QUESTIONARI!N2717:T2717,ESITI_QUESTIONARI!V2717:X2717,ESITI_QUESTIONARI!Z2717:AD2717,ESITI_QUESTIONARI!AF2717:AH2717,ESITI_QUESTIONARI!AJ2717:AL2717,ESITI_QUESTIONARI!AN2717,ESITI_QUESTIONARI!AQ2717)),"NON RISPONDE",AVERAGE(ESITI_QUESTIONARI!N2717:T2717,ESITI_QUESTIONARI!V2717:X2717,ESITI_QUESTIONARI!Z2717:AD2717,ESITI_QUESTIONARI!AF2717:AH2717,ESITI_QUESTIONARI!AJ2717:AL2717,ESITI_QUESTIONARI!AN2717,ESITI_QUESTIONARI!AQ2717)))</f>
        <v/>
      </c>
    </row>
    <row r="2718" spans="1:8">
      <c r="A2718" t="str">
        <f>IF(ESITI_QUESTIONARI!A2718="","",TRIM(ESITI_QUESTIONARI!A2718))</f>
        <v/>
      </c>
      <c r="B2718" t="str">
        <f t="shared" si="43"/>
        <v/>
      </c>
      <c r="C2718" t="str">
        <f>IF(ESITI_QUESTIONARI!C2718="","",TRIM(ESITI_QUESTIONARI!C2718))</f>
        <v/>
      </c>
      <c r="D2718" t="str">
        <f>IFERROR(UPPER(TRIM(ESITI_QUESTIONARI!U2718)),"")</f>
        <v/>
      </c>
      <c r="E2718" t="str">
        <f>IFERROR(UPPER(TRIM(ESITI_QUESTIONARI!Y2718)),"")</f>
        <v/>
      </c>
      <c r="F2718" t="str">
        <f>IFERROR(UPPER(TRIM(ESITI_QUESTIONARI!AE2718)),"")</f>
        <v/>
      </c>
      <c r="G2718" t="str">
        <f>IFERROR(UPPER(TRIM(ESITI_QUESTIONARI!AI2718)),"")</f>
        <v/>
      </c>
      <c r="H2718" s="8" t="str">
        <f>IF(C2718="","",IF(ISERROR(AVERAGE(ESITI_QUESTIONARI!N2718:T2718,ESITI_QUESTIONARI!V2718:X2718,ESITI_QUESTIONARI!Z2718:AD2718,ESITI_QUESTIONARI!AF2718:AH2718,ESITI_QUESTIONARI!AJ2718:AL2718,ESITI_QUESTIONARI!AN2718,ESITI_QUESTIONARI!AQ2718)),"NON RISPONDE",AVERAGE(ESITI_QUESTIONARI!N2718:T2718,ESITI_QUESTIONARI!V2718:X2718,ESITI_QUESTIONARI!Z2718:AD2718,ESITI_QUESTIONARI!AF2718:AH2718,ESITI_QUESTIONARI!AJ2718:AL2718,ESITI_QUESTIONARI!AN2718,ESITI_QUESTIONARI!AQ2718)))</f>
        <v/>
      </c>
    </row>
    <row r="2719" spans="1:8">
      <c r="A2719" t="str">
        <f>IF(ESITI_QUESTIONARI!A2719="","",TRIM(ESITI_QUESTIONARI!A2719))</f>
        <v/>
      </c>
      <c r="B2719" t="str">
        <f t="shared" si="43"/>
        <v/>
      </c>
      <c r="C2719" t="str">
        <f>IF(ESITI_QUESTIONARI!C2719="","",TRIM(ESITI_QUESTIONARI!C2719))</f>
        <v/>
      </c>
      <c r="D2719" t="str">
        <f>IFERROR(UPPER(TRIM(ESITI_QUESTIONARI!U2719)),"")</f>
        <v/>
      </c>
      <c r="E2719" t="str">
        <f>IFERROR(UPPER(TRIM(ESITI_QUESTIONARI!Y2719)),"")</f>
        <v/>
      </c>
      <c r="F2719" t="str">
        <f>IFERROR(UPPER(TRIM(ESITI_QUESTIONARI!AE2719)),"")</f>
        <v/>
      </c>
      <c r="G2719" t="str">
        <f>IFERROR(UPPER(TRIM(ESITI_QUESTIONARI!AI2719)),"")</f>
        <v/>
      </c>
      <c r="H2719" s="8" t="str">
        <f>IF(C2719="","",IF(ISERROR(AVERAGE(ESITI_QUESTIONARI!N2719:T2719,ESITI_QUESTIONARI!V2719:X2719,ESITI_QUESTIONARI!Z2719:AD2719,ESITI_QUESTIONARI!AF2719:AH2719,ESITI_QUESTIONARI!AJ2719:AL2719,ESITI_QUESTIONARI!AN2719,ESITI_QUESTIONARI!AQ2719)),"NON RISPONDE",AVERAGE(ESITI_QUESTIONARI!N2719:T2719,ESITI_QUESTIONARI!V2719:X2719,ESITI_QUESTIONARI!Z2719:AD2719,ESITI_QUESTIONARI!AF2719:AH2719,ESITI_QUESTIONARI!AJ2719:AL2719,ESITI_QUESTIONARI!AN2719,ESITI_QUESTIONARI!AQ2719)))</f>
        <v/>
      </c>
    </row>
    <row r="2720" spans="1:8">
      <c r="A2720" t="str">
        <f>IF(ESITI_QUESTIONARI!A2720="","",TRIM(ESITI_QUESTIONARI!A2720))</f>
        <v/>
      </c>
      <c r="B2720" t="str">
        <f t="shared" si="43"/>
        <v/>
      </c>
      <c r="C2720" t="str">
        <f>IF(ESITI_QUESTIONARI!C2720="","",TRIM(ESITI_QUESTIONARI!C2720))</f>
        <v/>
      </c>
      <c r="D2720" t="str">
        <f>IFERROR(UPPER(TRIM(ESITI_QUESTIONARI!U2720)),"")</f>
        <v/>
      </c>
      <c r="E2720" t="str">
        <f>IFERROR(UPPER(TRIM(ESITI_QUESTIONARI!Y2720)),"")</f>
        <v/>
      </c>
      <c r="F2720" t="str">
        <f>IFERROR(UPPER(TRIM(ESITI_QUESTIONARI!AE2720)),"")</f>
        <v/>
      </c>
      <c r="G2720" t="str">
        <f>IFERROR(UPPER(TRIM(ESITI_QUESTIONARI!AI2720)),"")</f>
        <v/>
      </c>
      <c r="H2720" s="8" t="str">
        <f>IF(C2720="","",IF(ISERROR(AVERAGE(ESITI_QUESTIONARI!N2720:T2720,ESITI_QUESTIONARI!V2720:X2720,ESITI_QUESTIONARI!Z2720:AD2720,ESITI_QUESTIONARI!AF2720:AH2720,ESITI_QUESTIONARI!AJ2720:AL2720,ESITI_QUESTIONARI!AN2720,ESITI_QUESTIONARI!AQ2720)),"NON RISPONDE",AVERAGE(ESITI_QUESTIONARI!N2720:T2720,ESITI_QUESTIONARI!V2720:X2720,ESITI_QUESTIONARI!Z2720:AD2720,ESITI_QUESTIONARI!AF2720:AH2720,ESITI_QUESTIONARI!AJ2720:AL2720,ESITI_QUESTIONARI!AN2720,ESITI_QUESTIONARI!AQ2720)))</f>
        <v/>
      </c>
    </row>
    <row r="2721" spans="1:8">
      <c r="A2721" t="str">
        <f>IF(ESITI_QUESTIONARI!A2721="","",TRIM(ESITI_QUESTIONARI!A2721))</f>
        <v/>
      </c>
      <c r="B2721" t="str">
        <f t="shared" si="43"/>
        <v/>
      </c>
      <c r="C2721" t="str">
        <f>IF(ESITI_QUESTIONARI!C2721="","",TRIM(ESITI_QUESTIONARI!C2721))</f>
        <v/>
      </c>
      <c r="D2721" t="str">
        <f>IFERROR(UPPER(TRIM(ESITI_QUESTIONARI!U2721)),"")</f>
        <v/>
      </c>
      <c r="E2721" t="str">
        <f>IFERROR(UPPER(TRIM(ESITI_QUESTIONARI!Y2721)),"")</f>
        <v/>
      </c>
      <c r="F2721" t="str">
        <f>IFERROR(UPPER(TRIM(ESITI_QUESTIONARI!AE2721)),"")</f>
        <v/>
      </c>
      <c r="G2721" t="str">
        <f>IFERROR(UPPER(TRIM(ESITI_QUESTIONARI!AI2721)),"")</f>
        <v/>
      </c>
      <c r="H2721" s="8" t="str">
        <f>IF(C2721="","",IF(ISERROR(AVERAGE(ESITI_QUESTIONARI!N2721:T2721,ESITI_QUESTIONARI!V2721:X2721,ESITI_QUESTIONARI!Z2721:AD2721,ESITI_QUESTIONARI!AF2721:AH2721,ESITI_QUESTIONARI!AJ2721:AL2721,ESITI_QUESTIONARI!AN2721,ESITI_QUESTIONARI!AQ2721)),"NON RISPONDE",AVERAGE(ESITI_QUESTIONARI!N2721:T2721,ESITI_QUESTIONARI!V2721:X2721,ESITI_QUESTIONARI!Z2721:AD2721,ESITI_QUESTIONARI!AF2721:AH2721,ESITI_QUESTIONARI!AJ2721:AL2721,ESITI_QUESTIONARI!AN2721,ESITI_QUESTIONARI!AQ2721)))</f>
        <v/>
      </c>
    </row>
    <row r="2722" spans="1:8">
      <c r="A2722" t="str">
        <f>IF(ESITI_QUESTIONARI!A2722="","",TRIM(ESITI_QUESTIONARI!A2722))</f>
        <v/>
      </c>
      <c r="B2722" t="str">
        <f t="shared" si="43"/>
        <v/>
      </c>
      <c r="C2722" t="str">
        <f>IF(ESITI_QUESTIONARI!C2722="","",TRIM(ESITI_QUESTIONARI!C2722))</f>
        <v/>
      </c>
      <c r="D2722" t="str">
        <f>IFERROR(UPPER(TRIM(ESITI_QUESTIONARI!U2722)),"")</f>
        <v/>
      </c>
      <c r="E2722" t="str">
        <f>IFERROR(UPPER(TRIM(ESITI_QUESTIONARI!Y2722)),"")</f>
        <v/>
      </c>
      <c r="F2722" t="str">
        <f>IFERROR(UPPER(TRIM(ESITI_QUESTIONARI!AE2722)),"")</f>
        <v/>
      </c>
      <c r="G2722" t="str">
        <f>IFERROR(UPPER(TRIM(ESITI_QUESTIONARI!AI2722)),"")</f>
        <v/>
      </c>
      <c r="H2722" s="8" t="str">
        <f>IF(C2722="","",IF(ISERROR(AVERAGE(ESITI_QUESTIONARI!N2722:T2722,ESITI_QUESTIONARI!V2722:X2722,ESITI_QUESTIONARI!Z2722:AD2722,ESITI_QUESTIONARI!AF2722:AH2722,ESITI_QUESTIONARI!AJ2722:AL2722,ESITI_QUESTIONARI!AN2722,ESITI_QUESTIONARI!AQ2722)),"NON RISPONDE",AVERAGE(ESITI_QUESTIONARI!N2722:T2722,ESITI_QUESTIONARI!V2722:X2722,ESITI_QUESTIONARI!Z2722:AD2722,ESITI_QUESTIONARI!AF2722:AH2722,ESITI_QUESTIONARI!AJ2722:AL2722,ESITI_QUESTIONARI!AN2722,ESITI_QUESTIONARI!AQ2722)))</f>
        <v/>
      </c>
    </row>
    <row r="2723" spans="1:8">
      <c r="A2723" t="str">
        <f>IF(ESITI_QUESTIONARI!A2723="","",TRIM(ESITI_QUESTIONARI!A2723))</f>
        <v/>
      </c>
      <c r="B2723" t="str">
        <f t="shared" si="43"/>
        <v/>
      </c>
      <c r="C2723" t="str">
        <f>IF(ESITI_QUESTIONARI!C2723="","",TRIM(ESITI_QUESTIONARI!C2723))</f>
        <v/>
      </c>
      <c r="D2723" t="str">
        <f>IFERROR(UPPER(TRIM(ESITI_QUESTIONARI!U2723)),"")</f>
        <v/>
      </c>
      <c r="E2723" t="str">
        <f>IFERROR(UPPER(TRIM(ESITI_QUESTIONARI!Y2723)),"")</f>
        <v/>
      </c>
      <c r="F2723" t="str">
        <f>IFERROR(UPPER(TRIM(ESITI_QUESTIONARI!AE2723)),"")</f>
        <v/>
      </c>
      <c r="G2723" t="str">
        <f>IFERROR(UPPER(TRIM(ESITI_QUESTIONARI!AI2723)),"")</f>
        <v/>
      </c>
      <c r="H2723" s="8" t="str">
        <f>IF(C2723="","",IF(ISERROR(AVERAGE(ESITI_QUESTIONARI!N2723:T2723,ESITI_QUESTIONARI!V2723:X2723,ESITI_QUESTIONARI!Z2723:AD2723,ESITI_QUESTIONARI!AF2723:AH2723,ESITI_QUESTIONARI!AJ2723:AL2723,ESITI_QUESTIONARI!AN2723,ESITI_QUESTIONARI!AQ2723)),"NON RISPONDE",AVERAGE(ESITI_QUESTIONARI!N2723:T2723,ESITI_QUESTIONARI!V2723:X2723,ESITI_QUESTIONARI!Z2723:AD2723,ESITI_QUESTIONARI!AF2723:AH2723,ESITI_QUESTIONARI!AJ2723:AL2723,ESITI_QUESTIONARI!AN2723,ESITI_QUESTIONARI!AQ2723)))</f>
        <v/>
      </c>
    </row>
    <row r="2724" spans="1:8">
      <c r="A2724" t="str">
        <f>IF(ESITI_QUESTIONARI!A2724="","",TRIM(ESITI_QUESTIONARI!A2724))</f>
        <v/>
      </c>
      <c r="B2724" t="str">
        <f t="shared" si="43"/>
        <v/>
      </c>
      <c r="C2724" t="str">
        <f>IF(ESITI_QUESTIONARI!C2724="","",TRIM(ESITI_QUESTIONARI!C2724))</f>
        <v/>
      </c>
      <c r="D2724" t="str">
        <f>IFERROR(UPPER(TRIM(ESITI_QUESTIONARI!U2724)),"")</f>
        <v/>
      </c>
      <c r="E2724" t="str">
        <f>IFERROR(UPPER(TRIM(ESITI_QUESTIONARI!Y2724)),"")</f>
        <v/>
      </c>
      <c r="F2724" t="str">
        <f>IFERROR(UPPER(TRIM(ESITI_QUESTIONARI!AE2724)),"")</f>
        <v/>
      </c>
      <c r="G2724" t="str">
        <f>IFERROR(UPPER(TRIM(ESITI_QUESTIONARI!AI2724)),"")</f>
        <v/>
      </c>
      <c r="H2724" s="8" t="str">
        <f>IF(C2724="","",IF(ISERROR(AVERAGE(ESITI_QUESTIONARI!N2724:T2724,ESITI_QUESTIONARI!V2724:X2724,ESITI_QUESTIONARI!Z2724:AD2724,ESITI_QUESTIONARI!AF2724:AH2724,ESITI_QUESTIONARI!AJ2724:AL2724,ESITI_QUESTIONARI!AN2724,ESITI_QUESTIONARI!AQ2724)),"NON RISPONDE",AVERAGE(ESITI_QUESTIONARI!N2724:T2724,ESITI_QUESTIONARI!V2724:X2724,ESITI_QUESTIONARI!Z2724:AD2724,ESITI_QUESTIONARI!AF2724:AH2724,ESITI_QUESTIONARI!AJ2724:AL2724,ESITI_QUESTIONARI!AN2724,ESITI_QUESTIONARI!AQ2724)))</f>
        <v/>
      </c>
    </row>
    <row r="2725" spans="1:8">
      <c r="A2725" t="str">
        <f>IF(ESITI_QUESTIONARI!A2725="","",TRIM(ESITI_QUESTIONARI!A2725))</f>
        <v/>
      </c>
      <c r="B2725" t="str">
        <f t="shared" si="43"/>
        <v/>
      </c>
      <c r="C2725" t="str">
        <f>IF(ESITI_QUESTIONARI!C2725="","",TRIM(ESITI_QUESTIONARI!C2725))</f>
        <v/>
      </c>
      <c r="D2725" t="str">
        <f>IFERROR(UPPER(TRIM(ESITI_QUESTIONARI!U2725)),"")</f>
        <v/>
      </c>
      <c r="E2725" t="str">
        <f>IFERROR(UPPER(TRIM(ESITI_QUESTIONARI!Y2725)),"")</f>
        <v/>
      </c>
      <c r="F2725" t="str">
        <f>IFERROR(UPPER(TRIM(ESITI_QUESTIONARI!AE2725)),"")</f>
        <v/>
      </c>
      <c r="G2725" t="str">
        <f>IFERROR(UPPER(TRIM(ESITI_QUESTIONARI!AI2725)),"")</f>
        <v/>
      </c>
      <c r="H2725" s="8" t="str">
        <f>IF(C2725="","",IF(ISERROR(AVERAGE(ESITI_QUESTIONARI!N2725:T2725,ESITI_QUESTIONARI!V2725:X2725,ESITI_QUESTIONARI!Z2725:AD2725,ESITI_QUESTIONARI!AF2725:AH2725,ESITI_QUESTIONARI!AJ2725:AL2725,ESITI_QUESTIONARI!AN2725,ESITI_QUESTIONARI!AQ2725)),"NON RISPONDE",AVERAGE(ESITI_QUESTIONARI!N2725:T2725,ESITI_QUESTIONARI!V2725:X2725,ESITI_QUESTIONARI!Z2725:AD2725,ESITI_QUESTIONARI!AF2725:AH2725,ESITI_QUESTIONARI!AJ2725:AL2725,ESITI_QUESTIONARI!AN2725,ESITI_QUESTIONARI!AQ2725)))</f>
        <v/>
      </c>
    </row>
    <row r="2726" spans="1:8">
      <c r="A2726" t="str">
        <f>IF(ESITI_QUESTIONARI!A2726="","",TRIM(ESITI_QUESTIONARI!A2726))</f>
        <v/>
      </c>
      <c r="B2726" t="str">
        <f t="shared" si="43"/>
        <v/>
      </c>
      <c r="C2726" t="str">
        <f>IF(ESITI_QUESTIONARI!C2726="","",TRIM(ESITI_QUESTIONARI!C2726))</f>
        <v/>
      </c>
      <c r="D2726" t="str">
        <f>IFERROR(UPPER(TRIM(ESITI_QUESTIONARI!U2726)),"")</f>
        <v/>
      </c>
      <c r="E2726" t="str">
        <f>IFERROR(UPPER(TRIM(ESITI_QUESTIONARI!Y2726)),"")</f>
        <v/>
      </c>
      <c r="F2726" t="str">
        <f>IFERROR(UPPER(TRIM(ESITI_QUESTIONARI!AE2726)),"")</f>
        <v/>
      </c>
      <c r="G2726" t="str">
        <f>IFERROR(UPPER(TRIM(ESITI_QUESTIONARI!AI2726)),"")</f>
        <v/>
      </c>
      <c r="H2726" s="8" t="str">
        <f>IF(C2726="","",IF(ISERROR(AVERAGE(ESITI_QUESTIONARI!N2726:T2726,ESITI_QUESTIONARI!V2726:X2726,ESITI_QUESTIONARI!Z2726:AD2726,ESITI_QUESTIONARI!AF2726:AH2726,ESITI_QUESTIONARI!AJ2726:AL2726,ESITI_QUESTIONARI!AN2726,ESITI_QUESTIONARI!AQ2726)),"NON RISPONDE",AVERAGE(ESITI_QUESTIONARI!N2726:T2726,ESITI_QUESTIONARI!V2726:X2726,ESITI_QUESTIONARI!Z2726:AD2726,ESITI_QUESTIONARI!AF2726:AH2726,ESITI_QUESTIONARI!AJ2726:AL2726,ESITI_QUESTIONARI!AN2726,ESITI_QUESTIONARI!AQ2726)))</f>
        <v/>
      </c>
    </row>
    <row r="2727" spans="1:8">
      <c r="A2727" t="str">
        <f>IF(ESITI_QUESTIONARI!A2727="","",TRIM(ESITI_QUESTIONARI!A2727))</f>
        <v/>
      </c>
      <c r="B2727" t="str">
        <f t="shared" si="43"/>
        <v/>
      </c>
      <c r="C2727" t="str">
        <f>IF(ESITI_QUESTIONARI!C2727="","",TRIM(ESITI_QUESTIONARI!C2727))</f>
        <v/>
      </c>
      <c r="D2727" t="str">
        <f>IFERROR(UPPER(TRIM(ESITI_QUESTIONARI!U2727)),"")</f>
        <v/>
      </c>
      <c r="E2727" t="str">
        <f>IFERROR(UPPER(TRIM(ESITI_QUESTIONARI!Y2727)),"")</f>
        <v/>
      </c>
      <c r="F2727" t="str">
        <f>IFERROR(UPPER(TRIM(ESITI_QUESTIONARI!AE2727)),"")</f>
        <v/>
      </c>
      <c r="G2727" t="str">
        <f>IFERROR(UPPER(TRIM(ESITI_QUESTIONARI!AI2727)),"")</f>
        <v/>
      </c>
      <c r="H2727" s="8" t="str">
        <f>IF(C2727="","",IF(ISERROR(AVERAGE(ESITI_QUESTIONARI!N2727:T2727,ESITI_QUESTIONARI!V2727:X2727,ESITI_QUESTIONARI!Z2727:AD2727,ESITI_QUESTIONARI!AF2727:AH2727,ESITI_QUESTIONARI!AJ2727:AL2727,ESITI_QUESTIONARI!AN2727,ESITI_QUESTIONARI!AQ2727)),"NON RISPONDE",AVERAGE(ESITI_QUESTIONARI!N2727:T2727,ESITI_QUESTIONARI!V2727:X2727,ESITI_QUESTIONARI!Z2727:AD2727,ESITI_QUESTIONARI!AF2727:AH2727,ESITI_QUESTIONARI!AJ2727:AL2727,ESITI_QUESTIONARI!AN2727,ESITI_QUESTIONARI!AQ2727)))</f>
        <v/>
      </c>
    </row>
    <row r="2728" spans="1:8">
      <c r="A2728" t="str">
        <f>IF(ESITI_QUESTIONARI!A2728="","",TRIM(ESITI_QUESTIONARI!A2728))</f>
        <v/>
      </c>
      <c r="B2728" t="str">
        <f t="shared" si="43"/>
        <v/>
      </c>
      <c r="C2728" t="str">
        <f>IF(ESITI_QUESTIONARI!C2728="","",TRIM(ESITI_QUESTIONARI!C2728))</f>
        <v/>
      </c>
      <c r="D2728" t="str">
        <f>IFERROR(UPPER(TRIM(ESITI_QUESTIONARI!U2728)),"")</f>
        <v/>
      </c>
      <c r="E2728" t="str">
        <f>IFERROR(UPPER(TRIM(ESITI_QUESTIONARI!Y2728)),"")</f>
        <v/>
      </c>
      <c r="F2728" t="str">
        <f>IFERROR(UPPER(TRIM(ESITI_QUESTIONARI!AE2728)),"")</f>
        <v/>
      </c>
      <c r="G2728" t="str">
        <f>IFERROR(UPPER(TRIM(ESITI_QUESTIONARI!AI2728)),"")</f>
        <v/>
      </c>
      <c r="H2728" s="8" t="str">
        <f>IF(C2728="","",IF(ISERROR(AVERAGE(ESITI_QUESTIONARI!N2728:T2728,ESITI_QUESTIONARI!V2728:X2728,ESITI_QUESTIONARI!Z2728:AD2728,ESITI_QUESTIONARI!AF2728:AH2728,ESITI_QUESTIONARI!AJ2728:AL2728,ESITI_QUESTIONARI!AN2728,ESITI_QUESTIONARI!AQ2728)),"NON RISPONDE",AVERAGE(ESITI_QUESTIONARI!N2728:T2728,ESITI_QUESTIONARI!V2728:X2728,ESITI_QUESTIONARI!Z2728:AD2728,ESITI_QUESTIONARI!AF2728:AH2728,ESITI_QUESTIONARI!AJ2728:AL2728,ESITI_QUESTIONARI!AN2728,ESITI_QUESTIONARI!AQ2728)))</f>
        <v/>
      </c>
    </row>
    <row r="2729" spans="1:8">
      <c r="A2729" t="str">
        <f>IF(ESITI_QUESTIONARI!A2729="","",TRIM(ESITI_QUESTIONARI!A2729))</f>
        <v/>
      </c>
      <c r="B2729" t="str">
        <f t="shared" si="43"/>
        <v/>
      </c>
      <c r="C2729" t="str">
        <f>IF(ESITI_QUESTIONARI!C2729="","",TRIM(ESITI_QUESTIONARI!C2729))</f>
        <v/>
      </c>
      <c r="D2729" t="str">
        <f>IFERROR(UPPER(TRIM(ESITI_QUESTIONARI!U2729)),"")</f>
        <v/>
      </c>
      <c r="E2729" t="str">
        <f>IFERROR(UPPER(TRIM(ESITI_QUESTIONARI!Y2729)),"")</f>
        <v/>
      </c>
      <c r="F2729" t="str">
        <f>IFERROR(UPPER(TRIM(ESITI_QUESTIONARI!AE2729)),"")</f>
        <v/>
      </c>
      <c r="G2729" t="str">
        <f>IFERROR(UPPER(TRIM(ESITI_QUESTIONARI!AI2729)),"")</f>
        <v/>
      </c>
      <c r="H2729" s="8" t="str">
        <f>IF(C2729="","",IF(ISERROR(AVERAGE(ESITI_QUESTIONARI!N2729:T2729,ESITI_QUESTIONARI!V2729:X2729,ESITI_QUESTIONARI!Z2729:AD2729,ESITI_QUESTIONARI!AF2729:AH2729,ESITI_QUESTIONARI!AJ2729:AL2729,ESITI_QUESTIONARI!AN2729,ESITI_QUESTIONARI!AQ2729)),"NON RISPONDE",AVERAGE(ESITI_QUESTIONARI!N2729:T2729,ESITI_QUESTIONARI!V2729:X2729,ESITI_QUESTIONARI!Z2729:AD2729,ESITI_QUESTIONARI!AF2729:AH2729,ESITI_QUESTIONARI!AJ2729:AL2729,ESITI_QUESTIONARI!AN2729,ESITI_QUESTIONARI!AQ2729)))</f>
        <v/>
      </c>
    </row>
    <row r="2730" spans="1:8">
      <c r="A2730" t="str">
        <f>IF(ESITI_QUESTIONARI!A2730="","",TRIM(ESITI_QUESTIONARI!A2730))</f>
        <v/>
      </c>
      <c r="B2730" t="str">
        <f t="shared" si="43"/>
        <v/>
      </c>
      <c r="C2730" t="str">
        <f>IF(ESITI_QUESTIONARI!C2730="","",TRIM(ESITI_QUESTIONARI!C2730))</f>
        <v/>
      </c>
      <c r="D2730" t="str">
        <f>IFERROR(UPPER(TRIM(ESITI_QUESTIONARI!U2730)),"")</f>
        <v/>
      </c>
      <c r="E2730" t="str">
        <f>IFERROR(UPPER(TRIM(ESITI_QUESTIONARI!Y2730)),"")</f>
        <v/>
      </c>
      <c r="F2730" t="str">
        <f>IFERROR(UPPER(TRIM(ESITI_QUESTIONARI!AE2730)),"")</f>
        <v/>
      </c>
      <c r="G2730" t="str">
        <f>IFERROR(UPPER(TRIM(ESITI_QUESTIONARI!AI2730)),"")</f>
        <v/>
      </c>
      <c r="H2730" s="8" t="str">
        <f>IF(C2730="","",IF(ISERROR(AVERAGE(ESITI_QUESTIONARI!N2730:T2730,ESITI_QUESTIONARI!V2730:X2730,ESITI_QUESTIONARI!Z2730:AD2730,ESITI_QUESTIONARI!AF2730:AH2730,ESITI_QUESTIONARI!AJ2730:AL2730,ESITI_QUESTIONARI!AN2730,ESITI_QUESTIONARI!AQ2730)),"NON RISPONDE",AVERAGE(ESITI_QUESTIONARI!N2730:T2730,ESITI_QUESTIONARI!V2730:X2730,ESITI_QUESTIONARI!Z2730:AD2730,ESITI_QUESTIONARI!AF2730:AH2730,ESITI_QUESTIONARI!AJ2730:AL2730,ESITI_QUESTIONARI!AN2730,ESITI_QUESTIONARI!AQ2730)))</f>
        <v/>
      </c>
    </row>
    <row r="2731" spans="1:8">
      <c r="A2731" t="str">
        <f>IF(ESITI_QUESTIONARI!A2731="","",TRIM(ESITI_QUESTIONARI!A2731))</f>
        <v/>
      </c>
      <c r="B2731" t="str">
        <f t="shared" si="43"/>
        <v/>
      </c>
      <c r="C2731" t="str">
        <f>IF(ESITI_QUESTIONARI!C2731="","",TRIM(ESITI_QUESTIONARI!C2731))</f>
        <v/>
      </c>
      <c r="D2731" t="str">
        <f>IFERROR(UPPER(TRIM(ESITI_QUESTIONARI!U2731)),"")</f>
        <v/>
      </c>
      <c r="E2731" t="str">
        <f>IFERROR(UPPER(TRIM(ESITI_QUESTIONARI!Y2731)),"")</f>
        <v/>
      </c>
      <c r="F2731" t="str">
        <f>IFERROR(UPPER(TRIM(ESITI_QUESTIONARI!AE2731)),"")</f>
        <v/>
      </c>
      <c r="G2731" t="str">
        <f>IFERROR(UPPER(TRIM(ESITI_QUESTIONARI!AI2731)),"")</f>
        <v/>
      </c>
      <c r="H2731" s="8" t="str">
        <f>IF(C2731="","",IF(ISERROR(AVERAGE(ESITI_QUESTIONARI!N2731:T2731,ESITI_QUESTIONARI!V2731:X2731,ESITI_QUESTIONARI!Z2731:AD2731,ESITI_QUESTIONARI!AF2731:AH2731,ESITI_QUESTIONARI!AJ2731:AL2731,ESITI_QUESTIONARI!AN2731,ESITI_QUESTIONARI!AQ2731)),"NON RISPONDE",AVERAGE(ESITI_QUESTIONARI!N2731:T2731,ESITI_QUESTIONARI!V2731:X2731,ESITI_QUESTIONARI!Z2731:AD2731,ESITI_QUESTIONARI!AF2731:AH2731,ESITI_QUESTIONARI!AJ2731:AL2731,ESITI_QUESTIONARI!AN2731,ESITI_QUESTIONARI!AQ2731)))</f>
        <v/>
      </c>
    </row>
    <row r="2732" spans="1:8">
      <c r="A2732" t="str">
        <f>IF(ESITI_QUESTIONARI!A2732="","",TRIM(ESITI_QUESTIONARI!A2732))</f>
        <v/>
      </c>
      <c r="B2732" t="str">
        <f t="shared" si="43"/>
        <v/>
      </c>
      <c r="C2732" t="str">
        <f>IF(ESITI_QUESTIONARI!C2732="","",TRIM(ESITI_QUESTIONARI!C2732))</f>
        <v/>
      </c>
      <c r="D2732" t="str">
        <f>IFERROR(UPPER(TRIM(ESITI_QUESTIONARI!U2732)),"")</f>
        <v/>
      </c>
      <c r="E2732" t="str">
        <f>IFERROR(UPPER(TRIM(ESITI_QUESTIONARI!Y2732)),"")</f>
        <v/>
      </c>
      <c r="F2732" t="str">
        <f>IFERROR(UPPER(TRIM(ESITI_QUESTIONARI!AE2732)),"")</f>
        <v/>
      </c>
      <c r="G2732" t="str">
        <f>IFERROR(UPPER(TRIM(ESITI_QUESTIONARI!AI2732)),"")</f>
        <v/>
      </c>
      <c r="H2732" s="8" t="str">
        <f>IF(C2732="","",IF(ISERROR(AVERAGE(ESITI_QUESTIONARI!N2732:T2732,ESITI_QUESTIONARI!V2732:X2732,ESITI_QUESTIONARI!Z2732:AD2732,ESITI_QUESTIONARI!AF2732:AH2732,ESITI_QUESTIONARI!AJ2732:AL2732,ESITI_QUESTIONARI!AN2732,ESITI_QUESTIONARI!AQ2732)),"NON RISPONDE",AVERAGE(ESITI_QUESTIONARI!N2732:T2732,ESITI_QUESTIONARI!V2732:X2732,ESITI_QUESTIONARI!Z2732:AD2732,ESITI_QUESTIONARI!AF2732:AH2732,ESITI_QUESTIONARI!AJ2732:AL2732,ESITI_QUESTIONARI!AN2732,ESITI_QUESTIONARI!AQ2732)))</f>
        <v/>
      </c>
    </row>
    <row r="2733" spans="1:8">
      <c r="A2733" t="str">
        <f>IF(ESITI_QUESTIONARI!A2733="","",TRIM(ESITI_QUESTIONARI!A2733))</f>
        <v/>
      </c>
      <c r="B2733" t="str">
        <f t="shared" si="43"/>
        <v/>
      </c>
      <c r="C2733" t="str">
        <f>IF(ESITI_QUESTIONARI!C2733="","",TRIM(ESITI_QUESTIONARI!C2733))</f>
        <v/>
      </c>
      <c r="D2733" t="str">
        <f>IFERROR(UPPER(TRIM(ESITI_QUESTIONARI!U2733)),"")</f>
        <v/>
      </c>
      <c r="E2733" t="str">
        <f>IFERROR(UPPER(TRIM(ESITI_QUESTIONARI!Y2733)),"")</f>
        <v/>
      </c>
      <c r="F2733" t="str">
        <f>IFERROR(UPPER(TRIM(ESITI_QUESTIONARI!AE2733)),"")</f>
        <v/>
      </c>
      <c r="G2733" t="str">
        <f>IFERROR(UPPER(TRIM(ESITI_QUESTIONARI!AI2733)),"")</f>
        <v/>
      </c>
      <c r="H2733" s="8" t="str">
        <f>IF(C2733="","",IF(ISERROR(AVERAGE(ESITI_QUESTIONARI!N2733:T2733,ESITI_QUESTIONARI!V2733:X2733,ESITI_QUESTIONARI!Z2733:AD2733,ESITI_QUESTIONARI!AF2733:AH2733,ESITI_QUESTIONARI!AJ2733:AL2733,ESITI_QUESTIONARI!AN2733,ESITI_QUESTIONARI!AQ2733)),"NON RISPONDE",AVERAGE(ESITI_QUESTIONARI!N2733:T2733,ESITI_QUESTIONARI!V2733:X2733,ESITI_QUESTIONARI!Z2733:AD2733,ESITI_QUESTIONARI!AF2733:AH2733,ESITI_QUESTIONARI!AJ2733:AL2733,ESITI_QUESTIONARI!AN2733,ESITI_QUESTIONARI!AQ2733)))</f>
        <v/>
      </c>
    </row>
    <row r="2734" spans="1:8">
      <c r="A2734" t="str">
        <f>IF(ESITI_QUESTIONARI!A2734="","",TRIM(ESITI_QUESTIONARI!A2734))</f>
        <v/>
      </c>
      <c r="B2734" t="str">
        <f t="shared" si="43"/>
        <v/>
      </c>
      <c r="C2734" t="str">
        <f>IF(ESITI_QUESTIONARI!C2734="","",TRIM(ESITI_QUESTIONARI!C2734))</f>
        <v/>
      </c>
      <c r="D2734" t="str">
        <f>IFERROR(UPPER(TRIM(ESITI_QUESTIONARI!U2734)),"")</f>
        <v/>
      </c>
      <c r="E2734" t="str">
        <f>IFERROR(UPPER(TRIM(ESITI_QUESTIONARI!Y2734)),"")</f>
        <v/>
      </c>
      <c r="F2734" t="str">
        <f>IFERROR(UPPER(TRIM(ESITI_QUESTIONARI!AE2734)),"")</f>
        <v/>
      </c>
      <c r="G2734" t="str">
        <f>IFERROR(UPPER(TRIM(ESITI_QUESTIONARI!AI2734)),"")</f>
        <v/>
      </c>
      <c r="H2734" s="8" t="str">
        <f>IF(C2734="","",IF(ISERROR(AVERAGE(ESITI_QUESTIONARI!N2734:T2734,ESITI_QUESTIONARI!V2734:X2734,ESITI_QUESTIONARI!Z2734:AD2734,ESITI_QUESTIONARI!AF2734:AH2734,ESITI_QUESTIONARI!AJ2734:AL2734,ESITI_QUESTIONARI!AN2734,ESITI_QUESTIONARI!AQ2734)),"NON RISPONDE",AVERAGE(ESITI_QUESTIONARI!N2734:T2734,ESITI_QUESTIONARI!V2734:X2734,ESITI_QUESTIONARI!Z2734:AD2734,ESITI_QUESTIONARI!AF2734:AH2734,ESITI_QUESTIONARI!AJ2734:AL2734,ESITI_QUESTIONARI!AN2734,ESITI_QUESTIONARI!AQ2734)))</f>
        <v/>
      </c>
    </row>
    <row r="2735" spans="1:8">
      <c r="A2735" t="str">
        <f>IF(ESITI_QUESTIONARI!A2735="","",TRIM(ESITI_QUESTIONARI!A2735))</f>
        <v/>
      </c>
      <c r="B2735" t="str">
        <f t="shared" si="43"/>
        <v/>
      </c>
      <c r="C2735" t="str">
        <f>IF(ESITI_QUESTIONARI!C2735="","",TRIM(ESITI_QUESTIONARI!C2735))</f>
        <v/>
      </c>
      <c r="D2735" t="str">
        <f>IFERROR(UPPER(TRIM(ESITI_QUESTIONARI!U2735)),"")</f>
        <v/>
      </c>
      <c r="E2735" t="str">
        <f>IFERROR(UPPER(TRIM(ESITI_QUESTIONARI!Y2735)),"")</f>
        <v/>
      </c>
      <c r="F2735" t="str">
        <f>IFERROR(UPPER(TRIM(ESITI_QUESTIONARI!AE2735)),"")</f>
        <v/>
      </c>
      <c r="G2735" t="str">
        <f>IFERROR(UPPER(TRIM(ESITI_QUESTIONARI!AI2735)),"")</f>
        <v/>
      </c>
      <c r="H2735" s="8" t="str">
        <f>IF(C2735="","",IF(ISERROR(AVERAGE(ESITI_QUESTIONARI!N2735:T2735,ESITI_QUESTIONARI!V2735:X2735,ESITI_QUESTIONARI!Z2735:AD2735,ESITI_QUESTIONARI!AF2735:AH2735,ESITI_QUESTIONARI!AJ2735:AL2735,ESITI_QUESTIONARI!AN2735,ESITI_QUESTIONARI!AQ2735)),"NON RISPONDE",AVERAGE(ESITI_QUESTIONARI!N2735:T2735,ESITI_QUESTIONARI!V2735:X2735,ESITI_QUESTIONARI!Z2735:AD2735,ESITI_QUESTIONARI!AF2735:AH2735,ESITI_QUESTIONARI!AJ2735:AL2735,ESITI_QUESTIONARI!AN2735,ESITI_QUESTIONARI!AQ2735)))</f>
        <v/>
      </c>
    </row>
    <row r="2736" spans="1:8">
      <c r="A2736" t="str">
        <f>IF(ESITI_QUESTIONARI!A2736="","",TRIM(ESITI_QUESTIONARI!A2736))</f>
        <v/>
      </c>
      <c r="B2736" t="str">
        <f t="shared" si="43"/>
        <v/>
      </c>
      <c r="C2736" t="str">
        <f>IF(ESITI_QUESTIONARI!C2736="","",TRIM(ESITI_QUESTIONARI!C2736))</f>
        <v/>
      </c>
      <c r="D2736" t="str">
        <f>IFERROR(UPPER(TRIM(ESITI_QUESTIONARI!U2736)),"")</f>
        <v/>
      </c>
      <c r="E2736" t="str">
        <f>IFERROR(UPPER(TRIM(ESITI_QUESTIONARI!Y2736)),"")</f>
        <v/>
      </c>
      <c r="F2736" t="str">
        <f>IFERROR(UPPER(TRIM(ESITI_QUESTIONARI!AE2736)),"")</f>
        <v/>
      </c>
      <c r="G2736" t="str">
        <f>IFERROR(UPPER(TRIM(ESITI_QUESTIONARI!AI2736)),"")</f>
        <v/>
      </c>
      <c r="H2736" s="8" t="str">
        <f>IF(C2736="","",IF(ISERROR(AVERAGE(ESITI_QUESTIONARI!N2736:T2736,ESITI_QUESTIONARI!V2736:X2736,ESITI_QUESTIONARI!Z2736:AD2736,ESITI_QUESTIONARI!AF2736:AH2736,ESITI_QUESTIONARI!AJ2736:AL2736,ESITI_QUESTIONARI!AN2736,ESITI_QUESTIONARI!AQ2736)),"NON RISPONDE",AVERAGE(ESITI_QUESTIONARI!N2736:T2736,ESITI_QUESTIONARI!V2736:X2736,ESITI_QUESTIONARI!Z2736:AD2736,ESITI_QUESTIONARI!AF2736:AH2736,ESITI_QUESTIONARI!AJ2736:AL2736,ESITI_QUESTIONARI!AN2736,ESITI_QUESTIONARI!AQ2736)))</f>
        <v/>
      </c>
    </row>
    <row r="2737" spans="1:8">
      <c r="A2737" t="str">
        <f>IF(ESITI_QUESTIONARI!A2737="","",TRIM(ESITI_QUESTIONARI!A2737))</f>
        <v/>
      </c>
      <c r="B2737" t="str">
        <f t="shared" si="43"/>
        <v/>
      </c>
      <c r="C2737" t="str">
        <f>IF(ESITI_QUESTIONARI!C2737="","",TRIM(ESITI_QUESTIONARI!C2737))</f>
        <v/>
      </c>
      <c r="D2737" t="str">
        <f>IFERROR(UPPER(TRIM(ESITI_QUESTIONARI!U2737)),"")</f>
        <v/>
      </c>
      <c r="E2737" t="str">
        <f>IFERROR(UPPER(TRIM(ESITI_QUESTIONARI!Y2737)),"")</f>
        <v/>
      </c>
      <c r="F2737" t="str">
        <f>IFERROR(UPPER(TRIM(ESITI_QUESTIONARI!AE2737)),"")</f>
        <v/>
      </c>
      <c r="G2737" t="str">
        <f>IFERROR(UPPER(TRIM(ESITI_QUESTIONARI!AI2737)),"")</f>
        <v/>
      </c>
      <c r="H2737" s="8" t="str">
        <f>IF(C2737="","",IF(ISERROR(AVERAGE(ESITI_QUESTIONARI!N2737:T2737,ESITI_QUESTIONARI!V2737:X2737,ESITI_QUESTIONARI!Z2737:AD2737,ESITI_QUESTIONARI!AF2737:AH2737,ESITI_QUESTIONARI!AJ2737:AL2737,ESITI_QUESTIONARI!AN2737,ESITI_QUESTIONARI!AQ2737)),"NON RISPONDE",AVERAGE(ESITI_QUESTIONARI!N2737:T2737,ESITI_QUESTIONARI!V2737:X2737,ESITI_QUESTIONARI!Z2737:AD2737,ESITI_QUESTIONARI!AF2737:AH2737,ESITI_QUESTIONARI!AJ2737:AL2737,ESITI_QUESTIONARI!AN2737,ESITI_QUESTIONARI!AQ2737)))</f>
        <v/>
      </c>
    </row>
    <row r="2738" spans="1:8">
      <c r="A2738" t="str">
        <f>IF(ESITI_QUESTIONARI!A2738="","",TRIM(ESITI_QUESTIONARI!A2738))</f>
        <v/>
      </c>
      <c r="B2738" t="str">
        <f t="shared" si="43"/>
        <v/>
      </c>
      <c r="C2738" t="str">
        <f>IF(ESITI_QUESTIONARI!C2738="","",TRIM(ESITI_QUESTIONARI!C2738))</f>
        <v/>
      </c>
      <c r="D2738" t="str">
        <f>IFERROR(UPPER(TRIM(ESITI_QUESTIONARI!U2738)),"")</f>
        <v/>
      </c>
      <c r="E2738" t="str">
        <f>IFERROR(UPPER(TRIM(ESITI_QUESTIONARI!Y2738)),"")</f>
        <v/>
      </c>
      <c r="F2738" t="str">
        <f>IFERROR(UPPER(TRIM(ESITI_QUESTIONARI!AE2738)),"")</f>
        <v/>
      </c>
      <c r="G2738" t="str">
        <f>IFERROR(UPPER(TRIM(ESITI_QUESTIONARI!AI2738)),"")</f>
        <v/>
      </c>
      <c r="H2738" s="8" t="str">
        <f>IF(C2738="","",IF(ISERROR(AVERAGE(ESITI_QUESTIONARI!N2738:T2738,ESITI_QUESTIONARI!V2738:X2738,ESITI_QUESTIONARI!Z2738:AD2738,ESITI_QUESTIONARI!AF2738:AH2738,ESITI_QUESTIONARI!AJ2738:AL2738,ESITI_QUESTIONARI!AN2738,ESITI_QUESTIONARI!AQ2738)),"NON RISPONDE",AVERAGE(ESITI_QUESTIONARI!N2738:T2738,ESITI_QUESTIONARI!V2738:X2738,ESITI_QUESTIONARI!Z2738:AD2738,ESITI_QUESTIONARI!AF2738:AH2738,ESITI_QUESTIONARI!AJ2738:AL2738,ESITI_QUESTIONARI!AN2738,ESITI_QUESTIONARI!AQ2738)))</f>
        <v/>
      </c>
    </row>
    <row r="2739" spans="1:8">
      <c r="A2739" t="str">
        <f>IF(ESITI_QUESTIONARI!A2739="","",TRIM(ESITI_QUESTIONARI!A2739))</f>
        <v/>
      </c>
      <c r="B2739" t="str">
        <f t="shared" si="43"/>
        <v/>
      </c>
      <c r="C2739" t="str">
        <f>IF(ESITI_QUESTIONARI!C2739="","",TRIM(ESITI_QUESTIONARI!C2739))</f>
        <v/>
      </c>
      <c r="D2739" t="str">
        <f>IFERROR(UPPER(TRIM(ESITI_QUESTIONARI!U2739)),"")</f>
        <v/>
      </c>
      <c r="E2739" t="str">
        <f>IFERROR(UPPER(TRIM(ESITI_QUESTIONARI!Y2739)),"")</f>
        <v/>
      </c>
      <c r="F2739" t="str">
        <f>IFERROR(UPPER(TRIM(ESITI_QUESTIONARI!AE2739)),"")</f>
        <v/>
      </c>
      <c r="G2739" t="str">
        <f>IFERROR(UPPER(TRIM(ESITI_QUESTIONARI!AI2739)),"")</f>
        <v/>
      </c>
      <c r="H2739" s="8" t="str">
        <f>IF(C2739="","",IF(ISERROR(AVERAGE(ESITI_QUESTIONARI!N2739:T2739,ESITI_QUESTIONARI!V2739:X2739,ESITI_QUESTIONARI!Z2739:AD2739,ESITI_QUESTIONARI!AF2739:AH2739,ESITI_QUESTIONARI!AJ2739:AL2739,ESITI_QUESTIONARI!AN2739,ESITI_QUESTIONARI!AQ2739)),"NON RISPONDE",AVERAGE(ESITI_QUESTIONARI!N2739:T2739,ESITI_QUESTIONARI!V2739:X2739,ESITI_QUESTIONARI!Z2739:AD2739,ESITI_QUESTIONARI!AF2739:AH2739,ESITI_QUESTIONARI!AJ2739:AL2739,ESITI_QUESTIONARI!AN2739,ESITI_QUESTIONARI!AQ2739)))</f>
        <v/>
      </c>
    </row>
    <row r="2740" spans="1:8">
      <c r="A2740" t="str">
        <f>IF(ESITI_QUESTIONARI!A2740="","",TRIM(ESITI_QUESTIONARI!A2740))</f>
        <v/>
      </c>
      <c r="B2740" t="str">
        <f t="shared" si="43"/>
        <v/>
      </c>
      <c r="C2740" t="str">
        <f>IF(ESITI_QUESTIONARI!C2740="","",TRIM(ESITI_QUESTIONARI!C2740))</f>
        <v/>
      </c>
      <c r="D2740" t="str">
        <f>IFERROR(UPPER(TRIM(ESITI_QUESTIONARI!U2740)),"")</f>
        <v/>
      </c>
      <c r="E2740" t="str">
        <f>IFERROR(UPPER(TRIM(ESITI_QUESTIONARI!Y2740)),"")</f>
        <v/>
      </c>
      <c r="F2740" t="str">
        <f>IFERROR(UPPER(TRIM(ESITI_QUESTIONARI!AE2740)),"")</f>
        <v/>
      </c>
      <c r="G2740" t="str">
        <f>IFERROR(UPPER(TRIM(ESITI_QUESTIONARI!AI2740)),"")</f>
        <v/>
      </c>
      <c r="H2740" s="8" t="str">
        <f>IF(C2740="","",IF(ISERROR(AVERAGE(ESITI_QUESTIONARI!N2740:T2740,ESITI_QUESTIONARI!V2740:X2740,ESITI_QUESTIONARI!Z2740:AD2740,ESITI_QUESTIONARI!AF2740:AH2740,ESITI_QUESTIONARI!AJ2740:AL2740,ESITI_QUESTIONARI!AN2740,ESITI_QUESTIONARI!AQ2740)),"NON RISPONDE",AVERAGE(ESITI_QUESTIONARI!N2740:T2740,ESITI_QUESTIONARI!V2740:X2740,ESITI_QUESTIONARI!Z2740:AD2740,ESITI_QUESTIONARI!AF2740:AH2740,ESITI_QUESTIONARI!AJ2740:AL2740,ESITI_QUESTIONARI!AN2740,ESITI_QUESTIONARI!AQ2740)))</f>
        <v/>
      </c>
    </row>
    <row r="2741" spans="1:8">
      <c r="A2741" t="str">
        <f>IF(ESITI_QUESTIONARI!A2741="","",TRIM(ESITI_QUESTIONARI!A2741))</f>
        <v/>
      </c>
      <c r="B2741" t="str">
        <f t="shared" si="43"/>
        <v/>
      </c>
      <c r="C2741" t="str">
        <f>IF(ESITI_QUESTIONARI!C2741="","",TRIM(ESITI_QUESTIONARI!C2741))</f>
        <v/>
      </c>
      <c r="D2741" t="str">
        <f>IFERROR(UPPER(TRIM(ESITI_QUESTIONARI!U2741)),"")</f>
        <v/>
      </c>
      <c r="E2741" t="str">
        <f>IFERROR(UPPER(TRIM(ESITI_QUESTIONARI!Y2741)),"")</f>
        <v/>
      </c>
      <c r="F2741" t="str">
        <f>IFERROR(UPPER(TRIM(ESITI_QUESTIONARI!AE2741)),"")</f>
        <v/>
      </c>
      <c r="G2741" t="str">
        <f>IFERROR(UPPER(TRIM(ESITI_QUESTIONARI!AI2741)),"")</f>
        <v/>
      </c>
      <c r="H2741" s="8" t="str">
        <f>IF(C2741="","",IF(ISERROR(AVERAGE(ESITI_QUESTIONARI!N2741:T2741,ESITI_QUESTIONARI!V2741:X2741,ESITI_QUESTIONARI!Z2741:AD2741,ESITI_QUESTIONARI!AF2741:AH2741,ESITI_QUESTIONARI!AJ2741:AL2741,ESITI_QUESTIONARI!AN2741,ESITI_QUESTIONARI!AQ2741)),"NON RISPONDE",AVERAGE(ESITI_QUESTIONARI!N2741:T2741,ESITI_QUESTIONARI!V2741:X2741,ESITI_QUESTIONARI!Z2741:AD2741,ESITI_QUESTIONARI!AF2741:AH2741,ESITI_QUESTIONARI!AJ2741:AL2741,ESITI_QUESTIONARI!AN2741,ESITI_QUESTIONARI!AQ2741)))</f>
        <v/>
      </c>
    </row>
    <row r="2742" spans="1:8">
      <c r="A2742" t="str">
        <f>IF(ESITI_QUESTIONARI!A2742="","",TRIM(ESITI_QUESTIONARI!A2742))</f>
        <v/>
      </c>
      <c r="B2742" t="str">
        <f t="shared" si="43"/>
        <v/>
      </c>
      <c r="C2742" t="str">
        <f>IF(ESITI_QUESTIONARI!C2742="","",TRIM(ESITI_QUESTIONARI!C2742))</f>
        <v/>
      </c>
      <c r="D2742" t="str">
        <f>IFERROR(UPPER(TRIM(ESITI_QUESTIONARI!U2742)),"")</f>
        <v/>
      </c>
      <c r="E2742" t="str">
        <f>IFERROR(UPPER(TRIM(ESITI_QUESTIONARI!Y2742)),"")</f>
        <v/>
      </c>
      <c r="F2742" t="str">
        <f>IFERROR(UPPER(TRIM(ESITI_QUESTIONARI!AE2742)),"")</f>
        <v/>
      </c>
      <c r="G2742" t="str">
        <f>IFERROR(UPPER(TRIM(ESITI_QUESTIONARI!AI2742)),"")</f>
        <v/>
      </c>
      <c r="H2742" s="8" t="str">
        <f>IF(C2742="","",IF(ISERROR(AVERAGE(ESITI_QUESTIONARI!N2742:T2742,ESITI_QUESTIONARI!V2742:X2742,ESITI_QUESTIONARI!Z2742:AD2742,ESITI_QUESTIONARI!AF2742:AH2742,ESITI_QUESTIONARI!AJ2742:AL2742,ESITI_QUESTIONARI!AN2742,ESITI_QUESTIONARI!AQ2742)),"NON RISPONDE",AVERAGE(ESITI_QUESTIONARI!N2742:T2742,ESITI_QUESTIONARI!V2742:X2742,ESITI_QUESTIONARI!Z2742:AD2742,ESITI_QUESTIONARI!AF2742:AH2742,ESITI_QUESTIONARI!AJ2742:AL2742,ESITI_QUESTIONARI!AN2742,ESITI_QUESTIONARI!AQ2742)))</f>
        <v/>
      </c>
    </row>
    <row r="2743" spans="1:8">
      <c r="A2743" t="str">
        <f>IF(ESITI_QUESTIONARI!A2743="","",TRIM(ESITI_QUESTIONARI!A2743))</f>
        <v/>
      </c>
      <c r="B2743" t="str">
        <f t="shared" si="43"/>
        <v/>
      </c>
      <c r="C2743" t="str">
        <f>IF(ESITI_QUESTIONARI!C2743="","",TRIM(ESITI_QUESTIONARI!C2743))</f>
        <v/>
      </c>
      <c r="D2743" t="str">
        <f>IFERROR(UPPER(TRIM(ESITI_QUESTIONARI!U2743)),"")</f>
        <v/>
      </c>
      <c r="E2743" t="str">
        <f>IFERROR(UPPER(TRIM(ESITI_QUESTIONARI!Y2743)),"")</f>
        <v/>
      </c>
      <c r="F2743" t="str">
        <f>IFERROR(UPPER(TRIM(ESITI_QUESTIONARI!AE2743)),"")</f>
        <v/>
      </c>
      <c r="G2743" t="str">
        <f>IFERROR(UPPER(TRIM(ESITI_QUESTIONARI!AI2743)),"")</f>
        <v/>
      </c>
      <c r="H2743" s="8" t="str">
        <f>IF(C2743="","",IF(ISERROR(AVERAGE(ESITI_QUESTIONARI!N2743:T2743,ESITI_QUESTIONARI!V2743:X2743,ESITI_QUESTIONARI!Z2743:AD2743,ESITI_QUESTIONARI!AF2743:AH2743,ESITI_QUESTIONARI!AJ2743:AL2743,ESITI_QUESTIONARI!AN2743,ESITI_QUESTIONARI!AQ2743)),"NON RISPONDE",AVERAGE(ESITI_QUESTIONARI!N2743:T2743,ESITI_QUESTIONARI!V2743:X2743,ESITI_QUESTIONARI!Z2743:AD2743,ESITI_QUESTIONARI!AF2743:AH2743,ESITI_QUESTIONARI!AJ2743:AL2743,ESITI_QUESTIONARI!AN2743,ESITI_QUESTIONARI!AQ2743)))</f>
        <v/>
      </c>
    </row>
    <row r="2744" spans="1:8">
      <c r="A2744" t="str">
        <f>IF(ESITI_QUESTIONARI!A2744="","",TRIM(ESITI_QUESTIONARI!A2744))</f>
        <v/>
      </c>
      <c r="B2744" t="str">
        <f t="shared" si="43"/>
        <v/>
      </c>
      <c r="C2744" t="str">
        <f>IF(ESITI_QUESTIONARI!C2744="","",TRIM(ESITI_QUESTIONARI!C2744))</f>
        <v/>
      </c>
      <c r="D2744" t="str">
        <f>IFERROR(UPPER(TRIM(ESITI_QUESTIONARI!U2744)),"")</f>
        <v/>
      </c>
      <c r="E2744" t="str">
        <f>IFERROR(UPPER(TRIM(ESITI_QUESTIONARI!Y2744)),"")</f>
        <v/>
      </c>
      <c r="F2744" t="str">
        <f>IFERROR(UPPER(TRIM(ESITI_QUESTIONARI!AE2744)),"")</f>
        <v/>
      </c>
      <c r="G2744" t="str">
        <f>IFERROR(UPPER(TRIM(ESITI_QUESTIONARI!AI2744)),"")</f>
        <v/>
      </c>
      <c r="H2744" s="8" t="str">
        <f>IF(C2744="","",IF(ISERROR(AVERAGE(ESITI_QUESTIONARI!N2744:T2744,ESITI_QUESTIONARI!V2744:X2744,ESITI_QUESTIONARI!Z2744:AD2744,ESITI_QUESTIONARI!AF2744:AH2744,ESITI_QUESTIONARI!AJ2744:AL2744,ESITI_QUESTIONARI!AN2744,ESITI_QUESTIONARI!AQ2744)),"NON RISPONDE",AVERAGE(ESITI_QUESTIONARI!N2744:T2744,ESITI_QUESTIONARI!V2744:X2744,ESITI_QUESTIONARI!Z2744:AD2744,ESITI_QUESTIONARI!AF2744:AH2744,ESITI_QUESTIONARI!AJ2744:AL2744,ESITI_QUESTIONARI!AN2744,ESITI_QUESTIONARI!AQ2744)))</f>
        <v/>
      </c>
    </row>
    <row r="2745" spans="1:8">
      <c r="A2745" t="str">
        <f>IF(ESITI_QUESTIONARI!A2745="","",TRIM(ESITI_QUESTIONARI!A2745))</f>
        <v/>
      </c>
      <c r="B2745" t="str">
        <f t="shared" si="43"/>
        <v/>
      </c>
      <c r="C2745" t="str">
        <f>IF(ESITI_QUESTIONARI!C2745="","",TRIM(ESITI_QUESTIONARI!C2745))</f>
        <v/>
      </c>
      <c r="D2745" t="str">
        <f>IFERROR(UPPER(TRIM(ESITI_QUESTIONARI!U2745)),"")</f>
        <v/>
      </c>
      <c r="E2745" t="str">
        <f>IFERROR(UPPER(TRIM(ESITI_QUESTIONARI!Y2745)),"")</f>
        <v/>
      </c>
      <c r="F2745" t="str">
        <f>IFERROR(UPPER(TRIM(ESITI_QUESTIONARI!AE2745)),"")</f>
        <v/>
      </c>
      <c r="G2745" t="str">
        <f>IFERROR(UPPER(TRIM(ESITI_QUESTIONARI!AI2745)),"")</f>
        <v/>
      </c>
      <c r="H2745" s="8" t="str">
        <f>IF(C2745="","",IF(ISERROR(AVERAGE(ESITI_QUESTIONARI!N2745:T2745,ESITI_QUESTIONARI!V2745:X2745,ESITI_QUESTIONARI!Z2745:AD2745,ESITI_QUESTIONARI!AF2745:AH2745,ESITI_QUESTIONARI!AJ2745:AL2745,ESITI_QUESTIONARI!AN2745,ESITI_QUESTIONARI!AQ2745)),"NON RISPONDE",AVERAGE(ESITI_QUESTIONARI!N2745:T2745,ESITI_QUESTIONARI!V2745:X2745,ESITI_QUESTIONARI!Z2745:AD2745,ESITI_QUESTIONARI!AF2745:AH2745,ESITI_QUESTIONARI!AJ2745:AL2745,ESITI_QUESTIONARI!AN2745,ESITI_QUESTIONARI!AQ2745)))</f>
        <v/>
      </c>
    </row>
    <row r="2746" spans="1:8">
      <c r="A2746" t="str">
        <f>IF(ESITI_QUESTIONARI!A2746="","",TRIM(ESITI_QUESTIONARI!A2746))</f>
        <v/>
      </c>
      <c r="B2746" t="str">
        <f t="shared" si="43"/>
        <v/>
      </c>
      <c r="C2746" t="str">
        <f>IF(ESITI_QUESTIONARI!C2746="","",TRIM(ESITI_QUESTIONARI!C2746))</f>
        <v/>
      </c>
      <c r="D2746" t="str">
        <f>IFERROR(UPPER(TRIM(ESITI_QUESTIONARI!U2746)),"")</f>
        <v/>
      </c>
      <c r="E2746" t="str">
        <f>IFERROR(UPPER(TRIM(ESITI_QUESTIONARI!Y2746)),"")</f>
        <v/>
      </c>
      <c r="F2746" t="str">
        <f>IFERROR(UPPER(TRIM(ESITI_QUESTIONARI!AE2746)),"")</f>
        <v/>
      </c>
      <c r="G2746" t="str">
        <f>IFERROR(UPPER(TRIM(ESITI_QUESTIONARI!AI2746)),"")</f>
        <v/>
      </c>
      <c r="H2746" s="8" t="str">
        <f>IF(C2746="","",IF(ISERROR(AVERAGE(ESITI_QUESTIONARI!N2746:T2746,ESITI_QUESTIONARI!V2746:X2746,ESITI_QUESTIONARI!Z2746:AD2746,ESITI_QUESTIONARI!AF2746:AH2746,ESITI_QUESTIONARI!AJ2746:AL2746,ESITI_QUESTIONARI!AN2746,ESITI_QUESTIONARI!AQ2746)),"NON RISPONDE",AVERAGE(ESITI_QUESTIONARI!N2746:T2746,ESITI_QUESTIONARI!V2746:X2746,ESITI_QUESTIONARI!Z2746:AD2746,ESITI_QUESTIONARI!AF2746:AH2746,ESITI_QUESTIONARI!AJ2746:AL2746,ESITI_QUESTIONARI!AN2746,ESITI_QUESTIONARI!AQ2746)))</f>
        <v/>
      </c>
    </row>
    <row r="2747" spans="1:8">
      <c r="A2747" t="str">
        <f>IF(ESITI_QUESTIONARI!A2747="","",TRIM(ESITI_QUESTIONARI!A2747))</f>
        <v/>
      </c>
      <c r="B2747" t="str">
        <f t="shared" si="43"/>
        <v/>
      </c>
      <c r="C2747" t="str">
        <f>IF(ESITI_QUESTIONARI!C2747="","",TRIM(ESITI_QUESTIONARI!C2747))</f>
        <v/>
      </c>
      <c r="D2747" t="str">
        <f>IFERROR(UPPER(TRIM(ESITI_QUESTIONARI!U2747)),"")</f>
        <v/>
      </c>
      <c r="E2747" t="str">
        <f>IFERROR(UPPER(TRIM(ESITI_QUESTIONARI!Y2747)),"")</f>
        <v/>
      </c>
      <c r="F2747" t="str">
        <f>IFERROR(UPPER(TRIM(ESITI_QUESTIONARI!AE2747)),"")</f>
        <v/>
      </c>
      <c r="G2747" t="str">
        <f>IFERROR(UPPER(TRIM(ESITI_QUESTIONARI!AI2747)),"")</f>
        <v/>
      </c>
      <c r="H2747" s="8" t="str">
        <f>IF(C2747="","",IF(ISERROR(AVERAGE(ESITI_QUESTIONARI!N2747:T2747,ESITI_QUESTIONARI!V2747:X2747,ESITI_QUESTIONARI!Z2747:AD2747,ESITI_QUESTIONARI!AF2747:AH2747,ESITI_QUESTIONARI!AJ2747:AL2747,ESITI_QUESTIONARI!AN2747,ESITI_QUESTIONARI!AQ2747)),"NON RISPONDE",AVERAGE(ESITI_QUESTIONARI!N2747:T2747,ESITI_QUESTIONARI!V2747:X2747,ESITI_QUESTIONARI!Z2747:AD2747,ESITI_QUESTIONARI!AF2747:AH2747,ESITI_QUESTIONARI!AJ2747:AL2747,ESITI_QUESTIONARI!AN2747,ESITI_QUESTIONARI!AQ2747)))</f>
        <v/>
      </c>
    </row>
    <row r="2748" spans="1:8">
      <c r="A2748" t="str">
        <f>IF(ESITI_QUESTIONARI!A2748="","",TRIM(ESITI_QUESTIONARI!A2748))</f>
        <v/>
      </c>
      <c r="B2748" t="str">
        <f t="shared" si="43"/>
        <v/>
      </c>
      <c r="C2748" t="str">
        <f>IF(ESITI_QUESTIONARI!C2748="","",TRIM(ESITI_QUESTIONARI!C2748))</f>
        <v/>
      </c>
      <c r="D2748" t="str">
        <f>IFERROR(UPPER(TRIM(ESITI_QUESTIONARI!U2748)),"")</f>
        <v/>
      </c>
      <c r="E2748" t="str">
        <f>IFERROR(UPPER(TRIM(ESITI_QUESTIONARI!Y2748)),"")</f>
        <v/>
      </c>
      <c r="F2748" t="str">
        <f>IFERROR(UPPER(TRIM(ESITI_QUESTIONARI!AE2748)),"")</f>
        <v/>
      </c>
      <c r="G2748" t="str">
        <f>IFERROR(UPPER(TRIM(ESITI_QUESTIONARI!AI2748)),"")</f>
        <v/>
      </c>
      <c r="H2748" s="8" t="str">
        <f>IF(C2748="","",IF(ISERROR(AVERAGE(ESITI_QUESTIONARI!N2748:T2748,ESITI_QUESTIONARI!V2748:X2748,ESITI_QUESTIONARI!Z2748:AD2748,ESITI_QUESTIONARI!AF2748:AH2748,ESITI_QUESTIONARI!AJ2748:AL2748,ESITI_QUESTIONARI!AN2748,ESITI_QUESTIONARI!AQ2748)),"NON RISPONDE",AVERAGE(ESITI_QUESTIONARI!N2748:T2748,ESITI_QUESTIONARI!V2748:X2748,ESITI_QUESTIONARI!Z2748:AD2748,ESITI_QUESTIONARI!AF2748:AH2748,ESITI_QUESTIONARI!AJ2748:AL2748,ESITI_QUESTIONARI!AN2748,ESITI_QUESTIONARI!AQ2748)))</f>
        <v/>
      </c>
    </row>
    <row r="2749" spans="1:8">
      <c r="A2749" t="str">
        <f>IF(ESITI_QUESTIONARI!A2749="","",TRIM(ESITI_QUESTIONARI!A2749))</f>
        <v/>
      </c>
      <c r="B2749" t="str">
        <f t="shared" si="43"/>
        <v/>
      </c>
      <c r="C2749" t="str">
        <f>IF(ESITI_QUESTIONARI!C2749="","",TRIM(ESITI_QUESTIONARI!C2749))</f>
        <v/>
      </c>
      <c r="D2749" t="str">
        <f>IFERROR(UPPER(TRIM(ESITI_QUESTIONARI!U2749)),"")</f>
        <v/>
      </c>
      <c r="E2749" t="str">
        <f>IFERROR(UPPER(TRIM(ESITI_QUESTIONARI!Y2749)),"")</f>
        <v/>
      </c>
      <c r="F2749" t="str">
        <f>IFERROR(UPPER(TRIM(ESITI_QUESTIONARI!AE2749)),"")</f>
        <v/>
      </c>
      <c r="G2749" t="str">
        <f>IFERROR(UPPER(TRIM(ESITI_QUESTIONARI!AI2749)),"")</f>
        <v/>
      </c>
      <c r="H2749" s="8" t="str">
        <f>IF(C2749="","",IF(ISERROR(AVERAGE(ESITI_QUESTIONARI!N2749:T2749,ESITI_QUESTIONARI!V2749:X2749,ESITI_QUESTIONARI!Z2749:AD2749,ESITI_QUESTIONARI!AF2749:AH2749,ESITI_QUESTIONARI!AJ2749:AL2749,ESITI_QUESTIONARI!AN2749,ESITI_QUESTIONARI!AQ2749)),"NON RISPONDE",AVERAGE(ESITI_QUESTIONARI!N2749:T2749,ESITI_QUESTIONARI!V2749:X2749,ESITI_QUESTIONARI!Z2749:AD2749,ESITI_QUESTIONARI!AF2749:AH2749,ESITI_QUESTIONARI!AJ2749:AL2749,ESITI_QUESTIONARI!AN2749,ESITI_QUESTIONARI!AQ2749)))</f>
        <v/>
      </c>
    </row>
    <row r="2750" spans="1:8">
      <c r="A2750" t="str">
        <f>IF(ESITI_QUESTIONARI!A2750="","",TRIM(ESITI_QUESTIONARI!A2750))</f>
        <v/>
      </c>
      <c r="B2750" t="str">
        <f t="shared" si="43"/>
        <v/>
      </c>
      <c r="C2750" t="str">
        <f>IF(ESITI_QUESTIONARI!C2750="","",TRIM(ESITI_QUESTIONARI!C2750))</f>
        <v/>
      </c>
      <c r="D2750" t="str">
        <f>IFERROR(UPPER(TRIM(ESITI_QUESTIONARI!U2750)),"")</f>
        <v/>
      </c>
      <c r="E2750" t="str">
        <f>IFERROR(UPPER(TRIM(ESITI_QUESTIONARI!Y2750)),"")</f>
        <v/>
      </c>
      <c r="F2750" t="str">
        <f>IFERROR(UPPER(TRIM(ESITI_QUESTIONARI!AE2750)),"")</f>
        <v/>
      </c>
      <c r="G2750" t="str">
        <f>IFERROR(UPPER(TRIM(ESITI_QUESTIONARI!AI2750)),"")</f>
        <v/>
      </c>
      <c r="H2750" s="8" t="str">
        <f>IF(C2750="","",IF(ISERROR(AVERAGE(ESITI_QUESTIONARI!N2750:T2750,ESITI_QUESTIONARI!V2750:X2750,ESITI_QUESTIONARI!Z2750:AD2750,ESITI_QUESTIONARI!AF2750:AH2750,ESITI_QUESTIONARI!AJ2750:AL2750,ESITI_QUESTIONARI!AN2750,ESITI_QUESTIONARI!AQ2750)),"NON RISPONDE",AVERAGE(ESITI_QUESTIONARI!N2750:T2750,ESITI_QUESTIONARI!V2750:X2750,ESITI_QUESTIONARI!Z2750:AD2750,ESITI_QUESTIONARI!AF2750:AH2750,ESITI_QUESTIONARI!AJ2750:AL2750,ESITI_QUESTIONARI!AN2750,ESITI_QUESTIONARI!AQ2750)))</f>
        <v/>
      </c>
    </row>
    <row r="2751" spans="1:8">
      <c r="A2751" t="str">
        <f>IF(ESITI_QUESTIONARI!A2751="","",TRIM(ESITI_QUESTIONARI!A2751))</f>
        <v/>
      </c>
      <c r="B2751" t="str">
        <f t="shared" si="43"/>
        <v/>
      </c>
      <c r="C2751" t="str">
        <f>IF(ESITI_QUESTIONARI!C2751="","",TRIM(ESITI_QUESTIONARI!C2751))</f>
        <v/>
      </c>
      <c r="D2751" t="str">
        <f>IFERROR(UPPER(TRIM(ESITI_QUESTIONARI!U2751)),"")</f>
        <v/>
      </c>
      <c r="E2751" t="str">
        <f>IFERROR(UPPER(TRIM(ESITI_QUESTIONARI!Y2751)),"")</f>
        <v/>
      </c>
      <c r="F2751" t="str">
        <f>IFERROR(UPPER(TRIM(ESITI_QUESTIONARI!AE2751)),"")</f>
        <v/>
      </c>
      <c r="G2751" t="str">
        <f>IFERROR(UPPER(TRIM(ESITI_QUESTIONARI!AI2751)),"")</f>
        <v/>
      </c>
      <c r="H2751" s="8" t="str">
        <f>IF(C2751="","",IF(ISERROR(AVERAGE(ESITI_QUESTIONARI!N2751:T2751,ESITI_QUESTIONARI!V2751:X2751,ESITI_QUESTIONARI!Z2751:AD2751,ESITI_QUESTIONARI!AF2751:AH2751,ESITI_QUESTIONARI!AJ2751:AL2751,ESITI_QUESTIONARI!AN2751,ESITI_QUESTIONARI!AQ2751)),"NON RISPONDE",AVERAGE(ESITI_QUESTIONARI!N2751:T2751,ESITI_QUESTIONARI!V2751:X2751,ESITI_QUESTIONARI!Z2751:AD2751,ESITI_QUESTIONARI!AF2751:AH2751,ESITI_QUESTIONARI!AJ2751:AL2751,ESITI_QUESTIONARI!AN2751,ESITI_QUESTIONARI!AQ2751)))</f>
        <v/>
      </c>
    </row>
    <row r="2752" spans="1:8">
      <c r="A2752" t="str">
        <f>IF(ESITI_QUESTIONARI!A2752="","",TRIM(ESITI_QUESTIONARI!A2752))</f>
        <v/>
      </c>
      <c r="B2752" t="str">
        <f t="shared" si="43"/>
        <v/>
      </c>
      <c r="C2752" t="str">
        <f>IF(ESITI_QUESTIONARI!C2752="","",TRIM(ESITI_QUESTIONARI!C2752))</f>
        <v/>
      </c>
      <c r="D2752" t="str">
        <f>IFERROR(UPPER(TRIM(ESITI_QUESTIONARI!U2752)),"")</f>
        <v/>
      </c>
      <c r="E2752" t="str">
        <f>IFERROR(UPPER(TRIM(ESITI_QUESTIONARI!Y2752)),"")</f>
        <v/>
      </c>
      <c r="F2752" t="str">
        <f>IFERROR(UPPER(TRIM(ESITI_QUESTIONARI!AE2752)),"")</f>
        <v/>
      </c>
      <c r="G2752" t="str">
        <f>IFERROR(UPPER(TRIM(ESITI_QUESTIONARI!AI2752)),"")</f>
        <v/>
      </c>
      <c r="H2752" s="8" t="str">
        <f>IF(C2752="","",IF(ISERROR(AVERAGE(ESITI_QUESTIONARI!N2752:T2752,ESITI_QUESTIONARI!V2752:X2752,ESITI_QUESTIONARI!Z2752:AD2752,ESITI_QUESTIONARI!AF2752:AH2752,ESITI_QUESTIONARI!AJ2752:AL2752,ESITI_QUESTIONARI!AN2752,ESITI_QUESTIONARI!AQ2752)),"NON RISPONDE",AVERAGE(ESITI_QUESTIONARI!N2752:T2752,ESITI_QUESTIONARI!V2752:X2752,ESITI_QUESTIONARI!Z2752:AD2752,ESITI_QUESTIONARI!AF2752:AH2752,ESITI_QUESTIONARI!AJ2752:AL2752,ESITI_QUESTIONARI!AN2752,ESITI_QUESTIONARI!AQ2752)))</f>
        <v/>
      </c>
    </row>
    <row r="2753" spans="1:8">
      <c r="A2753" t="str">
        <f>IF(ESITI_QUESTIONARI!A2753="","",TRIM(ESITI_QUESTIONARI!A2753))</f>
        <v/>
      </c>
      <c r="B2753" t="str">
        <f t="shared" si="43"/>
        <v/>
      </c>
      <c r="C2753" t="str">
        <f>IF(ESITI_QUESTIONARI!C2753="","",TRIM(ESITI_QUESTIONARI!C2753))</f>
        <v/>
      </c>
      <c r="D2753" t="str">
        <f>IFERROR(UPPER(TRIM(ESITI_QUESTIONARI!U2753)),"")</f>
        <v/>
      </c>
      <c r="E2753" t="str">
        <f>IFERROR(UPPER(TRIM(ESITI_QUESTIONARI!Y2753)),"")</f>
        <v/>
      </c>
      <c r="F2753" t="str">
        <f>IFERROR(UPPER(TRIM(ESITI_QUESTIONARI!AE2753)),"")</f>
        <v/>
      </c>
      <c r="G2753" t="str">
        <f>IFERROR(UPPER(TRIM(ESITI_QUESTIONARI!AI2753)),"")</f>
        <v/>
      </c>
      <c r="H2753" s="8" t="str">
        <f>IF(C2753="","",IF(ISERROR(AVERAGE(ESITI_QUESTIONARI!N2753:T2753,ESITI_QUESTIONARI!V2753:X2753,ESITI_QUESTIONARI!Z2753:AD2753,ESITI_QUESTIONARI!AF2753:AH2753,ESITI_QUESTIONARI!AJ2753:AL2753,ESITI_QUESTIONARI!AN2753,ESITI_QUESTIONARI!AQ2753)),"NON RISPONDE",AVERAGE(ESITI_QUESTIONARI!N2753:T2753,ESITI_QUESTIONARI!V2753:X2753,ESITI_QUESTIONARI!Z2753:AD2753,ESITI_QUESTIONARI!AF2753:AH2753,ESITI_QUESTIONARI!AJ2753:AL2753,ESITI_QUESTIONARI!AN2753,ESITI_QUESTIONARI!AQ2753)))</f>
        <v/>
      </c>
    </row>
    <row r="2754" spans="1:8">
      <c r="A2754" t="str">
        <f>IF(ESITI_QUESTIONARI!A2754="","",TRIM(ESITI_QUESTIONARI!A2754))</f>
        <v/>
      </c>
      <c r="B2754" t="str">
        <f t="shared" si="43"/>
        <v/>
      </c>
      <c r="C2754" t="str">
        <f>IF(ESITI_QUESTIONARI!C2754="","",TRIM(ESITI_QUESTIONARI!C2754))</f>
        <v/>
      </c>
      <c r="D2754" t="str">
        <f>IFERROR(UPPER(TRIM(ESITI_QUESTIONARI!U2754)),"")</f>
        <v/>
      </c>
      <c r="E2754" t="str">
        <f>IFERROR(UPPER(TRIM(ESITI_QUESTIONARI!Y2754)),"")</f>
        <v/>
      </c>
      <c r="F2754" t="str">
        <f>IFERROR(UPPER(TRIM(ESITI_QUESTIONARI!AE2754)),"")</f>
        <v/>
      </c>
      <c r="G2754" t="str">
        <f>IFERROR(UPPER(TRIM(ESITI_QUESTIONARI!AI2754)),"")</f>
        <v/>
      </c>
      <c r="H2754" s="8" t="str">
        <f>IF(C2754="","",IF(ISERROR(AVERAGE(ESITI_QUESTIONARI!N2754:T2754,ESITI_QUESTIONARI!V2754:X2754,ESITI_QUESTIONARI!Z2754:AD2754,ESITI_QUESTIONARI!AF2754:AH2754,ESITI_QUESTIONARI!AJ2754:AL2754,ESITI_QUESTIONARI!AN2754,ESITI_QUESTIONARI!AQ2754)),"NON RISPONDE",AVERAGE(ESITI_QUESTIONARI!N2754:T2754,ESITI_QUESTIONARI!V2754:X2754,ESITI_QUESTIONARI!Z2754:AD2754,ESITI_QUESTIONARI!AF2754:AH2754,ESITI_QUESTIONARI!AJ2754:AL2754,ESITI_QUESTIONARI!AN2754,ESITI_QUESTIONARI!AQ2754)))</f>
        <v/>
      </c>
    </row>
    <row r="2755" spans="1:8">
      <c r="A2755" t="str">
        <f>IF(ESITI_QUESTIONARI!A2755="","",TRIM(ESITI_QUESTIONARI!A2755))</f>
        <v/>
      </c>
      <c r="B2755" t="str">
        <f t="shared" ref="B2755:B2818" si="44">IF(C2755="","",C2755)</f>
        <v/>
      </c>
      <c r="C2755" t="str">
        <f>IF(ESITI_QUESTIONARI!C2755="","",TRIM(ESITI_QUESTIONARI!C2755))</f>
        <v/>
      </c>
      <c r="D2755" t="str">
        <f>IFERROR(UPPER(TRIM(ESITI_QUESTIONARI!U2755)),"")</f>
        <v/>
      </c>
      <c r="E2755" t="str">
        <f>IFERROR(UPPER(TRIM(ESITI_QUESTIONARI!Y2755)),"")</f>
        <v/>
      </c>
      <c r="F2755" t="str">
        <f>IFERROR(UPPER(TRIM(ESITI_QUESTIONARI!AE2755)),"")</f>
        <v/>
      </c>
      <c r="G2755" t="str">
        <f>IFERROR(UPPER(TRIM(ESITI_QUESTIONARI!AI2755)),"")</f>
        <v/>
      </c>
      <c r="H2755" s="8" t="str">
        <f>IF(C2755="","",IF(ISERROR(AVERAGE(ESITI_QUESTIONARI!N2755:T2755,ESITI_QUESTIONARI!V2755:X2755,ESITI_QUESTIONARI!Z2755:AD2755,ESITI_QUESTIONARI!AF2755:AH2755,ESITI_QUESTIONARI!AJ2755:AL2755,ESITI_QUESTIONARI!AN2755,ESITI_QUESTIONARI!AQ2755)),"NON RISPONDE",AVERAGE(ESITI_QUESTIONARI!N2755:T2755,ESITI_QUESTIONARI!V2755:X2755,ESITI_QUESTIONARI!Z2755:AD2755,ESITI_QUESTIONARI!AF2755:AH2755,ESITI_QUESTIONARI!AJ2755:AL2755,ESITI_QUESTIONARI!AN2755,ESITI_QUESTIONARI!AQ2755)))</f>
        <v/>
      </c>
    </row>
    <row r="2756" spans="1:8">
      <c r="A2756" t="str">
        <f>IF(ESITI_QUESTIONARI!A2756="","",TRIM(ESITI_QUESTIONARI!A2756))</f>
        <v/>
      </c>
      <c r="B2756" t="str">
        <f t="shared" si="44"/>
        <v/>
      </c>
      <c r="C2756" t="str">
        <f>IF(ESITI_QUESTIONARI!C2756="","",TRIM(ESITI_QUESTIONARI!C2756))</f>
        <v/>
      </c>
      <c r="D2756" t="str">
        <f>IFERROR(UPPER(TRIM(ESITI_QUESTIONARI!U2756)),"")</f>
        <v/>
      </c>
      <c r="E2756" t="str">
        <f>IFERROR(UPPER(TRIM(ESITI_QUESTIONARI!Y2756)),"")</f>
        <v/>
      </c>
      <c r="F2756" t="str">
        <f>IFERROR(UPPER(TRIM(ESITI_QUESTIONARI!AE2756)),"")</f>
        <v/>
      </c>
      <c r="G2756" t="str">
        <f>IFERROR(UPPER(TRIM(ESITI_QUESTIONARI!AI2756)),"")</f>
        <v/>
      </c>
      <c r="H2756" s="8" t="str">
        <f>IF(C2756="","",IF(ISERROR(AVERAGE(ESITI_QUESTIONARI!N2756:T2756,ESITI_QUESTIONARI!V2756:X2756,ESITI_QUESTIONARI!Z2756:AD2756,ESITI_QUESTIONARI!AF2756:AH2756,ESITI_QUESTIONARI!AJ2756:AL2756,ESITI_QUESTIONARI!AN2756,ESITI_QUESTIONARI!AQ2756)),"NON RISPONDE",AVERAGE(ESITI_QUESTIONARI!N2756:T2756,ESITI_QUESTIONARI!V2756:X2756,ESITI_QUESTIONARI!Z2756:AD2756,ESITI_QUESTIONARI!AF2756:AH2756,ESITI_QUESTIONARI!AJ2756:AL2756,ESITI_QUESTIONARI!AN2756,ESITI_QUESTIONARI!AQ2756)))</f>
        <v/>
      </c>
    </row>
    <row r="2757" spans="1:8">
      <c r="A2757" t="str">
        <f>IF(ESITI_QUESTIONARI!A2757="","",TRIM(ESITI_QUESTIONARI!A2757))</f>
        <v/>
      </c>
      <c r="B2757" t="str">
        <f t="shared" si="44"/>
        <v/>
      </c>
      <c r="C2757" t="str">
        <f>IF(ESITI_QUESTIONARI!C2757="","",TRIM(ESITI_QUESTIONARI!C2757))</f>
        <v/>
      </c>
      <c r="D2757" t="str">
        <f>IFERROR(UPPER(TRIM(ESITI_QUESTIONARI!U2757)),"")</f>
        <v/>
      </c>
      <c r="E2757" t="str">
        <f>IFERROR(UPPER(TRIM(ESITI_QUESTIONARI!Y2757)),"")</f>
        <v/>
      </c>
      <c r="F2757" t="str">
        <f>IFERROR(UPPER(TRIM(ESITI_QUESTIONARI!AE2757)),"")</f>
        <v/>
      </c>
      <c r="G2757" t="str">
        <f>IFERROR(UPPER(TRIM(ESITI_QUESTIONARI!AI2757)),"")</f>
        <v/>
      </c>
      <c r="H2757" s="8" t="str">
        <f>IF(C2757="","",IF(ISERROR(AVERAGE(ESITI_QUESTIONARI!N2757:T2757,ESITI_QUESTIONARI!V2757:X2757,ESITI_QUESTIONARI!Z2757:AD2757,ESITI_QUESTIONARI!AF2757:AH2757,ESITI_QUESTIONARI!AJ2757:AL2757,ESITI_QUESTIONARI!AN2757,ESITI_QUESTIONARI!AQ2757)),"NON RISPONDE",AVERAGE(ESITI_QUESTIONARI!N2757:T2757,ESITI_QUESTIONARI!V2757:X2757,ESITI_QUESTIONARI!Z2757:AD2757,ESITI_QUESTIONARI!AF2757:AH2757,ESITI_QUESTIONARI!AJ2757:AL2757,ESITI_QUESTIONARI!AN2757,ESITI_QUESTIONARI!AQ2757)))</f>
        <v/>
      </c>
    </row>
    <row r="2758" spans="1:8">
      <c r="A2758" t="str">
        <f>IF(ESITI_QUESTIONARI!A2758="","",TRIM(ESITI_QUESTIONARI!A2758))</f>
        <v/>
      </c>
      <c r="B2758" t="str">
        <f t="shared" si="44"/>
        <v/>
      </c>
      <c r="C2758" t="str">
        <f>IF(ESITI_QUESTIONARI!C2758="","",TRIM(ESITI_QUESTIONARI!C2758))</f>
        <v/>
      </c>
      <c r="D2758" t="str">
        <f>IFERROR(UPPER(TRIM(ESITI_QUESTIONARI!U2758)),"")</f>
        <v/>
      </c>
      <c r="E2758" t="str">
        <f>IFERROR(UPPER(TRIM(ESITI_QUESTIONARI!Y2758)),"")</f>
        <v/>
      </c>
      <c r="F2758" t="str">
        <f>IFERROR(UPPER(TRIM(ESITI_QUESTIONARI!AE2758)),"")</f>
        <v/>
      </c>
      <c r="G2758" t="str">
        <f>IFERROR(UPPER(TRIM(ESITI_QUESTIONARI!AI2758)),"")</f>
        <v/>
      </c>
      <c r="H2758" s="8" t="str">
        <f>IF(C2758="","",IF(ISERROR(AVERAGE(ESITI_QUESTIONARI!N2758:T2758,ESITI_QUESTIONARI!V2758:X2758,ESITI_QUESTIONARI!Z2758:AD2758,ESITI_QUESTIONARI!AF2758:AH2758,ESITI_QUESTIONARI!AJ2758:AL2758,ESITI_QUESTIONARI!AN2758,ESITI_QUESTIONARI!AQ2758)),"NON RISPONDE",AVERAGE(ESITI_QUESTIONARI!N2758:T2758,ESITI_QUESTIONARI!V2758:X2758,ESITI_QUESTIONARI!Z2758:AD2758,ESITI_QUESTIONARI!AF2758:AH2758,ESITI_QUESTIONARI!AJ2758:AL2758,ESITI_QUESTIONARI!AN2758,ESITI_QUESTIONARI!AQ2758)))</f>
        <v/>
      </c>
    </row>
    <row r="2759" spans="1:8">
      <c r="A2759" t="str">
        <f>IF(ESITI_QUESTIONARI!A2759="","",TRIM(ESITI_QUESTIONARI!A2759))</f>
        <v/>
      </c>
      <c r="B2759" t="str">
        <f t="shared" si="44"/>
        <v/>
      </c>
      <c r="C2759" t="str">
        <f>IF(ESITI_QUESTIONARI!C2759="","",TRIM(ESITI_QUESTIONARI!C2759))</f>
        <v/>
      </c>
      <c r="D2759" t="str">
        <f>IFERROR(UPPER(TRIM(ESITI_QUESTIONARI!U2759)),"")</f>
        <v/>
      </c>
      <c r="E2759" t="str">
        <f>IFERROR(UPPER(TRIM(ESITI_QUESTIONARI!Y2759)),"")</f>
        <v/>
      </c>
      <c r="F2759" t="str">
        <f>IFERROR(UPPER(TRIM(ESITI_QUESTIONARI!AE2759)),"")</f>
        <v/>
      </c>
      <c r="G2759" t="str">
        <f>IFERROR(UPPER(TRIM(ESITI_QUESTIONARI!AI2759)),"")</f>
        <v/>
      </c>
      <c r="H2759" s="8" t="str">
        <f>IF(C2759="","",IF(ISERROR(AVERAGE(ESITI_QUESTIONARI!N2759:T2759,ESITI_QUESTIONARI!V2759:X2759,ESITI_QUESTIONARI!Z2759:AD2759,ESITI_QUESTIONARI!AF2759:AH2759,ESITI_QUESTIONARI!AJ2759:AL2759,ESITI_QUESTIONARI!AN2759,ESITI_QUESTIONARI!AQ2759)),"NON RISPONDE",AVERAGE(ESITI_QUESTIONARI!N2759:T2759,ESITI_QUESTIONARI!V2759:X2759,ESITI_QUESTIONARI!Z2759:AD2759,ESITI_QUESTIONARI!AF2759:AH2759,ESITI_QUESTIONARI!AJ2759:AL2759,ESITI_QUESTIONARI!AN2759,ESITI_QUESTIONARI!AQ2759)))</f>
        <v/>
      </c>
    </row>
    <row r="2760" spans="1:8">
      <c r="A2760" t="str">
        <f>IF(ESITI_QUESTIONARI!A2760="","",TRIM(ESITI_QUESTIONARI!A2760))</f>
        <v/>
      </c>
      <c r="B2760" t="str">
        <f t="shared" si="44"/>
        <v/>
      </c>
      <c r="C2760" t="str">
        <f>IF(ESITI_QUESTIONARI!C2760="","",TRIM(ESITI_QUESTIONARI!C2760))</f>
        <v/>
      </c>
      <c r="D2760" t="str">
        <f>IFERROR(UPPER(TRIM(ESITI_QUESTIONARI!U2760)),"")</f>
        <v/>
      </c>
      <c r="E2760" t="str">
        <f>IFERROR(UPPER(TRIM(ESITI_QUESTIONARI!Y2760)),"")</f>
        <v/>
      </c>
      <c r="F2760" t="str">
        <f>IFERROR(UPPER(TRIM(ESITI_QUESTIONARI!AE2760)),"")</f>
        <v/>
      </c>
      <c r="G2760" t="str">
        <f>IFERROR(UPPER(TRIM(ESITI_QUESTIONARI!AI2760)),"")</f>
        <v/>
      </c>
      <c r="H2760" s="8" t="str">
        <f>IF(C2760="","",IF(ISERROR(AVERAGE(ESITI_QUESTIONARI!N2760:T2760,ESITI_QUESTIONARI!V2760:X2760,ESITI_QUESTIONARI!Z2760:AD2760,ESITI_QUESTIONARI!AF2760:AH2760,ESITI_QUESTIONARI!AJ2760:AL2760,ESITI_QUESTIONARI!AN2760,ESITI_QUESTIONARI!AQ2760)),"NON RISPONDE",AVERAGE(ESITI_QUESTIONARI!N2760:T2760,ESITI_QUESTIONARI!V2760:X2760,ESITI_QUESTIONARI!Z2760:AD2760,ESITI_QUESTIONARI!AF2760:AH2760,ESITI_QUESTIONARI!AJ2760:AL2760,ESITI_QUESTIONARI!AN2760,ESITI_QUESTIONARI!AQ2760)))</f>
        <v/>
      </c>
    </row>
    <row r="2761" spans="1:8">
      <c r="A2761" t="str">
        <f>IF(ESITI_QUESTIONARI!A2761="","",TRIM(ESITI_QUESTIONARI!A2761))</f>
        <v/>
      </c>
      <c r="B2761" t="str">
        <f t="shared" si="44"/>
        <v/>
      </c>
      <c r="C2761" t="str">
        <f>IF(ESITI_QUESTIONARI!C2761="","",TRIM(ESITI_QUESTIONARI!C2761))</f>
        <v/>
      </c>
      <c r="D2761" t="str">
        <f>IFERROR(UPPER(TRIM(ESITI_QUESTIONARI!U2761)),"")</f>
        <v/>
      </c>
      <c r="E2761" t="str">
        <f>IFERROR(UPPER(TRIM(ESITI_QUESTIONARI!Y2761)),"")</f>
        <v/>
      </c>
      <c r="F2761" t="str">
        <f>IFERROR(UPPER(TRIM(ESITI_QUESTIONARI!AE2761)),"")</f>
        <v/>
      </c>
      <c r="G2761" t="str">
        <f>IFERROR(UPPER(TRIM(ESITI_QUESTIONARI!AI2761)),"")</f>
        <v/>
      </c>
      <c r="H2761" s="8" t="str">
        <f>IF(C2761="","",IF(ISERROR(AVERAGE(ESITI_QUESTIONARI!N2761:T2761,ESITI_QUESTIONARI!V2761:X2761,ESITI_QUESTIONARI!Z2761:AD2761,ESITI_QUESTIONARI!AF2761:AH2761,ESITI_QUESTIONARI!AJ2761:AL2761,ESITI_QUESTIONARI!AN2761,ESITI_QUESTIONARI!AQ2761)),"NON RISPONDE",AVERAGE(ESITI_QUESTIONARI!N2761:T2761,ESITI_QUESTIONARI!V2761:X2761,ESITI_QUESTIONARI!Z2761:AD2761,ESITI_QUESTIONARI!AF2761:AH2761,ESITI_QUESTIONARI!AJ2761:AL2761,ESITI_QUESTIONARI!AN2761,ESITI_QUESTIONARI!AQ2761)))</f>
        <v/>
      </c>
    </row>
    <row r="2762" spans="1:8">
      <c r="A2762" t="str">
        <f>IF(ESITI_QUESTIONARI!A2762="","",TRIM(ESITI_QUESTIONARI!A2762))</f>
        <v/>
      </c>
      <c r="B2762" t="str">
        <f t="shared" si="44"/>
        <v/>
      </c>
      <c r="C2762" t="str">
        <f>IF(ESITI_QUESTIONARI!C2762="","",TRIM(ESITI_QUESTIONARI!C2762))</f>
        <v/>
      </c>
      <c r="D2762" t="str">
        <f>IFERROR(UPPER(TRIM(ESITI_QUESTIONARI!U2762)),"")</f>
        <v/>
      </c>
      <c r="E2762" t="str">
        <f>IFERROR(UPPER(TRIM(ESITI_QUESTIONARI!Y2762)),"")</f>
        <v/>
      </c>
      <c r="F2762" t="str">
        <f>IFERROR(UPPER(TRIM(ESITI_QUESTIONARI!AE2762)),"")</f>
        <v/>
      </c>
      <c r="G2762" t="str">
        <f>IFERROR(UPPER(TRIM(ESITI_QUESTIONARI!AI2762)),"")</f>
        <v/>
      </c>
      <c r="H2762" s="8" t="str">
        <f>IF(C2762="","",IF(ISERROR(AVERAGE(ESITI_QUESTIONARI!N2762:T2762,ESITI_QUESTIONARI!V2762:X2762,ESITI_QUESTIONARI!Z2762:AD2762,ESITI_QUESTIONARI!AF2762:AH2762,ESITI_QUESTIONARI!AJ2762:AL2762,ESITI_QUESTIONARI!AN2762,ESITI_QUESTIONARI!AQ2762)),"NON RISPONDE",AVERAGE(ESITI_QUESTIONARI!N2762:T2762,ESITI_QUESTIONARI!V2762:X2762,ESITI_QUESTIONARI!Z2762:AD2762,ESITI_QUESTIONARI!AF2762:AH2762,ESITI_QUESTIONARI!AJ2762:AL2762,ESITI_QUESTIONARI!AN2762,ESITI_QUESTIONARI!AQ2762)))</f>
        <v/>
      </c>
    </row>
    <row r="2763" spans="1:8">
      <c r="A2763" t="str">
        <f>IF(ESITI_QUESTIONARI!A2763="","",TRIM(ESITI_QUESTIONARI!A2763))</f>
        <v/>
      </c>
      <c r="B2763" t="str">
        <f t="shared" si="44"/>
        <v/>
      </c>
      <c r="C2763" t="str">
        <f>IF(ESITI_QUESTIONARI!C2763="","",TRIM(ESITI_QUESTIONARI!C2763))</f>
        <v/>
      </c>
      <c r="D2763" t="str">
        <f>IFERROR(UPPER(TRIM(ESITI_QUESTIONARI!U2763)),"")</f>
        <v/>
      </c>
      <c r="E2763" t="str">
        <f>IFERROR(UPPER(TRIM(ESITI_QUESTIONARI!Y2763)),"")</f>
        <v/>
      </c>
      <c r="F2763" t="str">
        <f>IFERROR(UPPER(TRIM(ESITI_QUESTIONARI!AE2763)),"")</f>
        <v/>
      </c>
      <c r="G2763" t="str">
        <f>IFERROR(UPPER(TRIM(ESITI_QUESTIONARI!AI2763)),"")</f>
        <v/>
      </c>
      <c r="H2763" s="8" t="str">
        <f>IF(C2763="","",IF(ISERROR(AVERAGE(ESITI_QUESTIONARI!N2763:T2763,ESITI_QUESTIONARI!V2763:X2763,ESITI_QUESTIONARI!Z2763:AD2763,ESITI_QUESTIONARI!AF2763:AH2763,ESITI_QUESTIONARI!AJ2763:AL2763,ESITI_QUESTIONARI!AN2763,ESITI_QUESTIONARI!AQ2763)),"NON RISPONDE",AVERAGE(ESITI_QUESTIONARI!N2763:T2763,ESITI_QUESTIONARI!V2763:X2763,ESITI_QUESTIONARI!Z2763:AD2763,ESITI_QUESTIONARI!AF2763:AH2763,ESITI_QUESTIONARI!AJ2763:AL2763,ESITI_QUESTIONARI!AN2763,ESITI_QUESTIONARI!AQ2763)))</f>
        <v/>
      </c>
    </row>
    <row r="2764" spans="1:8">
      <c r="A2764" t="str">
        <f>IF(ESITI_QUESTIONARI!A2764="","",TRIM(ESITI_QUESTIONARI!A2764))</f>
        <v/>
      </c>
      <c r="B2764" t="str">
        <f t="shared" si="44"/>
        <v/>
      </c>
      <c r="C2764" t="str">
        <f>IF(ESITI_QUESTIONARI!C2764="","",TRIM(ESITI_QUESTIONARI!C2764))</f>
        <v/>
      </c>
      <c r="D2764" t="str">
        <f>IFERROR(UPPER(TRIM(ESITI_QUESTIONARI!U2764)),"")</f>
        <v/>
      </c>
      <c r="E2764" t="str">
        <f>IFERROR(UPPER(TRIM(ESITI_QUESTIONARI!Y2764)),"")</f>
        <v/>
      </c>
      <c r="F2764" t="str">
        <f>IFERROR(UPPER(TRIM(ESITI_QUESTIONARI!AE2764)),"")</f>
        <v/>
      </c>
      <c r="G2764" t="str">
        <f>IFERROR(UPPER(TRIM(ESITI_QUESTIONARI!AI2764)),"")</f>
        <v/>
      </c>
      <c r="H2764" s="8" t="str">
        <f>IF(C2764="","",IF(ISERROR(AVERAGE(ESITI_QUESTIONARI!N2764:T2764,ESITI_QUESTIONARI!V2764:X2764,ESITI_QUESTIONARI!Z2764:AD2764,ESITI_QUESTIONARI!AF2764:AH2764,ESITI_QUESTIONARI!AJ2764:AL2764,ESITI_QUESTIONARI!AN2764,ESITI_QUESTIONARI!AQ2764)),"NON RISPONDE",AVERAGE(ESITI_QUESTIONARI!N2764:T2764,ESITI_QUESTIONARI!V2764:X2764,ESITI_QUESTIONARI!Z2764:AD2764,ESITI_QUESTIONARI!AF2764:AH2764,ESITI_QUESTIONARI!AJ2764:AL2764,ESITI_QUESTIONARI!AN2764,ESITI_QUESTIONARI!AQ2764)))</f>
        <v/>
      </c>
    </row>
    <row r="2765" spans="1:8">
      <c r="A2765" t="str">
        <f>IF(ESITI_QUESTIONARI!A2765="","",TRIM(ESITI_QUESTIONARI!A2765))</f>
        <v/>
      </c>
      <c r="B2765" t="str">
        <f t="shared" si="44"/>
        <v/>
      </c>
      <c r="C2765" t="str">
        <f>IF(ESITI_QUESTIONARI!C2765="","",TRIM(ESITI_QUESTIONARI!C2765))</f>
        <v/>
      </c>
      <c r="D2765" t="str">
        <f>IFERROR(UPPER(TRIM(ESITI_QUESTIONARI!U2765)),"")</f>
        <v/>
      </c>
      <c r="E2765" t="str">
        <f>IFERROR(UPPER(TRIM(ESITI_QUESTIONARI!Y2765)),"")</f>
        <v/>
      </c>
      <c r="F2765" t="str">
        <f>IFERROR(UPPER(TRIM(ESITI_QUESTIONARI!AE2765)),"")</f>
        <v/>
      </c>
      <c r="G2765" t="str">
        <f>IFERROR(UPPER(TRIM(ESITI_QUESTIONARI!AI2765)),"")</f>
        <v/>
      </c>
      <c r="H2765" s="8" t="str">
        <f>IF(C2765="","",IF(ISERROR(AVERAGE(ESITI_QUESTIONARI!N2765:T2765,ESITI_QUESTIONARI!V2765:X2765,ESITI_QUESTIONARI!Z2765:AD2765,ESITI_QUESTIONARI!AF2765:AH2765,ESITI_QUESTIONARI!AJ2765:AL2765,ESITI_QUESTIONARI!AN2765,ESITI_QUESTIONARI!AQ2765)),"NON RISPONDE",AVERAGE(ESITI_QUESTIONARI!N2765:T2765,ESITI_QUESTIONARI!V2765:X2765,ESITI_QUESTIONARI!Z2765:AD2765,ESITI_QUESTIONARI!AF2765:AH2765,ESITI_QUESTIONARI!AJ2765:AL2765,ESITI_QUESTIONARI!AN2765,ESITI_QUESTIONARI!AQ2765)))</f>
        <v/>
      </c>
    </row>
    <row r="2766" spans="1:8">
      <c r="A2766" t="str">
        <f>IF(ESITI_QUESTIONARI!A2766="","",TRIM(ESITI_QUESTIONARI!A2766))</f>
        <v/>
      </c>
      <c r="B2766" t="str">
        <f t="shared" si="44"/>
        <v/>
      </c>
      <c r="C2766" t="str">
        <f>IF(ESITI_QUESTIONARI!C2766="","",TRIM(ESITI_QUESTIONARI!C2766))</f>
        <v/>
      </c>
      <c r="D2766" t="str">
        <f>IFERROR(UPPER(TRIM(ESITI_QUESTIONARI!U2766)),"")</f>
        <v/>
      </c>
      <c r="E2766" t="str">
        <f>IFERROR(UPPER(TRIM(ESITI_QUESTIONARI!Y2766)),"")</f>
        <v/>
      </c>
      <c r="F2766" t="str">
        <f>IFERROR(UPPER(TRIM(ESITI_QUESTIONARI!AE2766)),"")</f>
        <v/>
      </c>
      <c r="G2766" t="str">
        <f>IFERROR(UPPER(TRIM(ESITI_QUESTIONARI!AI2766)),"")</f>
        <v/>
      </c>
      <c r="H2766" s="8" t="str">
        <f>IF(C2766="","",IF(ISERROR(AVERAGE(ESITI_QUESTIONARI!N2766:T2766,ESITI_QUESTIONARI!V2766:X2766,ESITI_QUESTIONARI!Z2766:AD2766,ESITI_QUESTIONARI!AF2766:AH2766,ESITI_QUESTIONARI!AJ2766:AL2766,ESITI_QUESTIONARI!AN2766,ESITI_QUESTIONARI!AQ2766)),"NON RISPONDE",AVERAGE(ESITI_QUESTIONARI!N2766:T2766,ESITI_QUESTIONARI!V2766:X2766,ESITI_QUESTIONARI!Z2766:AD2766,ESITI_QUESTIONARI!AF2766:AH2766,ESITI_QUESTIONARI!AJ2766:AL2766,ESITI_QUESTIONARI!AN2766,ESITI_QUESTIONARI!AQ2766)))</f>
        <v/>
      </c>
    </row>
    <row r="2767" spans="1:8">
      <c r="A2767" t="str">
        <f>IF(ESITI_QUESTIONARI!A2767="","",TRIM(ESITI_QUESTIONARI!A2767))</f>
        <v/>
      </c>
      <c r="B2767" t="str">
        <f t="shared" si="44"/>
        <v/>
      </c>
      <c r="C2767" t="str">
        <f>IF(ESITI_QUESTIONARI!C2767="","",TRIM(ESITI_QUESTIONARI!C2767))</f>
        <v/>
      </c>
      <c r="D2767" t="str">
        <f>IFERROR(UPPER(TRIM(ESITI_QUESTIONARI!U2767)),"")</f>
        <v/>
      </c>
      <c r="E2767" t="str">
        <f>IFERROR(UPPER(TRIM(ESITI_QUESTIONARI!Y2767)),"")</f>
        <v/>
      </c>
      <c r="F2767" t="str">
        <f>IFERROR(UPPER(TRIM(ESITI_QUESTIONARI!AE2767)),"")</f>
        <v/>
      </c>
      <c r="G2767" t="str">
        <f>IFERROR(UPPER(TRIM(ESITI_QUESTIONARI!AI2767)),"")</f>
        <v/>
      </c>
      <c r="H2767" s="8" t="str">
        <f>IF(C2767="","",IF(ISERROR(AVERAGE(ESITI_QUESTIONARI!N2767:T2767,ESITI_QUESTIONARI!V2767:X2767,ESITI_QUESTIONARI!Z2767:AD2767,ESITI_QUESTIONARI!AF2767:AH2767,ESITI_QUESTIONARI!AJ2767:AL2767,ESITI_QUESTIONARI!AN2767,ESITI_QUESTIONARI!AQ2767)),"NON RISPONDE",AVERAGE(ESITI_QUESTIONARI!N2767:T2767,ESITI_QUESTIONARI!V2767:X2767,ESITI_QUESTIONARI!Z2767:AD2767,ESITI_QUESTIONARI!AF2767:AH2767,ESITI_QUESTIONARI!AJ2767:AL2767,ESITI_QUESTIONARI!AN2767,ESITI_QUESTIONARI!AQ2767)))</f>
        <v/>
      </c>
    </row>
    <row r="2768" spans="1:8">
      <c r="A2768" t="str">
        <f>IF(ESITI_QUESTIONARI!A2768="","",TRIM(ESITI_QUESTIONARI!A2768))</f>
        <v/>
      </c>
      <c r="B2768" t="str">
        <f t="shared" si="44"/>
        <v/>
      </c>
      <c r="C2768" t="str">
        <f>IF(ESITI_QUESTIONARI!C2768="","",TRIM(ESITI_QUESTIONARI!C2768))</f>
        <v/>
      </c>
      <c r="D2768" t="str">
        <f>IFERROR(UPPER(TRIM(ESITI_QUESTIONARI!U2768)),"")</f>
        <v/>
      </c>
      <c r="E2768" t="str">
        <f>IFERROR(UPPER(TRIM(ESITI_QUESTIONARI!Y2768)),"")</f>
        <v/>
      </c>
      <c r="F2768" t="str">
        <f>IFERROR(UPPER(TRIM(ESITI_QUESTIONARI!AE2768)),"")</f>
        <v/>
      </c>
      <c r="G2768" t="str">
        <f>IFERROR(UPPER(TRIM(ESITI_QUESTIONARI!AI2768)),"")</f>
        <v/>
      </c>
      <c r="H2768" s="8" t="str">
        <f>IF(C2768="","",IF(ISERROR(AVERAGE(ESITI_QUESTIONARI!N2768:T2768,ESITI_QUESTIONARI!V2768:X2768,ESITI_QUESTIONARI!Z2768:AD2768,ESITI_QUESTIONARI!AF2768:AH2768,ESITI_QUESTIONARI!AJ2768:AL2768,ESITI_QUESTIONARI!AN2768,ESITI_QUESTIONARI!AQ2768)),"NON RISPONDE",AVERAGE(ESITI_QUESTIONARI!N2768:T2768,ESITI_QUESTIONARI!V2768:X2768,ESITI_QUESTIONARI!Z2768:AD2768,ESITI_QUESTIONARI!AF2768:AH2768,ESITI_QUESTIONARI!AJ2768:AL2768,ESITI_QUESTIONARI!AN2768,ESITI_QUESTIONARI!AQ2768)))</f>
        <v/>
      </c>
    </row>
    <row r="2769" spans="1:8">
      <c r="A2769" t="str">
        <f>IF(ESITI_QUESTIONARI!A2769="","",TRIM(ESITI_QUESTIONARI!A2769))</f>
        <v/>
      </c>
      <c r="B2769" t="str">
        <f t="shared" si="44"/>
        <v/>
      </c>
      <c r="C2769" t="str">
        <f>IF(ESITI_QUESTIONARI!C2769="","",TRIM(ESITI_QUESTIONARI!C2769))</f>
        <v/>
      </c>
      <c r="D2769" t="str">
        <f>IFERROR(UPPER(TRIM(ESITI_QUESTIONARI!U2769)),"")</f>
        <v/>
      </c>
      <c r="E2769" t="str">
        <f>IFERROR(UPPER(TRIM(ESITI_QUESTIONARI!Y2769)),"")</f>
        <v/>
      </c>
      <c r="F2769" t="str">
        <f>IFERROR(UPPER(TRIM(ESITI_QUESTIONARI!AE2769)),"")</f>
        <v/>
      </c>
      <c r="G2769" t="str">
        <f>IFERROR(UPPER(TRIM(ESITI_QUESTIONARI!AI2769)),"")</f>
        <v/>
      </c>
      <c r="H2769" s="8" t="str">
        <f>IF(C2769="","",IF(ISERROR(AVERAGE(ESITI_QUESTIONARI!N2769:T2769,ESITI_QUESTIONARI!V2769:X2769,ESITI_QUESTIONARI!Z2769:AD2769,ESITI_QUESTIONARI!AF2769:AH2769,ESITI_QUESTIONARI!AJ2769:AL2769,ESITI_QUESTIONARI!AN2769,ESITI_QUESTIONARI!AQ2769)),"NON RISPONDE",AVERAGE(ESITI_QUESTIONARI!N2769:T2769,ESITI_QUESTIONARI!V2769:X2769,ESITI_QUESTIONARI!Z2769:AD2769,ESITI_QUESTIONARI!AF2769:AH2769,ESITI_QUESTIONARI!AJ2769:AL2769,ESITI_QUESTIONARI!AN2769,ESITI_QUESTIONARI!AQ2769)))</f>
        <v/>
      </c>
    </row>
    <row r="2770" spans="1:8">
      <c r="A2770" t="str">
        <f>IF(ESITI_QUESTIONARI!A2770="","",TRIM(ESITI_QUESTIONARI!A2770))</f>
        <v/>
      </c>
      <c r="B2770" t="str">
        <f t="shared" si="44"/>
        <v/>
      </c>
      <c r="C2770" t="str">
        <f>IF(ESITI_QUESTIONARI!C2770="","",TRIM(ESITI_QUESTIONARI!C2770))</f>
        <v/>
      </c>
      <c r="D2770" t="str">
        <f>IFERROR(UPPER(TRIM(ESITI_QUESTIONARI!U2770)),"")</f>
        <v/>
      </c>
      <c r="E2770" t="str">
        <f>IFERROR(UPPER(TRIM(ESITI_QUESTIONARI!Y2770)),"")</f>
        <v/>
      </c>
      <c r="F2770" t="str">
        <f>IFERROR(UPPER(TRIM(ESITI_QUESTIONARI!AE2770)),"")</f>
        <v/>
      </c>
      <c r="G2770" t="str">
        <f>IFERROR(UPPER(TRIM(ESITI_QUESTIONARI!AI2770)),"")</f>
        <v/>
      </c>
      <c r="H2770" s="8" t="str">
        <f>IF(C2770="","",IF(ISERROR(AVERAGE(ESITI_QUESTIONARI!N2770:T2770,ESITI_QUESTIONARI!V2770:X2770,ESITI_QUESTIONARI!Z2770:AD2770,ESITI_QUESTIONARI!AF2770:AH2770,ESITI_QUESTIONARI!AJ2770:AL2770,ESITI_QUESTIONARI!AN2770,ESITI_QUESTIONARI!AQ2770)),"NON RISPONDE",AVERAGE(ESITI_QUESTIONARI!N2770:T2770,ESITI_QUESTIONARI!V2770:X2770,ESITI_QUESTIONARI!Z2770:AD2770,ESITI_QUESTIONARI!AF2770:AH2770,ESITI_QUESTIONARI!AJ2770:AL2770,ESITI_QUESTIONARI!AN2770,ESITI_QUESTIONARI!AQ2770)))</f>
        <v/>
      </c>
    </row>
    <row r="2771" spans="1:8">
      <c r="A2771" t="str">
        <f>IF(ESITI_QUESTIONARI!A2771="","",TRIM(ESITI_QUESTIONARI!A2771))</f>
        <v/>
      </c>
      <c r="B2771" t="str">
        <f t="shared" si="44"/>
        <v/>
      </c>
      <c r="C2771" t="str">
        <f>IF(ESITI_QUESTIONARI!C2771="","",TRIM(ESITI_QUESTIONARI!C2771))</f>
        <v/>
      </c>
      <c r="D2771" t="str">
        <f>IFERROR(UPPER(TRIM(ESITI_QUESTIONARI!U2771)),"")</f>
        <v/>
      </c>
      <c r="E2771" t="str">
        <f>IFERROR(UPPER(TRIM(ESITI_QUESTIONARI!Y2771)),"")</f>
        <v/>
      </c>
      <c r="F2771" t="str">
        <f>IFERROR(UPPER(TRIM(ESITI_QUESTIONARI!AE2771)),"")</f>
        <v/>
      </c>
      <c r="G2771" t="str">
        <f>IFERROR(UPPER(TRIM(ESITI_QUESTIONARI!AI2771)),"")</f>
        <v/>
      </c>
      <c r="H2771" s="8" t="str">
        <f>IF(C2771="","",IF(ISERROR(AVERAGE(ESITI_QUESTIONARI!N2771:T2771,ESITI_QUESTIONARI!V2771:X2771,ESITI_QUESTIONARI!Z2771:AD2771,ESITI_QUESTIONARI!AF2771:AH2771,ESITI_QUESTIONARI!AJ2771:AL2771,ESITI_QUESTIONARI!AN2771,ESITI_QUESTIONARI!AQ2771)),"NON RISPONDE",AVERAGE(ESITI_QUESTIONARI!N2771:T2771,ESITI_QUESTIONARI!V2771:X2771,ESITI_QUESTIONARI!Z2771:AD2771,ESITI_QUESTIONARI!AF2771:AH2771,ESITI_QUESTIONARI!AJ2771:AL2771,ESITI_QUESTIONARI!AN2771,ESITI_QUESTIONARI!AQ2771)))</f>
        <v/>
      </c>
    </row>
    <row r="2772" spans="1:8">
      <c r="A2772" t="str">
        <f>IF(ESITI_QUESTIONARI!A2772="","",TRIM(ESITI_QUESTIONARI!A2772))</f>
        <v/>
      </c>
      <c r="B2772" t="str">
        <f t="shared" si="44"/>
        <v/>
      </c>
      <c r="C2772" t="str">
        <f>IF(ESITI_QUESTIONARI!C2772="","",TRIM(ESITI_QUESTIONARI!C2772))</f>
        <v/>
      </c>
      <c r="D2772" t="str">
        <f>IFERROR(UPPER(TRIM(ESITI_QUESTIONARI!U2772)),"")</f>
        <v/>
      </c>
      <c r="E2772" t="str">
        <f>IFERROR(UPPER(TRIM(ESITI_QUESTIONARI!Y2772)),"")</f>
        <v/>
      </c>
      <c r="F2772" t="str">
        <f>IFERROR(UPPER(TRIM(ESITI_QUESTIONARI!AE2772)),"")</f>
        <v/>
      </c>
      <c r="G2772" t="str">
        <f>IFERROR(UPPER(TRIM(ESITI_QUESTIONARI!AI2772)),"")</f>
        <v/>
      </c>
      <c r="H2772" s="8" t="str">
        <f>IF(C2772="","",IF(ISERROR(AVERAGE(ESITI_QUESTIONARI!N2772:T2772,ESITI_QUESTIONARI!V2772:X2772,ESITI_QUESTIONARI!Z2772:AD2772,ESITI_QUESTIONARI!AF2772:AH2772,ESITI_QUESTIONARI!AJ2772:AL2772,ESITI_QUESTIONARI!AN2772,ESITI_QUESTIONARI!AQ2772)),"NON RISPONDE",AVERAGE(ESITI_QUESTIONARI!N2772:T2772,ESITI_QUESTIONARI!V2772:X2772,ESITI_QUESTIONARI!Z2772:AD2772,ESITI_QUESTIONARI!AF2772:AH2772,ESITI_QUESTIONARI!AJ2772:AL2772,ESITI_QUESTIONARI!AN2772,ESITI_QUESTIONARI!AQ2772)))</f>
        <v/>
      </c>
    </row>
    <row r="2773" spans="1:8">
      <c r="A2773" t="str">
        <f>IF(ESITI_QUESTIONARI!A2773="","",TRIM(ESITI_QUESTIONARI!A2773))</f>
        <v/>
      </c>
      <c r="B2773" t="str">
        <f t="shared" si="44"/>
        <v/>
      </c>
      <c r="C2773" t="str">
        <f>IF(ESITI_QUESTIONARI!C2773="","",TRIM(ESITI_QUESTIONARI!C2773))</f>
        <v/>
      </c>
      <c r="D2773" t="str">
        <f>IFERROR(UPPER(TRIM(ESITI_QUESTIONARI!U2773)),"")</f>
        <v/>
      </c>
      <c r="E2773" t="str">
        <f>IFERROR(UPPER(TRIM(ESITI_QUESTIONARI!Y2773)),"")</f>
        <v/>
      </c>
      <c r="F2773" t="str">
        <f>IFERROR(UPPER(TRIM(ESITI_QUESTIONARI!AE2773)),"")</f>
        <v/>
      </c>
      <c r="G2773" t="str">
        <f>IFERROR(UPPER(TRIM(ESITI_QUESTIONARI!AI2773)),"")</f>
        <v/>
      </c>
      <c r="H2773" s="8" t="str">
        <f>IF(C2773="","",IF(ISERROR(AVERAGE(ESITI_QUESTIONARI!N2773:T2773,ESITI_QUESTIONARI!V2773:X2773,ESITI_QUESTIONARI!Z2773:AD2773,ESITI_QUESTIONARI!AF2773:AH2773,ESITI_QUESTIONARI!AJ2773:AL2773,ESITI_QUESTIONARI!AN2773,ESITI_QUESTIONARI!AQ2773)),"NON RISPONDE",AVERAGE(ESITI_QUESTIONARI!N2773:T2773,ESITI_QUESTIONARI!V2773:X2773,ESITI_QUESTIONARI!Z2773:AD2773,ESITI_QUESTIONARI!AF2773:AH2773,ESITI_QUESTIONARI!AJ2773:AL2773,ESITI_QUESTIONARI!AN2773,ESITI_QUESTIONARI!AQ2773)))</f>
        <v/>
      </c>
    </row>
    <row r="2774" spans="1:8">
      <c r="A2774" t="str">
        <f>IF(ESITI_QUESTIONARI!A2774="","",TRIM(ESITI_QUESTIONARI!A2774))</f>
        <v/>
      </c>
      <c r="B2774" t="str">
        <f t="shared" si="44"/>
        <v/>
      </c>
      <c r="C2774" t="str">
        <f>IF(ESITI_QUESTIONARI!C2774="","",TRIM(ESITI_QUESTIONARI!C2774))</f>
        <v/>
      </c>
      <c r="D2774" t="str">
        <f>IFERROR(UPPER(TRIM(ESITI_QUESTIONARI!U2774)),"")</f>
        <v/>
      </c>
      <c r="E2774" t="str">
        <f>IFERROR(UPPER(TRIM(ESITI_QUESTIONARI!Y2774)),"")</f>
        <v/>
      </c>
      <c r="F2774" t="str">
        <f>IFERROR(UPPER(TRIM(ESITI_QUESTIONARI!AE2774)),"")</f>
        <v/>
      </c>
      <c r="G2774" t="str">
        <f>IFERROR(UPPER(TRIM(ESITI_QUESTIONARI!AI2774)),"")</f>
        <v/>
      </c>
      <c r="H2774" s="8" t="str">
        <f>IF(C2774="","",IF(ISERROR(AVERAGE(ESITI_QUESTIONARI!N2774:T2774,ESITI_QUESTIONARI!V2774:X2774,ESITI_QUESTIONARI!Z2774:AD2774,ESITI_QUESTIONARI!AF2774:AH2774,ESITI_QUESTIONARI!AJ2774:AL2774,ESITI_QUESTIONARI!AN2774,ESITI_QUESTIONARI!AQ2774)),"NON RISPONDE",AVERAGE(ESITI_QUESTIONARI!N2774:T2774,ESITI_QUESTIONARI!V2774:X2774,ESITI_QUESTIONARI!Z2774:AD2774,ESITI_QUESTIONARI!AF2774:AH2774,ESITI_QUESTIONARI!AJ2774:AL2774,ESITI_QUESTIONARI!AN2774,ESITI_QUESTIONARI!AQ2774)))</f>
        <v/>
      </c>
    </row>
    <row r="2775" spans="1:8">
      <c r="A2775" t="str">
        <f>IF(ESITI_QUESTIONARI!A2775="","",TRIM(ESITI_QUESTIONARI!A2775))</f>
        <v/>
      </c>
      <c r="B2775" t="str">
        <f t="shared" si="44"/>
        <v/>
      </c>
      <c r="C2775" t="str">
        <f>IF(ESITI_QUESTIONARI!C2775="","",TRIM(ESITI_QUESTIONARI!C2775))</f>
        <v/>
      </c>
      <c r="D2775" t="str">
        <f>IFERROR(UPPER(TRIM(ESITI_QUESTIONARI!U2775)),"")</f>
        <v/>
      </c>
      <c r="E2775" t="str">
        <f>IFERROR(UPPER(TRIM(ESITI_QUESTIONARI!Y2775)),"")</f>
        <v/>
      </c>
      <c r="F2775" t="str">
        <f>IFERROR(UPPER(TRIM(ESITI_QUESTIONARI!AE2775)),"")</f>
        <v/>
      </c>
      <c r="G2775" t="str">
        <f>IFERROR(UPPER(TRIM(ESITI_QUESTIONARI!AI2775)),"")</f>
        <v/>
      </c>
      <c r="H2775" s="8" t="str">
        <f>IF(C2775="","",IF(ISERROR(AVERAGE(ESITI_QUESTIONARI!N2775:T2775,ESITI_QUESTIONARI!V2775:X2775,ESITI_QUESTIONARI!Z2775:AD2775,ESITI_QUESTIONARI!AF2775:AH2775,ESITI_QUESTIONARI!AJ2775:AL2775,ESITI_QUESTIONARI!AN2775,ESITI_QUESTIONARI!AQ2775)),"NON RISPONDE",AVERAGE(ESITI_QUESTIONARI!N2775:T2775,ESITI_QUESTIONARI!V2775:X2775,ESITI_QUESTIONARI!Z2775:AD2775,ESITI_QUESTIONARI!AF2775:AH2775,ESITI_QUESTIONARI!AJ2775:AL2775,ESITI_QUESTIONARI!AN2775,ESITI_QUESTIONARI!AQ2775)))</f>
        <v/>
      </c>
    </row>
    <row r="2776" spans="1:8">
      <c r="A2776" t="str">
        <f>IF(ESITI_QUESTIONARI!A2776="","",TRIM(ESITI_QUESTIONARI!A2776))</f>
        <v/>
      </c>
      <c r="B2776" t="str">
        <f t="shared" si="44"/>
        <v/>
      </c>
      <c r="C2776" t="str">
        <f>IF(ESITI_QUESTIONARI!C2776="","",TRIM(ESITI_QUESTIONARI!C2776))</f>
        <v/>
      </c>
      <c r="D2776" t="str">
        <f>IFERROR(UPPER(TRIM(ESITI_QUESTIONARI!U2776)),"")</f>
        <v/>
      </c>
      <c r="E2776" t="str">
        <f>IFERROR(UPPER(TRIM(ESITI_QUESTIONARI!Y2776)),"")</f>
        <v/>
      </c>
      <c r="F2776" t="str">
        <f>IFERROR(UPPER(TRIM(ESITI_QUESTIONARI!AE2776)),"")</f>
        <v/>
      </c>
      <c r="G2776" t="str">
        <f>IFERROR(UPPER(TRIM(ESITI_QUESTIONARI!AI2776)),"")</f>
        <v/>
      </c>
      <c r="H2776" s="8" t="str">
        <f>IF(C2776="","",IF(ISERROR(AVERAGE(ESITI_QUESTIONARI!N2776:T2776,ESITI_QUESTIONARI!V2776:X2776,ESITI_QUESTIONARI!Z2776:AD2776,ESITI_QUESTIONARI!AF2776:AH2776,ESITI_QUESTIONARI!AJ2776:AL2776,ESITI_QUESTIONARI!AN2776,ESITI_QUESTIONARI!AQ2776)),"NON RISPONDE",AVERAGE(ESITI_QUESTIONARI!N2776:T2776,ESITI_QUESTIONARI!V2776:X2776,ESITI_QUESTIONARI!Z2776:AD2776,ESITI_QUESTIONARI!AF2776:AH2776,ESITI_QUESTIONARI!AJ2776:AL2776,ESITI_QUESTIONARI!AN2776,ESITI_QUESTIONARI!AQ2776)))</f>
        <v/>
      </c>
    </row>
    <row r="2777" spans="1:8">
      <c r="A2777" t="str">
        <f>IF(ESITI_QUESTIONARI!A2777="","",TRIM(ESITI_QUESTIONARI!A2777))</f>
        <v/>
      </c>
      <c r="B2777" t="str">
        <f t="shared" si="44"/>
        <v/>
      </c>
      <c r="C2777" t="str">
        <f>IF(ESITI_QUESTIONARI!C2777="","",TRIM(ESITI_QUESTIONARI!C2777))</f>
        <v/>
      </c>
      <c r="D2777" t="str">
        <f>IFERROR(UPPER(TRIM(ESITI_QUESTIONARI!U2777)),"")</f>
        <v/>
      </c>
      <c r="E2777" t="str">
        <f>IFERROR(UPPER(TRIM(ESITI_QUESTIONARI!Y2777)),"")</f>
        <v/>
      </c>
      <c r="F2777" t="str">
        <f>IFERROR(UPPER(TRIM(ESITI_QUESTIONARI!AE2777)),"")</f>
        <v/>
      </c>
      <c r="G2777" t="str">
        <f>IFERROR(UPPER(TRIM(ESITI_QUESTIONARI!AI2777)),"")</f>
        <v/>
      </c>
      <c r="H2777" s="8" t="str">
        <f>IF(C2777="","",IF(ISERROR(AVERAGE(ESITI_QUESTIONARI!N2777:T2777,ESITI_QUESTIONARI!V2777:X2777,ESITI_QUESTIONARI!Z2777:AD2777,ESITI_QUESTIONARI!AF2777:AH2777,ESITI_QUESTIONARI!AJ2777:AL2777,ESITI_QUESTIONARI!AN2777,ESITI_QUESTIONARI!AQ2777)),"NON RISPONDE",AVERAGE(ESITI_QUESTIONARI!N2777:T2777,ESITI_QUESTIONARI!V2777:X2777,ESITI_QUESTIONARI!Z2777:AD2777,ESITI_QUESTIONARI!AF2777:AH2777,ESITI_QUESTIONARI!AJ2777:AL2777,ESITI_QUESTIONARI!AN2777,ESITI_QUESTIONARI!AQ2777)))</f>
        <v/>
      </c>
    </row>
    <row r="2778" spans="1:8">
      <c r="A2778" t="str">
        <f>IF(ESITI_QUESTIONARI!A2778="","",TRIM(ESITI_QUESTIONARI!A2778))</f>
        <v/>
      </c>
      <c r="B2778" t="str">
        <f t="shared" si="44"/>
        <v/>
      </c>
      <c r="C2778" t="str">
        <f>IF(ESITI_QUESTIONARI!C2778="","",TRIM(ESITI_QUESTIONARI!C2778))</f>
        <v/>
      </c>
      <c r="D2778" t="str">
        <f>IFERROR(UPPER(TRIM(ESITI_QUESTIONARI!U2778)),"")</f>
        <v/>
      </c>
      <c r="E2778" t="str">
        <f>IFERROR(UPPER(TRIM(ESITI_QUESTIONARI!Y2778)),"")</f>
        <v/>
      </c>
      <c r="F2778" t="str">
        <f>IFERROR(UPPER(TRIM(ESITI_QUESTIONARI!AE2778)),"")</f>
        <v/>
      </c>
      <c r="G2778" t="str">
        <f>IFERROR(UPPER(TRIM(ESITI_QUESTIONARI!AI2778)),"")</f>
        <v/>
      </c>
      <c r="H2778" s="8" t="str">
        <f>IF(C2778="","",IF(ISERROR(AVERAGE(ESITI_QUESTIONARI!N2778:T2778,ESITI_QUESTIONARI!V2778:X2778,ESITI_QUESTIONARI!Z2778:AD2778,ESITI_QUESTIONARI!AF2778:AH2778,ESITI_QUESTIONARI!AJ2778:AL2778,ESITI_QUESTIONARI!AN2778,ESITI_QUESTIONARI!AQ2778)),"NON RISPONDE",AVERAGE(ESITI_QUESTIONARI!N2778:T2778,ESITI_QUESTIONARI!V2778:X2778,ESITI_QUESTIONARI!Z2778:AD2778,ESITI_QUESTIONARI!AF2778:AH2778,ESITI_QUESTIONARI!AJ2778:AL2778,ESITI_QUESTIONARI!AN2778,ESITI_QUESTIONARI!AQ2778)))</f>
        <v/>
      </c>
    </row>
    <row r="2779" spans="1:8">
      <c r="A2779" t="str">
        <f>IF(ESITI_QUESTIONARI!A2779="","",TRIM(ESITI_QUESTIONARI!A2779))</f>
        <v/>
      </c>
      <c r="B2779" t="str">
        <f t="shared" si="44"/>
        <v/>
      </c>
      <c r="C2779" t="str">
        <f>IF(ESITI_QUESTIONARI!C2779="","",TRIM(ESITI_QUESTIONARI!C2779))</f>
        <v/>
      </c>
      <c r="D2779" t="str">
        <f>IFERROR(UPPER(TRIM(ESITI_QUESTIONARI!U2779)),"")</f>
        <v/>
      </c>
      <c r="E2779" t="str">
        <f>IFERROR(UPPER(TRIM(ESITI_QUESTIONARI!Y2779)),"")</f>
        <v/>
      </c>
      <c r="F2779" t="str">
        <f>IFERROR(UPPER(TRIM(ESITI_QUESTIONARI!AE2779)),"")</f>
        <v/>
      </c>
      <c r="G2779" t="str">
        <f>IFERROR(UPPER(TRIM(ESITI_QUESTIONARI!AI2779)),"")</f>
        <v/>
      </c>
      <c r="H2779" s="8" t="str">
        <f>IF(C2779="","",IF(ISERROR(AVERAGE(ESITI_QUESTIONARI!N2779:T2779,ESITI_QUESTIONARI!V2779:X2779,ESITI_QUESTIONARI!Z2779:AD2779,ESITI_QUESTIONARI!AF2779:AH2779,ESITI_QUESTIONARI!AJ2779:AL2779,ESITI_QUESTIONARI!AN2779,ESITI_QUESTIONARI!AQ2779)),"NON RISPONDE",AVERAGE(ESITI_QUESTIONARI!N2779:T2779,ESITI_QUESTIONARI!V2779:X2779,ESITI_QUESTIONARI!Z2779:AD2779,ESITI_QUESTIONARI!AF2779:AH2779,ESITI_QUESTIONARI!AJ2779:AL2779,ESITI_QUESTIONARI!AN2779,ESITI_QUESTIONARI!AQ2779)))</f>
        <v/>
      </c>
    </row>
    <row r="2780" spans="1:8">
      <c r="A2780" t="str">
        <f>IF(ESITI_QUESTIONARI!A2780="","",TRIM(ESITI_QUESTIONARI!A2780))</f>
        <v/>
      </c>
      <c r="B2780" t="str">
        <f t="shared" si="44"/>
        <v/>
      </c>
      <c r="C2780" t="str">
        <f>IF(ESITI_QUESTIONARI!C2780="","",TRIM(ESITI_QUESTIONARI!C2780))</f>
        <v/>
      </c>
      <c r="D2780" t="str">
        <f>IFERROR(UPPER(TRIM(ESITI_QUESTIONARI!U2780)),"")</f>
        <v/>
      </c>
      <c r="E2780" t="str">
        <f>IFERROR(UPPER(TRIM(ESITI_QUESTIONARI!Y2780)),"")</f>
        <v/>
      </c>
      <c r="F2780" t="str">
        <f>IFERROR(UPPER(TRIM(ESITI_QUESTIONARI!AE2780)),"")</f>
        <v/>
      </c>
      <c r="G2780" t="str">
        <f>IFERROR(UPPER(TRIM(ESITI_QUESTIONARI!AI2780)),"")</f>
        <v/>
      </c>
      <c r="H2780" s="8" t="str">
        <f>IF(C2780="","",IF(ISERROR(AVERAGE(ESITI_QUESTIONARI!N2780:T2780,ESITI_QUESTIONARI!V2780:X2780,ESITI_QUESTIONARI!Z2780:AD2780,ESITI_QUESTIONARI!AF2780:AH2780,ESITI_QUESTIONARI!AJ2780:AL2780,ESITI_QUESTIONARI!AN2780,ESITI_QUESTIONARI!AQ2780)),"NON RISPONDE",AVERAGE(ESITI_QUESTIONARI!N2780:T2780,ESITI_QUESTIONARI!V2780:X2780,ESITI_QUESTIONARI!Z2780:AD2780,ESITI_QUESTIONARI!AF2780:AH2780,ESITI_QUESTIONARI!AJ2780:AL2780,ESITI_QUESTIONARI!AN2780,ESITI_QUESTIONARI!AQ2780)))</f>
        <v/>
      </c>
    </row>
    <row r="2781" spans="1:8">
      <c r="A2781" t="str">
        <f>IF(ESITI_QUESTIONARI!A2781="","",TRIM(ESITI_QUESTIONARI!A2781))</f>
        <v/>
      </c>
      <c r="B2781" t="str">
        <f t="shared" si="44"/>
        <v/>
      </c>
      <c r="C2781" t="str">
        <f>IF(ESITI_QUESTIONARI!C2781="","",TRIM(ESITI_QUESTIONARI!C2781))</f>
        <v/>
      </c>
      <c r="D2781" t="str">
        <f>IFERROR(UPPER(TRIM(ESITI_QUESTIONARI!U2781)),"")</f>
        <v/>
      </c>
      <c r="E2781" t="str">
        <f>IFERROR(UPPER(TRIM(ESITI_QUESTIONARI!Y2781)),"")</f>
        <v/>
      </c>
      <c r="F2781" t="str">
        <f>IFERROR(UPPER(TRIM(ESITI_QUESTIONARI!AE2781)),"")</f>
        <v/>
      </c>
      <c r="G2781" t="str">
        <f>IFERROR(UPPER(TRIM(ESITI_QUESTIONARI!AI2781)),"")</f>
        <v/>
      </c>
      <c r="H2781" s="8" t="str">
        <f>IF(C2781="","",IF(ISERROR(AVERAGE(ESITI_QUESTIONARI!N2781:T2781,ESITI_QUESTIONARI!V2781:X2781,ESITI_QUESTIONARI!Z2781:AD2781,ESITI_QUESTIONARI!AF2781:AH2781,ESITI_QUESTIONARI!AJ2781:AL2781,ESITI_QUESTIONARI!AN2781,ESITI_QUESTIONARI!AQ2781)),"NON RISPONDE",AVERAGE(ESITI_QUESTIONARI!N2781:T2781,ESITI_QUESTIONARI!V2781:X2781,ESITI_QUESTIONARI!Z2781:AD2781,ESITI_QUESTIONARI!AF2781:AH2781,ESITI_QUESTIONARI!AJ2781:AL2781,ESITI_QUESTIONARI!AN2781,ESITI_QUESTIONARI!AQ2781)))</f>
        <v/>
      </c>
    </row>
    <row r="2782" spans="1:8">
      <c r="A2782" t="str">
        <f>IF(ESITI_QUESTIONARI!A2782="","",TRIM(ESITI_QUESTIONARI!A2782))</f>
        <v/>
      </c>
      <c r="B2782" t="str">
        <f t="shared" si="44"/>
        <v/>
      </c>
      <c r="C2782" t="str">
        <f>IF(ESITI_QUESTIONARI!C2782="","",TRIM(ESITI_QUESTIONARI!C2782))</f>
        <v/>
      </c>
      <c r="D2782" t="str">
        <f>IFERROR(UPPER(TRIM(ESITI_QUESTIONARI!U2782)),"")</f>
        <v/>
      </c>
      <c r="E2782" t="str">
        <f>IFERROR(UPPER(TRIM(ESITI_QUESTIONARI!Y2782)),"")</f>
        <v/>
      </c>
      <c r="F2782" t="str">
        <f>IFERROR(UPPER(TRIM(ESITI_QUESTIONARI!AE2782)),"")</f>
        <v/>
      </c>
      <c r="G2782" t="str">
        <f>IFERROR(UPPER(TRIM(ESITI_QUESTIONARI!AI2782)),"")</f>
        <v/>
      </c>
      <c r="H2782" s="8" t="str">
        <f>IF(C2782="","",IF(ISERROR(AVERAGE(ESITI_QUESTIONARI!N2782:T2782,ESITI_QUESTIONARI!V2782:X2782,ESITI_QUESTIONARI!Z2782:AD2782,ESITI_QUESTIONARI!AF2782:AH2782,ESITI_QUESTIONARI!AJ2782:AL2782,ESITI_QUESTIONARI!AN2782,ESITI_QUESTIONARI!AQ2782)),"NON RISPONDE",AVERAGE(ESITI_QUESTIONARI!N2782:T2782,ESITI_QUESTIONARI!V2782:X2782,ESITI_QUESTIONARI!Z2782:AD2782,ESITI_QUESTIONARI!AF2782:AH2782,ESITI_QUESTIONARI!AJ2782:AL2782,ESITI_QUESTIONARI!AN2782,ESITI_QUESTIONARI!AQ2782)))</f>
        <v/>
      </c>
    </row>
    <row r="2783" spans="1:8">
      <c r="A2783" t="str">
        <f>IF(ESITI_QUESTIONARI!A2783="","",TRIM(ESITI_QUESTIONARI!A2783))</f>
        <v/>
      </c>
      <c r="B2783" t="str">
        <f t="shared" si="44"/>
        <v/>
      </c>
      <c r="C2783" t="str">
        <f>IF(ESITI_QUESTIONARI!C2783="","",TRIM(ESITI_QUESTIONARI!C2783))</f>
        <v/>
      </c>
      <c r="D2783" t="str">
        <f>IFERROR(UPPER(TRIM(ESITI_QUESTIONARI!U2783)),"")</f>
        <v/>
      </c>
      <c r="E2783" t="str">
        <f>IFERROR(UPPER(TRIM(ESITI_QUESTIONARI!Y2783)),"")</f>
        <v/>
      </c>
      <c r="F2783" t="str">
        <f>IFERROR(UPPER(TRIM(ESITI_QUESTIONARI!AE2783)),"")</f>
        <v/>
      </c>
      <c r="G2783" t="str">
        <f>IFERROR(UPPER(TRIM(ESITI_QUESTIONARI!AI2783)),"")</f>
        <v/>
      </c>
      <c r="H2783" s="8" t="str">
        <f>IF(C2783="","",IF(ISERROR(AVERAGE(ESITI_QUESTIONARI!N2783:T2783,ESITI_QUESTIONARI!V2783:X2783,ESITI_QUESTIONARI!Z2783:AD2783,ESITI_QUESTIONARI!AF2783:AH2783,ESITI_QUESTIONARI!AJ2783:AL2783,ESITI_QUESTIONARI!AN2783,ESITI_QUESTIONARI!AQ2783)),"NON RISPONDE",AVERAGE(ESITI_QUESTIONARI!N2783:T2783,ESITI_QUESTIONARI!V2783:X2783,ESITI_QUESTIONARI!Z2783:AD2783,ESITI_QUESTIONARI!AF2783:AH2783,ESITI_QUESTIONARI!AJ2783:AL2783,ESITI_QUESTIONARI!AN2783,ESITI_QUESTIONARI!AQ2783)))</f>
        <v/>
      </c>
    </row>
    <row r="2784" spans="1:8">
      <c r="A2784" t="str">
        <f>IF(ESITI_QUESTIONARI!A2784="","",TRIM(ESITI_QUESTIONARI!A2784))</f>
        <v/>
      </c>
      <c r="B2784" t="str">
        <f t="shared" si="44"/>
        <v/>
      </c>
      <c r="C2784" t="str">
        <f>IF(ESITI_QUESTIONARI!C2784="","",TRIM(ESITI_QUESTIONARI!C2784))</f>
        <v/>
      </c>
      <c r="D2784" t="str">
        <f>IFERROR(UPPER(TRIM(ESITI_QUESTIONARI!U2784)),"")</f>
        <v/>
      </c>
      <c r="E2784" t="str">
        <f>IFERROR(UPPER(TRIM(ESITI_QUESTIONARI!Y2784)),"")</f>
        <v/>
      </c>
      <c r="F2784" t="str">
        <f>IFERROR(UPPER(TRIM(ESITI_QUESTIONARI!AE2784)),"")</f>
        <v/>
      </c>
      <c r="G2784" t="str">
        <f>IFERROR(UPPER(TRIM(ESITI_QUESTIONARI!AI2784)),"")</f>
        <v/>
      </c>
      <c r="H2784" s="8" t="str">
        <f>IF(C2784="","",IF(ISERROR(AVERAGE(ESITI_QUESTIONARI!N2784:T2784,ESITI_QUESTIONARI!V2784:X2784,ESITI_QUESTIONARI!Z2784:AD2784,ESITI_QUESTIONARI!AF2784:AH2784,ESITI_QUESTIONARI!AJ2784:AL2784,ESITI_QUESTIONARI!AN2784,ESITI_QUESTIONARI!AQ2784)),"NON RISPONDE",AVERAGE(ESITI_QUESTIONARI!N2784:T2784,ESITI_QUESTIONARI!V2784:X2784,ESITI_QUESTIONARI!Z2784:AD2784,ESITI_QUESTIONARI!AF2784:AH2784,ESITI_QUESTIONARI!AJ2784:AL2784,ESITI_QUESTIONARI!AN2784,ESITI_QUESTIONARI!AQ2784)))</f>
        <v/>
      </c>
    </row>
    <row r="2785" spans="1:8">
      <c r="A2785" t="str">
        <f>IF(ESITI_QUESTIONARI!A2785="","",TRIM(ESITI_QUESTIONARI!A2785))</f>
        <v/>
      </c>
      <c r="B2785" t="str">
        <f t="shared" si="44"/>
        <v/>
      </c>
      <c r="C2785" t="str">
        <f>IF(ESITI_QUESTIONARI!C2785="","",TRIM(ESITI_QUESTIONARI!C2785))</f>
        <v/>
      </c>
      <c r="D2785" t="str">
        <f>IFERROR(UPPER(TRIM(ESITI_QUESTIONARI!U2785)),"")</f>
        <v/>
      </c>
      <c r="E2785" t="str">
        <f>IFERROR(UPPER(TRIM(ESITI_QUESTIONARI!Y2785)),"")</f>
        <v/>
      </c>
      <c r="F2785" t="str">
        <f>IFERROR(UPPER(TRIM(ESITI_QUESTIONARI!AE2785)),"")</f>
        <v/>
      </c>
      <c r="G2785" t="str">
        <f>IFERROR(UPPER(TRIM(ESITI_QUESTIONARI!AI2785)),"")</f>
        <v/>
      </c>
      <c r="H2785" s="8" t="str">
        <f>IF(C2785="","",IF(ISERROR(AVERAGE(ESITI_QUESTIONARI!N2785:T2785,ESITI_QUESTIONARI!V2785:X2785,ESITI_QUESTIONARI!Z2785:AD2785,ESITI_QUESTIONARI!AF2785:AH2785,ESITI_QUESTIONARI!AJ2785:AL2785,ESITI_QUESTIONARI!AN2785,ESITI_QUESTIONARI!AQ2785)),"NON RISPONDE",AVERAGE(ESITI_QUESTIONARI!N2785:T2785,ESITI_QUESTIONARI!V2785:X2785,ESITI_QUESTIONARI!Z2785:AD2785,ESITI_QUESTIONARI!AF2785:AH2785,ESITI_QUESTIONARI!AJ2785:AL2785,ESITI_QUESTIONARI!AN2785,ESITI_QUESTIONARI!AQ2785)))</f>
        <v/>
      </c>
    </row>
    <row r="2786" spans="1:8">
      <c r="A2786" t="str">
        <f>IF(ESITI_QUESTIONARI!A2786="","",TRIM(ESITI_QUESTIONARI!A2786))</f>
        <v/>
      </c>
      <c r="B2786" t="str">
        <f t="shared" si="44"/>
        <v/>
      </c>
      <c r="C2786" t="str">
        <f>IF(ESITI_QUESTIONARI!C2786="","",TRIM(ESITI_QUESTIONARI!C2786))</f>
        <v/>
      </c>
      <c r="D2786" t="str">
        <f>IFERROR(UPPER(TRIM(ESITI_QUESTIONARI!U2786)),"")</f>
        <v/>
      </c>
      <c r="E2786" t="str">
        <f>IFERROR(UPPER(TRIM(ESITI_QUESTIONARI!Y2786)),"")</f>
        <v/>
      </c>
      <c r="F2786" t="str">
        <f>IFERROR(UPPER(TRIM(ESITI_QUESTIONARI!AE2786)),"")</f>
        <v/>
      </c>
      <c r="G2786" t="str">
        <f>IFERROR(UPPER(TRIM(ESITI_QUESTIONARI!AI2786)),"")</f>
        <v/>
      </c>
      <c r="H2786" s="8" t="str">
        <f>IF(C2786="","",IF(ISERROR(AVERAGE(ESITI_QUESTIONARI!N2786:T2786,ESITI_QUESTIONARI!V2786:X2786,ESITI_QUESTIONARI!Z2786:AD2786,ESITI_QUESTIONARI!AF2786:AH2786,ESITI_QUESTIONARI!AJ2786:AL2786,ESITI_QUESTIONARI!AN2786,ESITI_QUESTIONARI!AQ2786)),"NON RISPONDE",AVERAGE(ESITI_QUESTIONARI!N2786:T2786,ESITI_QUESTIONARI!V2786:X2786,ESITI_QUESTIONARI!Z2786:AD2786,ESITI_QUESTIONARI!AF2786:AH2786,ESITI_QUESTIONARI!AJ2786:AL2786,ESITI_QUESTIONARI!AN2786,ESITI_QUESTIONARI!AQ2786)))</f>
        <v/>
      </c>
    </row>
    <row r="2787" spans="1:8">
      <c r="A2787" t="str">
        <f>IF(ESITI_QUESTIONARI!A2787="","",TRIM(ESITI_QUESTIONARI!A2787))</f>
        <v/>
      </c>
      <c r="B2787" t="str">
        <f t="shared" si="44"/>
        <v/>
      </c>
      <c r="C2787" t="str">
        <f>IF(ESITI_QUESTIONARI!C2787="","",TRIM(ESITI_QUESTIONARI!C2787))</f>
        <v/>
      </c>
      <c r="D2787" t="str">
        <f>IFERROR(UPPER(TRIM(ESITI_QUESTIONARI!U2787)),"")</f>
        <v/>
      </c>
      <c r="E2787" t="str">
        <f>IFERROR(UPPER(TRIM(ESITI_QUESTIONARI!Y2787)),"")</f>
        <v/>
      </c>
      <c r="F2787" t="str">
        <f>IFERROR(UPPER(TRIM(ESITI_QUESTIONARI!AE2787)),"")</f>
        <v/>
      </c>
      <c r="G2787" t="str">
        <f>IFERROR(UPPER(TRIM(ESITI_QUESTIONARI!AI2787)),"")</f>
        <v/>
      </c>
      <c r="H2787" s="8" t="str">
        <f>IF(C2787="","",IF(ISERROR(AVERAGE(ESITI_QUESTIONARI!N2787:T2787,ESITI_QUESTIONARI!V2787:X2787,ESITI_QUESTIONARI!Z2787:AD2787,ESITI_QUESTIONARI!AF2787:AH2787,ESITI_QUESTIONARI!AJ2787:AL2787,ESITI_QUESTIONARI!AN2787,ESITI_QUESTIONARI!AQ2787)),"NON RISPONDE",AVERAGE(ESITI_QUESTIONARI!N2787:T2787,ESITI_QUESTIONARI!V2787:X2787,ESITI_QUESTIONARI!Z2787:AD2787,ESITI_QUESTIONARI!AF2787:AH2787,ESITI_QUESTIONARI!AJ2787:AL2787,ESITI_QUESTIONARI!AN2787,ESITI_QUESTIONARI!AQ2787)))</f>
        <v/>
      </c>
    </row>
    <row r="2788" spans="1:8">
      <c r="A2788" t="str">
        <f>IF(ESITI_QUESTIONARI!A2788="","",TRIM(ESITI_QUESTIONARI!A2788))</f>
        <v/>
      </c>
      <c r="B2788" t="str">
        <f t="shared" si="44"/>
        <v/>
      </c>
      <c r="C2788" t="str">
        <f>IF(ESITI_QUESTIONARI!C2788="","",TRIM(ESITI_QUESTIONARI!C2788))</f>
        <v/>
      </c>
      <c r="D2788" t="str">
        <f>IFERROR(UPPER(TRIM(ESITI_QUESTIONARI!U2788)),"")</f>
        <v/>
      </c>
      <c r="E2788" t="str">
        <f>IFERROR(UPPER(TRIM(ESITI_QUESTIONARI!Y2788)),"")</f>
        <v/>
      </c>
      <c r="F2788" t="str">
        <f>IFERROR(UPPER(TRIM(ESITI_QUESTIONARI!AE2788)),"")</f>
        <v/>
      </c>
      <c r="G2788" t="str">
        <f>IFERROR(UPPER(TRIM(ESITI_QUESTIONARI!AI2788)),"")</f>
        <v/>
      </c>
      <c r="H2788" s="8" t="str">
        <f>IF(C2788="","",IF(ISERROR(AVERAGE(ESITI_QUESTIONARI!N2788:T2788,ESITI_QUESTIONARI!V2788:X2788,ESITI_QUESTIONARI!Z2788:AD2788,ESITI_QUESTIONARI!AF2788:AH2788,ESITI_QUESTIONARI!AJ2788:AL2788,ESITI_QUESTIONARI!AN2788,ESITI_QUESTIONARI!AQ2788)),"NON RISPONDE",AVERAGE(ESITI_QUESTIONARI!N2788:T2788,ESITI_QUESTIONARI!V2788:X2788,ESITI_QUESTIONARI!Z2788:AD2788,ESITI_QUESTIONARI!AF2788:AH2788,ESITI_QUESTIONARI!AJ2788:AL2788,ESITI_QUESTIONARI!AN2788,ESITI_QUESTIONARI!AQ2788)))</f>
        <v/>
      </c>
    </row>
    <row r="2789" spans="1:8">
      <c r="A2789" t="str">
        <f>IF(ESITI_QUESTIONARI!A2789="","",TRIM(ESITI_QUESTIONARI!A2789))</f>
        <v/>
      </c>
      <c r="B2789" t="str">
        <f t="shared" si="44"/>
        <v/>
      </c>
      <c r="C2789" t="str">
        <f>IF(ESITI_QUESTIONARI!C2789="","",TRIM(ESITI_QUESTIONARI!C2789))</f>
        <v/>
      </c>
      <c r="D2789" t="str">
        <f>IFERROR(UPPER(TRIM(ESITI_QUESTIONARI!U2789)),"")</f>
        <v/>
      </c>
      <c r="E2789" t="str">
        <f>IFERROR(UPPER(TRIM(ESITI_QUESTIONARI!Y2789)),"")</f>
        <v/>
      </c>
      <c r="F2789" t="str">
        <f>IFERROR(UPPER(TRIM(ESITI_QUESTIONARI!AE2789)),"")</f>
        <v/>
      </c>
      <c r="G2789" t="str">
        <f>IFERROR(UPPER(TRIM(ESITI_QUESTIONARI!AI2789)),"")</f>
        <v/>
      </c>
      <c r="H2789" s="8" t="str">
        <f>IF(C2789="","",IF(ISERROR(AVERAGE(ESITI_QUESTIONARI!N2789:T2789,ESITI_QUESTIONARI!V2789:X2789,ESITI_QUESTIONARI!Z2789:AD2789,ESITI_QUESTIONARI!AF2789:AH2789,ESITI_QUESTIONARI!AJ2789:AL2789,ESITI_QUESTIONARI!AN2789,ESITI_QUESTIONARI!AQ2789)),"NON RISPONDE",AVERAGE(ESITI_QUESTIONARI!N2789:T2789,ESITI_QUESTIONARI!V2789:X2789,ESITI_QUESTIONARI!Z2789:AD2789,ESITI_QUESTIONARI!AF2789:AH2789,ESITI_QUESTIONARI!AJ2789:AL2789,ESITI_QUESTIONARI!AN2789,ESITI_QUESTIONARI!AQ2789)))</f>
        <v/>
      </c>
    </row>
    <row r="2790" spans="1:8">
      <c r="A2790" t="str">
        <f>IF(ESITI_QUESTIONARI!A2790="","",TRIM(ESITI_QUESTIONARI!A2790))</f>
        <v/>
      </c>
      <c r="B2790" t="str">
        <f t="shared" si="44"/>
        <v/>
      </c>
      <c r="C2790" t="str">
        <f>IF(ESITI_QUESTIONARI!C2790="","",TRIM(ESITI_QUESTIONARI!C2790))</f>
        <v/>
      </c>
      <c r="D2790" t="str">
        <f>IFERROR(UPPER(TRIM(ESITI_QUESTIONARI!U2790)),"")</f>
        <v/>
      </c>
      <c r="E2790" t="str">
        <f>IFERROR(UPPER(TRIM(ESITI_QUESTIONARI!Y2790)),"")</f>
        <v/>
      </c>
      <c r="F2790" t="str">
        <f>IFERROR(UPPER(TRIM(ESITI_QUESTIONARI!AE2790)),"")</f>
        <v/>
      </c>
      <c r="G2790" t="str">
        <f>IFERROR(UPPER(TRIM(ESITI_QUESTIONARI!AI2790)),"")</f>
        <v/>
      </c>
      <c r="H2790" s="8" t="str">
        <f>IF(C2790="","",IF(ISERROR(AVERAGE(ESITI_QUESTIONARI!N2790:T2790,ESITI_QUESTIONARI!V2790:X2790,ESITI_QUESTIONARI!Z2790:AD2790,ESITI_QUESTIONARI!AF2790:AH2790,ESITI_QUESTIONARI!AJ2790:AL2790,ESITI_QUESTIONARI!AN2790,ESITI_QUESTIONARI!AQ2790)),"NON RISPONDE",AVERAGE(ESITI_QUESTIONARI!N2790:T2790,ESITI_QUESTIONARI!V2790:X2790,ESITI_QUESTIONARI!Z2790:AD2790,ESITI_QUESTIONARI!AF2790:AH2790,ESITI_QUESTIONARI!AJ2790:AL2790,ESITI_QUESTIONARI!AN2790,ESITI_QUESTIONARI!AQ2790)))</f>
        <v/>
      </c>
    </row>
    <row r="2791" spans="1:8">
      <c r="A2791" t="str">
        <f>IF(ESITI_QUESTIONARI!A2791="","",TRIM(ESITI_QUESTIONARI!A2791))</f>
        <v/>
      </c>
      <c r="B2791" t="str">
        <f t="shared" si="44"/>
        <v/>
      </c>
      <c r="C2791" t="str">
        <f>IF(ESITI_QUESTIONARI!C2791="","",TRIM(ESITI_QUESTIONARI!C2791))</f>
        <v/>
      </c>
      <c r="D2791" t="str">
        <f>IFERROR(UPPER(TRIM(ESITI_QUESTIONARI!U2791)),"")</f>
        <v/>
      </c>
      <c r="E2791" t="str">
        <f>IFERROR(UPPER(TRIM(ESITI_QUESTIONARI!Y2791)),"")</f>
        <v/>
      </c>
      <c r="F2791" t="str">
        <f>IFERROR(UPPER(TRIM(ESITI_QUESTIONARI!AE2791)),"")</f>
        <v/>
      </c>
      <c r="G2791" t="str">
        <f>IFERROR(UPPER(TRIM(ESITI_QUESTIONARI!AI2791)),"")</f>
        <v/>
      </c>
      <c r="H2791" s="8" t="str">
        <f>IF(C2791="","",IF(ISERROR(AVERAGE(ESITI_QUESTIONARI!N2791:T2791,ESITI_QUESTIONARI!V2791:X2791,ESITI_QUESTIONARI!Z2791:AD2791,ESITI_QUESTIONARI!AF2791:AH2791,ESITI_QUESTIONARI!AJ2791:AL2791,ESITI_QUESTIONARI!AN2791,ESITI_QUESTIONARI!AQ2791)),"NON RISPONDE",AVERAGE(ESITI_QUESTIONARI!N2791:T2791,ESITI_QUESTIONARI!V2791:X2791,ESITI_QUESTIONARI!Z2791:AD2791,ESITI_QUESTIONARI!AF2791:AH2791,ESITI_QUESTIONARI!AJ2791:AL2791,ESITI_QUESTIONARI!AN2791,ESITI_QUESTIONARI!AQ2791)))</f>
        <v/>
      </c>
    </row>
    <row r="2792" spans="1:8">
      <c r="A2792" t="str">
        <f>IF(ESITI_QUESTIONARI!A2792="","",TRIM(ESITI_QUESTIONARI!A2792))</f>
        <v/>
      </c>
      <c r="B2792" t="str">
        <f t="shared" si="44"/>
        <v/>
      </c>
      <c r="C2792" t="str">
        <f>IF(ESITI_QUESTIONARI!C2792="","",TRIM(ESITI_QUESTIONARI!C2792))</f>
        <v/>
      </c>
      <c r="D2792" t="str">
        <f>IFERROR(UPPER(TRIM(ESITI_QUESTIONARI!U2792)),"")</f>
        <v/>
      </c>
      <c r="E2792" t="str">
        <f>IFERROR(UPPER(TRIM(ESITI_QUESTIONARI!Y2792)),"")</f>
        <v/>
      </c>
      <c r="F2792" t="str">
        <f>IFERROR(UPPER(TRIM(ESITI_QUESTIONARI!AE2792)),"")</f>
        <v/>
      </c>
      <c r="G2792" t="str">
        <f>IFERROR(UPPER(TRIM(ESITI_QUESTIONARI!AI2792)),"")</f>
        <v/>
      </c>
      <c r="H2792" s="8" t="str">
        <f>IF(C2792="","",IF(ISERROR(AVERAGE(ESITI_QUESTIONARI!N2792:T2792,ESITI_QUESTIONARI!V2792:X2792,ESITI_QUESTIONARI!Z2792:AD2792,ESITI_QUESTIONARI!AF2792:AH2792,ESITI_QUESTIONARI!AJ2792:AL2792,ESITI_QUESTIONARI!AN2792,ESITI_QUESTIONARI!AQ2792)),"NON RISPONDE",AVERAGE(ESITI_QUESTIONARI!N2792:T2792,ESITI_QUESTIONARI!V2792:X2792,ESITI_QUESTIONARI!Z2792:AD2792,ESITI_QUESTIONARI!AF2792:AH2792,ESITI_QUESTIONARI!AJ2792:AL2792,ESITI_QUESTIONARI!AN2792,ESITI_QUESTIONARI!AQ2792)))</f>
        <v/>
      </c>
    </row>
    <row r="2793" spans="1:8">
      <c r="A2793" t="str">
        <f>IF(ESITI_QUESTIONARI!A2793="","",TRIM(ESITI_QUESTIONARI!A2793))</f>
        <v/>
      </c>
      <c r="B2793" t="str">
        <f t="shared" si="44"/>
        <v/>
      </c>
      <c r="C2793" t="str">
        <f>IF(ESITI_QUESTIONARI!C2793="","",TRIM(ESITI_QUESTIONARI!C2793))</f>
        <v/>
      </c>
      <c r="D2793" t="str">
        <f>IFERROR(UPPER(TRIM(ESITI_QUESTIONARI!U2793)),"")</f>
        <v/>
      </c>
      <c r="E2793" t="str">
        <f>IFERROR(UPPER(TRIM(ESITI_QUESTIONARI!Y2793)),"")</f>
        <v/>
      </c>
      <c r="F2793" t="str">
        <f>IFERROR(UPPER(TRIM(ESITI_QUESTIONARI!AE2793)),"")</f>
        <v/>
      </c>
      <c r="G2793" t="str">
        <f>IFERROR(UPPER(TRIM(ESITI_QUESTIONARI!AI2793)),"")</f>
        <v/>
      </c>
      <c r="H2793" s="8" t="str">
        <f>IF(C2793="","",IF(ISERROR(AVERAGE(ESITI_QUESTIONARI!N2793:T2793,ESITI_QUESTIONARI!V2793:X2793,ESITI_QUESTIONARI!Z2793:AD2793,ESITI_QUESTIONARI!AF2793:AH2793,ESITI_QUESTIONARI!AJ2793:AL2793,ESITI_QUESTIONARI!AN2793,ESITI_QUESTIONARI!AQ2793)),"NON RISPONDE",AVERAGE(ESITI_QUESTIONARI!N2793:T2793,ESITI_QUESTIONARI!V2793:X2793,ESITI_QUESTIONARI!Z2793:AD2793,ESITI_QUESTIONARI!AF2793:AH2793,ESITI_QUESTIONARI!AJ2793:AL2793,ESITI_QUESTIONARI!AN2793,ESITI_QUESTIONARI!AQ2793)))</f>
        <v/>
      </c>
    </row>
    <row r="2794" spans="1:8">
      <c r="A2794" t="str">
        <f>IF(ESITI_QUESTIONARI!A2794="","",TRIM(ESITI_QUESTIONARI!A2794))</f>
        <v/>
      </c>
      <c r="B2794" t="str">
        <f t="shared" si="44"/>
        <v/>
      </c>
      <c r="C2794" t="str">
        <f>IF(ESITI_QUESTIONARI!C2794="","",TRIM(ESITI_QUESTIONARI!C2794))</f>
        <v/>
      </c>
      <c r="D2794" t="str">
        <f>IFERROR(UPPER(TRIM(ESITI_QUESTIONARI!U2794)),"")</f>
        <v/>
      </c>
      <c r="E2794" t="str">
        <f>IFERROR(UPPER(TRIM(ESITI_QUESTIONARI!Y2794)),"")</f>
        <v/>
      </c>
      <c r="F2794" t="str">
        <f>IFERROR(UPPER(TRIM(ESITI_QUESTIONARI!AE2794)),"")</f>
        <v/>
      </c>
      <c r="G2794" t="str">
        <f>IFERROR(UPPER(TRIM(ESITI_QUESTIONARI!AI2794)),"")</f>
        <v/>
      </c>
      <c r="H2794" s="8" t="str">
        <f>IF(C2794="","",IF(ISERROR(AVERAGE(ESITI_QUESTIONARI!N2794:T2794,ESITI_QUESTIONARI!V2794:X2794,ESITI_QUESTIONARI!Z2794:AD2794,ESITI_QUESTIONARI!AF2794:AH2794,ESITI_QUESTIONARI!AJ2794:AL2794,ESITI_QUESTIONARI!AN2794,ESITI_QUESTIONARI!AQ2794)),"NON RISPONDE",AVERAGE(ESITI_QUESTIONARI!N2794:T2794,ESITI_QUESTIONARI!V2794:X2794,ESITI_QUESTIONARI!Z2794:AD2794,ESITI_QUESTIONARI!AF2794:AH2794,ESITI_QUESTIONARI!AJ2794:AL2794,ESITI_QUESTIONARI!AN2794,ESITI_QUESTIONARI!AQ2794)))</f>
        <v/>
      </c>
    </row>
    <row r="2795" spans="1:8">
      <c r="A2795" t="str">
        <f>IF(ESITI_QUESTIONARI!A2795="","",TRIM(ESITI_QUESTIONARI!A2795))</f>
        <v/>
      </c>
      <c r="B2795" t="str">
        <f t="shared" si="44"/>
        <v/>
      </c>
      <c r="C2795" t="str">
        <f>IF(ESITI_QUESTIONARI!C2795="","",TRIM(ESITI_QUESTIONARI!C2795))</f>
        <v/>
      </c>
      <c r="D2795" t="str">
        <f>IFERROR(UPPER(TRIM(ESITI_QUESTIONARI!U2795)),"")</f>
        <v/>
      </c>
      <c r="E2795" t="str">
        <f>IFERROR(UPPER(TRIM(ESITI_QUESTIONARI!Y2795)),"")</f>
        <v/>
      </c>
      <c r="F2795" t="str">
        <f>IFERROR(UPPER(TRIM(ESITI_QUESTIONARI!AE2795)),"")</f>
        <v/>
      </c>
      <c r="G2795" t="str">
        <f>IFERROR(UPPER(TRIM(ESITI_QUESTIONARI!AI2795)),"")</f>
        <v/>
      </c>
      <c r="H2795" s="8" t="str">
        <f>IF(C2795="","",IF(ISERROR(AVERAGE(ESITI_QUESTIONARI!N2795:T2795,ESITI_QUESTIONARI!V2795:X2795,ESITI_QUESTIONARI!Z2795:AD2795,ESITI_QUESTIONARI!AF2795:AH2795,ESITI_QUESTIONARI!AJ2795:AL2795,ESITI_QUESTIONARI!AN2795,ESITI_QUESTIONARI!AQ2795)),"NON RISPONDE",AVERAGE(ESITI_QUESTIONARI!N2795:T2795,ESITI_QUESTIONARI!V2795:X2795,ESITI_QUESTIONARI!Z2795:AD2795,ESITI_QUESTIONARI!AF2795:AH2795,ESITI_QUESTIONARI!AJ2795:AL2795,ESITI_QUESTIONARI!AN2795,ESITI_QUESTIONARI!AQ2795)))</f>
        <v/>
      </c>
    </row>
    <row r="2796" spans="1:8">
      <c r="A2796" t="str">
        <f>IF(ESITI_QUESTIONARI!A2796="","",TRIM(ESITI_QUESTIONARI!A2796))</f>
        <v/>
      </c>
      <c r="B2796" t="str">
        <f t="shared" si="44"/>
        <v/>
      </c>
      <c r="C2796" t="str">
        <f>IF(ESITI_QUESTIONARI!C2796="","",TRIM(ESITI_QUESTIONARI!C2796))</f>
        <v/>
      </c>
      <c r="D2796" t="str">
        <f>IFERROR(UPPER(TRIM(ESITI_QUESTIONARI!U2796)),"")</f>
        <v/>
      </c>
      <c r="E2796" t="str">
        <f>IFERROR(UPPER(TRIM(ESITI_QUESTIONARI!Y2796)),"")</f>
        <v/>
      </c>
      <c r="F2796" t="str">
        <f>IFERROR(UPPER(TRIM(ESITI_QUESTIONARI!AE2796)),"")</f>
        <v/>
      </c>
      <c r="G2796" t="str">
        <f>IFERROR(UPPER(TRIM(ESITI_QUESTIONARI!AI2796)),"")</f>
        <v/>
      </c>
      <c r="H2796" s="8" t="str">
        <f>IF(C2796="","",IF(ISERROR(AVERAGE(ESITI_QUESTIONARI!N2796:T2796,ESITI_QUESTIONARI!V2796:X2796,ESITI_QUESTIONARI!Z2796:AD2796,ESITI_QUESTIONARI!AF2796:AH2796,ESITI_QUESTIONARI!AJ2796:AL2796,ESITI_QUESTIONARI!AN2796,ESITI_QUESTIONARI!AQ2796)),"NON RISPONDE",AVERAGE(ESITI_QUESTIONARI!N2796:T2796,ESITI_QUESTIONARI!V2796:X2796,ESITI_QUESTIONARI!Z2796:AD2796,ESITI_QUESTIONARI!AF2796:AH2796,ESITI_QUESTIONARI!AJ2796:AL2796,ESITI_QUESTIONARI!AN2796,ESITI_QUESTIONARI!AQ2796)))</f>
        <v/>
      </c>
    </row>
    <row r="2797" spans="1:8">
      <c r="A2797" t="str">
        <f>IF(ESITI_QUESTIONARI!A2797="","",TRIM(ESITI_QUESTIONARI!A2797))</f>
        <v/>
      </c>
      <c r="B2797" t="str">
        <f t="shared" si="44"/>
        <v/>
      </c>
      <c r="C2797" t="str">
        <f>IF(ESITI_QUESTIONARI!C2797="","",TRIM(ESITI_QUESTIONARI!C2797))</f>
        <v/>
      </c>
      <c r="D2797" t="str">
        <f>IFERROR(UPPER(TRIM(ESITI_QUESTIONARI!U2797)),"")</f>
        <v/>
      </c>
      <c r="E2797" t="str">
        <f>IFERROR(UPPER(TRIM(ESITI_QUESTIONARI!Y2797)),"")</f>
        <v/>
      </c>
      <c r="F2797" t="str">
        <f>IFERROR(UPPER(TRIM(ESITI_QUESTIONARI!AE2797)),"")</f>
        <v/>
      </c>
      <c r="G2797" t="str">
        <f>IFERROR(UPPER(TRIM(ESITI_QUESTIONARI!AI2797)),"")</f>
        <v/>
      </c>
      <c r="H2797" s="8" t="str">
        <f>IF(C2797="","",IF(ISERROR(AVERAGE(ESITI_QUESTIONARI!N2797:T2797,ESITI_QUESTIONARI!V2797:X2797,ESITI_QUESTIONARI!Z2797:AD2797,ESITI_QUESTIONARI!AF2797:AH2797,ESITI_QUESTIONARI!AJ2797:AL2797,ESITI_QUESTIONARI!AN2797,ESITI_QUESTIONARI!AQ2797)),"NON RISPONDE",AVERAGE(ESITI_QUESTIONARI!N2797:T2797,ESITI_QUESTIONARI!V2797:X2797,ESITI_QUESTIONARI!Z2797:AD2797,ESITI_QUESTIONARI!AF2797:AH2797,ESITI_QUESTIONARI!AJ2797:AL2797,ESITI_QUESTIONARI!AN2797,ESITI_QUESTIONARI!AQ2797)))</f>
        <v/>
      </c>
    </row>
    <row r="2798" spans="1:8">
      <c r="A2798" t="str">
        <f>IF(ESITI_QUESTIONARI!A2798="","",TRIM(ESITI_QUESTIONARI!A2798))</f>
        <v/>
      </c>
      <c r="B2798" t="str">
        <f t="shared" si="44"/>
        <v/>
      </c>
      <c r="C2798" t="str">
        <f>IF(ESITI_QUESTIONARI!C2798="","",TRIM(ESITI_QUESTIONARI!C2798))</f>
        <v/>
      </c>
      <c r="D2798" t="str">
        <f>IFERROR(UPPER(TRIM(ESITI_QUESTIONARI!U2798)),"")</f>
        <v/>
      </c>
      <c r="E2798" t="str">
        <f>IFERROR(UPPER(TRIM(ESITI_QUESTIONARI!Y2798)),"")</f>
        <v/>
      </c>
      <c r="F2798" t="str">
        <f>IFERROR(UPPER(TRIM(ESITI_QUESTIONARI!AE2798)),"")</f>
        <v/>
      </c>
      <c r="G2798" t="str">
        <f>IFERROR(UPPER(TRIM(ESITI_QUESTIONARI!AI2798)),"")</f>
        <v/>
      </c>
      <c r="H2798" s="8" t="str">
        <f>IF(C2798="","",IF(ISERROR(AVERAGE(ESITI_QUESTIONARI!N2798:T2798,ESITI_QUESTIONARI!V2798:X2798,ESITI_QUESTIONARI!Z2798:AD2798,ESITI_QUESTIONARI!AF2798:AH2798,ESITI_QUESTIONARI!AJ2798:AL2798,ESITI_QUESTIONARI!AN2798,ESITI_QUESTIONARI!AQ2798)),"NON RISPONDE",AVERAGE(ESITI_QUESTIONARI!N2798:T2798,ESITI_QUESTIONARI!V2798:X2798,ESITI_QUESTIONARI!Z2798:AD2798,ESITI_QUESTIONARI!AF2798:AH2798,ESITI_QUESTIONARI!AJ2798:AL2798,ESITI_QUESTIONARI!AN2798,ESITI_QUESTIONARI!AQ2798)))</f>
        <v/>
      </c>
    </row>
    <row r="2799" spans="1:8">
      <c r="A2799" t="str">
        <f>IF(ESITI_QUESTIONARI!A2799="","",TRIM(ESITI_QUESTIONARI!A2799))</f>
        <v/>
      </c>
      <c r="B2799" t="str">
        <f t="shared" si="44"/>
        <v/>
      </c>
      <c r="C2799" t="str">
        <f>IF(ESITI_QUESTIONARI!C2799="","",TRIM(ESITI_QUESTIONARI!C2799))</f>
        <v/>
      </c>
      <c r="D2799" t="str">
        <f>IFERROR(UPPER(TRIM(ESITI_QUESTIONARI!U2799)),"")</f>
        <v/>
      </c>
      <c r="E2799" t="str">
        <f>IFERROR(UPPER(TRIM(ESITI_QUESTIONARI!Y2799)),"")</f>
        <v/>
      </c>
      <c r="F2799" t="str">
        <f>IFERROR(UPPER(TRIM(ESITI_QUESTIONARI!AE2799)),"")</f>
        <v/>
      </c>
      <c r="G2799" t="str">
        <f>IFERROR(UPPER(TRIM(ESITI_QUESTIONARI!AI2799)),"")</f>
        <v/>
      </c>
      <c r="H2799" s="8" t="str">
        <f>IF(C2799="","",IF(ISERROR(AVERAGE(ESITI_QUESTIONARI!N2799:T2799,ESITI_QUESTIONARI!V2799:X2799,ESITI_QUESTIONARI!Z2799:AD2799,ESITI_QUESTIONARI!AF2799:AH2799,ESITI_QUESTIONARI!AJ2799:AL2799,ESITI_QUESTIONARI!AN2799,ESITI_QUESTIONARI!AQ2799)),"NON RISPONDE",AVERAGE(ESITI_QUESTIONARI!N2799:T2799,ESITI_QUESTIONARI!V2799:X2799,ESITI_QUESTIONARI!Z2799:AD2799,ESITI_QUESTIONARI!AF2799:AH2799,ESITI_QUESTIONARI!AJ2799:AL2799,ESITI_QUESTIONARI!AN2799,ESITI_QUESTIONARI!AQ2799)))</f>
        <v/>
      </c>
    </row>
    <row r="2800" spans="1:8">
      <c r="A2800" t="str">
        <f>IF(ESITI_QUESTIONARI!A2800="","",TRIM(ESITI_QUESTIONARI!A2800))</f>
        <v/>
      </c>
      <c r="B2800" t="str">
        <f t="shared" si="44"/>
        <v/>
      </c>
      <c r="C2800" t="str">
        <f>IF(ESITI_QUESTIONARI!C2800="","",TRIM(ESITI_QUESTIONARI!C2800))</f>
        <v/>
      </c>
      <c r="D2800" t="str">
        <f>IFERROR(UPPER(TRIM(ESITI_QUESTIONARI!U2800)),"")</f>
        <v/>
      </c>
      <c r="E2800" t="str">
        <f>IFERROR(UPPER(TRIM(ESITI_QUESTIONARI!Y2800)),"")</f>
        <v/>
      </c>
      <c r="F2800" t="str">
        <f>IFERROR(UPPER(TRIM(ESITI_QUESTIONARI!AE2800)),"")</f>
        <v/>
      </c>
      <c r="G2800" t="str">
        <f>IFERROR(UPPER(TRIM(ESITI_QUESTIONARI!AI2800)),"")</f>
        <v/>
      </c>
      <c r="H2800" s="8" t="str">
        <f>IF(C2800="","",IF(ISERROR(AVERAGE(ESITI_QUESTIONARI!N2800:T2800,ESITI_QUESTIONARI!V2800:X2800,ESITI_QUESTIONARI!Z2800:AD2800,ESITI_QUESTIONARI!AF2800:AH2800,ESITI_QUESTIONARI!AJ2800:AL2800,ESITI_QUESTIONARI!AN2800,ESITI_QUESTIONARI!AQ2800)),"NON RISPONDE",AVERAGE(ESITI_QUESTIONARI!N2800:T2800,ESITI_QUESTIONARI!V2800:X2800,ESITI_QUESTIONARI!Z2800:AD2800,ESITI_QUESTIONARI!AF2800:AH2800,ESITI_QUESTIONARI!AJ2800:AL2800,ESITI_QUESTIONARI!AN2800,ESITI_QUESTIONARI!AQ2800)))</f>
        <v/>
      </c>
    </row>
    <row r="2801" spans="1:8">
      <c r="A2801" t="str">
        <f>IF(ESITI_QUESTIONARI!A2801="","",TRIM(ESITI_QUESTIONARI!A2801))</f>
        <v/>
      </c>
      <c r="B2801" t="str">
        <f t="shared" si="44"/>
        <v/>
      </c>
      <c r="C2801" t="str">
        <f>IF(ESITI_QUESTIONARI!C2801="","",TRIM(ESITI_QUESTIONARI!C2801))</f>
        <v/>
      </c>
      <c r="D2801" t="str">
        <f>IFERROR(UPPER(TRIM(ESITI_QUESTIONARI!U2801)),"")</f>
        <v/>
      </c>
      <c r="E2801" t="str">
        <f>IFERROR(UPPER(TRIM(ESITI_QUESTIONARI!Y2801)),"")</f>
        <v/>
      </c>
      <c r="F2801" t="str">
        <f>IFERROR(UPPER(TRIM(ESITI_QUESTIONARI!AE2801)),"")</f>
        <v/>
      </c>
      <c r="G2801" t="str">
        <f>IFERROR(UPPER(TRIM(ESITI_QUESTIONARI!AI2801)),"")</f>
        <v/>
      </c>
      <c r="H2801" s="8" t="str">
        <f>IF(C2801="","",IF(ISERROR(AVERAGE(ESITI_QUESTIONARI!N2801:T2801,ESITI_QUESTIONARI!V2801:X2801,ESITI_QUESTIONARI!Z2801:AD2801,ESITI_QUESTIONARI!AF2801:AH2801,ESITI_QUESTIONARI!AJ2801:AL2801,ESITI_QUESTIONARI!AN2801,ESITI_QUESTIONARI!AQ2801)),"NON RISPONDE",AVERAGE(ESITI_QUESTIONARI!N2801:T2801,ESITI_QUESTIONARI!V2801:X2801,ESITI_QUESTIONARI!Z2801:AD2801,ESITI_QUESTIONARI!AF2801:AH2801,ESITI_QUESTIONARI!AJ2801:AL2801,ESITI_QUESTIONARI!AN2801,ESITI_QUESTIONARI!AQ2801)))</f>
        <v/>
      </c>
    </row>
    <row r="2802" spans="1:8">
      <c r="A2802" t="str">
        <f>IF(ESITI_QUESTIONARI!A2802="","",TRIM(ESITI_QUESTIONARI!A2802))</f>
        <v/>
      </c>
      <c r="B2802" t="str">
        <f t="shared" si="44"/>
        <v/>
      </c>
      <c r="C2802" t="str">
        <f>IF(ESITI_QUESTIONARI!C2802="","",TRIM(ESITI_QUESTIONARI!C2802))</f>
        <v/>
      </c>
      <c r="D2802" t="str">
        <f>IFERROR(UPPER(TRIM(ESITI_QUESTIONARI!U2802)),"")</f>
        <v/>
      </c>
      <c r="E2802" t="str">
        <f>IFERROR(UPPER(TRIM(ESITI_QUESTIONARI!Y2802)),"")</f>
        <v/>
      </c>
      <c r="F2802" t="str">
        <f>IFERROR(UPPER(TRIM(ESITI_QUESTIONARI!AE2802)),"")</f>
        <v/>
      </c>
      <c r="G2802" t="str">
        <f>IFERROR(UPPER(TRIM(ESITI_QUESTIONARI!AI2802)),"")</f>
        <v/>
      </c>
      <c r="H2802" s="8" t="str">
        <f>IF(C2802="","",IF(ISERROR(AVERAGE(ESITI_QUESTIONARI!N2802:T2802,ESITI_QUESTIONARI!V2802:X2802,ESITI_QUESTIONARI!Z2802:AD2802,ESITI_QUESTIONARI!AF2802:AH2802,ESITI_QUESTIONARI!AJ2802:AL2802,ESITI_QUESTIONARI!AN2802,ESITI_QUESTIONARI!AQ2802)),"NON RISPONDE",AVERAGE(ESITI_QUESTIONARI!N2802:T2802,ESITI_QUESTIONARI!V2802:X2802,ESITI_QUESTIONARI!Z2802:AD2802,ESITI_QUESTIONARI!AF2802:AH2802,ESITI_QUESTIONARI!AJ2802:AL2802,ESITI_QUESTIONARI!AN2802,ESITI_QUESTIONARI!AQ2802)))</f>
        <v/>
      </c>
    </row>
    <row r="2803" spans="1:8">
      <c r="A2803" t="str">
        <f>IF(ESITI_QUESTIONARI!A2803="","",TRIM(ESITI_QUESTIONARI!A2803))</f>
        <v/>
      </c>
      <c r="B2803" t="str">
        <f t="shared" si="44"/>
        <v/>
      </c>
      <c r="C2803" t="str">
        <f>IF(ESITI_QUESTIONARI!C2803="","",TRIM(ESITI_QUESTIONARI!C2803))</f>
        <v/>
      </c>
      <c r="D2803" t="str">
        <f>IFERROR(UPPER(TRIM(ESITI_QUESTIONARI!U2803)),"")</f>
        <v/>
      </c>
      <c r="E2803" t="str">
        <f>IFERROR(UPPER(TRIM(ESITI_QUESTIONARI!Y2803)),"")</f>
        <v/>
      </c>
      <c r="F2803" t="str">
        <f>IFERROR(UPPER(TRIM(ESITI_QUESTIONARI!AE2803)),"")</f>
        <v/>
      </c>
      <c r="G2803" t="str">
        <f>IFERROR(UPPER(TRIM(ESITI_QUESTIONARI!AI2803)),"")</f>
        <v/>
      </c>
      <c r="H2803" s="8" t="str">
        <f>IF(C2803="","",IF(ISERROR(AVERAGE(ESITI_QUESTIONARI!N2803:T2803,ESITI_QUESTIONARI!V2803:X2803,ESITI_QUESTIONARI!Z2803:AD2803,ESITI_QUESTIONARI!AF2803:AH2803,ESITI_QUESTIONARI!AJ2803:AL2803,ESITI_QUESTIONARI!AN2803,ESITI_QUESTIONARI!AQ2803)),"NON RISPONDE",AVERAGE(ESITI_QUESTIONARI!N2803:T2803,ESITI_QUESTIONARI!V2803:X2803,ESITI_QUESTIONARI!Z2803:AD2803,ESITI_QUESTIONARI!AF2803:AH2803,ESITI_QUESTIONARI!AJ2803:AL2803,ESITI_QUESTIONARI!AN2803,ESITI_QUESTIONARI!AQ2803)))</f>
        <v/>
      </c>
    </row>
    <row r="2804" spans="1:8">
      <c r="A2804" t="str">
        <f>IF(ESITI_QUESTIONARI!A2804="","",TRIM(ESITI_QUESTIONARI!A2804))</f>
        <v/>
      </c>
      <c r="B2804" t="str">
        <f t="shared" si="44"/>
        <v/>
      </c>
      <c r="C2804" t="str">
        <f>IF(ESITI_QUESTIONARI!C2804="","",TRIM(ESITI_QUESTIONARI!C2804))</f>
        <v/>
      </c>
      <c r="D2804" t="str">
        <f>IFERROR(UPPER(TRIM(ESITI_QUESTIONARI!U2804)),"")</f>
        <v/>
      </c>
      <c r="E2804" t="str">
        <f>IFERROR(UPPER(TRIM(ESITI_QUESTIONARI!Y2804)),"")</f>
        <v/>
      </c>
      <c r="F2804" t="str">
        <f>IFERROR(UPPER(TRIM(ESITI_QUESTIONARI!AE2804)),"")</f>
        <v/>
      </c>
      <c r="G2804" t="str">
        <f>IFERROR(UPPER(TRIM(ESITI_QUESTIONARI!AI2804)),"")</f>
        <v/>
      </c>
      <c r="H2804" s="8" t="str">
        <f>IF(C2804="","",IF(ISERROR(AVERAGE(ESITI_QUESTIONARI!N2804:T2804,ESITI_QUESTIONARI!V2804:X2804,ESITI_QUESTIONARI!Z2804:AD2804,ESITI_QUESTIONARI!AF2804:AH2804,ESITI_QUESTIONARI!AJ2804:AL2804,ESITI_QUESTIONARI!AN2804,ESITI_QUESTIONARI!AQ2804)),"NON RISPONDE",AVERAGE(ESITI_QUESTIONARI!N2804:T2804,ESITI_QUESTIONARI!V2804:X2804,ESITI_QUESTIONARI!Z2804:AD2804,ESITI_QUESTIONARI!AF2804:AH2804,ESITI_QUESTIONARI!AJ2804:AL2804,ESITI_QUESTIONARI!AN2804,ESITI_QUESTIONARI!AQ2804)))</f>
        <v/>
      </c>
    </row>
    <row r="2805" spans="1:8">
      <c r="A2805" t="str">
        <f>IF(ESITI_QUESTIONARI!A2805="","",TRIM(ESITI_QUESTIONARI!A2805))</f>
        <v/>
      </c>
      <c r="B2805" t="str">
        <f t="shared" si="44"/>
        <v/>
      </c>
      <c r="C2805" t="str">
        <f>IF(ESITI_QUESTIONARI!C2805="","",TRIM(ESITI_QUESTIONARI!C2805))</f>
        <v/>
      </c>
      <c r="D2805" t="str">
        <f>IFERROR(UPPER(TRIM(ESITI_QUESTIONARI!U2805)),"")</f>
        <v/>
      </c>
      <c r="E2805" t="str">
        <f>IFERROR(UPPER(TRIM(ESITI_QUESTIONARI!Y2805)),"")</f>
        <v/>
      </c>
      <c r="F2805" t="str">
        <f>IFERROR(UPPER(TRIM(ESITI_QUESTIONARI!AE2805)),"")</f>
        <v/>
      </c>
      <c r="G2805" t="str">
        <f>IFERROR(UPPER(TRIM(ESITI_QUESTIONARI!AI2805)),"")</f>
        <v/>
      </c>
      <c r="H2805" s="8" t="str">
        <f>IF(C2805="","",IF(ISERROR(AVERAGE(ESITI_QUESTIONARI!N2805:T2805,ESITI_QUESTIONARI!V2805:X2805,ESITI_QUESTIONARI!Z2805:AD2805,ESITI_QUESTIONARI!AF2805:AH2805,ESITI_QUESTIONARI!AJ2805:AL2805,ESITI_QUESTIONARI!AN2805,ESITI_QUESTIONARI!AQ2805)),"NON RISPONDE",AVERAGE(ESITI_QUESTIONARI!N2805:T2805,ESITI_QUESTIONARI!V2805:X2805,ESITI_QUESTIONARI!Z2805:AD2805,ESITI_QUESTIONARI!AF2805:AH2805,ESITI_QUESTIONARI!AJ2805:AL2805,ESITI_QUESTIONARI!AN2805,ESITI_QUESTIONARI!AQ2805)))</f>
        <v/>
      </c>
    </row>
    <row r="2806" spans="1:8">
      <c r="A2806" t="str">
        <f>IF(ESITI_QUESTIONARI!A2806="","",TRIM(ESITI_QUESTIONARI!A2806))</f>
        <v/>
      </c>
      <c r="B2806" t="str">
        <f t="shared" si="44"/>
        <v/>
      </c>
      <c r="C2806" t="str">
        <f>IF(ESITI_QUESTIONARI!C2806="","",TRIM(ESITI_QUESTIONARI!C2806))</f>
        <v/>
      </c>
      <c r="D2806" t="str">
        <f>IFERROR(UPPER(TRIM(ESITI_QUESTIONARI!U2806)),"")</f>
        <v/>
      </c>
      <c r="E2806" t="str">
        <f>IFERROR(UPPER(TRIM(ESITI_QUESTIONARI!Y2806)),"")</f>
        <v/>
      </c>
      <c r="F2806" t="str">
        <f>IFERROR(UPPER(TRIM(ESITI_QUESTIONARI!AE2806)),"")</f>
        <v/>
      </c>
      <c r="G2806" t="str">
        <f>IFERROR(UPPER(TRIM(ESITI_QUESTIONARI!AI2806)),"")</f>
        <v/>
      </c>
      <c r="H2806" s="8" t="str">
        <f>IF(C2806="","",IF(ISERROR(AVERAGE(ESITI_QUESTIONARI!N2806:T2806,ESITI_QUESTIONARI!V2806:X2806,ESITI_QUESTIONARI!Z2806:AD2806,ESITI_QUESTIONARI!AF2806:AH2806,ESITI_QUESTIONARI!AJ2806:AL2806,ESITI_QUESTIONARI!AN2806,ESITI_QUESTIONARI!AQ2806)),"NON RISPONDE",AVERAGE(ESITI_QUESTIONARI!N2806:T2806,ESITI_QUESTIONARI!V2806:X2806,ESITI_QUESTIONARI!Z2806:AD2806,ESITI_QUESTIONARI!AF2806:AH2806,ESITI_QUESTIONARI!AJ2806:AL2806,ESITI_QUESTIONARI!AN2806,ESITI_QUESTIONARI!AQ2806)))</f>
        <v/>
      </c>
    </row>
    <row r="2807" spans="1:8">
      <c r="A2807" t="str">
        <f>IF(ESITI_QUESTIONARI!A2807="","",TRIM(ESITI_QUESTIONARI!A2807))</f>
        <v/>
      </c>
      <c r="B2807" t="str">
        <f t="shared" si="44"/>
        <v/>
      </c>
      <c r="C2807" t="str">
        <f>IF(ESITI_QUESTIONARI!C2807="","",TRIM(ESITI_QUESTIONARI!C2807))</f>
        <v/>
      </c>
      <c r="D2807" t="str">
        <f>IFERROR(UPPER(TRIM(ESITI_QUESTIONARI!U2807)),"")</f>
        <v/>
      </c>
      <c r="E2807" t="str">
        <f>IFERROR(UPPER(TRIM(ESITI_QUESTIONARI!Y2807)),"")</f>
        <v/>
      </c>
      <c r="F2807" t="str">
        <f>IFERROR(UPPER(TRIM(ESITI_QUESTIONARI!AE2807)),"")</f>
        <v/>
      </c>
      <c r="G2807" t="str">
        <f>IFERROR(UPPER(TRIM(ESITI_QUESTIONARI!AI2807)),"")</f>
        <v/>
      </c>
      <c r="H2807" s="8" t="str">
        <f>IF(C2807="","",IF(ISERROR(AVERAGE(ESITI_QUESTIONARI!N2807:T2807,ESITI_QUESTIONARI!V2807:X2807,ESITI_QUESTIONARI!Z2807:AD2807,ESITI_QUESTIONARI!AF2807:AH2807,ESITI_QUESTIONARI!AJ2807:AL2807,ESITI_QUESTIONARI!AN2807,ESITI_QUESTIONARI!AQ2807)),"NON RISPONDE",AVERAGE(ESITI_QUESTIONARI!N2807:T2807,ESITI_QUESTIONARI!V2807:X2807,ESITI_QUESTIONARI!Z2807:AD2807,ESITI_QUESTIONARI!AF2807:AH2807,ESITI_QUESTIONARI!AJ2807:AL2807,ESITI_QUESTIONARI!AN2807,ESITI_QUESTIONARI!AQ2807)))</f>
        <v/>
      </c>
    </row>
    <row r="2808" spans="1:8">
      <c r="A2808" t="str">
        <f>IF(ESITI_QUESTIONARI!A2808="","",TRIM(ESITI_QUESTIONARI!A2808))</f>
        <v/>
      </c>
      <c r="B2808" t="str">
        <f t="shared" si="44"/>
        <v/>
      </c>
      <c r="C2808" t="str">
        <f>IF(ESITI_QUESTIONARI!C2808="","",TRIM(ESITI_QUESTIONARI!C2808))</f>
        <v/>
      </c>
      <c r="D2808" t="str">
        <f>IFERROR(UPPER(TRIM(ESITI_QUESTIONARI!U2808)),"")</f>
        <v/>
      </c>
      <c r="E2808" t="str">
        <f>IFERROR(UPPER(TRIM(ESITI_QUESTIONARI!Y2808)),"")</f>
        <v/>
      </c>
      <c r="F2808" t="str">
        <f>IFERROR(UPPER(TRIM(ESITI_QUESTIONARI!AE2808)),"")</f>
        <v/>
      </c>
      <c r="G2808" t="str">
        <f>IFERROR(UPPER(TRIM(ESITI_QUESTIONARI!AI2808)),"")</f>
        <v/>
      </c>
      <c r="H2808" s="8" t="str">
        <f>IF(C2808="","",IF(ISERROR(AVERAGE(ESITI_QUESTIONARI!N2808:T2808,ESITI_QUESTIONARI!V2808:X2808,ESITI_QUESTIONARI!Z2808:AD2808,ESITI_QUESTIONARI!AF2808:AH2808,ESITI_QUESTIONARI!AJ2808:AL2808,ESITI_QUESTIONARI!AN2808,ESITI_QUESTIONARI!AQ2808)),"NON RISPONDE",AVERAGE(ESITI_QUESTIONARI!N2808:T2808,ESITI_QUESTIONARI!V2808:X2808,ESITI_QUESTIONARI!Z2808:AD2808,ESITI_QUESTIONARI!AF2808:AH2808,ESITI_QUESTIONARI!AJ2808:AL2808,ESITI_QUESTIONARI!AN2808,ESITI_QUESTIONARI!AQ2808)))</f>
        <v/>
      </c>
    </row>
    <row r="2809" spans="1:8">
      <c r="A2809" t="str">
        <f>IF(ESITI_QUESTIONARI!A2809="","",TRIM(ESITI_QUESTIONARI!A2809))</f>
        <v/>
      </c>
      <c r="B2809" t="str">
        <f t="shared" si="44"/>
        <v/>
      </c>
      <c r="C2809" t="str">
        <f>IF(ESITI_QUESTIONARI!C2809="","",TRIM(ESITI_QUESTIONARI!C2809))</f>
        <v/>
      </c>
      <c r="D2809" t="str">
        <f>IFERROR(UPPER(TRIM(ESITI_QUESTIONARI!U2809)),"")</f>
        <v/>
      </c>
      <c r="E2809" t="str">
        <f>IFERROR(UPPER(TRIM(ESITI_QUESTIONARI!Y2809)),"")</f>
        <v/>
      </c>
      <c r="F2809" t="str">
        <f>IFERROR(UPPER(TRIM(ESITI_QUESTIONARI!AE2809)),"")</f>
        <v/>
      </c>
      <c r="G2809" t="str">
        <f>IFERROR(UPPER(TRIM(ESITI_QUESTIONARI!AI2809)),"")</f>
        <v/>
      </c>
      <c r="H2809" s="8" t="str">
        <f>IF(C2809="","",IF(ISERROR(AVERAGE(ESITI_QUESTIONARI!N2809:T2809,ESITI_QUESTIONARI!V2809:X2809,ESITI_QUESTIONARI!Z2809:AD2809,ESITI_QUESTIONARI!AF2809:AH2809,ESITI_QUESTIONARI!AJ2809:AL2809,ESITI_QUESTIONARI!AN2809,ESITI_QUESTIONARI!AQ2809)),"NON RISPONDE",AVERAGE(ESITI_QUESTIONARI!N2809:T2809,ESITI_QUESTIONARI!V2809:X2809,ESITI_QUESTIONARI!Z2809:AD2809,ESITI_QUESTIONARI!AF2809:AH2809,ESITI_QUESTIONARI!AJ2809:AL2809,ESITI_QUESTIONARI!AN2809,ESITI_QUESTIONARI!AQ2809)))</f>
        <v/>
      </c>
    </row>
    <row r="2810" spans="1:8">
      <c r="A2810" t="str">
        <f>IF(ESITI_QUESTIONARI!A2810="","",TRIM(ESITI_QUESTIONARI!A2810))</f>
        <v/>
      </c>
      <c r="B2810" t="str">
        <f t="shared" si="44"/>
        <v/>
      </c>
      <c r="C2810" t="str">
        <f>IF(ESITI_QUESTIONARI!C2810="","",TRIM(ESITI_QUESTIONARI!C2810))</f>
        <v/>
      </c>
      <c r="D2810" t="str">
        <f>IFERROR(UPPER(TRIM(ESITI_QUESTIONARI!U2810)),"")</f>
        <v/>
      </c>
      <c r="E2810" t="str">
        <f>IFERROR(UPPER(TRIM(ESITI_QUESTIONARI!Y2810)),"")</f>
        <v/>
      </c>
      <c r="F2810" t="str">
        <f>IFERROR(UPPER(TRIM(ESITI_QUESTIONARI!AE2810)),"")</f>
        <v/>
      </c>
      <c r="G2810" t="str">
        <f>IFERROR(UPPER(TRIM(ESITI_QUESTIONARI!AI2810)),"")</f>
        <v/>
      </c>
      <c r="H2810" s="8" t="str">
        <f>IF(C2810="","",IF(ISERROR(AVERAGE(ESITI_QUESTIONARI!N2810:T2810,ESITI_QUESTIONARI!V2810:X2810,ESITI_QUESTIONARI!Z2810:AD2810,ESITI_QUESTIONARI!AF2810:AH2810,ESITI_QUESTIONARI!AJ2810:AL2810,ESITI_QUESTIONARI!AN2810,ESITI_QUESTIONARI!AQ2810)),"NON RISPONDE",AVERAGE(ESITI_QUESTIONARI!N2810:T2810,ESITI_QUESTIONARI!V2810:X2810,ESITI_QUESTIONARI!Z2810:AD2810,ESITI_QUESTIONARI!AF2810:AH2810,ESITI_QUESTIONARI!AJ2810:AL2810,ESITI_QUESTIONARI!AN2810,ESITI_QUESTIONARI!AQ2810)))</f>
        <v/>
      </c>
    </row>
    <row r="2811" spans="1:8">
      <c r="A2811" t="str">
        <f>IF(ESITI_QUESTIONARI!A2811="","",TRIM(ESITI_QUESTIONARI!A2811))</f>
        <v/>
      </c>
      <c r="B2811" t="str">
        <f t="shared" si="44"/>
        <v/>
      </c>
      <c r="C2811" t="str">
        <f>IF(ESITI_QUESTIONARI!C2811="","",TRIM(ESITI_QUESTIONARI!C2811))</f>
        <v/>
      </c>
      <c r="D2811" t="str">
        <f>IFERROR(UPPER(TRIM(ESITI_QUESTIONARI!U2811)),"")</f>
        <v/>
      </c>
      <c r="E2811" t="str">
        <f>IFERROR(UPPER(TRIM(ESITI_QUESTIONARI!Y2811)),"")</f>
        <v/>
      </c>
      <c r="F2811" t="str">
        <f>IFERROR(UPPER(TRIM(ESITI_QUESTIONARI!AE2811)),"")</f>
        <v/>
      </c>
      <c r="G2811" t="str">
        <f>IFERROR(UPPER(TRIM(ESITI_QUESTIONARI!AI2811)),"")</f>
        <v/>
      </c>
      <c r="H2811" s="8" t="str">
        <f>IF(C2811="","",IF(ISERROR(AVERAGE(ESITI_QUESTIONARI!N2811:T2811,ESITI_QUESTIONARI!V2811:X2811,ESITI_QUESTIONARI!Z2811:AD2811,ESITI_QUESTIONARI!AF2811:AH2811,ESITI_QUESTIONARI!AJ2811:AL2811,ESITI_QUESTIONARI!AN2811,ESITI_QUESTIONARI!AQ2811)),"NON RISPONDE",AVERAGE(ESITI_QUESTIONARI!N2811:T2811,ESITI_QUESTIONARI!V2811:X2811,ESITI_QUESTIONARI!Z2811:AD2811,ESITI_QUESTIONARI!AF2811:AH2811,ESITI_QUESTIONARI!AJ2811:AL2811,ESITI_QUESTIONARI!AN2811,ESITI_QUESTIONARI!AQ2811)))</f>
        <v/>
      </c>
    </row>
    <row r="2812" spans="1:8">
      <c r="A2812" t="str">
        <f>IF(ESITI_QUESTIONARI!A2812="","",TRIM(ESITI_QUESTIONARI!A2812))</f>
        <v/>
      </c>
      <c r="B2812" t="str">
        <f t="shared" si="44"/>
        <v/>
      </c>
      <c r="C2812" t="str">
        <f>IF(ESITI_QUESTIONARI!C2812="","",TRIM(ESITI_QUESTIONARI!C2812))</f>
        <v/>
      </c>
      <c r="D2812" t="str">
        <f>IFERROR(UPPER(TRIM(ESITI_QUESTIONARI!U2812)),"")</f>
        <v/>
      </c>
      <c r="E2812" t="str">
        <f>IFERROR(UPPER(TRIM(ESITI_QUESTIONARI!Y2812)),"")</f>
        <v/>
      </c>
      <c r="F2812" t="str">
        <f>IFERROR(UPPER(TRIM(ESITI_QUESTIONARI!AE2812)),"")</f>
        <v/>
      </c>
      <c r="G2812" t="str">
        <f>IFERROR(UPPER(TRIM(ESITI_QUESTIONARI!AI2812)),"")</f>
        <v/>
      </c>
      <c r="H2812" s="8" t="str">
        <f>IF(C2812="","",IF(ISERROR(AVERAGE(ESITI_QUESTIONARI!N2812:T2812,ESITI_QUESTIONARI!V2812:X2812,ESITI_QUESTIONARI!Z2812:AD2812,ESITI_QUESTIONARI!AF2812:AH2812,ESITI_QUESTIONARI!AJ2812:AL2812,ESITI_QUESTIONARI!AN2812,ESITI_QUESTIONARI!AQ2812)),"NON RISPONDE",AVERAGE(ESITI_QUESTIONARI!N2812:T2812,ESITI_QUESTIONARI!V2812:X2812,ESITI_QUESTIONARI!Z2812:AD2812,ESITI_QUESTIONARI!AF2812:AH2812,ESITI_QUESTIONARI!AJ2812:AL2812,ESITI_QUESTIONARI!AN2812,ESITI_QUESTIONARI!AQ2812)))</f>
        <v/>
      </c>
    </row>
    <row r="2813" spans="1:8">
      <c r="A2813" t="str">
        <f>IF(ESITI_QUESTIONARI!A2813="","",TRIM(ESITI_QUESTIONARI!A2813))</f>
        <v/>
      </c>
      <c r="B2813" t="str">
        <f t="shared" si="44"/>
        <v/>
      </c>
      <c r="C2813" t="str">
        <f>IF(ESITI_QUESTIONARI!C2813="","",TRIM(ESITI_QUESTIONARI!C2813))</f>
        <v/>
      </c>
      <c r="D2813" t="str">
        <f>IFERROR(UPPER(TRIM(ESITI_QUESTIONARI!U2813)),"")</f>
        <v/>
      </c>
      <c r="E2813" t="str">
        <f>IFERROR(UPPER(TRIM(ESITI_QUESTIONARI!Y2813)),"")</f>
        <v/>
      </c>
      <c r="F2813" t="str">
        <f>IFERROR(UPPER(TRIM(ESITI_QUESTIONARI!AE2813)),"")</f>
        <v/>
      </c>
      <c r="G2813" t="str">
        <f>IFERROR(UPPER(TRIM(ESITI_QUESTIONARI!AI2813)),"")</f>
        <v/>
      </c>
      <c r="H2813" s="8" t="str">
        <f>IF(C2813="","",IF(ISERROR(AVERAGE(ESITI_QUESTIONARI!N2813:T2813,ESITI_QUESTIONARI!V2813:X2813,ESITI_QUESTIONARI!Z2813:AD2813,ESITI_QUESTIONARI!AF2813:AH2813,ESITI_QUESTIONARI!AJ2813:AL2813,ESITI_QUESTIONARI!AN2813,ESITI_QUESTIONARI!AQ2813)),"NON RISPONDE",AVERAGE(ESITI_QUESTIONARI!N2813:T2813,ESITI_QUESTIONARI!V2813:X2813,ESITI_QUESTIONARI!Z2813:AD2813,ESITI_QUESTIONARI!AF2813:AH2813,ESITI_QUESTIONARI!AJ2813:AL2813,ESITI_QUESTIONARI!AN2813,ESITI_QUESTIONARI!AQ2813)))</f>
        <v/>
      </c>
    </row>
    <row r="2814" spans="1:8">
      <c r="A2814" t="str">
        <f>IF(ESITI_QUESTIONARI!A2814="","",TRIM(ESITI_QUESTIONARI!A2814))</f>
        <v/>
      </c>
      <c r="B2814" t="str">
        <f t="shared" si="44"/>
        <v/>
      </c>
      <c r="C2814" t="str">
        <f>IF(ESITI_QUESTIONARI!C2814="","",TRIM(ESITI_QUESTIONARI!C2814))</f>
        <v/>
      </c>
      <c r="D2814" t="str">
        <f>IFERROR(UPPER(TRIM(ESITI_QUESTIONARI!U2814)),"")</f>
        <v/>
      </c>
      <c r="E2814" t="str">
        <f>IFERROR(UPPER(TRIM(ESITI_QUESTIONARI!Y2814)),"")</f>
        <v/>
      </c>
      <c r="F2814" t="str">
        <f>IFERROR(UPPER(TRIM(ESITI_QUESTIONARI!AE2814)),"")</f>
        <v/>
      </c>
      <c r="G2814" t="str">
        <f>IFERROR(UPPER(TRIM(ESITI_QUESTIONARI!AI2814)),"")</f>
        <v/>
      </c>
      <c r="H2814" s="8" t="str">
        <f>IF(C2814="","",IF(ISERROR(AVERAGE(ESITI_QUESTIONARI!N2814:T2814,ESITI_QUESTIONARI!V2814:X2814,ESITI_QUESTIONARI!Z2814:AD2814,ESITI_QUESTIONARI!AF2814:AH2814,ESITI_QUESTIONARI!AJ2814:AL2814,ESITI_QUESTIONARI!AN2814,ESITI_QUESTIONARI!AQ2814)),"NON RISPONDE",AVERAGE(ESITI_QUESTIONARI!N2814:T2814,ESITI_QUESTIONARI!V2814:X2814,ESITI_QUESTIONARI!Z2814:AD2814,ESITI_QUESTIONARI!AF2814:AH2814,ESITI_QUESTIONARI!AJ2814:AL2814,ESITI_QUESTIONARI!AN2814,ESITI_QUESTIONARI!AQ2814)))</f>
        <v/>
      </c>
    </row>
    <row r="2815" spans="1:8">
      <c r="A2815" t="str">
        <f>IF(ESITI_QUESTIONARI!A2815="","",TRIM(ESITI_QUESTIONARI!A2815))</f>
        <v/>
      </c>
      <c r="B2815" t="str">
        <f t="shared" si="44"/>
        <v/>
      </c>
      <c r="C2815" t="str">
        <f>IF(ESITI_QUESTIONARI!C2815="","",TRIM(ESITI_QUESTIONARI!C2815))</f>
        <v/>
      </c>
      <c r="D2815" t="str">
        <f>IFERROR(UPPER(TRIM(ESITI_QUESTIONARI!U2815)),"")</f>
        <v/>
      </c>
      <c r="E2815" t="str">
        <f>IFERROR(UPPER(TRIM(ESITI_QUESTIONARI!Y2815)),"")</f>
        <v/>
      </c>
      <c r="F2815" t="str">
        <f>IFERROR(UPPER(TRIM(ESITI_QUESTIONARI!AE2815)),"")</f>
        <v/>
      </c>
      <c r="G2815" t="str">
        <f>IFERROR(UPPER(TRIM(ESITI_QUESTIONARI!AI2815)),"")</f>
        <v/>
      </c>
      <c r="H2815" s="8" t="str">
        <f>IF(C2815="","",IF(ISERROR(AVERAGE(ESITI_QUESTIONARI!N2815:T2815,ESITI_QUESTIONARI!V2815:X2815,ESITI_QUESTIONARI!Z2815:AD2815,ESITI_QUESTIONARI!AF2815:AH2815,ESITI_QUESTIONARI!AJ2815:AL2815,ESITI_QUESTIONARI!AN2815,ESITI_QUESTIONARI!AQ2815)),"NON RISPONDE",AVERAGE(ESITI_QUESTIONARI!N2815:T2815,ESITI_QUESTIONARI!V2815:X2815,ESITI_QUESTIONARI!Z2815:AD2815,ESITI_QUESTIONARI!AF2815:AH2815,ESITI_QUESTIONARI!AJ2815:AL2815,ESITI_QUESTIONARI!AN2815,ESITI_QUESTIONARI!AQ2815)))</f>
        <v/>
      </c>
    </row>
    <row r="2816" spans="1:8">
      <c r="A2816" t="str">
        <f>IF(ESITI_QUESTIONARI!A2816="","",TRIM(ESITI_QUESTIONARI!A2816))</f>
        <v/>
      </c>
      <c r="B2816" t="str">
        <f t="shared" si="44"/>
        <v/>
      </c>
      <c r="C2816" t="str">
        <f>IF(ESITI_QUESTIONARI!C2816="","",TRIM(ESITI_QUESTIONARI!C2816))</f>
        <v/>
      </c>
      <c r="D2816" t="str">
        <f>IFERROR(UPPER(TRIM(ESITI_QUESTIONARI!U2816)),"")</f>
        <v/>
      </c>
      <c r="E2816" t="str">
        <f>IFERROR(UPPER(TRIM(ESITI_QUESTIONARI!Y2816)),"")</f>
        <v/>
      </c>
      <c r="F2816" t="str">
        <f>IFERROR(UPPER(TRIM(ESITI_QUESTIONARI!AE2816)),"")</f>
        <v/>
      </c>
      <c r="G2816" t="str">
        <f>IFERROR(UPPER(TRIM(ESITI_QUESTIONARI!AI2816)),"")</f>
        <v/>
      </c>
      <c r="H2816" s="8" t="str">
        <f>IF(C2816="","",IF(ISERROR(AVERAGE(ESITI_QUESTIONARI!N2816:T2816,ESITI_QUESTIONARI!V2816:X2816,ESITI_QUESTIONARI!Z2816:AD2816,ESITI_QUESTIONARI!AF2816:AH2816,ESITI_QUESTIONARI!AJ2816:AL2816,ESITI_QUESTIONARI!AN2816,ESITI_QUESTIONARI!AQ2816)),"NON RISPONDE",AVERAGE(ESITI_QUESTIONARI!N2816:T2816,ESITI_QUESTIONARI!V2816:X2816,ESITI_QUESTIONARI!Z2816:AD2816,ESITI_QUESTIONARI!AF2816:AH2816,ESITI_QUESTIONARI!AJ2816:AL2816,ESITI_QUESTIONARI!AN2816,ESITI_QUESTIONARI!AQ2816)))</f>
        <v/>
      </c>
    </row>
    <row r="2817" spans="1:8">
      <c r="A2817" t="str">
        <f>IF(ESITI_QUESTIONARI!A2817="","",TRIM(ESITI_QUESTIONARI!A2817))</f>
        <v/>
      </c>
      <c r="B2817" t="str">
        <f t="shared" si="44"/>
        <v/>
      </c>
      <c r="C2817" t="str">
        <f>IF(ESITI_QUESTIONARI!C2817="","",TRIM(ESITI_QUESTIONARI!C2817))</f>
        <v/>
      </c>
      <c r="D2817" t="str">
        <f>IFERROR(UPPER(TRIM(ESITI_QUESTIONARI!U2817)),"")</f>
        <v/>
      </c>
      <c r="E2817" t="str">
        <f>IFERROR(UPPER(TRIM(ESITI_QUESTIONARI!Y2817)),"")</f>
        <v/>
      </c>
      <c r="F2817" t="str">
        <f>IFERROR(UPPER(TRIM(ESITI_QUESTIONARI!AE2817)),"")</f>
        <v/>
      </c>
      <c r="G2817" t="str">
        <f>IFERROR(UPPER(TRIM(ESITI_QUESTIONARI!AI2817)),"")</f>
        <v/>
      </c>
      <c r="H2817" s="8" t="str">
        <f>IF(C2817="","",IF(ISERROR(AVERAGE(ESITI_QUESTIONARI!N2817:T2817,ESITI_QUESTIONARI!V2817:X2817,ESITI_QUESTIONARI!Z2817:AD2817,ESITI_QUESTIONARI!AF2817:AH2817,ESITI_QUESTIONARI!AJ2817:AL2817,ESITI_QUESTIONARI!AN2817,ESITI_QUESTIONARI!AQ2817)),"NON RISPONDE",AVERAGE(ESITI_QUESTIONARI!N2817:T2817,ESITI_QUESTIONARI!V2817:X2817,ESITI_QUESTIONARI!Z2817:AD2817,ESITI_QUESTIONARI!AF2817:AH2817,ESITI_QUESTIONARI!AJ2817:AL2817,ESITI_QUESTIONARI!AN2817,ESITI_QUESTIONARI!AQ2817)))</f>
        <v/>
      </c>
    </row>
    <row r="2818" spans="1:8">
      <c r="A2818" t="str">
        <f>IF(ESITI_QUESTIONARI!A2818="","",TRIM(ESITI_QUESTIONARI!A2818))</f>
        <v/>
      </c>
      <c r="B2818" t="str">
        <f t="shared" si="44"/>
        <v/>
      </c>
      <c r="C2818" t="str">
        <f>IF(ESITI_QUESTIONARI!C2818="","",TRIM(ESITI_QUESTIONARI!C2818))</f>
        <v/>
      </c>
      <c r="D2818" t="str">
        <f>IFERROR(UPPER(TRIM(ESITI_QUESTIONARI!U2818)),"")</f>
        <v/>
      </c>
      <c r="E2818" t="str">
        <f>IFERROR(UPPER(TRIM(ESITI_QUESTIONARI!Y2818)),"")</f>
        <v/>
      </c>
      <c r="F2818" t="str">
        <f>IFERROR(UPPER(TRIM(ESITI_QUESTIONARI!AE2818)),"")</f>
        <v/>
      </c>
      <c r="G2818" t="str">
        <f>IFERROR(UPPER(TRIM(ESITI_QUESTIONARI!AI2818)),"")</f>
        <v/>
      </c>
      <c r="H2818" s="8" t="str">
        <f>IF(C2818="","",IF(ISERROR(AVERAGE(ESITI_QUESTIONARI!N2818:T2818,ESITI_QUESTIONARI!V2818:X2818,ESITI_QUESTIONARI!Z2818:AD2818,ESITI_QUESTIONARI!AF2818:AH2818,ESITI_QUESTIONARI!AJ2818:AL2818,ESITI_QUESTIONARI!AN2818,ESITI_QUESTIONARI!AQ2818)),"NON RISPONDE",AVERAGE(ESITI_QUESTIONARI!N2818:T2818,ESITI_QUESTIONARI!V2818:X2818,ESITI_QUESTIONARI!Z2818:AD2818,ESITI_QUESTIONARI!AF2818:AH2818,ESITI_QUESTIONARI!AJ2818:AL2818,ESITI_QUESTIONARI!AN2818,ESITI_QUESTIONARI!AQ2818)))</f>
        <v/>
      </c>
    </row>
    <row r="2819" spans="1:8">
      <c r="A2819" t="str">
        <f>IF(ESITI_QUESTIONARI!A2819="","",TRIM(ESITI_QUESTIONARI!A2819))</f>
        <v/>
      </c>
      <c r="B2819" t="str">
        <f t="shared" ref="B2819:B2882" si="45">IF(C2819="","",C2819)</f>
        <v/>
      </c>
      <c r="C2819" t="str">
        <f>IF(ESITI_QUESTIONARI!C2819="","",TRIM(ESITI_QUESTIONARI!C2819))</f>
        <v/>
      </c>
      <c r="D2819" t="str">
        <f>IFERROR(UPPER(TRIM(ESITI_QUESTIONARI!U2819)),"")</f>
        <v/>
      </c>
      <c r="E2819" t="str">
        <f>IFERROR(UPPER(TRIM(ESITI_QUESTIONARI!Y2819)),"")</f>
        <v/>
      </c>
      <c r="F2819" t="str">
        <f>IFERROR(UPPER(TRIM(ESITI_QUESTIONARI!AE2819)),"")</f>
        <v/>
      </c>
      <c r="G2819" t="str">
        <f>IFERROR(UPPER(TRIM(ESITI_QUESTIONARI!AI2819)),"")</f>
        <v/>
      </c>
      <c r="H2819" s="8" t="str">
        <f>IF(C2819="","",IF(ISERROR(AVERAGE(ESITI_QUESTIONARI!N2819:T2819,ESITI_QUESTIONARI!V2819:X2819,ESITI_QUESTIONARI!Z2819:AD2819,ESITI_QUESTIONARI!AF2819:AH2819,ESITI_QUESTIONARI!AJ2819:AL2819,ESITI_QUESTIONARI!AN2819,ESITI_QUESTIONARI!AQ2819)),"NON RISPONDE",AVERAGE(ESITI_QUESTIONARI!N2819:T2819,ESITI_QUESTIONARI!V2819:X2819,ESITI_QUESTIONARI!Z2819:AD2819,ESITI_QUESTIONARI!AF2819:AH2819,ESITI_QUESTIONARI!AJ2819:AL2819,ESITI_QUESTIONARI!AN2819,ESITI_QUESTIONARI!AQ2819)))</f>
        <v/>
      </c>
    </row>
    <row r="2820" spans="1:8">
      <c r="A2820" t="str">
        <f>IF(ESITI_QUESTIONARI!A2820="","",TRIM(ESITI_QUESTIONARI!A2820))</f>
        <v/>
      </c>
      <c r="B2820" t="str">
        <f t="shared" si="45"/>
        <v/>
      </c>
      <c r="C2820" t="str">
        <f>IF(ESITI_QUESTIONARI!C2820="","",TRIM(ESITI_QUESTIONARI!C2820))</f>
        <v/>
      </c>
      <c r="D2820" t="str">
        <f>IFERROR(UPPER(TRIM(ESITI_QUESTIONARI!U2820)),"")</f>
        <v/>
      </c>
      <c r="E2820" t="str">
        <f>IFERROR(UPPER(TRIM(ESITI_QUESTIONARI!Y2820)),"")</f>
        <v/>
      </c>
      <c r="F2820" t="str">
        <f>IFERROR(UPPER(TRIM(ESITI_QUESTIONARI!AE2820)),"")</f>
        <v/>
      </c>
      <c r="G2820" t="str">
        <f>IFERROR(UPPER(TRIM(ESITI_QUESTIONARI!AI2820)),"")</f>
        <v/>
      </c>
      <c r="H2820" s="8" t="str">
        <f>IF(C2820="","",IF(ISERROR(AVERAGE(ESITI_QUESTIONARI!N2820:T2820,ESITI_QUESTIONARI!V2820:X2820,ESITI_QUESTIONARI!Z2820:AD2820,ESITI_QUESTIONARI!AF2820:AH2820,ESITI_QUESTIONARI!AJ2820:AL2820,ESITI_QUESTIONARI!AN2820,ESITI_QUESTIONARI!AQ2820)),"NON RISPONDE",AVERAGE(ESITI_QUESTIONARI!N2820:T2820,ESITI_QUESTIONARI!V2820:X2820,ESITI_QUESTIONARI!Z2820:AD2820,ESITI_QUESTIONARI!AF2820:AH2820,ESITI_QUESTIONARI!AJ2820:AL2820,ESITI_QUESTIONARI!AN2820,ESITI_QUESTIONARI!AQ2820)))</f>
        <v/>
      </c>
    </row>
    <row r="2821" spans="1:8">
      <c r="A2821" t="str">
        <f>IF(ESITI_QUESTIONARI!A2821="","",TRIM(ESITI_QUESTIONARI!A2821))</f>
        <v/>
      </c>
      <c r="B2821" t="str">
        <f t="shared" si="45"/>
        <v/>
      </c>
      <c r="C2821" t="str">
        <f>IF(ESITI_QUESTIONARI!C2821="","",TRIM(ESITI_QUESTIONARI!C2821))</f>
        <v/>
      </c>
      <c r="D2821" t="str">
        <f>IFERROR(UPPER(TRIM(ESITI_QUESTIONARI!U2821)),"")</f>
        <v/>
      </c>
      <c r="E2821" t="str">
        <f>IFERROR(UPPER(TRIM(ESITI_QUESTIONARI!Y2821)),"")</f>
        <v/>
      </c>
      <c r="F2821" t="str">
        <f>IFERROR(UPPER(TRIM(ESITI_QUESTIONARI!AE2821)),"")</f>
        <v/>
      </c>
      <c r="G2821" t="str">
        <f>IFERROR(UPPER(TRIM(ESITI_QUESTIONARI!AI2821)),"")</f>
        <v/>
      </c>
      <c r="H2821" s="8" t="str">
        <f>IF(C2821="","",IF(ISERROR(AVERAGE(ESITI_QUESTIONARI!N2821:T2821,ESITI_QUESTIONARI!V2821:X2821,ESITI_QUESTIONARI!Z2821:AD2821,ESITI_QUESTIONARI!AF2821:AH2821,ESITI_QUESTIONARI!AJ2821:AL2821,ESITI_QUESTIONARI!AN2821,ESITI_QUESTIONARI!AQ2821)),"NON RISPONDE",AVERAGE(ESITI_QUESTIONARI!N2821:T2821,ESITI_QUESTIONARI!V2821:X2821,ESITI_QUESTIONARI!Z2821:AD2821,ESITI_QUESTIONARI!AF2821:AH2821,ESITI_QUESTIONARI!AJ2821:AL2821,ESITI_QUESTIONARI!AN2821,ESITI_QUESTIONARI!AQ2821)))</f>
        <v/>
      </c>
    </row>
    <row r="2822" spans="1:8">
      <c r="A2822" t="str">
        <f>IF(ESITI_QUESTIONARI!A2822="","",TRIM(ESITI_QUESTIONARI!A2822))</f>
        <v/>
      </c>
      <c r="B2822" t="str">
        <f t="shared" si="45"/>
        <v/>
      </c>
      <c r="C2822" t="str">
        <f>IF(ESITI_QUESTIONARI!C2822="","",TRIM(ESITI_QUESTIONARI!C2822))</f>
        <v/>
      </c>
      <c r="D2822" t="str">
        <f>IFERROR(UPPER(TRIM(ESITI_QUESTIONARI!U2822)),"")</f>
        <v/>
      </c>
      <c r="E2822" t="str">
        <f>IFERROR(UPPER(TRIM(ESITI_QUESTIONARI!Y2822)),"")</f>
        <v/>
      </c>
      <c r="F2822" t="str">
        <f>IFERROR(UPPER(TRIM(ESITI_QUESTIONARI!AE2822)),"")</f>
        <v/>
      </c>
      <c r="G2822" t="str">
        <f>IFERROR(UPPER(TRIM(ESITI_QUESTIONARI!AI2822)),"")</f>
        <v/>
      </c>
      <c r="H2822" s="8" t="str">
        <f>IF(C2822="","",IF(ISERROR(AVERAGE(ESITI_QUESTIONARI!N2822:T2822,ESITI_QUESTIONARI!V2822:X2822,ESITI_QUESTIONARI!Z2822:AD2822,ESITI_QUESTIONARI!AF2822:AH2822,ESITI_QUESTIONARI!AJ2822:AL2822,ESITI_QUESTIONARI!AN2822,ESITI_QUESTIONARI!AQ2822)),"NON RISPONDE",AVERAGE(ESITI_QUESTIONARI!N2822:T2822,ESITI_QUESTIONARI!V2822:X2822,ESITI_QUESTIONARI!Z2822:AD2822,ESITI_QUESTIONARI!AF2822:AH2822,ESITI_QUESTIONARI!AJ2822:AL2822,ESITI_QUESTIONARI!AN2822,ESITI_QUESTIONARI!AQ2822)))</f>
        <v/>
      </c>
    </row>
    <row r="2823" spans="1:8">
      <c r="A2823" t="str">
        <f>IF(ESITI_QUESTIONARI!A2823="","",TRIM(ESITI_QUESTIONARI!A2823))</f>
        <v/>
      </c>
      <c r="B2823" t="str">
        <f t="shared" si="45"/>
        <v/>
      </c>
      <c r="C2823" t="str">
        <f>IF(ESITI_QUESTIONARI!C2823="","",TRIM(ESITI_QUESTIONARI!C2823))</f>
        <v/>
      </c>
      <c r="D2823" t="str">
        <f>IFERROR(UPPER(TRIM(ESITI_QUESTIONARI!U2823)),"")</f>
        <v/>
      </c>
      <c r="E2823" t="str">
        <f>IFERROR(UPPER(TRIM(ESITI_QUESTIONARI!Y2823)),"")</f>
        <v/>
      </c>
      <c r="F2823" t="str">
        <f>IFERROR(UPPER(TRIM(ESITI_QUESTIONARI!AE2823)),"")</f>
        <v/>
      </c>
      <c r="G2823" t="str">
        <f>IFERROR(UPPER(TRIM(ESITI_QUESTIONARI!AI2823)),"")</f>
        <v/>
      </c>
      <c r="H2823" s="8" t="str">
        <f>IF(C2823="","",IF(ISERROR(AVERAGE(ESITI_QUESTIONARI!N2823:T2823,ESITI_QUESTIONARI!V2823:X2823,ESITI_QUESTIONARI!Z2823:AD2823,ESITI_QUESTIONARI!AF2823:AH2823,ESITI_QUESTIONARI!AJ2823:AL2823,ESITI_QUESTIONARI!AN2823,ESITI_QUESTIONARI!AQ2823)),"NON RISPONDE",AVERAGE(ESITI_QUESTIONARI!N2823:T2823,ESITI_QUESTIONARI!V2823:X2823,ESITI_QUESTIONARI!Z2823:AD2823,ESITI_QUESTIONARI!AF2823:AH2823,ESITI_QUESTIONARI!AJ2823:AL2823,ESITI_QUESTIONARI!AN2823,ESITI_QUESTIONARI!AQ2823)))</f>
        <v/>
      </c>
    </row>
    <row r="2824" spans="1:8">
      <c r="A2824" t="str">
        <f>IF(ESITI_QUESTIONARI!A2824="","",TRIM(ESITI_QUESTIONARI!A2824))</f>
        <v/>
      </c>
      <c r="B2824" t="str">
        <f t="shared" si="45"/>
        <v/>
      </c>
      <c r="C2824" t="str">
        <f>IF(ESITI_QUESTIONARI!C2824="","",TRIM(ESITI_QUESTIONARI!C2824))</f>
        <v/>
      </c>
      <c r="D2824" t="str">
        <f>IFERROR(UPPER(TRIM(ESITI_QUESTIONARI!U2824)),"")</f>
        <v/>
      </c>
      <c r="E2824" t="str">
        <f>IFERROR(UPPER(TRIM(ESITI_QUESTIONARI!Y2824)),"")</f>
        <v/>
      </c>
      <c r="F2824" t="str">
        <f>IFERROR(UPPER(TRIM(ESITI_QUESTIONARI!AE2824)),"")</f>
        <v/>
      </c>
      <c r="G2824" t="str">
        <f>IFERROR(UPPER(TRIM(ESITI_QUESTIONARI!AI2824)),"")</f>
        <v/>
      </c>
      <c r="H2824" s="8" t="str">
        <f>IF(C2824="","",IF(ISERROR(AVERAGE(ESITI_QUESTIONARI!N2824:T2824,ESITI_QUESTIONARI!V2824:X2824,ESITI_QUESTIONARI!Z2824:AD2824,ESITI_QUESTIONARI!AF2824:AH2824,ESITI_QUESTIONARI!AJ2824:AL2824,ESITI_QUESTIONARI!AN2824,ESITI_QUESTIONARI!AQ2824)),"NON RISPONDE",AVERAGE(ESITI_QUESTIONARI!N2824:T2824,ESITI_QUESTIONARI!V2824:X2824,ESITI_QUESTIONARI!Z2824:AD2824,ESITI_QUESTIONARI!AF2824:AH2824,ESITI_QUESTIONARI!AJ2824:AL2824,ESITI_QUESTIONARI!AN2824,ESITI_QUESTIONARI!AQ2824)))</f>
        <v/>
      </c>
    </row>
    <row r="2825" spans="1:8">
      <c r="A2825" t="str">
        <f>IF(ESITI_QUESTIONARI!A2825="","",TRIM(ESITI_QUESTIONARI!A2825))</f>
        <v/>
      </c>
      <c r="B2825" t="str">
        <f t="shared" si="45"/>
        <v/>
      </c>
      <c r="C2825" t="str">
        <f>IF(ESITI_QUESTIONARI!C2825="","",TRIM(ESITI_QUESTIONARI!C2825))</f>
        <v/>
      </c>
      <c r="D2825" t="str">
        <f>IFERROR(UPPER(TRIM(ESITI_QUESTIONARI!U2825)),"")</f>
        <v/>
      </c>
      <c r="E2825" t="str">
        <f>IFERROR(UPPER(TRIM(ESITI_QUESTIONARI!Y2825)),"")</f>
        <v/>
      </c>
      <c r="F2825" t="str">
        <f>IFERROR(UPPER(TRIM(ESITI_QUESTIONARI!AE2825)),"")</f>
        <v/>
      </c>
      <c r="G2825" t="str">
        <f>IFERROR(UPPER(TRIM(ESITI_QUESTIONARI!AI2825)),"")</f>
        <v/>
      </c>
      <c r="H2825" s="8" t="str">
        <f>IF(C2825="","",IF(ISERROR(AVERAGE(ESITI_QUESTIONARI!N2825:T2825,ESITI_QUESTIONARI!V2825:X2825,ESITI_QUESTIONARI!Z2825:AD2825,ESITI_QUESTIONARI!AF2825:AH2825,ESITI_QUESTIONARI!AJ2825:AL2825,ESITI_QUESTIONARI!AN2825,ESITI_QUESTIONARI!AQ2825)),"NON RISPONDE",AVERAGE(ESITI_QUESTIONARI!N2825:T2825,ESITI_QUESTIONARI!V2825:X2825,ESITI_QUESTIONARI!Z2825:AD2825,ESITI_QUESTIONARI!AF2825:AH2825,ESITI_QUESTIONARI!AJ2825:AL2825,ESITI_QUESTIONARI!AN2825,ESITI_QUESTIONARI!AQ2825)))</f>
        <v/>
      </c>
    </row>
    <row r="2826" spans="1:8">
      <c r="A2826" t="str">
        <f>IF(ESITI_QUESTIONARI!A2826="","",TRIM(ESITI_QUESTIONARI!A2826))</f>
        <v/>
      </c>
      <c r="B2826" t="str">
        <f t="shared" si="45"/>
        <v/>
      </c>
      <c r="C2826" t="str">
        <f>IF(ESITI_QUESTIONARI!C2826="","",TRIM(ESITI_QUESTIONARI!C2826))</f>
        <v/>
      </c>
      <c r="D2826" t="str">
        <f>IFERROR(UPPER(TRIM(ESITI_QUESTIONARI!U2826)),"")</f>
        <v/>
      </c>
      <c r="E2826" t="str">
        <f>IFERROR(UPPER(TRIM(ESITI_QUESTIONARI!Y2826)),"")</f>
        <v/>
      </c>
      <c r="F2826" t="str">
        <f>IFERROR(UPPER(TRIM(ESITI_QUESTIONARI!AE2826)),"")</f>
        <v/>
      </c>
      <c r="G2826" t="str">
        <f>IFERROR(UPPER(TRIM(ESITI_QUESTIONARI!AI2826)),"")</f>
        <v/>
      </c>
      <c r="H2826" s="8" t="str">
        <f>IF(C2826="","",IF(ISERROR(AVERAGE(ESITI_QUESTIONARI!N2826:T2826,ESITI_QUESTIONARI!V2826:X2826,ESITI_QUESTIONARI!Z2826:AD2826,ESITI_QUESTIONARI!AF2826:AH2826,ESITI_QUESTIONARI!AJ2826:AL2826,ESITI_QUESTIONARI!AN2826,ESITI_QUESTIONARI!AQ2826)),"NON RISPONDE",AVERAGE(ESITI_QUESTIONARI!N2826:T2826,ESITI_QUESTIONARI!V2826:X2826,ESITI_QUESTIONARI!Z2826:AD2826,ESITI_QUESTIONARI!AF2826:AH2826,ESITI_QUESTIONARI!AJ2826:AL2826,ESITI_QUESTIONARI!AN2826,ESITI_QUESTIONARI!AQ2826)))</f>
        <v/>
      </c>
    </row>
    <row r="2827" spans="1:8">
      <c r="A2827" t="str">
        <f>IF(ESITI_QUESTIONARI!A2827="","",TRIM(ESITI_QUESTIONARI!A2827))</f>
        <v/>
      </c>
      <c r="B2827" t="str">
        <f t="shared" si="45"/>
        <v/>
      </c>
      <c r="C2827" t="str">
        <f>IF(ESITI_QUESTIONARI!C2827="","",TRIM(ESITI_QUESTIONARI!C2827))</f>
        <v/>
      </c>
      <c r="D2827" t="str">
        <f>IFERROR(UPPER(TRIM(ESITI_QUESTIONARI!U2827)),"")</f>
        <v/>
      </c>
      <c r="E2827" t="str">
        <f>IFERROR(UPPER(TRIM(ESITI_QUESTIONARI!Y2827)),"")</f>
        <v/>
      </c>
      <c r="F2827" t="str">
        <f>IFERROR(UPPER(TRIM(ESITI_QUESTIONARI!AE2827)),"")</f>
        <v/>
      </c>
      <c r="G2827" t="str">
        <f>IFERROR(UPPER(TRIM(ESITI_QUESTIONARI!AI2827)),"")</f>
        <v/>
      </c>
      <c r="H2827" s="8" t="str">
        <f>IF(C2827="","",IF(ISERROR(AVERAGE(ESITI_QUESTIONARI!N2827:T2827,ESITI_QUESTIONARI!V2827:X2827,ESITI_QUESTIONARI!Z2827:AD2827,ESITI_QUESTIONARI!AF2827:AH2827,ESITI_QUESTIONARI!AJ2827:AL2827,ESITI_QUESTIONARI!AN2827,ESITI_QUESTIONARI!AQ2827)),"NON RISPONDE",AVERAGE(ESITI_QUESTIONARI!N2827:T2827,ESITI_QUESTIONARI!V2827:X2827,ESITI_QUESTIONARI!Z2827:AD2827,ESITI_QUESTIONARI!AF2827:AH2827,ESITI_QUESTIONARI!AJ2827:AL2827,ESITI_QUESTIONARI!AN2827,ESITI_QUESTIONARI!AQ2827)))</f>
        <v/>
      </c>
    </row>
    <row r="2828" spans="1:8">
      <c r="A2828" t="str">
        <f>IF(ESITI_QUESTIONARI!A2828="","",TRIM(ESITI_QUESTIONARI!A2828))</f>
        <v/>
      </c>
      <c r="B2828" t="str">
        <f t="shared" si="45"/>
        <v/>
      </c>
      <c r="C2828" t="str">
        <f>IF(ESITI_QUESTIONARI!C2828="","",TRIM(ESITI_QUESTIONARI!C2828))</f>
        <v/>
      </c>
      <c r="D2828" t="str">
        <f>IFERROR(UPPER(TRIM(ESITI_QUESTIONARI!U2828)),"")</f>
        <v/>
      </c>
      <c r="E2828" t="str">
        <f>IFERROR(UPPER(TRIM(ESITI_QUESTIONARI!Y2828)),"")</f>
        <v/>
      </c>
      <c r="F2828" t="str">
        <f>IFERROR(UPPER(TRIM(ESITI_QUESTIONARI!AE2828)),"")</f>
        <v/>
      </c>
      <c r="G2828" t="str">
        <f>IFERROR(UPPER(TRIM(ESITI_QUESTIONARI!AI2828)),"")</f>
        <v/>
      </c>
      <c r="H2828" s="8" t="str">
        <f>IF(C2828="","",IF(ISERROR(AVERAGE(ESITI_QUESTIONARI!N2828:T2828,ESITI_QUESTIONARI!V2828:X2828,ESITI_QUESTIONARI!Z2828:AD2828,ESITI_QUESTIONARI!AF2828:AH2828,ESITI_QUESTIONARI!AJ2828:AL2828,ESITI_QUESTIONARI!AN2828,ESITI_QUESTIONARI!AQ2828)),"NON RISPONDE",AVERAGE(ESITI_QUESTIONARI!N2828:T2828,ESITI_QUESTIONARI!V2828:X2828,ESITI_QUESTIONARI!Z2828:AD2828,ESITI_QUESTIONARI!AF2828:AH2828,ESITI_QUESTIONARI!AJ2828:AL2828,ESITI_QUESTIONARI!AN2828,ESITI_QUESTIONARI!AQ2828)))</f>
        <v/>
      </c>
    </row>
    <row r="2829" spans="1:8">
      <c r="A2829" t="str">
        <f>IF(ESITI_QUESTIONARI!A2829="","",TRIM(ESITI_QUESTIONARI!A2829))</f>
        <v/>
      </c>
      <c r="B2829" t="str">
        <f t="shared" si="45"/>
        <v/>
      </c>
      <c r="C2829" t="str">
        <f>IF(ESITI_QUESTIONARI!C2829="","",TRIM(ESITI_QUESTIONARI!C2829))</f>
        <v/>
      </c>
      <c r="D2829" t="str">
        <f>IFERROR(UPPER(TRIM(ESITI_QUESTIONARI!U2829)),"")</f>
        <v/>
      </c>
      <c r="E2829" t="str">
        <f>IFERROR(UPPER(TRIM(ESITI_QUESTIONARI!Y2829)),"")</f>
        <v/>
      </c>
      <c r="F2829" t="str">
        <f>IFERROR(UPPER(TRIM(ESITI_QUESTIONARI!AE2829)),"")</f>
        <v/>
      </c>
      <c r="G2829" t="str">
        <f>IFERROR(UPPER(TRIM(ESITI_QUESTIONARI!AI2829)),"")</f>
        <v/>
      </c>
      <c r="H2829" s="8" t="str">
        <f>IF(C2829="","",IF(ISERROR(AVERAGE(ESITI_QUESTIONARI!N2829:T2829,ESITI_QUESTIONARI!V2829:X2829,ESITI_QUESTIONARI!Z2829:AD2829,ESITI_QUESTIONARI!AF2829:AH2829,ESITI_QUESTIONARI!AJ2829:AL2829,ESITI_QUESTIONARI!AN2829,ESITI_QUESTIONARI!AQ2829)),"NON RISPONDE",AVERAGE(ESITI_QUESTIONARI!N2829:T2829,ESITI_QUESTIONARI!V2829:X2829,ESITI_QUESTIONARI!Z2829:AD2829,ESITI_QUESTIONARI!AF2829:AH2829,ESITI_QUESTIONARI!AJ2829:AL2829,ESITI_QUESTIONARI!AN2829,ESITI_QUESTIONARI!AQ2829)))</f>
        <v/>
      </c>
    </row>
    <row r="2830" spans="1:8">
      <c r="A2830" t="str">
        <f>IF(ESITI_QUESTIONARI!A2830="","",TRIM(ESITI_QUESTIONARI!A2830))</f>
        <v/>
      </c>
      <c r="B2830" t="str">
        <f t="shared" si="45"/>
        <v/>
      </c>
      <c r="C2830" t="str">
        <f>IF(ESITI_QUESTIONARI!C2830="","",TRIM(ESITI_QUESTIONARI!C2830))</f>
        <v/>
      </c>
      <c r="D2830" t="str">
        <f>IFERROR(UPPER(TRIM(ESITI_QUESTIONARI!U2830)),"")</f>
        <v/>
      </c>
      <c r="E2830" t="str">
        <f>IFERROR(UPPER(TRIM(ESITI_QUESTIONARI!Y2830)),"")</f>
        <v/>
      </c>
      <c r="F2830" t="str">
        <f>IFERROR(UPPER(TRIM(ESITI_QUESTIONARI!AE2830)),"")</f>
        <v/>
      </c>
      <c r="G2830" t="str">
        <f>IFERROR(UPPER(TRIM(ESITI_QUESTIONARI!AI2830)),"")</f>
        <v/>
      </c>
      <c r="H2830" s="8" t="str">
        <f>IF(C2830="","",IF(ISERROR(AVERAGE(ESITI_QUESTIONARI!N2830:T2830,ESITI_QUESTIONARI!V2830:X2830,ESITI_QUESTIONARI!Z2830:AD2830,ESITI_QUESTIONARI!AF2830:AH2830,ESITI_QUESTIONARI!AJ2830:AL2830,ESITI_QUESTIONARI!AN2830,ESITI_QUESTIONARI!AQ2830)),"NON RISPONDE",AVERAGE(ESITI_QUESTIONARI!N2830:T2830,ESITI_QUESTIONARI!V2830:X2830,ESITI_QUESTIONARI!Z2830:AD2830,ESITI_QUESTIONARI!AF2830:AH2830,ESITI_QUESTIONARI!AJ2830:AL2830,ESITI_QUESTIONARI!AN2830,ESITI_QUESTIONARI!AQ2830)))</f>
        <v/>
      </c>
    </row>
    <row r="2831" spans="1:8">
      <c r="A2831" t="str">
        <f>IF(ESITI_QUESTIONARI!A2831="","",TRIM(ESITI_QUESTIONARI!A2831))</f>
        <v/>
      </c>
      <c r="B2831" t="str">
        <f t="shared" si="45"/>
        <v/>
      </c>
      <c r="C2831" t="str">
        <f>IF(ESITI_QUESTIONARI!C2831="","",TRIM(ESITI_QUESTIONARI!C2831))</f>
        <v/>
      </c>
      <c r="D2831" t="str">
        <f>IFERROR(UPPER(TRIM(ESITI_QUESTIONARI!U2831)),"")</f>
        <v/>
      </c>
      <c r="E2831" t="str">
        <f>IFERROR(UPPER(TRIM(ESITI_QUESTIONARI!Y2831)),"")</f>
        <v/>
      </c>
      <c r="F2831" t="str">
        <f>IFERROR(UPPER(TRIM(ESITI_QUESTIONARI!AE2831)),"")</f>
        <v/>
      </c>
      <c r="G2831" t="str">
        <f>IFERROR(UPPER(TRIM(ESITI_QUESTIONARI!AI2831)),"")</f>
        <v/>
      </c>
      <c r="H2831" s="8" t="str">
        <f>IF(C2831="","",IF(ISERROR(AVERAGE(ESITI_QUESTIONARI!N2831:T2831,ESITI_QUESTIONARI!V2831:X2831,ESITI_QUESTIONARI!Z2831:AD2831,ESITI_QUESTIONARI!AF2831:AH2831,ESITI_QUESTIONARI!AJ2831:AL2831,ESITI_QUESTIONARI!AN2831,ESITI_QUESTIONARI!AQ2831)),"NON RISPONDE",AVERAGE(ESITI_QUESTIONARI!N2831:T2831,ESITI_QUESTIONARI!V2831:X2831,ESITI_QUESTIONARI!Z2831:AD2831,ESITI_QUESTIONARI!AF2831:AH2831,ESITI_QUESTIONARI!AJ2831:AL2831,ESITI_QUESTIONARI!AN2831,ESITI_QUESTIONARI!AQ2831)))</f>
        <v/>
      </c>
    </row>
    <row r="2832" spans="1:8">
      <c r="A2832" t="str">
        <f>IF(ESITI_QUESTIONARI!A2832="","",TRIM(ESITI_QUESTIONARI!A2832))</f>
        <v/>
      </c>
      <c r="B2832" t="str">
        <f t="shared" si="45"/>
        <v/>
      </c>
      <c r="C2832" t="str">
        <f>IF(ESITI_QUESTIONARI!C2832="","",TRIM(ESITI_QUESTIONARI!C2832))</f>
        <v/>
      </c>
      <c r="D2832" t="str">
        <f>IFERROR(UPPER(TRIM(ESITI_QUESTIONARI!U2832)),"")</f>
        <v/>
      </c>
      <c r="E2832" t="str">
        <f>IFERROR(UPPER(TRIM(ESITI_QUESTIONARI!Y2832)),"")</f>
        <v/>
      </c>
      <c r="F2832" t="str">
        <f>IFERROR(UPPER(TRIM(ESITI_QUESTIONARI!AE2832)),"")</f>
        <v/>
      </c>
      <c r="G2832" t="str">
        <f>IFERROR(UPPER(TRIM(ESITI_QUESTIONARI!AI2832)),"")</f>
        <v/>
      </c>
      <c r="H2832" s="8" t="str">
        <f>IF(C2832="","",IF(ISERROR(AVERAGE(ESITI_QUESTIONARI!N2832:T2832,ESITI_QUESTIONARI!V2832:X2832,ESITI_QUESTIONARI!Z2832:AD2832,ESITI_QUESTIONARI!AF2832:AH2832,ESITI_QUESTIONARI!AJ2832:AL2832,ESITI_QUESTIONARI!AN2832,ESITI_QUESTIONARI!AQ2832)),"NON RISPONDE",AVERAGE(ESITI_QUESTIONARI!N2832:T2832,ESITI_QUESTIONARI!V2832:X2832,ESITI_QUESTIONARI!Z2832:AD2832,ESITI_QUESTIONARI!AF2832:AH2832,ESITI_QUESTIONARI!AJ2832:AL2832,ESITI_QUESTIONARI!AN2832,ESITI_QUESTIONARI!AQ2832)))</f>
        <v/>
      </c>
    </row>
    <row r="2833" spans="1:8">
      <c r="A2833" t="str">
        <f>IF(ESITI_QUESTIONARI!A2833="","",TRIM(ESITI_QUESTIONARI!A2833))</f>
        <v/>
      </c>
      <c r="B2833" t="str">
        <f t="shared" si="45"/>
        <v/>
      </c>
      <c r="C2833" t="str">
        <f>IF(ESITI_QUESTIONARI!C2833="","",TRIM(ESITI_QUESTIONARI!C2833))</f>
        <v/>
      </c>
      <c r="D2833" t="str">
        <f>IFERROR(UPPER(TRIM(ESITI_QUESTIONARI!U2833)),"")</f>
        <v/>
      </c>
      <c r="E2833" t="str">
        <f>IFERROR(UPPER(TRIM(ESITI_QUESTIONARI!Y2833)),"")</f>
        <v/>
      </c>
      <c r="F2833" t="str">
        <f>IFERROR(UPPER(TRIM(ESITI_QUESTIONARI!AE2833)),"")</f>
        <v/>
      </c>
      <c r="G2833" t="str">
        <f>IFERROR(UPPER(TRIM(ESITI_QUESTIONARI!AI2833)),"")</f>
        <v/>
      </c>
      <c r="H2833" s="8" t="str">
        <f>IF(C2833="","",IF(ISERROR(AVERAGE(ESITI_QUESTIONARI!N2833:T2833,ESITI_QUESTIONARI!V2833:X2833,ESITI_QUESTIONARI!Z2833:AD2833,ESITI_QUESTIONARI!AF2833:AH2833,ESITI_QUESTIONARI!AJ2833:AL2833,ESITI_QUESTIONARI!AN2833,ESITI_QUESTIONARI!AQ2833)),"NON RISPONDE",AVERAGE(ESITI_QUESTIONARI!N2833:T2833,ESITI_QUESTIONARI!V2833:X2833,ESITI_QUESTIONARI!Z2833:AD2833,ESITI_QUESTIONARI!AF2833:AH2833,ESITI_QUESTIONARI!AJ2833:AL2833,ESITI_QUESTIONARI!AN2833,ESITI_QUESTIONARI!AQ2833)))</f>
        <v/>
      </c>
    </row>
    <row r="2834" spans="1:8">
      <c r="A2834" t="str">
        <f>IF(ESITI_QUESTIONARI!A2834="","",TRIM(ESITI_QUESTIONARI!A2834))</f>
        <v/>
      </c>
      <c r="B2834" t="str">
        <f t="shared" si="45"/>
        <v/>
      </c>
      <c r="C2834" t="str">
        <f>IF(ESITI_QUESTIONARI!C2834="","",TRIM(ESITI_QUESTIONARI!C2834))</f>
        <v/>
      </c>
      <c r="D2834" t="str">
        <f>IFERROR(UPPER(TRIM(ESITI_QUESTIONARI!U2834)),"")</f>
        <v/>
      </c>
      <c r="E2834" t="str">
        <f>IFERROR(UPPER(TRIM(ESITI_QUESTIONARI!Y2834)),"")</f>
        <v/>
      </c>
      <c r="F2834" t="str">
        <f>IFERROR(UPPER(TRIM(ESITI_QUESTIONARI!AE2834)),"")</f>
        <v/>
      </c>
      <c r="G2834" t="str">
        <f>IFERROR(UPPER(TRIM(ESITI_QUESTIONARI!AI2834)),"")</f>
        <v/>
      </c>
      <c r="H2834" s="8" t="str">
        <f>IF(C2834="","",IF(ISERROR(AVERAGE(ESITI_QUESTIONARI!N2834:T2834,ESITI_QUESTIONARI!V2834:X2834,ESITI_QUESTIONARI!Z2834:AD2834,ESITI_QUESTIONARI!AF2834:AH2834,ESITI_QUESTIONARI!AJ2834:AL2834,ESITI_QUESTIONARI!AN2834,ESITI_QUESTIONARI!AQ2834)),"NON RISPONDE",AVERAGE(ESITI_QUESTIONARI!N2834:T2834,ESITI_QUESTIONARI!V2834:X2834,ESITI_QUESTIONARI!Z2834:AD2834,ESITI_QUESTIONARI!AF2834:AH2834,ESITI_QUESTIONARI!AJ2834:AL2834,ESITI_QUESTIONARI!AN2834,ESITI_QUESTIONARI!AQ2834)))</f>
        <v/>
      </c>
    </row>
    <row r="2835" spans="1:8">
      <c r="A2835" t="str">
        <f>IF(ESITI_QUESTIONARI!A2835="","",TRIM(ESITI_QUESTIONARI!A2835))</f>
        <v/>
      </c>
      <c r="B2835" t="str">
        <f t="shared" si="45"/>
        <v/>
      </c>
      <c r="C2835" t="str">
        <f>IF(ESITI_QUESTIONARI!C2835="","",TRIM(ESITI_QUESTIONARI!C2835))</f>
        <v/>
      </c>
      <c r="D2835" t="str">
        <f>IFERROR(UPPER(TRIM(ESITI_QUESTIONARI!U2835)),"")</f>
        <v/>
      </c>
      <c r="E2835" t="str">
        <f>IFERROR(UPPER(TRIM(ESITI_QUESTIONARI!Y2835)),"")</f>
        <v/>
      </c>
      <c r="F2835" t="str">
        <f>IFERROR(UPPER(TRIM(ESITI_QUESTIONARI!AE2835)),"")</f>
        <v/>
      </c>
      <c r="G2835" t="str">
        <f>IFERROR(UPPER(TRIM(ESITI_QUESTIONARI!AI2835)),"")</f>
        <v/>
      </c>
      <c r="H2835" s="8" t="str">
        <f>IF(C2835="","",IF(ISERROR(AVERAGE(ESITI_QUESTIONARI!N2835:T2835,ESITI_QUESTIONARI!V2835:X2835,ESITI_QUESTIONARI!Z2835:AD2835,ESITI_QUESTIONARI!AF2835:AH2835,ESITI_QUESTIONARI!AJ2835:AL2835,ESITI_QUESTIONARI!AN2835,ESITI_QUESTIONARI!AQ2835)),"NON RISPONDE",AVERAGE(ESITI_QUESTIONARI!N2835:T2835,ESITI_QUESTIONARI!V2835:X2835,ESITI_QUESTIONARI!Z2835:AD2835,ESITI_QUESTIONARI!AF2835:AH2835,ESITI_QUESTIONARI!AJ2835:AL2835,ESITI_QUESTIONARI!AN2835,ESITI_QUESTIONARI!AQ2835)))</f>
        <v/>
      </c>
    </row>
    <row r="2836" spans="1:8">
      <c r="A2836" t="str">
        <f>IF(ESITI_QUESTIONARI!A2836="","",TRIM(ESITI_QUESTIONARI!A2836))</f>
        <v/>
      </c>
      <c r="B2836" t="str">
        <f t="shared" si="45"/>
        <v/>
      </c>
      <c r="C2836" t="str">
        <f>IF(ESITI_QUESTIONARI!C2836="","",TRIM(ESITI_QUESTIONARI!C2836))</f>
        <v/>
      </c>
      <c r="D2836" t="str">
        <f>IFERROR(UPPER(TRIM(ESITI_QUESTIONARI!U2836)),"")</f>
        <v/>
      </c>
      <c r="E2836" t="str">
        <f>IFERROR(UPPER(TRIM(ESITI_QUESTIONARI!Y2836)),"")</f>
        <v/>
      </c>
      <c r="F2836" t="str">
        <f>IFERROR(UPPER(TRIM(ESITI_QUESTIONARI!AE2836)),"")</f>
        <v/>
      </c>
      <c r="G2836" t="str">
        <f>IFERROR(UPPER(TRIM(ESITI_QUESTIONARI!AI2836)),"")</f>
        <v/>
      </c>
      <c r="H2836" s="8" t="str">
        <f>IF(C2836="","",IF(ISERROR(AVERAGE(ESITI_QUESTIONARI!N2836:T2836,ESITI_QUESTIONARI!V2836:X2836,ESITI_QUESTIONARI!Z2836:AD2836,ESITI_QUESTIONARI!AF2836:AH2836,ESITI_QUESTIONARI!AJ2836:AL2836,ESITI_QUESTIONARI!AN2836,ESITI_QUESTIONARI!AQ2836)),"NON RISPONDE",AVERAGE(ESITI_QUESTIONARI!N2836:T2836,ESITI_QUESTIONARI!V2836:X2836,ESITI_QUESTIONARI!Z2836:AD2836,ESITI_QUESTIONARI!AF2836:AH2836,ESITI_QUESTIONARI!AJ2836:AL2836,ESITI_QUESTIONARI!AN2836,ESITI_QUESTIONARI!AQ2836)))</f>
        <v/>
      </c>
    </row>
    <row r="2837" spans="1:8">
      <c r="A2837" t="str">
        <f>IF(ESITI_QUESTIONARI!A2837="","",TRIM(ESITI_QUESTIONARI!A2837))</f>
        <v/>
      </c>
      <c r="B2837" t="str">
        <f t="shared" si="45"/>
        <v/>
      </c>
      <c r="C2837" t="str">
        <f>IF(ESITI_QUESTIONARI!C2837="","",TRIM(ESITI_QUESTIONARI!C2837))</f>
        <v/>
      </c>
      <c r="D2837" t="str">
        <f>IFERROR(UPPER(TRIM(ESITI_QUESTIONARI!U2837)),"")</f>
        <v/>
      </c>
      <c r="E2837" t="str">
        <f>IFERROR(UPPER(TRIM(ESITI_QUESTIONARI!Y2837)),"")</f>
        <v/>
      </c>
      <c r="F2837" t="str">
        <f>IFERROR(UPPER(TRIM(ESITI_QUESTIONARI!AE2837)),"")</f>
        <v/>
      </c>
      <c r="G2837" t="str">
        <f>IFERROR(UPPER(TRIM(ESITI_QUESTIONARI!AI2837)),"")</f>
        <v/>
      </c>
      <c r="H2837" s="8" t="str">
        <f>IF(C2837="","",IF(ISERROR(AVERAGE(ESITI_QUESTIONARI!N2837:T2837,ESITI_QUESTIONARI!V2837:X2837,ESITI_QUESTIONARI!Z2837:AD2837,ESITI_QUESTIONARI!AF2837:AH2837,ESITI_QUESTIONARI!AJ2837:AL2837,ESITI_QUESTIONARI!AN2837,ESITI_QUESTIONARI!AQ2837)),"NON RISPONDE",AVERAGE(ESITI_QUESTIONARI!N2837:T2837,ESITI_QUESTIONARI!V2837:X2837,ESITI_QUESTIONARI!Z2837:AD2837,ESITI_QUESTIONARI!AF2837:AH2837,ESITI_QUESTIONARI!AJ2837:AL2837,ESITI_QUESTIONARI!AN2837,ESITI_QUESTIONARI!AQ2837)))</f>
        <v/>
      </c>
    </row>
    <row r="2838" spans="1:8">
      <c r="A2838" t="str">
        <f>IF(ESITI_QUESTIONARI!A2838="","",TRIM(ESITI_QUESTIONARI!A2838))</f>
        <v/>
      </c>
      <c r="B2838" t="str">
        <f t="shared" si="45"/>
        <v/>
      </c>
      <c r="C2838" t="str">
        <f>IF(ESITI_QUESTIONARI!C2838="","",TRIM(ESITI_QUESTIONARI!C2838))</f>
        <v/>
      </c>
      <c r="D2838" t="str">
        <f>IFERROR(UPPER(TRIM(ESITI_QUESTIONARI!U2838)),"")</f>
        <v/>
      </c>
      <c r="E2838" t="str">
        <f>IFERROR(UPPER(TRIM(ESITI_QUESTIONARI!Y2838)),"")</f>
        <v/>
      </c>
      <c r="F2838" t="str">
        <f>IFERROR(UPPER(TRIM(ESITI_QUESTIONARI!AE2838)),"")</f>
        <v/>
      </c>
      <c r="G2838" t="str">
        <f>IFERROR(UPPER(TRIM(ESITI_QUESTIONARI!AI2838)),"")</f>
        <v/>
      </c>
      <c r="H2838" s="8" t="str">
        <f>IF(C2838="","",IF(ISERROR(AVERAGE(ESITI_QUESTIONARI!N2838:T2838,ESITI_QUESTIONARI!V2838:X2838,ESITI_QUESTIONARI!Z2838:AD2838,ESITI_QUESTIONARI!AF2838:AH2838,ESITI_QUESTIONARI!AJ2838:AL2838,ESITI_QUESTIONARI!AN2838,ESITI_QUESTIONARI!AQ2838)),"NON RISPONDE",AVERAGE(ESITI_QUESTIONARI!N2838:T2838,ESITI_QUESTIONARI!V2838:X2838,ESITI_QUESTIONARI!Z2838:AD2838,ESITI_QUESTIONARI!AF2838:AH2838,ESITI_QUESTIONARI!AJ2838:AL2838,ESITI_QUESTIONARI!AN2838,ESITI_QUESTIONARI!AQ2838)))</f>
        <v/>
      </c>
    </row>
    <row r="2839" spans="1:8">
      <c r="A2839" t="str">
        <f>IF(ESITI_QUESTIONARI!A2839="","",TRIM(ESITI_QUESTIONARI!A2839))</f>
        <v/>
      </c>
      <c r="B2839" t="str">
        <f t="shared" si="45"/>
        <v/>
      </c>
      <c r="C2839" t="str">
        <f>IF(ESITI_QUESTIONARI!C2839="","",TRIM(ESITI_QUESTIONARI!C2839))</f>
        <v/>
      </c>
      <c r="D2839" t="str">
        <f>IFERROR(UPPER(TRIM(ESITI_QUESTIONARI!U2839)),"")</f>
        <v/>
      </c>
      <c r="E2839" t="str">
        <f>IFERROR(UPPER(TRIM(ESITI_QUESTIONARI!Y2839)),"")</f>
        <v/>
      </c>
      <c r="F2839" t="str">
        <f>IFERROR(UPPER(TRIM(ESITI_QUESTIONARI!AE2839)),"")</f>
        <v/>
      </c>
      <c r="G2839" t="str">
        <f>IFERROR(UPPER(TRIM(ESITI_QUESTIONARI!AI2839)),"")</f>
        <v/>
      </c>
      <c r="H2839" s="8" t="str">
        <f>IF(C2839="","",IF(ISERROR(AVERAGE(ESITI_QUESTIONARI!N2839:T2839,ESITI_QUESTIONARI!V2839:X2839,ESITI_QUESTIONARI!Z2839:AD2839,ESITI_QUESTIONARI!AF2839:AH2839,ESITI_QUESTIONARI!AJ2839:AL2839,ESITI_QUESTIONARI!AN2839,ESITI_QUESTIONARI!AQ2839)),"NON RISPONDE",AVERAGE(ESITI_QUESTIONARI!N2839:T2839,ESITI_QUESTIONARI!V2839:X2839,ESITI_QUESTIONARI!Z2839:AD2839,ESITI_QUESTIONARI!AF2839:AH2839,ESITI_QUESTIONARI!AJ2839:AL2839,ESITI_QUESTIONARI!AN2839,ESITI_QUESTIONARI!AQ2839)))</f>
        <v/>
      </c>
    </row>
    <row r="2840" spans="1:8">
      <c r="A2840" t="str">
        <f>IF(ESITI_QUESTIONARI!A2840="","",TRIM(ESITI_QUESTIONARI!A2840))</f>
        <v/>
      </c>
      <c r="B2840" t="str">
        <f t="shared" si="45"/>
        <v/>
      </c>
      <c r="C2840" t="str">
        <f>IF(ESITI_QUESTIONARI!C2840="","",TRIM(ESITI_QUESTIONARI!C2840))</f>
        <v/>
      </c>
      <c r="D2840" t="str">
        <f>IFERROR(UPPER(TRIM(ESITI_QUESTIONARI!U2840)),"")</f>
        <v/>
      </c>
      <c r="E2840" t="str">
        <f>IFERROR(UPPER(TRIM(ESITI_QUESTIONARI!Y2840)),"")</f>
        <v/>
      </c>
      <c r="F2840" t="str">
        <f>IFERROR(UPPER(TRIM(ESITI_QUESTIONARI!AE2840)),"")</f>
        <v/>
      </c>
      <c r="G2840" t="str">
        <f>IFERROR(UPPER(TRIM(ESITI_QUESTIONARI!AI2840)),"")</f>
        <v/>
      </c>
      <c r="H2840" s="8" t="str">
        <f>IF(C2840="","",IF(ISERROR(AVERAGE(ESITI_QUESTIONARI!N2840:T2840,ESITI_QUESTIONARI!V2840:X2840,ESITI_QUESTIONARI!Z2840:AD2840,ESITI_QUESTIONARI!AF2840:AH2840,ESITI_QUESTIONARI!AJ2840:AL2840,ESITI_QUESTIONARI!AN2840,ESITI_QUESTIONARI!AQ2840)),"NON RISPONDE",AVERAGE(ESITI_QUESTIONARI!N2840:T2840,ESITI_QUESTIONARI!V2840:X2840,ESITI_QUESTIONARI!Z2840:AD2840,ESITI_QUESTIONARI!AF2840:AH2840,ESITI_QUESTIONARI!AJ2840:AL2840,ESITI_QUESTIONARI!AN2840,ESITI_QUESTIONARI!AQ2840)))</f>
        <v/>
      </c>
    </row>
    <row r="2841" spans="1:8">
      <c r="A2841" t="str">
        <f>IF(ESITI_QUESTIONARI!A2841="","",TRIM(ESITI_QUESTIONARI!A2841))</f>
        <v/>
      </c>
      <c r="B2841" t="str">
        <f t="shared" si="45"/>
        <v/>
      </c>
      <c r="C2841" t="str">
        <f>IF(ESITI_QUESTIONARI!C2841="","",TRIM(ESITI_QUESTIONARI!C2841))</f>
        <v/>
      </c>
      <c r="D2841" t="str">
        <f>IFERROR(UPPER(TRIM(ESITI_QUESTIONARI!U2841)),"")</f>
        <v/>
      </c>
      <c r="E2841" t="str">
        <f>IFERROR(UPPER(TRIM(ESITI_QUESTIONARI!Y2841)),"")</f>
        <v/>
      </c>
      <c r="F2841" t="str">
        <f>IFERROR(UPPER(TRIM(ESITI_QUESTIONARI!AE2841)),"")</f>
        <v/>
      </c>
      <c r="G2841" t="str">
        <f>IFERROR(UPPER(TRIM(ESITI_QUESTIONARI!AI2841)),"")</f>
        <v/>
      </c>
      <c r="H2841" s="8" t="str">
        <f>IF(C2841="","",IF(ISERROR(AVERAGE(ESITI_QUESTIONARI!N2841:T2841,ESITI_QUESTIONARI!V2841:X2841,ESITI_QUESTIONARI!Z2841:AD2841,ESITI_QUESTIONARI!AF2841:AH2841,ESITI_QUESTIONARI!AJ2841:AL2841,ESITI_QUESTIONARI!AN2841,ESITI_QUESTIONARI!AQ2841)),"NON RISPONDE",AVERAGE(ESITI_QUESTIONARI!N2841:T2841,ESITI_QUESTIONARI!V2841:X2841,ESITI_QUESTIONARI!Z2841:AD2841,ESITI_QUESTIONARI!AF2841:AH2841,ESITI_QUESTIONARI!AJ2841:AL2841,ESITI_QUESTIONARI!AN2841,ESITI_QUESTIONARI!AQ2841)))</f>
        <v/>
      </c>
    </row>
    <row r="2842" spans="1:8">
      <c r="A2842" t="str">
        <f>IF(ESITI_QUESTIONARI!A2842="","",TRIM(ESITI_QUESTIONARI!A2842))</f>
        <v/>
      </c>
      <c r="B2842" t="str">
        <f t="shared" si="45"/>
        <v/>
      </c>
      <c r="C2842" t="str">
        <f>IF(ESITI_QUESTIONARI!C2842="","",TRIM(ESITI_QUESTIONARI!C2842))</f>
        <v/>
      </c>
      <c r="D2842" t="str">
        <f>IFERROR(UPPER(TRIM(ESITI_QUESTIONARI!U2842)),"")</f>
        <v/>
      </c>
      <c r="E2842" t="str">
        <f>IFERROR(UPPER(TRIM(ESITI_QUESTIONARI!Y2842)),"")</f>
        <v/>
      </c>
      <c r="F2842" t="str">
        <f>IFERROR(UPPER(TRIM(ESITI_QUESTIONARI!AE2842)),"")</f>
        <v/>
      </c>
      <c r="G2842" t="str">
        <f>IFERROR(UPPER(TRIM(ESITI_QUESTIONARI!AI2842)),"")</f>
        <v/>
      </c>
      <c r="H2842" s="8" t="str">
        <f>IF(C2842="","",IF(ISERROR(AVERAGE(ESITI_QUESTIONARI!N2842:T2842,ESITI_QUESTIONARI!V2842:X2842,ESITI_QUESTIONARI!Z2842:AD2842,ESITI_QUESTIONARI!AF2842:AH2842,ESITI_QUESTIONARI!AJ2842:AL2842,ESITI_QUESTIONARI!AN2842,ESITI_QUESTIONARI!AQ2842)),"NON RISPONDE",AVERAGE(ESITI_QUESTIONARI!N2842:T2842,ESITI_QUESTIONARI!V2842:X2842,ESITI_QUESTIONARI!Z2842:AD2842,ESITI_QUESTIONARI!AF2842:AH2842,ESITI_QUESTIONARI!AJ2842:AL2842,ESITI_QUESTIONARI!AN2842,ESITI_QUESTIONARI!AQ2842)))</f>
        <v/>
      </c>
    </row>
    <row r="2843" spans="1:8">
      <c r="A2843" t="str">
        <f>IF(ESITI_QUESTIONARI!A2843="","",TRIM(ESITI_QUESTIONARI!A2843))</f>
        <v/>
      </c>
      <c r="B2843" t="str">
        <f t="shared" si="45"/>
        <v/>
      </c>
      <c r="C2843" t="str">
        <f>IF(ESITI_QUESTIONARI!C2843="","",TRIM(ESITI_QUESTIONARI!C2843))</f>
        <v/>
      </c>
      <c r="D2843" t="str">
        <f>IFERROR(UPPER(TRIM(ESITI_QUESTIONARI!U2843)),"")</f>
        <v/>
      </c>
      <c r="E2843" t="str">
        <f>IFERROR(UPPER(TRIM(ESITI_QUESTIONARI!Y2843)),"")</f>
        <v/>
      </c>
      <c r="F2843" t="str">
        <f>IFERROR(UPPER(TRIM(ESITI_QUESTIONARI!AE2843)),"")</f>
        <v/>
      </c>
      <c r="G2843" t="str">
        <f>IFERROR(UPPER(TRIM(ESITI_QUESTIONARI!AI2843)),"")</f>
        <v/>
      </c>
      <c r="H2843" s="8" t="str">
        <f>IF(C2843="","",IF(ISERROR(AVERAGE(ESITI_QUESTIONARI!N2843:T2843,ESITI_QUESTIONARI!V2843:X2843,ESITI_QUESTIONARI!Z2843:AD2843,ESITI_QUESTIONARI!AF2843:AH2843,ESITI_QUESTIONARI!AJ2843:AL2843,ESITI_QUESTIONARI!AN2843,ESITI_QUESTIONARI!AQ2843)),"NON RISPONDE",AVERAGE(ESITI_QUESTIONARI!N2843:T2843,ESITI_QUESTIONARI!V2843:X2843,ESITI_QUESTIONARI!Z2843:AD2843,ESITI_QUESTIONARI!AF2843:AH2843,ESITI_QUESTIONARI!AJ2843:AL2843,ESITI_QUESTIONARI!AN2843,ESITI_QUESTIONARI!AQ2843)))</f>
        <v/>
      </c>
    </row>
    <row r="2844" spans="1:8">
      <c r="A2844" t="str">
        <f>IF(ESITI_QUESTIONARI!A2844="","",TRIM(ESITI_QUESTIONARI!A2844))</f>
        <v/>
      </c>
      <c r="B2844" t="str">
        <f t="shared" si="45"/>
        <v/>
      </c>
      <c r="C2844" t="str">
        <f>IF(ESITI_QUESTIONARI!C2844="","",TRIM(ESITI_QUESTIONARI!C2844))</f>
        <v/>
      </c>
      <c r="D2844" t="str">
        <f>IFERROR(UPPER(TRIM(ESITI_QUESTIONARI!U2844)),"")</f>
        <v/>
      </c>
      <c r="E2844" t="str">
        <f>IFERROR(UPPER(TRIM(ESITI_QUESTIONARI!Y2844)),"")</f>
        <v/>
      </c>
      <c r="F2844" t="str">
        <f>IFERROR(UPPER(TRIM(ESITI_QUESTIONARI!AE2844)),"")</f>
        <v/>
      </c>
      <c r="G2844" t="str">
        <f>IFERROR(UPPER(TRIM(ESITI_QUESTIONARI!AI2844)),"")</f>
        <v/>
      </c>
      <c r="H2844" s="8" t="str">
        <f>IF(C2844="","",IF(ISERROR(AVERAGE(ESITI_QUESTIONARI!N2844:T2844,ESITI_QUESTIONARI!V2844:X2844,ESITI_QUESTIONARI!Z2844:AD2844,ESITI_QUESTIONARI!AF2844:AH2844,ESITI_QUESTIONARI!AJ2844:AL2844,ESITI_QUESTIONARI!AN2844,ESITI_QUESTIONARI!AQ2844)),"NON RISPONDE",AVERAGE(ESITI_QUESTIONARI!N2844:T2844,ESITI_QUESTIONARI!V2844:X2844,ESITI_QUESTIONARI!Z2844:AD2844,ESITI_QUESTIONARI!AF2844:AH2844,ESITI_QUESTIONARI!AJ2844:AL2844,ESITI_QUESTIONARI!AN2844,ESITI_QUESTIONARI!AQ2844)))</f>
        <v/>
      </c>
    </row>
    <row r="2845" spans="1:8">
      <c r="A2845" t="str">
        <f>IF(ESITI_QUESTIONARI!A2845="","",TRIM(ESITI_QUESTIONARI!A2845))</f>
        <v/>
      </c>
      <c r="B2845" t="str">
        <f t="shared" si="45"/>
        <v/>
      </c>
      <c r="C2845" t="str">
        <f>IF(ESITI_QUESTIONARI!C2845="","",TRIM(ESITI_QUESTIONARI!C2845))</f>
        <v/>
      </c>
      <c r="D2845" t="str">
        <f>IFERROR(UPPER(TRIM(ESITI_QUESTIONARI!U2845)),"")</f>
        <v/>
      </c>
      <c r="E2845" t="str">
        <f>IFERROR(UPPER(TRIM(ESITI_QUESTIONARI!Y2845)),"")</f>
        <v/>
      </c>
      <c r="F2845" t="str">
        <f>IFERROR(UPPER(TRIM(ESITI_QUESTIONARI!AE2845)),"")</f>
        <v/>
      </c>
      <c r="G2845" t="str">
        <f>IFERROR(UPPER(TRIM(ESITI_QUESTIONARI!AI2845)),"")</f>
        <v/>
      </c>
      <c r="H2845" s="8" t="str">
        <f>IF(C2845="","",IF(ISERROR(AVERAGE(ESITI_QUESTIONARI!N2845:T2845,ESITI_QUESTIONARI!V2845:X2845,ESITI_QUESTIONARI!Z2845:AD2845,ESITI_QUESTIONARI!AF2845:AH2845,ESITI_QUESTIONARI!AJ2845:AL2845,ESITI_QUESTIONARI!AN2845,ESITI_QUESTIONARI!AQ2845)),"NON RISPONDE",AVERAGE(ESITI_QUESTIONARI!N2845:T2845,ESITI_QUESTIONARI!V2845:X2845,ESITI_QUESTIONARI!Z2845:AD2845,ESITI_QUESTIONARI!AF2845:AH2845,ESITI_QUESTIONARI!AJ2845:AL2845,ESITI_QUESTIONARI!AN2845,ESITI_QUESTIONARI!AQ2845)))</f>
        <v/>
      </c>
    </row>
    <row r="2846" spans="1:8">
      <c r="A2846" t="str">
        <f>IF(ESITI_QUESTIONARI!A2846="","",TRIM(ESITI_QUESTIONARI!A2846))</f>
        <v/>
      </c>
      <c r="B2846" t="str">
        <f t="shared" si="45"/>
        <v/>
      </c>
      <c r="C2846" t="str">
        <f>IF(ESITI_QUESTIONARI!C2846="","",TRIM(ESITI_QUESTIONARI!C2846))</f>
        <v/>
      </c>
      <c r="D2846" t="str">
        <f>IFERROR(UPPER(TRIM(ESITI_QUESTIONARI!U2846)),"")</f>
        <v/>
      </c>
      <c r="E2846" t="str">
        <f>IFERROR(UPPER(TRIM(ESITI_QUESTIONARI!Y2846)),"")</f>
        <v/>
      </c>
      <c r="F2846" t="str">
        <f>IFERROR(UPPER(TRIM(ESITI_QUESTIONARI!AE2846)),"")</f>
        <v/>
      </c>
      <c r="G2846" t="str">
        <f>IFERROR(UPPER(TRIM(ESITI_QUESTIONARI!AI2846)),"")</f>
        <v/>
      </c>
      <c r="H2846" s="8" t="str">
        <f>IF(C2846="","",IF(ISERROR(AVERAGE(ESITI_QUESTIONARI!N2846:T2846,ESITI_QUESTIONARI!V2846:X2846,ESITI_QUESTIONARI!Z2846:AD2846,ESITI_QUESTIONARI!AF2846:AH2846,ESITI_QUESTIONARI!AJ2846:AL2846,ESITI_QUESTIONARI!AN2846,ESITI_QUESTIONARI!AQ2846)),"NON RISPONDE",AVERAGE(ESITI_QUESTIONARI!N2846:T2846,ESITI_QUESTIONARI!V2846:X2846,ESITI_QUESTIONARI!Z2846:AD2846,ESITI_QUESTIONARI!AF2846:AH2846,ESITI_QUESTIONARI!AJ2846:AL2846,ESITI_QUESTIONARI!AN2846,ESITI_QUESTIONARI!AQ2846)))</f>
        <v/>
      </c>
    </row>
    <row r="2847" spans="1:8">
      <c r="A2847" t="str">
        <f>IF(ESITI_QUESTIONARI!A2847="","",TRIM(ESITI_QUESTIONARI!A2847))</f>
        <v/>
      </c>
      <c r="B2847" t="str">
        <f t="shared" si="45"/>
        <v/>
      </c>
      <c r="C2847" t="str">
        <f>IF(ESITI_QUESTIONARI!C2847="","",TRIM(ESITI_QUESTIONARI!C2847))</f>
        <v/>
      </c>
      <c r="D2847" t="str">
        <f>IFERROR(UPPER(TRIM(ESITI_QUESTIONARI!U2847)),"")</f>
        <v/>
      </c>
      <c r="E2847" t="str">
        <f>IFERROR(UPPER(TRIM(ESITI_QUESTIONARI!Y2847)),"")</f>
        <v/>
      </c>
      <c r="F2847" t="str">
        <f>IFERROR(UPPER(TRIM(ESITI_QUESTIONARI!AE2847)),"")</f>
        <v/>
      </c>
      <c r="G2847" t="str">
        <f>IFERROR(UPPER(TRIM(ESITI_QUESTIONARI!AI2847)),"")</f>
        <v/>
      </c>
      <c r="H2847" s="8" t="str">
        <f>IF(C2847="","",IF(ISERROR(AVERAGE(ESITI_QUESTIONARI!N2847:T2847,ESITI_QUESTIONARI!V2847:X2847,ESITI_QUESTIONARI!Z2847:AD2847,ESITI_QUESTIONARI!AF2847:AH2847,ESITI_QUESTIONARI!AJ2847:AL2847,ESITI_QUESTIONARI!AN2847,ESITI_QUESTIONARI!AQ2847)),"NON RISPONDE",AVERAGE(ESITI_QUESTIONARI!N2847:T2847,ESITI_QUESTIONARI!V2847:X2847,ESITI_QUESTIONARI!Z2847:AD2847,ESITI_QUESTIONARI!AF2847:AH2847,ESITI_QUESTIONARI!AJ2847:AL2847,ESITI_QUESTIONARI!AN2847,ESITI_QUESTIONARI!AQ2847)))</f>
        <v/>
      </c>
    </row>
    <row r="2848" spans="1:8">
      <c r="A2848" t="str">
        <f>IF(ESITI_QUESTIONARI!A2848="","",TRIM(ESITI_QUESTIONARI!A2848))</f>
        <v/>
      </c>
      <c r="B2848" t="str">
        <f t="shared" si="45"/>
        <v/>
      </c>
      <c r="C2848" t="str">
        <f>IF(ESITI_QUESTIONARI!C2848="","",TRIM(ESITI_QUESTIONARI!C2848))</f>
        <v/>
      </c>
      <c r="D2848" t="str">
        <f>IFERROR(UPPER(TRIM(ESITI_QUESTIONARI!U2848)),"")</f>
        <v/>
      </c>
      <c r="E2848" t="str">
        <f>IFERROR(UPPER(TRIM(ESITI_QUESTIONARI!Y2848)),"")</f>
        <v/>
      </c>
      <c r="F2848" t="str">
        <f>IFERROR(UPPER(TRIM(ESITI_QUESTIONARI!AE2848)),"")</f>
        <v/>
      </c>
      <c r="G2848" t="str">
        <f>IFERROR(UPPER(TRIM(ESITI_QUESTIONARI!AI2848)),"")</f>
        <v/>
      </c>
      <c r="H2848" s="8" t="str">
        <f>IF(C2848="","",IF(ISERROR(AVERAGE(ESITI_QUESTIONARI!N2848:T2848,ESITI_QUESTIONARI!V2848:X2848,ESITI_QUESTIONARI!Z2848:AD2848,ESITI_QUESTIONARI!AF2848:AH2848,ESITI_QUESTIONARI!AJ2848:AL2848,ESITI_QUESTIONARI!AN2848,ESITI_QUESTIONARI!AQ2848)),"NON RISPONDE",AVERAGE(ESITI_QUESTIONARI!N2848:T2848,ESITI_QUESTIONARI!V2848:X2848,ESITI_QUESTIONARI!Z2848:AD2848,ESITI_QUESTIONARI!AF2848:AH2848,ESITI_QUESTIONARI!AJ2848:AL2848,ESITI_QUESTIONARI!AN2848,ESITI_QUESTIONARI!AQ2848)))</f>
        <v/>
      </c>
    </row>
    <row r="2849" spans="1:8">
      <c r="A2849" t="str">
        <f>IF(ESITI_QUESTIONARI!A2849="","",TRIM(ESITI_QUESTIONARI!A2849))</f>
        <v/>
      </c>
      <c r="B2849" t="str">
        <f t="shared" si="45"/>
        <v/>
      </c>
      <c r="C2849" t="str">
        <f>IF(ESITI_QUESTIONARI!C2849="","",TRIM(ESITI_QUESTIONARI!C2849))</f>
        <v/>
      </c>
      <c r="D2849" t="str">
        <f>IFERROR(UPPER(TRIM(ESITI_QUESTIONARI!U2849)),"")</f>
        <v/>
      </c>
      <c r="E2849" t="str">
        <f>IFERROR(UPPER(TRIM(ESITI_QUESTIONARI!Y2849)),"")</f>
        <v/>
      </c>
      <c r="F2849" t="str">
        <f>IFERROR(UPPER(TRIM(ESITI_QUESTIONARI!AE2849)),"")</f>
        <v/>
      </c>
      <c r="G2849" t="str">
        <f>IFERROR(UPPER(TRIM(ESITI_QUESTIONARI!AI2849)),"")</f>
        <v/>
      </c>
      <c r="H2849" s="8" t="str">
        <f>IF(C2849="","",IF(ISERROR(AVERAGE(ESITI_QUESTIONARI!N2849:T2849,ESITI_QUESTIONARI!V2849:X2849,ESITI_QUESTIONARI!Z2849:AD2849,ESITI_QUESTIONARI!AF2849:AH2849,ESITI_QUESTIONARI!AJ2849:AL2849,ESITI_QUESTIONARI!AN2849,ESITI_QUESTIONARI!AQ2849)),"NON RISPONDE",AVERAGE(ESITI_QUESTIONARI!N2849:T2849,ESITI_QUESTIONARI!V2849:X2849,ESITI_QUESTIONARI!Z2849:AD2849,ESITI_QUESTIONARI!AF2849:AH2849,ESITI_QUESTIONARI!AJ2849:AL2849,ESITI_QUESTIONARI!AN2849,ESITI_QUESTIONARI!AQ2849)))</f>
        <v/>
      </c>
    </row>
    <row r="2850" spans="1:8">
      <c r="A2850" t="str">
        <f>IF(ESITI_QUESTIONARI!A2850="","",TRIM(ESITI_QUESTIONARI!A2850))</f>
        <v/>
      </c>
      <c r="B2850" t="str">
        <f t="shared" si="45"/>
        <v/>
      </c>
      <c r="C2850" t="str">
        <f>IF(ESITI_QUESTIONARI!C2850="","",TRIM(ESITI_QUESTIONARI!C2850))</f>
        <v/>
      </c>
      <c r="D2850" t="str">
        <f>IFERROR(UPPER(TRIM(ESITI_QUESTIONARI!U2850)),"")</f>
        <v/>
      </c>
      <c r="E2850" t="str">
        <f>IFERROR(UPPER(TRIM(ESITI_QUESTIONARI!Y2850)),"")</f>
        <v/>
      </c>
      <c r="F2850" t="str">
        <f>IFERROR(UPPER(TRIM(ESITI_QUESTIONARI!AE2850)),"")</f>
        <v/>
      </c>
      <c r="G2850" t="str">
        <f>IFERROR(UPPER(TRIM(ESITI_QUESTIONARI!AI2850)),"")</f>
        <v/>
      </c>
      <c r="H2850" s="8" t="str">
        <f>IF(C2850="","",IF(ISERROR(AVERAGE(ESITI_QUESTIONARI!N2850:T2850,ESITI_QUESTIONARI!V2850:X2850,ESITI_QUESTIONARI!Z2850:AD2850,ESITI_QUESTIONARI!AF2850:AH2850,ESITI_QUESTIONARI!AJ2850:AL2850,ESITI_QUESTIONARI!AN2850,ESITI_QUESTIONARI!AQ2850)),"NON RISPONDE",AVERAGE(ESITI_QUESTIONARI!N2850:T2850,ESITI_QUESTIONARI!V2850:X2850,ESITI_QUESTIONARI!Z2850:AD2850,ESITI_QUESTIONARI!AF2850:AH2850,ESITI_QUESTIONARI!AJ2850:AL2850,ESITI_QUESTIONARI!AN2850,ESITI_QUESTIONARI!AQ2850)))</f>
        <v/>
      </c>
    </row>
    <row r="2851" spans="1:8">
      <c r="A2851" t="str">
        <f>IF(ESITI_QUESTIONARI!A2851="","",TRIM(ESITI_QUESTIONARI!A2851))</f>
        <v/>
      </c>
      <c r="B2851" t="str">
        <f t="shared" si="45"/>
        <v/>
      </c>
      <c r="C2851" t="str">
        <f>IF(ESITI_QUESTIONARI!C2851="","",TRIM(ESITI_QUESTIONARI!C2851))</f>
        <v/>
      </c>
      <c r="D2851" t="str">
        <f>IFERROR(UPPER(TRIM(ESITI_QUESTIONARI!U2851)),"")</f>
        <v/>
      </c>
      <c r="E2851" t="str">
        <f>IFERROR(UPPER(TRIM(ESITI_QUESTIONARI!Y2851)),"")</f>
        <v/>
      </c>
      <c r="F2851" t="str">
        <f>IFERROR(UPPER(TRIM(ESITI_QUESTIONARI!AE2851)),"")</f>
        <v/>
      </c>
      <c r="G2851" t="str">
        <f>IFERROR(UPPER(TRIM(ESITI_QUESTIONARI!AI2851)),"")</f>
        <v/>
      </c>
      <c r="H2851" s="8" t="str">
        <f>IF(C2851="","",IF(ISERROR(AVERAGE(ESITI_QUESTIONARI!N2851:T2851,ESITI_QUESTIONARI!V2851:X2851,ESITI_QUESTIONARI!Z2851:AD2851,ESITI_QUESTIONARI!AF2851:AH2851,ESITI_QUESTIONARI!AJ2851:AL2851,ESITI_QUESTIONARI!AN2851,ESITI_QUESTIONARI!AQ2851)),"NON RISPONDE",AVERAGE(ESITI_QUESTIONARI!N2851:T2851,ESITI_QUESTIONARI!V2851:X2851,ESITI_QUESTIONARI!Z2851:AD2851,ESITI_QUESTIONARI!AF2851:AH2851,ESITI_QUESTIONARI!AJ2851:AL2851,ESITI_QUESTIONARI!AN2851,ESITI_QUESTIONARI!AQ2851)))</f>
        <v/>
      </c>
    </row>
    <row r="2852" spans="1:8">
      <c r="A2852" t="str">
        <f>IF(ESITI_QUESTIONARI!A2852="","",TRIM(ESITI_QUESTIONARI!A2852))</f>
        <v/>
      </c>
      <c r="B2852" t="str">
        <f t="shared" si="45"/>
        <v/>
      </c>
      <c r="C2852" t="str">
        <f>IF(ESITI_QUESTIONARI!C2852="","",TRIM(ESITI_QUESTIONARI!C2852))</f>
        <v/>
      </c>
      <c r="D2852" t="str">
        <f>IFERROR(UPPER(TRIM(ESITI_QUESTIONARI!U2852)),"")</f>
        <v/>
      </c>
      <c r="E2852" t="str">
        <f>IFERROR(UPPER(TRIM(ESITI_QUESTIONARI!Y2852)),"")</f>
        <v/>
      </c>
      <c r="F2852" t="str">
        <f>IFERROR(UPPER(TRIM(ESITI_QUESTIONARI!AE2852)),"")</f>
        <v/>
      </c>
      <c r="G2852" t="str">
        <f>IFERROR(UPPER(TRIM(ESITI_QUESTIONARI!AI2852)),"")</f>
        <v/>
      </c>
      <c r="H2852" s="8" t="str">
        <f>IF(C2852="","",IF(ISERROR(AVERAGE(ESITI_QUESTIONARI!N2852:T2852,ESITI_QUESTIONARI!V2852:X2852,ESITI_QUESTIONARI!Z2852:AD2852,ESITI_QUESTIONARI!AF2852:AH2852,ESITI_QUESTIONARI!AJ2852:AL2852,ESITI_QUESTIONARI!AN2852,ESITI_QUESTIONARI!AQ2852)),"NON RISPONDE",AVERAGE(ESITI_QUESTIONARI!N2852:T2852,ESITI_QUESTIONARI!V2852:X2852,ESITI_QUESTIONARI!Z2852:AD2852,ESITI_QUESTIONARI!AF2852:AH2852,ESITI_QUESTIONARI!AJ2852:AL2852,ESITI_QUESTIONARI!AN2852,ESITI_QUESTIONARI!AQ2852)))</f>
        <v/>
      </c>
    </row>
    <row r="2853" spans="1:8">
      <c r="A2853" t="str">
        <f>IF(ESITI_QUESTIONARI!A2853="","",TRIM(ESITI_QUESTIONARI!A2853))</f>
        <v/>
      </c>
      <c r="B2853" t="str">
        <f t="shared" si="45"/>
        <v/>
      </c>
      <c r="C2853" t="str">
        <f>IF(ESITI_QUESTIONARI!C2853="","",TRIM(ESITI_QUESTIONARI!C2853))</f>
        <v/>
      </c>
      <c r="D2853" t="str">
        <f>IFERROR(UPPER(TRIM(ESITI_QUESTIONARI!U2853)),"")</f>
        <v/>
      </c>
      <c r="E2853" t="str">
        <f>IFERROR(UPPER(TRIM(ESITI_QUESTIONARI!Y2853)),"")</f>
        <v/>
      </c>
      <c r="F2853" t="str">
        <f>IFERROR(UPPER(TRIM(ESITI_QUESTIONARI!AE2853)),"")</f>
        <v/>
      </c>
      <c r="G2853" t="str">
        <f>IFERROR(UPPER(TRIM(ESITI_QUESTIONARI!AI2853)),"")</f>
        <v/>
      </c>
      <c r="H2853" s="8" t="str">
        <f>IF(C2853="","",IF(ISERROR(AVERAGE(ESITI_QUESTIONARI!N2853:T2853,ESITI_QUESTIONARI!V2853:X2853,ESITI_QUESTIONARI!Z2853:AD2853,ESITI_QUESTIONARI!AF2853:AH2853,ESITI_QUESTIONARI!AJ2853:AL2853,ESITI_QUESTIONARI!AN2853,ESITI_QUESTIONARI!AQ2853)),"NON RISPONDE",AVERAGE(ESITI_QUESTIONARI!N2853:T2853,ESITI_QUESTIONARI!V2853:X2853,ESITI_QUESTIONARI!Z2853:AD2853,ESITI_QUESTIONARI!AF2853:AH2853,ESITI_QUESTIONARI!AJ2853:AL2853,ESITI_QUESTIONARI!AN2853,ESITI_QUESTIONARI!AQ2853)))</f>
        <v/>
      </c>
    </row>
    <row r="2854" spans="1:8">
      <c r="A2854" t="str">
        <f>IF(ESITI_QUESTIONARI!A2854="","",TRIM(ESITI_QUESTIONARI!A2854))</f>
        <v/>
      </c>
      <c r="B2854" t="str">
        <f t="shared" si="45"/>
        <v/>
      </c>
      <c r="C2854" t="str">
        <f>IF(ESITI_QUESTIONARI!C2854="","",TRIM(ESITI_QUESTIONARI!C2854))</f>
        <v/>
      </c>
      <c r="D2854" t="str">
        <f>IFERROR(UPPER(TRIM(ESITI_QUESTIONARI!U2854)),"")</f>
        <v/>
      </c>
      <c r="E2854" t="str">
        <f>IFERROR(UPPER(TRIM(ESITI_QUESTIONARI!Y2854)),"")</f>
        <v/>
      </c>
      <c r="F2854" t="str">
        <f>IFERROR(UPPER(TRIM(ESITI_QUESTIONARI!AE2854)),"")</f>
        <v/>
      </c>
      <c r="G2854" t="str">
        <f>IFERROR(UPPER(TRIM(ESITI_QUESTIONARI!AI2854)),"")</f>
        <v/>
      </c>
      <c r="H2854" s="8" t="str">
        <f>IF(C2854="","",IF(ISERROR(AVERAGE(ESITI_QUESTIONARI!N2854:T2854,ESITI_QUESTIONARI!V2854:X2854,ESITI_QUESTIONARI!Z2854:AD2854,ESITI_QUESTIONARI!AF2854:AH2854,ESITI_QUESTIONARI!AJ2854:AL2854,ESITI_QUESTIONARI!AN2854,ESITI_QUESTIONARI!AQ2854)),"NON RISPONDE",AVERAGE(ESITI_QUESTIONARI!N2854:T2854,ESITI_QUESTIONARI!V2854:X2854,ESITI_QUESTIONARI!Z2854:AD2854,ESITI_QUESTIONARI!AF2854:AH2854,ESITI_QUESTIONARI!AJ2854:AL2854,ESITI_QUESTIONARI!AN2854,ESITI_QUESTIONARI!AQ2854)))</f>
        <v/>
      </c>
    </row>
    <row r="2855" spans="1:8">
      <c r="A2855" t="str">
        <f>IF(ESITI_QUESTIONARI!A2855="","",TRIM(ESITI_QUESTIONARI!A2855))</f>
        <v/>
      </c>
      <c r="B2855" t="str">
        <f t="shared" si="45"/>
        <v/>
      </c>
      <c r="C2855" t="str">
        <f>IF(ESITI_QUESTIONARI!C2855="","",TRIM(ESITI_QUESTIONARI!C2855))</f>
        <v/>
      </c>
      <c r="D2855" t="str">
        <f>IFERROR(UPPER(TRIM(ESITI_QUESTIONARI!U2855)),"")</f>
        <v/>
      </c>
      <c r="E2855" t="str">
        <f>IFERROR(UPPER(TRIM(ESITI_QUESTIONARI!Y2855)),"")</f>
        <v/>
      </c>
      <c r="F2855" t="str">
        <f>IFERROR(UPPER(TRIM(ESITI_QUESTIONARI!AE2855)),"")</f>
        <v/>
      </c>
      <c r="G2855" t="str">
        <f>IFERROR(UPPER(TRIM(ESITI_QUESTIONARI!AI2855)),"")</f>
        <v/>
      </c>
      <c r="H2855" s="8" t="str">
        <f>IF(C2855="","",IF(ISERROR(AVERAGE(ESITI_QUESTIONARI!N2855:T2855,ESITI_QUESTIONARI!V2855:X2855,ESITI_QUESTIONARI!Z2855:AD2855,ESITI_QUESTIONARI!AF2855:AH2855,ESITI_QUESTIONARI!AJ2855:AL2855,ESITI_QUESTIONARI!AN2855,ESITI_QUESTIONARI!AQ2855)),"NON RISPONDE",AVERAGE(ESITI_QUESTIONARI!N2855:T2855,ESITI_QUESTIONARI!V2855:X2855,ESITI_QUESTIONARI!Z2855:AD2855,ESITI_QUESTIONARI!AF2855:AH2855,ESITI_QUESTIONARI!AJ2855:AL2855,ESITI_QUESTIONARI!AN2855,ESITI_QUESTIONARI!AQ2855)))</f>
        <v/>
      </c>
    </row>
    <row r="2856" spans="1:8">
      <c r="A2856" t="str">
        <f>IF(ESITI_QUESTIONARI!A2856="","",TRIM(ESITI_QUESTIONARI!A2856))</f>
        <v/>
      </c>
      <c r="B2856" t="str">
        <f t="shared" si="45"/>
        <v/>
      </c>
      <c r="C2856" t="str">
        <f>IF(ESITI_QUESTIONARI!C2856="","",TRIM(ESITI_QUESTIONARI!C2856))</f>
        <v/>
      </c>
      <c r="D2856" t="str">
        <f>IFERROR(UPPER(TRIM(ESITI_QUESTIONARI!U2856)),"")</f>
        <v/>
      </c>
      <c r="E2856" t="str">
        <f>IFERROR(UPPER(TRIM(ESITI_QUESTIONARI!Y2856)),"")</f>
        <v/>
      </c>
      <c r="F2856" t="str">
        <f>IFERROR(UPPER(TRIM(ESITI_QUESTIONARI!AE2856)),"")</f>
        <v/>
      </c>
      <c r="G2856" t="str">
        <f>IFERROR(UPPER(TRIM(ESITI_QUESTIONARI!AI2856)),"")</f>
        <v/>
      </c>
      <c r="H2856" s="8" t="str">
        <f>IF(C2856="","",IF(ISERROR(AVERAGE(ESITI_QUESTIONARI!N2856:T2856,ESITI_QUESTIONARI!V2856:X2856,ESITI_QUESTIONARI!Z2856:AD2856,ESITI_QUESTIONARI!AF2856:AH2856,ESITI_QUESTIONARI!AJ2856:AL2856,ESITI_QUESTIONARI!AN2856,ESITI_QUESTIONARI!AQ2856)),"NON RISPONDE",AVERAGE(ESITI_QUESTIONARI!N2856:T2856,ESITI_QUESTIONARI!V2856:X2856,ESITI_QUESTIONARI!Z2856:AD2856,ESITI_QUESTIONARI!AF2856:AH2856,ESITI_QUESTIONARI!AJ2856:AL2856,ESITI_QUESTIONARI!AN2856,ESITI_QUESTIONARI!AQ2856)))</f>
        <v/>
      </c>
    </row>
    <row r="2857" spans="1:8">
      <c r="A2857" t="str">
        <f>IF(ESITI_QUESTIONARI!A2857="","",TRIM(ESITI_QUESTIONARI!A2857))</f>
        <v/>
      </c>
      <c r="B2857" t="str">
        <f t="shared" si="45"/>
        <v/>
      </c>
      <c r="C2857" t="str">
        <f>IF(ESITI_QUESTIONARI!C2857="","",TRIM(ESITI_QUESTIONARI!C2857))</f>
        <v/>
      </c>
      <c r="D2857" t="str">
        <f>IFERROR(UPPER(TRIM(ESITI_QUESTIONARI!U2857)),"")</f>
        <v/>
      </c>
      <c r="E2857" t="str">
        <f>IFERROR(UPPER(TRIM(ESITI_QUESTIONARI!Y2857)),"")</f>
        <v/>
      </c>
      <c r="F2857" t="str">
        <f>IFERROR(UPPER(TRIM(ESITI_QUESTIONARI!AE2857)),"")</f>
        <v/>
      </c>
      <c r="G2857" t="str">
        <f>IFERROR(UPPER(TRIM(ESITI_QUESTIONARI!AI2857)),"")</f>
        <v/>
      </c>
      <c r="H2857" s="8" t="str">
        <f>IF(C2857="","",IF(ISERROR(AVERAGE(ESITI_QUESTIONARI!N2857:T2857,ESITI_QUESTIONARI!V2857:X2857,ESITI_QUESTIONARI!Z2857:AD2857,ESITI_QUESTIONARI!AF2857:AH2857,ESITI_QUESTIONARI!AJ2857:AL2857,ESITI_QUESTIONARI!AN2857,ESITI_QUESTIONARI!AQ2857)),"NON RISPONDE",AVERAGE(ESITI_QUESTIONARI!N2857:T2857,ESITI_QUESTIONARI!V2857:X2857,ESITI_QUESTIONARI!Z2857:AD2857,ESITI_QUESTIONARI!AF2857:AH2857,ESITI_QUESTIONARI!AJ2857:AL2857,ESITI_QUESTIONARI!AN2857,ESITI_QUESTIONARI!AQ2857)))</f>
        <v/>
      </c>
    </row>
    <row r="2858" spans="1:8">
      <c r="A2858" t="str">
        <f>IF(ESITI_QUESTIONARI!A2858="","",TRIM(ESITI_QUESTIONARI!A2858))</f>
        <v/>
      </c>
      <c r="B2858" t="str">
        <f t="shared" si="45"/>
        <v/>
      </c>
      <c r="C2858" t="str">
        <f>IF(ESITI_QUESTIONARI!C2858="","",TRIM(ESITI_QUESTIONARI!C2858))</f>
        <v/>
      </c>
      <c r="D2858" t="str">
        <f>IFERROR(UPPER(TRIM(ESITI_QUESTIONARI!U2858)),"")</f>
        <v/>
      </c>
      <c r="E2858" t="str">
        <f>IFERROR(UPPER(TRIM(ESITI_QUESTIONARI!Y2858)),"")</f>
        <v/>
      </c>
      <c r="F2858" t="str">
        <f>IFERROR(UPPER(TRIM(ESITI_QUESTIONARI!AE2858)),"")</f>
        <v/>
      </c>
      <c r="G2858" t="str">
        <f>IFERROR(UPPER(TRIM(ESITI_QUESTIONARI!AI2858)),"")</f>
        <v/>
      </c>
      <c r="H2858" s="8" t="str">
        <f>IF(C2858="","",IF(ISERROR(AVERAGE(ESITI_QUESTIONARI!N2858:T2858,ESITI_QUESTIONARI!V2858:X2858,ESITI_QUESTIONARI!Z2858:AD2858,ESITI_QUESTIONARI!AF2858:AH2858,ESITI_QUESTIONARI!AJ2858:AL2858,ESITI_QUESTIONARI!AN2858,ESITI_QUESTIONARI!AQ2858)),"NON RISPONDE",AVERAGE(ESITI_QUESTIONARI!N2858:T2858,ESITI_QUESTIONARI!V2858:X2858,ESITI_QUESTIONARI!Z2858:AD2858,ESITI_QUESTIONARI!AF2858:AH2858,ESITI_QUESTIONARI!AJ2858:AL2858,ESITI_QUESTIONARI!AN2858,ESITI_QUESTIONARI!AQ2858)))</f>
        <v/>
      </c>
    </row>
    <row r="2859" spans="1:8">
      <c r="A2859" t="str">
        <f>IF(ESITI_QUESTIONARI!A2859="","",TRIM(ESITI_QUESTIONARI!A2859))</f>
        <v/>
      </c>
      <c r="B2859" t="str">
        <f t="shared" si="45"/>
        <v/>
      </c>
      <c r="C2859" t="str">
        <f>IF(ESITI_QUESTIONARI!C2859="","",TRIM(ESITI_QUESTIONARI!C2859))</f>
        <v/>
      </c>
      <c r="D2859" t="str">
        <f>IFERROR(UPPER(TRIM(ESITI_QUESTIONARI!U2859)),"")</f>
        <v/>
      </c>
      <c r="E2859" t="str">
        <f>IFERROR(UPPER(TRIM(ESITI_QUESTIONARI!Y2859)),"")</f>
        <v/>
      </c>
      <c r="F2859" t="str">
        <f>IFERROR(UPPER(TRIM(ESITI_QUESTIONARI!AE2859)),"")</f>
        <v/>
      </c>
      <c r="G2859" t="str">
        <f>IFERROR(UPPER(TRIM(ESITI_QUESTIONARI!AI2859)),"")</f>
        <v/>
      </c>
      <c r="H2859" s="8" t="str">
        <f>IF(C2859="","",IF(ISERROR(AVERAGE(ESITI_QUESTIONARI!N2859:T2859,ESITI_QUESTIONARI!V2859:X2859,ESITI_QUESTIONARI!Z2859:AD2859,ESITI_QUESTIONARI!AF2859:AH2859,ESITI_QUESTIONARI!AJ2859:AL2859,ESITI_QUESTIONARI!AN2859,ESITI_QUESTIONARI!AQ2859)),"NON RISPONDE",AVERAGE(ESITI_QUESTIONARI!N2859:T2859,ESITI_QUESTIONARI!V2859:X2859,ESITI_QUESTIONARI!Z2859:AD2859,ESITI_QUESTIONARI!AF2859:AH2859,ESITI_QUESTIONARI!AJ2859:AL2859,ESITI_QUESTIONARI!AN2859,ESITI_QUESTIONARI!AQ2859)))</f>
        <v/>
      </c>
    </row>
    <row r="2860" spans="1:8">
      <c r="A2860" t="str">
        <f>IF(ESITI_QUESTIONARI!A2860="","",TRIM(ESITI_QUESTIONARI!A2860))</f>
        <v/>
      </c>
      <c r="B2860" t="str">
        <f t="shared" si="45"/>
        <v/>
      </c>
      <c r="C2860" t="str">
        <f>IF(ESITI_QUESTIONARI!C2860="","",TRIM(ESITI_QUESTIONARI!C2860))</f>
        <v/>
      </c>
      <c r="D2860" t="str">
        <f>IFERROR(UPPER(TRIM(ESITI_QUESTIONARI!U2860)),"")</f>
        <v/>
      </c>
      <c r="E2860" t="str">
        <f>IFERROR(UPPER(TRIM(ESITI_QUESTIONARI!Y2860)),"")</f>
        <v/>
      </c>
      <c r="F2860" t="str">
        <f>IFERROR(UPPER(TRIM(ESITI_QUESTIONARI!AE2860)),"")</f>
        <v/>
      </c>
      <c r="G2860" t="str">
        <f>IFERROR(UPPER(TRIM(ESITI_QUESTIONARI!AI2860)),"")</f>
        <v/>
      </c>
      <c r="H2860" s="8" t="str">
        <f>IF(C2860="","",IF(ISERROR(AVERAGE(ESITI_QUESTIONARI!N2860:T2860,ESITI_QUESTIONARI!V2860:X2860,ESITI_QUESTIONARI!Z2860:AD2860,ESITI_QUESTIONARI!AF2860:AH2860,ESITI_QUESTIONARI!AJ2860:AL2860,ESITI_QUESTIONARI!AN2860,ESITI_QUESTIONARI!AQ2860)),"NON RISPONDE",AVERAGE(ESITI_QUESTIONARI!N2860:T2860,ESITI_QUESTIONARI!V2860:X2860,ESITI_QUESTIONARI!Z2860:AD2860,ESITI_QUESTIONARI!AF2860:AH2860,ESITI_QUESTIONARI!AJ2860:AL2860,ESITI_QUESTIONARI!AN2860,ESITI_QUESTIONARI!AQ2860)))</f>
        <v/>
      </c>
    </row>
    <row r="2861" spans="1:8">
      <c r="A2861" t="str">
        <f>IF(ESITI_QUESTIONARI!A2861="","",TRIM(ESITI_QUESTIONARI!A2861))</f>
        <v/>
      </c>
      <c r="B2861" t="str">
        <f t="shared" si="45"/>
        <v/>
      </c>
      <c r="C2861" t="str">
        <f>IF(ESITI_QUESTIONARI!C2861="","",TRIM(ESITI_QUESTIONARI!C2861))</f>
        <v/>
      </c>
      <c r="D2861" t="str">
        <f>IFERROR(UPPER(TRIM(ESITI_QUESTIONARI!U2861)),"")</f>
        <v/>
      </c>
      <c r="E2861" t="str">
        <f>IFERROR(UPPER(TRIM(ESITI_QUESTIONARI!Y2861)),"")</f>
        <v/>
      </c>
      <c r="F2861" t="str">
        <f>IFERROR(UPPER(TRIM(ESITI_QUESTIONARI!AE2861)),"")</f>
        <v/>
      </c>
      <c r="G2861" t="str">
        <f>IFERROR(UPPER(TRIM(ESITI_QUESTIONARI!AI2861)),"")</f>
        <v/>
      </c>
      <c r="H2861" s="8" t="str">
        <f>IF(C2861="","",IF(ISERROR(AVERAGE(ESITI_QUESTIONARI!N2861:T2861,ESITI_QUESTIONARI!V2861:X2861,ESITI_QUESTIONARI!Z2861:AD2861,ESITI_QUESTIONARI!AF2861:AH2861,ESITI_QUESTIONARI!AJ2861:AL2861,ESITI_QUESTIONARI!AN2861,ESITI_QUESTIONARI!AQ2861)),"NON RISPONDE",AVERAGE(ESITI_QUESTIONARI!N2861:T2861,ESITI_QUESTIONARI!V2861:X2861,ESITI_QUESTIONARI!Z2861:AD2861,ESITI_QUESTIONARI!AF2861:AH2861,ESITI_QUESTIONARI!AJ2861:AL2861,ESITI_QUESTIONARI!AN2861,ESITI_QUESTIONARI!AQ2861)))</f>
        <v/>
      </c>
    </row>
    <row r="2862" spans="1:8">
      <c r="A2862" t="str">
        <f>IF(ESITI_QUESTIONARI!A2862="","",TRIM(ESITI_QUESTIONARI!A2862))</f>
        <v/>
      </c>
      <c r="B2862" t="str">
        <f t="shared" si="45"/>
        <v/>
      </c>
      <c r="C2862" t="str">
        <f>IF(ESITI_QUESTIONARI!C2862="","",TRIM(ESITI_QUESTIONARI!C2862))</f>
        <v/>
      </c>
      <c r="D2862" t="str">
        <f>IFERROR(UPPER(TRIM(ESITI_QUESTIONARI!U2862)),"")</f>
        <v/>
      </c>
      <c r="E2862" t="str">
        <f>IFERROR(UPPER(TRIM(ESITI_QUESTIONARI!Y2862)),"")</f>
        <v/>
      </c>
      <c r="F2862" t="str">
        <f>IFERROR(UPPER(TRIM(ESITI_QUESTIONARI!AE2862)),"")</f>
        <v/>
      </c>
      <c r="G2862" t="str">
        <f>IFERROR(UPPER(TRIM(ESITI_QUESTIONARI!AI2862)),"")</f>
        <v/>
      </c>
      <c r="H2862" s="8" t="str">
        <f>IF(C2862="","",IF(ISERROR(AVERAGE(ESITI_QUESTIONARI!N2862:T2862,ESITI_QUESTIONARI!V2862:X2862,ESITI_QUESTIONARI!Z2862:AD2862,ESITI_QUESTIONARI!AF2862:AH2862,ESITI_QUESTIONARI!AJ2862:AL2862,ESITI_QUESTIONARI!AN2862,ESITI_QUESTIONARI!AQ2862)),"NON RISPONDE",AVERAGE(ESITI_QUESTIONARI!N2862:T2862,ESITI_QUESTIONARI!V2862:X2862,ESITI_QUESTIONARI!Z2862:AD2862,ESITI_QUESTIONARI!AF2862:AH2862,ESITI_QUESTIONARI!AJ2862:AL2862,ESITI_QUESTIONARI!AN2862,ESITI_QUESTIONARI!AQ2862)))</f>
        <v/>
      </c>
    </row>
    <row r="2863" spans="1:8">
      <c r="A2863" t="str">
        <f>IF(ESITI_QUESTIONARI!A2863="","",TRIM(ESITI_QUESTIONARI!A2863))</f>
        <v/>
      </c>
      <c r="B2863" t="str">
        <f t="shared" si="45"/>
        <v/>
      </c>
      <c r="C2863" t="str">
        <f>IF(ESITI_QUESTIONARI!C2863="","",TRIM(ESITI_QUESTIONARI!C2863))</f>
        <v/>
      </c>
      <c r="D2863" t="str">
        <f>IFERROR(UPPER(TRIM(ESITI_QUESTIONARI!U2863)),"")</f>
        <v/>
      </c>
      <c r="E2863" t="str">
        <f>IFERROR(UPPER(TRIM(ESITI_QUESTIONARI!Y2863)),"")</f>
        <v/>
      </c>
      <c r="F2863" t="str">
        <f>IFERROR(UPPER(TRIM(ESITI_QUESTIONARI!AE2863)),"")</f>
        <v/>
      </c>
      <c r="G2863" t="str">
        <f>IFERROR(UPPER(TRIM(ESITI_QUESTIONARI!AI2863)),"")</f>
        <v/>
      </c>
      <c r="H2863" s="8" t="str">
        <f>IF(C2863="","",IF(ISERROR(AVERAGE(ESITI_QUESTIONARI!N2863:T2863,ESITI_QUESTIONARI!V2863:X2863,ESITI_QUESTIONARI!Z2863:AD2863,ESITI_QUESTIONARI!AF2863:AH2863,ESITI_QUESTIONARI!AJ2863:AL2863,ESITI_QUESTIONARI!AN2863,ESITI_QUESTIONARI!AQ2863)),"NON RISPONDE",AVERAGE(ESITI_QUESTIONARI!N2863:T2863,ESITI_QUESTIONARI!V2863:X2863,ESITI_QUESTIONARI!Z2863:AD2863,ESITI_QUESTIONARI!AF2863:AH2863,ESITI_QUESTIONARI!AJ2863:AL2863,ESITI_QUESTIONARI!AN2863,ESITI_QUESTIONARI!AQ2863)))</f>
        <v/>
      </c>
    </row>
    <row r="2864" spans="1:8">
      <c r="A2864" t="str">
        <f>IF(ESITI_QUESTIONARI!A2864="","",TRIM(ESITI_QUESTIONARI!A2864))</f>
        <v/>
      </c>
      <c r="B2864" t="str">
        <f t="shared" si="45"/>
        <v/>
      </c>
      <c r="C2864" t="str">
        <f>IF(ESITI_QUESTIONARI!C2864="","",TRIM(ESITI_QUESTIONARI!C2864))</f>
        <v/>
      </c>
      <c r="D2864" t="str">
        <f>IFERROR(UPPER(TRIM(ESITI_QUESTIONARI!U2864)),"")</f>
        <v/>
      </c>
      <c r="E2864" t="str">
        <f>IFERROR(UPPER(TRIM(ESITI_QUESTIONARI!Y2864)),"")</f>
        <v/>
      </c>
      <c r="F2864" t="str">
        <f>IFERROR(UPPER(TRIM(ESITI_QUESTIONARI!AE2864)),"")</f>
        <v/>
      </c>
      <c r="G2864" t="str">
        <f>IFERROR(UPPER(TRIM(ESITI_QUESTIONARI!AI2864)),"")</f>
        <v/>
      </c>
      <c r="H2864" s="8" t="str">
        <f>IF(C2864="","",IF(ISERROR(AVERAGE(ESITI_QUESTIONARI!N2864:T2864,ESITI_QUESTIONARI!V2864:X2864,ESITI_QUESTIONARI!Z2864:AD2864,ESITI_QUESTIONARI!AF2864:AH2864,ESITI_QUESTIONARI!AJ2864:AL2864,ESITI_QUESTIONARI!AN2864,ESITI_QUESTIONARI!AQ2864)),"NON RISPONDE",AVERAGE(ESITI_QUESTIONARI!N2864:T2864,ESITI_QUESTIONARI!V2864:X2864,ESITI_QUESTIONARI!Z2864:AD2864,ESITI_QUESTIONARI!AF2864:AH2864,ESITI_QUESTIONARI!AJ2864:AL2864,ESITI_QUESTIONARI!AN2864,ESITI_QUESTIONARI!AQ2864)))</f>
        <v/>
      </c>
    </row>
    <row r="2865" spans="1:8">
      <c r="A2865" t="str">
        <f>IF(ESITI_QUESTIONARI!A2865="","",TRIM(ESITI_QUESTIONARI!A2865))</f>
        <v/>
      </c>
      <c r="B2865" t="str">
        <f t="shared" si="45"/>
        <v/>
      </c>
      <c r="C2865" t="str">
        <f>IF(ESITI_QUESTIONARI!C2865="","",TRIM(ESITI_QUESTIONARI!C2865))</f>
        <v/>
      </c>
      <c r="D2865" t="str">
        <f>IFERROR(UPPER(TRIM(ESITI_QUESTIONARI!U2865)),"")</f>
        <v/>
      </c>
      <c r="E2865" t="str">
        <f>IFERROR(UPPER(TRIM(ESITI_QUESTIONARI!Y2865)),"")</f>
        <v/>
      </c>
      <c r="F2865" t="str">
        <f>IFERROR(UPPER(TRIM(ESITI_QUESTIONARI!AE2865)),"")</f>
        <v/>
      </c>
      <c r="G2865" t="str">
        <f>IFERROR(UPPER(TRIM(ESITI_QUESTIONARI!AI2865)),"")</f>
        <v/>
      </c>
      <c r="H2865" s="8" t="str">
        <f>IF(C2865="","",IF(ISERROR(AVERAGE(ESITI_QUESTIONARI!N2865:T2865,ESITI_QUESTIONARI!V2865:X2865,ESITI_QUESTIONARI!Z2865:AD2865,ESITI_QUESTIONARI!AF2865:AH2865,ESITI_QUESTIONARI!AJ2865:AL2865,ESITI_QUESTIONARI!AN2865,ESITI_QUESTIONARI!AQ2865)),"NON RISPONDE",AVERAGE(ESITI_QUESTIONARI!N2865:T2865,ESITI_QUESTIONARI!V2865:X2865,ESITI_QUESTIONARI!Z2865:AD2865,ESITI_QUESTIONARI!AF2865:AH2865,ESITI_QUESTIONARI!AJ2865:AL2865,ESITI_QUESTIONARI!AN2865,ESITI_QUESTIONARI!AQ2865)))</f>
        <v/>
      </c>
    </row>
    <row r="2866" spans="1:8">
      <c r="A2866" t="str">
        <f>IF(ESITI_QUESTIONARI!A2866="","",TRIM(ESITI_QUESTIONARI!A2866))</f>
        <v/>
      </c>
      <c r="B2866" t="str">
        <f t="shared" si="45"/>
        <v/>
      </c>
      <c r="C2866" t="str">
        <f>IF(ESITI_QUESTIONARI!C2866="","",TRIM(ESITI_QUESTIONARI!C2866))</f>
        <v/>
      </c>
      <c r="D2866" t="str">
        <f>IFERROR(UPPER(TRIM(ESITI_QUESTIONARI!U2866)),"")</f>
        <v/>
      </c>
      <c r="E2866" t="str">
        <f>IFERROR(UPPER(TRIM(ESITI_QUESTIONARI!Y2866)),"")</f>
        <v/>
      </c>
      <c r="F2866" t="str">
        <f>IFERROR(UPPER(TRIM(ESITI_QUESTIONARI!AE2866)),"")</f>
        <v/>
      </c>
      <c r="G2866" t="str">
        <f>IFERROR(UPPER(TRIM(ESITI_QUESTIONARI!AI2866)),"")</f>
        <v/>
      </c>
      <c r="H2866" s="8" t="str">
        <f>IF(C2866="","",IF(ISERROR(AVERAGE(ESITI_QUESTIONARI!N2866:T2866,ESITI_QUESTIONARI!V2866:X2866,ESITI_QUESTIONARI!Z2866:AD2866,ESITI_QUESTIONARI!AF2866:AH2866,ESITI_QUESTIONARI!AJ2866:AL2866,ESITI_QUESTIONARI!AN2866,ESITI_QUESTIONARI!AQ2866)),"NON RISPONDE",AVERAGE(ESITI_QUESTIONARI!N2866:T2866,ESITI_QUESTIONARI!V2866:X2866,ESITI_QUESTIONARI!Z2866:AD2866,ESITI_QUESTIONARI!AF2866:AH2866,ESITI_QUESTIONARI!AJ2866:AL2866,ESITI_QUESTIONARI!AN2866,ESITI_QUESTIONARI!AQ2866)))</f>
        <v/>
      </c>
    </row>
    <row r="2867" spans="1:8">
      <c r="A2867" t="str">
        <f>IF(ESITI_QUESTIONARI!A2867="","",TRIM(ESITI_QUESTIONARI!A2867))</f>
        <v/>
      </c>
      <c r="B2867" t="str">
        <f t="shared" si="45"/>
        <v/>
      </c>
      <c r="C2867" t="str">
        <f>IF(ESITI_QUESTIONARI!C2867="","",TRIM(ESITI_QUESTIONARI!C2867))</f>
        <v/>
      </c>
      <c r="D2867" t="str">
        <f>IFERROR(UPPER(TRIM(ESITI_QUESTIONARI!U2867)),"")</f>
        <v/>
      </c>
      <c r="E2867" t="str">
        <f>IFERROR(UPPER(TRIM(ESITI_QUESTIONARI!Y2867)),"")</f>
        <v/>
      </c>
      <c r="F2867" t="str">
        <f>IFERROR(UPPER(TRIM(ESITI_QUESTIONARI!AE2867)),"")</f>
        <v/>
      </c>
      <c r="G2867" t="str">
        <f>IFERROR(UPPER(TRIM(ESITI_QUESTIONARI!AI2867)),"")</f>
        <v/>
      </c>
      <c r="H2867" s="8" t="str">
        <f>IF(C2867="","",IF(ISERROR(AVERAGE(ESITI_QUESTIONARI!N2867:T2867,ESITI_QUESTIONARI!V2867:X2867,ESITI_QUESTIONARI!Z2867:AD2867,ESITI_QUESTIONARI!AF2867:AH2867,ESITI_QUESTIONARI!AJ2867:AL2867,ESITI_QUESTIONARI!AN2867,ESITI_QUESTIONARI!AQ2867)),"NON RISPONDE",AVERAGE(ESITI_QUESTIONARI!N2867:T2867,ESITI_QUESTIONARI!V2867:X2867,ESITI_QUESTIONARI!Z2867:AD2867,ESITI_QUESTIONARI!AF2867:AH2867,ESITI_QUESTIONARI!AJ2867:AL2867,ESITI_QUESTIONARI!AN2867,ESITI_QUESTIONARI!AQ2867)))</f>
        <v/>
      </c>
    </row>
    <row r="2868" spans="1:8">
      <c r="A2868" t="str">
        <f>IF(ESITI_QUESTIONARI!A2868="","",TRIM(ESITI_QUESTIONARI!A2868))</f>
        <v/>
      </c>
      <c r="B2868" t="str">
        <f t="shared" si="45"/>
        <v/>
      </c>
      <c r="C2868" t="str">
        <f>IF(ESITI_QUESTIONARI!C2868="","",TRIM(ESITI_QUESTIONARI!C2868))</f>
        <v/>
      </c>
      <c r="D2868" t="str">
        <f>IFERROR(UPPER(TRIM(ESITI_QUESTIONARI!U2868)),"")</f>
        <v/>
      </c>
      <c r="E2868" t="str">
        <f>IFERROR(UPPER(TRIM(ESITI_QUESTIONARI!Y2868)),"")</f>
        <v/>
      </c>
      <c r="F2868" t="str">
        <f>IFERROR(UPPER(TRIM(ESITI_QUESTIONARI!AE2868)),"")</f>
        <v/>
      </c>
      <c r="G2868" t="str">
        <f>IFERROR(UPPER(TRIM(ESITI_QUESTIONARI!AI2868)),"")</f>
        <v/>
      </c>
      <c r="H2868" s="8" t="str">
        <f>IF(C2868="","",IF(ISERROR(AVERAGE(ESITI_QUESTIONARI!N2868:T2868,ESITI_QUESTIONARI!V2868:X2868,ESITI_QUESTIONARI!Z2868:AD2868,ESITI_QUESTIONARI!AF2868:AH2868,ESITI_QUESTIONARI!AJ2868:AL2868,ESITI_QUESTIONARI!AN2868,ESITI_QUESTIONARI!AQ2868)),"NON RISPONDE",AVERAGE(ESITI_QUESTIONARI!N2868:T2868,ESITI_QUESTIONARI!V2868:X2868,ESITI_QUESTIONARI!Z2868:AD2868,ESITI_QUESTIONARI!AF2868:AH2868,ESITI_QUESTIONARI!AJ2868:AL2868,ESITI_QUESTIONARI!AN2868,ESITI_QUESTIONARI!AQ2868)))</f>
        <v/>
      </c>
    </row>
    <row r="2869" spans="1:8">
      <c r="A2869" t="str">
        <f>IF(ESITI_QUESTIONARI!A2869="","",TRIM(ESITI_QUESTIONARI!A2869))</f>
        <v/>
      </c>
      <c r="B2869" t="str">
        <f t="shared" si="45"/>
        <v/>
      </c>
      <c r="C2869" t="str">
        <f>IF(ESITI_QUESTIONARI!C2869="","",TRIM(ESITI_QUESTIONARI!C2869))</f>
        <v/>
      </c>
      <c r="D2869" t="str">
        <f>IFERROR(UPPER(TRIM(ESITI_QUESTIONARI!U2869)),"")</f>
        <v/>
      </c>
      <c r="E2869" t="str">
        <f>IFERROR(UPPER(TRIM(ESITI_QUESTIONARI!Y2869)),"")</f>
        <v/>
      </c>
      <c r="F2869" t="str">
        <f>IFERROR(UPPER(TRIM(ESITI_QUESTIONARI!AE2869)),"")</f>
        <v/>
      </c>
      <c r="G2869" t="str">
        <f>IFERROR(UPPER(TRIM(ESITI_QUESTIONARI!AI2869)),"")</f>
        <v/>
      </c>
      <c r="H2869" s="8" t="str">
        <f>IF(C2869="","",IF(ISERROR(AVERAGE(ESITI_QUESTIONARI!N2869:T2869,ESITI_QUESTIONARI!V2869:X2869,ESITI_QUESTIONARI!Z2869:AD2869,ESITI_QUESTIONARI!AF2869:AH2869,ESITI_QUESTIONARI!AJ2869:AL2869,ESITI_QUESTIONARI!AN2869,ESITI_QUESTIONARI!AQ2869)),"NON RISPONDE",AVERAGE(ESITI_QUESTIONARI!N2869:T2869,ESITI_QUESTIONARI!V2869:X2869,ESITI_QUESTIONARI!Z2869:AD2869,ESITI_QUESTIONARI!AF2869:AH2869,ESITI_QUESTIONARI!AJ2869:AL2869,ESITI_QUESTIONARI!AN2869,ESITI_QUESTIONARI!AQ2869)))</f>
        <v/>
      </c>
    </row>
    <row r="2870" spans="1:8">
      <c r="A2870" t="str">
        <f>IF(ESITI_QUESTIONARI!A2870="","",TRIM(ESITI_QUESTIONARI!A2870))</f>
        <v/>
      </c>
      <c r="B2870" t="str">
        <f t="shared" si="45"/>
        <v/>
      </c>
      <c r="C2870" t="str">
        <f>IF(ESITI_QUESTIONARI!C2870="","",TRIM(ESITI_QUESTIONARI!C2870))</f>
        <v/>
      </c>
      <c r="D2870" t="str">
        <f>IFERROR(UPPER(TRIM(ESITI_QUESTIONARI!U2870)),"")</f>
        <v/>
      </c>
      <c r="E2870" t="str">
        <f>IFERROR(UPPER(TRIM(ESITI_QUESTIONARI!Y2870)),"")</f>
        <v/>
      </c>
      <c r="F2870" t="str">
        <f>IFERROR(UPPER(TRIM(ESITI_QUESTIONARI!AE2870)),"")</f>
        <v/>
      </c>
      <c r="G2870" t="str">
        <f>IFERROR(UPPER(TRIM(ESITI_QUESTIONARI!AI2870)),"")</f>
        <v/>
      </c>
      <c r="H2870" s="8" t="str">
        <f>IF(C2870="","",IF(ISERROR(AVERAGE(ESITI_QUESTIONARI!N2870:T2870,ESITI_QUESTIONARI!V2870:X2870,ESITI_QUESTIONARI!Z2870:AD2870,ESITI_QUESTIONARI!AF2870:AH2870,ESITI_QUESTIONARI!AJ2870:AL2870,ESITI_QUESTIONARI!AN2870,ESITI_QUESTIONARI!AQ2870)),"NON RISPONDE",AVERAGE(ESITI_QUESTIONARI!N2870:T2870,ESITI_QUESTIONARI!V2870:X2870,ESITI_QUESTIONARI!Z2870:AD2870,ESITI_QUESTIONARI!AF2870:AH2870,ESITI_QUESTIONARI!AJ2870:AL2870,ESITI_QUESTIONARI!AN2870,ESITI_QUESTIONARI!AQ2870)))</f>
        <v/>
      </c>
    </row>
    <row r="2871" spans="1:8">
      <c r="A2871" t="str">
        <f>IF(ESITI_QUESTIONARI!A2871="","",TRIM(ESITI_QUESTIONARI!A2871))</f>
        <v/>
      </c>
      <c r="B2871" t="str">
        <f t="shared" si="45"/>
        <v/>
      </c>
      <c r="C2871" t="str">
        <f>IF(ESITI_QUESTIONARI!C2871="","",TRIM(ESITI_QUESTIONARI!C2871))</f>
        <v/>
      </c>
      <c r="D2871" t="str">
        <f>IFERROR(UPPER(TRIM(ESITI_QUESTIONARI!U2871)),"")</f>
        <v/>
      </c>
      <c r="E2871" t="str">
        <f>IFERROR(UPPER(TRIM(ESITI_QUESTIONARI!Y2871)),"")</f>
        <v/>
      </c>
      <c r="F2871" t="str">
        <f>IFERROR(UPPER(TRIM(ESITI_QUESTIONARI!AE2871)),"")</f>
        <v/>
      </c>
      <c r="G2871" t="str">
        <f>IFERROR(UPPER(TRIM(ESITI_QUESTIONARI!AI2871)),"")</f>
        <v/>
      </c>
      <c r="H2871" s="8" t="str">
        <f>IF(C2871="","",IF(ISERROR(AVERAGE(ESITI_QUESTIONARI!N2871:T2871,ESITI_QUESTIONARI!V2871:X2871,ESITI_QUESTIONARI!Z2871:AD2871,ESITI_QUESTIONARI!AF2871:AH2871,ESITI_QUESTIONARI!AJ2871:AL2871,ESITI_QUESTIONARI!AN2871,ESITI_QUESTIONARI!AQ2871)),"NON RISPONDE",AVERAGE(ESITI_QUESTIONARI!N2871:T2871,ESITI_QUESTIONARI!V2871:X2871,ESITI_QUESTIONARI!Z2871:AD2871,ESITI_QUESTIONARI!AF2871:AH2871,ESITI_QUESTIONARI!AJ2871:AL2871,ESITI_QUESTIONARI!AN2871,ESITI_QUESTIONARI!AQ2871)))</f>
        <v/>
      </c>
    </row>
    <row r="2872" spans="1:8">
      <c r="A2872" t="str">
        <f>IF(ESITI_QUESTIONARI!A2872="","",TRIM(ESITI_QUESTIONARI!A2872))</f>
        <v/>
      </c>
      <c r="B2872" t="str">
        <f t="shared" si="45"/>
        <v/>
      </c>
      <c r="C2872" t="str">
        <f>IF(ESITI_QUESTIONARI!C2872="","",TRIM(ESITI_QUESTIONARI!C2872))</f>
        <v/>
      </c>
      <c r="D2872" t="str">
        <f>IFERROR(UPPER(TRIM(ESITI_QUESTIONARI!U2872)),"")</f>
        <v/>
      </c>
      <c r="E2872" t="str">
        <f>IFERROR(UPPER(TRIM(ESITI_QUESTIONARI!Y2872)),"")</f>
        <v/>
      </c>
      <c r="F2872" t="str">
        <f>IFERROR(UPPER(TRIM(ESITI_QUESTIONARI!AE2872)),"")</f>
        <v/>
      </c>
      <c r="G2872" t="str">
        <f>IFERROR(UPPER(TRIM(ESITI_QUESTIONARI!AI2872)),"")</f>
        <v/>
      </c>
      <c r="H2872" s="8" t="str">
        <f>IF(C2872="","",IF(ISERROR(AVERAGE(ESITI_QUESTIONARI!N2872:T2872,ESITI_QUESTIONARI!V2872:X2872,ESITI_QUESTIONARI!Z2872:AD2872,ESITI_QUESTIONARI!AF2872:AH2872,ESITI_QUESTIONARI!AJ2872:AL2872,ESITI_QUESTIONARI!AN2872,ESITI_QUESTIONARI!AQ2872)),"NON RISPONDE",AVERAGE(ESITI_QUESTIONARI!N2872:T2872,ESITI_QUESTIONARI!V2872:X2872,ESITI_QUESTIONARI!Z2872:AD2872,ESITI_QUESTIONARI!AF2872:AH2872,ESITI_QUESTIONARI!AJ2872:AL2872,ESITI_QUESTIONARI!AN2872,ESITI_QUESTIONARI!AQ2872)))</f>
        <v/>
      </c>
    </row>
    <row r="2873" spans="1:8">
      <c r="A2873" t="str">
        <f>IF(ESITI_QUESTIONARI!A2873="","",TRIM(ESITI_QUESTIONARI!A2873))</f>
        <v/>
      </c>
      <c r="B2873" t="str">
        <f t="shared" si="45"/>
        <v/>
      </c>
      <c r="C2873" t="str">
        <f>IF(ESITI_QUESTIONARI!C2873="","",TRIM(ESITI_QUESTIONARI!C2873))</f>
        <v/>
      </c>
      <c r="D2873" t="str">
        <f>IFERROR(UPPER(TRIM(ESITI_QUESTIONARI!U2873)),"")</f>
        <v/>
      </c>
      <c r="E2873" t="str">
        <f>IFERROR(UPPER(TRIM(ESITI_QUESTIONARI!Y2873)),"")</f>
        <v/>
      </c>
      <c r="F2873" t="str">
        <f>IFERROR(UPPER(TRIM(ESITI_QUESTIONARI!AE2873)),"")</f>
        <v/>
      </c>
      <c r="G2873" t="str">
        <f>IFERROR(UPPER(TRIM(ESITI_QUESTIONARI!AI2873)),"")</f>
        <v/>
      </c>
      <c r="H2873" s="8" t="str">
        <f>IF(C2873="","",IF(ISERROR(AVERAGE(ESITI_QUESTIONARI!N2873:T2873,ESITI_QUESTIONARI!V2873:X2873,ESITI_QUESTIONARI!Z2873:AD2873,ESITI_QUESTIONARI!AF2873:AH2873,ESITI_QUESTIONARI!AJ2873:AL2873,ESITI_QUESTIONARI!AN2873,ESITI_QUESTIONARI!AQ2873)),"NON RISPONDE",AVERAGE(ESITI_QUESTIONARI!N2873:T2873,ESITI_QUESTIONARI!V2873:X2873,ESITI_QUESTIONARI!Z2873:AD2873,ESITI_QUESTIONARI!AF2873:AH2873,ESITI_QUESTIONARI!AJ2873:AL2873,ESITI_QUESTIONARI!AN2873,ESITI_QUESTIONARI!AQ2873)))</f>
        <v/>
      </c>
    </row>
    <row r="2874" spans="1:8">
      <c r="A2874" t="str">
        <f>IF(ESITI_QUESTIONARI!A2874="","",TRIM(ESITI_QUESTIONARI!A2874))</f>
        <v/>
      </c>
      <c r="B2874" t="str">
        <f t="shared" si="45"/>
        <v/>
      </c>
      <c r="C2874" t="str">
        <f>IF(ESITI_QUESTIONARI!C2874="","",TRIM(ESITI_QUESTIONARI!C2874))</f>
        <v/>
      </c>
      <c r="D2874" t="str">
        <f>IFERROR(UPPER(TRIM(ESITI_QUESTIONARI!U2874)),"")</f>
        <v/>
      </c>
      <c r="E2874" t="str">
        <f>IFERROR(UPPER(TRIM(ESITI_QUESTIONARI!Y2874)),"")</f>
        <v/>
      </c>
      <c r="F2874" t="str">
        <f>IFERROR(UPPER(TRIM(ESITI_QUESTIONARI!AE2874)),"")</f>
        <v/>
      </c>
      <c r="G2874" t="str">
        <f>IFERROR(UPPER(TRIM(ESITI_QUESTIONARI!AI2874)),"")</f>
        <v/>
      </c>
      <c r="H2874" s="8" t="str">
        <f>IF(C2874="","",IF(ISERROR(AVERAGE(ESITI_QUESTIONARI!N2874:T2874,ESITI_QUESTIONARI!V2874:X2874,ESITI_QUESTIONARI!Z2874:AD2874,ESITI_QUESTIONARI!AF2874:AH2874,ESITI_QUESTIONARI!AJ2874:AL2874,ESITI_QUESTIONARI!AN2874,ESITI_QUESTIONARI!AQ2874)),"NON RISPONDE",AVERAGE(ESITI_QUESTIONARI!N2874:T2874,ESITI_QUESTIONARI!V2874:X2874,ESITI_QUESTIONARI!Z2874:AD2874,ESITI_QUESTIONARI!AF2874:AH2874,ESITI_QUESTIONARI!AJ2874:AL2874,ESITI_QUESTIONARI!AN2874,ESITI_QUESTIONARI!AQ2874)))</f>
        <v/>
      </c>
    </row>
    <row r="2875" spans="1:8">
      <c r="A2875" t="str">
        <f>IF(ESITI_QUESTIONARI!A2875="","",TRIM(ESITI_QUESTIONARI!A2875))</f>
        <v/>
      </c>
      <c r="B2875" t="str">
        <f t="shared" si="45"/>
        <v/>
      </c>
      <c r="C2875" t="str">
        <f>IF(ESITI_QUESTIONARI!C2875="","",TRIM(ESITI_QUESTIONARI!C2875))</f>
        <v/>
      </c>
      <c r="D2875" t="str">
        <f>IFERROR(UPPER(TRIM(ESITI_QUESTIONARI!U2875)),"")</f>
        <v/>
      </c>
      <c r="E2875" t="str">
        <f>IFERROR(UPPER(TRIM(ESITI_QUESTIONARI!Y2875)),"")</f>
        <v/>
      </c>
      <c r="F2875" t="str">
        <f>IFERROR(UPPER(TRIM(ESITI_QUESTIONARI!AE2875)),"")</f>
        <v/>
      </c>
      <c r="G2875" t="str">
        <f>IFERROR(UPPER(TRIM(ESITI_QUESTIONARI!AI2875)),"")</f>
        <v/>
      </c>
      <c r="H2875" s="8" t="str">
        <f>IF(C2875="","",IF(ISERROR(AVERAGE(ESITI_QUESTIONARI!N2875:T2875,ESITI_QUESTIONARI!V2875:X2875,ESITI_QUESTIONARI!Z2875:AD2875,ESITI_QUESTIONARI!AF2875:AH2875,ESITI_QUESTIONARI!AJ2875:AL2875,ESITI_QUESTIONARI!AN2875,ESITI_QUESTIONARI!AQ2875)),"NON RISPONDE",AVERAGE(ESITI_QUESTIONARI!N2875:T2875,ESITI_QUESTIONARI!V2875:X2875,ESITI_QUESTIONARI!Z2875:AD2875,ESITI_QUESTIONARI!AF2875:AH2875,ESITI_QUESTIONARI!AJ2875:AL2875,ESITI_QUESTIONARI!AN2875,ESITI_QUESTIONARI!AQ2875)))</f>
        <v/>
      </c>
    </row>
    <row r="2876" spans="1:8">
      <c r="A2876" t="str">
        <f>IF(ESITI_QUESTIONARI!A2876="","",TRIM(ESITI_QUESTIONARI!A2876))</f>
        <v/>
      </c>
      <c r="B2876" t="str">
        <f t="shared" si="45"/>
        <v/>
      </c>
      <c r="C2876" t="str">
        <f>IF(ESITI_QUESTIONARI!C2876="","",TRIM(ESITI_QUESTIONARI!C2876))</f>
        <v/>
      </c>
      <c r="D2876" t="str">
        <f>IFERROR(UPPER(TRIM(ESITI_QUESTIONARI!U2876)),"")</f>
        <v/>
      </c>
      <c r="E2876" t="str">
        <f>IFERROR(UPPER(TRIM(ESITI_QUESTIONARI!Y2876)),"")</f>
        <v/>
      </c>
      <c r="F2876" t="str">
        <f>IFERROR(UPPER(TRIM(ESITI_QUESTIONARI!AE2876)),"")</f>
        <v/>
      </c>
      <c r="G2876" t="str">
        <f>IFERROR(UPPER(TRIM(ESITI_QUESTIONARI!AI2876)),"")</f>
        <v/>
      </c>
      <c r="H2876" s="8" t="str">
        <f>IF(C2876="","",IF(ISERROR(AVERAGE(ESITI_QUESTIONARI!N2876:T2876,ESITI_QUESTIONARI!V2876:X2876,ESITI_QUESTIONARI!Z2876:AD2876,ESITI_QUESTIONARI!AF2876:AH2876,ESITI_QUESTIONARI!AJ2876:AL2876,ESITI_QUESTIONARI!AN2876,ESITI_QUESTIONARI!AQ2876)),"NON RISPONDE",AVERAGE(ESITI_QUESTIONARI!N2876:T2876,ESITI_QUESTIONARI!V2876:X2876,ESITI_QUESTIONARI!Z2876:AD2876,ESITI_QUESTIONARI!AF2876:AH2876,ESITI_QUESTIONARI!AJ2876:AL2876,ESITI_QUESTIONARI!AN2876,ESITI_QUESTIONARI!AQ2876)))</f>
        <v/>
      </c>
    </row>
    <row r="2877" spans="1:8">
      <c r="A2877" t="str">
        <f>IF(ESITI_QUESTIONARI!A2877="","",TRIM(ESITI_QUESTIONARI!A2877))</f>
        <v/>
      </c>
      <c r="B2877" t="str">
        <f t="shared" si="45"/>
        <v/>
      </c>
      <c r="C2877" t="str">
        <f>IF(ESITI_QUESTIONARI!C2877="","",TRIM(ESITI_QUESTIONARI!C2877))</f>
        <v/>
      </c>
      <c r="D2877" t="str">
        <f>IFERROR(UPPER(TRIM(ESITI_QUESTIONARI!U2877)),"")</f>
        <v/>
      </c>
      <c r="E2877" t="str">
        <f>IFERROR(UPPER(TRIM(ESITI_QUESTIONARI!Y2877)),"")</f>
        <v/>
      </c>
      <c r="F2877" t="str">
        <f>IFERROR(UPPER(TRIM(ESITI_QUESTIONARI!AE2877)),"")</f>
        <v/>
      </c>
      <c r="G2877" t="str">
        <f>IFERROR(UPPER(TRIM(ESITI_QUESTIONARI!AI2877)),"")</f>
        <v/>
      </c>
      <c r="H2877" s="8" t="str">
        <f>IF(C2877="","",IF(ISERROR(AVERAGE(ESITI_QUESTIONARI!N2877:T2877,ESITI_QUESTIONARI!V2877:X2877,ESITI_QUESTIONARI!Z2877:AD2877,ESITI_QUESTIONARI!AF2877:AH2877,ESITI_QUESTIONARI!AJ2877:AL2877,ESITI_QUESTIONARI!AN2877,ESITI_QUESTIONARI!AQ2877)),"NON RISPONDE",AVERAGE(ESITI_QUESTIONARI!N2877:T2877,ESITI_QUESTIONARI!V2877:X2877,ESITI_QUESTIONARI!Z2877:AD2877,ESITI_QUESTIONARI!AF2877:AH2877,ESITI_QUESTIONARI!AJ2877:AL2877,ESITI_QUESTIONARI!AN2877,ESITI_QUESTIONARI!AQ2877)))</f>
        <v/>
      </c>
    </row>
    <row r="2878" spans="1:8">
      <c r="A2878" t="str">
        <f>IF(ESITI_QUESTIONARI!A2878="","",TRIM(ESITI_QUESTIONARI!A2878))</f>
        <v/>
      </c>
      <c r="B2878" t="str">
        <f t="shared" si="45"/>
        <v/>
      </c>
      <c r="C2878" t="str">
        <f>IF(ESITI_QUESTIONARI!C2878="","",TRIM(ESITI_QUESTIONARI!C2878))</f>
        <v/>
      </c>
      <c r="D2878" t="str">
        <f>IFERROR(UPPER(TRIM(ESITI_QUESTIONARI!U2878)),"")</f>
        <v/>
      </c>
      <c r="E2878" t="str">
        <f>IFERROR(UPPER(TRIM(ESITI_QUESTIONARI!Y2878)),"")</f>
        <v/>
      </c>
      <c r="F2878" t="str">
        <f>IFERROR(UPPER(TRIM(ESITI_QUESTIONARI!AE2878)),"")</f>
        <v/>
      </c>
      <c r="G2878" t="str">
        <f>IFERROR(UPPER(TRIM(ESITI_QUESTIONARI!AI2878)),"")</f>
        <v/>
      </c>
      <c r="H2878" s="8" t="str">
        <f>IF(C2878="","",IF(ISERROR(AVERAGE(ESITI_QUESTIONARI!N2878:T2878,ESITI_QUESTIONARI!V2878:X2878,ESITI_QUESTIONARI!Z2878:AD2878,ESITI_QUESTIONARI!AF2878:AH2878,ESITI_QUESTIONARI!AJ2878:AL2878,ESITI_QUESTIONARI!AN2878,ESITI_QUESTIONARI!AQ2878)),"NON RISPONDE",AVERAGE(ESITI_QUESTIONARI!N2878:T2878,ESITI_QUESTIONARI!V2878:X2878,ESITI_QUESTIONARI!Z2878:AD2878,ESITI_QUESTIONARI!AF2878:AH2878,ESITI_QUESTIONARI!AJ2878:AL2878,ESITI_QUESTIONARI!AN2878,ESITI_QUESTIONARI!AQ2878)))</f>
        <v/>
      </c>
    </row>
    <row r="2879" spans="1:8">
      <c r="A2879" t="str">
        <f>IF(ESITI_QUESTIONARI!A2879="","",TRIM(ESITI_QUESTIONARI!A2879))</f>
        <v/>
      </c>
      <c r="B2879" t="str">
        <f t="shared" si="45"/>
        <v/>
      </c>
      <c r="C2879" t="str">
        <f>IF(ESITI_QUESTIONARI!C2879="","",TRIM(ESITI_QUESTIONARI!C2879))</f>
        <v/>
      </c>
      <c r="D2879" t="str">
        <f>IFERROR(UPPER(TRIM(ESITI_QUESTIONARI!U2879)),"")</f>
        <v/>
      </c>
      <c r="E2879" t="str">
        <f>IFERROR(UPPER(TRIM(ESITI_QUESTIONARI!Y2879)),"")</f>
        <v/>
      </c>
      <c r="F2879" t="str">
        <f>IFERROR(UPPER(TRIM(ESITI_QUESTIONARI!AE2879)),"")</f>
        <v/>
      </c>
      <c r="G2879" t="str">
        <f>IFERROR(UPPER(TRIM(ESITI_QUESTIONARI!AI2879)),"")</f>
        <v/>
      </c>
      <c r="H2879" s="8" t="str">
        <f>IF(C2879="","",IF(ISERROR(AVERAGE(ESITI_QUESTIONARI!N2879:T2879,ESITI_QUESTIONARI!V2879:X2879,ESITI_QUESTIONARI!Z2879:AD2879,ESITI_QUESTIONARI!AF2879:AH2879,ESITI_QUESTIONARI!AJ2879:AL2879,ESITI_QUESTIONARI!AN2879,ESITI_QUESTIONARI!AQ2879)),"NON RISPONDE",AVERAGE(ESITI_QUESTIONARI!N2879:T2879,ESITI_QUESTIONARI!V2879:X2879,ESITI_QUESTIONARI!Z2879:AD2879,ESITI_QUESTIONARI!AF2879:AH2879,ESITI_QUESTIONARI!AJ2879:AL2879,ESITI_QUESTIONARI!AN2879,ESITI_QUESTIONARI!AQ2879)))</f>
        <v/>
      </c>
    </row>
    <row r="2880" spans="1:8">
      <c r="A2880" t="str">
        <f>IF(ESITI_QUESTIONARI!A2880="","",TRIM(ESITI_QUESTIONARI!A2880))</f>
        <v/>
      </c>
      <c r="B2880" t="str">
        <f t="shared" si="45"/>
        <v/>
      </c>
      <c r="C2880" t="str">
        <f>IF(ESITI_QUESTIONARI!C2880="","",TRIM(ESITI_QUESTIONARI!C2880))</f>
        <v/>
      </c>
      <c r="D2880" t="str">
        <f>IFERROR(UPPER(TRIM(ESITI_QUESTIONARI!U2880)),"")</f>
        <v/>
      </c>
      <c r="E2880" t="str">
        <f>IFERROR(UPPER(TRIM(ESITI_QUESTIONARI!Y2880)),"")</f>
        <v/>
      </c>
      <c r="F2880" t="str">
        <f>IFERROR(UPPER(TRIM(ESITI_QUESTIONARI!AE2880)),"")</f>
        <v/>
      </c>
      <c r="G2880" t="str">
        <f>IFERROR(UPPER(TRIM(ESITI_QUESTIONARI!AI2880)),"")</f>
        <v/>
      </c>
      <c r="H2880" s="8" t="str">
        <f>IF(C2880="","",IF(ISERROR(AVERAGE(ESITI_QUESTIONARI!N2880:T2880,ESITI_QUESTIONARI!V2880:X2880,ESITI_QUESTIONARI!Z2880:AD2880,ESITI_QUESTIONARI!AF2880:AH2880,ESITI_QUESTIONARI!AJ2880:AL2880,ESITI_QUESTIONARI!AN2880,ESITI_QUESTIONARI!AQ2880)),"NON RISPONDE",AVERAGE(ESITI_QUESTIONARI!N2880:T2880,ESITI_QUESTIONARI!V2880:X2880,ESITI_QUESTIONARI!Z2880:AD2880,ESITI_QUESTIONARI!AF2880:AH2880,ESITI_QUESTIONARI!AJ2880:AL2880,ESITI_QUESTIONARI!AN2880,ESITI_QUESTIONARI!AQ2880)))</f>
        <v/>
      </c>
    </row>
    <row r="2881" spans="1:8">
      <c r="A2881" t="str">
        <f>IF(ESITI_QUESTIONARI!A2881="","",TRIM(ESITI_QUESTIONARI!A2881))</f>
        <v/>
      </c>
      <c r="B2881" t="str">
        <f t="shared" si="45"/>
        <v/>
      </c>
      <c r="C2881" t="str">
        <f>IF(ESITI_QUESTIONARI!C2881="","",TRIM(ESITI_QUESTIONARI!C2881))</f>
        <v/>
      </c>
      <c r="D2881" t="str">
        <f>IFERROR(UPPER(TRIM(ESITI_QUESTIONARI!U2881)),"")</f>
        <v/>
      </c>
      <c r="E2881" t="str">
        <f>IFERROR(UPPER(TRIM(ESITI_QUESTIONARI!Y2881)),"")</f>
        <v/>
      </c>
      <c r="F2881" t="str">
        <f>IFERROR(UPPER(TRIM(ESITI_QUESTIONARI!AE2881)),"")</f>
        <v/>
      </c>
      <c r="G2881" t="str">
        <f>IFERROR(UPPER(TRIM(ESITI_QUESTIONARI!AI2881)),"")</f>
        <v/>
      </c>
      <c r="H2881" s="8" t="str">
        <f>IF(C2881="","",IF(ISERROR(AVERAGE(ESITI_QUESTIONARI!N2881:T2881,ESITI_QUESTIONARI!V2881:X2881,ESITI_QUESTIONARI!Z2881:AD2881,ESITI_QUESTIONARI!AF2881:AH2881,ESITI_QUESTIONARI!AJ2881:AL2881,ESITI_QUESTIONARI!AN2881,ESITI_QUESTIONARI!AQ2881)),"NON RISPONDE",AVERAGE(ESITI_QUESTIONARI!N2881:T2881,ESITI_QUESTIONARI!V2881:X2881,ESITI_QUESTIONARI!Z2881:AD2881,ESITI_QUESTIONARI!AF2881:AH2881,ESITI_QUESTIONARI!AJ2881:AL2881,ESITI_QUESTIONARI!AN2881,ESITI_QUESTIONARI!AQ2881)))</f>
        <v/>
      </c>
    </row>
    <row r="2882" spans="1:8">
      <c r="A2882" t="str">
        <f>IF(ESITI_QUESTIONARI!A2882="","",TRIM(ESITI_QUESTIONARI!A2882))</f>
        <v/>
      </c>
      <c r="B2882" t="str">
        <f t="shared" si="45"/>
        <v/>
      </c>
      <c r="C2882" t="str">
        <f>IF(ESITI_QUESTIONARI!C2882="","",TRIM(ESITI_QUESTIONARI!C2882))</f>
        <v/>
      </c>
      <c r="D2882" t="str">
        <f>IFERROR(UPPER(TRIM(ESITI_QUESTIONARI!U2882)),"")</f>
        <v/>
      </c>
      <c r="E2882" t="str">
        <f>IFERROR(UPPER(TRIM(ESITI_QUESTIONARI!Y2882)),"")</f>
        <v/>
      </c>
      <c r="F2882" t="str">
        <f>IFERROR(UPPER(TRIM(ESITI_QUESTIONARI!AE2882)),"")</f>
        <v/>
      </c>
      <c r="G2882" t="str">
        <f>IFERROR(UPPER(TRIM(ESITI_QUESTIONARI!AI2882)),"")</f>
        <v/>
      </c>
      <c r="H2882" s="8" t="str">
        <f>IF(C2882="","",IF(ISERROR(AVERAGE(ESITI_QUESTIONARI!N2882:T2882,ESITI_QUESTIONARI!V2882:X2882,ESITI_QUESTIONARI!Z2882:AD2882,ESITI_QUESTIONARI!AF2882:AH2882,ESITI_QUESTIONARI!AJ2882:AL2882,ESITI_QUESTIONARI!AN2882,ESITI_QUESTIONARI!AQ2882)),"NON RISPONDE",AVERAGE(ESITI_QUESTIONARI!N2882:T2882,ESITI_QUESTIONARI!V2882:X2882,ESITI_QUESTIONARI!Z2882:AD2882,ESITI_QUESTIONARI!AF2882:AH2882,ESITI_QUESTIONARI!AJ2882:AL2882,ESITI_QUESTIONARI!AN2882,ESITI_QUESTIONARI!AQ2882)))</f>
        <v/>
      </c>
    </row>
    <row r="2883" spans="1:8">
      <c r="A2883" t="str">
        <f>IF(ESITI_QUESTIONARI!A2883="","",TRIM(ESITI_QUESTIONARI!A2883))</f>
        <v/>
      </c>
      <c r="B2883" t="str">
        <f t="shared" ref="B2883:B2946" si="46">IF(C2883="","",C2883)</f>
        <v/>
      </c>
      <c r="C2883" t="str">
        <f>IF(ESITI_QUESTIONARI!C2883="","",TRIM(ESITI_QUESTIONARI!C2883))</f>
        <v/>
      </c>
      <c r="D2883" t="str">
        <f>IFERROR(UPPER(TRIM(ESITI_QUESTIONARI!U2883)),"")</f>
        <v/>
      </c>
      <c r="E2883" t="str">
        <f>IFERROR(UPPER(TRIM(ESITI_QUESTIONARI!Y2883)),"")</f>
        <v/>
      </c>
      <c r="F2883" t="str">
        <f>IFERROR(UPPER(TRIM(ESITI_QUESTIONARI!AE2883)),"")</f>
        <v/>
      </c>
      <c r="G2883" t="str">
        <f>IFERROR(UPPER(TRIM(ESITI_QUESTIONARI!AI2883)),"")</f>
        <v/>
      </c>
      <c r="H2883" s="8" t="str">
        <f>IF(C2883="","",IF(ISERROR(AVERAGE(ESITI_QUESTIONARI!N2883:T2883,ESITI_QUESTIONARI!V2883:X2883,ESITI_QUESTIONARI!Z2883:AD2883,ESITI_QUESTIONARI!AF2883:AH2883,ESITI_QUESTIONARI!AJ2883:AL2883,ESITI_QUESTIONARI!AN2883,ESITI_QUESTIONARI!AQ2883)),"NON RISPONDE",AVERAGE(ESITI_QUESTIONARI!N2883:T2883,ESITI_QUESTIONARI!V2883:X2883,ESITI_QUESTIONARI!Z2883:AD2883,ESITI_QUESTIONARI!AF2883:AH2883,ESITI_QUESTIONARI!AJ2883:AL2883,ESITI_QUESTIONARI!AN2883,ESITI_QUESTIONARI!AQ2883)))</f>
        <v/>
      </c>
    </row>
    <row r="2884" spans="1:8">
      <c r="A2884" t="str">
        <f>IF(ESITI_QUESTIONARI!A2884="","",TRIM(ESITI_QUESTIONARI!A2884))</f>
        <v/>
      </c>
      <c r="B2884" t="str">
        <f t="shared" si="46"/>
        <v/>
      </c>
      <c r="C2884" t="str">
        <f>IF(ESITI_QUESTIONARI!C2884="","",TRIM(ESITI_QUESTIONARI!C2884))</f>
        <v/>
      </c>
      <c r="D2884" t="str">
        <f>IFERROR(UPPER(TRIM(ESITI_QUESTIONARI!U2884)),"")</f>
        <v/>
      </c>
      <c r="E2884" t="str">
        <f>IFERROR(UPPER(TRIM(ESITI_QUESTIONARI!Y2884)),"")</f>
        <v/>
      </c>
      <c r="F2884" t="str">
        <f>IFERROR(UPPER(TRIM(ESITI_QUESTIONARI!AE2884)),"")</f>
        <v/>
      </c>
      <c r="G2884" t="str">
        <f>IFERROR(UPPER(TRIM(ESITI_QUESTIONARI!AI2884)),"")</f>
        <v/>
      </c>
      <c r="H2884" s="8" t="str">
        <f>IF(C2884="","",IF(ISERROR(AVERAGE(ESITI_QUESTIONARI!N2884:T2884,ESITI_QUESTIONARI!V2884:X2884,ESITI_QUESTIONARI!Z2884:AD2884,ESITI_QUESTIONARI!AF2884:AH2884,ESITI_QUESTIONARI!AJ2884:AL2884,ESITI_QUESTIONARI!AN2884,ESITI_QUESTIONARI!AQ2884)),"NON RISPONDE",AVERAGE(ESITI_QUESTIONARI!N2884:T2884,ESITI_QUESTIONARI!V2884:X2884,ESITI_QUESTIONARI!Z2884:AD2884,ESITI_QUESTIONARI!AF2884:AH2884,ESITI_QUESTIONARI!AJ2884:AL2884,ESITI_QUESTIONARI!AN2884,ESITI_QUESTIONARI!AQ2884)))</f>
        <v/>
      </c>
    </row>
    <row r="2885" spans="1:8">
      <c r="A2885" t="str">
        <f>IF(ESITI_QUESTIONARI!A2885="","",TRIM(ESITI_QUESTIONARI!A2885))</f>
        <v/>
      </c>
      <c r="B2885" t="str">
        <f t="shared" si="46"/>
        <v/>
      </c>
      <c r="C2885" t="str">
        <f>IF(ESITI_QUESTIONARI!C2885="","",TRIM(ESITI_QUESTIONARI!C2885))</f>
        <v/>
      </c>
      <c r="D2885" t="str">
        <f>IFERROR(UPPER(TRIM(ESITI_QUESTIONARI!U2885)),"")</f>
        <v/>
      </c>
      <c r="E2885" t="str">
        <f>IFERROR(UPPER(TRIM(ESITI_QUESTIONARI!Y2885)),"")</f>
        <v/>
      </c>
      <c r="F2885" t="str">
        <f>IFERROR(UPPER(TRIM(ESITI_QUESTIONARI!AE2885)),"")</f>
        <v/>
      </c>
      <c r="G2885" t="str">
        <f>IFERROR(UPPER(TRIM(ESITI_QUESTIONARI!AI2885)),"")</f>
        <v/>
      </c>
      <c r="H2885" s="8" t="str">
        <f>IF(C2885="","",IF(ISERROR(AVERAGE(ESITI_QUESTIONARI!N2885:T2885,ESITI_QUESTIONARI!V2885:X2885,ESITI_QUESTIONARI!Z2885:AD2885,ESITI_QUESTIONARI!AF2885:AH2885,ESITI_QUESTIONARI!AJ2885:AL2885,ESITI_QUESTIONARI!AN2885,ESITI_QUESTIONARI!AQ2885)),"NON RISPONDE",AVERAGE(ESITI_QUESTIONARI!N2885:T2885,ESITI_QUESTIONARI!V2885:X2885,ESITI_QUESTIONARI!Z2885:AD2885,ESITI_QUESTIONARI!AF2885:AH2885,ESITI_QUESTIONARI!AJ2885:AL2885,ESITI_QUESTIONARI!AN2885,ESITI_QUESTIONARI!AQ2885)))</f>
        <v/>
      </c>
    </row>
    <row r="2886" spans="1:8">
      <c r="A2886" t="str">
        <f>IF(ESITI_QUESTIONARI!A2886="","",TRIM(ESITI_QUESTIONARI!A2886))</f>
        <v/>
      </c>
      <c r="B2886" t="str">
        <f t="shared" si="46"/>
        <v/>
      </c>
      <c r="C2886" t="str">
        <f>IF(ESITI_QUESTIONARI!C2886="","",TRIM(ESITI_QUESTIONARI!C2886))</f>
        <v/>
      </c>
      <c r="D2886" t="str">
        <f>IFERROR(UPPER(TRIM(ESITI_QUESTIONARI!U2886)),"")</f>
        <v/>
      </c>
      <c r="E2886" t="str">
        <f>IFERROR(UPPER(TRIM(ESITI_QUESTIONARI!Y2886)),"")</f>
        <v/>
      </c>
      <c r="F2886" t="str">
        <f>IFERROR(UPPER(TRIM(ESITI_QUESTIONARI!AE2886)),"")</f>
        <v/>
      </c>
      <c r="G2886" t="str">
        <f>IFERROR(UPPER(TRIM(ESITI_QUESTIONARI!AI2886)),"")</f>
        <v/>
      </c>
      <c r="H2886" s="8" t="str">
        <f>IF(C2886="","",IF(ISERROR(AVERAGE(ESITI_QUESTIONARI!N2886:T2886,ESITI_QUESTIONARI!V2886:X2886,ESITI_QUESTIONARI!Z2886:AD2886,ESITI_QUESTIONARI!AF2886:AH2886,ESITI_QUESTIONARI!AJ2886:AL2886,ESITI_QUESTIONARI!AN2886,ESITI_QUESTIONARI!AQ2886)),"NON RISPONDE",AVERAGE(ESITI_QUESTIONARI!N2886:T2886,ESITI_QUESTIONARI!V2886:X2886,ESITI_QUESTIONARI!Z2886:AD2886,ESITI_QUESTIONARI!AF2886:AH2886,ESITI_QUESTIONARI!AJ2886:AL2886,ESITI_QUESTIONARI!AN2886,ESITI_QUESTIONARI!AQ2886)))</f>
        <v/>
      </c>
    </row>
    <row r="2887" spans="1:8">
      <c r="A2887" t="str">
        <f>IF(ESITI_QUESTIONARI!A2887="","",TRIM(ESITI_QUESTIONARI!A2887))</f>
        <v/>
      </c>
      <c r="B2887" t="str">
        <f t="shared" si="46"/>
        <v/>
      </c>
      <c r="C2887" t="str">
        <f>IF(ESITI_QUESTIONARI!C2887="","",TRIM(ESITI_QUESTIONARI!C2887))</f>
        <v/>
      </c>
      <c r="D2887" t="str">
        <f>IFERROR(UPPER(TRIM(ESITI_QUESTIONARI!U2887)),"")</f>
        <v/>
      </c>
      <c r="E2887" t="str">
        <f>IFERROR(UPPER(TRIM(ESITI_QUESTIONARI!Y2887)),"")</f>
        <v/>
      </c>
      <c r="F2887" t="str">
        <f>IFERROR(UPPER(TRIM(ESITI_QUESTIONARI!AE2887)),"")</f>
        <v/>
      </c>
      <c r="G2887" t="str">
        <f>IFERROR(UPPER(TRIM(ESITI_QUESTIONARI!AI2887)),"")</f>
        <v/>
      </c>
      <c r="H2887" s="8" t="str">
        <f>IF(C2887="","",IF(ISERROR(AVERAGE(ESITI_QUESTIONARI!N2887:T2887,ESITI_QUESTIONARI!V2887:X2887,ESITI_QUESTIONARI!Z2887:AD2887,ESITI_QUESTIONARI!AF2887:AH2887,ESITI_QUESTIONARI!AJ2887:AL2887,ESITI_QUESTIONARI!AN2887,ESITI_QUESTIONARI!AQ2887)),"NON RISPONDE",AVERAGE(ESITI_QUESTIONARI!N2887:T2887,ESITI_QUESTIONARI!V2887:X2887,ESITI_QUESTIONARI!Z2887:AD2887,ESITI_QUESTIONARI!AF2887:AH2887,ESITI_QUESTIONARI!AJ2887:AL2887,ESITI_QUESTIONARI!AN2887,ESITI_QUESTIONARI!AQ2887)))</f>
        <v/>
      </c>
    </row>
    <row r="2888" spans="1:8">
      <c r="A2888" t="str">
        <f>IF(ESITI_QUESTIONARI!A2888="","",TRIM(ESITI_QUESTIONARI!A2888))</f>
        <v/>
      </c>
      <c r="B2888" t="str">
        <f t="shared" si="46"/>
        <v/>
      </c>
      <c r="C2888" t="str">
        <f>IF(ESITI_QUESTIONARI!C2888="","",TRIM(ESITI_QUESTIONARI!C2888))</f>
        <v/>
      </c>
      <c r="D2888" t="str">
        <f>IFERROR(UPPER(TRIM(ESITI_QUESTIONARI!U2888)),"")</f>
        <v/>
      </c>
      <c r="E2888" t="str">
        <f>IFERROR(UPPER(TRIM(ESITI_QUESTIONARI!Y2888)),"")</f>
        <v/>
      </c>
      <c r="F2888" t="str">
        <f>IFERROR(UPPER(TRIM(ESITI_QUESTIONARI!AE2888)),"")</f>
        <v/>
      </c>
      <c r="G2888" t="str">
        <f>IFERROR(UPPER(TRIM(ESITI_QUESTIONARI!AI2888)),"")</f>
        <v/>
      </c>
      <c r="H2888" s="8" t="str">
        <f>IF(C2888="","",IF(ISERROR(AVERAGE(ESITI_QUESTIONARI!N2888:T2888,ESITI_QUESTIONARI!V2888:X2888,ESITI_QUESTIONARI!Z2888:AD2888,ESITI_QUESTIONARI!AF2888:AH2888,ESITI_QUESTIONARI!AJ2888:AL2888,ESITI_QUESTIONARI!AN2888,ESITI_QUESTIONARI!AQ2888)),"NON RISPONDE",AVERAGE(ESITI_QUESTIONARI!N2888:T2888,ESITI_QUESTIONARI!V2888:X2888,ESITI_QUESTIONARI!Z2888:AD2888,ESITI_QUESTIONARI!AF2888:AH2888,ESITI_QUESTIONARI!AJ2888:AL2888,ESITI_QUESTIONARI!AN2888,ESITI_QUESTIONARI!AQ2888)))</f>
        <v/>
      </c>
    </row>
    <row r="2889" spans="1:8">
      <c r="A2889" t="str">
        <f>IF(ESITI_QUESTIONARI!A2889="","",TRIM(ESITI_QUESTIONARI!A2889))</f>
        <v/>
      </c>
      <c r="B2889" t="str">
        <f t="shared" si="46"/>
        <v/>
      </c>
      <c r="C2889" t="str">
        <f>IF(ESITI_QUESTIONARI!C2889="","",TRIM(ESITI_QUESTIONARI!C2889))</f>
        <v/>
      </c>
      <c r="D2889" t="str">
        <f>IFERROR(UPPER(TRIM(ESITI_QUESTIONARI!U2889)),"")</f>
        <v/>
      </c>
      <c r="E2889" t="str">
        <f>IFERROR(UPPER(TRIM(ESITI_QUESTIONARI!Y2889)),"")</f>
        <v/>
      </c>
      <c r="F2889" t="str">
        <f>IFERROR(UPPER(TRIM(ESITI_QUESTIONARI!AE2889)),"")</f>
        <v/>
      </c>
      <c r="G2889" t="str">
        <f>IFERROR(UPPER(TRIM(ESITI_QUESTIONARI!AI2889)),"")</f>
        <v/>
      </c>
      <c r="H2889" s="8" t="str">
        <f>IF(C2889="","",IF(ISERROR(AVERAGE(ESITI_QUESTIONARI!N2889:T2889,ESITI_QUESTIONARI!V2889:X2889,ESITI_QUESTIONARI!Z2889:AD2889,ESITI_QUESTIONARI!AF2889:AH2889,ESITI_QUESTIONARI!AJ2889:AL2889,ESITI_QUESTIONARI!AN2889,ESITI_QUESTIONARI!AQ2889)),"NON RISPONDE",AVERAGE(ESITI_QUESTIONARI!N2889:T2889,ESITI_QUESTIONARI!V2889:X2889,ESITI_QUESTIONARI!Z2889:AD2889,ESITI_QUESTIONARI!AF2889:AH2889,ESITI_QUESTIONARI!AJ2889:AL2889,ESITI_QUESTIONARI!AN2889,ESITI_QUESTIONARI!AQ2889)))</f>
        <v/>
      </c>
    </row>
    <row r="2890" spans="1:8">
      <c r="A2890" t="str">
        <f>IF(ESITI_QUESTIONARI!A2890="","",TRIM(ESITI_QUESTIONARI!A2890))</f>
        <v/>
      </c>
      <c r="B2890" t="str">
        <f t="shared" si="46"/>
        <v/>
      </c>
      <c r="C2890" t="str">
        <f>IF(ESITI_QUESTIONARI!C2890="","",TRIM(ESITI_QUESTIONARI!C2890))</f>
        <v/>
      </c>
      <c r="D2890" t="str">
        <f>IFERROR(UPPER(TRIM(ESITI_QUESTIONARI!U2890)),"")</f>
        <v/>
      </c>
      <c r="E2890" t="str">
        <f>IFERROR(UPPER(TRIM(ESITI_QUESTIONARI!Y2890)),"")</f>
        <v/>
      </c>
      <c r="F2890" t="str">
        <f>IFERROR(UPPER(TRIM(ESITI_QUESTIONARI!AE2890)),"")</f>
        <v/>
      </c>
      <c r="G2890" t="str">
        <f>IFERROR(UPPER(TRIM(ESITI_QUESTIONARI!AI2890)),"")</f>
        <v/>
      </c>
      <c r="H2890" s="8" t="str">
        <f>IF(C2890="","",IF(ISERROR(AVERAGE(ESITI_QUESTIONARI!N2890:T2890,ESITI_QUESTIONARI!V2890:X2890,ESITI_QUESTIONARI!Z2890:AD2890,ESITI_QUESTIONARI!AF2890:AH2890,ESITI_QUESTIONARI!AJ2890:AL2890,ESITI_QUESTIONARI!AN2890,ESITI_QUESTIONARI!AQ2890)),"NON RISPONDE",AVERAGE(ESITI_QUESTIONARI!N2890:T2890,ESITI_QUESTIONARI!V2890:X2890,ESITI_QUESTIONARI!Z2890:AD2890,ESITI_QUESTIONARI!AF2890:AH2890,ESITI_QUESTIONARI!AJ2890:AL2890,ESITI_QUESTIONARI!AN2890,ESITI_QUESTIONARI!AQ2890)))</f>
        <v/>
      </c>
    </row>
    <row r="2891" spans="1:8">
      <c r="A2891" t="str">
        <f>IF(ESITI_QUESTIONARI!A2891="","",TRIM(ESITI_QUESTIONARI!A2891))</f>
        <v/>
      </c>
      <c r="B2891" t="str">
        <f t="shared" si="46"/>
        <v/>
      </c>
      <c r="C2891" t="str">
        <f>IF(ESITI_QUESTIONARI!C2891="","",TRIM(ESITI_QUESTIONARI!C2891))</f>
        <v/>
      </c>
      <c r="D2891" t="str">
        <f>IFERROR(UPPER(TRIM(ESITI_QUESTIONARI!U2891)),"")</f>
        <v/>
      </c>
      <c r="E2891" t="str">
        <f>IFERROR(UPPER(TRIM(ESITI_QUESTIONARI!Y2891)),"")</f>
        <v/>
      </c>
      <c r="F2891" t="str">
        <f>IFERROR(UPPER(TRIM(ESITI_QUESTIONARI!AE2891)),"")</f>
        <v/>
      </c>
      <c r="G2891" t="str">
        <f>IFERROR(UPPER(TRIM(ESITI_QUESTIONARI!AI2891)),"")</f>
        <v/>
      </c>
      <c r="H2891" s="8" t="str">
        <f>IF(C2891="","",IF(ISERROR(AVERAGE(ESITI_QUESTIONARI!N2891:T2891,ESITI_QUESTIONARI!V2891:X2891,ESITI_QUESTIONARI!Z2891:AD2891,ESITI_QUESTIONARI!AF2891:AH2891,ESITI_QUESTIONARI!AJ2891:AL2891,ESITI_QUESTIONARI!AN2891,ESITI_QUESTIONARI!AQ2891)),"NON RISPONDE",AVERAGE(ESITI_QUESTIONARI!N2891:T2891,ESITI_QUESTIONARI!V2891:X2891,ESITI_QUESTIONARI!Z2891:AD2891,ESITI_QUESTIONARI!AF2891:AH2891,ESITI_QUESTIONARI!AJ2891:AL2891,ESITI_QUESTIONARI!AN2891,ESITI_QUESTIONARI!AQ2891)))</f>
        <v/>
      </c>
    </row>
    <row r="2892" spans="1:8">
      <c r="A2892" t="str">
        <f>IF(ESITI_QUESTIONARI!A2892="","",TRIM(ESITI_QUESTIONARI!A2892))</f>
        <v/>
      </c>
      <c r="B2892" t="str">
        <f t="shared" si="46"/>
        <v/>
      </c>
      <c r="C2892" t="str">
        <f>IF(ESITI_QUESTIONARI!C2892="","",TRIM(ESITI_QUESTIONARI!C2892))</f>
        <v/>
      </c>
      <c r="D2892" t="str">
        <f>IFERROR(UPPER(TRIM(ESITI_QUESTIONARI!U2892)),"")</f>
        <v/>
      </c>
      <c r="E2892" t="str">
        <f>IFERROR(UPPER(TRIM(ESITI_QUESTIONARI!Y2892)),"")</f>
        <v/>
      </c>
      <c r="F2892" t="str">
        <f>IFERROR(UPPER(TRIM(ESITI_QUESTIONARI!AE2892)),"")</f>
        <v/>
      </c>
      <c r="G2892" t="str">
        <f>IFERROR(UPPER(TRIM(ESITI_QUESTIONARI!AI2892)),"")</f>
        <v/>
      </c>
      <c r="H2892" s="8" t="str">
        <f>IF(C2892="","",IF(ISERROR(AVERAGE(ESITI_QUESTIONARI!N2892:T2892,ESITI_QUESTIONARI!V2892:X2892,ESITI_QUESTIONARI!Z2892:AD2892,ESITI_QUESTIONARI!AF2892:AH2892,ESITI_QUESTIONARI!AJ2892:AL2892,ESITI_QUESTIONARI!AN2892,ESITI_QUESTIONARI!AQ2892)),"NON RISPONDE",AVERAGE(ESITI_QUESTIONARI!N2892:T2892,ESITI_QUESTIONARI!V2892:X2892,ESITI_QUESTIONARI!Z2892:AD2892,ESITI_QUESTIONARI!AF2892:AH2892,ESITI_QUESTIONARI!AJ2892:AL2892,ESITI_QUESTIONARI!AN2892,ESITI_QUESTIONARI!AQ2892)))</f>
        <v/>
      </c>
    </row>
    <row r="2893" spans="1:8">
      <c r="A2893" t="str">
        <f>IF(ESITI_QUESTIONARI!A2893="","",TRIM(ESITI_QUESTIONARI!A2893))</f>
        <v/>
      </c>
      <c r="B2893" t="str">
        <f t="shared" si="46"/>
        <v/>
      </c>
      <c r="C2893" t="str">
        <f>IF(ESITI_QUESTIONARI!C2893="","",TRIM(ESITI_QUESTIONARI!C2893))</f>
        <v/>
      </c>
      <c r="D2893" t="str">
        <f>IFERROR(UPPER(TRIM(ESITI_QUESTIONARI!U2893)),"")</f>
        <v/>
      </c>
      <c r="E2893" t="str">
        <f>IFERROR(UPPER(TRIM(ESITI_QUESTIONARI!Y2893)),"")</f>
        <v/>
      </c>
      <c r="F2893" t="str">
        <f>IFERROR(UPPER(TRIM(ESITI_QUESTIONARI!AE2893)),"")</f>
        <v/>
      </c>
      <c r="G2893" t="str">
        <f>IFERROR(UPPER(TRIM(ESITI_QUESTIONARI!AI2893)),"")</f>
        <v/>
      </c>
      <c r="H2893" s="8" t="str">
        <f>IF(C2893="","",IF(ISERROR(AVERAGE(ESITI_QUESTIONARI!N2893:T2893,ESITI_QUESTIONARI!V2893:X2893,ESITI_QUESTIONARI!Z2893:AD2893,ESITI_QUESTIONARI!AF2893:AH2893,ESITI_QUESTIONARI!AJ2893:AL2893,ESITI_QUESTIONARI!AN2893,ESITI_QUESTIONARI!AQ2893)),"NON RISPONDE",AVERAGE(ESITI_QUESTIONARI!N2893:T2893,ESITI_QUESTIONARI!V2893:X2893,ESITI_QUESTIONARI!Z2893:AD2893,ESITI_QUESTIONARI!AF2893:AH2893,ESITI_QUESTIONARI!AJ2893:AL2893,ESITI_QUESTIONARI!AN2893,ESITI_QUESTIONARI!AQ2893)))</f>
        <v/>
      </c>
    </row>
    <row r="2894" spans="1:8">
      <c r="A2894" t="str">
        <f>IF(ESITI_QUESTIONARI!A2894="","",TRIM(ESITI_QUESTIONARI!A2894))</f>
        <v/>
      </c>
      <c r="B2894" t="str">
        <f t="shared" si="46"/>
        <v/>
      </c>
      <c r="C2894" t="str">
        <f>IF(ESITI_QUESTIONARI!C2894="","",TRIM(ESITI_QUESTIONARI!C2894))</f>
        <v/>
      </c>
      <c r="D2894" t="str">
        <f>IFERROR(UPPER(TRIM(ESITI_QUESTIONARI!U2894)),"")</f>
        <v/>
      </c>
      <c r="E2894" t="str">
        <f>IFERROR(UPPER(TRIM(ESITI_QUESTIONARI!Y2894)),"")</f>
        <v/>
      </c>
      <c r="F2894" t="str">
        <f>IFERROR(UPPER(TRIM(ESITI_QUESTIONARI!AE2894)),"")</f>
        <v/>
      </c>
      <c r="G2894" t="str">
        <f>IFERROR(UPPER(TRIM(ESITI_QUESTIONARI!AI2894)),"")</f>
        <v/>
      </c>
      <c r="H2894" s="8" t="str">
        <f>IF(C2894="","",IF(ISERROR(AVERAGE(ESITI_QUESTIONARI!N2894:T2894,ESITI_QUESTIONARI!V2894:X2894,ESITI_QUESTIONARI!Z2894:AD2894,ESITI_QUESTIONARI!AF2894:AH2894,ESITI_QUESTIONARI!AJ2894:AL2894,ESITI_QUESTIONARI!AN2894,ESITI_QUESTIONARI!AQ2894)),"NON RISPONDE",AVERAGE(ESITI_QUESTIONARI!N2894:T2894,ESITI_QUESTIONARI!V2894:X2894,ESITI_QUESTIONARI!Z2894:AD2894,ESITI_QUESTIONARI!AF2894:AH2894,ESITI_QUESTIONARI!AJ2894:AL2894,ESITI_QUESTIONARI!AN2894,ESITI_QUESTIONARI!AQ2894)))</f>
        <v/>
      </c>
    </row>
    <row r="2895" spans="1:8">
      <c r="A2895" t="str">
        <f>IF(ESITI_QUESTIONARI!A2895="","",TRIM(ESITI_QUESTIONARI!A2895))</f>
        <v/>
      </c>
      <c r="B2895" t="str">
        <f t="shared" si="46"/>
        <v/>
      </c>
      <c r="C2895" t="str">
        <f>IF(ESITI_QUESTIONARI!C2895="","",TRIM(ESITI_QUESTIONARI!C2895))</f>
        <v/>
      </c>
      <c r="D2895" t="str">
        <f>IFERROR(UPPER(TRIM(ESITI_QUESTIONARI!U2895)),"")</f>
        <v/>
      </c>
      <c r="E2895" t="str">
        <f>IFERROR(UPPER(TRIM(ESITI_QUESTIONARI!Y2895)),"")</f>
        <v/>
      </c>
      <c r="F2895" t="str">
        <f>IFERROR(UPPER(TRIM(ESITI_QUESTIONARI!AE2895)),"")</f>
        <v/>
      </c>
      <c r="G2895" t="str">
        <f>IFERROR(UPPER(TRIM(ESITI_QUESTIONARI!AI2895)),"")</f>
        <v/>
      </c>
      <c r="H2895" s="8" t="str">
        <f>IF(C2895="","",IF(ISERROR(AVERAGE(ESITI_QUESTIONARI!N2895:T2895,ESITI_QUESTIONARI!V2895:X2895,ESITI_QUESTIONARI!Z2895:AD2895,ESITI_QUESTIONARI!AF2895:AH2895,ESITI_QUESTIONARI!AJ2895:AL2895,ESITI_QUESTIONARI!AN2895,ESITI_QUESTIONARI!AQ2895)),"NON RISPONDE",AVERAGE(ESITI_QUESTIONARI!N2895:T2895,ESITI_QUESTIONARI!V2895:X2895,ESITI_QUESTIONARI!Z2895:AD2895,ESITI_QUESTIONARI!AF2895:AH2895,ESITI_QUESTIONARI!AJ2895:AL2895,ESITI_QUESTIONARI!AN2895,ESITI_QUESTIONARI!AQ2895)))</f>
        <v/>
      </c>
    </row>
    <row r="2896" spans="1:8">
      <c r="A2896" t="str">
        <f>IF(ESITI_QUESTIONARI!A2896="","",TRIM(ESITI_QUESTIONARI!A2896))</f>
        <v/>
      </c>
      <c r="B2896" t="str">
        <f t="shared" si="46"/>
        <v/>
      </c>
      <c r="C2896" t="str">
        <f>IF(ESITI_QUESTIONARI!C2896="","",TRIM(ESITI_QUESTIONARI!C2896))</f>
        <v/>
      </c>
      <c r="D2896" t="str">
        <f>IFERROR(UPPER(TRIM(ESITI_QUESTIONARI!U2896)),"")</f>
        <v/>
      </c>
      <c r="E2896" t="str">
        <f>IFERROR(UPPER(TRIM(ESITI_QUESTIONARI!Y2896)),"")</f>
        <v/>
      </c>
      <c r="F2896" t="str">
        <f>IFERROR(UPPER(TRIM(ESITI_QUESTIONARI!AE2896)),"")</f>
        <v/>
      </c>
      <c r="G2896" t="str">
        <f>IFERROR(UPPER(TRIM(ESITI_QUESTIONARI!AI2896)),"")</f>
        <v/>
      </c>
      <c r="H2896" s="8" t="str">
        <f>IF(C2896="","",IF(ISERROR(AVERAGE(ESITI_QUESTIONARI!N2896:T2896,ESITI_QUESTIONARI!V2896:X2896,ESITI_QUESTIONARI!Z2896:AD2896,ESITI_QUESTIONARI!AF2896:AH2896,ESITI_QUESTIONARI!AJ2896:AL2896,ESITI_QUESTIONARI!AN2896,ESITI_QUESTIONARI!AQ2896)),"NON RISPONDE",AVERAGE(ESITI_QUESTIONARI!N2896:T2896,ESITI_QUESTIONARI!V2896:X2896,ESITI_QUESTIONARI!Z2896:AD2896,ESITI_QUESTIONARI!AF2896:AH2896,ESITI_QUESTIONARI!AJ2896:AL2896,ESITI_QUESTIONARI!AN2896,ESITI_QUESTIONARI!AQ2896)))</f>
        <v/>
      </c>
    </row>
    <row r="2897" spans="1:8">
      <c r="A2897" t="str">
        <f>IF(ESITI_QUESTIONARI!A2897="","",TRIM(ESITI_QUESTIONARI!A2897))</f>
        <v/>
      </c>
      <c r="B2897" t="str">
        <f t="shared" si="46"/>
        <v/>
      </c>
      <c r="C2897" t="str">
        <f>IF(ESITI_QUESTIONARI!C2897="","",TRIM(ESITI_QUESTIONARI!C2897))</f>
        <v/>
      </c>
      <c r="D2897" t="str">
        <f>IFERROR(UPPER(TRIM(ESITI_QUESTIONARI!U2897)),"")</f>
        <v/>
      </c>
      <c r="E2897" t="str">
        <f>IFERROR(UPPER(TRIM(ESITI_QUESTIONARI!Y2897)),"")</f>
        <v/>
      </c>
      <c r="F2897" t="str">
        <f>IFERROR(UPPER(TRIM(ESITI_QUESTIONARI!AE2897)),"")</f>
        <v/>
      </c>
      <c r="G2897" t="str">
        <f>IFERROR(UPPER(TRIM(ESITI_QUESTIONARI!AI2897)),"")</f>
        <v/>
      </c>
      <c r="H2897" s="8" t="str">
        <f>IF(C2897="","",IF(ISERROR(AVERAGE(ESITI_QUESTIONARI!N2897:T2897,ESITI_QUESTIONARI!V2897:X2897,ESITI_QUESTIONARI!Z2897:AD2897,ESITI_QUESTIONARI!AF2897:AH2897,ESITI_QUESTIONARI!AJ2897:AL2897,ESITI_QUESTIONARI!AN2897,ESITI_QUESTIONARI!AQ2897)),"NON RISPONDE",AVERAGE(ESITI_QUESTIONARI!N2897:T2897,ESITI_QUESTIONARI!V2897:X2897,ESITI_QUESTIONARI!Z2897:AD2897,ESITI_QUESTIONARI!AF2897:AH2897,ESITI_QUESTIONARI!AJ2897:AL2897,ESITI_QUESTIONARI!AN2897,ESITI_QUESTIONARI!AQ2897)))</f>
        <v/>
      </c>
    </row>
    <row r="2898" spans="1:8">
      <c r="A2898" t="str">
        <f>IF(ESITI_QUESTIONARI!A2898="","",TRIM(ESITI_QUESTIONARI!A2898))</f>
        <v/>
      </c>
      <c r="B2898" t="str">
        <f t="shared" si="46"/>
        <v/>
      </c>
      <c r="C2898" t="str">
        <f>IF(ESITI_QUESTIONARI!C2898="","",TRIM(ESITI_QUESTIONARI!C2898))</f>
        <v/>
      </c>
      <c r="D2898" t="str">
        <f>IFERROR(UPPER(TRIM(ESITI_QUESTIONARI!U2898)),"")</f>
        <v/>
      </c>
      <c r="E2898" t="str">
        <f>IFERROR(UPPER(TRIM(ESITI_QUESTIONARI!Y2898)),"")</f>
        <v/>
      </c>
      <c r="F2898" t="str">
        <f>IFERROR(UPPER(TRIM(ESITI_QUESTIONARI!AE2898)),"")</f>
        <v/>
      </c>
      <c r="G2898" t="str">
        <f>IFERROR(UPPER(TRIM(ESITI_QUESTIONARI!AI2898)),"")</f>
        <v/>
      </c>
      <c r="H2898" s="8" t="str">
        <f>IF(C2898="","",IF(ISERROR(AVERAGE(ESITI_QUESTIONARI!N2898:T2898,ESITI_QUESTIONARI!V2898:X2898,ESITI_QUESTIONARI!Z2898:AD2898,ESITI_QUESTIONARI!AF2898:AH2898,ESITI_QUESTIONARI!AJ2898:AL2898,ESITI_QUESTIONARI!AN2898,ESITI_QUESTIONARI!AQ2898)),"NON RISPONDE",AVERAGE(ESITI_QUESTIONARI!N2898:T2898,ESITI_QUESTIONARI!V2898:X2898,ESITI_QUESTIONARI!Z2898:AD2898,ESITI_QUESTIONARI!AF2898:AH2898,ESITI_QUESTIONARI!AJ2898:AL2898,ESITI_QUESTIONARI!AN2898,ESITI_QUESTIONARI!AQ2898)))</f>
        <v/>
      </c>
    </row>
    <row r="2899" spans="1:8">
      <c r="A2899" t="str">
        <f>IF(ESITI_QUESTIONARI!A2899="","",TRIM(ESITI_QUESTIONARI!A2899))</f>
        <v/>
      </c>
      <c r="B2899" t="str">
        <f t="shared" si="46"/>
        <v/>
      </c>
      <c r="C2899" t="str">
        <f>IF(ESITI_QUESTIONARI!C2899="","",TRIM(ESITI_QUESTIONARI!C2899))</f>
        <v/>
      </c>
      <c r="D2899" t="str">
        <f>IFERROR(UPPER(TRIM(ESITI_QUESTIONARI!U2899)),"")</f>
        <v/>
      </c>
      <c r="E2899" t="str">
        <f>IFERROR(UPPER(TRIM(ESITI_QUESTIONARI!Y2899)),"")</f>
        <v/>
      </c>
      <c r="F2899" t="str">
        <f>IFERROR(UPPER(TRIM(ESITI_QUESTIONARI!AE2899)),"")</f>
        <v/>
      </c>
      <c r="G2899" t="str">
        <f>IFERROR(UPPER(TRIM(ESITI_QUESTIONARI!AI2899)),"")</f>
        <v/>
      </c>
      <c r="H2899" s="8" t="str">
        <f>IF(C2899="","",IF(ISERROR(AVERAGE(ESITI_QUESTIONARI!N2899:T2899,ESITI_QUESTIONARI!V2899:X2899,ESITI_QUESTIONARI!Z2899:AD2899,ESITI_QUESTIONARI!AF2899:AH2899,ESITI_QUESTIONARI!AJ2899:AL2899,ESITI_QUESTIONARI!AN2899,ESITI_QUESTIONARI!AQ2899)),"NON RISPONDE",AVERAGE(ESITI_QUESTIONARI!N2899:T2899,ESITI_QUESTIONARI!V2899:X2899,ESITI_QUESTIONARI!Z2899:AD2899,ESITI_QUESTIONARI!AF2899:AH2899,ESITI_QUESTIONARI!AJ2899:AL2899,ESITI_QUESTIONARI!AN2899,ESITI_QUESTIONARI!AQ2899)))</f>
        <v/>
      </c>
    </row>
    <row r="2900" spans="1:8">
      <c r="A2900" t="str">
        <f>IF(ESITI_QUESTIONARI!A2900="","",TRIM(ESITI_QUESTIONARI!A2900))</f>
        <v/>
      </c>
      <c r="B2900" t="str">
        <f t="shared" si="46"/>
        <v/>
      </c>
      <c r="C2900" t="str">
        <f>IF(ESITI_QUESTIONARI!C2900="","",TRIM(ESITI_QUESTIONARI!C2900))</f>
        <v/>
      </c>
      <c r="D2900" t="str">
        <f>IFERROR(UPPER(TRIM(ESITI_QUESTIONARI!U2900)),"")</f>
        <v/>
      </c>
      <c r="E2900" t="str">
        <f>IFERROR(UPPER(TRIM(ESITI_QUESTIONARI!Y2900)),"")</f>
        <v/>
      </c>
      <c r="F2900" t="str">
        <f>IFERROR(UPPER(TRIM(ESITI_QUESTIONARI!AE2900)),"")</f>
        <v/>
      </c>
      <c r="G2900" t="str">
        <f>IFERROR(UPPER(TRIM(ESITI_QUESTIONARI!AI2900)),"")</f>
        <v/>
      </c>
      <c r="H2900" s="8" t="str">
        <f>IF(C2900="","",IF(ISERROR(AVERAGE(ESITI_QUESTIONARI!N2900:T2900,ESITI_QUESTIONARI!V2900:X2900,ESITI_QUESTIONARI!Z2900:AD2900,ESITI_QUESTIONARI!AF2900:AH2900,ESITI_QUESTIONARI!AJ2900:AL2900,ESITI_QUESTIONARI!AN2900,ESITI_QUESTIONARI!AQ2900)),"NON RISPONDE",AVERAGE(ESITI_QUESTIONARI!N2900:T2900,ESITI_QUESTIONARI!V2900:X2900,ESITI_QUESTIONARI!Z2900:AD2900,ESITI_QUESTIONARI!AF2900:AH2900,ESITI_QUESTIONARI!AJ2900:AL2900,ESITI_QUESTIONARI!AN2900,ESITI_QUESTIONARI!AQ2900)))</f>
        <v/>
      </c>
    </row>
    <row r="2901" spans="1:8">
      <c r="A2901" t="str">
        <f>IF(ESITI_QUESTIONARI!A2901="","",TRIM(ESITI_QUESTIONARI!A2901))</f>
        <v/>
      </c>
      <c r="B2901" t="str">
        <f t="shared" si="46"/>
        <v/>
      </c>
      <c r="C2901" t="str">
        <f>IF(ESITI_QUESTIONARI!C2901="","",TRIM(ESITI_QUESTIONARI!C2901))</f>
        <v/>
      </c>
      <c r="D2901" t="str">
        <f>IFERROR(UPPER(TRIM(ESITI_QUESTIONARI!U2901)),"")</f>
        <v/>
      </c>
      <c r="E2901" t="str">
        <f>IFERROR(UPPER(TRIM(ESITI_QUESTIONARI!Y2901)),"")</f>
        <v/>
      </c>
      <c r="F2901" t="str">
        <f>IFERROR(UPPER(TRIM(ESITI_QUESTIONARI!AE2901)),"")</f>
        <v/>
      </c>
      <c r="G2901" t="str">
        <f>IFERROR(UPPER(TRIM(ESITI_QUESTIONARI!AI2901)),"")</f>
        <v/>
      </c>
      <c r="H2901" s="8" t="str">
        <f>IF(C2901="","",IF(ISERROR(AVERAGE(ESITI_QUESTIONARI!N2901:T2901,ESITI_QUESTIONARI!V2901:X2901,ESITI_QUESTIONARI!Z2901:AD2901,ESITI_QUESTIONARI!AF2901:AH2901,ESITI_QUESTIONARI!AJ2901:AL2901,ESITI_QUESTIONARI!AN2901,ESITI_QUESTIONARI!AQ2901)),"NON RISPONDE",AVERAGE(ESITI_QUESTIONARI!N2901:T2901,ESITI_QUESTIONARI!V2901:X2901,ESITI_QUESTIONARI!Z2901:AD2901,ESITI_QUESTIONARI!AF2901:AH2901,ESITI_QUESTIONARI!AJ2901:AL2901,ESITI_QUESTIONARI!AN2901,ESITI_QUESTIONARI!AQ2901)))</f>
        <v/>
      </c>
    </row>
    <row r="2902" spans="1:8">
      <c r="A2902" t="str">
        <f>IF(ESITI_QUESTIONARI!A2902="","",TRIM(ESITI_QUESTIONARI!A2902))</f>
        <v/>
      </c>
      <c r="B2902" t="str">
        <f t="shared" si="46"/>
        <v/>
      </c>
      <c r="C2902" t="str">
        <f>IF(ESITI_QUESTIONARI!C2902="","",TRIM(ESITI_QUESTIONARI!C2902))</f>
        <v/>
      </c>
      <c r="D2902" t="str">
        <f>IFERROR(UPPER(TRIM(ESITI_QUESTIONARI!U2902)),"")</f>
        <v/>
      </c>
      <c r="E2902" t="str">
        <f>IFERROR(UPPER(TRIM(ESITI_QUESTIONARI!Y2902)),"")</f>
        <v/>
      </c>
      <c r="F2902" t="str">
        <f>IFERROR(UPPER(TRIM(ESITI_QUESTIONARI!AE2902)),"")</f>
        <v/>
      </c>
      <c r="G2902" t="str">
        <f>IFERROR(UPPER(TRIM(ESITI_QUESTIONARI!AI2902)),"")</f>
        <v/>
      </c>
      <c r="H2902" s="8" t="str">
        <f>IF(C2902="","",IF(ISERROR(AVERAGE(ESITI_QUESTIONARI!N2902:T2902,ESITI_QUESTIONARI!V2902:X2902,ESITI_QUESTIONARI!Z2902:AD2902,ESITI_QUESTIONARI!AF2902:AH2902,ESITI_QUESTIONARI!AJ2902:AL2902,ESITI_QUESTIONARI!AN2902,ESITI_QUESTIONARI!AQ2902)),"NON RISPONDE",AVERAGE(ESITI_QUESTIONARI!N2902:T2902,ESITI_QUESTIONARI!V2902:X2902,ESITI_QUESTIONARI!Z2902:AD2902,ESITI_QUESTIONARI!AF2902:AH2902,ESITI_QUESTIONARI!AJ2902:AL2902,ESITI_QUESTIONARI!AN2902,ESITI_QUESTIONARI!AQ2902)))</f>
        <v/>
      </c>
    </row>
    <row r="2903" spans="1:8">
      <c r="A2903" t="str">
        <f>IF(ESITI_QUESTIONARI!A2903="","",TRIM(ESITI_QUESTIONARI!A2903))</f>
        <v/>
      </c>
      <c r="B2903" t="str">
        <f t="shared" si="46"/>
        <v/>
      </c>
      <c r="C2903" t="str">
        <f>IF(ESITI_QUESTIONARI!C2903="","",TRIM(ESITI_QUESTIONARI!C2903))</f>
        <v/>
      </c>
      <c r="D2903" t="str">
        <f>IFERROR(UPPER(TRIM(ESITI_QUESTIONARI!U2903)),"")</f>
        <v/>
      </c>
      <c r="E2903" t="str">
        <f>IFERROR(UPPER(TRIM(ESITI_QUESTIONARI!Y2903)),"")</f>
        <v/>
      </c>
      <c r="F2903" t="str">
        <f>IFERROR(UPPER(TRIM(ESITI_QUESTIONARI!AE2903)),"")</f>
        <v/>
      </c>
      <c r="G2903" t="str">
        <f>IFERROR(UPPER(TRIM(ESITI_QUESTIONARI!AI2903)),"")</f>
        <v/>
      </c>
      <c r="H2903" s="8" t="str">
        <f>IF(C2903="","",IF(ISERROR(AVERAGE(ESITI_QUESTIONARI!N2903:T2903,ESITI_QUESTIONARI!V2903:X2903,ESITI_QUESTIONARI!Z2903:AD2903,ESITI_QUESTIONARI!AF2903:AH2903,ESITI_QUESTIONARI!AJ2903:AL2903,ESITI_QUESTIONARI!AN2903,ESITI_QUESTIONARI!AQ2903)),"NON RISPONDE",AVERAGE(ESITI_QUESTIONARI!N2903:T2903,ESITI_QUESTIONARI!V2903:X2903,ESITI_QUESTIONARI!Z2903:AD2903,ESITI_QUESTIONARI!AF2903:AH2903,ESITI_QUESTIONARI!AJ2903:AL2903,ESITI_QUESTIONARI!AN2903,ESITI_QUESTIONARI!AQ2903)))</f>
        <v/>
      </c>
    </row>
    <row r="2904" spans="1:8">
      <c r="A2904" t="str">
        <f>IF(ESITI_QUESTIONARI!A2904="","",TRIM(ESITI_QUESTIONARI!A2904))</f>
        <v/>
      </c>
      <c r="B2904" t="str">
        <f t="shared" si="46"/>
        <v/>
      </c>
      <c r="C2904" t="str">
        <f>IF(ESITI_QUESTIONARI!C2904="","",TRIM(ESITI_QUESTIONARI!C2904))</f>
        <v/>
      </c>
      <c r="D2904" t="str">
        <f>IFERROR(UPPER(TRIM(ESITI_QUESTIONARI!U2904)),"")</f>
        <v/>
      </c>
      <c r="E2904" t="str">
        <f>IFERROR(UPPER(TRIM(ESITI_QUESTIONARI!Y2904)),"")</f>
        <v/>
      </c>
      <c r="F2904" t="str">
        <f>IFERROR(UPPER(TRIM(ESITI_QUESTIONARI!AE2904)),"")</f>
        <v/>
      </c>
      <c r="G2904" t="str">
        <f>IFERROR(UPPER(TRIM(ESITI_QUESTIONARI!AI2904)),"")</f>
        <v/>
      </c>
      <c r="H2904" s="8" t="str">
        <f>IF(C2904="","",IF(ISERROR(AVERAGE(ESITI_QUESTIONARI!N2904:T2904,ESITI_QUESTIONARI!V2904:X2904,ESITI_QUESTIONARI!Z2904:AD2904,ESITI_QUESTIONARI!AF2904:AH2904,ESITI_QUESTIONARI!AJ2904:AL2904,ESITI_QUESTIONARI!AN2904,ESITI_QUESTIONARI!AQ2904)),"NON RISPONDE",AVERAGE(ESITI_QUESTIONARI!N2904:T2904,ESITI_QUESTIONARI!V2904:X2904,ESITI_QUESTIONARI!Z2904:AD2904,ESITI_QUESTIONARI!AF2904:AH2904,ESITI_QUESTIONARI!AJ2904:AL2904,ESITI_QUESTIONARI!AN2904,ESITI_QUESTIONARI!AQ2904)))</f>
        <v/>
      </c>
    </row>
    <row r="2905" spans="1:8">
      <c r="A2905" t="str">
        <f>IF(ESITI_QUESTIONARI!A2905="","",TRIM(ESITI_QUESTIONARI!A2905))</f>
        <v/>
      </c>
      <c r="B2905" t="str">
        <f t="shared" si="46"/>
        <v/>
      </c>
      <c r="C2905" t="str">
        <f>IF(ESITI_QUESTIONARI!C2905="","",TRIM(ESITI_QUESTIONARI!C2905))</f>
        <v/>
      </c>
      <c r="D2905" t="str">
        <f>IFERROR(UPPER(TRIM(ESITI_QUESTIONARI!U2905)),"")</f>
        <v/>
      </c>
      <c r="E2905" t="str">
        <f>IFERROR(UPPER(TRIM(ESITI_QUESTIONARI!Y2905)),"")</f>
        <v/>
      </c>
      <c r="F2905" t="str">
        <f>IFERROR(UPPER(TRIM(ESITI_QUESTIONARI!AE2905)),"")</f>
        <v/>
      </c>
      <c r="G2905" t="str">
        <f>IFERROR(UPPER(TRIM(ESITI_QUESTIONARI!AI2905)),"")</f>
        <v/>
      </c>
      <c r="H2905" s="8" t="str">
        <f>IF(C2905="","",IF(ISERROR(AVERAGE(ESITI_QUESTIONARI!N2905:T2905,ESITI_QUESTIONARI!V2905:X2905,ESITI_QUESTIONARI!Z2905:AD2905,ESITI_QUESTIONARI!AF2905:AH2905,ESITI_QUESTIONARI!AJ2905:AL2905,ESITI_QUESTIONARI!AN2905,ESITI_QUESTIONARI!AQ2905)),"NON RISPONDE",AVERAGE(ESITI_QUESTIONARI!N2905:T2905,ESITI_QUESTIONARI!V2905:X2905,ESITI_QUESTIONARI!Z2905:AD2905,ESITI_QUESTIONARI!AF2905:AH2905,ESITI_QUESTIONARI!AJ2905:AL2905,ESITI_QUESTIONARI!AN2905,ESITI_QUESTIONARI!AQ2905)))</f>
        <v/>
      </c>
    </row>
    <row r="2906" spans="1:8">
      <c r="A2906" t="str">
        <f>IF(ESITI_QUESTIONARI!A2906="","",TRIM(ESITI_QUESTIONARI!A2906))</f>
        <v/>
      </c>
      <c r="B2906" t="str">
        <f t="shared" si="46"/>
        <v/>
      </c>
      <c r="C2906" t="str">
        <f>IF(ESITI_QUESTIONARI!C2906="","",TRIM(ESITI_QUESTIONARI!C2906))</f>
        <v/>
      </c>
      <c r="D2906" t="str">
        <f>IFERROR(UPPER(TRIM(ESITI_QUESTIONARI!U2906)),"")</f>
        <v/>
      </c>
      <c r="E2906" t="str">
        <f>IFERROR(UPPER(TRIM(ESITI_QUESTIONARI!Y2906)),"")</f>
        <v/>
      </c>
      <c r="F2906" t="str">
        <f>IFERROR(UPPER(TRIM(ESITI_QUESTIONARI!AE2906)),"")</f>
        <v/>
      </c>
      <c r="G2906" t="str">
        <f>IFERROR(UPPER(TRIM(ESITI_QUESTIONARI!AI2906)),"")</f>
        <v/>
      </c>
      <c r="H2906" s="8" t="str">
        <f>IF(C2906="","",IF(ISERROR(AVERAGE(ESITI_QUESTIONARI!N2906:T2906,ESITI_QUESTIONARI!V2906:X2906,ESITI_QUESTIONARI!Z2906:AD2906,ESITI_QUESTIONARI!AF2906:AH2906,ESITI_QUESTIONARI!AJ2906:AL2906,ESITI_QUESTIONARI!AN2906,ESITI_QUESTIONARI!AQ2906)),"NON RISPONDE",AVERAGE(ESITI_QUESTIONARI!N2906:T2906,ESITI_QUESTIONARI!V2906:X2906,ESITI_QUESTIONARI!Z2906:AD2906,ESITI_QUESTIONARI!AF2906:AH2906,ESITI_QUESTIONARI!AJ2906:AL2906,ESITI_QUESTIONARI!AN2906,ESITI_QUESTIONARI!AQ2906)))</f>
        <v/>
      </c>
    </row>
    <row r="2907" spans="1:8">
      <c r="A2907" t="str">
        <f>IF(ESITI_QUESTIONARI!A2907="","",TRIM(ESITI_QUESTIONARI!A2907))</f>
        <v/>
      </c>
      <c r="B2907" t="str">
        <f t="shared" si="46"/>
        <v/>
      </c>
      <c r="C2907" t="str">
        <f>IF(ESITI_QUESTIONARI!C2907="","",TRIM(ESITI_QUESTIONARI!C2907))</f>
        <v/>
      </c>
      <c r="D2907" t="str">
        <f>IFERROR(UPPER(TRIM(ESITI_QUESTIONARI!U2907)),"")</f>
        <v/>
      </c>
      <c r="E2907" t="str">
        <f>IFERROR(UPPER(TRIM(ESITI_QUESTIONARI!Y2907)),"")</f>
        <v/>
      </c>
      <c r="F2907" t="str">
        <f>IFERROR(UPPER(TRIM(ESITI_QUESTIONARI!AE2907)),"")</f>
        <v/>
      </c>
      <c r="G2907" t="str">
        <f>IFERROR(UPPER(TRIM(ESITI_QUESTIONARI!AI2907)),"")</f>
        <v/>
      </c>
      <c r="H2907" s="8" t="str">
        <f>IF(C2907="","",IF(ISERROR(AVERAGE(ESITI_QUESTIONARI!N2907:T2907,ESITI_QUESTIONARI!V2907:X2907,ESITI_QUESTIONARI!Z2907:AD2907,ESITI_QUESTIONARI!AF2907:AH2907,ESITI_QUESTIONARI!AJ2907:AL2907,ESITI_QUESTIONARI!AN2907,ESITI_QUESTIONARI!AQ2907)),"NON RISPONDE",AVERAGE(ESITI_QUESTIONARI!N2907:T2907,ESITI_QUESTIONARI!V2907:X2907,ESITI_QUESTIONARI!Z2907:AD2907,ESITI_QUESTIONARI!AF2907:AH2907,ESITI_QUESTIONARI!AJ2907:AL2907,ESITI_QUESTIONARI!AN2907,ESITI_QUESTIONARI!AQ2907)))</f>
        <v/>
      </c>
    </row>
    <row r="2908" spans="1:8">
      <c r="A2908" t="str">
        <f>IF(ESITI_QUESTIONARI!A2908="","",TRIM(ESITI_QUESTIONARI!A2908))</f>
        <v/>
      </c>
      <c r="B2908" t="str">
        <f t="shared" si="46"/>
        <v/>
      </c>
      <c r="C2908" t="str">
        <f>IF(ESITI_QUESTIONARI!C2908="","",TRIM(ESITI_QUESTIONARI!C2908))</f>
        <v/>
      </c>
      <c r="D2908" t="str">
        <f>IFERROR(UPPER(TRIM(ESITI_QUESTIONARI!U2908)),"")</f>
        <v/>
      </c>
      <c r="E2908" t="str">
        <f>IFERROR(UPPER(TRIM(ESITI_QUESTIONARI!Y2908)),"")</f>
        <v/>
      </c>
      <c r="F2908" t="str">
        <f>IFERROR(UPPER(TRIM(ESITI_QUESTIONARI!AE2908)),"")</f>
        <v/>
      </c>
      <c r="G2908" t="str">
        <f>IFERROR(UPPER(TRIM(ESITI_QUESTIONARI!AI2908)),"")</f>
        <v/>
      </c>
      <c r="H2908" s="8" t="str">
        <f>IF(C2908="","",IF(ISERROR(AVERAGE(ESITI_QUESTIONARI!N2908:T2908,ESITI_QUESTIONARI!V2908:X2908,ESITI_QUESTIONARI!Z2908:AD2908,ESITI_QUESTIONARI!AF2908:AH2908,ESITI_QUESTIONARI!AJ2908:AL2908,ESITI_QUESTIONARI!AN2908,ESITI_QUESTIONARI!AQ2908)),"NON RISPONDE",AVERAGE(ESITI_QUESTIONARI!N2908:T2908,ESITI_QUESTIONARI!V2908:X2908,ESITI_QUESTIONARI!Z2908:AD2908,ESITI_QUESTIONARI!AF2908:AH2908,ESITI_QUESTIONARI!AJ2908:AL2908,ESITI_QUESTIONARI!AN2908,ESITI_QUESTIONARI!AQ2908)))</f>
        <v/>
      </c>
    </row>
    <row r="2909" spans="1:8">
      <c r="A2909" t="str">
        <f>IF(ESITI_QUESTIONARI!A2909="","",TRIM(ESITI_QUESTIONARI!A2909))</f>
        <v/>
      </c>
      <c r="B2909" t="str">
        <f t="shared" si="46"/>
        <v/>
      </c>
      <c r="C2909" t="str">
        <f>IF(ESITI_QUESTIONARI!C2909="","",TRIM(ESITI_QUESTIONARI!C2909))</f>
        <v/>
      </c>
      <c r="D2909" t="str">
        <f>IFERROR(UPPER(TRIM(ESITI_QUESTIONARI!U2909)),"")</f>
        <v/>
      </c>
      <c r="E2909" t="str">
        <f>IFERROR(UPPER(TRIM(ESITI_QUESTIONARI!Y2909)),"")</f>
        <v/>
      </c>
      <c r="F2909" t="str">
        <f>IFERROR(UPPER(TRIM(ESITI_QUESTIONARI!AE2909)),"")</f>
        <v/>
      </c>
      <c r="G2909" t="str">
        <f>IFERROR(UPPER(TRIM(ESITI_QUESTIONARI!AI2909)),"")</f>
        <v/>
      </c>
      <c r="H2909" s="8" t="str">
        <f>IF(C2909="","",IF(ISERROR(AVERAGE(ESITI_QUESTIONARI!N2909:T2909,ESITI_QUESTIONARI!V2909:X2909,ESITI_QUESTIONARI!Z2909:AD2909,ESITI_QUESTIONARI!AF2909:AH2909,ESITI_QUESTIONARI!AJ2909:AL2909,ESITI_QUESTIONARI!AN2909,ESITI_QUESTIONARI!AQ2909)),"NON RISPONDE",AVERAGE(ESITI_QUESTIONARI!N2909:T2909,ESITI_QUESTIONARI!V2909:X2909,ESITI_QUESTIONARI!Z2909:AD2909,ESITI_QUESTIONARI!AF2909:AH2909,ESITI_QUESTIONARI!AJ2909:AL2909,ESITI_QUESTIONARI!AN2909,ESITI_QUESTIONARI!AQ2909)))</f>
        <v/>
      </c>
    </row>
    <row r="2910" spans="1:8">
      <c r="A2910" t="str">
        <f>IF(ESITI_QUESTIONARI!A2910="","",TRIM(ESITI_QUESTIONARI!A2910))</f>
        <v/>
      </c>
      <c r="B2910" t="str">
        <f t="shared" si="46"/>
        <v/>
      </c>
      <c r="C2910" t="str">
        <f>IF(ESITI_QUESTIONARI!C2910="","",TRIM(ESITI_QUESTIONARI!C2910))</f>
        <v/>
      </c>
      <c r="D2910" t="str">
        <f>IFERROR(UPPER(TRIM(ESITI_QUESTIONARI!U2910)),"")</f>
        <v/>
      </c>
      <c r="E2910" t="str">
        <f>IFERROR(UPPER(TRIM(ESITI_QUESTIONARI!Y2910)),"")</f>
        <v/>
      </c>
      <c r="F2910" t="str">
        <f>IFERROR(UPPER(TRIM(ESITI_QUESTIONARI!AE2910)),"")</f>
        <v/>
      </c>
      <c r="G2910" t="str">
        <f>IFERROR(UPPER(TRIM(ESITI_QUESTIONARI!AI2910)),"")</f>
        <v/>
      </c>
      <c r="H2910" s="8" t="str">
        <f>IF(C2910="","",IF(ISERROR(AVERAGE(ESITI_QUESTIONARI!N2910:T2910,ESITI_QUESTIONARI!V2910:X2910,ESITI_QUESTIONARI!Z2910:AD2910,ESITI_QUESTIONARI!AF2910:AH2910,ESITI_QUESTIONARI!AJ2910:AL2910,ESITI_QUESTIONARI!AN2910,ESITI_QUESTIONARI!AQ2910)),"NON RISPONDE",AVERAGE(ESITI_QUESTIONARI!N2910:T2910,ESITI_QUESTIONARI!V2910:X2910,ESITI_QUESTIONARI!Z2910:AD2910,ESITI_QUESTIONARI!AF2910:AH2910,ESITI_QUESTIONARI!AJ2910:AL2910,ESITI_QUESTIONARI!AN2910,ESITI_QUESTIONARI!AQ2910)))</f>
        <v/>
      </c>
    </row>
    <row r="2911" spans="1:8">
      <c r="A2911" t="str">
        <f>IF(ESITI_QUESTIONARI!A2911="","",TRIM(ESITI_QUESTIONARI!A2911))</f>
        <v/>
      </c>
      <c r="B2911" t="str">
        <f t="shared" si="46"/>
        <v/>
      </c>
      <c r="C2911" t="str">
        <f>IF(ESITI_QUESTIONARI!C2911="","",TRIM(ESITI_QUESTIONARI!C2911))</f>
        <v/>
      </c>
      <c r="D2911" t="str">
        <f>IFERROR(UPPER(TRIM(ESITI_QUESTIONARI!U2911)),"")</f>
        <v/>
      </c>
      <c r="E2911" t="str">
        <f>IFERROR(UPPER(TRIM(ESITI_QUESTIONARI!Y2911)),"")</f>
        <v/>
      </c>
      <c r="F2911" t="str">
        <f>IFERROR(UPPER(TRIM(ESITI_QUESTIONARI!AE2911)),"")</f>
        <v/>
      </c>
      <c r="G2911" t="str">
        <f>IFERROR(UPPER(TRIM(ESITI_QUESTIONARI!AI2911)),"")</f>
        <v/>
      </c>
      <c r="H2911" s="8" t="str">
        <f>IF(C2911="","",IF(ISERROR(AVERAGE(ESITI_QUESTIONARI!N2911:T2911,ESITI_QUESTIONARI!V2911:X2911,ESITI_QUESTIONARI!Z2911:AD2911,ESITI_QUESTIONARI!AF2911:AH2911,ESITI_QUESTIONARI!AJ2911:AL2911,ESITI_QUESTIONARI!AN2911,ESITI_QUESTIONARI!AQ2911)),"NON RISPONDE",AVERAGE(ESITI_QUESTIONARI!N2911:T2911,ESITI_QUESTIONARI!V2911:X2911,ESITI_QUESTIONARI!Z2911:AD2911,ESITI_QUESTIONARI!AF2911:AH2911,ESITI_QUESTIONARI!AJ2911:AL2911,ESITI_QUESTIONARI!AN2911,ESITI_QUESTIONARI!AQ2911)))</f>
        <v/>
      </c>
    </row>
    <row r="2912" spans="1:8">
      <c r="A2912" t="str">
        <f>IF(ESITI_QUESTIONARI!A2912="","",TRIM(ESITI_QUESTIONARI!A2912))</f>
        <v/>
      </c>
      <c r="B2912" t="str">
        <f t="shared" si="46"/>
        <v/>
      </c>
      <c r="C2912" t="str">
        <f>IF(ESITI_QUESTIONARI!C2912="","",TRIM(ESITI_QUESTIONARI!C2912))</f>
        <v/>
      </c>
      <c r="D2912" t="str">
        <f>IFERROR(UPPER(TRIM(ESITI_QUESTIONARI!U2912)),"")</f>
        <v/>
      </c>
      <c r="E2912" t="str">
        <f>IFERROR(UPPER(TRIM(ESITI_QUESTIONARI!Y2912)),"")</f>
        <v/>
      </c>
      <c r="F2912" t="str">
        <f>IFERROR(UPPER(TRIM(ESITI_QUESTIONARI!AE2912)),"")</f>
        <v/>
      </c>
      <c r="G2912" t="str">
        <f>IFERROR(UPPER(TRIM(ESITI_QUESTIONARI!AI2912)),"")</f>
        <v/>
      </c>
      <c r="H2912" s="8" t="str">
        <f>IF(C2912="","",IF(ISERROR(AVERAGE(ESITI_QUESTIONARI!N2912:T2912,ESITI_QUESTIONARI!V2912:X2912,ESITI_QUESTIONARI!Z2912:AD2912,ESITI_QUESTIONARI!AF2912:AH2912,ESITI_QUESTIONARI!AJ2912:AL2912,ESITI_QUESTIONARI!AN2912,ESITI_QUESTIONARI!AQ2912)),"NON RISPONDE",AVERAGE(ESITI_QUESTIONARI!N2912:T2912,ESITI_QUESTIONARI!V2912:X2912,ESITI_QUESTIONARI!Z2912:AD2912,ESITI_QUESTIONARI!AF2912:AH2912,ESITI_QUESTIONARI!AJ2912:AL2912,ESITI_QUESTIONARI!AN2912,ESITI_QUESTIONARI!AQ2912)))</f>
        <v/>
      </c>
    </row>
    <row r="2913" spans="1:8">
      <c r="A2913" t="str">
        <f>IF(ESITI_QUESTIONARI!A2913="","",TRIM(ESITI_QUESTIONARI!A2913))</f>
        <v/>
      </c>
      <c r="B2913" t="str">
        <f t="shared" si="46"/>
        <v/>
      </c>
      <c r="C2913" t="str">
        <f>IF(ESITI_QUESTIONARI!C2913="","",TRIM(ESITI_QUESTIONARI!C2913))</f>
        <v/>
      </c>
      <c r="D2913" t="str">
        <f>IFERROR(UPPER(TRIM(ESITI_QUESTIONARI!U2913)),"")</f>
        <v/>
      </c>
      <c r="E2913" t="str">
        <f>IFERROR(UPPER(TRIM(ESITI_QUESTIONARI!Y2913)),"")</f>
        <v/>
      </c>
      <c r="F2913" t="str">
        <f>IFERROR(UPPER(TRIM(ESITI_QUESTIONARI!AE2913)),"")</f>
        <v/>
      </c>
      <c r="G2913" t="str">
        <f>IFERROR(UPPER(TRIM(ESITI_QUESTIONARI!AI2913)),"")</f>
        <v/>
      </c>
      <c r="H2913" s="8" t="str">
        <f>IF(C2913="","",IF(ISERROR(AVERAGE(ESITI_QUESTIONARI!N2913:T2913,ESITI_QUESTIONARI!V2913:X2913,ESITI_QUESTIONARI!Z2913:AD2913,ESITI_QUESTIONARI!AF2913:AH2913,ESITI_QUESTIONARI!AJ2913:AL2913,ESITI_QUESTIONARI!AN2913,ESITI_QUESTIONARI!AQ2913)),"NON RISPONDE",AVERAGE(ESITI_QUESTIONARI!N2913:T2913,ESITI_QUESTIONARI!V2913:X2913,ESITI_QUESTIONARI!Z2913:AD2913,ESITI_QUESTIONARI!AF2913:AH2913,ESITI_QUESTIONARI!AJ2913:AL2913,ESITI_QUESTIONARI!AN2913,ESITI_QUESTIONARI!AQ2913)))</f>
        <v/>
      </c>
    </row>
    <row r="2914" spans="1:8">
      <c r="A2914" t="str">
        <f>IF(ESITI_QUESTIONARI!A2914="","",TRIM(ESITI_QUESTIONARI!A2914))</f>
        <v/>
      </c>
      <c r="B2914" t="str">
        <f t="shared" si="46"/>
        <v/>
      </c>
      <c r="C2914" t="str">
        <f>IF(ESITI_QUESTIONARI!C2914="","",TRIM(ESITI_QUESTIONARI!C2914))</f>
        <v/>
      </c>
      <c r="D2914" t="str">
        <f>IFERROR(UPPER(TRIM(ESITI_QUESTIONARI!U2914)),"")</f>
        <v/>
      </c>
      <c r="E2914" t="str">
        <f>IFERROR(UPPER(TRIM(ESITI_QUESTIONARI!Y2914)),"")</f>
        <v/>
      </c>
      <c r="F2914" t="str">
        <f>IFERROR(UPPER(TRIM(ESITI_QUESTIONARI!AE2914)),"")</f>
        <v/>
      </c>
      <c r="G2914" t="str">
        <f>IFERROR(UPPER(TRIM(ESITI_QUESTIONARI!AI2914)),"")</f>
        <v/>
      </c>
      <c r="H2914" s="8" t="str">
        <f>IF(C2914="","",IF(ISERROR(AVERAGE(ESITI_QUESTIONARI!N2914:T2914,ESITI_QUESTIONARI!V2914:X2914,ESITI_QUESTIONARI!Z2914:AD2914,ESITI_QUESTIONARI!AF2914:AH2914,ESITI_QUESTIONARI!AJ2914:AL2914,ESITI_QUESTIONARI!AN2914,ESITI_QUESTIONARI!AQ2914)),"NON RISPONDE",AVERAGE(ESITI_QUESTIONARI!N2914:T2914,ESITI_QUESTIONARI!V2914:X2914,ESITI_QUESTIONARI!Z2914:AD2914,ESITI_QUESTIONARI!AF2914:AH2914,ESITI_QUESTIONARI!AJ2914:AL2914,ESITI_QUESTIONARI!AN2914,ESITI_QUESTIONARI!AQ2914)))</f>
        <v/>
      </c>
    </row>
    <row r="2915" spans="1:8">
      <c r="A2915" t="str">
        <f>IF(ESITI_QUESTIONARI!A2915="","",TRIM(ESITI_QUESTIONARI!A2915))</f>
        <v/>
      </c>
      <c r="B2915" t="str">
        <f t="shared" si="46"/>
        <v/>
      </c>
      <c r="C2915" t="str">
        <f>IF(ESITI_QUESTIONARI!C2915="","",TRIM(ESITI_QUESTIONARI!C2915))</f>
        <v/>
      </c>
      <c r="D2915" t="str">
        <f>IFERROR(UPPER(TRIM(ESITI_QUESTIONARI!U2915)),"")</f>
        <v/>
      </c>
      <c r="E2915" t="str">
        <f>IFERROR(UPPER(TRIM(ESITI_QUESTIONARI!Y2915)),"")</f>
        <v/>
      </c>
      <c r="F2915" t="str">
        <f>IFERROR(UPPER(TRIM(ESITI_QUESTIONARI!AE2915)),"")</f>
        <v/>
      </c>
      <c r="G2915" t="str">
        <f>IFERROR(UPPER(TRIM(ESITI_QUESTIONARI!AI2915)),"")</f>
        <v/>
      </c>
      <c r="H2915" s="8" t="str">
        <f>IF(C2915="","",IF(ISERROR(AVERAGE(ESITI_QUESTIONARI!N2915:T2915,ESITI_QUESTIONARI!V2915:X2915,ESITI_QUESTIONARI!Z2915:AD2915,ESITI_QUESTIONARI!AF2915:AH2915,ESITI_QUESTIONARI!AJ2915:AL2915,ESITI_QUESTIONARI!AN2915,ESITI_QUESTIONARI!AQ2915)),"NON RISPONDE",AVERAGE(ESITI_QUESTIONARI!N2915:T2915,ESITI_QUESTIONARI!V2915:X2915,ESITI_QUESTIONARI!Z2915:AD2915,ESITI_QUESTIONARI!AF2915:AH2915,ESITI_QUESTIONARI!AJ2915:AL2915,ESITI_QUESTIONARI!AN2915,ESITI_QUESTIONARI!AQ2915)))</f>
        <v/>
      </c>
    </row>
    <row r="2916" spans="1:8">
      <c r="A2916" t="str">
        <f>IF(ESITI_QUESTIONARI!A2916="","",TRIM(ESITI_QUESTIONARI!A2916))</f>
        <v/>
      </c>
      <c r="B2916" t="str">
        <f t="shared" si="46"/>
        <v/>
      </c>
      <c r="C2916" t="str">
        <f>IF(ESITI_QUESTIONARI!C2916="","",TRIM(ESITI_QUESTIONARI!C2916))</f>
        <v/>
      </c>
      <c r="D2916" t="str">
        <f>IFERROR(UPPER(TRIM(ESITI_QUESTIONARI!U2916)),"")</f>
        <v/>
      </c>
      <c r="E2916" t="str">
        <f>IFERROR(UPPER(TRIM(ESITI_QUESTIONARI!Y2916)),"")</f>
        <v/>
      </c>
      <c r="F2916" t="str">
        <f>IFERROR(UPPER(TRIM(ESITI_QUESTIONARI!AE2916)),"")</f>
        <v/>
      </c>
      <c r="G2916" t="str">
        <f>IFERROR(UPPER(TRIM(ESITI_QUESTIONARI!AI2916)),"")</f>
        <v/>
      </c>
      <c r="H2916" s="8" t="str">
        <f>IF(C2916="","",IF(ISERROR(AVERAGE(ESITI_QUESTIONARI!N2916:T2916,ESITI_QUESTIONARI!V2916:X2916,ESITI_QUESTIONARI!Z2916:AD2916,ESITI_QUESTIONARI!AF2916:AH2916,ESITI_QUESTIONARI!AJ2916:AL2916,ESITI_QUESTIONARI!AN2916,ESITI_QUESTIONARI!AQ2916)),"NON RISPONDE",AVERAGE(ESITI_QUESTIONARI!N2916:T2916,ESITI_QUESTIONARI!V2916:X2916,ESITI_QUESTIONARI!Z2916:AD2916,ESITI_QUESTIONARI!AF2916:AH2916,ESITI_QUESTIONARI!AJ2916:AL2916,ESITI_QUESTIONARI!AN2916,ESITI_QUESTIONARI!AQ2916)))</f>
        <v/>
      </c>
    </row>
    <row r="2917" spans="1:8">
      <c r="A2917" t="str">
        <f>IF(ESITI_QUESTIONARI!A2917="","",TRIM(ESITI_QUESTIONARI!A2917))</f>
        <v/>
      </c>
      <c r="B2917" t="str">
        <f t="shared" si="46"/>
        <v/>
      </c>
      <c r="C2917" t="str">
        <f>IF(ESITI_QUESTIONARI!C2917="","",TRIM(ESITI_QUESTIONARI!C2917))</f>
        <v/>
      </c>
      <c r="D2917" t="str">
        <f>IFERROR(UPPER(TRIM(ESITI_QUESTIONARI!U2917)),"")</f>
        <v/>
      </c>
      <c r="E2917" t="str">
        <f>IFERROR(UPPER(TRIM(ESITI_QUESTIONARI!Y2917)),"")</f>
        <v/>
      </c>
      <c r="F2917" t="str">
        <f>IFERROR(UPPER(TRIM(ESITI_QUESTIONARI!AE2917)),"")</f>
        <v/>
      </c>
      <c r="G2917" t="str">
        <f>IFERROR(UPPER(TRIM(ESITI_QUESTIONARI!AI2917)),"")</f>
        <v/>
      </c>
      <c r="H2917" s="8" t="str">
        <f>IF(C2917="","",IF(ISERROR(AVERAGE(ESITI_QUESTIONARI!N2917:T2917,ESITI_QUESTIONARI!V2917:X2917,ESITI_QUESTIONARI!Z2917:AD2917,ESITI_QUESTIONARI!AF2917:AH2917,ESITI_QUESTIONARI!AJ2917:AL2917,ESITI_QUESTIONARI!AN2917,ESITI_QUESTIONARI!AQ2917)),"NON RISPONDE",AVERAGE(ESITI_QUESTIONARI!N2917:T2917,ESITI_QUESTIONARI!V2917:X2917,ESITI_QUESTIONARI!Z2917:AD2917,ESITI_QUESTIONARI!AF2917:AH2917,ESITI_QUESTIONARI!AJ2917:AL2917,ESITI_QUESTIONARI!AN2917,ESITI_QUESTIONARI!AQ2917)))</f>
        <v/>
      </c>
    </row>
    <row r="2918" spans="1:8">
      <c r="A2918" t="str">
        <f>IF(ESITI_QUESTIONARI!A2918="","",TRIM(ESITI_QUESTIONARI!A2918))</f>
        <v/>
      </c>
      <c r="B2918" t="str">
        <f t="shared" si="46"/>
        <v/>
      </c>
      <c r="C2918" t="str">
        <f>IF(ESITI_QUESTIONARI!C2918="","",TRIM(ESITI_QUESTIONARI!C2918))</f>
        <v/>
      </c>
      <c r="D2918" t="str">
        <f>IFERROR(UPPER(TRIM(ESITI_QUESTIONARI!U2918)),"")</f>
        <v/>
      </c>
      <c r="E2918" t="str">
        <f>IFERROR(UPPER(TRIM(ESITI_QUESTIONARI!Y2918)),"")</f>
        <v/>
      </c>
      <c r="F2918" t="str">
        <f>IFERROR(UPPER(TRIM(ESITI_QUESTIONARI!AE2918)),"")</f>
        <v/>
      </c>
      <c r="G2918" t="str">
        <f>IFERROR(UPPER(TRIM(ESITI_QUESTIONARI!AI2918)),"")</f>
        <v/>
      </c>
      <c r="H2918" s="8" t="str">
        <f>IF(C2918="","",IF(ISERROR(AVERAGE(ESITI_QUESTIONARI!N2918:T2918,ESITI_QUESTIONARI!V2918:X2918,ESITI_QUESTIONARI!Z2918:AD2918,ESITI_QUESTIONARI!AF2918:AH2918,ESITI_QUESTIONARI!AJ2918:AL2918,ESITI_QUESTIONARI!AN2918,ESITI_QUESTIONARI!AQ2918)),"NON RISPONDE",AVERAGE(ESITI_QUESTIONARI!N2918:T2918,ESITI_QUESTIONARI!V2918:X2918,ESITI_QUESTIONARI!Z2918:AD2918,ESITI_QUESTIONARI!AF2918:AH2918,ESITI_QUESTIONARI!AJ2918:AL2918,ESITI_QUESTIONARI!AN2918,ESITI_QUESTIONARI!AQ2918)))</f>
        <v/>
      </c>
    </row>
    <row r="2919" spans="1:8">
      <c r="A2919" t="str">
        <f>IF(ESITI_QUESTIONARI!A2919="","",TRIM(ESITI_QUESTIONARI!A2919))</f>
        <v/>
      </c>
      <c r="B2919" t="str">
        <f t="shared" si="46"/>
        <v/>
      </c>
      <c r="C2919" t="str">
        <f>IF(ESITI_QUESTIONARI!C2919="","",TRIM(ESITI_QUESTIONARI!C2919))</f>
        <v/>
      </c>
      <c r="D2919" t="str">
        <f>IFERROR(UPPER(TRIM(ESITI_QUESTIONARI!U2919)),"")</f>
        <v/>
      </c>
      <c r="E2919" t="str">
        <f>IFERROR(UPPER(TRIM(ESITI_QUESTIONARI!Y2919)),"")</f>
        <v/>
      </c>
      <c r="F2919" t="str">
        <f>IFERROR(UPPER(TRIM(ESITI_QUESTIONARI!AE2919)),"")</f>
        <v/>
      </c>
      <c r="G2919" t="str">
        <f>IFERROR(UPPER(TRIM(ESITI_QUESTIONARI!AI2919)),"")</f>
        <v/>
      </c>
      <c r="H2919" s="8" t="str">
        <f>IF(C2919="","",IF(ISERROR(AVERAGE(ESITI_QUESTIONARI!N2919:T2919,ESITI_QUESTIONARI!V2919:X2919,ESITI_QUESTIONARI!Z2919:AD2919,ESITI_QUESTIONARI!AF2919:AH2919,ESITI_QUESTIONARI!AJ2919:AL2919,ESITI_QUESTIONARI!AN2919,ESITI_QUESTIONARI!AQ2919)),"NON RISPONDE",AVERAGE(ESITI_QUESTIONARI!N2919:T2919,ESITI_QUESTIONARI!V2919:X2919,ESITI_QUESTIONARI!Z2919:AD2919,ESITI_QUESTIONARI!AF2919:AH2919,ESITI_QUESTIONARI!AJ2919:AL2919,ESITI_QUESTIONARI!AN2919,ESITI_QUESTIONARI!AQ2919)))</f>
        <v/>
      </c>
    </row>
    <row r="2920" spans="1:8">
      <c r="A2920" t="str">
        <f>IF(ESITI_QUESTIONARI!A2920="","",TRIM(ESITI_QUESTIONARI!A2920))</f>
        <v/>
      </c>
      <c r="B2920" t="str">
        <f t="shared" si="46"/>
        <v/>
      </c>
      <c r="C2920" t="str">
        <f>IF(ESITI_QUESTIONARI!C2920="","",TRIM(ESITI_QUESTIONARI!C2920))</f>
        <v/>
      </c>
      <c r="D2920" t="str">
        <f>IFERROR(UPPER(TRIM(ESITI_QUESTIONARI!U2920)),"")</f>
        <v/>
      </c>
      <c r="E2920" t="str">
        <f>IFERROR(UPPER(TRIM(ESITI_QUESTIONARI!Y2920)),"")</f>
        <v/>
      </c>
      <c r="F2920" t="str">
        <f>IFERROR(UPPER(TRIM(ESITI_QUESTIONARI!AE2920)),"")</f>
        <v/>
      </c>
      <c r="G2920" t="str">
        <f>IFERROR(UPPER(TRIM(ESITI_QUESTIONARI!AI2920)),"")</f>
        <v/>
      </c>
      <c r="H2920" s="8" t="str">
        <f>IF(C2920="","",IF(ISERROR(AVERAGE(ESITI_QUESTIONARI!N2920:T2920,ESITI_QUESTIONARI!V2920:X2920,ESITI_QUESTIONARI!Z2920:AD2920,ESITI_QUESTIONARI!AF2920:AH2920,ESITI_QUESTIONARI!AJ2920:AL2920,ESITI_QUESTIONARI!AN2920,ESITI_QUESTIONARI!AQ2920)),"NON RISPONDE",AVERAGE(ESITI_QUESTIONARI!N2920:T2920,ESITI_QUESTIONARI!V2920:X2920,ESITI_QUESTIONARI!Z2920:AD2920,ESITI_QUESTIONARI!AF2920:AH2920,ESITI_QUESTIONARI!AJ2920:AL2920,ESITI_QUESTIONARI!AN2920,ESITI_QUESTIONARI!AQ2920)))</f>
        <v/>
      </c>
    </row>
    <row r="2921" spans="1:8">
      <c r="A2921" t="str">
        <f>IF(ESITI_QUESTIONARI!A2921="","",TRIM(ESITI_QUESTIONARI!A2921))</f>
        <v/>
      </c>
      <c r="B2921" t="str">
        <f t="shared" si="46"/>
        <v/>
      </c>
      <c r="C2921" t="str">
        <f>IF(ESITI_QUESTIONARI!C2921="","",TRIM(ESITI_QUESTIONARI!C2921))</f>
        <v/>
      </c>
      <c r="D2921" t="str">
        <f>IFERROR(UPPER(TRIM(ESITI_QUESTIONARI!U2921)),"")</f>
        <v/>
      </c>
      <c r="E2921" t="str">
        <f>IFERROR(UPPER(TRIM(ESITI_QUESTIONARI!Y2921)),"")</f>
        <v/>
      </c>
      <c r="F2921" t="str">
        <f>IFERROR(UPPER(TRIM(ESITI_QUESTIONARI!AE2921)),"")</f>
        <v/>
      </c>
      <c r="G2921" t="str">
        <f>IFERROR(UPPER(TRIM(ESITI_QUESTIONARI!AI2921)),"")</f>
        <v/>
      </c>
      <c r="H2921" s="8" t="str">
        <f>IF(C2921="","",IF(ISERROR(AVERAGE(ESITI_QUESTIONARI!N2921:T2921,ESITI_QUESTIONARI!V2921:X2921,ESITI_QUESTIONARI!Z2921:AD2921,ESITI_QUESTIONARI!AF2921:AH2921,ESITI_QUESTIONARI!AJ2921:AL2921,ESITI_QUESTIONARI!AN2921,ESITI_QUESTIONARI!AQ2921)),"NON RISPONDE",AVERAGE(ESITI_QUESTIONARI!N2921:T2921,ESITI_QUESTIONARI!V2921:X2921,ESITI_QUESTIONARI!Z2921:AD2921,ESITI_QUESTIONARI!AF2921:AH2921,ESITI_QUESTIONARI!AJ2921:AL2921,ESITI_QUESTIONARI!AN2921,ESITI_QUESTIONARI!AQ2921)))</f>
        <v/>
      </c>
    </row>
    <row r="2922" spans="1:8">
      <c r="A2922" t="str">
        <f>IF(ESITI_QUESTIONARI!A2922="","",TRIM(ESITI_QUESTIONARI!A2922))</f>
        <v/>
      </c>
      <c r="B2922" t="str">
        <f t="shared" si="46"/>
        <v/>
      </c>
      <c r="C2922" t="str">
        <f>IF(ESITI_QUESTIONARI!C2922="","",TRIM(ESITI_QUESTIONARI!C2922))</f>
        <v/>
      </c>
      <c r="D2922" t="str">
        <f>IFERROR(UPPER(TRIM(ESITI_QUESTIONARI!U2922)),"")</f>
        <v/>
      </c>
      <c r="E2922" t="str">
        <f>IFERROR(UPPER(TRIM(ESITI_QUESTIONARI!Y2922)),"")</f>
        <v/>
      </c>
      <c r="F2922" t="str">
        <f>IFERROR(UPPER(TRIM(ESITI_QUESTIONARI!AE2922)),"")</f>
        <v/>
      </c>
      <c r="G2922" t="str">
        <f>IFERROR(UPPER(TRIM(ESITI_QUESTIONARI!AI2922)),"")</f>
        <v/>
      </c>
      <c r="H2922" s="8" t="str">
        <f>IF(C2922="","",IF(ISERROR(AVERAGE(ESITI_QUESTIONARI!N2922:T2922,ESITI_QUESTIONARI!V2922:X2922,ESITI_QUESTIONARI!Z2922:AD2922,ESITI_QUESTIONARI!AF2922:AH2922,ESITI_QUESTIONARI!AJ2922:AL2922,ESITI_QUESTIONARI!AN2922,ESITI_QUESTIONARI!AQ2922)),"NON RISPONDE",AVERAGE(ESITI_QUESTIONARI!N2922:T2922,ESITI_QUESTIONARI!V2922:X2922,ESITI_QUESTIONARI!Z2922:AD2922,ESITI_QUESTIONARI!AF2922:AH2922,ESITI_QUESTIONARI!AJ2922:AL2922,ESITI_QUESTIONARI!AN2922,ESITI_QUESTIONARI!AQ2922)))</f>
        <v/>
      </c>
    </row>
    <row r="2923" spans="1:8">
      <c r="A2923" t="str">
        <f>IF(ESITI_QUESTIONARI!A2923="","",TRIM(ESITI_QUESTIONARI!A2923))</f>
        <v/>
      </c>
      <c r="B2923" t="str">
        <f t="shared" si="46"/>
        <v/>
      </c>
      <c r="C2923" t="str">
        <f>IF(ESITI_QUESTIONARI!C2923="","",TRIM(ESITI_QUESTIONARI!C2923))</f>
        <v/>
      </c>
      <c r="D2923" t="str">
        <f>IFERROR(UPPER(TRIM(ESITI_QUESTIONARI!U2923)),"")</f>
        <v/>
      </c>
      <c r="E2923" t="str">
        <f>IFERROR(UPPER(TRIM(ESITI_QUESTIONARI!Y2923)),"")</f>
        <v/>
      </c>
      <c r="F2923" t="str">
        <f>IFERROR(UPPER(TRIM(ESITI_QUESTIONARI!AE2923)),"")</f>
        <v/>
      </c>
      <c r="G2923" t="str">
        <f>IFERROR(UPPER(TRIM(ESITI_QUESTIONARI!AI2923)),"")</f>
        <v/>
      </c>
      <c r="H2923" s="8" t="str">
        <f>IF(C2923="","",IF(ISERROR(AVERAGE(ESITI_QUESTIONARI!N2923:T2923,ESITI_QUESTIONARI!V2923:X2923,ESITI_QUESTIONARI!Z2923:AD2923,ESITI_QUESTIONARI!AF2923:AH2923,ESITI_QUESTIONARI!AJ2923:AL2923,ESITI_QUESTIONARI!AN2923,ESITI_QUESTIONARI!AQ2923)),"NON RISPONDE",AVERAGE(ESITI_QUESTIONARI!N2923:T2923,ESITI_QUESTIONARI!V2923:X2923,ESITI_QUESTIONARI!Z2923:AD2923,ESITI_QUESTIONARI!AF2923:AH2923,ESITI_QUESTIONARI!AJ2923:AL2923,ESITI_QUESTIONARI!AN2923,ESITI_QUESTIONARI!AQ2923)))</f>
        <v/>
      </c>
    </row>
    <row r="2924" spans="1:8">
      <c r="A2924" t="str">
        <f>IF(ESITI_QUESTIONARI!A2924="","",TRIM(ESITI_QUESTIONARI!A2924))</f>
        <v/>
      </c>
      <c r="B2924" t="str">
        <f t="shared" si="46"/>
        <v/>
      </c>
      <c r="C2924" t="str">
        <f>IF(ESITI_QUESTIONARI!C2924="","",TRIM(ESITI_QUESTIONARI!C2924))</f>
        <v/>
      </c>
      <c r="D2924" t="str">
        <f>IFERROR(UPPER(TRIM(ESITI_QUESTIONARI!U2924)),"")</f>
        <v/>
      </c>
      <c r="E2924" t="str">
        <f>IFERROR(UPPER(TRIM(ESITI_QUESTIONARI!Y2924)),"")</f>
        <v/>
      </c>
      <c r="F2924" t="str">
        <f>IFERROR(UPPER(TRIM(ESITI_QUESTIONARI!AE2924)),"")</f>
        <v/>
      </c>
      <c r="G2924" t="str">
        <f>IFERROR(UPPER(TRIM(ESITI_QUESTIONARI!AI2924)),"")</f>
        <v/>
      </c>
      <c r="H2924" s="8" t="str">
        <f>IF(C2924="","",IF(ISERROR(AVERAGE(ESITI_QUESTIONARI!N2924:T2924,ESITI_QUESTIONARI!V2924:X2924,ESITI_QUESTIONARI!Z2924:AD2924,ESITI_QUESTIONARI!AF2924:AH2924,ESITI_QUESTIONARI!AJ2924:AL2924,ESITI_QUESTIONARI!AN2924,ESITI_QUESTIONARI!AQ2924)),"NON RISPONDE",AVERAGE(ESITI_QUESTIONARI!N2924:T2924,ESITI_QUESTIONARI!V2924:X2924,ESITI_QUESTIONARI!Z2924:AD2924,ESITI_QUESTIONARI!AF2924:AH2924,ESITI_QUESTIONARI!AJ2924:AL2924,ESITI_QUESTIONARI!AN2924,ESITI_QUESTIONARI!AQ2924)))</f>
        <v/>
      </c>
    </row>
    <row r="2925" spans="1:8">
      <c r="A2925" t="str">
        <f>IF(ESITI_QUESTIONARI!A2925="","",TRIM(ESITI_QUESTIONARI!A2925))</f>
        <v/>
      </c>
      <c r="B2925" t="str">
        <f t="shared" si="46"/>
        <v/>
      </c>
      <c r="C2925" t="str">
        <f>IF(ESITI_QUESTIONARI!C2925="","",TRIM(ESITI_QUESTIONARI!C2925))</f>
        <v/>
      </c>
      <c r="D2925" t="str">
        <f>IFERROR(UPPER(TRIM(ESITI_QUESTIONARI!U2925)),"")</f>
        <v/>
      </c>
      <c r="E2925" t="str">
        <f>IFERROR(UPPER(TRIM(ESITI_QUESTIONARI!Y2925)),"")</f>
        <v/>
      </c>
      <c r="F2925" t="str">
        <f>IFERROR(UPPER(TRIM(ESITI_QUESTIONARI!AE2925)),"")</f>
        <v/>
      </c>
      <c r="G2925" t="str">
        <f>IFERROR(UPPER(TRIM(ESITI_QUESTIONARI!AI2925)),"")</f>
        <v/>
      </c>
      <c r="H2925" s="8" t="str">
        <f>IF(C2925="","",IF(ISERROR(AVERAGE(ESITI_QUESTIONARI!N2925:T2925,ESITI_QUESTIONARI!V2925:X2925,ESITI_QUESTIONARI!Z2925:AD2925,ESITI_QUESTIONARI!AF2925:AH2925,ESITI_QUESTIONARI!AJ2925:AL2925,ESITI_QUESTIONARI!AN2925,ESITI_QUESTIONARI!AQ2925)),"NON RISPONDE",AVERAGE(ESITI_QUESTIONARI!N2925:T2925,ESITI_QUESTIONARI!V2925:X2925,ESITI_QUESTIONARI!Z2925:AD2925,ESITI_QUESTIONARI!AF2925:AH2925,ESITI_QUESTIONARI!AJ2925:AL2925,ESITI_QUESTIONARI!AN2925,ESITI_QUESTIONARI!AQ2925)))</f>
        <v/>
      </c>
    </row>
    <row r="2926" spans="1:8">
      <c r="A2926" t="str">
        <f>IF(ESITI_QUESTIONARI!A2926="","",TRIM(ESITI_QUESTIONARI!A2926))</f>
        <v/>
      </c>
      <c r="B2926" t="str">
        <f t="shared" si="46"/>
        <v/>
      </c>
      <c r="C2926" t="str">
        <f>IF(ESITI_QUESTIONARI!C2926="","",TRIM(ESITI_QUESTIONARI!C2926))</f>
        <v/>
      </c>
      <c r="D2926" t="str">
        <f>IFERROR(UPPER(TRIM(ESITI_QUESTIONARI!U2926)),"")</f>
        <v/>
      </c>
      <c r="E2926" t="str">
        <f>IFERROR(UPPER(TRIM(ESITI_QUESTIONARI!Y2926)),"")</f>
        <v/>
      </c>
      <c r="F2926" t="str">
        <f>IFERROR(UPPER(TRIM(ESITI_QUESTIONARI!AE2926)),"")</f>
        <v/>
      </c>
      <c r="G2926" t="str">
        <f>IFERROR(UPPER(TRIM(ESITI_QUESTIONARI!AI2926)),"")</f>
        <v/>
      </c>
      <c r="H2926" s="8" t="str">
        <f>IF(C2926="","",IF(ISERROR(AVERAGE(ESITI_QUESTIONARI!N2926:T2926,ESITI_QUESTIONARI!V2926:X2926,ESITI_QUESTIONARI!Z2926:AD2926,ESITI_QUESTIONARI!AF2926:AH2926,ESITI_QUESTIONARI!AJ2926:AL2926,ESITI_QUESTIONARI!AN2926,ESITI_QUESTIONARI!AQ2926)),"NON RISPONDE",AVERAGE(ESITI_QUESTIONARI!N2926:T2926,ESITI_QUESTIONARI!V2926:X2926,ESITI_QUESTIONARI!Z2926:AD2926,ESITI_QUESTIONARI!AF2926:AH2926,ESITI_QUESTIONARI!AJ2926:AL2926,ESITI_QUESTIONARI!AN2926,ESITI_QUESTIONARI!AQ2926)))</f>
        <v/>
      </c>
    </row>
    <row r="2927" spans="1:8">
      <c r="A2927" t="str">
        <f>IF(ESITI_QUESTIONARI!A2927="","",TRIM(ESITI_QUESTIONARI!A2927))</f>
        <v/>
      </c>
      <c r="B2927" t="str">
        <f t="shared" si="46"/>
        <v/>
      </c>
      <c r="C2927" t="str">
        <f>IF(ESITI_QUESTIONARI!C2927="","",TRIM(ESITI_QUESTIONARI!C2927))</f>
        <v/>
      </c>
      <c r="D2927" t="str">
        <f>IFERROR(UPPER(TRIM(ESITI_QUESTIONARI!U2927)),"")</f>
        <v/>
      </c>
      <c r="E2927" t="str">
        <f>IFERROR(UPPER(TRIM(ESITI_QUESTIONARI!Y2927)),"")</f>
        <v/>
      </c>
      <c r="F2927" t="str">
        <f>IFERROR(UPPER(TRIM(ESITI_QUESTIONARI!AE2927)),"")</f>
        <v/>
      </c>
      <c r="G2927" t="str">
        <f>IFERROR(UPPER(TRIM(ESITI_QUESTIONARI!AI2927)),"")</f>
        <v/>
      </c>
      <c r="H2927" s="8" t="str">
        <f>IF(C2927="","",IF(ISERROR(AVERAGE(ESITI_QUESTIONARI!N2927:T2927,ESITI_QUESTIONARI!V2927:X2927,ESITI_QUESTIONARI!Z2927:AD2927,ESITI_QUESTIONARI!AF2927:AH2927,ESITI_QUESTIONARI!AJ2927:AL2927,ESITI_QUESTIONARI!AN2927,ESITI_QUESTIONARI!AQ2927)),"NON RISPONDE",AVERAGE(ESITI_QUESTIONARI!N2927:T2927,ESITI_QUESTIONARI!V2927:X2927,ESITI_QUESTIONARI!Z2927:AD2927,ESITI_QUESTIONARI!AF2927:AH2927,ESITI_QUESTIONARI!AJ2927:AL2927,ESITI_QUESTIONARI!AN2927,ESITI_QUESTIONARI!AQ2927)))</f>
        <v/>
      </c>
    </row>
    <row r="2928" spans="1:8">
      <c r="A2928" t="str">
        <f>IF(ESITI_QUESTIONARI!A2928="","",TRIM(ESITI_QUESTIONARI!A2928))</f>
        <v/>
      </c>
      <c r="B2928" t="str">
        <f t="shared" si="46"/>
        <v/>
      </c>
      <c r="C2928" t="str">
        <f>IF(ESITI_QUESTIONARI!C2928="","",TRIM(ESITI_QUESTIONARI!C2928))</f>
        <v/>
      </c>
      <c r="D2928" t="str">
        <f>IFERROR(UPPER(TRIM(ESITI_QUESTIONARI!U2928)),"")</f>
        <v/>
      </c>
      <c r="E2928" t="str">
        <f>IFERROR(UPPER(TRIM(ESITI_QUESTIONARI!Y2928)),"")</f>
        <v/>
      </c>
      <c r="F2928" t="str">
        <f>IFERROR(UPPER(TRIM(ESITI_QUESTIONARI!AE2928)),"")</f>
        <v/>
      </c>
      <c r="G2928" t="str">
        <f>IFERROR(UPPER(TRIM(ESITI_QUESTIONARI!AI2928)),"")</f>
        <v/>
      </c>
      <c r="H2928" s="8" t="str">
        <f>IF(C2928="","",IF(ISERROR(AVERAGE(ESITI_QUESTIONARI!N2928:T2928,ESITI_QUESTIONARI!V2928:X2928,ESITI_QUESTIONARI!Z2928:AD2928,ESITI_QUESTIONARI!AF2928:AH2928,ESITI_QUESTIONARI!AJ2928:AL2928,ESITI_QUESTIONARI!AN2928,ESITI_QUESTIONARI!AQ2928)),"NON RISPONDE",AVERAGE(ESITI_QUESTIONARI!N2928:T2928,ESITI_QUESTIONARI!V2928:X2928,ESITI_QUESTIONARI!Z2928:AD2928,ESITI_QUESTIONARI!AF2928:AH2928,ESITI_QUESTIONARI!AJ2928:AL2928,ESITI_QUESTIONARI!AN2928,ESITI_QUESTIONARI!AQ2928)))</f>
        <v/>
      </c>
    </row>
    <row r="2929" spans="1:8">
      <c r="A2929" t="str">
        <f>IF(ESITI_QUESTIONARI!A2929="","",TRIM(ESITI_QUESTIONARI!A2929))</f>
        <v/>
      </c>
      <c r="B2929" t="str">
        <f t="shared" si="46"/>
        <v/>
      </c>
      <c r="C2929" t="str">
        <f>IF(ESITI_QUESTIONARI!C2929="","",TRIM(ESITI_QUESTIONARI!C2929))</f>
        <v/>
      </c>
      <c r="D2929" t="str">
        <f>IFERROR(UPPER(TRIM(ESITI_QUESTIONARI!U2929)),"")</f>
        <v/>
      </c>
      <c r="E2929" t="str">
        <f>IFERROR(UPPER(TRIM(ESITI_QUESTIONARI!Y2929)),"")</f>
        <v/>
      </c>
      <c r="F2929" t="str">
        <f>IFERROR(UPPER(TRIM(ESITI_QUESTIONARI!AE2929)),"")</f>
        <v/>
      </c>
      <c r="G2929" t="str">
        <f>IFERROR(UPPER(TRIM(ESITI_QUESTIONARI!AI2929)),"")</f>
        <v/>
      </c>
      <c r="H2929" s="8" t="str">
        <f>IF(C2929="","",IF(ISERROR(AVERAGE(ESITI_QUESTIONARI!N2929:T2929,ESITI_QUESTIONARI!V2929:X2929,ESITI_QUESTIONARI!Z2929:AD2929,ESITI_QUESTIONARI!AF2929:AH2929,ESITI_QUESTIONARI!AJ2929:AL2929,ESITI_QUESTIONARI!AN2929,ESITI_QUESTIONARI!AQ2929)),"NON RISPONDE",AVERAGE(ESITI_QUESTIONARI!N2929:T2929,ESITI_QUESTIONARI!V2929:X2929,ESITI_QUESTIONARI!Z2929:AD2929,ESITI_QUESTIONARI!AF2929:AH2929,ESITI_QUESTIONARI!AJ2929:AL2929,ESITI_QUESTIONARI!AN2929,ESITI_QUESTIONARI!AQ2929)))</f>
        <v/>
      </c>
    </row>
    <row r="2930" spans="1:8">
      <c r="A2930" t="str">
        <f>IF(ESITI_QUESTIONARI!A2930="","",TRIM(ESITI_QUESTIONARI!A2930))</f>
        <v/>
      </c>
      <c r="B2930" t="str">
        <f t="shared" si="46"/>
        <v/>
      </c>
      <c r="C2930" t="str">
        <f>IF(ESITI_QUESTIONARI!C2930="","",TRIM(ESITI_QUESTIONARI!C2930))</f>
        <v/>
      </c>
      <c r="D2930" t="str">
        <f>IFERROR(UPPER(TRIM(ESITI_QUESTIONARI!U2930)),"")</f>
        <v/>
      </c>
      <c r="E2930" t="str">
        <f>IFERROR(UPPER(TRIM(ESITI_QUESTIONARI!Y2930)),"")</f>
        <v/>
      </c>
      <c r="F2930" t="str">
        <f>IFERROR(UPPER(TRIM(ESITI_QUESTIONARI!AE2930)),"")</f>
        <v/>
      </c>
      <c r="G2930" t="str">
        <f>IFERROR(UPPER(TRIM(ESITI_QUESTIONARI!AI2930)),"")</f>
        <v/>
      </c>
      <c r="H2930" s="8" t="str">
        <f>IF(C2930="","",IF(ISERROR(AVERAGE(ESITI_QUESTIONARI!N2930:T2930,ESITI_QUESTIONARI!V2930:X2930,ESITI_QUESTIONARI!Z2930:AD2930,ESITI_QUESTIONARI!AF2930:AH2930,ESITI_QUESTIONARI!AJ2930:AL2930,ESITI_QUESTIONARI!AN2930,ESITI_QUESTIONARI!AQ2930)),"NON RISPONDE",AVERAGE(ESITI_QUESTIONARI!N2930:T2930,ESITI_QUESTIONARI!V2930:X2930,ESITI_QUESTIONARI!Z2930:AD2930,ESITI_QUESTIONARI!AF2930:AH2930,ESITI_QUESTIONARI!AJ2930:AL2930,ESITI_QUESTIONARI!AN2930,ESITI_QUESTIONARI!AQ2930)))</f>
        <v/>
      </c>
    </row>
    <row r="2931" spans="1:8">
      <c r="A2931" t="str">
        <f>IF(ESITI_QUESTIONARI!A2931="","",TRIM(ESITI_QUESTIONARI!A2931))</f>
        <v/>
      </c>
      <c r="B2931" t="str">
        <f t="shared" si="46"/>
        <v/>
      </c>
      <c r="C2931" t="str">
        <f>IF(ESITI_QUESTIONARI!C2931="","",TRIM(ESITI_QUESTIONARI!C2931))</f>
        <v/>
      </c>
      <c r="D2931" t="str">
        <f>IFERROR(UPPER(TRIM(ESITI_QUESTIONARI!U2931)),"")</f>
        <v/>
      </c>
      <c r="E2931" t="str">
        <f>IFERROR(UPPER(TRIM(ESITI_QUESTIONARI!Y2931)),"")</f>
        <v/>
      </c>
      <c r="F2931" t="str">
        <f>IFERROR(UPPER(TRIM(ESITI_QUESTIONARI!AE2931)),"")</f>
        <v/>
      </c>
      <c r="G2931" t="str">
        <f>IFERROR(UPPER(TRIM(ESITI_QUESTIONARI!AI2931)),"")</f>
        <v/>
      </c>
      <c r="H2931" s="8" t="str">
        <f>IF(C2931="","",IF(ISERROR(AVERAGE(ESITI_QUESTIONARI!N2931:T2931,ESITI_QUESTIONARI!V2931:X2931,ESITI_QUESTIONARI!Z2931:AD2931,ESITI_QUESTIONARI!AF2931:AH2931,ESITI_QUESTIONARI!AJ2931:AL2931,ESITI_QUESTIONARI!AN2931,ESITI_QUESTIONARI!AQ2931)),"NON RISPONDE",AVERAGE(ESITI_QUESTIONARI!N2931:T2931,ESITI_QUESTIONARI!V2931:X2931,ESITI_QUESTIONARI!Z2931:AD2931,ESITI_QUESTIONARI!AF2931:AH2931,ESITI_QUESTIONARI!AJ2931:AL2931,ESITI_QUESTIONARI!AN2931,ESITI_QUESTIONARI!AQ2931)))</f>
        <v/>
      </c>
    </row>
    <row r="2932" spans="1:8">
      <c r="A2932" t="str">
        <f>IF(ESITI_QUESTIONARI!A2932="","",TRIM(ESITI_QUESTIONARI!A2932))</f>
        <v/>
      </c>
      <c r="B2932" t="str">
        <f t="shared" si="46"/>
        <v/>
      </c>
      <c r="C2932" t="str">
        <f>IF(ESITI_QUESTIONARI!C2932="","",TRIM(ESITI_QUESTIONARI!C2932))</f>
        <v/>
      </c>
      <c r="D2932" t="str">
        <f>IFERROR(UPPER(TRIM(ESITI_QUESTIONARI!U2932)),"")</f>
        <v/>
      </c>
      <c r="E2932" t="str">
        <f>IFERROR(UPPER(TRIM(ESITI_QUESTIONARI!Y2932)),"")</f>
        <v/>
      </c>
      <c r="F2932" t="str">
        <f>IFERROR(UPPER(TRIM(ESITI_QUESTIONARI!AE2932)),"")</f>
        <v/>
      </c>
      <c r="G2932" t="str">
        <f>IFERROR(UPPER(TRIM(ESITI_QUESTIONARI!AI2932)),"")</f>
        <v/>
      </c>
      <c r="H2932" s="8" t="str">
        <f>IF(C2932="","",IF(ISERROR(AVERAGE(ESITI_QUESTIONARI!N2932:T2932,ESITI_QUESTIONARI!V2932:X2932,ESITI_QUESTIONARI!Z2932:AD2932,ESITI_QUESTIONARI!AF2932:AH2932,ESITI_QUESTIONARI!AJ2932:AL2932,ESITI_QUESTIONARI!AN2932,ESITI_QUESTIONARI!AQ2932)),"NON RISPONDE",AVERAGE(ESITI_QUESTIONARI!N2932:T2932,ESITI_QUESTIONARI!V2932:X2932,ESITI_QUESTIONARI!Z2932:AD2932,ESITI_QUESTIONARI!AF2932:AH2932,ESITI_QUESTIONARI!AJ2932:AL2932,ESITI_QUESTIONARI!AN2932,ESITI_QUESTIONARI!AQ2932)))</f>
        <v/>
      </c>
    </row>
    <row r="2933" spans="1:8">
      <c r="A2933" t="str">
        <f>IF(ESITI_QUESTIONARI!A2933="","",TRIM(ESITI_QUESTIONARI!A2933))</f>
        <v/>
      </c>
      <c r="B2933" t="str">
        <f t="shared" si="46"/>
        <v/>
      </c>
      <c r="C2933" t="str">
        <f>IF(ESITI_QUESTIONARI!C2933="","",TRIM(ESITI_QUESTIONARI!C2933))</f>
        <v/>
      </c>
      <c r="D2933" t="str">
        <f>IFERROR(UPPER(TRIM(ESITI_QUESTIONARI!U2933)),"")</f>
        <v/>
      </c>
      <c r="E2933" t="str">
        <f>IFERROR(UPPER(TRIM(ESITI_QUESTIONARI!Y2933)),"")</f>
        <v/>
      </c>
      <c r="F2933" t="str">
        <f>IFERROR(UPPER(TRIM(ESITI_QUESTIONARI!AE2933)),"")</f>
        <v/>
      </c>
      <c r="G2933" t="str">
        <f>IFERROR(UPPER(TRIM(ESITI_QUESTIONARI!AI2933)),"")</f>
        <v/>
      </c>
      <c r="H2933" s="8" t="str">
        <f>IF(C2933="","",IF(ISERROR(AVERAGE(ESITI_QUESTIONARI!N2933:T2933,ESITI_QUESTIONARI!V2933:X2933,ESITI_QUESTIONARI!Z2933:AD2933,ESITI_QUESTIONARI!AF2933:AH2933,ESITI_QUESTIONARI!AJ2933:AL2933,ESITI_QUESTIONARI!AN2933,ESITI_QUESTIONARI!AQ2933)),"NON RISPONDE",AVERAGE(ESITI_QUESTIONARI!N2933:T2933,ESITI_QUESTIONARI!V2933:X2933,ESITI_QUESTIONARI!Z2933:AD2933,ESITI_QUESTIONARI!AF2933:AH2933,ESITI_QUESTIONARI!AJ2933:AL2933,ESITI_QUESTIONARI!AN2933,ESITI_QUESTIONARI!AQ2933)))</f>
        <v/>
      </c>
    </row>
    <row r="2934" spans="1:8">
      <c r="A2934" t="str">
        <f>IF(ESITI_QUESTIONARI!A2934="","",TRIM(ESITI_QUESTIONARI!A2934))</f>
        <v/>
      </c>
      <c r="B2934" t="str">
        <f t="shared" si="46"/>
        <v/>
      </c>
      <c r="C2934" t="str">
        <f>IF(ESITI_QUESTIONARI!C2934="","",TRIM(ESITI_QUESTIONARI!C2934))</f>
        <v/>
      </c>
      <c r="D2934" t="str">
        <f>IFERROR(UPPER(TRIM(ESITI_QUESTIONARI!U2934)),"")</f>
        <v/>
      </c>
      <c r="E2934" t="str">
        <f>IFERROR(UPPER(TRIM(ESITI_QUESTIONARI!Y2934)),"")</f>
        <v/>
      </c>
      <c r="F2934" t="str">
        <f>IFERROR(UPPER(TRIM(ESITI_QUESTIONARI!AE2934)),"")</f>
        <v/>
      </c>
      <c r="G2934" t="str">
        <f>IFERROR(UPPER(TRIM(ESITI_QUESTIONARI!AI2934)),"")</f>
        <v/>
      </c>
      <c r="H2934" s="8" t="str">
        <f>IF(C2934="","",IF(ISERROR(AVERAGE(ESITI_QUESTIONARI!N2934:T2934,ESITI_QUESTIONARI!V2934:X2934,ESITI_QUESTIONARI!Z2934:AD2934,ESITI_QUESTIONARI!AF2934:AH2934,ESITI_QUESTIONARI!AJ2934:AL2934,ESITI_QUESTIONARI!AN2934,ESITI_QUESTIONARI!AQ2934)),"NON RISPONDE",AVERAGE(ESITI_QUESTIONARI!N2934:T2934,ESITI_QUESTIONARI!V2934:X2934,ESITI_QUESTIONARI!Z2934:AD2934,ESITI_QUESTIONARI!AF2934:AH2934,ESITI_QUESTIONARI!AJ2934:AL2934,ESITI_QUESTIONARI!AN2934,ESITI_QUESTIONARI!AQ2934)))</f>
        <v/>
      </c>
    </row>
    <row r="2935" spans="1:8">
      <c r="A2935" t="str">
        <f>IF(ESITI_QUESTIONARI!A2935="","",TRIM(ESITI_QUESTIONARI!A2935))</f>
        <v/>
      </c>
      <c r="B2935" t="str">
        <f t="shared" si="46"/>
        <v/>
      </c>
      <c r="C2935" t="str">
        <f>IF(ESITI_QUESTIONARI!C2935="","",TRIM(ESITI_QUESTIONARI!C2935))</f>
        <v/>
      </c>
      <c r="D2935" t="str">
        <f>IFERROR(UPPER(TRIM(ESITI_QUESTIONARI!U2935)),"")</f>
        <v/>
      </c>
      <c r="E2935" t="str">
        <f>IFERROR(UPPER(TRIM(ESITI_QUESTIONARI!Y2935)),"")</f>
        <v/>
      </c>
      <c r="F2935" t="str">
        <f>IFERROR(UPPER(TRIM(ESITI_QUESTIONARI!AE2935)),"")</f>
        <v/>
      </c>
      <c r="G2935" t="str">
        <f>IFERROR(UPPER(TRIM(ESITI_QUESTIONARI!AI2935)),"")</f>
        <v/>
      </c>
      <c r="H2935" s="8" t="str">
        <f>IF(C2935="","",IF(ISERROR(AVERAGE(ESITI_QUESTIONARI!N2935:T2935,ESITI_QUESTIONARI!V2935:X2935,ESITI_QUESTIONARI!Z2935:AD2935,ESITI_QUESTIONARI!AF2935:AH2935,ESITI_QUESTIONARI!AJ2935:AL2935,ESITI_QUESTIONARI!AN2935,ESITI_QUESTIONARI!AQ2935)),"NON RISPONDE",AVERAGE(ESITI_QUESTIONARI!N2935:T2935,ESITI_QUESTIONARI!V2935:X2935,ESITI_QUESTIONARI!Z2935:AD2935,ESITI_QUESTIONARI!AF2935:AH2935,ESITI_QUESTIONARI!AJ2935:AL2935,ESITI_QUESTIONARI!AN2935,ESITI_QUESTIONARI!AQ2935)))</f>
        <v/>
      </c>
    </row>
    <row r="2936" spans="1:8">
      <c r="A2936" t="str">
        <f>IF(ESITI_QUESTIONARI!A2936="","",TRIM(ESITI_QUESTIONARI!A2936))</f>
        <v/>
      </c>
      <c r="B2936" t="str">
        <f t="shared" si="46"/>
        <v/>
      </c>
      <c r="C2936" t="str">
        <f>IF(ESITI_QUESTIONARI!C2936="","",TRIM(ESITI_QUESTIONARI!C2936))</f>
        <v/>
      </c>
      <c r="D2936" t="str">
        <f>IFERROR(UPPER(TRIM(ESITI_QUESTIONARI!U2936)),"")</f>
        <v/>
      </c>
      <c r="E2936" t="str">
        <f>IFERROR(UPPER(TRIM(ESITI_QUESTIONARI!Y2936)),"")</f>
        <v/>
      </c>
      <c r="F2936" t="str">
        <f>IFERROR(UPPER(TRIM(ESITI_QUESTIONARI!AE2936)),"")</f>
        <v/>
      </c>
      <c r="G2936" t="str">
        <f>IFERROR(UPPER(TRIM(ESITI_QUESTIONARI!AI2936)),"")</f>
        <v/>
      </c>
      <c r="H2936" s="8" t="str">
        <f>IF(C2936="","",IF(ISERROR(AVERAGE(ESITI_QUESTIONARI!N2936:T2936,ESITI_QUESTIONARI!V2936:X2936,ESITI_QUESTIONARI!Z2936:AD2936,ESITI_QUESTIONARI!AF2936:AH2936,ESITI_QUESTIONARI!AJ2936:AL2936,ESITI_QUESTIONARI!AN2936,ESITI_QUESTIONARI!AQ2936)),"NON RISPONDE",AVERAGE(ESITI_QUESTIONARI!N2936:T2936,ESITI_QUESTIONARI!V2936:X2936,ESITI_QUESTIONARI!Z2936:AD2936,ESITI_QUESTIONARI!AF2936:AH2936,ESITI_QUESTIONARI!AJ2936:AL2936,ESITI_QUESTIONARI!AN2936,ESITI_QUESTIONARI!AQ2936)))</f>
        <v/>
      </c>
    </row>
    <row r="2937" spans="1:8">
      <c r="A2937" t="str">
        <f>IF(ESITI_QUESTIONARI!A2937="","",TRIM(ESITI_QUESTIONARI!A2937))</f>
        <v/>
      </c>
      <c r="B2937" t="str">
        <f t="shared" si="46"/>
        <v/>
      </c>
      <c r="C2937" t="str">
        <f>IF(ESITI_QUESTIONARI!C2937="","",TRIM(ESITI_QUESTIONARI!C2937))</f>
        <v/>
      </c>
      <c r="D2937" t="str">
        <f>IFERROR(UPPER(TRIM(ESITI_QUESTIONARI!U2937)),"")</f>
        <v/>
      </c>
      <c r="E2937" t="str">
        <f>IFERROR(UPPER(TRIM(ESITI_QUESTIONARI!Y2937)),"")</f>
        <v/>
      </c>
      <c r="F2937" t="str">
        <f>IFERROR(UPPER(TRIM(ESITI_QUESTIONARI!AE2937)),"")</f>
        <v/>
      </c>
      <c r="G2937" t="str">
        <f>IFERROR(UPPER(TRIM(ESITI_QUESTIONARI!AI2937)),"")</f>
        <v/>
      </c>
      <c r="H2937" s="8" t="str">
        <f>IF(C2937="","",IF(ISERROR(AVERAGE(ESITI_QUESTIONARI!N2937:T2937,ESITI_QUESTIONARI!V2937:X2937,ESITI_QUESTIONARI!Z2937:AD2937,ESITI_QUESTIONARI!AF2937:AH2937,ESITI_QUESTIONARI!AJ2937:AL2937,ESITI_QUESTIONARI!AN2937,ESITI_QUESTIONARI!AQ2937)),"NON RISPONDE",AVERAGE(ESITI_QUESTIONARI!N2937:T2937,ESITI_QUESTIONARI!V2937:X2937,ESITI_QUESTIONARI!Z2937:AD2937,ESITI_QUESTIONARI!AF2937:AH2937,ESITI_QUESTIONARI!AJ2937:AL2937,ESITI_QUESTIONARI!AN2937,ESITI_QUESTIONARI!AQ2937)))</f>
        <v/>
      </c>
    </row>
    <row r="2938" spans="1:8">
      <c r="A2938" t="str">
        <f>IF(ESITI_QUESTIONARI!A2938="","",TRIM(ESITI_QUESTIONARI!A2938))</f>
        <v/>
      </c>
      <c r="B2938" t="str">
        <f t="shared" si="46"/>
        <v/>
      </c>
      <c r="C2938" t="str">
        <f>IF(ESITI_QUESTIONARI!C2938="","",TRIM(ESITI_QUESTIONARI!C2938))</f>
        <v/>
      </c>
      <c r="D2938" t="str">
        <f>IFERROR(UPPER(TRIM(ESITI_QUESTIONARI!U2938)),"")</f>
        <v/>
      </c>
      <c r="E2938" t="str">
        <f>IFERROR(UPPER(TRIM(ESITI_QUESTIONARI!Y2938)),"")</f>
        <v/>
      </c>
      <c r="F2938" t="str">
        <f>IFERROR(UPPER(TRIM(ESITI_QUESTIONARI!AE2938)),"")</f>
        <v/>
      </c>
      <c r="G2938" t="str">
        <f>IFERROR(UPPER(TRIM(ESITI_QUESTIONARI!AI2938)),"")</f>
        <v/>
      </c>
      <c r="H2938" s="8" t="str">
        <f>IF(C2938="","",IF(ISERROR(AVERAGE(ESITI_QUESTIONARI!N2938:T2938,ESITI_QUESTIONARI!V2938:X2938,ESITI_QUESTIONARI!Z2938:AD2938,ESITI_QUESTIONARI!AF2938:AH2938,ESITI_QUESTIONARI!AJ2938:AL2938,ESITI_QUESTIONARI!AN2938,ESITI_QUESTIONARI!AQ2938)),"NON RISPONDE",AVERAGE(ESITI_QUESTIONARI!N2938:T2938,ESITI_QUESTIONARI!V2938:X2938,ESITI_QUESTIONARI!Z2938:AD2938,ESITI_QUESTIONARI!AF2938:AH2938,ESITI_QUESTIONARI!AJ2938:AL2938,ESITI_QUESTIONARI!AN2938,ESITI_QUESTIONARI!AQ2938)))</f>
        <v/>
      </c>
    </row>
    <row r="2939" spans="1:8">
      <c r="A2939" t="str">
        <f>IF(ESITI_QUESTIONARI!A2939="","",TRIM(ESITI_QUESTIONARI!A2939))</f>
        <v/>
      </c>
      <c r="B2939" t="str">
        <f t="shared" si="46"/>
        <v/>
      </c>
      <c r="C2939" t="str">
        <f>IF(ESITI_QUESTIONARI!C2939="","",TRIM(ESITI_QUESTIONARI!C2939))</f>
        <v/>
      </c>
      <c r="D2939" t="str">
        <f>IFERROR(UPPER(TRIM(ESITI_QUESTIONARI!U2939)),"")</f>
        <v/>
      </c>
      <c r="E2939" t="str">
        <f>IFERROR(UPPER(TRIM(ESITI_QUESTIONARI!Y2939)),"")</f>
        <v/>
      </c>
      <c r="F2939" t="str">
        <f>IFERROR(UPPER(TRIM(ESITI_QUESTIONARI!AE2939)),"")</f>
        <v/>
      </c>
      <c r="G2939" t="str">
        <f>IFERROR(UPPER(TRIM(ESITI_QUESTIONARI!AI2939)),"")</f>
        <v/>
      </c>
      <c r="H2939" s="8" t="str">
        <f>IF(C2939="","",IF(ISERROR(AVERAGE(ESITI_QUESTIONARI!N2939:T2939,ESITI_QUESTIONARI!V2939:X2939,ESITI_QUESTIONARI!Z2939:AD2939,ESITI_QUESTIONARI!AF2939:AH2939,ESITI_QUESTIONARI!AJ2939:AL2939,ESITI_QUESTIONARI!AN2939,ESITI_QUESTIONARI!AQ2939)),"NON RISPONDE",AVERAGE(ESITI_QUESTIONARI!N2939:T2939,ESITI_QUESTIONARI!V2939:X2939,ESITI_QUESTIONARI!Z2939:AD2939,ESITI_QUESTIONARI!AF2939:AH2939,ESITI_QUESTIONARI!AJ2939:AL2939,ESITI_QUESTIONARI!AN2939,ESITI_QUESTIONARI!AQ2939)))</f>
        <v/>
      </c>
    </row>
    <row r="2940" spans="1:8">
      <c r="A2940" t="str">
        <f>IF(ESITI_QUESTIONARI!A2940="","",TRIM(ESITI_QUESTIONARI!A2940))</f>
        <v/>
      </c>
      <c r="B2940" t="str">
        <f t="shared" si="46"/>
        <v/>
      </c>
      <c r="C2940" t="str">
        <f>IF(ESITI_QUESTIONARI!C2940="","",TRIM(ESITI_QUESTIONARI!C2940))</f>
        <v/>
      </c>
      <c r="D2940" t="str">
        <f>IFERROR(UPPER(TRIM(ESITI_QUESTIONARI!U2940)),"")</f>
        <v/>
      </c>
      <c r="E2940" t="str">
        <f>IFERROR(UPPER(TRIM(ESITI_QUESTIONARI!Y2940)),"")</f>
        <v/>
      </c>
      <c r="F2940" t="str">
        <f>IFERROR(UPPER(TRIM(ESITI_QUESTIONARI!AE2940)),"")</f>
        <v/>
      </c>
      <c r="G2940" t="str">
        <f>IFERROR(UPPER(TRIM(ESITI_QUESTIONARI!AI2940)),"")</f>
        <v/>
      </c>
      <c r="H2940" s="8" t="str">
        <f>IF(C2940="","",IF(ISERROR(AVERAGE(ESITI_QUESTIONARI!N2940:T2940,ESITI_QUESTIONARI!V2940:X2940,ESITI_QUESTIONARI!Z2940:AD2940,ESITI_QUESTIONARI!AF2940:AH2940,ESITI_QUESTIONARI!AJ2940:AL2940,ESITI_QUESTIONARI!AN2940,ESITI_QUESTIONARI!AQ2940)),"NON RISPONDE",AVERAGE(ESITI_QUESTIONARI!N2940:T2940,ESITI_QUESTIONARI!V2940:X2940,ESITI_QUESTIONARI!Z2940:AD2940,ESITI_QUESTIONARI!AF2940:AH2940,ESITI_QUESTIONARI!AJ2940:AL2940,ESITI_QUESTIONARI!AN2940,ESITI_QUESTIONARI!AQ2940)))</f>
        <v/>
      </c>
    </row>
    <row r="2941" spans="1:8">
      <c r="A2941" t="str">
        <f>IF(ESITI_QUESTIONARI!A2941="","",TRIM(ESITI_QUESTIONARI!A2941))</f>
        <v/>
      </c>
      <c r="B2941" t="str">
        <f t="shared" si="46"/>
        <v/>
      </c>
      <c r="C2941" t="str">
        <f>IF(ESITI_QUESTIONARI!C2941="","",TRIM(ESITI_QUESTIONARI!C2941))</f>
        <v/>
      </c>
      <c r="D2941" t="str">
        <f>IFERROR(UPPER(TRIM(ESITI_QUESTIONARI!U2941)),"")</f>
        <v/>
      </c>
      <c r="E2941" t="str">
        <f>IFERROR(UPPER(TRIM(ESITI_QUESTIONARI!Y2941)),"")</f>
        <v/>
      </c>
      <c r="F2941" t="str">
        <f>IFERROR(UPPER(TRIM(ESITI_QUESTIONARI!AE2941)),"")</f>
        <v/>
      </c>
      <c r="G2941" t="str">
        <f>IFERROR(UPPER(TRIM(ESITI_QUESTIONARI!AI2941)),"")</f>
        <v/>
      </c>
      <c r="H2941" s="8" t="str">
        <f>IF(C2941="","",IF(ISERROR(AVERAGE(ESITI_QUESTIONARI!N2941:T2941,ESITI_QUESTIONARI!V2941:X2941,ESITI_QUESTIONARI!Z2941:AD2941,ESITI_QUESTIONARI!AF2941:AH2941,ESITI_QUESTIONARI!AJ2941:AL2941,ESITI_QUESTIONARI!AN2941,ESITI_QUESTIONARI!AQ2941)),"NON RISPONDE",AVERAGE(ESITI_QUESTIONARI!N2941:T2941,ESITI_QUESTIONARI!V2941:X2941,ESITI_QUESTIONARI!Z2941:AD2941,ESITI_QUESTIONARI!AF2941:AH2941,ESITI_QUESTIONARI!AJ2941:AL2941,ESITI_QUESTIONARI!AN2941,ESITI_QUESTIONARI!AQ2941)))</f>
        <v/>
      </c>
    </row>
    <row r="2942" spans="1:8">
      <c r="A2942" t="str">
        <f>IF(ESITI_QUESTIONARI!A2942="","",TRIM(ESITI_QUESTIONARI!A2942))</f>
        <v/>
      </c>
      <c r="B2942" t="str">
        <f t="shared" si="46"/>
        <v/>
      </c>
      <c r="C2942" t="str">
        <f>IF(ESITI_QUESTIONARI!C2942="","",TRIM(ESITI_QUESTIONARI!C2942))</f>
        <v/>
      </c>
      <c r="D2942" t="str">
        <f>IFERROR(UPPER(TRIM(ESITI_QUESTIONARI!U2942)),"")</f>
        <v/>
      </c>
      <c r="E2942" t="str">
        <f>IFERROR(UPPER(TRIM(ESITI_QUESTIONARI!Y2942)),"")</f>
        <v/>
      </c>
      <c r="F2942" t="str">
        <f>IFERROR(UPPER(TRIM(ESITI_QUESTIONARI!AE2942)),"")</f>
        <v/>
      </c>
      <c r="G2942" t="str">
        <f>IFERROR(UPPER(TRIM(ESITI_QUESTIONARI!AI2942)),"")</f>
        <v/>
      </c>
      <c r="H2942" s="8" t="str">
        <f>IF(C2942="","",IF(ISERROR(AVERAGE(ESITI_QUESTIONARI!N2942:T2942,ESITI_QUESTIONARI!V2942:X2942,ESITI_QUESTIONARI!Z2942:AD2942,ESITI_QUESTIONARI!AF2942:AH2942,ESITI_QUESTIONARI!AJ2942:AL2942,ESITI_QUESTIONARI!AN2942,ESITI_QUESTIONARI!AQ2942)),"NON RISPONDE",AVERAGE(ESITI_QUESTIONARI!N2942:T2942,ESITI_QUESTIONARI!V2942:X2942,ESITI_QUESTIONARI!Z2942:AD2942,ESITI_QUESTIONARI!AF2942:AH2942,ESITI_QUESTIONARI!AJ2942:AL2942,ESITI_QUESTIONARI!AN2942,ESITI_QUESTIONARI!AQ2942)))</f>
        <v/>
      </c>
    </row>
    <row r="2943" spans="1:8">
      <c r="A2943" t="str">
        <f>IF(ESITI_QUESTIONARI!A2943="","",TRIM(ESITI_QUESTIONARI!A2943))</f>
        <v/>
      </c>
      <c r="B2943" t="str">
        <f t="shared" si="46"/>
        <v/>
      </c>
      <c r="C2943" t="str">
        <f>IF(ESITI_QUESTIONARI!C2943="","",TRIM(ESITI_QUESTIONARI!C2943))</f>
        <v/>
      </c>
      <c r="D2943" t="str">
        <f>IFERROR(UPPER(TRIM(ESITI_QUESTIONARI!U2943)),"")</f>
        <v/>
      </c>
      <c r="E2943" t="str">
        <f>IFERROR(UPPER(TRIM(ESITI_QUESTIONARI!Y2943)),"")</f>
        <v/>
      </c>
      <c r="F2943" t="str">
        <f>IFERROR(UPPER(TRIM(ESITI_QUESTIONARI!AE2943)),"")</f>
        <v/>
      </c>
      <c r="G2943" t="str">
        <f>IFERROR(UPPER(TRIM(ESITI_QUESTIONARI!AI2943)),"")</f>
        <v/>
      </c>
      <c r="H2943" s="8" t="str">
        <f>IF(C2943="","",IF(ISERROR(AVERAGE(ESITI_QUESTIONARI!N2943:T2943,ESITI_QUESTIONARI!V2943:X2943,ESITI_QUESTIONARI!Z2943:AD2943,ESITI_QUESTIONARI!AF2943:AH2943,ESITI_QUESTIONARI!AJ2943:AL2943,ESITI_QUESTIONARI!AN2943,ESITI_QUESTIONARI!AQ2943)),"NON RISPONDE",AVERAGE(ESITI_QUESTIONARI!N2943:T2943,ESITI_QUESTIONARI!V2943:X2943,ESITI_QUESTIONARI!Z2943:AD2943,ESITI_QUESTIONARI!AF2943:AH2943,ESITI_QUESTIONARI!AJ2943:AL2943,ESITI_QUESTIONARI!AN2943,ESITI_QUESTIONARI!AQ2943)))</f>
        <v/>
      </c>
    </row>
    <row r="2944" spans="1:8">
      <c r="A2944" t="str">
        <f>IF(ESITI_QUESTIONARI!A2944="","",TRIM(ESITI_QUESTIONARI!A2944))</f>
        <v/>
      </c>
      <c r="B2944" t="str">
        <f t="shared" si="46"/>
        <v/>
      </c>
      <c r="C2944" t="str">
        <f>IF(ESITI_QUESTIONARI!C2944="","",TRIM(ESITI_QUESTIONARI!C2944))</f>
        <v/>
      </c>
      <c r="D2944" t="str">
        <f>IFERROR(UPPER(TRIM(ESITI_QUESTIONARI!U2944)),"")</f>
        <v/>
      </c>
      <c r="E2944" t="str">
        <f>IFERROR(UPPER(TRIM(ESITI_QUESTIONARI!Y2944)),"")</f>
        <v/>
      </c>
      <c r="F2944" t="str">
        <f>IFERROR(UPPER(TRIM(ESITI_QUESTIONARI!AE2944)),"")</f>
        <v/>
      </c>
      <c r="G2944" t="str">
        <f>IFERROR(UPPER(TRIM(ESITI_QUESTIONARI!AI2944)),"")</f>
        <v/>
      </c>
      <c r="H2944" s="8" t="str">
        <f>IF(C2944="","",IF(ISERROR(AVERAGE(ESITI_QUESTIONARI!N2944:T2944,ESITI_QUESTIONARI!V2944:X2944,ESITI_QUESTIONARI!Z2944:AD2944,ESITI_QUESTIONARI!AF2944:AH2944,ESITI_QUESTIONARI!AJ2944:AL2944,ESITI_QUESTIONARI!AN2944,ESITI_QUESTIONARI!AQ2944)),"NON RISPONDE",AVERAGE(ESITI_QUESTIONARI!N2944:T2944,ESITI_QUESTIONARI!V2944:X2944,ESITI_QUESTIONARI!Z2944:AD2944,ESITI_QUESTIONARI!AF2944:AH2944,ESITI_QUESTIONARI!AJ2944:AL2944,ESITI_QUESTIONARI!AN2944,ESITI_QUESTIONARI!AQ2944)))</f>
        <v/>
      </c>
    </row>
    <row r="2945" spans="1:8">
      <c r="A2945" t="str">
        <f>IF(ESITI_QUESTIONARI!A2945="","",TRIM(ESITI_QUESTIONARI!A2945))</f>
        <v/>
      </c>
      <c r="B2945" t="str">
        <f t="shared" si="46"/>
        <v/>
      </c>
      <c r="C2945" t="str">
        <f>IF(ESITI_QUESTIONARI!C2945="","",TRIM(ESITI_QUESTIONARI!C2945))</f>
        <v/>
      </c>
      <c r="D2945" t="str">
        <f>IFERROR(UPPER(TRIM(ESITI_QUESTIONARI!U2945)),"")</f>
        <v/>
      </c>
      <c r="E2945" t="str">
        <f>IFERROR(UPPER(TRIM(ESITI_QUESTIONARI!Y2945)),"")</f>
        <v/>
      </c>
      <c r="F2945" t="str">
        <f>IFERROR(UPPER(TRIM(ESITI_QUESTIONARI!AE2945)),"")</f>
        <v/>
      </c>
      <c r="G2945" t="str">
        <f>IFERROR(UPPER(TRIM(ESITI_QUESTIONARI!AI2945)),"")</f>
        <v/>
      </c>
      <c r="H2945" s="8" t="str">
        <f>IF(C2945="","",IF(ISERROR(AVERAGE(ESITI_QUESTIONARI!N2945:T2945,ESITI_QUESTIONARI!V2945:X2945,ESITI_QUESTIONARI!Z2945:AD2945,ESITI_QUESTIONARI!AF2945:AH2945,ESITI_QUESTIONARI!AJ2945:AL2945,ESITI_QUESTIONARI!AN2945,ESITI_QUESTIONARI!AQ2945)),"NON RISPONDE",AVERAGE(ESITI_QUESTIONARI!N2945:T2945,ESITI_QUESTIONARI!V2945:X2945,ESITI_QUESTIONARI!Z2945:AD2945,ESITI_QUESTIONARI!AF2945:AH2945,ESITI_QUESTIONARI!AJ2945:AL2945,ESITI_QUESTIONARI!AN2945,ESITI_QUESTIONARI!AQ2945)))</f>
        <v/>
      </c>
    </row>
    <row r="2946" spans="1:8">
      <c r="A2946" t="str">
        <f>IF(ESITI_QUESTIONARI!A2946="","",TRIM(ESITI_QUESTIONARI!A2946))</f>
        <v/>
      </c>
      <c r="B2946" t="str">
        <f t="shared" si="46"/>
        <v/>
      </c>
      <c r="C2946" t="str">
        <f>IF(ESITI_QUESTIONARI!C2946="","",TRIM(ESITI_QUESTIONARI!C2946))</f>
        <v/>
      </c>
      <c r="D2946" t="str">
        <f>IFERROR(UPPER(TRIM(ESITI_QUESTIONARI!U2946)),"")</f>
        <v/>
      </c>
      <c r="E2946" t="str">
        <f>IFERROR(UPPER(TRIM(ESITI_QUESTIONARI!Y2946)),"")</f>
        <v/>
      </c>
      <c r="F2946" t="str">
        <f>IFERROR(UPPER(TRIM(ESITI_QUESTIONARI!AE2946)),"")</f>
        <v/>
      </c>
      <c r="G2946" t="str">
        <f>IFERROR(UPPER(TRIM(ESITI_QUESTIONARI!AI2946)),"")</f>
        <v/>
      </c>
      <c r="H2946" s="8" t="str">
        <f>IF(C2946="","",IF(ISERROR(AVERAGE(ESITI_QUESTIONARI!N2946:T2946,ESITI_QUESTIONARI!V2946:X2946,ESITI_QUESTIONARI!Z2946:AD2946,ESITI_QUESTIONARI!AF2946:AH2946,ESITI_QUESTIONARI!AJ2946:AL2946,ESITI_QUESTIONARI!AN2946,ESITI_QUESTIONARI!AQ2946)),"NON RISPONDE",AVERAGE(ESITI_QUESTIONARI!N2946:T2946,ESITI_QUESTIONARI!V2946:X2946,ESITI_QUESTIONARI!Z2946:AD2946,ESITI_QUESTIONARI!AF2946:AH2946,ESITI_QUESTIONARI!AJ2946:AL2946,ESITI_QUESTIONARI!AN2946,ESITI_QUESTIONARI!AQ2946)))</f>
        <v/>
      </c>
    </row>
    <row r="2947" spans="1:8">
      <c r="A2947" t="str">
        <f>IF(ESITI_QUESTIONARI!A2947="","",TRIM(ESITI_QUESTIONARI!A2947))</f>
        <v/>
      </c>
      <c r="B2947" t="str">
        <f t="shared" ref="B2947:B3010" si="47">IF(C2947="","",C2947)</f>
        <v/>
      </c>
      <c r="C2947" t="str">
        <f>IF(ESITI_QUESTIONARI!C2947="","",TRIM(ESITI_QUESTIONARI!C2947))</f>
        <v/>
      </c>
      <c r="D2947" t="str">
        <f>IFERROR(UPPER(TRIM(ESITI_QUESTIONARI!U2947)),"")</f>
        <v/>
      </c>
      <c r="E2947" t="str">
        <f>IFERROR(UPPER(TRIM(ESITI_QUESTIONARI!Y2947)),"")</f>
        <v/>
      </c>
      <c r="F2947" t="str">
        <f>IFERROR(UPPER(TRIM(ESITI_QUESTIONARI!AE2947)),"")</f>
        <v/>
      </c>
      <c r="G2947" t="str">
        <f>IFERROR(UPPER(TRIM(ESITI_QUESTIONARI!AI2947)),"")</f>
        <v/>
      </c>
      <c r="H2947" s="8" t="str">
        <f>IF(C2947="","",IF(ISERROR(AVERAGE(ESITI_QUESTIONARI!N2947:T2947,ESITI_QUESTIONARI!V2947:X2947,ESITI_QUESTIONARI!Z2947:AD2947,ESITI_QUESTIONARI!AF2947:AH2947,ESITI_QUESTIONARI!AJ2947:AL2947,ESITI_QUESTIONARI!AN2947,ESITI_QUESTIONARI!AQ2947)),"NON RISPONDE",AVERAGE(ESITI_QUESTIONARI!N2947:T2947,ESITI_QUESTIONARI!V2947:X2947,ESITI_QUESTIONARI!Z2947:AD2947,ESITI_QUESTIONARI!AF2947:AH2947,ESITI_QUESTIONARI!AJ2947:AL2947,ESITI_QUESTIONARI!AN2947,ESITI_QUESTIONARI!AQ2947)))</f>
        <v/>
      </c>
    </row>
    <row r="2948" spans="1:8">
      <c r="A2948" t="str">
        <f>IF(ESITI_QUESTIONARI!A2948="","",TRIM(ESITI_QUESTIONARI!A2948))</f>
        <v/>
      </c>
      <c r="B2948" t="str">
        <f t="shared" si="47"/>
        <v/>
      </c>
      <c r="C2948" t="str">
        <f>IF(ESITI_QUESTIONARI!C2948="","",TRIM(ESITI_QUESTIONARI!C2948))</f>
        <v/>
      </c>
      <c r="D2948" t="str">
        <f>IFERROR(UPPER(TRIM(ESITI_QUESTIONARI!U2948)),"")</f>
        <v/>
      </c>
      <c r="E2948" t="str">
        <f>IFERROR(UPPER(TRIM(ESITI_QUESTIONARI!Y2948)),"")</f>
        <v/>
      </c>
      <c r="F2948" t="str">
        <f>IFERROR(UPPER(TRIM(ESITI_QUESTIONARI!AE2948)),"")</f>
        <v/>
      </c>
      <c r="G2948" t="str">
        <f>IFERROR(UPPER(TRIM(ESITI_QUESTIONARI!AI2948)),"")</f>
        <v/>
      </c>
      <c r="H2948" s="8" t="str">
        <f>IF(C2948="","",IF(ISERROR(AVERAGE(ESITI_QUESTIONARI!N2948:T2948,ESITI_QUESTIONARI!V2948:X2948,ESITI_QUESTIONARI!Z2948:AD2948,ESITI_QUESTIONARI!AF2948:AH2948,ESITI_QUESTIONARI!AJ2948:AL2948,ESITI_QUESTIONARI!AN2948,ESITI_QUESTIONARI!AQ2948)),"NON RISPONDE",AVERAGE(ESITI_QUESTIONARI!N2948:T2948,ESITI_QUESTIONARI!V2948:X2948,ESITI_QUESTIONARI!Z2948:AD2948,ESITI_QUESTIONARI!AF2948:AH2948,ESITI_QUESTIONARI!AJ2948:AL2948,ESITI_QUESTIONARI!AN2948,ESITI_QUESTIONARI!AQ2948)))</f>
        <v/>
      </c>
    </row>
    <row r="2949" spans="1:8">
      <c r="A2949" t="str">
        <f>IF(ESITI_QUESTIONARI!A2949="","",TRIM(ESITI_QUESTIONARI!A2949))</f>
        <v/>
      </c>
      <c r="B2949" t="str">
        <f t="shared" si="47"/>
        <v/>
      </c>
      <c r="C2949" t="str">
        <f>IF(ESITI_QUESTIONARI!C2949="","",TRIM(ESITI_QUESTIONARI!C2949))</f>
        <v/>
      </c>
      <c r="D2949" t="str">
        <f>IFERROR(UPPER(TRIM(ESITI_QUESTIONARI!U2949)),"")</f>
        <v/>
      </c>
      <c r="E2949" t="str">
        <f>IFERROR(UPPER(TRIM(ESITI_QUESTIONARI!Y2949)),"")</f>
        <v/>
      </c>
      <c r="F2949" t="str">
        <f>IFERROR(UPPER(TRIM(ESITI_QUESTIONARI!AE2949)),"")</f>
        <v/>
      </c>
      <c r="G2949" t="str">
        <f>IFERROR(UPPER(TRIM(ESITI_QUESTIONARI!AI2949)),"")</f>
        <v/>
      </c>
      <c r="H2949" s="8" t="str">
        <f>IF(C2949="","",IF(ISERROR(AVERAGE(ESITI_QUESTIONARI!N2949:T2949,ESITI_QUESTIONARI!V2949:X2949,ESITI_QUESTIONARI!Z2949:AD2949,ESITI_QUESTIONARI!AF2949:AH2949,ESITI_QUESTIONARI!AJ2949:AL2949,ESITI_QUESTIONARI!AN2949,ESITI_QUESTIONARI!AQ2949)),"NON RISPONDE",AVERAGE(ESITI_QUESTIONARI!N2949:T2949,ESITI_QUESTIONARI!V2949:X2949,ESITI_QUESTIONARI!Z2949:AD2949,ESITI_QUESTIONARI!AF2949:AH2949,ESITI_QUESTIONARI!AJ2949:AL2949,ESITI_QUESTIONARI!AN2949,ESITI_QUESTIONARI!AQ2949)))</f>
        <v/>
      </c>
    </row>
    <row r="2950" spans="1:8">
      <c r="A2950" t="str">
        <f>IF(ESITI_QUESTIONARI!A2950="","",TRIM(ESITI_QUESTIONARI!A2950))</f>
        <v/>
      </c>
      <c r="B2950" t="str">
        <f t="shared" si="47"/>
        <v/>
      </c>
      <c r="C2950" t="str">
        <f>IF(ESITI_QUESTIONARI!C2950="","",TRIM(ESITI_QUESTIONARI!C2950))</f>
        <v/>
      </c>
      <c r="D2950" t="str">
        <f>IFERROR(UPPER(TRIM(ESITI_QUESTIONARI!U2950)),"")</f>
        <v/>
      </c>
      <c r="E2950" t="str">
        <f>IFERROR(UPPER(TRIM(ESITI_QUESTIONARI!Y2950)),"")</f>
        <v/>
      </c>
      <c r="F2950" t="str">
        <f>IFERROR(UPPER(TRIM(ESITI_QUESTIONARI!AE2950)),"")</f>
        <v/>
      </c>
      <c r="G2950" t="str">
        <f>IFERROR(UPPER(TRIM(ESITI_QUESTIONARI!AI2950)),"")</f>
        <v/>
      </c>
      <c r="H2950" s="8" t="str">
        <f>IF(C2950="","",IF(ISERROR(AVERAGE(ESITI_QUESTIONARI!N2950:T2950,ESITI_QUESTIONARI!V2950:X2950,ESITI_QUESTIONARI!Z2950:AD2950,ESITI_QUESTIONARI!AF2950:AH2950,ESITI_QUESTIONARI!AJ2950:AL2950,ESITI_QUESTIONARI!AN2950,ESITI_QUESTIONARI!AQ2950)),"NON RISPONDE",AVERAGE(ESITI_QUESTIONARI!N2950:T2950,ESITI_QUESTIONARI!V2950:X2950,ESITI_QUESTIONARI!Z2950:AD2950,ESITI_QUESTIONARI!AF2950:AH2950,ESITI_QUESTIONARI!AJ2950:AL2950,ESITI_QUESTIONARI!AN2950,ESITI_QUESTIONARI!AQ2950)))</f>
        <v/>
      </c>
    </row>
    <row r="2951" spans="1:8">
      <c r="A2951" t="str">
        <f>IF(ESITI_QUESTIONARI!A2951="","",TRIM(ESITI_QUESTIONARI!A2951))</f>
        <v/>
      </c>
      <c r="B2951" t="str">
        <f t="shared" si="47"/>
        <v/>
      </c>
      <c r="C2951" t="str">
        <f>IF(ESITI_QUESTIONARI!C2951="","",TRIM(ESITI_QUESTIONARI!C2951))</f>
        <v/>
      </c>
      <c r="D2951" t="str">
        <f>IFERROR(UPPER(TRIM(ESITI_QUESTIONARI!U2951)),"")</f>
        <v/>
      </c>
      <c r="E2951" t="str">
        <f>IFERROR(UPPER(TRIM(ESITI_QUESTIONARI!Y2951)),"")</f>
        <v/>
      </c>
      <c r="F2951" t="str">
        <f>IFERROR(UPPER(TRIM(ESITI_QUESTIONARI!AE2951)),"")</f>
        <v/>
      </c>
      <c r="G2951" t="str">
        <f>IFERROR(UPPER(TRIM(ESITI_QUESTIONARI!AI2951)),"")</f>
        <v/>
      </c>
      <c r="H2951" s="8" t="str">
        <f>IF(C2951="","",IF(ISERROR(AVERAGE(ESITI_QUESTIONARI!N2951:T2951,ESITI_QUESTIONARI!V2951:X2951,ESITI_QUESTIONARI!Z2951:AD2951,ESITI_QUESTIONARI!AF2951:AH2951,ESITI_QUESTIONARI!AJ2951:AL2951,ESITI_QUESTIONARI!AN2951,ESITI_QUESTIONARI!AQ2951)),"NON RISPONDE",AVERAGE(ESITI_QUESTIONARI!N2951:T2951,ESITI_QUESTIONARI!V2951:X2951,ESITI_QUESTIONARI!Z2951:AD2951,ESITI_QUESTIONARI!AF2951:AH2951,ESITI_QUESTIONARI!AJ2951:AL2951,ESITI_QUESTIONARI!AN2951,ESITI_QUESTIONARI!AQ2951)))</f>
        <v/>
      </c>
    </row>
    <row r="2952" spans="1:8">
      <c r="A2952" t="str">
        <f>IF(ESITI_QUESTIONARI!A2952="","",TRIM(ESITI_QUESTIONARI!A2952))</f>
        <v/>
      </c>
      <c r="B2952" t="str">
        <f t="shared" si="47"/>
        <v/>
      </c>
      <c r="C2952" t="str">
        <f>IF(ESITI_QUESTIONARI!C2952="","",TRIM(ESITI_QUESTIONARI!C2952))</f>
        <v/>
      </c>
      <c r="D2952" t="str">
        <f>IFERROR(UPPER(TRIM(ESITI_QUESTIONARI!U2952)),"")</f>
        <v/>
      </c>
      <c r="E2952" t="str">
        <f>IFERROR(UPPER(TRIM(ESITI_QUESTIONARI!Y2952)),"")</f>
        <v/>
      </c>
      <c r="F2952" t="str">
        <f>IFERROR(UPPER(TRIM(ESITI_QUESTIONARI!AE2952)),"")</f>
        <v/>
      </c>
      <c r="G2952" t="str">
        <f>IFERROR(UPPER(TRIM(ESITI_QUESTIONARI!AI2952)),"")</f>
        <v/>
      </c>
      <c r="H2952" s="8" t="str">
        <f>IF(C2952="","",IF(ISERROR(AVERAGE(ESITI_QUESTIONARI!N2952:T2952,ESITI_QUESTIONARI!V2952:X2952,ESITI_QUESTIONARI!Z2952:AD2952,ESITI_QUESTIONARI!AF2952:AH2952,ESITI_QUESTIONARI!AJ2952:AL2952,ESITI_QUESTIONARI!AN2952,ESITI_QUESTIONARI!AQ2952)),"NON RISPONDE",AVERAGE(ESITI_QUESTIONARI!N2952:T2952,ESITI_QUESTIONARI!V2952:X2952,ESITI_QUESTIONARI!Z2952:AD2952,ESITI_QUESTIONARI!AF2952:AH2952,ESITI_QUESTIONARI!AJ2952:AL2952,ESITI_QUESTIONARI!AN2952,ESITI_QUESTIONARI!AQ2952)))</f>
        <v/>
      </c>
    </row>
    <row r="2953" spans="1:8">
      <c r="A2953" t="str">
        <f>IF(ESITI_QUESTIONARI!A2953="","",TRIM(ESITI_QUESTIONARI!A2953))</f>
        <v/>
      </c>
      <c r="B2953" t="str">
        <f t="shared" si="47"/>
        <v/>
      </c>
      <c r="C2953" t="str">
        <f>IF(ESITI_QUESTIONARI!C2953="","",TRIM(ESITI_QUESTIONARI!C2953))</f>
        <v/>
      </c>
      <c r="D2953" t="str">
        <f>IFERROR(UPPER(TRIM(ESITI_QUESTIONARI!U2953)),"")</f>
        <v/>
      </c>
      <c r="E2953" t="str">
        <f>IFERROR(UPPER(TRIM(ESITI_QUESTIONARI!Y2953)),"")</f>
        <v/>
      </c>
      <c r="F2953" t="str">
        <f>IFERROR(UPPER(TRIM(ESITI_QUESTIONARI!AE2953)),"")</f>
        <v/>
      </c>
      <c r="G2953" t="str">
        <f>IFERROR(UPPER(TRIM(ESITI_QUESTIONARI!AI2953)),"")</f>
        <v/>
      </c>
      <c r="H2953" s="8" t="str">
        <f>IF(C2953="","",IF(ISERROR(AVERAGE(ESITI_QUESTIONARI!N2953:T2953,ESITI_QUESTIONARI!V2953:X2953,ESITI_QUESTIONARI!Z2953:AD2953,ESITI_QUESTIONARI!AF2953:AH2953,ESITI_QUESTIONARI!AJ2953:AL2953,ESITI_QUESTIONARI!AN2953,ESITI_QUESTIONARI!AQ2953)),"NON RISPONDE",AVERAGE(ESITI_QUESTIONARI!N2953:T2953,ESITI_QUESTIONARI!V2953:X2953,ESITI_QUESTIONARI!Z2953:AD2953,ESITI_QUESTIONARI!AF2953:AH2953,ESITI_QUESTIONARI!AJ2953:AL2953,ESITI_QUESTIONARI!AN2953,ESITI_QUESTIONARI!AQ2953)))</f>
        <v/>
      </c>
    </row>
    <row r="2954" spans="1:8">
      <c r="A2954" t="str">
        <f>IF(ESITI_QUESTIONARI!A2954="","",TRIM(ESITI_QUESTIONARI!A2954))</f>
        <v/>
      </c>
      <c r="B2954" t="str">
        <f t="shared" si="47"/>
        <v/>
      </c>
      <c r="C2954" t="str">
        <f>IF(ESITI_QUESTIONARI!C2954="","",TRIM(ESITI_QUESTIONARI!C2954))</f>
        <v/>
      </c>
      <c r="D2954" t="str">
        <f>IFERROR(UPPER(TRIM(ESITI_QUESTIONARI!U2954)),"")</f>
        <v/>
      </c>
      <c r="E2954" t="str">
        <f>IFERROR(UPPER(TRIM(ESITI_QUESTIONARI!Y2954)),"")</f>
        <v/>
      </c>
      <c r="F2954" t="str">
        <f>IFERROR(UPPER(TRIM(ESITI_QUESTIONARI!AE2954)),"")</f>
        <v/>
      </c>
      <c r="G2954" t="str">
        <f>IFERROR(UPPER(TRIM(ESITI_QUESTIONARI!AI2954)),"")</f>
        <v/>
      </c>
      <c r="H2954" s="8" t="str">
        <f>IF(C2954="","",IF(ISERROR(AVERAGE(ESITI_QUESTIONARI!N2954:T2954,ESITI_QUESTIONARI!V2954:X2954,ESITI_QUESTIONARI!Z2954:AD2954,ESITI_QUESTIONARI!AF2954:AH2954,ESITI_QUESTIONARI!AJ2954:AL2954,ESITI_QUESTIONARI!AN2954,ESITI_QUESTIONARI!AQ2954)),"NON RISPONDE",AVERAGE(ESITI_QUESTIONARI!N2954:T2954,ESITI_QUESTIONARI!V2954:X2954,ESITI_QUESTIONARI!Z2954:AD2954,ESITI_QUESTIONARI!AF2954:AH2954,ESITI_QUESTIONARI!AJ2954:AL2954,ESITI_QUESTIONARI!AN2954,ESITI_QUESTIONARI!AQ2954)))</f>
        <v/>
      </c>
    </row>
    <row r="2955" spans="1:8">
      <c r="A2955" t="str">
        <f>IF(ESITI_QUESTIONARI!A2955="","",TRIM(ESITI_QUESTIONARI!A2955))</f>
        <v/>
      </c>
      <c r="B2955" t="str">
        <f t="shared" si="47"/>
        <v/>
      </c>
      <c r="C2955" t="str">
        <f>IF(ESITI_QUESTIONARI!C2955="","",TRIM(ESITI_QUESTIONARI!C2955))</f>
        <v/>
      </c>
      <c r="D2955" t="str">
        <f>IFERROR(UPPER(TRIM(ESITI_QUESTIONARI!U2955)),"")</f>
        <v/>
      </c>
      <c r="E2955" t="str">
        <f>IFERROR(UPPER(TRIM(ESITI_QUESTIONARI!Y2955)),"")</f>
        <v/>
      </c>
      <c r="F2955" t="str">
        <f>IFERROR(UPPER(TRIM(ESITI_QUESTIONARI!AE2955)),"")</f>
        <v/>
      </c>
      <c r="G2955" t="str">
        <f>IFERROR(UPPER(TRIM(ESITI_QUESTIONARI!AI2955)),"")</f>
        <v/>
      </c>
      <c r="H2955" s="8" t="str">
        <f>IF(C2955="","",IF(ISERROR(AVERAGE(ESITI_QUESTIONARI!N2955:T2955,ESITI_QUESTIONARI!V2955:X2955,ESITI_QUESTIONARI!Z2955:AD2955,ESITI_QUESTIONARI!AF2955:AH2955,ESITI_QUESTIONARI!AJ2955:AL2955,ESITI_QUESTIONARI!AN2955,ESITI_QUESTIONARI!AQ2955)),"NON RISPONDE",AVERAGE(ESITI_QUESTIONARI!N2955:T2955,ESITI_QUESTIONARI!V2955:X2955,ESITI_QUESTIONARI!Z2955:AD2955,ESITI_QUESTIONARI!AF2955:AH2955,ESITI_QUESTIONARI!AJ2955:AL2955,ESITI_QUESTIONARI!AN2955,ESITI_QUESTIONARI!AQ2955)))</f>
        <v/>
      </c>
    </row>
    <row r="2956" spans="1:8">
      <c r="A2956" t="str">
        <f>IF(ESITI_QUESTIONARI!A2956="","",TRIM(ESITI_QUESTIONARI!A2956))</f>
        <v/>
      </c>
      <c r="B2956" t="str">
        <f t="shared" si="47"/>
        <v/>
      </c>
      <c r="C2956" t="str">
        <f>IF(ESITI_QUESTIONARI!C2956="","",TRIM(ESITI_QUESTIONARI!C2956))</f>
        <v/>
      </c>
      <c r="D2956" t="str">
        <f>IFERROR(UPPER(TRIM(ESITI_QUESTIONARI!U2956)),"")</f>
        <v/>
      </c>
      <c r="E2956" t="str">
        <f>IFERROR(UPPER(TRIM(ESITI_QUESTIONARI!Y2956)),"")</f>
        <v/>
      </c>
      <c r="F2956" t="str">
        <f>IFERROR(UPPER(TRIM(ESITI_QUESTIONARI!AE2956)),"")</f>
        <v/>
      </c>
      <c r="G2956" t="str">
        <f>IFERROR(UPPER(TRIM(ESITI_QUESTIONARI!AI2956)),"")</f>
        <v/>
      </c>
      <c r="H2956" s="8" t="str">
        <f>IF(C2956="","",IF(ISERROR(AVERAGE(ESITI_QUESTIONARI!N2956:T2956,ESITI_QUESTIONARI!V2956:X2956,ESITI_QUESTIONARI!Z2956:AD2956,ESITI_QUESTIONARI!AF2956:AH2956,ESITI_QUESTIONARI!AJ2956:AL2956,ESITI_QUESTIONARI!AN2956,ESITI_QUESTIONARI!AQ2956)),"NON RISPONDE",AVERAGE(ESITI_QUESTIONARI!N2956:T2956,ESITI_QUESTIONARI!V2956:X2956,ESITI_QUESTIONARI!Z2956:AD2956,ESITI_QUESTIONARI!AF2956:AH2956,ESITI_QUESTIONARI!AJ2956:AL2956,ESITI_QUESTIONARI!AN2956,ESITI_QUESTIONARI!AQ2956)))</f>
        <v/>
      </c>
    </row>
    <row r="2957" spans="1:8">
      <c r="A2957" t="str">
        <f>IF(ESITI_QUESTIONARI!A2957="","",TRIM(ESITI_QUESTIONARI!A2957))</f>
        <v/>
      </c>
      <c r="B2957" t="str">
        <f t="shared" si="47"/>
        <v/>
      </c>
      <c r="C2957" t="str">
        <f>IF(ESITI_QUESTIONARI!C2957="","",TRIM(ESITI_QUESTIONARI!C2957))</f>
        <v/>
      </c>
      <c r="D2957" t="str">
        <f>IFERROR(UPPER(TRIM(ESITI_QUESTIONARI!U2957)),"")</f>
        <v/>
      </c>
      <c r="E2957" t="str">
        <f>IFERROR(UPPER(TRIM(ESITI_QUESTIONARI!Y2957)),"")</f>
        <v/>
      </c>
      <c r="F2957" t="str">
        <f>IFERROR(UPPER(TRIM(ESITI_QUESTIONARI!AE2957)),"")</f>
        <v/>
      </c>
      <c r="G2957" t="str">
        <f>IFERROR(UPPER(TRIM(ESITI_QUESTIONARI!AI2957)),"")</f>
        <v/>
      </c>
      <c r="H2957" s="8" t="str">
        <f>IF(C2957="","",IF(ISERROR(AVERAGE(ESITI_QUESTIONARI!N2957:T2957,ESITI_QUESTIONARI!V2957:X2957,ESITI_QUESTIONARI!Z2957:AD2957,ESITI_QUESTIONARI!AF2957:AH2957,ESITI_QUESTIONARI!AJ2957:AL2957,ESITI_QUESTIONARI!AN2957,ESITI_QUESTIONARI!AQ2957)),"NON RISPONDE",AVERAGE(ESITI_QUESTIONARI!N2957:T2957,ESITI_QUESTIONARI!V2957:X2957,ESITI_QUESTIONARI!Z2957:AD2957,ESITI_QUESTIONARI!AF2957:AH2957,ESITI_QUESTIONARI!AJ2957:AL2957,ESITI_QUESTIONARI!AN2957,ESITI_QUESTIONARI!AQ2957)))</f>
        <v/>
      </c>
    </row>
    <row r="2958" spans="1:8">
      <c r="A2958" t="str">
        <f>IF(ESITI_QUESTIONARI!A2958="","",TRIM(ESITI_QUESTIONARI!A2958))</f>
        <v/>
      </c>
      <c r="B2958" t="str">
        <f t="shared" si="47"/>
        <v/>
      </c>
      <c r="C2958" t="str">
        <f>IF(ESITI_QUESTIONARI!C2958="","",TRIM(ESITI_QUESTIONARI!C2958))</f>
        <v/>
      </c>
      <c r="D2958" t="str">
        <f>IFERROR(UPPER(TRIM(ESITI_QUESTIONARI!U2958)),"")</f>
        <v/>
      </c>
      <c r="E2958" t="str">
        <f>IFERROR(UPPER(TRIM(ESITI_QUESTIONARI!Y2958)),"")</f>
        <v/>
      </c>
      <c r="F2958" t="str">
        <f>IFERROR(UPPER(TRIM(ESITI_QUESTIONARI!AE2958)),"")</f>
        <v/>
      </c>
      <c r="G2958" t="str">
        <f>IFERROR(UPPER(TRIM(ESITI_QUESTIONARI!AI2958)),"")</f>
        <v/>
      </c>
      <c r="H2958" s="8" t="str">
        <f>IF(C2958="","",IF(ISERROR(AVERAGE(ESITI_QUESTIONARI!N2958:T2958,ESITI_QUESTIONARI!V2958:X2958,ESITI_QUESTIONARI!Z2958:AD2958,ESITI_QUESTIONARI!AF2958:AH2958,ESITI_QUESTIONARI!AJ2958:AL2958,ESITI_QUESTIONARI!AN2958,ESITI_QUESTIONARI!AQ2958)),"NON RISPONDE",AVERAGE(ESITI_QUESTIONARI!N2958:T2958,ESITI_QUESTIONARI!V2958:X2958,ESITI_QUESTIONARI!Z2958:AD2958,ESITI_QUESTIONARI!AF2958:AH2958,ESITI_QUESTIONARI!AJ2958:AL2958,ESITI_QUESTIONARI!AN2958,ESITI_QUESTIONARI!AQ2958)))</f>
        <v/>
      </c>
    </row>
    <row r="2959" spans="1:8">
      <c r="A2959" t="str">
        <f>IF(ESITI_QUESTIONARI!A2959="","",TRIM(ESITI_QUESTIONARI!A2959))</f>
        <v/>
      </c>
      <c r="B2959" t="str">
        <f t="shared" si="47"/>
        <v/>
      </c>
      <c r="C2959" t="str">
        <f>IF(ESITI_QUESTIONARI!C2959="","",TRIM(ESITI_QUESTIONARI!C2959))</f>
        <v/>
      </c>
      <c r="D2959" t="str">
        <f>IFERROR(UPPER(TRIM(ESITI_QUESTIONARI!U2959)),"")</f>
        <v/>
      </c>
      <c r="E2959" t="str">
        <f>IFERROR(UPPER(TRIM(ESITI_QUESTIONARI!Y2959)),"")</f>
        <v/>
      </c>
      <c r="F2959" t="str">
        <f>IFERROR(UPPER(TRIM(ESITI_QUESTIONARI!AE2959)),"")</f>
        <v/>
      </c>
      <c r="G2959" t="str">
        <f>IFERROR(UPPER(TRIM(ESITI_QUESTIONARI!AI2959)),"")</f>
        <v/>
      </c>
      <c r="H2959" s="8" t="str">
        <f>IF(C2959="","",IF(ISERROR(AVERAGE(ESITI_QUESTIONARI!N2959:T2959,ESITI_QUESTIONARI!V2959:X2959,ESITI_QUESTIONARI!Z2959:AD2959,ESITI_QUESTIONARI!AF2959:AH2959,ESITI_QUESTIONARI!AJ2959:AL2959,ESITI_QUESTIONARI!AN2959,ESITI_QUESTIONARI!AQ2959)),"NON RISPONDE",AVERAGE(ESITI_QUESTIONARI!N2959:T2959,ESITI_QUESTIONARI!V2959:X2959,ESITI_QUESTIONARI!Z2959:AD2959,ESITI_QUESTIONARI!AF2959:AH2959,ESITI_QUESTIONARI!AJ2959:AL2959,ESITI_QUESTIONARI!AN2959,ESITI_QUESTIONARI!AQ2959)))</f>
        <v/>
      </c>
    </row>
    <row r="2960" spans="1:8">
      <c r="A2960" t="str">
        <f>IF(ESITI_QUESTIONARI!A2960="","",TRIM(ESITI_QUESTIONARI!A2960))</f>
        <v/>
      </c>
      <c r="B2960" t="str">
        <f t="shared" si="47"/>
        <v/>
      </c>
      <c r="C2960" t="str">
        <f>IF(ESITI_QUESTIONARI!C2960="","",TRIM(ESITI_QUESTIONARI!C2960))</f>
        <v/>
      </c>
      <c r="D2960" t="str">
        <f>IFERROR(UPPER(TRIM(ESITI_QUESTIONARI!U2960)),"")</f>
        <v/>
      </c>
      <c r="E2960" t="str">
        <f>IFERROR(UPPER(TRIM(ESITI_QUESTIONARI!Y2960)),"")</f>
        <v/>
      </c>
      <c r="F2960" t="str">
        <f>IFERROR(UPPER(TRIM(ESITI_QUESTIONARI!AE2960)),"")</f>
        <v/>
      </c>
      <c r="G2960" t="str">
        <f>IFERROR(UPPER(TRIM(ESITI_QUESTIONARI!AI2960)),"")</f>
        <v/>
      </c>
      <c r="H2960" s="8" t="str">
        <f>IF(C2960="","",IF(ISERROR(AVERAGE(ESITI_QUESTIONARI!N2960:T2960,ESITI_QUESTIONARI!V2960:X2960,ESITI_QUESTIONARI!Z2960:AD2960,ESITI_QUESTIONARI!AF2960:AH2960,ESITI_QUESTIONARI!AJ2960:AL2960,ESITI_QUESTIONARI!AN2960,ESITI_QUESTIONARI!AQ2960)),"NON RISPONDE",AVERAGE(ESITI_QUESTIONARI!N2960:T2960,ESITI_QUESTIONARI!V2960:X2960,ESITI_QUESTIONARI!Z2960:AD2960,ESITI_QUESTIONARI!AF2960:AH2960,ESITI_QUESTIONARI!AJ2960:AL2960,ESITI_QUESTIONARI!AN2960,ESITI_QUESTIONARI!AQ2960)))</f>
        <v/>
      </c>
    </row>
    <row r="2961" spans="1:8">
      <c r="A2961" t="str">
        <f>IF(ESITI_QUESTIONARI!A2961="","",TRIM(ESITI_QUESTIONARI!A2961))</f>
        <v/>
      </c>
      <c r="B2961" t="str">
        <f t="shared" si="47"/>
        <v/>
      </c>
      <c r="C2961" t="str">
        <f>IF(ESITI_QUESTIONARI!C2961="","",TRIM(ESITI_QUESTIONARI!C2961))</f>
        <v/>
      </c>
      <c r="D2961" t="str">
        <f>IFERROR(UPPER(TRIM(ESITI_QUESTIONARI!U2961)),"")</f>
        <v/>
      </c>
      <c r="E2961" t="str">
        <f>IFERROR(UPPER(TRIM(ESITI_QUESTIONARI!Y2961)),"")</f>
        <v/>
      </c>
      <c r="F2961" t="str">
        <f>IFERROR(UPPER(TRIM(ESITI_QUESTIONARI!AE2961)),"")</f>
        <v/>
      </c>
      <c r="G2961" t="str">
        <f>IFERROR(UPPER(TRIM(ESITI_QUESTIONARI!AI2961)),"")</f>
        <v/>
      </c>
      <c r="H2961" s="8" t="str">
        <f>IF(C2961="","",IF(ISERROR(AVERAGE(ESITI_QUESTIONARI!N2961:T2961,ESITI_QUESTIONARI!V2961:X2961,ESITI_QUESTIONARI!Z2961:AD2961,ESITI_QUESTIONARI!AF2961:AH2961,ESITI_QUESTIONARI!AJ2961:AL2961,ESITI_QUESTIONARI!AN2961,ESITI_QUESTIONARI!AQ2961)),"NON RISPONDE",AVERAGE(ESITI_QUESTIONARI!N2961:T2961,ESITI_QUESTIONARI!V2961:X2961,ESITI_QUESTIONARI!Z2961:AD2961,ESITI_QUESTIONARI!AF2961:AH2961,ESITI_QUESTIONARI!AJ2961:AL2961,ESITI_QUESTIONARI!AN2961,ESITI_QUESTIONARI!AQ2961)))</f>
        <v/>
      </c>
    </row>
    <row r="2962" spans="1:8">
      <c r="A2962" t="str">
        <f>IF(ESITI_QUESTIONARI!A2962="","",TRIM(ESITI_QUESTIONARI!A2962))</f>
        <v/>
      </c>
      <c r="B2962" t="str">
        <f t="shared" si="47"/>
        <v/>
      </c>
      <c r="C2962" t="str">
        <f>IF(ESITI_QUESTIONARI!C2962="","",TRIM(ESITI_QUESTIONARI!C2962))</f>
        <v/>
      </c>
      <c r="D2962" t="str">
        <f>IFERROR(UPPER(TRIM(ESITI_QUESTIONARI!U2962)),"")</f>
        <v/>
      </c>
      <c r="E2962" t="str">
        <f>IFERROR(UPPER(TRIM(ESITI_QUESTIONARI!Y2962)),"")</f>
        <v/>
      </c>
      <c r="F2962" t="str">
        <f>IFERROR(UPPER(TRIM(ESITI_QUESTIONARI!AE2962)),"")</f>
        <v/>
      </c>
      <c r="G2962" t="str">
        <f>IFERROR(UPPER(TRIM(ESITI_QUESTIONARI!AI2962)),"")</f>
        <v/>
      </c>
      <c r="H2962" s="8" t="str">
        <f>IF(C2962="","",IF(ISERROR(AVERAGE(ESITI_QUESTIONARI!N2962:T2962,ESITI_QUESTIONARI!V2962:X2962,ESITI_QUESTIONARI!Z2962:AD2962,ESITI_QUESTIONARI!AF2962:AH2962,ESITI_QUESTIONARI!AJ2962:AL2962,ESITI_QUESTIONARI!AN2962,ESITI_QUESTIONARI!AQ2962)),"NON RISPONDE",AVERAGE(ESITI_QUESTIONARI!N2962:T2962,ESITI_QUESTIONARI!V2962:X2962,ESITI_QUESTIONARI!Z2962:AD2962,ESITI_QUESTIONARI!AF2962:AH2962,ESITI_QUESTIONARI!AJ2962:AL2962,ESITI_QUESTIONARI!AN2962,ESITI_QUESTIONARI!AQ2962)))</f>
        <v/>
      </c>
    </row>
    <row r="2963" spans="1:8">
      <c r="A2963" t="str">
        <f>IF(ESITI_QUESTIONARI!A2963="","",TRIM(ESITI_QUESTIONARI!A2963))</f>
        <v/>
      </c>
      <c r="B2963" t="str">
        <f t="shared" si="47"/>
        <v/>
      </c>
      <c r="C2963" t="str">
        <f>IF(ESITI_QUESTIONARI!C2963="","",TRIM(ESITI_QUESTIONARI!C2963))</f>
        <v/>
      </c>
      <c r="D2963" t="str">
        <f>IFERROR(UPPER(TRIM(ESITI_QUESTIONARI!U2963)),"")</f>
        <v/>
      </c>
      <c r="E2963" t="str">
        <f>IFERROR(UPPER(TRIM(ESITI_QUESTIONARI!Y2963)),"")</f>
        <v/>
      </c>
      <c r="F2963" t="str">
        <f>IFERROR(UPPER(TRIM(ESITI_QUESTIONARI!AE2963)),"")</f>
        <v/>
      </c>
      <c r="G2963" t="str">
        <f>IFERROR(UPPER(TRIM(ESITI_QUESTIONARI!AI2963)),"")</f>
        <v/>
      </c>
      <c r="H2963" s="8" t="str">
        <f>IF(C2963="","",IF(ISERROR(AVERAGE(ESITI_QUESTIONARI!N2963:T2963,ESITI_QUESTIONARI!V2963:X2963,ESITI_QUESTIONARI!Z2963:AD2963,ESITI_QUESTIONARI!AF2963:AH2963,ESITI_QUESTIONARI!AJ2963:AL2963,ESITI_QUESTIONARI!AN2963,ESITI_QUESTIONARI!AQ2963)),"NON RISPONDE",AVERAGE(ESITI_QUESTIONARI!N2963:T2963,ESITI_QUESTIONARI!V2963:X2963,ESITI_QUESTIONARI!Z2963:AD2963,ESITI_QUESTIONARI!AF2963:AH2963,ESITI_QUESTIONARI!AJ2963:AL2963,ESITI_QUESTIONARI!AN2963,ESITI_QUESTIONARI!AQ2963)))</f>
        <v/>
      </c>
    </row>
    <row r="2964" spans="1:8">
      <c r="A2964" t="str">
        <f>IF(ESITI_QUESTIONARI!A2964="","",TRIM(ESITI_QUESTIONARI!A2964))</f>
        <v/>
      </c>
      <c r="B2964" t="str">
        <f t="shared" si="47"/>
        <v/>
      </c>
      <c r="C2964" t="str">
        <f>IF(ESITI_QUESTIONARI!C2964="","",TRIM(ESITI_QUESTIONARI!C2964))</f>
        <v/>
      </c>
      <c r="D2964" t="str">
        <f>IFERROR(UPPER(TRIM(ESITI_QUESTIONARI!U2964)),"")</f>
        <v/>
      </c>
      <c r="E2964" t="str">
        <f>IFERROR(UPPER(TRIM(ESITI_QUESTIONARI!Y2964)),"")</f>
        <v/>
      </c>
      <c r="F2964" t="str">
        <f>IFERROR(UPPER(TRIM(ESITI_QUESTIONARI!AE2964)),"")</f>
        <v/>
      </c>
      <c r="G2964" t="str">
        <f>IFERROR(UPPER(TRIM(ESITI_QUESTIONARI!AI2964)),"")</f>
        <v/>
      </c>
      <c r="H2964" s="8" t="str">
        <f>IF(C2964="","",IF(ISERROR(AVERAGE(ESITI_QUESTIONARI!N2964:T2964,ESITI_QUESTIONARI!V2964:X2964,ESITI_QUESTIONARI!Z2964:AD2964,ESITI_QUESTIONARI!AF2964:AH2964,ESITI_QUESTIONARI!AJ2964:AL2964,ESITI_QUESTIONARI!AN2964,ESITI_QUESTIONARI!AQ2964)),"NON RISPONDE",AVERAGE(ESITI_QUESTIONARI!N2964:T2964,ESITI_QUESTIONARI!V2964:X2964,ESITI_QUESTIONARI!Z2964:AD2964,ESITI_QUESTIONARI!AF2964:AH2964,ESITI_QUESTIONARI!AJ2964:AL2964,ESITI_QUESTIONARI!AN2964,ESITI_QUESTIONARI!AQ2964)))</f>
        <v/>
      </c>
    </row>
    <row r="2965" spans="1:8">
      <c r="A2965" t="str">
        <f>IF(ESITI_QUESTIONARI!A2965="","",TRIM(ESITI_QUESTIONARI!A2965))</f>
        <v/>
      </c>
      <c r="B2965" t="str">
        <f t="shared" si="47"/>
        <v/>
      </c>
      <c r="C2965" t="str">
        <f>IF(ESITI_QUESTIONARI!C2965="","",TRIM(ESITI_QUESTIONARI!C2965))</f>
        <v/>
      </c>
      <c r="D2965" t="str">
        <f>IFERROR(UPPER(TRIM(ESITI_QUESTIONARI!U2965)),"")</f>
        <v/>
      </c>
      <c r="E2965" t="str">
        <f>IFERROR(UPPER(TRIM(ESITI_QUESTIONARI!Y2965)),"")</f>
        <v/>
      </c>
      <c r="F2965" t="str">
        <f>IFERROR(UPPER(TRIM(ESITI_QUESTIONARI!AE2965)),"")</f>
        <v/>
      </c>
      <c r="G2965" t="str">
        <f>IFERROR(UPPER(TRIM(ESITI_QUESTIONARI!AI2965)),"")</f>
        <v/>
      </c>
      <c r="H2965" s="8" t="str">
        <f>IF(C2965="","",IF(ISERROR(AVERAGE(ESITI_QUESTIONARI!N2965:T2965,ESITI_QUESTIONARI!V2965:X2965,ESITI_QUESTIONARI!Z2965:AD2965,ESITI_QUESTIONARI!AF2965:AH2965,ESITI_QUESTIONARI!AJ2965:AL2965,ESITI_QUESTIONARI!AN2965,ESITI_QUESTIONARI!AQ2965)),"NON RISPONDE",AVERAGE(ESITI_QUESTIONARI!N2965:T2965,ESITI_QUESTIONARI!V2965:X2965,ESITI_QUESTIONARI!Z2965:AD2965,ESITI_QUESTIONARI!AF2965:AH2965,ESITI_QUESTIONARI!AJ2965:AL2965,ESITI_QUESTIONARI!AN2965,ESITI_QUESTIONARI!AQ2965)))</f>
        <v/>
      </c>
    </row>
    <row r="2966" spans="1:8">
      <c r="A2966" t="str">
        <f>IF(ESITI_QUESTIONARI!A2966="","",TRIM(ESITI_QUESTIONARI!A2966))</f>
        <v/>
      </c>
      <c r="B2966" t="str">
        <f t="shared" si="47"/>
        <v/>
      </c>
      <c r="C2966" t="str">
        <f>IF(ESITI_QUESTIONARI!C2966="","",TRIM(ESITI_QUESTIONARI!C2966))</f>
        <v/>
      </c>
      <c r="D2966" t="str">
        <f>IFERROR(UPPER(TRIM(ESITI_QUESTIONARI!U2966)),"")</f>
        <v/>
      </c>
      <c r="E2966" t="str">
        <f>IFERROR(UPPER(TRIM(ESITI_QUESTIONARI!Y2966)),"")</f>
        <v/>
      </c>
      <c r="F2966" t="str">
        <f>IFERROR(UPPER(TRIM(ESITI_QUESTIONARI!AE2966)),"")</f>
        <v/>
      </c>
      <c r="G2966" t="str">
        <f>IFERROR(UPPER(TRIM(ESITI_QUESTIONARI!AI2966)),"")</f>
        <v/>
      </c>
      <c r="H2966" s="8" t="str">
        <f>IF(C2966="","",IF(ISERROR(AVERAGE(ESITI_QUESTIONARI!N2966:T2966,ESITI_QUESTIONARI!V2966:X2966,ESITI_QUESTIONARI!Z2966:AD2966,ESITI_QUESTIONARI!AF2966:AH2966,ESITI_QUESTIONARI!AJ2966:AL2966,ESITI_QUESTIONARI!AN2966,ESITI_QUESTIONARI!AQ2966)),"NON RISPONDE",AVERAGE(ESITI_QUESTIONARI!N2966:T2966,ESITI_QUESTIONARI!V2966:X2966,ESITI_QUESTIONARI!Z2966:AD2966,ESITI_QUESTIONARI!AF2966:AH2966,ESITI_QUESTIONARI!AJ2966:AL2966,ESITI_QUESTIONARI!AN2966,ESITI_QUESTIONARI!AQ2966)))</f>
        <v/>
      </c>
    </row>
    <row r="2967" spans="1:8">
      <c r="A2967" t="str">
        <f>IF(ESITI_QUESTIONARI!A2967="","",TRIM(ESITI_QUESTIONARI!A2967))</f>
        <v/>
      </c>
      <c r="B2967" t="str">
        <f t="shared" si="47"/>
        <v/>
      </c>
      <c r="C2967" t="str">
        <f>IF(ESITI_QUESTIONARI!C2967="","",TRIM(ESITI_QUESTIONARI!C2967))</f>
        <v/>
      </c>
      <c r="D2967" t="str">
        <f>IFERROR(UPPER(TRIM(ESITI_QUESTIONARI!U2967)),"")</f>
        <v/>
      </c>
      <c r="E2967" t="str">
        <f>IFERROR(UPPER(TRIM(ESITI_QUESTIONARI!Y2967)),"")</f>
        <v/>
      </c>
      <c r="F2967" t="str">
        <f>IFERROR(UPPER(TRIM(ESITI_QUESTIONARI!AE2967)),"")</f>
        <v/>
      </c>
      <c r="G2967" t="str">
        <f>IFERROR(UPPER(TRIM(ESITI_QUESTIONARI!AI2967)),"")</f>
        <v/>
      </c>
      <c r="H2967" s="8" t="str">
        <f>IF(C2967="","",IF(ISERROR(AVERAGE(ESITI_QUESTIONARI!N2967:T2967,ESITI_QUESTIONARI!V2967:X2967,ESITI_QUESTIONARI!Z2967:AD2967,ESITI_QUESTIONARI!AF2967:AH2967,ESITI_QUESTIONARI!AJ2967:AL2967,ESITI_QUESTIONARI!AN2967,ESITI_QUESTIONARI!AQ2967)),"NON RISPONDE",AVERAGE(ESITI_QUESTIONARI!N2967:T2967,ESITI_QUESTIONARI!V2967:X2967,ESITI_QUESTIONARI!Z2967:AD2967,ESITI_QUESTIONARI!AF2967:AH2967,ESITI_QUESTIONARI!AJ2967:AL2967,ESITI_QUESTIONARI!AN2967,ESITI_QUESTIONARI!AQ2967)))</f>
        <v/>
      </c>
    </row>
    <row r="2968" spans="1:8">
      <c r="A2968" t="str">
        <f>IF(ESITI_QUESTIONARI!A2968="","",TRIM(ESITI_QUESTIONARI!A2968))</f>
        <v/>
      </c>
      <c r="B2968" t="str">
        <f t="shared" si="47"/>
        <v/>
      </c>
      <c r="C2968" t="str">
        <f>IF(ESITI_QUESTIONARI!C2968="","",TRIM(ESITI_QUESTIONARI!C2968))</f>
        <v/>
      </c>
      <c r="D2968" t="str">
        <f>IFERROR(UPPER(TRIM(ESITI_QUESTIONARI!U2968)),"")</f>
        <v/>
      </c>
      <c r="E2968" t="str">
        <f>IFERROR(UPPER(TRIM(ESITI_QUESTIONARI!Y2968)),"")</f>
        <v/>
      </c>
      <c r="F2968" t="str">
        <f>IFERROR(UPPER(TRIM(ESITI_QUESTIONARI!AE2968)),"")</f>
        <v/>
      </c>
      <c r="G2968" t="str">
        <f>IFERROR(UPPER(TRIM(ESITI_QUESTIONARI!AI2968)),"")</f>
        <v/>
      </c>
      <c r="H2968" s="8" t="str">
        <f>IF(C2968="","",IF(ISERROR(AVERAGE(ESITI_QUESTIONARI!N2968:T2968,ESITI_QUESTIONARI!V2968:X2968,ESITI_QUESTIONARI!Z2968:AD2968,ESITI_QUESTIONARI!AF2968:AH2968,ESITI_QUESTIONARI!AJ2968:AL2968,ESITI_QUESTIONARI!AN2968,ESITI_QUESTIONARI!AQ2968)),"NON RISPONDE",AVERAGE(ESITI_QUESTIONARI!N2968:T2968,ESITI_QUESTIONARI!V2968:X2968,ESITI_QUESTIONARI!Z2968:AD2968,ESITI_QUESTIONARI!AF2968:AH2968,ESITI_QUESTIONARI!AJ2968:AL2968,ESITI_QUESTIONARI!AN2968,ESITI_QUESTIONARI!AQ2968)))</f>
        <v/>
      </c>
    </row>
    <row r="2969" spans="1:8">
      <c r="A2969" t="str">
        <f>IF(ESITI_QUESTIONARI!A2969="","",TRIM(ESITI_QUESTIONARI!A2969))</f>
        <v/>
      </c>
      <c r="B2969" t="str">
        <f t="shared" si="47"/>
        <v/>
      </c>
      <c r="C2969" t="str">
        <f>IF(ESITI_QUESTIONARI!C2969="","",TRIM(ESITI_QUESTIONARI!C2969))</f>
        <v/>
      </c>
      <c r="D2969" t="str">
        <f>IFERROR(UPPER(TRIM(ESITI_QUESTIONARI!U2969)),"")</f>
        <v/>
      </c>
      <c r="E2969" t="str">
        <f>IFERROR(UPPER(TRIM(ESITI_QUESTIONARI!Y2969)),"")</f>
        <v/>
      </c>
      <c r="F2969" t="str">
        <f>IFERROR(UPPER(TRIM(ESITI_QUESTIONARI!AE2969)),"")</f>
        <v/>
      </c>
      <c r="G2969" t="str">
        <f>IFERROR(UPPER(TRIM(ESITI_QUESTIONARI!AI2969)),"")</f>
        <v/>
      </c>
      <c r="H2969" s="8" t="str">
        <f>IF(C2969="","",IF(ISERROR(AVERAGE(ESITI_QUESTIONARI!N2969:T2969,ESITI_QUESTIONARI!V2969:X2969,ESITI_QUESTIONARI!Z2969:AD2969,ESITI_QUESTIONARI!AF2969:AH2969,ESITI_QUESTIONARI!AJ2969:AL2969,ESITI_QUESTIONARI!AN2969,ESITI_QUESTIONARI!AQ2969)),"NON RISPONDE",AVERAGE(ESITI_QUESTIONARI!N2969:T2969,ESITI_QUESTIONARI!V2969:X2969,ESITI_QUESTIONARI!Z2969:AD2969,ESITI_QUESTIONARI!AF2969:AH2969,ESITI_QUESTIONARI!AJ2969:AL2969,ESITI_QUESTIONARI!AN2969,ESITI_QUESTIONARI!AQ2969)))</f>
        <v/>
      </c>
    </row>
    <row r="2970" spans="1:8">
      <c r="A2970" t="str">
        <f>IF(ESITI_QUESTIONARI!A2970="","",TRIM(ESITI_QUESTIONARI!A2970))</f>
        <v/>
      </c>
      <c r="B2970" t="str">
        <f t="shared" si="47"/>
        <v/>
      </c>
      <c r="C2970" t="str">
        <f>IF(ESITI_QUESTIONARI!C2970="","",TRIM(ESITI_QUESTIONARI!C2970))</f>
        <v/>
      </c>
      <c r="D2970" t="str">
        <f>IFERROR(UPPER(TRIM(ESITI_QUESTIONARI!U2970)),"")</f>
        <v/>
      </c>
      <c r="E2970" t="str">
        <f>IFERROR(UPPER(TRIM(ESITI_QUESTIONARI!Y2970)),"")</f>
        <v/>
      </c>
      <c r="F2970" t="str">
        <f>IFERROR(UPPER(TRIM(ESITI_QUESTIONARI!AE2970)),"")</f>
        <v/>
      </c>
      <c r="G2970" t="str">
        <f>IFERROR(UPPER(TRIM(ESITI_QUESTIONARI!AI2970)),"")</f>
        <v/>
      </c>
      <c r="H2970" s="8" t="str">
        <f>IF(C2970="","",IF(ISERROR(AVERAGE(ESITI_QUESTIONARI!N2970:T2970,ESITI_QUESTIONARI!V2970:X2970,ESITI_QUESTIONARI!Z2970:AD2970,ESITI_QUESTIONARI!AF2970:AH2970,ESITI_QUESTIONARI!AJ2970:AL2970,ESITI_QUESTIONARI!AN2970,ESITI_QUESTIONARI!AQ2970)),"NON RISPONDE",AVERAGE(ESITI_QUESTIONARI!N2970:T2970,ESITI_QUESTIONARI!V2970:X2970,ESITI_QUESTIONARI!Z2970:AD2970,ESITI_QUESTIONARI!AF2970:AH2970,ESITI_QUESTIONARI!AJ2970:AL2970,ESITI_QUESTIONARI!AN2970,ESITI_QUESTIONARI!AQ2970)))</f>
        <v/>
      </c>
    </row>
    <row r="2971" spans="1:8">
      <c r="A2971" t="str">
        <f>IF(ESITI_QUESTIONARI!A2971="","",TRIM(ESITI_QUESTIONARI!A2971))</f>
        <v/>
      </c>
      <c r="B2971" t="str">
        <f t="shared" si="47"/>
        <v/>
      </c>
      <c r="C2971" t="str">
        <f>IF(ESITI_QUESTIONARI!C2971="","",TRIM(ESITI_QUESTIONARI!C2971))</f>
        <v/>
      </c>
      <c r="D2971" t="str">
        <f>IFERROR(UPPER(TRIM(ESITI_QUESTIONARI!U2971)),"")</f>
        <v/>
      </c>
      <c r="E2971" t="str">
        <f>IFERROR(UPPER(TRIM(ESITI_QUESTIONARI!Y2971)),"")</f>
        <v/>
      </c>
      <c r="F2971" t="str">
        <f>IFERROR(UPPER(TRIM(ESITI_QUESTIONARI!AE2971)),"")</f>
        <v/>
      </c>
      <c r="G2971" t="str">
        <f>IFERROR(UPPER(TRIM(ESITI_QUESTIONARI!AI2971)),"")</f>
        <v/>
      </c>
      <c r="H2971" s="8" t="str">
        <f>IF(C2971="","",IF(ISERROR(AVERAGE(ESITI_QUESTIONARI!N2971:T2971,ESITI_QUESTIONARI!V2971:X2971,ESITI_QUESTIONARI!Z2971:AD2971,ESITI_QUESTIONARI!AF2971:AH2971,ESITI_QUESTIONARI!AJ2971:AL2971,ESITI_QUESTIONARI!AN2971,ESITI_QUESTIONARI!AQ2971)),"NON RISPONDE",AVERAGE(ESITI_QUESTIONARI!N2971:T2971,ESITI_QUESTIONARI!V2971:X2971,ESITI_QUESTIONARI!Z2971:AD2971,ESITI_QUESTIONARI!AF2971:AH2971,ESITI_QUESTIONARI!AJ2971:AL2971,ESITI_QUESTIONARI!AN2971,ESITI_QUESTIONARI!AQ2971)))</f>
        <v/>
      </c>
    </row>
    <row r="2972" spans="1:8">
      <c r="A2972" t="str">
        <f>IF(ESITI_QUESTIONARI!A2972="","",TRIM(ESITI_QUESTIONARI!A2972))</f>
        <v/>
      </c>
      <c r="B2972" t="str">
        <f t="shared" si="47"/>
        <v/>
      </c>
      <c r="C2972" t="str">
        <f>IF(ESITI_QUESTIONARI!C2972="","",TRIM(ESITI_QUESTIONARI!C2972))</f>
        <v/>
      </c>
      <c r="D2972" t="str">
        <f>IFERROR(UPPER(TRIM(ESITI_QUESTIONARI!U2972)),"")</f>
        <v/>
      </c>
      <c r="E2972" t="str">
        <f>IFERROR(UPPER(TRIM(ESITI_QUESTIONARI!Y2972)),"")</f>
        <v/>
      </c>
      <c r="F2972" t="str">
        <f>IFERROR(UPPER(TRIM(ESITI_QUESTIONARI!AE2972)),"")</f>
        <v/>
      </c>
      <c r="G2972" t="str">
        <f>IFERROR(UPPER(TRIM(ESITI_QUESTIONARI!AI2972)),"")</f>
        <v/>
      </c>
      <c r="H2972" s="8" t="str">
        <f>IF(C2972="","",IF(ISERROR(AVERAGE(ESITI_QUESTIONARI!N2972:T2972,ESITI_QUESTIONARI!V2972:X2972,ESITI_QUESTIONARI!Z2972:AD2972,ESITI_QUESTIONARI!AF2972:AH2972,ESITI_QUESTIONARI!AJ2972:AL2972,ESITI_QUESTIONARI!AN2972,ESITI_QUESTIONARI!AQ2972)),"NON RISPONDE",AVERAGE(ESITI_QUESTIONARI!N2972:T2972,ESITI_QUESTIONARI!V2972:X2972,ESITI_QUESTIONARI!Z2972:AD2972,ESITI_QUESTIONARI!AF2972:AH2972,ESITI_QUESTIONARI!AJ2972:AL2972,ESITI_QUESTIONARI!AN2972,ESITI_QUESTIONARI!AQ2972)))</f>
        <v/>
      </c>
    </row>
    <row r="2973" spans="1:8">
      <c r="A2973" t="str">
        <f>IF(ESITI_QUESTIONARI!A2973="","",TRIM(ESITI_QUESTIONARI!A2973))</f>
        <v/>
      </c>
      <c r="B2973" t="str">
        <f t="shared" si="47"/>
        <v/>
      </c>
      <c r="C2973" t="str">
        <f>IF(ESITI_QUESTIONARI!C2973="","",TRIM(ESITI_QUESTIONARI!C2973))</f>
        <v/>
      </c>
      <c r="D2973" t="str">
        <f>IFERROR(UPPER(TRIM(ESITI_QUESTIONARI!U2973)),"")</f>
        <v/>
      </c>
      <c r="E2973" t="str">
        <f>IFERROR(UPPER(TRIM(ESITI_QUESTIONARI!Y2973)),"")</f>
        <v/>
      </c>
      <c r="F2973" t="str">
        <f>IFERROR(UPPER(TRIM(ESITI_QUESTIONARI!AE2973)),"")</f>
        <v/>
      </c>
      <c r="G2973" t="str">
        <f>IFERROR(UPPER(TRIM(ESITI_QUESTIONARI!AI2973)),"")</f>
        <v/>
      </c>
      <c r="H2973" s="8" t="str">
        <f>IF(C2973="","",IF(ISERROR(AVERAGE(ESITI_QUESTIONARI!N2973:T2973,ESITI_QUESTIONARI!V2973:X2973,ESITI_QUESTIONARI!Z2973:AD2973,ESITI_QUESTIONARI!AF2973:AH2973,ESITI_QUESTIONARI!AJ2973:AL2973,ESITI_QUESTIONARI!AN2973,ESITI_QUESTIONARI!AQ2973)),"NON RISPONDE",AVERAGE(ESITI_QUESTIONARI!N2973:T2973,ESITI_QUESTIONARI!V2973:X2973,ESITI_QUESTIONARI!Z2973:AD2973,ESITI_QUESTIONARI!AF2973:AH2973,ESITI_QUESTIONARI!AJ2973:AL2973,ESITI_QUESTIONARI!AN2973,ESITI_QUESTIONARI!AQ2973)))</f>
        <v/>
      </c>
    </row>
    <row r="2974" spans="1:8">
      <c r="A2974" t="str">
        <f>IF(ESITI_QUESTIONARI!A2974="","",TRIM(ESITI_QUESTIONARI!A2974))</f>
        <v/>
      </c>
      <c r="B2974" t="str">
        <f t="shared" si="47"/>
        <v/>
      </c>
      <c r="C2974" t="str">
        <f>IF(ESITI_QUESTIONARI!C2974="","",TRIM(ESITI_QUESTIONARI!C2974))</f>
        <v/>
      </c>
      <c r="D2974" t="str">
        <f>IFERROR(UPPER(TRIM(ESITI_QUESTIONARI!U2974)),"")</f>
        <v/>
      </c>
      <c r="E2974" t="str">
        <f>IFERROR(UPPER(TRIM(ESITI_QUESTIONARI!Y2974)),"")</f>
        <v/>
      </c>
      <c r="F2974" t="str">
        <f>IFERROR(UPPER(TRIM(ESITI_QUESTIONARI!AE2974)),"")</f>
        <v/>
      </c>
      <c r="G2974" t="str">
        <f>IFERROR(UPPER(TRIM(ESITI_QUESTIONARI!AI2974)),"")</f>
        <v/>
      </c>
      <c r="H2974" s="8" t="str">
        <f>IF(C2974="","",IF(ISERROR(AVERAGE(ESITI_QUESTIONARI!N2974:T2974,ESITI_QUESTIONARI!V2974:X2974,ESITI_QUESTIONARI!Z2974:AD2974,ESITI_QUESTIONARI!AF2974:AH2974,ESITI_QUESTIONARI!AJ2974:AL2974,ESITI_QUESTIONARI!AN2974,ESITI_QUESTIONARI!AQ2974)),"NON RISPONDE",AVERAGE(ESITI_QUESTIONARI!N2974:T2974,ESITI_QUESTIONARI!V2974:X2974,ESITI_QUESTIONARI!Z2974:AD2974,ESITI_QUESTIONARI!AF2974:AH2974,ESITI_QUESTIONARI!AJ2974:AL2974,ESITI_QUESTIONARI!AN2974,ESITI_QUESTIONARI!AQ2974)))</f>
        <v/>
      </c>
    </row>
    <row r="2975" spans="1:8">
      <c r="A2975" t="str">
        <f>IF(ESITI_QUESTIONARI!A2975="","",TRIM(ESITI_QUESTIONARI!A2975))</f>
        <v/>
      </c>
      <c r="B2975" t="str">
        <f t="shared" si="47"/>
        <v/>
      </c>
      <c r="C2975" t="str">
        <f>IF(ESITI_QUESTIONARI!C2975="","",TRIM(ESITI_QUESTIONARI!C2975))</f>
        <v/>
      </c>
      <c r="D2975" t="str">
        <f>IFERROR(UPPER(TRIM(ESITI_QUESTIONARI!U2975)),"")</f>
        <v/>
      </c>
      <c r="E2975" t="str">
        <f>IFERROR(UPPER(TRIM(ESITI_QUESTIONARI!Y2975)),"")</f>
        <v/>
      </c>
      <c r="F2975" t="str">
        <f>IFERROR(UPPER(TRIM(ESITI_QUESTIONARI!AE2975)),"")</f>
        <v/>
      </c>
      <c r="G2975" t="str">
        <f>IFERROR(UPPER(TRIM(ESITI_QUESTIONARI!AI2975)),"")</f>
        <v/>
      </c>
      <c r="H2975" s="8" t="str">
        <f>IF(C2975="","",IF(ISERROR(AVERAGE(ESITI_QUESTIONARI!N2975:T2975,ESITI_QUESTIONARI!V2975:X2975,ESITI_QUESTIONARI!Z2975:AD2975,ESITI_QUESTIONARI!AF2975:AH2975,ESITI_QUESTIONARI!AJ2975:AL2975,ESITI_QUESTIONARI!AN2975,ESITI_QUESTIONARI!AQ2975)),"NON RISPONDE",AVERAGE(ESITI_QUESTIONARI!N2975:T2975,ESITI_QUESTIONARI!V2975:X2975,ESITI_QUESTIONARI!Z2975:AD2975,ESITI_QUESTIONARI!AF2975:AH2975,ESITI_QUESTIONARI!AJ2975:AL2975,ESITI_QUESTIONARI!AN2975,ESITI_QUESTIONARI!AQ2975)))</f>
        <v/>
      </c>
    </row>
    <row r="2976" spans="1:8">
      <c r="A2976" t="str">
        <f>IF(ESITI_QUESTIONARI!A2976="","",TRIM(ESITI_QUESTIONARI!A2976))</f>
        <v/>
      </c>
      <c r="B2976" t="str">
        <f t="shared" si="47"/>
        <v/>
      </c>
      <c r="C2976" t="str">
        <f>IF(ESITI_QUESTIONARI!C2976="","",TRIM(ESITI_QUESTIONARI!C2976))</f>
        <v/>
      </c>
      <c r="D2976" t="str">
        <f>IFERROR(UPPER(TRIM(ESITI_QUESTIONARI!U2976)),"")</f>
        <v/>
      </c>
      <c r="E2976" t="str">
        <f>IFERROR(UPPER(TRIM(ESITI_QUESTIONARI!Y2976)),"")</f>
        <v/>
      </c>
      <c r="F2976" t="str">
        <f>IFERROR(UPPER(TRIM(ESITI_QUESTIONARI!AE2976)),"")</f>
        <v/>
      </c>
      <c r="G2976" t="str">
        <f>IFERROR(UPPER(TRIM(ESITI_QUESTIONARI!AI2976)),"")</f>
        <v/>
      </c>
      <c r="H2976" s="8" t="str">
        <f>IF(C2976="","",IF(ISERROR(AVERAGE(ESITI_QUESTIONARI!N2976:T2976,ESITI_QUESTIONARI!V2976:X2976,ESITI_QUESTIONARI!Z2976:AD2976,ESITI_QUESTIONARI!AF2976:AH2976,ESITI_QUESTIONARI!AJ2976:AL2976,ESITI_QUESTIONARI!AN2976,ESITI_QUESTIONARI!AQ2976)),"NON RISPONDE",AVERAGE(ESITI_QUESTIONARI!N2976:T2976,ESITI_QUESTIONARI!V2976:X2976,ESITI_QUESTIONARI!Z2976:AD2976,ESITI_QUESTIONARI!AF2976:AH2976,ESITI_QUESTIONARI!AJ2976:AL2976,ESITI_QUESTIONARI!AN2976,ESITI_QUESTIONARI!AQ2976)))</f>
        <v/>
      </c>
    </row>
    <row r="2977" spans="1:8">
      <c r="A2977" t="str">
        <f>IF(ESITI_QUESTIONARI!A2977="","",TRIM(ESITI_QUESTIONARI!A2977))</f>
        <v/>
      </c>
      <c r="B2977" t="str">
        <f t="shared" si="47"/>
        <v/>
      </c>
      <c r="C2977" t="str">
        <f>IF(ESITI_QUESTIONARI!C2977="","",TRIM(ESITI_QUESTIONARI!C2977))</f>
        <v/>
      </c>
      <c r="D2977" t="str">
        <f>IFERROR(UPPER(TRIM(ESITI_QUESTIONARI!U2977)),"")</f>
        <v/>
      </c>
      <c r="E2977" t="str">
        <f>IFERROR(UPPER(TRIM(ESITI_QUESTIONARI!Y2977)),"")</f>
        <v/>
      </c>
      <c r="F2977" t="str">
        <f>IFERROR(UPPER(TRIM(ESITI_QUESTIONARI!AE2977)),"")</f>
        <v/>
      </c>
      <c r="G2977" t="str">
        <f>IFERROR(UPPER(TRIM(ESITI_QUESTIONARI!AI2977)),"")</f>
        <v/>
      </c>
      <c r="H2977" s="8" t="str">
        <f>IF(C2977="","",IF(ISERROR(AVERAGE(ESITI_QUESTIONARI!N2977:T2977,ESITI_QUESTIONARI!V2977:X2977,ESITI_QUESTIONARI!Z2977:AD2977,ESITI_QUESTIONARI!AF2977:AH2977,ESITI_QUESTIONARI!AJ2977:AL2977,ESITI_QUESTIONARI!AN2977,ESITI_QUESTIONARI!AQ2977)),"NON RISPONDE",AVERAGE(ESITI_QUESTIONARI!N2977:T2977,ESITI_QUESTIONARI!V2977:X2977,ESITI_QUESTIONARI!Z2977:AD2977,ESITI_QUESTIONARI!AF2977:AH2977,ESITI_QUESTIONARI!AJ2977:AL2977,ESITI_QUESTIONARI!AN2977,ESITI_QUESTIONARI!AQ2977)))</f>
        <v/>
      </c>
    </row>
    <row r="2978" spans="1:8">
      <c r="A2978" t="str">
        <f>IF(ESITI_QUESTIONARI!A2978="","",TRIM(ESITI_QUESTIONARI!A2978))</f>
        <v/>
      </c>
      <c r="B2978" t="str">
        <f t="shared" si="47"/>
        <v/>
      </c>
      <c r="C2978" t="str">
        <f>IF(ESITI_QUESTIONARI!C2978="","",TRIM(ESITI_QUESTIONARI!C2978))</f>
        <v/>
      </c>
      <c r="D2978" t="str">
        <f>IFERROR(UPPER(TRIM(ESITI_QUESTIONARI!U2978)),"")</f>
        <v/>
      </c>
      <c r="E2978" t="str">
        <f>IFERROR(UPPER(TRIM(ESITI_QUESTIONARI!Y2978)),"")</f>
        <v/>
      </c>
      <c r="F2978" t="str">
        <f>IFERROR(UPPER(TRIM(ESITI_QUESTIONARI!AE2978)),"")</f>
        <v/>
      </c>
      <c r="G2978" t="str">
        <f>IFERROR(UPPER(TRIM(ESITI_QUESTIONARI!AI2978)),"")</f>
        <v/>
      </c>
      <c r="H2978" s="8" t="str">
        <f>IF(C2978="","",IF(ISERROR(AVERAGE(ESITI_QUESTIONARI!N2978:T2978,ESITI_QUESTIONARI!V2978:X2978,ESITI_QUESTIONARI!Z2978:AD2978,ESITI_QUESTIONARI!AF2978:AH2978,ESITI_QUESTIONARI!AJ2978:AL2978,ESITI_QUESTIONARI!AN2978,ESITI_QUESTIONARI!AQ2978)),"NON RISPONDE",AVERAGE(ESITI_QUESTIONARI!N2978:T2978,ESITI_QUESTIONARI!V2978:X2978,ESITI_QUESTIONARI!Z2978:AD2978,ESITI_QUESTIONARI!AF2978:AH2978,ESITI_QUESTIONARI!AJ2978:AL2978,ESITI_QUESTIONARI!AN2978,ESITI_QUESTIONARI!AQ2978)))</f>
        <v/>
      </c>
    </row>
    <row r="2979" spans="1:8">
      <c r="A2979" t="str">
        <f>IF(ESITI_QUESTIONARI!A2979="","",TRIM(ESITI_QUESTIONARI!A2979))</f>
        <v/>
      </c>
      <c r="B2979" t="str">
        <f t="shared" si="47"/>
        <v/>
      </c>
      <c r="C2979" t="str">
        <f>IF(ESITI_QUESTIONARI!C2979="","",TRIM(ESITI_QUESTIONARI!C2979))</f>
        <v/>
      </c>
      <c r="D2979" t="str">
        <f>IFERROR(UPPER(TRIM(ESITI_QUESTIONARI!U2979)),"")</f>
        <v/>
      </c>
      <c r="E2979" t="str">
        <f>IFERROR(UPPER(TRIM(ESITI_QUESTIONARI!Y2979)),"")</f>
        <v/>
      </c>
      <c r="F2979" t="str">
        <f>IFERROR(UPPER(TRIM(ESITI_QUESTIONARI!AE2979)),"")</f>
        <v/>
      </c>
      <c r="G2979" t="str">
        <f>IFERROR(UPPER(TRIM(ESITI_QUESTIONARI!AI2979)),"")</f>
        <v/>
      </c>
      <c r="H2979" s="8" t="str">
        <f>IF(C2979="","",IF(ISERROR(AVERAGE(ESITI_QUESTIONARI!N2979:T2979,ESITI_QUESTIONARI!V2979:X2979,ESITI_QUESTIONARI!Z2979:AD2979,ESITI_QUESTIONARI!AF2979:AH2979,ESITI_QUESTIONARI!AJ2979:AL2979,ESITI_QUESTIONARI!AN2979,ESITI_QUESTIONARI!AQ2979)),"NON RISPONDE",AVERAGE(ESITI_QUESTIONARI!N2979:T2979,ESITI_QUESTIONARI!V2979:X2979,ESITI_QUESTIONARI!Z2979:AD2979,ESITI_QUESTIONARI!AF2979:AH2979,ESITI_QUESTIONARI!AJ2979:AL2979,ESITI_QUESTIONARI!AN2979,ESITI_QUESTIONARI!AQ2979)))</f>
        <v/>
      </c>
    </row>
    <row r="2980" spans="1:8">
      <c r="A2980" t="str">
        <f>IF(ESITI_QUESTIONARI!A2980="","",TRIM(ESITI_QUESTIONARI!A2980))</f>
        <v/>
      </c>
      <c r="B2980" t="str">
        <f t="shared" si="47"/>
        <v/>
      </c>
      <c r="C2980" t="str">
        <f>IF(ESITI_QUESTIONARI!C2980="","",TRIM(ESITI_QUESTIONARI!C2980))</f>
        <v/>
      </c>
      <c r="D2980" t="str">
        <f>IFERROR(UPPER(TRIM(ESITI_QUESTIONARI!U2980)),"")</f>
        <v/>
      </c>
      <c r="E2980" t="str">
        <f>IFERROR(UPPER(TRIM(ESITI_QUESTIONARI!Y2980)),"")</f>
        <v/>
      </c>
      <c r="F2980" t="str">
        <f>IFERROR(UPPER(TRIM(ESITI_QUESTIONARI!AE2980)),"")</f>
        <v/>
      </c>
      <c r="G2980" t="str">
        <f>IFERROR(UPPER(TRIM(ESITI_QUESTIONARI!AI2980)),"")</f>
        <v/>
      </c>
      <c r="H2980" s="8" t="str">
        <f>IF(C2980="","",IF(ISERROR(AVERAGE(ESITI_QUESTIONARI!N2980:T2980,ESITI_QUESTIONARI!V2980:X2980,ESITI_QUESTIONARI!Z2980:AD2980,ESITI_QUESTIONARI!AF2980:AH2980,ESITI_QUESTIONARI!AJ2980:AL2980,ESITI_QUESTIONARI!AN2980,ESITI_QUESTIONARI!AQ2980)),"NON RISPONDE",AVERAGE(ESITI_QUESTIONARI!N2980:T2980,ESITI_QUESTIONARI!V2980:X2980,ESITI_QUESTIONARI!Z2980:AD2980,ESITI_QUESTIONARI!AF2980:AH2980,ESITI_QUESTIONARI!AJ2980:AL2980,ESITI_QUESTIONARI!AN2980,ESITI_QUESTIONARI!AQ2980)))</f>
        <v/>
      </c>
    </row>
    <row r="2981" spans="1:8">
      <c r="A2981" t="str">
        <f>IF(ESITI_QUESTIONARI!A2981="","",TRIM(ESITI_QUESTIONARI!A2981))</f>
        <v/>
      </c>
      <c r="B2981" t="str">
        <f t="shared" si="47"/>
        <v/>
      </c>
      <c r="C2981" t="str">
        <f>IF(ESITI_QUESTIONARI!C2981="","",TRIM(ESITI_QUESTIONARI!C2981))</f>
        <v/>
      </c>
      <c r="D2981" t="str">
        <f>IFERROR(UPPER(TRIM(ESITI_QUESTIONARI!U2981)),"")</f>
        <v/>
      </c>
      <c r="E2981" t="str">
        <f>IFERROR(UPPER(TRIM(ESITI_QUESTIONARI!Y2981)),"")</f>
        <v/>
      </c>
      <c r="F2981" t="str">
        <f>IFERROR(UPPER(TRIM(ESITI_QUESTIONARI!AE2981)),"")</f>
        <v/>
      </c>
      <c r="G2981" t="str">
        <f>IFERROR(UPPER(TRIM(ESITI_QUESTIONARI!AI2981)),"")</f>
        <v/>
      </c>
      <c r="H2981" s="8" t="str">
        <f>IF(C2981="","",IF(ISERROR(AVERAGE(ESITI_QUESTIONARI!N2981:T2981,ESITI_QUESTIONARI!V2981:X2981,ESITI_QUESTIONARI!Z2981:AD2981,ESITI_QUESTIONARI!AF2981:AH2981,ESITI_QUESTIONARI!AJ2981:AL2981,ESITI_QUESTIONARI!AN2981,ESITI_QUESTIONARI!AQ2981)),"NON RISPONDE",AVERAGE(ESITI_QUESTIONARI!N2981:T2981,ESITI_QUESTIONARI!V2981:X2981,ESITI_QUESTIONARI!Z2981:AD2981,ESITI_QUESTIONARI!AF2981:AH2981,ESITI_QUESTIONARI!AJ2981:AL2981,ESITI_QUESTIONARI!AN2981,ESITI_QUESTIONARI!AQ2981)))</f>
        <v/>
      </c>
    </row>
    <row r="2982" spans="1:8">
      <c r="A2982" t="str">
        <f>IF(ESITI_QUESTIONARI!A2982="","",TRIM(ESITI_QUESTIONARI!A2982))</f>
        <v/>
      </c>
      <c r="B2982" t="str">
        <f t="shared" si="47"/>
        <v/>
      </c>
      <c r="C2982" t="str">
        <f>IF(ESITI_QUESTIONARI!C2982="","",TRIM(ESITI_QUESTIONARI!C2982))</f>
        <v/>
      </c>
      <c r="D2982" t="str">
        <f>IFERROR(UPPER(TRIM(ESITI_QUESTIONARI!U2982)),"")</f>
        <v/>
      </c>
      <c r="E2982" t="str">
        <f>IFERROR(UPPER(TRIM(ESITI_QUESTIONARI!Y2982)),"")</f>
        <v/>
      </c>
      <c r="F2982" t="str">
        <f>IFERROR(UPPER(TRIM(ESITI_QUESTIONARI!AE2982)),"")</f>
        <v/>
      </c>
      <c r="G2982" t="str">
        <f>IFERROR(UPPER(TRIM(ESITI_QUESTIONARI!AI2982)),"")</f>
        <v/>
      </c>
      <c r="H2982" s="8" t="str">
        <f>IF(C2982="","",IF(ISERROR(AVERAGE(ESITI_QUESTIONARI!N2982:T2982,ESITI_QUESTIONARI!V2982:X2982,ESITI_QUESTIONARI!Z2982:AD2982,ESITI_QUESTIONARI!AF2982:AH2982,ESITI_QUESTIONARI!AJ2982:AL2982,ESITI_QUESTIONARI!AN2982,ESITI_QUESTIONARI!AQ2982)),"NON RISPONDE",AVERAGE(ESITI_QUESTIONARI!N2982:T2982,ESITI_QUESTIONARI!V2982:X2982,ESITI_QUESTIONARI!Z2982:AD2982,ESITI_QUESTIONARI!AF2982:AH2982,ESITI_QUESTIONARI!AJ2982:AL2982,ESITI_QUESTIONARI!AN2982,ESITI_QUESTIONARI!AQ2982)))</f>
        <v/>
      </c>
    </row>
    <row r="2983" spans="1:8">
      <c r="A2983" t="str">
        <f>IF(ESITI_QUESTIONARI!A2983="","",TRIM(ESITI_QUESTIONARI!A2983))</f>
        <v/>
      </c>
      <c r="B2983" t="str">
        <f t="shared" si="47"/>
        <v/>
      </c>
      <c r="C2983" t="str">
        <f>IF(ESITI_QUESTIONARI!C2983="","",TRIM(ESITI_QUESTIONARI!C2983))</f>
        <v/>
      </c>
      <c r="D2983" t="str">
        <f>IFERROR(UPPER(TRIM(ESITI_QUESTIONARI!U2983)),"")</f>
        <v/>
      </c>
      <c r="E2983" t="str">
        <f>IFERROR(UPPER(TRIM(ESITI_QUESTIONARI!Y2983)),"")</f>
        <v/>
      </c>
      <c r="F2983" t="str">
        <f>IFERROR(UPPER(TRIM(ESITI_QUESTIONARI!AE2983)),"")</f>
        <v/>
      </c>
      <c r="G2983" t="str">
        <f>IFERROR(UPPER(TRIM(ESITI_QUESTIONARI!AI2983)),"")</f>
        <v/>
      </c>
      <c r="H2983" s="8" t="str">
        <f>IF(C2983="","",IF(ISERROR(AVERAGE(ESITI_QUESTIONARI!N2983:T2983,ESITI_QUESTIONARI!V2983:X2983,ESITI_QUESTIONARI!Z2983:AD2983,ESITI_QUESTIONARI!AF2983:AH2983,ESITI_QUESTIONARI!AJ2983:AL2983,ESITI_QUESTIONARI!AN2983,ESITI_QUESTIONARI!AQ2983)),"NON RISPONDE",AVERAGE(ESITI_QUESTIONARI!N2983:T2983,ESITI_QUESTIONARI!V2983:X2983,ESITI_QUESTIONARI!Z2983:AD2983,ESITI_QUESTIONARI!AF2983:AH2983,ESITI_QUESTIONARI!AJ2983:AL2983,ESITI_QUESTIONARI!AN2983,ESITI_QUESTIONARI!AQ2983)))</f>
        <v/>
      </c>
    </row>
    <row r="2984" spans="1:8">
      <c r="A2984" t="str">
        <f>IF(ESITI_QUESTIONARI!A2984="","",TRIM(ESITI_QUESTIONARI!A2984))</f>
        <v/>
      </c>
      <c r="B2984" t="str">
        <f t="shared" si="47"/>
        <v/>
      </c>
      <c r="C2984" t="str">
        <f>IF(ESITI_QUESTIONARI!C2984="","",TRIM(ESITI_QUESTIONARI!C2984))</f>
        <v/>
      </c>
      <c r="D2984" t="str">
        <f>IFERROR(UPPER(TRIM(ESITI_QUESTIONARI!U2984)),"")</f>
        <v/>
      </c>
      <c r="E2984" t="str">
        <f>IFERROR(UPPER(TRIM(ESITI_QUESTIONARI!Y2984)),"")</f>
        <v/>
      </c>
      <c r="F2984" t="str">
        <f>IFERROR(UPPER(TRIM(ESITI_QUESTIONARI!AE2984)),"")</f>
        <v/>
      </c>
      <c r="G2984" t="str">
        <f>IFERROR(UPPER(TRIM(ESITI_QUESTIONARI!AI2984)),"")</f>
        <v/>
      </c>
      <c r="H2984" s="8" t="str">
        <f>IF(C2984="","",IF(ISERROR(AVERAGE(ESITI_QUESTIONARI!N2984:T2984,ESITI_QUESTIONARI!V2984:X2984,ESITI_QUESTIONARI!Z2984:AD2984,ESITI_QUESTIONARI!AF2984:AH2984,ESITI_QUESTIONARI!AJ2984:AL2984,ESITI_QUESTIONARI!AN2984,ESITI_QUESTIONARI!AQ2984)),"NON RISPONDE",AVERAGE(ESITI_QUESTIONARI!N2984:T2984,ESITI_QUESTIONARI!V2984:X2984,ESITI_QUESTIONARI!Z2984:AD2984,ESITI_QUESTIONARI!AF2984:AH2984,ESITI_QUESTIONARI!AJ2984:AL2984,ESITI_QUESTIONARI!AN2984,ESITI_QUESTIONARI!AQ2984)))</f>
        <v/>
      </c>
    </row>
    <row r="2985" spans="1:8">
      <c r="A2985" t="str">
        <f>IF(ESITI_QUESTIONARI!A2985="","",TRIM(ESITI_QUESTIONARI!A2985))</f>
        <v/>
      </c>
      <c r="B2985" t="str">
        <f t="shared" si="47"/>
        <v/>
      </c>
      <c r="C2985" t="str">
        <f>IF(ESITI_QUESTIONARI!C2985="","",TRIM(ESITI_QUESTIONARI!C2985))</f>
        <v/>
      </c>
      <c r="D2985" t="str">
        <f>IFERROR(UPPER(TRIM(ESITI_QUESTIONARI!U2985)),"")</f>
        <v/>
      </c>
      <c r="E2985" t="str">
        <f>IFERROR(UPPER(TRIM(ESITI_QUESTIONARI!Y2985)),"")</f>
        <v/>
      </c>
      <c r="F2985" t="str">
        <f>IFERROR(UPPER(TRIM(ESITI_QUESTIONARI!AE2985)),"")</f>
        <v/>
      </c>
      <c r="G2985" t="str">
        <f>IFERROR(UPPER(TRIM(ESITI_QUESTIONARI!AI2985)),"")</f>
        <v/>
      </c>
      <c r="H2985" s="8" t="str">
        <f>IF(C2985="","",IF(ISERROR(AVERAGE(ESITI_QUESTIONARI!N2985:T2985,ESITI_QUESTIONARI!V2985:X2985,ESITI_QUESTIONARI!Z2985:AD2985,ESITI_QUESTIONARI!AF2985:AH2985,ESITI_QUESTIONARI!AJ2985:AL2985,ESITI_QUESTIONARI!AN2985,ESITI_QUESTIONARI!AQ2985)),"NON RISPONDE",AVERAGE(ESITI_QUESTIONARI!N2985:T2985,ESITI_QUESTIONARI!V2985:X2985,ESITI_QUESTIONARI!Z2985:AD2985,ESITI_QUESTIONARI!AF2985:AH2985,ESITI_QUESTIONARI!AJ2985:AL2985,ESITI_QUESTIONARI!AN2985,ESITI_QUESTIONARI!AQ2985)))</f>
        <v/>
      </c>
    </row>
    <row r="2986" spans="1:8">
      <c r="A2986" t="str">
        <f>IF(ESITI_QUESTIONARI!A2986="","",TRIM(ESITI_QUESTIONARI!A2986))</f>
        <v/>
      </c>
      <c r="B2986" t="str">
        <f t="shared" si="47"/>
        <v/>
      </c>
      <c r="C2986" t="str">
        <f>IF(ESITI_QUESTIONARI!C2986="","",TRIM(ESITI_QUESTIONARI!C2986))</f>
        <v/>
      </c>
      <c r="D2986" t="str">
        <f>IFERROR(UPPER(TRIM(ESITI_QUESTIONARI!U2986)),"")</f>
        <v/>
      </c>
      <c r="E2986" t="str">
        <f>IFERROR(UPPER(TRIM(ESITI_QUESTIONARI!Y2986)),"")</f>
        <v/>
      </c>
      <c r="F2986" t="str">
        <f>IFERROR(UPPER(TRIM(ESITI_QUESTIONARI!AE2986)),"")</f>
        <v/>
      </c>
      <c r="G2986" t="str">
        <f>IFERROR(UPPER(TRIM(ESITI_QUESTIONARI!AI2986)),"")</f>
        <v/>
      </c>
      <c r="H2986" s="8" t="str">
        <f>IF(C2986="","",IF(ISERROR(AVERAGE(ESITI_QUESTIONARI!N2986:T2986,ESITI_QUESTIONARI!V2986:X2986,ESITI_QUESTIONARI!Z2986:AD2986,ESITI_QUESTIONARI!AF2986:AH2986,ESITI_QUESTIONARI!AJ2986:AL2986,ESITI_QUESTIONARI!AN2986,ESITI_QUESTIONARI!AQ2986)),"NON RISPONDE",AVERAGE(ESITI_QUESTIONARI!N2986:T2986,ESITI_QUESTIONARI!V2986:X2986,ESITI_QUESTIONARI!Z2986:AD2986,ESITI_QUESTIONARI!AF2986:AH2986,ESITI_QUESTIONARI!AJ2986:AL2986,ESITI_QUESTIONARI!AN2986,ESITI_QUESTIONARI!AQ2986)))</f>
        <v/>
      </c>
    </row>
    <row r="2987" spans="1:8">
      <c r="A2987" t="str">
        <f>IF(ESITI_QUESTIONARI!A2987="","",TRIM(ESITI_QUESTIONARI!A2987))</f>
        <v/>
      </c>
      <c r="B2987" t="str">
        <f t="shared" si="47"/>
        <v/>
      </c>
      <c r="C2987" t="str">
        <f>IF(ESITI_QUESTIONARI!C2987="","",TRIM(ESITI_QUESTIONARI!C2987))</f>
        <v/>
      </c>
      <c r="D2987" t="str">
        <f>IFERROR(UPPER(TRIM(ESITI_QUESTIONARI!U2987)),"")</f>
        <v/>
      </c>
      <c r="E2987" t="str">
        <f>IFERROR(UPPER(TRIM(ESITI_QUESTIONARI!Y2987)),"")</f>
        <v/>
      </c>
      <c r="F2987" t="str">
        <f>IFERROR(UPPER(TRIM(ESITI_QUESTIONARI!AE2987)),"")</f>
        <v/>
      </c>
      <c r="G2987" t="str">
        <f>IFERROR(UPPER(TRIM(ESITI_QUESTIONARI!AI2987)),"")</f>
        <v/>
      </c>
      <c r="H2987" s="8" t="str">
        <f>IF(C2987="","",IF(ISERROR(AVERAGE(ESITI_QUESTIONARI!N2987:T2987,ESITI_QUESTIONARI!V2987:X2987,ESITI_QUESTIONARI!Z2987:AD2987,ESITI_QUESTIONARI!AF2987:AH2987,ESITI_QUESTIONARI!AJ2987:AL2987,ESITI_QUESTIONARI!AN2987,ESITI_QUESTIONARI!AQ2987)),"NON RISPONDE",AVERAGE(ESITI_QUESTIONARI!N2987:T2987,ESITI_QUESTIONARI!V2987:X2987,ESITI_QUESTIONARI!Z2987:AD2987,ESITI_QUESTIONARI!AF2987:AH2987,ESITI_QUESTIONARI!AJ2987:AL2987,ESITI_QUESTIONARI!AN2987,ESITI_QUESTIONARI!AQ2987)))</f>
        <v/>
      </c>
    </row>
    <row r="2988" spans="1:8">
      <c r="A2988" t="str">
        <f>IF(ESITI_QUESTIONARI!A2988="","",TRIM(ESITI_QUESTIONARI!A2988))</f>
        <v/>
      </c>
      <c r="B2988" t="str">
        <f t="shared" si="47"/>
        <v/>
      </c>
      <c r="C2988" t="str">
        <f>IF(ESITI_QUESTIONARI!C2988="","",TRIM(ESITI_QUESTIONARI!C2988))</f>
        <v/>
      </c>
      <c r="D2988" t="str">
        <f>IFERROR(UPPER(TRIM(ESITI_QUESTIONARI!U2988)),"")</f>
        <v/>
      </c>
      <c r="E2988" t="str">
        <f>IFERROR(UPPER(TRIM(ESITI_QUESTIONARI!Y2988)),"")</f>
        <v/>
      </c>
      <c r="F2988" t="str">
        <f>IFERROR(UPPER(TRIM(ESITI_QUESTIONARI!AE2988)),"")</f>
        <v/>
      </c>
      <c r="G2988" t="str">
        <f>IFERROR(UPPER(TRIM(ESITI_QUESTIONARI!AI2988)),"")</f>
        <v/>
      </c>
      <c r="H2988" s="8" t="str">
        <f>IF(C2988="","",IF(ISERROR(AVERAGE(ESITI_QUESTIONARI!N2988:T2988,ESITI_QUESTIONARI!V2988:X2988,ESITI_QUESTIONARI!Z2988:AD2988,ESITI_QUESTIONARI!AF2988:AH2988,ESITI_QUESTIONARI!AJ2988:AL2988,ESITI_QUESTIONARI!AN2988,ESITI_QUESTIONARI!AQ2988)),"NON RISPONDE",AVERAGE(ESITI_QUESTIONARI!N2988:T2988,ESITI_QUESTIONARI!V2988:X2988,ESITI_QUESTIONARI!Z2988:AD2988,ESITI_QUESTIONARI!AF2988:AH2988,ESITI_QUESTIONARI!AJ2988:AL2988,ESITI_QUESTIONARI!AN2988,ESITI_QUESTIONARI!AQ2988)))</f>
        <v/>
      </c>
    </row>
    <row r="2989" spans="1:8">
      <c r="A2989" t="str">
        <f>IF(ESITI_QUESTIONARI!A2989="","",TRIM(ESITI_QUESTIONARI!A2989))</f>
        <v/>
      </c>
      <c r="B2989" t="str">
        <f t="shared" si="47"/>
        <v/>
      </c>
      <c r="C2989" t="str">
        <f>IF(ESITI_QUESTIONARI!C2989="","",TRIM(ESITI_QUESTIONARI!C2989))</f>
        <v/>
      </c>
      <c r="D2989" t="str">
        <f>IFERROR(UPPER(TRIM(ESITI_QUESTIONARI!U2989)),"")</f>
        <v/>
      </c>
      <c r="E2989" t="str">
        <f>IFERROR(UPPER(TRIM(ESITI_QUESTIONARI!Y2989)),"")</f>
        <v/>
      </c>
      <c r="F2989" t="str">
        <f>IFERROR(UPPER(TRIM(ESITI_QUESTIONARI!AE2989)),"")</f>
        <v/>
      </c>
      <c r="G2989" t="str">
        <f>IFERROR(UPPER(TRIM(ESITI_QUESTIONARI!AI2989)),"")</f>
        <v/>
      </c>
      <c r="H2989" s="8" t="str">
        <f>IF(C2989="","",IF(ISERROR(AVERAGE(ESITI_QUESTIONARI!N2989:T2989,ESITI_QUESTIONARI!V2989:X2989,ESITI_QUESTIONARI!Z2989:AD2989,ESITI_QUESTIONARI!AF2989:AH2989,ESITI_QUESTIONARI!AJ2989:AL2989,ESITI_QUESTIONARI!AN2989,ESITI_QUESTIONARI!AQ2989)),"NON RISPONDE",AVERAGE(ESITI_QUESTIONARI!N2989:T2989,ESITI_QUESTIONARI!V2989:X2989,ESITI_QUESTIONARI!Z2989:AD2989,ESITI_QUESTIONARI!AF2989:AH2989,ESITI_QUESTIONARI!AJ2989:AL2989,ESITI_QUESTIONARI!AN2989,ESITI_QUESTIONARI!AQ2989)))</f>
        <v/>
      </c>
    </row>
    <row r="2990" spans="1:8">
      <c r="A2990" t="str">
        <f>IF(ESITI_QUESTIONARI!A2990="","",TRIM(ESITI_QUESTIONARI!A2990))</f>
        <v/>
      </c>
      <c r="B2990" t="str">
        <f t="shared" si="47"/>
        <v/>
      </c>
      <c r="C2990" t="str">
        <f>IF(ESITI_QUESTIONARI!C2990="","",TRIM(ESITI_QUESTIONARI!C2990))</f>
        <v/>
      </c>
      <c r="D2990" t="str">
        <f>IFERROR(UPPER(TRIM(ESITI_QUESTIONARI!U2990)),"")</f>
        <v/>
      </c>
      <c r="E2990" t="str">
        <f>IFERROR(UPPER(TRIM(ESITI_QUESTIONARI!Y2990)),"")</f>
        <v/>
      </c>
      <c r="F2990" t="str">
        <f>IFERROR(UPPER(TRIM(ESITI_QUESTIONARI!AE2990)),"")</f>
        <v/>
      </c>
      <c r="G2990" t="str">
        <f>IFERROR(UPPER(TRIM(ESITI_QUESTIONARI!AI2990)),"")</f>
        <v/>
      </c>
      <c r="H2990" s="8" t="str">
        <f>IF(C2990="","",IF(ISERROR(AVERAGE(ESITI_QUESTIONARI!N2990:T2990,ESITI_QUESTIONARI!V2990:X2990,ESITI_QUESTIONARI!Z2990:AD2990,ESITI_QUESTIONARI!AF2990:AH2990,ESITI_QUESTIONARI!AJ2990:AL2990,ESITI_QUESTIONARI!AN2990,ESITI_QUESTIONARI!AQ2990)),"NON RISPONDE",AVERAGE(ESITI_QUESTIONARI!N2990:T2990,ESITI_QUESTIONARI!V2990:X2990,ESITI_QUESTIONARI!Z2990:AD2990,ESITI_QUESTIONARI!AF2990:AH2990,ESITI_QUESTIONARI!AJ2990:AL2990,ESITI_QUESTIONARI!AN2990,ESITI_QUESTIONARI!AQ2990)))</f>
        <v/>
      </c>
    </row>
    <row r="2991" spans="1:8">
      <c r="A2991" t="str">
        <f>IF(ESITI_QUESTIONARI!A2991="","",TRIM(ESITI_QUESTIONARI!A2991))</f>
        <v/>
      </c>
      <c r="B2991" t="str">
        <f t="shared" si="47"/>
        <v/>
      </c>
      <c r="C2991" t="str">
        <f>IF(ESITI_QUESTIONARI!C2991="","",TRIM(ESITI_QUESTIONARI!C2991))</f>
        <v/>
      </c>
      <c r="D2991" t="str">
        <f>IFERROR(UPPER(TRIM(ESITI_QUESTIONARI!U2991)),"")</f>
        <v/>
      </c>
      <c r="E2991" t="str">
        <f>IFERROR(UPPER(TRIM(ESITI_QUESTIONARI!Y2991)),"")</f>
        <v/>
      </c>
      <c r="F2991" t="str">
        <f>IFERROR(UPPER(TRIM(ESITI_QUESTIONARI!AE2991)),"")</f>
        <v/>
      </c>
      <c r="G2991" t="str">
        <f>IFERROR(UPPER(TRIM(ESITI_QUESTIONARI!AI2991)),"")</f>
        <v/>
      </c>
      <c r="H2991" s="8" t="str">
        <f>IF(C2991="","",IF(ISERROR(AVERAGE(ESITI_QUESTIONARI!N2991:T2991,ESITI_QUESTIONARI!V2991:X2991,ESITI_QUESTIONARI!Z2991:AD2991,ESITI_QUESTIONARI!AF2991:AH2991,ESITI_QUESTIONARI!AJ2991:AL2991,ESITI_QUESTIONARI!AN2991,ESITI_QUESTIONARI!AQ2991)),"NON RISPONDE",AVERAGE(ESITI_QUESTIONARI!N2991:T2991,ESITI_QUESTIONARI!V2991:X2991,ESITI_QUESTIONARI!Z2991:AD2991,ESITI_QUESTIONARI!AF2991:AH2991,ESITI_QUESTIONARI!AJ2991:AL2991,ESITI_QUESTIONARI!AN2991,ESITI_QUESTIONARI!AQ2991)))</f>
        <v/>
      </c>
    </row>
    <row r="2992" spans="1:8">
      <c r="A2992" t="str">
        <f>IF(ESITI_QUESTIONARI!A2992="","",TRIM(ESITI_QUESTIONARI!A2992))</f>
        <v/>
      </c>
      <c r="B2992" t="str">
        <f t="shared" si="47"/>
        <v/>
      </c>
      <c r="C2992" t="str">
        <f>IF(ESITI_QUESTIONARI!C2992="","",TRIM(ESITI_QUESTIONARI!C2992))</f>
        <v/>
      </c>
      <c r="D2992" t="str">
        <f>IFERROR(UPPER(TRIM(ESITI_QUESTIONARI!U2992)),"")</f>
        <v/>
      </c>
      <c r="E2992" t="str">
        <f>IFERROR(UPPER(TRIM(ESITI_QUESTIONARI!Y2992)),"")</f>
        <v/>
      </c>
      <c r="F2992" t="str">
        <f>IFERROR(UPPER(TRIM(ESITI_QUESTIONARI!AE2992)),"")</f>
        <v/>
      </c>
      <c r="G2992" t="str">
        <f>IFERROR(UPPER(TRIM(ESITI_QUESTIONARI!AI2992)),"")</f>
        <v/>
      </c>
      <c r="H2992" s="8" t="str">
        <f>IF(C2992="","",IF(ISERROR(AVERAGE(ESITI_QUESTIONARI!N2992:T2992,ESITI_QUESTIONARI!V2992:X2992,ESITI_QUESTIONARI!Z2992:AD2992,ESITI_QUESTIONARI!AF2992:AH2992,ESITI_QUESTIONARI!AJ2992:AL2992,ESITI_QUESTIONARI!AN2992,ESITI_QUESTIONARI!AQ2992)),"NON RISPONDE",AVERAGE(ESITI_QUESTIONARI!N2992:T2992,ESITI_QUESTIONARI!V2992:X2992,ESITI_QUESTIONARI!Z2992:AD2992,ESITI_QUESTIONARI!AF2992:AH2992,ESITI_QUESTIONARI!AJ2992:AL2992,ESITI_QUESTIONARI!AN2992,ESITI_QUESTIONARI!AQ2992)))</f>
        <v/>
      </c>
    </row>
    <row r="2993" spans="1:8">
      <c r="A2993" t="str">
        <f>IF(ESITI_QUESTIONARI!A2993="","",TRIM(ESITI_QUESTIONARI!A2993))</f>
        <v/>
      </c>
      <c r="B2993" t="str">
        <f t="shared" si="47"/>
        <v/>
      </c>
      <c r="C2993" t="str">
        <f>IF(ESITI_QUESTIONARI!C2993="","",TRIM(ESITI_QUESTIONARI!C2993))</f>
        <v/>
      </c>
      <c r="D2993" t="str">
        <f>IFERROR(UPPER(TRIM(ESITI_QUESTIONARI!U2993)),"")</f>
        <v/>
      </c>
      <c r="E2993" t="str">
        <f>IFERROR(UPPER(TRIM(ESITI_QUESTIONARI!Y2993)),"")</f>
        <v/>
      </c>
      <c r="F2993" t="str">
        <f>IFERROR(UPPER(TRIM(ESITI_QUESTIONARI!AE2993)),"")</f>
        <v/>
      </c>
      <c r="G2993" t="str">
        <f>IFERROR(UPPER(TRIM(ESITI_QUESTIONARI!AI2993)),"")</f>
        <v/>
      </c>
      <c r="H2993" s="8" t="str">
        <f>IF(C2993="","",IF(ISERROR(AVERAGE(ESITI_QUESTIONARI!N2993:T2993,ESITI_QUESTIONARI!V2993:X2993,ESITI_QUESTIONARI!Z2993:AD2993,ESITI_QUESTIONARI!AF2993:AH2993,ESITI_QUESTIONARI!AJ2993:AL2993,ESITI_QUESTIONARI!AN2993,ESITI_QUESTIONARI!AQ2993)),"NON RISPONDE",AVERAGE(ESITI_QUESTIONARI!N2993:T2993,ESITI_QUESTIONARI!V2993:X2993,ESITI_QUESTIONARI!Z2993:AD2993,ESITI_QUESTIONARI!AF2993:AH2993,ESITI_QUESTIONARI!AJ2993:AL2993,ESITI_QUESTIONARI!AN2993,ESITI_QUESTIONARI!AQ2993)))</f>
        <v/>
      </c>
    </row>
    <row r="2994" spans="1:8">
      <c r="A2994" t="str">
        <f>IF(ESITI_QUESTIONARI!A2994="","",TRIM(ESITI_QUESTIONARI!A2994))</f>
        <v/>
      </c>
      <c r="B2994" t="str">
        <f t="shared" si="47"/>
        <v/>
      </c>
      <c r="C2994" t="str">
        <f>IF(ESITI_QUESTIONARI!C2994="","",TRIM(ESITI_QUESTIONARI!C2994))</f>
        <v/>
      </c>
      <c r="D2994" t="str">
        <f>IFERROR(UPPER(TRIM(ESITI_QUESTIONARI!U2994)),"")</f>
        <v/>
      </c>
      <c r="E2994" t="str">
        <f>IFERROR(UPPER(TRIM(ESITI_QUESTIONARI!Y2994)),"")</f>
        <v/>
      </c>
      <c r="F2994" t="str">
        <f>IFERROR(UPPER(TRIM(ESITI_QUESTIONARI!AE2994)),"")</f>
        <v/>
      </c>
      <c r="G2994" t="str">
        <f>IFERROR(UPPER(TRIM(ESITI_QUESTIONARI!AI2994)),"")</f>
        <v/>
      </c>
      <c r="H2994" s="8" t="str">
        <f>IF(C2994="","",IF(ISERROR(AVERAGE(ESITI_QUESTIONARI!N2994:T2994,ESITI_QUESTIONARI!V2994:X2994,ESITI_QUESTIONARI!Z2994:AD2994,ESITI_QUESTIONARI!AF2994:AH2994,ESITI_QUESTIONARI!AJ2994:AL2994,ESITI_QUESTIONARI!AN2994,ESITI_QUESTIONARI!AQ2994)),"NON RISPONDE",AVERAGE(ESITI_QUESTIONARI!N2994:T2994,ESITI_QUESTIONARI!V2994:X2994,ESITI_QUESTIONARI!Z2994:AD2994,ESITI_QUESTIONARI!AF2994:AH2994,ESITI_QUESTIONARI!AJ2994:AL2994,ESITI_QUESTIONARI!AN2994,ESITI_QUESTIONARI!AQ2994)))</f>
        <v/>
      </c>
    </row>
    <row r="2995" spans="1:8">
      <c r="A2995" t="str">
        <f>IF(ESITI_QUESTIONARI!A2995="","",TRIM(ESITI_QUESTIONARI!A2995))</f>
        <v/>
      </c>
      <c r="B2995" t="str">
        <f t="shared" si="47"/>
        <v/>
      </c>
      <c r="C2995" t="str">
        <f>IF(ESITI_QUESTIONARI!C2995="","",TRIM(ESITI_QUESTIONARI!C2995))</f>
        <v/>
      </c>
      <c r="D2995" t="str">
        <f>IFERROR(UPPER(TRIM(ESITI_QUESTIONARI!U2995)),"")</f>
        <v/>
      </c>
      <c r="E2995" t="str">
        <f>IFERROR(UPPER(TRIM(ESITI_QUESTIONARI!Y2995)),"")</f>
        <v/>
      </c>
      <c r="F2995" t="str">
        <f>IFERROR(UPPER(TRIM(ESITI_QUESTIONARI!AE2995)),"")</f>
        <v/>
      </c>
      <c r="G2995" t="str">
        <f>IFERROR(UPPER(TRIM(ESITI_QUESTIONARI!AI2995)),"")</f>
        <v/>
      </c>
      <c r="H2995" s="8" t="str">
        <f>IF(C2995="","",IF(ISERROR(AVERAGE(ESITI_QUESTIONARI!N2995:T2995,ESITI_QUESTIONARI!V2995:X2995,ESITI_QUESTIONARI!Z2995:AD2995,ESITI_QUESTIONARI!AF2995:AH2995,ESITI_QUESTIONARI!AJ2995:AL2995,ESITI_QUESTIONARI!AN2995,ESITI_QUESTIONARI!AQ2995)),"NON RISPONDE",AVERAGE(ESITI_QUESTIONARI!N2995:T2995,ESITI_QUESTIONARI!V2995:X2995,ESITI_QUESTIONARI!Z2995:AD2995,ESITI_QUESTIONARI!AF2995:AH2995,ESITI_QUESTIONARI!AJ2995:AL2995,ESITI_QUESTIONARI!AN2995,ESITI_QUESTIONARI!AQ2995)))</f>
        <v/>
      </c>
    </row>
    <row r="2996" spans="1:8">
      <c r="A2996" t="str">
        <f>IF(ESITI_QUESTIONARI!A2996="","",TRIM(ESITI_QUESTIONARI!A2996))</f>
        <v/>
      </c>
      <c r="B2996" t="str">
        <f t="shared" si="47"/>
        <v/>
      </c>
      <c r="C2996" t="str">
        <f>IF(ESITI_QUESTIONARI!C2996="","",TRIM(ESITI_QUESTIONARI!C2996))</f>
        <v/>
      </c>
      <c r="D2996" t="str">
        <f>IFERROR(UPPER(TRIM(ESITI_QUESTIONARI!U2996)),"")</f>
        <v/>
      </c>
      <c r="E2996" t="str">
        <f>IFERROR(UPPER(TRIM(ESITI_QUESTIONARI!Y2996)),"")</f>
        <v/>
      </c>
      <c r="F2996" t="str">
        <f>IFERROR(UPPER(TRIM(ESITI_QUESTIONARI!AE2996)),"")</f>
        <v/>
      </c>
      <c r="G2996" t="str">
        <f>IFERROR(UPPER(TRIM(ESITI_QUESTIONARI!AI2996)),"")</f>
        <v/>
      </c>
      <c r="H2996" s="8" t="str">
        <f>IF(C2996="","",IF(ISERROR(AVERAGE(ESITI_QUESTIONARI!N2996:T2996,ESITI_QUESTIONARI!V2996:X2996,ESITI_QUESTIONARI!Z2996:AD2996,ESITI_QUESTIONARI!AF2996:AH2996,ESITI_QUESTIONARI!AJ2996:AL2996,ESITI_QUESTIONARI!AN2996,ESITI_QUESTIONARI!AQ2996)),"NON RISPONDE",AVERAGE(ESITI_QUESTIONARI!N2996:T2996,ESITI_QUESTIONARI!V2996:X2996,ESITI_QUESTIONARI!Z2996:AD2996,ESITI_QUESTIONARI!AF2996:AH2996,ESITI_QUESTIONARI!AJ2996:AL2996,ESITI_QUESTIONARI!AN2996,ESITI_QUESTIONARI!AQ2996)))</f>
        <v/>
      </c>
    </row>
    <row r="2997" spans="1:8">
      <c r="A2997" t="str">
        <f>IF(ESITI_QUESTIONARI!A2997="","",TRIM(ESITI_QUESTIONARI!A2997))</f>
        <v/>
      </c>
      <c r="B2997" t="str">
        <f t="shared" si="47"/>
        <v/>
      </c>
      <c r="C2997" t="str">
        <f>IF(ESITI_QUESTIONARI!C2997="","",TRIM(ESITI_QUESTIONARI!C2997))</f>
        <v/>
      </c>
      <c r="D2997" t="str">
        <f>IFERROR(UPPER(TRIM(ESITI_QUESTIONARI!U2997)),"")</f>
        <v/>
      </c>
      <c r="E2997" t="str">
        <f>IFERROR(UPPER(TRIM(ESITI_QUESTIONARI!Y2997)),"")</f>
        <v/>
      </c>
      <c r="F2997" t="str">
        <f>IFERROR(UPPER(TRIM(ESITI_QUESTIONARI!AE2997)),"")</f>
        <v/>
      </c>
      <c r="G2997" t="str">
        <f>IFERROR(UPPER(TRIM(ESITI_QUESTIONARI!AI2997)),"")</f>
        <v/>
      </c>
      <c r="H2997" s="8" t="str">
        <f>IF(C2997="","",IF(ISERROR(AVERAGE(ESITI_QUESTIONARI!N2997:T2997,ESITI_QUESTIONARI!V2997:X2997,ESITI_QUESTIONARI!Z2997:AD2997,ESITI_QUESTIONARI!AF2997:AH2997,ESITI_QUESTIONARI!AJ2997:AL2997,ESITI_QUESTIONARI!AN2997,ESITI_QUESTIONARI!AQ2997)),"NON RISPONDE",AVERAGE(ESITI_QUESTIONARI!N2997:T2997,ESITI_QUESTIONARI!V2997:X2997,ESITI_QUESTIONARI!Z2997:AD2997,ESITI_QUESTIONARI!AF2997:AH2997,ESITI_QUESTIONARI!AJ2997:AL2997,ESITI_QUESTIONARI!AN2997,ESITI_QUESTIONARI!AQ2997)))</f>
        <v/>
      </c>
    </row>
    <row r="2998" spans="1:8">
      <c r="A2998" t="str">
        <f>IF(ESITI_QUESTIONARI!A2998="","",TRIM(ESITI_QUESTIONARI!A2998))</f>
        <v/>
      </c>
      <c r="B2998" t="str">
        <f t="shared" si="47"/>
        <v/>
      </c>
      <c r="C2998" t="str">
        <f>IF(ESITI_QUESTIONARI!C2998="","",TRIM(ESITI_QUESTIONARI!C2998))</f>
        <v/>
      </c>
      <c r="D2998" t="str">
        <f>IFERROR(UPPER(TRIM(ESITI_QUESTIONARI!U2998)),"")</f>
        <v/>
      </c>
      <c r="E2998" t="str">
        <f>IFERROR(UPPER(TRIM(ESITI_QUESTIONARI!Y2998)),"")</f>
        <v/>
      </c>
      <c r="F2998" t="str">
        <f>IFERROR(UPPER(TRIM(ESITI_QUESTIONARI!AE2998)),"")</f>
        <v/>
      </c>
      <c r="G2998" t="str">
        <f>IFERROR(UPPER(TRIM(ESITI_QUESTIONARI!AI2998)),"")</f>
        <v/>
      </c>
      <c r="H2998" s="8" t="str">
        <f>IF(C2998="","",IF(ISERROR(AVERAGE(ESITI_QUESTIONARI!N2998:T2998,ESITI_QUESTIONARI!V2998:X2998,ESITI_QUESTIONARI!Z2998:AD2998,ESITI_QUESTIONARI!AF2998:AH2998,ESITI_QUESTIONARI!AJ2998:AL2998,ESITI_QUESTIONARI!AN2998,ESITI_QUESTIONARI!AQ2998)),"NON RISPONDE",AVERAGE(ESITI_QUESTIONARI!N2998:T2998,ESITI_QUESTIONARI!V2998:X2998,ESITI_QUESTIONARI!Z2998:AD2998,ESITI_QUESTIONARI!AF2998:AH2998,ESITI_QUESTIONARI!AJ2998:AL2998,ESITI_QUESTIONARI!AN2998,ESITI_QUESTIONARI!AQ2998)))</f>
        <v/>
      </c>
    </row>
    <row r="2999" spans="1:8">
      <c r="A2999" t="str">
        <f>IF(ESITI_QUESTIONARI!A2999="","",TRIM(ESITI_QUESTIONARI!A2999))</f>
        <v/>
      </c>
      <c r="B2999" t="str">
        <f t="shared" si="47"/>
        <v/>
      </c>
      <c r="C2999" t="str">
        <f>IF(ESITI_QUESTIONARI!C2999="","",TRIM(ESITI_QUESTIONARI!C2999))</f>
        <v/>
      </c>
      <c r="D2999" t="str">
        <f>IFERROR(UPPER(TRIM(ESITI_QUESTIONARI!U2999)),"")</f>
        <v/>
      </c>
      <c r="E2999" t="str">
        <f>IFERROR(UPPER(TRIM(ESITI_QUESTIONARI!Y2999)),"")</f>
        <v/>
      </c>
      <c r="F2999" t="str">
        <f>IFERROR(UPPER(TRIM(ESITI_QUESTIONARI!AE2999)),"")</f>
        <v/>
      </c>
      <c r="G2999" t="str">
        <f>IFERROR(UPPER(TRIM(ESITI_QUESTIONARI!AI2999)),"")</f>
        <v/>
      </c>
      <c r="H2999" s="8" t="str">
        <f>IF(C2999="","",IF(ISERROR(AVERAGE(ESITI_QUESTIONARI!N2999:T2999,ESITI_QUESTIONARI!V2999:X2999,ESITI_QUESTIONARI!Z2999:AD2999,ESITI_QUESTIONARI!AF2999:AH2999,ESITI_QUESTIONARI!AJ2999:AL2999,ESITI_QUESTIONARI!AN2999,ESITI_QUESTIONARI!AQ2999)),"NON RISPONDE",AVERAGE(ESITI_QUESTIONARI!N2999:T2999,ESITI_QUESTIONARI!V2999:X2999,ESITI_QUESTIONARI!Z2999:AD2999,ESITI_QUESTIONARI!AF2999:AH2999,ESITI_QUESTIONARI!AJ2999:AL2999,ESITI_QUESTIONARI!AN2999,ESITI_QUESTIONARI!AQ2999)))</f>
        <v/>
      </c>
    </row>
    <row r="3000" spans="1:8">
      <c r="A3000" t="str">
        <f>IF(ESITI_QUESTIONARI!A3000="","",TRIM(ESITI_QUESTIONARI!A3000))</f>
        <v/>
      </c>
      <c r="B3000" t="str">
        <f t="shared" si="47"/>
        <v/>
      </c>
      <c r="C3000" t="str">
        <f>IF(ESITI_QUESTIONARI!C3000="","",TRIM(ESITI_QUESTIONARI!C3000))</f>
        <v/>
      </c>
      <c r="D3000" t="str">
        <f>IFERROR(UPPER(TRIM(ESITI_QUESTIONARI!U3000)),"")</f>
        <v/>
      </c>
      <c r="E3000" t="str">
        <f>IFERROR(UPPER(TRIM(ESITI_QUESTIONARI!Y3000)),"")</f>
        <v/>
      </c>
      <c r="F3000" t="str">
        <f>IFERROR(UPPER(TRIM(ESITI_QUESTIONARI!AE3000)),"")</f>
        <v/>
      </c>
      <c r="G3000" t="str">
        <f>IFERROR(UPPER(TRIM(ESITI_QUESTIONARI!AI3000)),"")</f>
        <v/>
      </c>
      <c r="H3000" s="8" t="str">
        <f>IF(C3000="","",IF(ISERROR(AVERAGE(ESITI_QUESTIONARI!N3000:T3000,ESITI_QUESTIONARI!V3000:X3000,ESITI_QUESTIONARI!Z3000:AD3000,ESITI_QUESTIONARI!AF3000:AH3000,ESITI_QUESTIONARI!AJ3000:AL3000,ESITI_QUESTIONARI!AN3000,ESITI_QUESTIONARI!AQ3000)),"NON RISPONDE",AVERAGE(ESITI_QUESTIONARI!N3000:T3000,ESITI_QUESTIONARI!V3000:X3000,ESITI_QUESTIONARI!Z3000:AD3000,ESITI_QUESTIONARI!AF3000:AH3000,ESITI_QUESTIONARI!AJ3000:AL3000,ESITI_QUESTIONARI!AN3000,ESITI_QUESTIONARI!AQ3000)))</f>
        <v/>
      </c>
    </row>
    <row r="3001" spans="1:8">
      <c r="A3001" t="str">
        <f>IF(ESITI_QUESTIONARI!A3001="","",TRIM(ESITI_QUESTIONARI!A3001))</f>
        <v/>
      </c>
      <c r="B3001" t="str">
        <f t="shared" si="47"/>
        <v/>
      </c>
      <c r="C3001" t="str">
        <f>IF(ESITI_QUESTIONARI!C3001="","",TRIM(ESITI_QUESTIONARI!C3001))</f>
        <v/>
      </c>
      <c r="D3001" t="str">
        <f>IFERROR(UPPER(TRIM(ESITI_QUESTIONARI!U3001)),"")</f>
        <v/>
      </c>
      <c r="E3001" t="str">
        <f>IFERROR(UPPER(TRIM(ESITI_QUESTIONARI!Y3001)),"")</f>
        <v/>
      </c>
      <c r="F3001" t="str">
        <f>IFERROR(UPPER(TRIM(ESITI_QUESTIONARI!AE3001)),"")</f>
        <v/>
      </c>
      <c r="G3001" t="str">
        <f>IFERROR(UPPER(TRIM(ESITI_QUESTIONARI!AI3001)),"")</f>
        <v/>
      </c>
      <c r="H3001" s="8" t="str">
        <f>IF(C3001="","",IF(ISERROR(AVERAGE(ESITI_QUESTIONARI!N3001:T3001,ESITI_QUESTIONARI!V3001:X3001,ESITI_QUESTIONARI!Z3001:AD3001,ESITI_QUESTIONARI!AF3001:AH3001,ESITI_QUESTIONARI!AJ3001:AL3001,ESITI_QUESTIONARI!AN3001,ESITI_QUESTIONARI!AQ3001)),"NON RISPONDE",AVERAGE(ESITI_QUESTIONARI!N3001:T3001,ESITI_QUESTIONARI!V3001:X3001,ESITI_QUESTIONARI!Z3001:AD3001,ESITI_QUESTIONARI!AF3001:AH3001,ESITI_QUESTIONARI!AJ3001:AL3001,ESITI_QUESTIONARI!AN3001,ESITI_QUESTIONARI!AQ3001)))</f>
        <v/>
      </c>
    </row>
    <row r="3002" spans="1:8">
      <c r="A3002" t="str">
        <f>IF(ESITI_QUESTIONARI!A3002="","",TRIM(ESITI_QUESTIONARI!A3002))</f>
        <v/>
      </c>
      <c r="B3002" t="str">
        <f t="shared" si="47"/>
        <v/>
      </c>
      <c r="C3002" t="str">
        <f>IF(ESITI_QUESTIONARI!C3002="","",TRIM(ESITI_QUESTIONARI!C3002))</f>
        <v/>
      </c>
      <c r="D3002" t="str">
        <f>IFERROR(UPPER(TRIM(ESITI_QUESTIONARI!U3002)),"")</f>
        <v/>
      </c>
      <c r="E3002" t="str">
        <f>IFERROR(UPPER(TRIM(ESITI_QUESTIONARI!Y3002)),"")</f>
        <v/>
      </c>
      <c r="F3002" t="str">
        <f>IFERROR(UPPER(TRIM(ESITI_QUESTIONARI!AE3002)),"")</f>
        <v/>
      </c>
      <c r="G3002" t="str">
        <f>IFERROR(UPPER(TRIM(ESITI_QUESTIONARI!AI3002)),"")</f>
        <v/>
      </c>
      <c r="H3002" s="8" t="str">
        <f>IF(C3002="","",IF(ISERROR(AVERAGE(ESITI_QUESTIONARI!N3002:T3002,ESITI_QUESTIONARI!V3002:X3002,ESITI_QUESTIONARI!Z3002:AD3002,ESITI_QUESTIONARI!AF3002:AH3002,ESITI_QUESTIONARI!AJ3002:AL3002,ESITI_QUESTIONARI!AN3002,ESITI_QUESTIONARI!AQ3002)),"NON RISPONDE",AVERAGE(ESITI_QUESTIONARI!N3002:T3002,ESITI_QUESTIONARI!V3002:X3002,ESITI_QUESTIONARI!Z3002:AD3002,ESITI_QUESTIONARI!AF3002:AH3002,ESITI_QUESTIONARI!AJ3002:AL3002,ESITI_QUESTIONARI!AN3002,ESITI_QUESTIONARI!AQ3002)))</f>
        <v/>
      </c>
    </row>
    <row r="3003" spans="1:8">
      <c r="A3003" t="str">
        <f>IF(ESITI_QUESTIONARI!A3003="","",TRIM(ESITI_QUESTIONARI!A3003))</f>
        <v/>
      </c>
      <c r="B3003" t="str">
        <f t="shared" si="47"/>
        <v/>
      </c>
      <c r="C3003" t="str">
        <f>IF(ESITI_QUESTIONARI!C3003="","",TRIM(ESITI_QUESTIONARI!C3003))</f>
        <v/>
      </c>
      <c r="D3003" t="str">
        <f>IFERROR(UPPER(TRIM(ESITI_QUESTIONARI!U3003)),"")</f>
        <v/>
      </c>
      <c r="E3003" t="str">
        <f>IFERROR(UPPER(TRIM(ESITI_QUESTIONARI!Y3003)),"")</f>
        <v/>
      </c>
      <c r="F3003" t="str">
        <f>IFERROR(UPPER(TRIM(ESITI_QUESTIONARI!AE3003)),"")</f>
        <v/>
      </c>
      <c r="G3003" t="str">
        <f>IFERROR(UPPER(TRIM(ESITI_QUESTIONARI!AI3003)),"")</f>
        <v/>
      </c>
      <c r="H3003" s="8" t="str">
        <f>IF(C3003="","",IF(ISERROR(AVERAGE(ESITI_QUESTIONARI!N3003:T3003,ESITI_QUESTIONARI!V3003:X3003,ESITI_QUESTIONARI!Z3003:AD3003,ESITI_QUESTIONARI!AF3003:AH3003,ESITI_QUESTIONARI!AJ3003:AL3003,ESITI_QUESTIONARI!AN3003,ESITI_QUESTIONARI!AQ3003)),"NON RISPONDE",AVERAGE(ESITI_QUESTIONARI!N3003:T3003,ESITI_QUESTIONARI!V3003:X3003,ESITI_QUESTIONARI!Z3003:AD3003,ESITI_QUESTIONARI!AF3003:AH3003,ESITI_QUESTIONARI!AJ3003:AL3003,ESITI_QUESTIONARI!AN3003,ESITI_QUESTIONARI!AQ3003)))</f>
        <v/>
      </c>
    </row>
    <row r="3004" spans="1:8">
      <c r="A3004" t="str">
        <f>IF(ESITI_QUESTIONARI!A3004="","",TRIM(ESITI_QUESTIONARI!A3004))</f>
        <v/>
      </c>
      <c r="B3004" t="str">
        <f t="shared" si="47"/>
        <v/>
      </c>
      <c r="C3004" t="str">
        <f>IF(ESITI_QUESTIONARI!C3004="","",TRIM(ESITI_QUESTIONARI!C3004))</f>
        <v/>
      </c>
      <c r="D3004" t="str">
        <f>IFERROR(UPPER(TRIM(ESITI_QUESTIONARI!U3004)),"")</f>
        <v/>
      </c>
      <c r="E3004" t="str">
        <f>IFERROR(UPPER(TRIM(ESITI_QUESTIONARI!Y3004)),"")</f>
        <v/>
      </c>
      <c r="F3004" t="str">
        <f>IFERROR(UPPER(TRIM(ESITI_QUESTIONARI!AE3004)),"")</f>
        <v/>
      </c>
      <c r="G3004" t="str">
        <f>IFERROR(UPPER(TRIM(ESITI_QUESTIONARI!AI3004)),"")</f>
        <v/>
      </c>
      <c r="H3004" s="8" t="str">
        <f>IF(C3004="","",IF(ISERROR(AVERAGE(ESITI_QUESTIONARI!N3004:T3004,ESITI_QUESTIONARI!V3004:X3004,ESITI_QUESTIONARI!Z3004:AD3004,ESITI_QUESTIONARI!AF3004:AH3004,ESITI_QUESTIONARI!AJ3004:AL3004,ESITI_QUESTIONARI!AN3004,ESITI_QUESTIONARI!AQ3004)),"NON RISPONDE",AVERAGE(ESITI_QUESTIONARI!N3004:T3004,ESITI_QUESTIONARI!V3004:X3004,ESITI_QUESTIONARI!Z3004:AD3004,ESITI_QUESTIONARI!AF3004:AH3004,ESITI_QUESTIONARI!AJ3004:AL3004,ESITI_QUESTIONARI!AN3004,ESITI_QUESTIONARI!AQ3004)))</f>
        <v/>
      </c>
    </row>
    <row r="3005" spans="1:8">
      <c r="A3005" t="str">
        <f>IF(ESITI_QUESTIONARI!A3005="","",TRIM(ESITI_QUESTIONARI!A3005))</f>
        <v/>
      </c>
      <c r="B3005" t="str">
        <f t="shared" si="47"/>
        <v/>
      </c>
      <c r="C3005" t="str">
        <f>IF(ESITI_QUESTIONARI!C3005="","",TRIM(ESITI_QUESTIONARI!C3005))</f>
        <v/>
      </c>
      <c r="D3005" t="str">
        <f>IFERROR(UPPER(TRIM(ESITI_QUESTIONARI!U3005)),"")</f>
        <v/>
      </c>
      <c r="E3005" t="str">
        <f>IFERROR(UPPER(TRIM(ESITI_QUESTIONARI!Y3005)),"")</f>
        <v/>
      </c>
      <c r="F3005" t="str">
        <f>IFERROR(UPPER(TRIM(ESITI_QUESTIONARI!AE3005)),"")</f>
        <v/>
      </c>
      <c r="G3005" t="str">
        <f>IFERROR(UPPER(TRIM(ESITI_QUESTIONARI!AI3005)),"")</f>
        <v/>
      </c>
      <c r="H3005" s="8" t="str">
        <f>IF(C3005="","",IF(ISERROR(AVERAGE(ESITI_QUESTIONARI!N3005:T3005,ESITI_QUESTIONARI!V3005:X3005,ESITI_QUESTIONARI!Z3005:AD3005,ESITI_QUESTIONARI!AF3005:AH3005,ESITI_QUESTIONARI!AJ3005:AL3005,ESITI_QUESTIONARI!AN3005,ESITI_QUESTIONARI!AQ3005)),"NON RISPONDE",AVERAGE(ESITI_QUESTIONARI!N3005:T3005,ESITI_QUESTIONARI!V3005:X3005,ESITI_QUESTIONARI!Z3005:AD3005,ESITI_QUESTIONARI!AF3005:AH3005,ESITI_QUESTIONARI!AJ3005:AL3005,ESITI_QUESTIONARI!AN3005,ESITI_QUESTIONARI!AQ3005)))</f>
        <v/>
      </c>
    </row>
    <row r="3006" spans="1:8">
      <c r="A3006" t="str">
        <f>IF(ESITI_QUESTIONARI!A3006="","",TRIM(ESITI_QUESTIONARI!A3006))</f>
        <v/>
      </c>
      <c r="B3006" t="str">
        <f t="shared" si="47"/>
        <v/>
      </c>
      <c r="C3006" t="str">
        <f>IF(ESITI_QUESTIONARI!C3006="","",TRIM(ESITI_QUESTIONARI!C3006))</f>
        <v/>
      </c>
      <c r="D3006" t="str">
        <f>IFERROR(UPPER(TRIM(ESITI_QUESTIONARI!U3006)),"")</f>
        <v/>
      </c>
      <c r="E3006" t="str">
        <f>IFERROR(UPPER(TRIM(ESITI_QUESTIONARI!Y3006)),"")</f>
        <v/>
      </c>
      <c r="F3006" t="str">
        <f>IFERROR(UPPER(TRIM(ESITI_QUESTIONARI!AE3006)),"")</f>
        <v/>
      </c>
      <c r="G3006" t="str">
        <f>IFERROR(UPPER(TRIM(ESITI_QUESTIONARI!AI3006)),"")</f>
        <v/>
      </c>
      <c r="H3006" s="8" t="str">
        <f>IF(C3006="","",IF(ISERROR(AVERAGE(ESITI_QUESTIONARI!N3006:T3006,ESITI_QUESTIONARI!V3006:X3006,ESITI_QUESTIONARI!Z3006:AD3006,ESITI_QUESTIONARI!AF3006:AH3006,ESITI_QUESTIONARI!AJ3006:AL3006,ESITI_QUESTIONARI!AN3006,ESITI_QUESTIONARI!AQ3006)),"NON RISPONDE",AVERAGE(ESITI_QUESTIONARI!N3006:T3006,ESITI_QUESTIONARI!V3006:X3006,ESITI_QUESTIONARI!Z3006:AD3006,ESITI_QUESTIONARI!AF3006:AH3006,ESITI_QUESTIONARI!AJ3006:AL3006,ESITI_QUESTIONARI!AN3006,ESITI_QUESTIONARI!AQ3006)))</f>
        <v/>
      </c>
    </row>
    <row r="3007" spans="1:8">
      <c r="A3007" t="str">
        <f>IF(ESITI_QUESTIONARI!A3007="","",TRIM(ESITI_QUESTIONARI!A3007))</f>
        <v/>
      </c>
      <c r="B3007" t="str">
        <f t="shared" si="47"/>
        <v/>
      </c>
      <c r="C3007" t="str">
        <f>IF(ESITI_QUESTIONARI!C3007="","",TRIM(ESITI_QUESTIONARI!C3007))</f>
        <v/>
      </c>
      <c r="D3007" t="str">
        <f>IFERROR(UPPER(TRIM(ESITI_QUESTIONARI!U3007)),"")</f>
        <v/>
      </c>
      <c r="E3007" t="str">
        <f>IFERROR(UPPER(TRIM(ESITI_QUESTIONARI!Y3007)),"")</f>
        <v/>
      </c>
      <c r="F3007" t="str">
        <f>IFERROR(UPPER(TRIM(ESITI_QUESTIONARI!AE3007)),"")</f>
        <v/>
      </c>
      <c r="G3007" t="str">
        <f>IFERROR(UPPER(TRIM(ESITI_QUESTIONARI!AI3007)),"")</f>
        <v/>
      </c>
      <c r="H3007" s="8" t="str">
        <f>IF(C3007="","",IF(ISERROR(AVERAGE(ESITI_QUESTIONARI!N3007:T3007,ESITI_QUESTIONARI!V3007:X3007,ESITI_QUESTIONARI!Z3007:AD3007,ESITI_QUESTIONARI!AF3007:AH3007,ESITI_QUESTIONARI!AJ3007:AL3007,ESITI_QUESTIONARI!AN3007,ESITI_QUESTIONARI!AQ3007)),"NON RISPONDE",AVERAGE(ESITI_QUESTIONARI!N3007:T3007,ESITI_QUESTIONARI!V3007:X3007,ESITI_QUESTIONARI!Z3007:AD3007,ESITI_QUESTIONARI!AF3007:AH3007,ESITI_QUESTIONARI!AJ3007:AL3007,ESITI_QUESTIONARI!AN3007,ESITI_QUESTIONARI!AQ3007)))</f>
        <v/>
      </c>
    </row>
    <row r="3008" spans="1:8">
      <c r="A3008" t="str">
        <f>IF(ESITI_QUESTIONARI!A3008="","",TRIM(ESITI_QUESTIONARI!A3008))</f>
        <v/>
      </c>
      <c r="B3008" t="str">
        <f t="shared" si="47"/>
        <v/>
      </c>
      <c r="C3008" t="str">
        <f>IF(ESITI_QUESTIONARI!C3008="","",TRIM(ESITI_QUESTIONARI!C3008))</f>
        <v/>
      </c>
      <c r="D3008" t="str">
        <f>IFERROR(UPPER(TRIM(ESITI_QUESTIONARI!U3008)),"")</f>
        <v/>
      </c>
      <c r="E3008" t="str">
        <f>IFERROR(UPPER(TRIM(ESITI_QUESTIONARI!Y3008)),"")</f>
        <v/>
      </c>
      <c r="F3008" t="str">
        <f>IFERROR(UPPER(TRIM(ESITI_QUESTIONARI!AE3008)),"")</f>
        <v/>
      </c>
      <c r="G3008" t="str">
        <f>IFERROR(UPPER(TRIM(ESITI_QUESTIONARI!AI3008)),"")</f>
        <v/>
      </c>
      <c r="H3008" s="8" t="str">
        <f>IF(C3008="","",IF(ISERROR(AVERAGE(ESITI_QUESTIONARI!N3008:T3008,ESITI_QUESTIONARI!V3008:X3008,ESITI_QUESTIONARI!Z3008:AD3008,ESITI_QUESTIONARI!AF3008:AH3008,ESITI_QUESTIONARI!AJ3008:AL3008,ESITI_QUESTIONARI!AN3008,ESITI_QUESTIONARI!AQ3008)),"NON RISPONDE",AVERAGE(ESITI_QUESTIONARI!N3008:T3008,ESITI_QUESTIONARI!V3008:X3008,ESITI_QUESTIONARI!Z3008:AD3008,ESITI_QUESTIONARI!AF3008:AH3008,ESITI_QUESTIONARI!AJ3008:AL3008,ESITI_QUESTIONARI!AN3008,ESITI_QUESTIONARI!AQ3008)))</f>
        <v/>
      </c>
    </row>
    <row r="3009" spans="1:8">
      <c r="A3009" t="str">
        <f>IF(ESITI_QUESTIONARI!A3009="","",TRIM(ESITI_QUESTIONARI!A3009))</f>
        <v/>
      </c>
      <c r="B3009" t="str">
        <f t="shared" si="47"/>
        <v/>
      </c>
      <c r="C3009" t="str">
        <f>IF(ESITI_QUESTIONARI!C3009="","",TRIM(ESITI_QUESTIONARI!C3009))</f>
        <v/>
      </c>
      <c r="D3009" t="str">
        <f>IFERROR(UPPER(TRIM(ESITI_QUESTIONARI!U3009)),"")</f>
        <v/>
      </c>
      <c r="E3009" t="str">
        <f>IFERROR(UPPER(TRIM(ESITI_QUESTIONARI!Y3009)),"")</f>
        <v/>
      </c>
      <c r="F3009" t="str">
        <f>IFERROR(UPPER(TRIM(ESITI_QUESTIONARI!AE3009)),"")</f>
        <v/>
      </c>
      <c r="G3009" t="str">
        <f>IFERROR(UPPER(TRIM(ESITI_QUESTIONARI!AI3009)),"")</f>
        <v/>
      </c>
      <c r="H3009" s="8" t="str">
        <f>IF(C3009="","",IF(ISERROR(AVERAGE(ESITI_QUESTIONARI!N3009:T3009,ESITI_QUESTIONARI!V3009:X3009,ESITI_QUESTIONARI!Z3009:AD3009,ESITI_QUESTIONARI!AF3009:AH3009,ESITI_QUESTIONARI!AJ3009:AL3009,ESITI_QUESTIONARI!AN3009,ESITI_QUESTIONARI!AQ3009)),"NON RISPONDE",AVERAGE(ESITI_QUESTIONARI!N3009:T3009,ESITI_QUESTIONARI!V3009:X3009,ESITI_QUESTIONARI!Z3009:AD3009,ESITI_QUESTIONARI!AF3009:AH3009,ESITI_QUESTIONARI!AJ3009:AL3009,ESITI_QUESTIONARI!AN3009,ESITI_QUESTIONARI!AQ3009)))</f>
        <v/>
      </c>
    </row>
    <row r="3010" spans="1:8">
      <c r="A3010" t="str">
        <f>IF(ESITI_QUESTIONARI!A3010="","",TRIM(ESITI_QUESTIONARI!A3010))</f>
        <v/>
      </c>
      <c r="B3010" t="str">
        <f t="shared" si="47"/>
        <v/>
      </c>
      <c r="C3010" t="str">
        <f>IF(ESITI_QUESTIONARI!C3010="","",TRIM(ESITI_QUESTIONARI!C3010))</f>
        <v/>
      </c>
      <c r="D3010" t="str">
        <f>IFERROR(UPPER(TRIM(ESITI_QUESTIONARI!U3010)),"")</f>
        <v/>
      </c>
      <c r="E3010" t="str">
        <f>IFERROR(UPPER(TRIM(ESITI_QUESTIONARI!Y3010)),"")</f>
        <v/>
      </c>
      <c r="F3010" t="str">
        <f>IFERROR(UPPER(TRIM(ESITI_QUESTIONARI!AE3010)),"")</f>
        <v/>
      </c>
      <c r="G3010" t="str">
        <f>IFERROR(UPPER(TRIM(ESITI_QUESTIONARI!AI3010)),"")</f>
        <v/>
      </c>
      <c r="H3010" s="8" t="str">
        <f>IF(C3010="","",IF(ISERROR(AVERAGE(ESITI_QUESTIONARI!N3010:T3010,ESITI_QUESTIONARI!V3010:X3010,ESITI_QUESTIONARI!Z3010:AD3010,ESITI_QUESTIONARI!AF3010:AH3010,ESITI_QUESTIONARI!AJ3010:AL3010,ESITI_QUESTIONARI!AN3010,ESITI_QUESTIONARI!AQ3010)),"NON RISPONDE",AVERAGE(ESITI_QUESTIONARI!N3010:T3010,ESITI_QUESTIONARI!V3010:X3010,ESITI_QUESTIONARI!Z3010:AD3010,ESITI_QUESTIONARI!AF3010:AH3010,ESITI_QUESTIONARI!AJ3010:AL3010,ESITI_QUESTIONARI!AN3010,ESITI_QUESTIONARI!AQ3010)))</f>
        <v/>
      </c>
    </row>
    <row r="3011" spans="1:8">
      <c r="A3011" t="str">
        <f>IF(ESITI_QUESTIONARI!A3011="","",TRIM(ESITI_QUESTIONARI!A3011))</f>
        <v/>
      </c>
      <c r="B3011" t="str">
        <f t="shared" ref="B3011:B3074" si="48">IF(C3011="","",C3011)</f>
        <v/>
      </c>
      <c r="C3011" t="str">
        <f>IF(ESITI_QUESTIONARI!C3011="","",TRIM(ESITI_QUESTIONARI!C3011))</f>
        <v/>
      </c>
      <c r="D3011" t="str">
        <f>IFERROR(UPPER(TRIM(ESITI_QUESTIONARI!U3011)),"")</f>
        <v/>
      </c>
      <c r="E3011" t="str">
        <f>IFERROR(UPPER(TRIM(ESITI_QUESTIONARI!Y3011)),"")</f>
        <v/>
      </c>
      <c r="F3011" t="str">
        <f>IFERROR(UPPER(TRIM(ESITI_QUESTIONARI!AE3011)),"")</f>
        <v/>
      </c>
      <c r="G3011" t="str">
        <f>IFERROR(UPPER(TRIM(ESITI_QUESTIONARI!AI3011)),"")</f>
        <v/>
      </c>
      <c r="H3011" s="8" t="str">
        <f>IF(C3011="","",IF(ISERROR(AVERAGE(ESITI_QUESTIONARI!N3011:T3011,ESITI_QUESTIONARI!V3011:X3011,ESITI_QUESTIONARI!Z3011:AD3011,ESITI_QUESTIONARI!AF3011:AH3011,ESITI_QUESTIONARI!AJ3011:AL3011,ESITI_QUESTIONARI!AN3011,ESITI_QUESTIONARI!AQ3011)),"NON RISPONDE",AVERAGE(ESITI_QUESTIONARI!N3011:T3011,ESITI_QUESTIONARI!V3011:X3011,ESITI_QUESTIONARI!Z3011:AD3011,ESITI_QUESTIONARI!AF3011:AH3011,ESITI_QUESTIONARI!AJ3011:AL3011,ESITI_QUESTIONARI!AN3011,ESITI_QUESTIONARI!AQ3011)))</f>
        <v/>
      </c>
    </row>
    <row r="3012" spans="1:8">
      <c r="A3012" t="str">
        <f>IF(ESITI_QUESTIONARI!A3012="","",TRIM(ESITI_QUESTIONARI!A3012))</f>
        <v/>
      </c>
      <c r="B3012" t="str">
        <f t="shared" si="48"/>
        <v/>
      </c>
      <c r="C3012" t="str">
        <f>IF(ESITI_QUESTIONARI!C3012="","",TRIM(ESITI_QUESTIONARI!C3012))</f>
        <v/>
      </c>
      <c r="D3012" t="str">
        <f>IFERROR(UPPER(TRIM(ESITI_QUESTIONARI!U3012)),"")</f>
        <v/>
      </c>
      <c r="E3012" t="str">
        <f>IFERROR(UPPER(TRIM(ESITI_QUESTIONARI!Y3012)),"")</f>
        <v/>
      </c>
      <c r="F3012" t="str">
        <f>IFERROR(UPPER(TRIM(ESITI_QUESTIONARI!AE3012)),"")</f>
        <v/>
      </c>
      <c r="G3012" t="str">
        <f>IFERROR(UPPER(TRIM(ESITI_QUESTIONARI!AI3012)),"")</f>
        <v/>
      </c>
      <c r="H3012" s="8" t="str">
        <f>IF(C3012="","",IF(ISERROR(AVERAGE(ESITI_QUESTIONARI!N3012:T3012,ESITI_QUESTIONARI!V3012:X3012,ESITI_QUESTIONARI!Z3012:AD3012,ESITI_QUESTIONARI!AF3012:AH3012,ESITI_QUESTIONARI!AJ3012:AL3012,ESITI_QUESTIONARI!AN3012,ESITI_QUESTIONARI!AQ3012)),"NON RISPONDE",AVERAGE(ESITI_QUESTIONARI!N3012:T3012,ESITI_QUESTIONARI!V3012:X3012,ESITI_QUESTIONARI!Z3012:AD3012,ESITI_QUESTIONARI!AF3012:AH3012,ESITI_QUESTIONARI!AJ3012:AL3012,ESITI_QUESTIONARI!AN3012,ESITI_QUESTIONARI!AQ3012)))</f>
        <v/>
      </c>
    </row>
    <row r="3013" spans="1:8">
      <c r="A3013" t="str">
        <f>IF(ESITI_QUESTIONARI!A3013="","",TRIM(ESITI_QUESTIONARI!A3013))</f>
        <v/>
      </c>
      <c r="B3013" t="str">
        <f t="shared" si="48"/>
        <v/>
      </c>
      <c r="C3013" t="str">
        <f>IF(ESITI_QUESTIONARI!C3013="","",TRIM(ESITI_QUESTIONARI!C3013))</f>
        <v/>
      </c>
      <c r="D3013" t="str">
        <f>IFERROR(UPPER(TRIM(ESITI_QUESTIONARI!U3013)),"")</f>
        <v/>
      </c>
      <c r="E3013" t="str">
        <f>IFERROR(UPPER(TRIM(ESITI_QUESTIONARI!Y3013)),"")</f>
        <v/>
      </c>
      <c r="F3013" t="str">
        <f>IFERROR(UPPER(TRIM(ESITI_QUESTIONARI!AE3013)),"")</f>
        <v/>
      </c>
      <c r="G3013" t="str">
        <f>IFERROR(UPPER(TRIM(ESITI_QUESTIONARI!AI3013)),"")</f>
        <v/>
      </c>
      <c r="H3013" s="8" t="str">
        <f>IF(C3013="","",IF(ISERROR(AVERAGE(ESITI_QUESTIONARI!N3013:T3013,ESITI_QUESTIONARI!V3013:X3013,ESITI_QUESTIONARI!Z3013:AD3013,ESITI_QUESTIONARI!AF3013:AH3013,ESITI_QUESTIONARI!AJ3013:AL3013,ESITI_QUESTIONARI!AN3013,ESITI_QUESTIONARI!AQ3013)),"NON RISPONDE",AVERAGE(ESITI_QUESTIONARI!N3013:T3013,ESITI_QUESTIONARI!V3013:X3013,ESITI_QUESTIONARI!Z3013:AD3013,ESITI_QUESTIONARI!AF3013:AH3013,ESITI_QUESTIONARI!AJ3013:AL3013,ESITI_QUESTIONARI!AN3013,ESITI_QUESTIONARI!AQ3013)))</f>
        <v/>
      </c>
    </row>
    <row r="3014" spans="1:8">
      <c r="A3014" t="str">
        <f>IF(ESITI_QUESTIONARI!A3014="","",TRIM(ESITI_QUESTIONARI!A3014))</f>
        <v/>
      </c>
      <c r="B3014" t="str">
        <f t="shared" si="48"/>
        <v/>
      </c>
      <c r="C3014" t="str">
        <f>IF(ESITI_QUESTIONARI!C3014="","",TRIM(ESITI_QUESTIONARI!C3014))</f>
        <v/>
      </c>
      <c r="D3014" t="str">
        <f>IFERROR(UPPER(TRIM(ESITI_QUESTIONARI!U3014)),"")</f>
        <v/>
      </c>
      <c r="E3014" t="str">
        <f>IFERROR(UPPER(TRIM(ESITI_QUESTIONARI!Y3014)),"")</f>
        <v/>
      </c>
      <c r="F3014" t="str">
        <f>IFERROR(UPPER(TRIM(ESITI_QUESTIONARI!AE3014)),"")</f>
        <v/>
      </c>
      <c r="G3014" t="str">
        <f>IFERROR(UPPER(TRIM(ESITI_QUESTIONARI!AI3014)),"")</f>
        <v/>
      </c>
      <c r="H3014" s="8" t="str">
        <f>IF(C3014="","",IF(ISERROR(AVERAGE(ESITI_QUESTIONARI!N3014:T3014,ESITI_QUESTIONARI!V3014:X3014,ESITI_QUESTIONARI!Z3014:AD3014,ESITI_QUESTIONARI!AF3014:AH3014,ESITI_QUESTIONARI!AJ3014:AL3014,ESITI_QUESTIONARI!AN3014,ESITI_QUESTIONARI!AQ3014)),"NON RISPONDE",AVERAGE(ESITI_QUESTIONARI!N3014:T3014,ESITI_QUESTIONARI!V3014:X3014,ESITI_QUESTIONARI!Z3014:AD3014,ESITI_QUESTIONARI!AF3014:AH3014,ESITI_QUESTIONARI!AJ3014:AL3014,ESITI_QUESTIONARI!AN3014,ESITI_QUESTIONARI!AQ3014)))</f>
        <v/>
      </c>
    </row>
    <row r="3015" spans="1:8">
      <c r="A3015" t="str">
        <f>IF(ESITI_QUESTIONARI!A3015="","",TRIM(ESITI_QUESTIONARI!A3015))</f>
        <v/>
      </c>
      <c r="B3015" t="str">
        <f t="shared" si="48"/>
        <v/>
      </c>
      <c r="C3015" t="str">
        <f>IF(ESITI_QUESTIONARI!C3015="","",TRIM(ESITI_QUESTIONARI!C3015))</f>
        <v/>
      </c>
      <c r="D3015" t="str">
        <f>IFERROR(UPPER(TRIM(ESITI_QUESTIONARI!U3015)),"")</f>
        <v/>
      </c>
      <c r="E3015" t="str">
        <f>IFERROR(UPPER(TRIM(ESITI_QUESTIONARI!Y3015)),"")</f>
        <v/>
      </c>
      <c r="F3015" t="str">
        <f>IFERROR(UPPER(TRIM(ESITI_QUESTIONARI!AE3015)),"")</f>
        <v/>
      </c>
      <c r="G3015" t="str">
        <f>IFERROR(UPPER(TRIM(ESITI_QUESTIONARI!AI3015)),"")</f>
        <v/>
      </c>
      <c r="H3015" s="8" t="str">
        <f>IF(C3015="","",IF(ISERROR(AVERAGE(ESITI_QUESTIONARI!N3015:T3015,ESITI_QUESTIONARI!V3015:X3015,ESITI_QUESTIONARI!Z3015:AD3015,ESITI_QUESTIONARI!AF3015:AH3015,ESITI_QUESTIONARI!AJ3015:AL3015,ESITI_QUESTIONARI!AN3015,ESITI_QUESTIONARI!AQ3015)),"NON RISPONDE",AVERAGE(ESITI_QUESTIONARI!N3015:T3015,ESITI_QUESTIONARI!V3015:X3015,ESITI_QUESTIONARI!Z3015:AD3015,ESITI_QUESTIONARI!AF3015:AH3015,ESITI_QUESTIONARI!AJ3015:AL3015,ESITI_QUESTIONARI!AN3015,ESITI_QUESTIONARI!AQ3015)))</f>
        <v/>
      </c>
    </row>
    <row r="3016" spans="1:8">
      <c r="A3016" t="str">
        <f>IF(ESITI_QUESTIONARI!A3016="","",TRIM(ESITI_QUESTIONARI!A3016))</f>
        <v/>
      </c>
      <c r="B3016" t="str">
        <f t="shared" si="48"/>
        <v/>
      </c>
      <c r="C3016" t="str">
        <f>IF(ESITI_QUESTIONARI!C3016="","",TRIM(ESITI_QUESTIONARI!C3016))</f>
        <v/>
      </c>
      <c r="D3016" t="str">
        <f>IFERROR(UPPER(TRIM(ESITI_QUESTIONARI!U3016)),"")</f>
        <v/>
      </c>
      <c r="E3016" t="str">
        <f>IFERROR(UPPER(TRIM(ESITI_QUESTIONARI!Y3016)),"")</f>
        <v/>
      </c>
      <c r="F3016" t="str">
        <f>IFERROR(UPPER(TRIM(ESITI_QUESTIONARI!AE3016)),"")</f>
        <v/>
      </c>
      <c r="G3016" t="str">
        <f>IFERROR(UPPER(TRIM(ESITI_QUESTIONARI!AI3016)),"")</f>
        <v/>
      </c>
      <c r="H3016" s="8" t="str">
        <f>IF(C3016="","",IF(ISERROR(AVERAGE(ESITI_QUESTIONARI!N3016:T3016,ESITI_QUESTIONARI!V3016:X3016,ESITI_QUESTIONARI!Z3016:AD3016,ESITI_QUESTIONARI!AF3016:AH3016,ESITI_QUESTIONARI!AJ3016:AL3016,ESITI_QUESTIONARI!AN3016,ESITI_QUESTIONARI!AQ3016)),"NON RISPONDE",AVERAGE(ESITI_QUESTIONARI!N3016:T3016,ESITI_QUESTIONARI!V3016:X3016,ESITI_QUESTIONARI!Z3016:AD3016,ESITI_QUESTIONARI!AF3016:AH3016,ESITI_QUESTIONARI!AJ3016:AL3016,ESITI_QUESTIONARI!AN3016,ESITI_QUESTIONARI!AQ3016)))</f>
        <v/>
      </c>
    </row>
    <row r="3017" spans="1:8">
      <c r="A3017" t="str">
        <f>IF(ESITI_QUESTIONARI!A3017="","",TRIM(ESITI_QUESTIONARI!A3017))</f>
        <v/>
      </c>
      <c r="B3017" t="str">
        <f t="shared" si="48"/>
        <v/>
      </c>
      <c r="C3017" t="str">
        <f>IF(ESITI_QUESTIONARI!C3017="","",TRIM(ESITI_QUESTIONARI!C3017))</f>
        <v/>
      </c>
      <c r="D3017" t="str">
        <f>IFERROR(UPPER(TRIM(ESITI_QUESTIONARI!U3017)),"")</f>
        <v/>
      </c>
      <c r="E3017" t="str">
        <f>IFERROR(UPPER(TRIM(ESITI_QUESTIONARI!Y3017)),"")</f>
        <v/>
      </c>
      <c r="F3017" t="str">
        <f>IFERROR(UPPER(TRIM(ESITI_QUESTIONARI!AE3017)),"")</f>
        <v/>
      </c>
      <c r="G3017" t="str">
        <f>IFERROR(UPPER(TRIM(ESITI_QUESTIONARI!AI3017)),"")</f>
        <v/>
      </c>
      <c r="H3017" s="8" t="str">
        <f>IF(C3017="","",IF(ISERROR(AVERAGE(ESITI_QUESTIONARI!N3017:T3017,ESITI_QUESTIONARI!V3017:X3017,ESITI_QUESTIONARI!Z3017:AD3017,ESITI_QUESTIONARI!AF3017:AH3017,ESITI_QUESTIONARI!AJ3017:AL3017,ESITI_QUESTIONARI!AN3017,ESITI_QUESTIONARI!AQ3017)),"NON RISPONDE",AVERAGE(ESITI_QUESTIONARI!N3017:T3017,ESITI_QUESTIONARI!V3017:X3017,ESITI_QUESTIONARI!Z3017:AD3017,ESITI_QUESTIONARI!AF3017:AH3017,ESITI_QUESTIONARI!AJ3017:AL3017,ESITI_QUESTIONARI!AN3017,ESITI_QUESTIONARI!AQ3017)))</f>
        <v/>
      </c>
    </row>
    <row r="3018" spans="1:8">
      <c r="A3018" t="str">
        <f>IF(ESITI_QUESTIONARI!A3018="","",TRIM(ESITI_QUESTIONARI!A3018))</f>
        <v/>
      </c>
      <c r="B3018" t="str">
        <f t="shared" si="48"/>
        <v/>
      </c>
      <c r="C3018" t="str">
        <f>IF(ESITI_QUESTIONARI!C3018="","",TRIM(ESITI_QUESTIONARI!C3018))</f>
        <v/>
      </c>
      <c r="D3018" t="str">
        <f>IFERROR(UPPER(TRIM(ESITI_QUESTIONARI!U3018)),"")</f>
        <v/>
      </c>
      <c r="E3018" t="str">
        <f>IFERROR(UPPER(TRIM(ESITI_QUESTIONARI!Y3018)),"")</f>
        <v/>
      </c>
      <c r="F3018" t="str">
        <f>IFERROR(UPPER(TRIM(ESITI_QUESTIONARI!AE3018)),"")</f>
        <v/>
      </c>
      <c r="G3018" t="str">
        <f>IFERROR(UPPER(TRIM(ESITI_QUESTIONARI!AI3018)),"")</f>
        <v/>
      </c>
      <c r="H3018" s="8" t="str">
        <f>IF(C3018="","",IF(ISERROR(AVERAGE(ESITI_QUESTIONARI!N3018:T3018,ESITI_QUESTIONARI!V3018:X3018,ESITI_QUESTIONARI!Z3018:AD3018,ESITI_QUESTIONARI!AF3018:AH3018,ESITI_QUESTIONARI!AJ3018:AL3018,ESITI_QUESTIONARI!AN3018,ESITI_QUESTIONARI!AQ3018)),"NON RISPONDE",AVERAGE(ESITI_QUESTIONARI!N3018:T3018,ESITI_QUESTIONARI!V3018:X3018,ESITI_QUESTIONARI!Z3018:AD3018,ESITI_QUESTIONARI!AF3018:AH3018,ESITI_QUESTIONARI!AJ3018:AL3018,ESITI_QUESTIONARI!AN3018,ESITI_QUESTIONARI!AQ3018)))</f>
        <v/>
      </c>
    </row>
    <row r="3019" spans="1:8">
      <c r="A3019" t="str">
        <f>IF(ESITI_QUESTIONARI!A3019="","",TRIM(ESITI_QUESTIONARI!A3019))</f>
        <v/>
      </c>
      <c r="B3019" t="str">
        <f t="shared" si="48"/>
        <v/>
      </c>
      <c r="C3019" t="str">
        <f>IF(ESITI_QUESTIONARI!C3019="","",TRIM(ESITI_QUESTIONARI!C3019))</f>
        <v/>
      </c>
      <c r="D3019" t="str">
        <f>IFERROR(UPPER(TRIM(ESITI_QUESTIONARI!U3019)),"")</f>
        <v/>
      </c>
      <c r="E3019" t="str">
        <f>IFERROR(UPPER(TRIM(ESITI_QUESTIONARI!Y3019)),"")</f>
        <v/>
      </c>
      <c r="F3019" t="str">
        <f>IFERROR(UPPER(TRIM(ESITI_QUESTIONARI!AE3019)),"")</f>
        <v/>
      </c>
      <c r="G3019" t="str">
        <f>IFERROR(UPPER(TRIM(ESITI_QUESTIONARI!AI3019)),"")</f>
        <v/>
      </c>
      <c r="H3019" s="8" t="str">
        <f>IF(C3019="","",IF(ISERROR(AVERAGE(ESITI_QUESTIONARI!N3019:T3019,ESITI_QUESTIONARI!V3019:X3019,ESITI_QUESTIONARI!Z3019:AD3019,ESITI_QUESTIONARI!AF3019:AH3019,ESITI_QUESTIONARI!AJ3019:AL3019,ESITI_QUESTIONARI!AN3019,ESITI_QUESTIONARI!AQ3019)),"NON RISPONDE",AVERAGE(ESITI_QUESTIONARI!N3019:T3019,ESITI_QUESTIONARI!V3019:X3019,ESITI_QUESTIONARI!Z3019:AD3019,ESITI_QUESTIONARI!AF3019:AH3019,ESITI_QUESTIONARI!AJ3019:AL3019,ESITI_QUESTIONARI!AN3019,ESITI_QUESTIONARI!AQ3019)))</f>
        <v/>
      </c>
    </row>
    <row r="3020" spans="1:8">
      <c r="A3020" t="str">
        <f>IF(ESITI_QUESTIONARI!A3020="","",TRIM(ESITI_QUESTIONARI!A3020))</f>
        <v/>
      </c>
      <c r="B3020" t="str">
        <f t="shared" si="48"/>
        <v/>
      </c>
      <c r="C3020" t="str">
        <f>IF(ESITI_QUESTIONARI!C3020="","",TRIM(ESITI_QUESTIONARI!C3020))</f>
        <v/>
      </c>
      <c r="D3020" t="str">
        <f>IFERROR(UPPER(TRIM(ESITI_QUESTIONARI!U3020)),"")</f>
        <v/>
      </c>
      <c r="E3020" t="str">
        <f>IFERROR(UPPER(TRIM(ESITI_QUESTIONARI!Y3020)),"")</f>
        <v/>
      </c>
      <c r="F3020" t="str">
        <f>IFERROR(UPPER(TRIM(ESITI_QUESTIONARI!AE3020)),"")</f>
        <v/>
      </c>
      <c r="G3020" t="str">
        <f>IFERROR(UPPER(TRIM(ESITI_QUESTIONARI!AI3020)),"")</f>
        <v/>
      </c>
      <c r="H3020" s="8" t="str">
        <f>IF(C3020="","",IF(ISERROR(AVERAGE(ESITI_QUESTIONARI!N3020:T3020,ESITI_QUESTIONARI!V3020:X3020,ESITI_QUESTIONARI!Z3020:AD3020,ESITI_QUESTIONARI!AF3020:AH3020,ESITI_QUESTIONARI!AJ3020:AL3020,ESITI_QUESTIONARI!AN3020,ESITI_QUESTIONARI!AQ3020)),"NON RISPONDE",AVERAGE(ESITI_QUESTIONARI!N3020:T3020,ESITI_QUESTIONARI!V3020:X3020,ESITI_QUESTIONARI!Z3020:AD3020,ESITI_QUESTIONARI!AF3020:AH3020,ESITI_QUESTIONARI!AJ3020:AL3020,ESITI_QUESTIONARI!AN3020,ESITI_QUESTIONARI!AQ3020)))</f>
        <v/>
      </c>
    </row>
    <row r="3021" spans="1:8">
      <c r="A3021" t="str">
        <f>IF(ESITI_QUESTIONARI!A3021="","",TRIM(ESITI_QUESTIONARI!A3021))</f>
        <v/>
      </c>
      <c r="B3021" t="str">
        <f t="shared" si="48"/>
        <v/>
      </c>
      <c r="C3021" t="str">
        <f>IF(ESITI_QUESTIONARI!C3021="","",TRIM(ESITI_QUESTIONARI!C3021))</f>
        <v/>
      </c>
      <c r="D3021" t="str">
        <f>IFERROR(UPPER(TRIM(ESITI_QUESTIONARI!U3021)),"")</f>
        <v/>
      </c>
      <c r="E3021" t="str">
        <f>IFERROR(UPPER(TRIM(ESITI_QUESTIONARI!Y3021)),"")</f>
        <v/>
      </c>
      <c r="F3021" t="str">
        <f>IFERROR(UPPER(TRIM(ESITI_QUESTIONARI!AE3021)),"")</f>
        <v/>
      </c>
      <c r="G3021" t="str">
        <f>IFERROR(UPPER(TRIM(ESITI_QUESTIONARI!AI3021)),"")</f>
        <v/>
      </c>
      <c r="H3021" s="8" t="str">
        <f>IF(C3021="","",IF(ISERROR(AVERAGE(ESITI_QUESTIONARI!N3021:T3021,ESITI_QUESTIONARI!V3021:X3021,ESITI_QUESTIONARI!Z3021:AD3021,ESITI_QUESTIONARI!AF3021:AH3021,ESITI_QUESTIONARI!AJ3021:AL3021,ESITI_QUESTIONARI!AN3021,ESITI_QUESTIONARI!AQ3021)),"NON RISPONDE",AVERAGE(ESITI_QUESTIONARI!N3021:T3021,ESITI_QUESTIONARI!V3021:X3021,ESITI_QUESTIONARI!Z3021:AD3021,ESITI_QUESTIONARI!AF3021:AH3021,ESITI_QUESTIONARI!AJ3021:AL3021,ESITI_QUESTIONARI!AN3021,ESITI_QUESTIONARI!AQ3021)))</f>
        <v/>
      </c>
    </row>
    <row r="3022" spans="1:8">
      <c r="A3022" t="str">
        <f>IF(ESITI_QUESTIONARI!A3022="","",TRIM(ESITI_QUESTIONARI!A3022))</f>
        <v/>
      </c>
      <c r="B3022" t="str">
        <f t="shared" si="48"/>
        <v/>
      </c>
      <c r="C3022" t="str">
        <f>IF(ESITI_QUESTIONARI!C3022="","",TRIM(ESITI_QUESTIONARI!C3022))</f>
        <v/>
      </c>
      <c r="D3022" t="str">
        <f>IFERROR(UPPER(TRIM(ESITI_QUESTIONARI!U3022)),"")</f>
        <v/>
      </c>
      <c r="E3022" t="str">
        <f>IFERROR(UPPER(TRIM(ESITI_QUESTIONARI!Y3022)),"")</f>
        <v/>
      </c>
      <c r="F3022" t="str">
        <f>IFERROR(UPPER(TRIM(ESITI_QUESTIONARI!AE3022)),"")</f>
        <v/>
      </c>
      <c r="G3022" t="str">
        <f>IFERROR(UPPER(TRIM(ESITI_QUESTIONARI!AI3022)),"")</f>
        <v/>
      </c>
      <c r="H3022" s="8" t="str">
        <f>IF(C3022="","",IF(ISERROR(AVERAGE(ESITI_QUESTIONARI!N3022:T3022,ESITI_QUESTIONARI!V3022:X3022,ESITI_QUESTIONARI!Z3022:AD3022,ESITI_QUESTIONARI!AF3022:AH3022,ESITI_QUESTIONARI!AJ3022:AL3022,ESITI_QUESTIONARI!AN3022,ESITI_QUESTIONARI!AQ3022)),"NON RISPONDE",AVERAGE(ESITI_QUESTIONARI!N3022:T3022,ESITI_QUESTIONARI!V3022:X3022,ESITI_QUESTIONARI!Z3022:AD3022,ESITI_QUESTIONARI!AF3022:AH3022,ESITI_QUESTIONARI!AJ3022:AL3022,ESITI_QUESTIONARI!AN3022,ESITI_QUESTIONARI!AQ3022)))</f>
        <v/>
      </c>
    </row>
    <row r="3023" spans="1:8">
      <c r="A3023" t="str">
        <f>IF(ESITI_QUESTIONARI!A3023="","",TRIM(ESITI_QUESTIONARI!A3023))</f>
        <v/>
      </c>
      <c r="B3023" t="str">
        <f t="shared" si="48"/>
        <v/>
      </c>
      <c r="C3023" t="str">
        <f>IF(ESITI_QUESTIONARI!C3023="","",TRIM(ESITI_QUESTIONARI!C3023))</f>
        <v/>
      </c>
      <c r="D3023" t="str">
        <f>IFERROR(UPPER(TRIM(ESITI_QUESTIONARI!U3023)),"")</f>
        <v/>
      </c>
      <c r="E3023" t="str">
        <f>IFERROR(UPPER(TRIM(ESITI_QUESTIONARI!Y3023)),"")</f>
        <v/>
      </c>
      <c r="F3023" t="str">
        <f>IFERROR(UPPER(TRIM(ESITI_QUESTIONARI!AE3023)),"")</f>
        <v/>
      </c>
      <c r="G3023" t="str">
        <f>IFERROR(UPPER(TRIM(ESITI_QUESTIONARI!AI3023)),"")</f>
        <v/>
      </c>
      <c r="H3023" s="8" t="str">
        <f>IF(C3023="","",IF(ISERROR(AVERAGE(ESITI_QUESTIONARI!N3023:T3023,ESITI_QUESTIONARI!V3023:X3023,ESITI_QUESTIONARI!Z3023:AD3023,ESITI_QUESTIONARI!AF3023:AH3023,ESITI_QUESTIONARI!AJ3023:AL3023,ESITI_QUESTIONARI!AN3023,ESITI_QUESTIONARI!AQ3023)),"NON RISPONDE",AVERAGE(ESITI_QUESTIONARI!N3023:T3023,ESITI_QUESTIONARI!V3023:X3023,ESITI_QUESTIONARI!Z3023:AD3023,ESITI_QUESTIONARI!AF3023:AH3023,ESITI_QUESTIONARI!AJ3023:AL3023,ESITI_QUESTIONARI!AN3023,ESITI_QUESTIONARI!AQ3023)))</f>
        <v/>
      </c>
    </row>
    <row r="3024" spans="1:8">
      <c r="A3024" t="str">
        <f>IF(ESITI_QUESTIONARI!A3024="","",TRIM(ESITI_QUESTIONARI!A3024))</f>
        <v/>
      </c>
      <c r="B3024" t="str">
        <f t="shared" si="48"/>
        <v/>
      </c>
      <c r="C3024" t="str">
        <f>IF(ESITI_QUESTIONARI!C3024="","",TRIM(ESITI_QUESTIONARI!C3024))</f>
        <v/>
      </c>
      <c r="D3024" t="str">
        <f>IFERROR(UPPER(TRIM(ESITI_QUESTIONARI!U3024)),"")</f>
        <v/>
      </c>
      <c r="E3024" t="str">
        <f>IFERROR(UPPER(TRIM(ESITI_QUESTIONARI!Y3024)),"")</f>
        <v/>
      </c>
      <c r="F3024" t="str">
        <f>IFERROR(UPPER(TRIM(ESITI_QUESTIONARI!AE3024)),"")</f>
        <v/>
      </c>
      <c r="G3024" t="str">
        <f>IFERROR(UPPER(TRIM(ESITI_QUESTIONARI!AI3024)),"")</f>
        <v/>
      </c>
      <c r="H3024" s="8" t="str">
        <f>IF(C3024="","",IF(ISERROR(AVERAGE(ESITI_QUESTIONARI!N3024:T3024,ESITI_QUESTIONARI!V3024:X3024,ESITI_QUESTIONARI!Z3024:AD3024,ESITI_QUESTIONARI!AF3024:AH3024,ESITI_QUESTIONARI!AJ3024:AL3024,ESITI_QUESTIONARI!AN3024,ESITI_QUESTIONARI!AQ3024)),"NON RISPONDE",AVERAGE(ESITI_QUESTIONARI!N3024:T3024,ESITI_QUESTIONARI!V3024:X3024,ESITI_QUESTIONARI!Z3024:AD3024,ESITI_QUESTIONARI!AF3024:AH3024,ESITI_QUESTIONARI!AJ3024:AL3024,ESITI_QUESTIONARI!AN3024,ESITI_QUESTIONARI!AQ3024)))</f>
        <v/>
      </c>
    </row>
    <row r="3025" spans="1:8">
      <c r="A3025" t="str">
        <f>IF(ESITI_QUESTIONARI!A3025="","",TRIM(ESITI_QUESTIONARI!A3025))</f>
        <v/>
      </c>
      <c r="B3025" t="str">
        <f t="shared" si="48"/>
        <v/>
      </c>
      <c r="C3025" t="str">
        <f>IF(ESITI_QUESTIONARI!C3025="","",TRIM(ESITI_QUESTIONARI!C3025))</f>
        <v/>
      </c>
      <c r="D3025" t="str">
        <f>IFERROR(UPPER(TRIM(ESITI_QUESTIONARI!U3025)),"")</f>
        <v/>
      </c>
      <c r="E3025" t="str">
        <f>IFERROR(UPPER(TRIM(ESITI_QUESTIONARI!Y3025)),"")</f>
        <v/>
      </c>
      <c r="F3025" t="str">
        <f>IFERROR(UPPER(TRIM(ESITI_QUESTIONARI!AE3025)),"")</f>
        <v/>
      </c>
      <c r="G3025" t="str">
        <f>IFERROR(UPPER(TRIM(ESITI_QUESTIONARI!AI3025)),"")</f>
        <v/>
      </c>
      <c r="H3025" s="8" t="str">
        <f>IF(C3025="","",IF(ISERROR(AVERAGE(ESITI_QUESTIONARI!N3025:T3025,ESITI_QUESTIONARI!V3025:X3025,ESITI_QUESTIONARI!Z3025:AD3025,ESITI_QUESTIONARI!AF3025:AH3025,ESITI_QUESTIONARI!AJ3025:AL3025,ESITI_QUESTIONARI!AN3025,ESITI_QUESTIONARI!AQ3025)),"NON RISPONDE",AVERAGE(ESITI_QUESTIONARI!N3025:T3025,ESITI_QUESTIONARI!V3025:X3025,ESITI_QUESTIONARI!Z3025:AD3025,ESITI_QUESTIONARI!AF3025:AH3025,ESITI_QUESTIONARI!AJ3025:AL3025,ESITI_QUESTIONARI!AN3025,ESITI_QUESTIONARI!AQ3025)))</f>
        <v/>
      </c>
    </row>
    <row r="3026" spans="1:8">
      <c r="A3026" t="str">
        <f>IF(ESITI_QUESTIONARI!A3026="","",TRIM(ESITI_QUESTIONARI!A3026))</f>
        <v/>
      </c>
      <c r="B3026" t="str">
        <f t="shared" si="48"/>
        <v/>
      </c>
      <c r="C3026" t="str">
        <f>IF(ESITI_QUESTIONARI!C3026="","",TRIM(ESITI_QUESTIONARI!C3026))</f>
        <v/>
      </c>
      <c r="D3026" t="str">
        <f>IFERROR(UPPER(TRIM(ESITI_QUESTIONARI!U3026)),"")</f>
        <v/>
      </c>
      <c r="E3026" t="str">
        <f>IFERROR(UPPER(TRIM(ESITI_QUESTIONARI!Y3026)),"")</f>
        <v/>
      </c>
      <c r="F3026" t="str">
        <f>IFERROR(UPPER(TRIM(ESITI_QUESTIONARI!AE3026)),"")</f>
        <v/>
      </c>
      <c r="G3026" t="str">
        <f>IFERROR(UPPER(TRIM(ESITI_QUESTIONARI!AI3026)),"")</f>
        <v/>
      </c>
      <c r="H3026" s="8" t="str">
        <f>IF(C3026="","",IF(ISERROR(AVERAGE(ESITI_QUESTIONARI!N3026:T3026,ESITI_QUESTIONARI!V3026:X3026,ESITI_QUESTIONARI!Z3026:AD3026,ESITI_QUESTIONARI!AF3026:AH3026,ESITI_QUESTIONARI!AJ3026:AL3026,ESITI_QUESTIONARI!AN3026,ESITI_QUESTIONARI!AQ3026)),"NON RISPONDE",AVERAGE(ESITI_QUESTIONARI!N3026:T3026,ESITI_QUESTIONARI!V3026:X3026,ESITI_QUESTIONARI!Z3026:AD3026,ESITI_QUESTIONARI!AF3026:AH3026,ESITI_QUESTIONARI!AJ3026:AL3026,ESITI_QUESTIONARI!AN3026,ESITI_QUESTIONARI!AQ3026)))</f>
        <v/>
      </c>
    </row>
    <row r="3027" spans="1:8">
      <c r="A3027" t="str">
        <f>IF(ESITI_QUESTIONARI!A3027="","",TRIM(ESITI_QUESTIONARI!A3027))</f>
        <v/>
      </c>
      <c r="B3027" t="str">
        <f t="shared" si="48"/>
        <v/>
      </c>
      <c r="C3027" t="str">
        <f>IF(ESITI_QUESTIONARI!C3027="","",TRIM(ESITI_QUESTIONARI!C3027))</f>
        <v/>
      </c>
      <c r="D3027" t="str">
        <f>IFERROR(UPPER(TRIM(ESITI_QUESTIONARI!U3027)),"")</f>
        <v/>
      </c>
      <c r="E3027" t="str">
        <f>IFERROR(UPPER(TRIM(ESITI_QUESTIONARI!Y3027)),"")</f>
        <v/>
      </c>
      <c r="F3027" t="str">
        <f>IFERROR(UPPER(TRIM(ESITI_QUESTIONARI!AE3027)),"")</f>
        <v/>
      </c>
      <c r="G3027" t="str">
        <f>IFERROR(UPPER(TRIM(ESITI_QUESTIONARI!AI3027)),"")</f>
        <v/>
      </c>
      <c r="H3027" s="8" t="str">
        <f>IF(C3027="","",IF(ISERROR(AVERAGE(ESITI_QUESTIONARI!N3027:T3027,ESITI_QUESTIONARI!V3027:X3027,ESITI_QUESTIONARI!Z3027:AD3027,ESITI_QUESTIONARI!AF3027:AH3027,ESITI_QUESTIONARI!AJ3027:AL3027,ESITI_QUESTIONARI!AN3027,ESITI_QUESTIONARI!AQ3027)),"NON RISPONDE",AVERAGE(ESITI_QUESTIONARI!N3027:T3027,ESITI_QUESTIONARI!V3027:X3027,ESITI_QUESTIONARI!Z3027:AD3027,ESITI_QUESTIONARI!AF3027:AH3027,ESITI_QUESTIONARI!AJ3027:AL3027,ESITI_QUESTIONARI!AN3027,ESITI_QUESTIONARI!AQ3027)))</f>
        <v/>
      </c>
    </row>
    <row r="3028" spans="1:8">
      <c r="A3028" t="str">
        <f>IF(ESITI_QUESTIONARI!A3028="","",TRIM(ESITI_QUESTIONARI!A3028))</f>
        <v/>
      </c>
      <c r="B3028" t="str">
        <f t="shared" si="48"/>
        <v/>
      </c>
      <c r="C3028" t="str">
        <f>IF(ESITI_QUESTIONARI!C3028="","",TRIM(ESITI_QUESTIONARI!C3028))</f>
        <v/>
      </c>
      <c r="D3028" t="str">
        <f>IFERROR(UPPER(TRIM(ESITI_QUESTIONARI!U3028)),"")</f>
        <v/>
      </c>
      <c r="E3028" t="str">
        <f>IFERROR(UPPER(TRIM(ESITI_QUESTIONARI!Y3028)),"")</f>
        <v/>
      </c>
      <c r="F3028" t="str">
        <f>IFERROR(UPPER(TRIM(ESITI_QUESTIONARI!AE3028)),"")</f>
        <v/>
      </c>
      <c r="G3028" t="str">
        <f>IFERROR(UPPER(TRIM(ESITI_QUESTIONARI!AI3028)),"")</f>
        <v/>
      </c>
      <c r="H3028" s="8" t="str">
        <f>IF(C3028="","",IF(ISERROR(AVERAGE(ESITI_QUESTIONARI!N3028:T3028,ESITI_QUESTIONARI!V3028:X3028,ESITI_QUESTIONARI!Z3028:AD3028,ESITI_QUESTIONARI!AF3028:AH3028,ESITI_QUESTIONARI!AJ3028:AL3028,ESITI_QUESTIONARI!AN3028,ESITI_QUESTIONARI!AQ3028)),"NON RISPONDE",AVERAGE(ESITI_QUESTIONARI!N3028:T3028,ESITI_QUESTIONARI!V3028:X3028,ESITI_QUESTIONARI!Z3028:AD3028,ESITI_QUESTIONARI!AF3028:AH3028,ESITI_QUESTIONARI!AJ3028:AL3028,ESITI_QUESTIONARI!AN3028,ESITI_QUESTIONARI!AQ3028)))</f>
        <v/>
      </c>
    </row>
    <row r="3029" spans="1:8">
      <c r="A3029" t="str">
        <f>IF(ESITI_QUESTIONARI!A3029="","",TRIM(ESITI_QUESTIONARI!A3029))</f>
        <v/>
      </c>
      <c r="B3029" t="str">
        <f t="shared" si="48"/>
        <v/>
      </c>
      <c r="C3029" t="str">
        <f>IF(ESITI_QUESTIONARI!C3029="","",TRIM(ESITI_QUESTIONARI!C3029))</f>
        <v/>
      </c>
      <c r="D3029" t="str">
        <f>IFERROR(UPPER(TRIM(ESITI_QUESTIONARI!U3029)),"")</f>
        <v/>
      </c>
      <c r="E3029" t="str">
        <f>IFERROR(UPPER(TRIM(ESITI_QUESTIONARI!Y3029)),"")</f>
        <v/>
      </c>
      <c r="F3029" t="str">
        <f>IFERROR(UPPER(TRIM(ESITI_QUESTIONARI!AE3029)),"")</f>
        <v/>
      </c>
      <c r="G3029" t="str">
        <f>IFERROR(UPPER(TRIM(ESITI_QUESTIONARI!AI3029)),"")</f>
        <v/>
      </c>
      <c r="H3029" s="8" t="str">
        <f>IF(C3029="","",IF(ISERROR(AVERAGE(ESITI_QUESTIONARI!N3029:T3029,ESITI_QUESTIONARI!V3029:X3029,ESITI_QUESTIONARI!Z3029:AD3029,ESITI_QUESTIONARI!AF3029:AH3029,ESITI_QUESTIONARI!AJ3029:AL3029,ESITI_QUESTIONARI!AN3029,ESITI_QUESTIONARI!AQ3029)),"NON RISPONDE",AVERAGE(ESITI_QUESTIONARI!N3029:T3029,ESITI_QUESTIONARI!V3029:X3029,ESITI_QUESTIONARI!Z3029:AD3029,ESITI_QUESTIONARI!AF3029:AH3029,ESITI_QUESTIONARI!AJ3029:AL3029,ESITI_QUESTIONARI!AN3029,ESITI_QUESTIONARI!AQ3029)))</f>
        <v/>
      </c>
    </row>
    <row r="3030" spans="1:8">
      <c r="A3030" t="str">
        <f>IF(ESITI_QUESTIONARI!A3030="","",TRIM(ESITI_QUESTIONARI!A3030))</f>
        <v/>
      </c>
      <c r="B3030" t="str">
        <f t="shared" si="48"/>
        <v/>
      </c>
      <c r="C3030" t="str">
        <f>IF(ESITI_QUESTIONARI!C3030="","",TRIM(ESITI_QUESTIONARI!C3030))</f>
        <v/>
      </c>
      <c r="D3030" t="str">
        <f>IFERROR(UPPER(TRIM(ESITI_QUESTIONARI!U3030)),"")</f>
        <v/>
      </c>
      <c r="E3030" t="str">
        <f>IFERROR(UPPER(TRIM(ESITI_QUESTIONARI!Y3030)),"")</f>
        <v/>
      </c>
      <c r="F3030" t="str">
        <f>IFERROR(UPPER(TRIM(ESITI_QUESTIONARI!AE3030)),"")</f>
        <v/>
      </c>
      <c r="G3030" t="str">
        <f>IFERROR(UPPER(TRIM(ESITI_QUESTIONARI!AI3030)),"")</f>
        <v/>
      </c>
      <c r="H3030" s="8" t="str">
        <f>IF(C3030="","",IF(ISERROR(AVERAGE(ESITI_QUESTIONARI!N3030:T3030,ESITI_QUESTIONARI!V3030:X3030,ESITI_QUESTIONARI!Z3030:AD3030,ESITI_QUESTIONARI!AF3030:AH3030,ESITI_QUESTIONARI!AJ3030:AL3030,ESITI_QUESTIONARI!AN3030,ESITI_QUESTIONARI!AQ3030)),"NON RISPONDE",AVERAGE(ESITI_QUESTIONARI!N3030:T3030,ESITI_QUESTIONARI!V3030:X3030,ESITI_QUESTIONARI!Z3030:AD3030,ESITI_QUESTIONARI!AF3030:AH3030,ESITI_QUESTIONARI!AJ3030:AL3030,ESITI_QUESTIONARI!AN3030,ESITI_QUESTIONARI!AQ3030)))</f>
        <v/>
      </c>
    </row>
    <row r="3031" spans="1:8">
      <c r="A3031" t="str">
        <f>IF(ESITI_QUESTIONARI!A3031="","",TRIM(ESITI_QUESTIONARI!A3031))</f>
        <v/>
      </c>
      <c r="B3031" t="str">
        <f t="shared" si="48"/>
        <v/>
      </c>
      <c r="C3031" t="str">
        <f>IF(ESITI_QUESTIONARI!C3031="","",TRIM(ESITI_QUESTIONARI!C3031))</f>
        <v/>
      </c>
      <c r="D3031" t="str">
        <f>IFERROR(UPPER(TRIM(ESITI_QUESTIONARI!U3031)),"")</f>
        <v/>
      </c>
      <c r="E3031" t="str">
        <f>IFERROR(UPPER(TRIM(ESITI_QUESTIONARI!Y3031)),"")</f>
        <v/>
      </c>
      <c r="F3031" t="str">
        <f>IFERROR(UPPER(TRIM(ESITI_QUESTIONARI!AE3031)),"")</f>
        <v/>
      </c>
      <c r="G3031" t="str">
        <f>IFERROR(UPPER(TRIM(ESITI_QUESTIONARI!AI3031)),"")</f>
        <v/>
      </c>
      <c r="H3031" s="8" t="str">
        <f>IF(C3031="","",IF(ISERROR(AVERAGE(ESITI_QUESTIONARI!N3031:T3031,ESITI_QUESTIONARI!V3031:X3031,ESITI_QUESTIONARI!Z3031:AD3031,ESITI_QUESTIONARI!AF3031:AH3031,ESITI_QUESTIONARI!AJ3031:AL3031,ESITI_QUESTIONARI!AN3031,ESITI_QUESTIONARI!AQ3031)),"NON RISPONDE",AVERAGE(ESITI_QUESTIONARI!N3031:T3031,ESITI_QUESTIONARI!V3031:X3031,ESITI_QUESTIONARI!Z3031:AD3031,ESITI_QUESTIONARI!AF3031:AH3031,ESITI_QUESTIONARI!AJ3031:AL3031,ESITI_QUESTIONARI!AN3031,ESITI_QUESTIONARI!AQ3031)))</f>
        <v/>
      </c>
    </row>
    <row r="3032" spans="1:8">
      <c r="A3032" t="str">
        <f>IF(ESITI_QUESTIONARI!A3032="","",TRIM(ESITI_QUESTIONARI!A3032))</f>
        <v/>
      </c>
      <c r="B3032" t="str">
        <f t="shared" si="48"/>
        <v/>
      </c>
      <c r="C3032" t="str">
        <f>IF(ESITI_QUESTIONARI!C3032="","",TRIM(ESITI_QUESTIONARI!C3032))</f>
        <v/>
      </c>
      <c r="D3032" t="str">
        <f>IFERROR(UPPER(TRIM(ESITI_QUESTIONARI!U3032)),"")</f>
        <v/>
      </c>
      <c r="E3032" t="str">
        <f>IFERROR(UPPER(TRIM(ESITI_QUESTIONARI!Y3032)),"")</f>
        <v/>
      </c>
      <c r="F3032" t="str">
        <f>IFERROR(UPPER(TRIM(ESITI_QUESTIONARI!AE3032)),"")</f>
        <v/>
      </c>
      <c r="G3032" t="str">
        <f>IFERROR(UPPER(TRIM(ESITI_QUESTIONARI!AI3032)),"")</f>
        <v/>
      </c>
      <c r="H3032" s="8" t="str">
        <f>IF(C3032="","",IF(ISERROR(AVERAGE(ESITI_QUESTIONARI!N3032:T3032,ESITI_QUESTIONARI!V3032:X3032,ESITI_QUESTIONARI!Z3032:AD3032,ESITI_QUESTIONARI!AF3032:AH3032,ESITI_QUESTIONARI!AJ3032:AL3032,ESITI_QUESTIONARI!AN3032,ESITI_QUESTIONARI!AQ3032)),"NON RISPONDE",AVERAGE(ESITI_QUESTIONARI!N3032:T3032,ESITI_QUESTIONARI!V3032:X3032,ESITI_QUESTIONARI!Z3032:AD3032,ESITI_QUESTIONARI!AF3032:AH3032,ESITI_QUESTIONARI!AJ3032:AL3032,ESITI_QUESTIONARI!AN3032,ESITI_QUESTIONARI!AQ3032)))</f>
        <v/>
      </c>
    </row>
    <row r="3033" spans="1:8">
      <c r="A3033" t="str">
        <f>IF(ESITI_QUESTIONARI!A3033="","",TRIM(ESITI_QUESTIONARI!A3033))</f>
        <v/>
      </c>
      <c r="B3033" t="str">
        <f t="shared" si="48"/>
        <v/>
      </c>
      <c r="C3033" t="str">
        <f>IF(ESITI_QUESTIONARI!C3033="","",TRIM(ESITI_QUESTIONARI!C3033))</f>
        <v/>
      </c>
      <c r="D3033" t="str">
        <f>IFERROR(UPPER(TRIM(ESITI_QUESTIONARI!U3033)),"")</f>
        <v/>
      </c>
      <c r="E3033" t="str">
        <f>IFERROR(UPPER(TRIM(ESITI_QUESTIONARI!Y3033)),"")</f>
        <v/>
      </c>
      <c r="F3033" t="str">
        <f>IFERROR(UPPER(TRIM(ESITI_QUESTIONARI!AE3033)),"")</f>
        <v/>
      </c>
      <c r="G3033" t="str">
        <f>IFERROR(UPPER(TRIM(ESITI_QUESTIONARI!AI3033)),"")</f>
        <v/>
      </c>
      <c r="H3033" s="8" t="str">
        <f>IF(C3033="","",IF(ISERROR(AVERAGE(ESITI_QUESTIONARI!N3033:T3033,ESITI_QUESTIONARI!V3033:X3033,ESITI_QUESTIONARI!Z3033:AD3033,ESITI_QUESTIONARI!AF3033:AH3033,ESITI_QUESTIONARI!AJ3033:AL3033,ESITI_QUESTIONARI!AN3033,ESITI_QUESTIONARI!AQ3033)),"NON RISPONDE",AVERAGE(ESITI_QUESTIONARI!N3033:T3033,ESITI_QUESTIONARI!V3033:X3033,ESITI_QUESTIONARI!Z3033:AD3033,ESITI_QUESTIONARI!AF3033:AH3033,ESITI_QUESTIONARI!AJ3033:AL3033,ESITI_QUESTIONARI!AN3033,ESITI_QUESTIONARI!AQ3033)))</f>
        <v/>
      </c>
    </row>
    <row r="3034" spans="1:8">
      <c r="A3034" t="str">
        <f>IF(ESITI_QUESTIONARI!A3034="","",TRIM(ESITI_QUESTIONARI!A3034))</f>
        <v/>
      </c>
      <c r="B3034" t="str">
        <f t="shared" si="48"/>
        <v/>
      </c>
      <c r="C3034" t="str">
        <f>IF(ESITI_QUESTIONARI!C3034="","",TRIM(ESITI_QUESTIONARI!C3034))</f>
        <v/>
      </c>
      <c r="D3034" t="str">
        <f>IFERROR(UPPER(TRIM(ESITI_QUESTIONARI!U3034)),"")</f>
        <v/>
      </c>
      <c r="E3034" t="str">
        <f>IFERROR(UPPER(TRIM(ESITI_QUESTIONARI!Y3034)),"")</f>
        <v/>
      </c>
      <c r="F3034" t="str">
        <f>IFERROR(UPPER(TRIM(ESITI_QUESTIONARI!AE3034)),"")</f>
        <v/>
      </c>
      <c r="G3034" t="str">
        <f>IFERROR(UPPER(TRIM(ESITI_QUESTIONARI!AI3034)),"")</f>
        <v/>
      </c>
      <c r="H3034" s="8" t="str">
        <f>IF(C3034="","",IF(ISERROR(AVERAGE(ESITI_QUESTIONARI!N3034:T3034,ESITI_QUESTIONARI!V3034:X3034,ESITI_QUESTIONARI!Z3034:AD3034,ESITI_QUESTIONARI!AF3034:AH3034,ESITI_QUESTIONARI!AJ3034:AL3034,ESITI_QUESTIONARI!AN3034,ESITI_QUESTIONARI!AQ3034)),"NON RISPONDE",AVERAGE(ESITI_QUESTIONARI!N3034:T3034,ESITI_QUESTIONARI!V3034:X3034,ESITI_QUESTIONARI!Z3034:AD3034,ESITI_QUESTIONARI!AF3034:AH3034,ESITI_QUESTIONARI!AJ3034:AL3034,ESITI_QUESTIONARI!AN3034,ESITI_QUESTIONARI!AQ3034)))</f>
        <v/>
      </c>
    </row>
    <row r="3035" spans="1:8">
      <c r="A3035" t="str">
        <f>IF(ESITI_QUESTIONARI!A3035="","",TRIM(ESITI_QUESTIONARI!A3035))</f>
        <v/>
      </c>
      <c r="B3035" t="str">
        <f t="shared" si="48"/>
        <v/>
      </c>
      <c r="C3035" t="str">
        <f>IF(ESITI_QUESTIONARI!C3035="","",TRIM(ESITI_QUESTIONARI!C3035))</f>
        <v/>
      </c>
      <c r="D3035" t="str">
        <f>IFERROR(UPPER(TRIM(ESITI_QUESTIONARI!U3035)),"")</f>
        <v/>
      </c>
      <c r="E3035" t="str">
        <f>IFERROR(UPPER(TRIM(ESITI_QUESTIONARI!Y3035)),"")</f>
        <v/>
      </c>
      <c r="F3035" t="str">
        <f>IFERROR(UPPER(TRIM(ESITI_QUESTIONARI!AE3035)),"")</f>
        <v/>
      </c>
      <c r="G3035" t="str">
        <f>IFERROR(UPPER(TRIM(ESITI_QUESTIONARI!AI3035)),"")</f>
        <v/>
      </c>
      <c r="H3035" s="8" t="str">
        <f>IF(C3035="","",IF(ISERROR(AVERAGE(ESITI_QUESTIONARI!N3035:T3035,ESITI_QUESTIONARI!V3035:X3035,ESITI_QUESTIONARI!Z3035:AD3035,ESITI_QUESTIONARI!AF3035:AH3035,ESITI_QUESTIONARI!AJ3035:AL3035,ESITI_QUESTIONARI!AN3035,ESITI_QUESTIONARI!AQ3035)),"NON RISPONDE",AVERAGE(ESITI_QUESTIONARI!N3035:T3035,ESITI_QUESTIONARI!V3035:X3035,ESITI_QUESTIONARI!Z3035:AD3035,ESITI_QUESTIONARI!AF3035:AH3035,ESITI_QUESTIONARI!AJ3035:AL3035,ESITI_QUESTIONARI!AN3035,ESITI_QUESTIONARI!AQ3035)))</f>
        <v/>
      </c>
    </row>
    <row r="3036" spans="1:8">
      <c r="A3036" t="str">
        <f>IF(ESITI_QUESTIONARI!A3036="","",TRIM(ESITI_QUESTIONARI!A3036))</f>
        <v/>
      </c>
      <c r="B3036" t="str">
        <f t="shared" si="48"/>
        <v/>
      </c>
      <c r="C3036" t="str">
        <f>IF(ESITI_QUESTIONARI!C3036="","",TRIM(ESITI_QUESTIONARI!C3036))</f>
        <v/>
      </c>
      <c r="D3036" t="str">
        <f>IFERROR(UPPER(TRIM(ESITI_QUESTIONARI!U3036)),"")</f>
        <v/>
      </c>
      <c r="E3036" t="str">
        <f>IFERROR(UPPER(TRIM(ESITI_QUESTIONARI!Y3036)),"")</f>
        <v/>
      </c>
      <c r="F3036" t="str">
        <f>IFERROR(UPPER(TRIM(ESITI_QUESTIONARI!AE3036)),"")</f>
        <v/>
      </c>
      <c r="G3036" t="str">
        <f>IFERROR(UPPER(TRIM(ESITI_QUESTIONARI!AI3036)),"")</f>
        <v/>
      </c>
      <c r="H3036" s="8" t="str">
        <f>IF(C3036="","",IF(ISERROR(AVERAGE(ESITI_QUESTIONARI!N3036:T3036,ESITI_QUESTIONARI!V3036:X3036,ESITI_QUESTIONARI!Z3036:AD3036,ESITI_QUESTIONARI!AF3036:AH3036,ESITI_QUESTIONARI!AJ3036:AL3036,ESITI_QUESTIONARI!AN3036,ESITI_QUESTIONARI!AQ3036)),"NON RISPONDE",AVERAGE(ESITI_QUESTIONARI!N3036:T3036,ESITI_QUESTIONARI!V3036:X3036,ESITI_QUESTIONARI!Z3036:AD3036,ESITI_QUESTIONARI!AF3036:AH3036,ESITI_QUESTIONARI!AJ3036:AL3036,ESITI_QUESTIONARI!AN3036,ESITI_QUESTIONARI!AQ3036)))</f>
        <v/>
      </c>
    </row>
    <row r="3037" spans="1:8">
      <c r="A3037" t="str">
        <f>IF(ESITI_QUESTIONARI!A3037="","",TRIM(ESITI_QUESTIONARI!A3037))</f>
        <v/>
      </c>
      <c r="B3037" t="str">
        <f t="shared" si="48"/>
        <v/>
      </c>
      <c r="C3037" t="str">
        <f>IF(ESITI_QUESTIONARI!C3037="","",TRIM(ESITI_QUESTIONARI!C3037))</f>
        <v/>
      </c>
      <c r="D3037" t="str">
        <f>IFERROR(UPPER(TRIM(ESITI_QUESTIONARI!U3037)),"")</f>
        <v/>
      </c>
      <c r="E3037" t="str">
        <f>IFERROR(UPPER(TRIM(ESITI_QUESTIONARI!Y3037)),"")</f>
        <v/>
      </c>
      <c r="F3037" t="str">
        <f>IFERROR(UPPER(TRIM(ESITI_QUESTIONARI!AE3037)),"")</f>
        <v/>
      </c>
      <c r="G3037" t="str">
        <f>IFERROR(UPPER(TRIM(ESITI_QUESTIONARI!AI3037)),"")</f>
        <v/>
      </c>
      <c r="H3037" s="8" t="str">
        <f>IF(C3037="","",IF(ISERROR(AVERAGE(ESITI_QUESTIONARI!N3037:T3037,ESITI_QUESTIONARI!V3037:X3037,ESITI_QUESTIONARI!Z3037:AD3037,ESITI_QUESTIONARI!AF3037:AH3037,ESITI_QUESTIONARI!AJ3037:AL3037,ESITI_QUESTIONARI!AN3037,ESITI_QUESTIONARI!AQ3037)),"NON RISPONDE",AVERAGE(ESITI_QUESTIONARI!N3037:T3037,ESITI_QUESTIONARI!V3037:X3037,ESITI_QUESTIONARI!Z3037:AD3037,ESITI_QUESTIONARI!AF3037:AH3037,ESITI_QUESTIONARI!AJ3037:AL3037,ESITI_QUESTIONARI!AN3037,ESITI_QUESTIONARI!AQ3037)))</f>
        <v/>
      </c>
    </row>
    <row r="3038" spans="1:8">
      <c r="A3038" t="str">
        <f>IF(ESITI_QUESTIONARI!A3038="","",TRIM(ESITI_QUESTIONARI!A3038))</f>
        <v/>
      </c>
      <c r="B3038" t="str">
        <f t="shared" si="48"/>
        <v/>
      </c>
      <c r="C3038" t="str">
        <f>IF(ESITI_QUESTIONARI!C3038="","",TRIM(ESITI_QUESTIONARI!C3038))</f>
        <v/>
      </c>
      <c r="D3038" t="str">
        <f>IFERROR(UPPER(TRIM(ESITI_QUESTIONARI!U3038)),"")</f>
        <v/>
      </c>
      <c r="E3038" t="str">
        <f>IFERROR(UPPER(TRIM(ESITI_QUESTIONARI!Y3038)),"")</f>
        <v/>
      </c>
      <c r="F3038" t="str">
        <f>IFERROR(UPPER(TRIM(ESITI_QUESTIONARI!AE3038)),"")</f>
        <v/>
      </c>
      <c r="G3038" t="str">
        <f>IFERROR(UPPER(TRIM(ESITI_QUESTIONARI!AI3038)),"")</f>
        <v/>
      </c>
      <c r="H3038" s="8" t="str">
        <f>IF(C3038="","",IF(ISERROR(AVERAGE(ESITI_QUESTIONARI!N3038:T3038,ESITI_QUESTIONARI!V3038:X3038,ESITI_QUESTIONARI!Z3038:AD3038,ESITI_QUESTIONARI!AF3038:AH3038,ESITI_QUESTIONARI!AJ3038:AL3038,ESITI_QUESTIONARI!AN3038,ESITI_QUESTIONARI!AQ3038)),"NON RISPONDE",AVERAGE(ESITI_QUESTIONARI!N3038:T3038,ESITI_QUESTIONARI!V3038:X3038,ESITI_QUESTIONARI!Z3038:AD3038,ESITI_QUESTIONARI!AF3038:AH3038,ESITI_QUESTIONARI!AJ3038:AL3038,ESITI_QUESTIONARI!AN3038,ESITI_QUESTIONARI!AQ3038)))</f>
        <v/>
      </c>
    </row>
    <row r="3039" spans="1:8">
      <c r="A3039" t="str">
        <f>IF(ESITI_QUESTIONARI!A3039="","",TRIM(ESITI_QUESTIONARI!A3039))</f>
        <v/>
      </c>
      <c r="B3039" t="str">
        <f t="shared" si="48"/>
        <v/>
      </c>
      <c r="C3039" t="str">
        <f>IF(ESITI_QUESTIONARI!C3039="","",TRIM(ESITI_QUESTIONARI!C3039))</f>
        <v/>
      </c>
      <c r="D3039" t="str">
        <f>IFERROR(UPPER(TRIM(ESITI_QUESTIONARI!U3039)),"")</f>
        <v/>
      </c>
      <c r="E3039" t="str">
        <f>IFERROR(UPPER(TRIM(ESITI_QUESTIONARI!Y3039)),"")</f>
        <v/>
      </c>
      <c r="F3039" t="str">
        <f>IFERROR(UPPER(TRIM(ESITI_QUESTIONARI!AE3039)),"")</f>
        <v/>
      </c>
      <c r="G3039" t="str">
        <f>IFERROR(UPPER(TRIM(ESITI_QUESTIONARI!AI3039)),"")</f>
        <v/>
      </c>
      <c r="H3039" s="8" t="str">
        <f>IF(C3039="","",IF(ISERROR(AVERAGE(ESITI_QUESTIONARI!N3039:T3039,ESITI_QUESTIONARI!V3039:X3039,ESITI_QUESTIONARI!Z3039:AD3039,ESITI_QUESTIONARI!AF3039:AH3039,ESITI_QUESTIONARI!AJ3039:AL3039,ESITI_QUESTIONARI!AN3039,ESITI_QUESTIONARI!AQ3039)),"NON RISPONDE",AVERAGE(ESITI_QUESTIONARI!N3039:T3039,ESITI_QUESTIONARI!V3039:X3039,ESITI_QUESTIONARI!Z3039:AD3039,ESITI_QUESTIONARI!AF3039:AH3039,ESITI_QUESTIONARI!AJ3039:AL3039,ESITI_QUESTIONARI!AN3039,ESITI_QUESTIONARI!AQ3039)))</f>
        <v/>
      </c>
    </row>
    <row r="3040" spans="1:8">
      <c r="A3040" t="str">
        <f>IF(ESITI_QUESTIONARI!A3040="","",TRIM(ESITI_QUESTIONARI!A3040))</f>
        <v/>
      </c>
      <c r="B3040" t="str">
        <f t="shared" si="48"/>
        <v/>
      </c>
      <c r="C3040" t="str">
        <f>IF(ESITI_QUESTIONARI!C3040="","",TRIM(ESITI_QUESTIONARI!C3040))</f>
        <v/>
      </c>
      <c r="D3040" t="str">
        <f>IFERROR(UPPER(TRIM(ESITI_QUESTIONARI!U3040)),"")</f>
        <v/>
      </c>
      <c r="E3040" t="str">
        <f>IFERROR(UPPER(TRIM(ESITI_QUESTIONARI!Y3040)),"")</f>
        <v/>
      </c>
      <c r="F3040" t="str">
        <f>IFERROR(UPPER(TRIM(ESITI_QUESTIONARI!AE3040)),"")</f>
        <v/>
      </c>
      <c r="G3040" t="str">
        <f>IFERROR(UPPER(TRIM(ESITI_QUESTIONARI!AI3040)),"")</f>
        <v/>
      </c>
      <c r="H3040" s="8" t="str">
        <f>IF(C3040="","",IF(ISERROR(AVERAGE(ESITI_QUESTIONARI!N3040:T3040,ESITI_QUESTIONARI!V3040:X3040,ESITI_QUESTIONARI!Z3040:AD3040,ESITI_QUESTIONARI!AF3040:AH3040,ESITI_QUESTIONARI!AJ3040:AL3040,ESITI_QUESTIONARI!AN3040,ESITI_QUESTIONARI!AQ3040)),"NON RISPONDE",AVERAGE(ESITI_QUESTIONARI!N3040:T3040,ESITI_QUESTIONARI!V3040:X3040,ESITI_QUESTIONARI!Z3040:AD3040,ESITI_QUESTIONARI!AF3040:AH3040,ESITI_QUESTIONARI!AJ3040:AL3040,ESITI_QUESTIONARI!AN3040,ESITI_QUESTIONARI!AQ3040)))</f>
        <v/>
      </c>
    </row>
    <row r="3041" spans="1:8">
      <c r="A3041" t="str">
        <f>IF(ESITI_QUESTIONARI!A3041="","",TRIM(ESITI_QUESTIONARI!A3041))</f>
        <v/>
      </c>
      <c r="B3041" t="str">
        <f t="shared" si="48"/>
        <v/>
      </c>
      <c r="C3041" t="str">
        <f>IF(ESITI_QUESTIONARI!C3041="","",TRIM(ESITI_QUESTIONARI!C3041))</f>
        <v/>
      </c>
      <c r="D3041" t="str">
        <f>IFERROR(UPPER(TRIM(ESITI_QUESTIONARI!U3041)),"")</f>
        <v/>
      </c>
      <c r="E3041" t="str">
        <f>IFERROR(UPPER(TRIM(ESITI_QUESTIONARI!Y3041)),"")</f>
        <v/>
      </c>
      <c r="F3041" t="str">
        <f>IFERROR(UPPER(TRIM(ESITI_QUESTIONARI!AE3041)),"")</f>
        <v/>
      </c>
      <c r="G3041" t="str">
        <f>IFERROR(UPPER(TRIM(ESITI_QUESTIONARI!AI3041)),"")</f>
        <v/>
      </c>
      <c r="H3041" s="8" t="str">
        <f>IF(C3041="","",IF(ISERROR(AVERAGE(ESITI_QUESTIONARI!N3041:T3041,ESITI_QUESTIONARI!V3041:X3041,ESITI_QUESTIONARI!Z3041:AD3041,ESITI_QUESTIONARI!AF3041:AH3041,ESITI_QUESTIONARI!AJ3041:AL3041,ESITI_QUESTIONARI!AN3041,ESITI_QUESTIONARI!AQ3041)),"NON RISPONDE",AVERAGE(ESITI_QUESTIONARI!N3041:T3041,ESITI_QUESTIONARI!V3041:X3041,ESITI_QUESTIONARI!Z3041:AD3041,ESITI_QUESTIONARI!AF3041:AH3041,ESITI_QUESTIONARI!AJ3041:AL3041,ESITI_QUESTIONARI!AN3041,ESITI_QUESTIONARI!AQ3041)))</f>
        <v/>
      </c>
    </row>
    <row r="3042" spans="1:8">
      <c r="A3042" t="str">
        <f>IF(ESITI_QUESTIONARI!A3042="","",TRIM(ESITI_QUESTIONARI!A3042))</f>
        <v/>
      </c>
      <c r="B3042" t="str">
        <f t="shared" si="48"/>
        <v/>
      </c>
      <c r="C3042" t="str">
        <f>IF(ESITI_QUESTIONARI!C3042="","",TRIM(ESITI_QUESTIONARI!C3042))</f>
        <v/>
      </c>
      <c r="D3042" t="str">
        <f>IFERROR(UPPER(TRIM(ESITI_QUESTIONARI!U3042)),"")</f>
        <v/>
      </c>
      <c r="E3042" t="str">
        <f>IFERROR(UPPER(TRIM(ESITI_QUESTIONARI!Y3042)),"")</f>
        <v/>
      </c>
      <c r="F3042" t="str">
        <f>IFERROR(UPPER(TRIM(ESITI_QUESTIONARI!AE3042)),"")</f>
        <v/>
      </c>
      <c r="G3042" t="str">
        <f>IFERROR(UPPER(TRIM(ESITI_QUESTIONARI!AI3042)),"")</f>
        <v/>
      </c>
      <c r="H3042" s="8" t="str">
        <f>IF(C3042="","",IF(ISERROR(AVERAGE(ESITI_QUESTIONARI!N3042:T3042,ESITI_QUESTIONARI!V3042:X3042,ESITI_QUESTIONARI!Z3042:AD3042,ESITI_QUESTIONARI!AF3042:AH3042,ESITI_QUESTIONARI!AJ3042:AL3042,ESITI_QUESTIONARI!AN3042,ESITI_QUESTIONARI!AQ3042)),"NON RISPONDE",AVERAGE(ESITI_QUESTIONARI!N3042:T3042,ESITI_QUESTIONARI!V3042:X3042,ESITI_QUESTIONARI!Z3042:AD3042,ESITI_QUESTIONARI!AF3042:AH3042,ESITI_QUESTIONARI!AJ3042:AL3042,ESITI_QUESTIONARI!AN3042,ESITI_QUESTIONARI!AQ3042)))</f>
        <v/>
      </c>
    </row>
    <row r="3043" spans="1:8">
      <c r="A3043" t="str">
        <f>IF(ESITI_QUESTIONARI!A3043="","",TRIM(ESITI_QUESTIONARI!A3043))</f>
        <v/>
      </c>
      <c r="B3043" t="str">
        <f t="shared" si="48"/>
        <v/>
      </c>
      <c r="C3043" t="str">
        <f>IF(ESITI_QUESTIONARI!C3043="","",TRIM(ESITI_QUESTIONARI!C3043))</f>
        <v/>
      </c>
      <c r="D3043" t="str">
        <f>IFERROR(UPPER(TRIM(ESITI_QUESTIONARI!U3043)),"")</f>
        <v/>
      </c>
      <c r="E3043" t="str">
        <f>IFERROR(UPPER(TRIM(ESITI_QUESTIONARI!Y3043)),"")</f>
        <v/>
      </c>
      <c r="F3043" t="str">
        <f>IFERROR(UPPER(TRIM(ESITI_QUESTIONARI!AE3043)),"")</f>
        <v/>
      </c>
      <c r="G3043" t="str">
        <f>IFERROR(UPPER(TRIM(ESITI_QUESTIONARI!AI3043)),"")</f>
        <v/>
      </c>
      <c r="H3043" s="8" t="str">
        <f>IF(C3043="","",IF(ISERROR(AVERAGE(ESITI_QUESTIONARI!N3043:T3043,ESITI_QUESTIONARI!V3043:X3043,ESITI_QUESTIONARI!Z3043:AD3043,ESITI_QUESTIONARI!AF3043:AH3043,ESITI_QUESTIONARI!AJ3043:AL3043,ESITI_QUESTIONARI!AN3043,ESITI_QUESTIONARI!AQ3043)),"NON RISPONDE",AVERAGE(ESITI_QUESTIONARI!N3043:T3043,ESITI_QUESTIONARI!V3043:X3043,ESITI_QUESTIONARI!Z3043:AD3043,ESITI_QUESTIONARI!AF3043:AH3043,ESITI_QUESTIONARI!AJ3043:AL3043,ESITI_QUESTIONARI!AN3043,ESITI_QUESTIONARI!AQ3043)))</f>
        <v/>
      </c>
    </row>
    <row r="3044" spans="1:8">
      <c r="A3044" t="str">
        <f>IF(ESITI_QUESTIONARI!A3044="","",TRIM(ESITI_QUESTIONARI!A3044))</f>
        <v/>
      </c>
      <c r="B3044" t="str">
        <f t="shared" si="48"/>
        <v/>
      </c>
      <c r="C3044" t="str">
        <f>IF(ESITI_QUESTIONARI!C3044="","",TRIM(ESITI_QUESTIONARI!C3044))</f>
        <v/>
      </c>
      <c r="D3044" t="str">
        <f>IFERROR(UPPER(TRIM(ESITI_QUESTIONARI!U3044)),"")</f>
        <v/>
      </c>
      <c r="E3044" t="str">
        <f>IFERROR(UPPER(TRIM(ESITI_QUESTIONARI!Y3044)),"")</f>
        <v/>
      </c>
      <c r="F3044" t="str">
        <f>IFERROR(UPPER(TRIM(ESITI_QUESTIONARI!AE3044)),"")</f>
        <v/>
      </c>
      <c r="G3044" t="str">
        <f>IFERROR(UPPER(TRIM(ESITI_QUESTIONARI!AI3044)),"")</f>
        <v/>
      </c>
      <c r="H3044" s="8" t="str">
        <f>IF(C3044="","",IF(ISERROR(AVERAGE(ESITI_QUESTIONARI!N3044:T3044,ESITI_QUESTIONARI!V3044:X3044,ESITI_QUESTIONARI!Z3044:AD3044,ESITI_QUESTIONARI!AF3044:AH3044,ESITI_QUESTIONARI!AJ3044:AL3044,ESITI_QUESTIONARI!AN3044,ESITI_QUESTIONARI!AQ3044)),"NON RISPONDE",AVERAGE(ESITI_QUESTIONARI!N3044:T3044,ESITI_QUESTIONARI!V3044:X3044,ESITI_QUESTIONARI!Z3044:AD3044,ESITI_QUESTIONARI!AF3044:AH3044,ESITI_QUESTIONARI!AJ3044:AL3044,ESITI_QUESTIONARI!AN3044,ESITI_QUESTIONARI!AQ3044)))</f>
        <v/>
      </c>
    </row>
    <row r="3045" spans="1:8">
      <c r="A3045" t="str">
        <f>IF(ESITI_QUESTIONARI!A3045="","",TRIM(ESITI_QUESTIONARI!A3045))</f>
        <v/>
      </c>
      <c r="B3045" t="str">
        <f t="shared" si="48"/>
        <v/>
      </c>
      <c r="C3045" t="str">
        <f>IF(ESITI_QUESTIONARI!C3045="","",TRIM(ESITI_QUESTIONARI!C3045))</f>
        <v/>
      </c>
      <c r="D3045" t="str">
        <f>IFERROR(UPPER(TRIM(ESITI_QUESTIONARI!U3045)),"")</f>
        <v/>
      </c>
      <c r="E3045" t="str">
        <f>IFERROR(UPPER(TRIM(ESITI_QUESTIONARI!Y3045)),"")</f>
        <v/>
      </c>
      <c r="F3045" t="str">
        <f>IFERROR(UPPER(TRIM(ESITI_QUESTIONARI!AE3045)),"")</f>
        <v/>
      </c>
      <c r="G3045" t="str">
        <f>IFERROR(UPPER(TRIM(ESITI_QUESTIONARI!AI3045)),"")</f>
        <v/>
      </c>
      <c r="H3045" s="8" t="str">
        <f>IF(C3045="","",IF(ISERROR(AVERAGE(ESITI_QUESTIONARI!N3045:T3045,ESITI_QUESTIONARI!V3045:X3045,ESITI_QUESTIONARI!Z3045:AD3045,ESITI_QUESTIONARI!AF3045:AH3045,ESITI_QUESTIONARI!AJ3045:AL3045,ESITI_QUESTIONARI!AN3045,ESITI_QUESTIONARI!AQ3045)),"NON RISPONDE",AVERAGE(ESITI_QUESTIONARI!N3045:T3045,ESITI_QUESTIONARI!V3045:X3045,ESITI_QUESTIONARI!Z3045:AD3045,ESITI_QUESTIONARI!AF3045:AH3045,ESITI_QUESTIONARI!AJ3045:AL3045,ESITI_QUESTIONARI!AN3045,ESITI_QUESTIONARI!AQ3045)))</f>
        <v/>
      </c>
    </row>
    <row r="3046" spans="1:8">
      <c r="A3046" t="str">
        <f>IF(ESITI_QUESTIONARI!A3046="","",TRIM(ESITI_QUESTIONARI!A3046))</f>
        <v/>
      </c>
      <c r="B3046" t="str">
        <f t="shared" si="48"/>
        <v/>
      </c>
      <c r="C3046" t="str">
        <f>IF(ESITI_QUESTIONARI!C3046="","",TRIM(ESITI_QUESTIONARI!C3046))</f>
        <v/>
      </c>
      <c r="D3046" t="str">
        <f>IFERROR(UPPER(TRIM(ESITI_QUESTIONARI!U3046)),"")</f>
        <v/>
      </c>
      <c r="E3046" t="str">
        <f>IFERROR(UPPER(TRIM(ESITI_QUESTIONARI!Y3046)),"")</f>
        <v/>
      </c>
      <c r="F3046" t="str">
        <f>IFERROR(UPPER(TRIM(ESITI_QUESTIONARI!AE3046)),"")</f>
        <v/>
      </c>
      <c r="G3046" t="str">
        <f>IFERROR(UPPER(TRIM(ESITI_QUESTIONARI!AI3046)),"")</f>
        <v/>
      </c>
      <c r="H3046" s="8" t="str">
        <f>IF(C3046="","",IF(ISERROR(AVERAGE(ESITI_QUESTIONARI!N3046:T3046,ESITI_QUESTIONARI!V3046:X3046,ESITI_QUESTIONARI!Z3046:AD3046,ESITI_QUESTIONARI!AF3046:AH3046,ESITI_QUESTIONARI!AJ3046:AL3046,ESITI_QUESTIONARI!AN3046,ESITI_QUESTIONARI!AQ3046)),"NON RISPONDE",AVERAGE(ESITI_QUESTIONARI!N3046:T3046,ESITI_QUESTIONARI!V3046:X3046,ESITI_QUESTIONARI!Z3046:AD3046,ESITI_QUESTIONARI!AF3046:AH3046,ESITI_QUESTIONARI!AJ3046:AL3046,ESITI_QUESTIONARI!AN3046,ESITI_QUESTIONARI!AQ3046)))</f>
        <v/>
      </c>
    </row>
    <row r="3047" spans="1:8">
      <c r="A3047" t="str">
        <f>IF(ESITI_QUESTIONARI!A3047="","",TRIM(ESITI_QUESTIONARI!A3047))</f>
        <v/>
      </c>
      <c r="B3047" t="str">
        <f t="shared" si="48"/>
        <v/>
      </c>
      <c r="C3047" t="str">
        <f>IF(ESITI_QUESTIONARI!C3047="","",TRIM(ESITI_QUESTIONARI!C3047))</f>
        <v/>
      </c>
      <c r="D3047" t="str">
        <f>IFERROR(UPPER(TRIM(ESITI_QUESTIONARI!U3047)),"")</f>
        <v/>
      </c>
      <c r="E3047" t="str">
        <f>IFERROR(UPPER(TRIM(ESITI_QUESTIONARI!Y3047)),"")</f>
        <v/>
      </c>
      <c r="F3047" t="str">
        <f>IFERROR(UPPER(TRIM(ESITI_QUESTIONARI!AE3047)),"")</f>
        <v/>
      </c>
      <c r="G3047" t="str">
        <f>IFERROR(UPPER(TRIM(ESITI_QUESTIONARI!AI3047)),"")</f>
        <v/>
      </c>
      <c r="H3047" s="8" t="str">
        <f>IF(C3047="","",IF(ISERROR(AVERAGE(ESITI_QUESTIONARI!N3047:T3047,ESITI_QUESTIONARI!V3047:X3047,ESITI_QUESTIONARI!Z3047:AD3047,ESITI_QUESTIONARI!AF3047:AH3047,ESITI_QUESTIONARI!AJ3047:AL3047,ESITI_QUESTIONARI!AN3047,ESITI_QUESTIONARI!AQ3047)),"NON RISPONDE",AVERAGE(ESITI_QUESTIONARI!N3047:T3047,ESITI_QUESTIONARI!V3047:X3047,ESITI_QUESTIONARI!Z3047:AD3047,ESITI_QUESTIONARI!AF3047:AH3047,ESITI_QUESTIONARI!AJ3047:AL3047,ESITI_QUESTIONARI!AN3047,ESITI_QUESTIONARI!AQ3047)))</f>
        <v/>
      </c>
    </row>
    <row r="3048" spans="1:8">
      <c r="A3048" t="str">
        <f>IF(ESITI_QUESTIONARI!A3048="","",TRIM(ESITI_QUESTIONARI!A3048))</f>
        <v/>
      </c>
      <c r="B3048" t="str">
        <f t="shared" si="48"/>
        <v/>
      </c>
      <c r="C3048" t="str">
        <f>IF(ESITI_QUESTIONARI!C3048="","",TRIM(ESITI_QUESTIONARI!C3048))</f>
        <v/>
      </c>
      <c r="D3048" t="str">
        <f>IFERROR(UPPER(TRIM(ESITI_QUESTIONARI!U3048)),"")</f>
        <v/>
      </c>
      <c r="E3048" t="str">
        <f>IFERROR(UPPER(TRIM(ESITI_QUESTIONARI!Y3048)),"")</f>
        <v/>
      </c>
      <c r="F3048" t="str">
        <f>IFERROR(UPPER(TRIM(ESITI_QUESTIONARI!AE3048)),"")</f>
        <v/>
      </c>
      <c r="G3048" t="str">
        <f>IFERROR(UPPER(TRIM(ESITI_QUESTIONARI!AI3048)),"")</f>
        <v/>
      </c>
      <c r="H3048" s="8" t="str">
        <f>IF(C3048="","",IF(ISERROR(AVERAGE(ESITI_QUESTIONARI!N3048:T3048,ESITI_QUESTIONARI!V3048:X3048,ESITI_QUESTIONARI!Z3048:AD3048,ESITI_QUESTIONARI!AF3048:AH3048,ESITI_QUESTIONARI!AJ3048:AL3048,ESITI_QUESTIONARI!AN3048,ESITI_QUESTIONARI!AQ3048)),"NON RISPONDE",AVERAGE(ESITI_QUESTIONARI!N3048:T3048,ESITI_QUESTIONARI!V3048:X3048,ESITI_QUESTIONARI!Z3048:AD3048,ESITI_QUESTIONARI!AF3048:AH3048,ESITI_QUESTIONARI!AJ3048:AL3048,ESITI_QUESTIONARI!AN3048,ESITI_QUESTIONARI!AQ3048)))</f>
        <v/>
      </c>
    </row>
    <row r="3049" spans="1:8">
      <c r="A3049" t="str">
        <f>IF(ESITI_QUESTIONARI!A3049="","",TRIM(ESITI_QUESTIONARI!A3049))</f>
        <v/>
      </c>
      <c r="B3049" t="str">
        <f t="shared" si="48"/>
        <v/>
      </c>
      <c r="C3049" t="str">
        <f>IF(ESITI_QUESTIONARI!C3049="","",TRIM(ESITI_QUESTIONARI!C3049))</f>
        <v/>
      </c>
      <c r="D3049" t="str">
        <f>IFERROR(UPPER(TRIM(ESITI_QUESTIONARI!U3049)),"")</f>
        <v/>
      </c>
      <c r="E3049" t="str">
        <f>IFERROR(UPPER(TRIM(ESITI_QUESTIONARI!Y3049)),"")</f>
        <v/>
      </c>
      <c r="F3049" t="str">
        <f>IFERROR(UPPER(TRIM(ESITI_QUESTIONARI!AE3049)),"")</f>
        <v/>
      </c>
      <c r="G3049" t="str">
        <f>IFERROR(UPPER(TRIM(ESITI_QUESTIONARI!AI3049)),"")</f>
        <v/>
      </c>
      <c r="H3049" s="8" t="str">
        <f>IF(C3049="","",IF(ISERROR(AVERAGE(ESITI_QUESTIONARI!N3049:T3049,ESITI_QUESTIONARI!V3049:X3049,ESITI_QUESTIONARI!Z3049:AD3049,ESITI_QUESTIONARI!AF3049:AH3049,ESITI_QUESTIONARI!AJ3049:AL3049,ESITI_QUESTIONARI!AN3049,ESITI_QUESTIONARI!AQ3049)),"NON RISPONDE",AVERAGE(ESITI_QUESTIONARI!N3049:T3049,ESITI_QUESTIONARI!V3049:X3049,ESITI_QUESTIONARI!Z3049:AD3049,ESITI_QUESTIONARI!AF3049:AH3049,ESITI_QUESTIONARI!AJ3049:AL3049,ESITI_QUESTIONARI!AN3049,ESITI_QUESTIONARI!AQ3049)))</f>
        <v/>
      </c>
    </row>
    <row r="3050" spans="1:8">
      <c r="A3050" t="str">
        <f>IF(ESITI_QUESTIONARI!A3050="","",TRIM(ESITI_QUESTIONARI!A3050))</f>
        <v/>
      </c>
      <c r="B3050" t="str">
        <f t="shared" si="48"/>
        <v/>
      </c>
      <c r="C3050" t="str">
        <f>IF(ESITI_QUESTIONARI!C3050="","",TRIM(ESITI_QUESTIONARI!C3050))</f>
        <v/>
      </c>
      <c r="D3050" t="str">
        <f>IFERROR(UPPER(TRIM(ESITI_QUESTIONARI!U3050)),"")</f>
        <v/>
      </c>
      <c r="E3050" t="str">
        <f>IFERROR(UPPER(TRIM(ESITI_QUESTIONARI!Y3050)),"")</f>
        <v/>
      </c>
      <c r="F3050" t="str">
        <f>IFERROR(UPPER(TRIM(ESITI_QUESTIONARI!AE3050)),"")</f>
        <v/>
      </c>
      <c r="G3050" t="str">
        <f>IFERROR(UPPER(TRIM(ESITI_QUESTIONARI!AI3050)),"")</f>
        <v/>
      </c>
      <c r="H3050" s="8" t="str">
        <f>IF(C3050="","",IF(ISERROR(AVERAGE(ESITI_QUESTIONARI!N3050:T3050,ESITI_QUESTIONARI!V3050:X3050,ESITI_QUESTIONARI!Z3050:AD3050,ESITI_QUESTIONARI!AF3050:AH3050,ESITI_QUESTIONARI!AJ3050:AL3050,ESITI_QUESTIONARI!AN3050,ESITI_QUESTIONARI!AQ3050)),"NON RISPONDE",AVERAGE(ESITI_QUESTIONARI!N3050:T3050,ESITI_QUESTIONARI!V3050:X3050,ESITI_QUESTIONARI!Z3050:AD3050,ESITI_QUESTIONARI!AF3050:AH3050,ESITI_QUESTIONARI!AJ3050:AL3050,ESITI_QUESTIONARI!AN3050,ESITI_QUESTIONARI!AQ3050)))</f>
        <v/>
      </c>
    </row>
    <row r="3051" spans="1:8">
      <c r="A3051" t="str">
        <f>IF(ESITI_QUESTIONARI!A3051="","",TRIM(ESITI_QUESTIONARI!A3051))</f>
        <v/>
      </c>
      <c r="B3051" t="str">
        <f t="shared" si="48"/>
        <v/>
      </c>
      <c r="C3051" t="str">
        <f>IF(ESITI_QUESTIONARI!C3051="","",TRIM(ESITI_QUESTIONARI!C3051))</f>
        <v/>
      </c>
      <c r="D3051" t="str">
        <f>IFERROR(UPPER(TRIM(ESITI_QUESTIONARI!U3051)),"")</f>
        <v/>
      </c>
      <c r="E3051" t="str">
        <f>IFERROR(UPPER(TRIM(ESITI_QUESTIONARI!Y3051)),"")</f>
        <v/>
      </c>
      <c r="F3051" t="str">
        <f>IFERROR(UPPER(TRIM(ESITI_QUESTIONARI!AE3051)),"")</f>
        <v/>
      </c>
      <c r="G3051" t="str">
        <f>IFERROR(UPPER(TRIM(ESITI_QUESTIONARI!AI3051)),"")</f>
        <v/>
      </c>
      <c r="H3051" s="8" t="str">
        <f>IF(C3051="","",IF(ISERROR(AVERAGE(ESITI_QUESTIONARI!N3051:T3051,ESITI_QUESTIONARI!V3051:X3051,ESITI_QUESTIONARI!Z3051:AD3051,ESITI_QUESTIONARI!AF3051:AH3051,ESITI_QUESTIONARI!AJ3051:AL3051,ESITI_QUESTIONARI!AN3051,ESITI_QUESTIONARI!AQ3051)),"NON RISPONDE",AVERAGE(ESITI_QUESTIONARI!N3051:T3051,ESITI_QUESTIONARI!V3051:X3051,ESITI_QUESTIONARI!Z3051:AD3051,ESITI_QUESTIONARI!AF3051:AH3051,ESITI_QUESTIONARI!AJ3051:AL3051,ESITI_QUESTIONARI!AN3051,ESITI_QUESTIONARI!AQ3051)))</f>
        <v/>
      </c>
    </row>
    <row r="3052" spans="1:8">
      <c r="A3052" t="str">
        <f>IF(ESITI_QUESTIONARI!A3052="","",TRIM(ESITI_QUESTIONARI!A3052))</f>
        <v/>
      </c>
      <c r="B3052" t="str">
        <f t="shared" si="48"/>
        <v/>
      </c>
      <c r="C3052" t="str">
        <f>IF(ESITI_QUESTIONARI!C3052="","",TRIM(ESITI_QUESTIONARI!C3052))</f>
        <v/>
      </c>
      <c r="D3052" t="str">
        <f>IFERROR(UPPER(TRIM(ESITI_QUESTIONARI!U3052)),"")</f>
        <v/>
      </c>
      <c r="E3052" t="str">
        <f>IFERROR(UPPER(TRIM(ESITI_QUESTIONARI!Y3052)),"")</f>
        <v/>
      </c>
      <c r="F3052" t="str">
        <f>IFERROR(UPPER(TRIM(ESITI_QUESTIONARI!AE3052)),"")</f>
        <v/>
      </c>
      <c r="G3052" t="str">
        <f>IFERROR(UPPER(TRIM(ESITI_QUESTIONARI!AI3052)),"")</f>
        <v/>
      </c>
      <c r="H3052" s="8" t="str">
        <f>IF(C3052="","",IF(ISERROR(AVERAGE(ESITI_QUESTIONARI!N3052:T3052,ESITI_QUESTIONARI!V3052:X3052,ESITI_QUESTIONARI!Z3052:AD3052,ESITI_QUESTIONARI!AF3052:AH3052,ESITI_QUESTIONARI!AJ3052:AL3052,ESITI_QUESTIONARI!AN3052,ESITI_QUESTIONARI!AQ3052)),"NON RISPONDE",AVERAGE(ESITI_QUESTIONARI!N3052:T3052,ESITI_QUESTIONARI!V3052:X3052,ESITI_QUESTIONARI!Z3052:AD3052,ESITI_QUESTIONARI!AF3052:AH3052,ESITI_QUESTIONARI!AJ3052:AL3052,ESITI_QUESTIONARI!AN3052,ESITI_QUESTIONARI!AQ3052)))</f>
        <v/>
      </c>
    </row>
    <row r="3053" spans="1:8">
      <c r="A3053" t="str">
        <f>IF(ESITI_QUESTIONARI!A3053="","",TRIM(ESITI_QUESTIONARI!A3053))</f>
        <v/>
      </c>
      <c r="B3053" t="str">
        <f t="shared" si="48"/>
        <v/>
      </c>
      <c r="C3053" t="str">
        <f>IF(ESITI_QUESTIONARI!C3053="","",TRIM(ESITI_QUESTIONARI!C3053))</f>
        <v/>
      </c>
      <c r="D3053" t="str">
        <f>IFERROR(UPPER(TRIM(ESITI_QUESTIONARI!U3053)),"")</f>
        <v/>
      </c>
      <c r="E3053" t="str">
        <f>IFERROR(UPPER(TRIM(ESITI_QUESTIONARI!Y3053)),"")</f>
        <v/>
      </c>
      <c r="F3053" t="str">
        <f>IFERROR(UPPER(TRIM(ESITI_QUESTIONARI!AE3053)),"")</f>
        <v/>
      </c>
      <c r="G3053" t="str">
        <f>IFERROR(UPPER(TRIM(ESITI_QUESTIONARI!AI3053)),"")</f>
        <v/>
      </c>
      <c r="H3053" s="8" t="str">
        <f>IF(C3053="","",IF(ISERROR(AVERAGE(ESITI_QUESTIONARI!N3053:T3053,ESITI_QUESTIONARI!V3053:X3053,ESITI_QUESTIONARI!Z3053:AD3053,ESITI_QUESTIONARI!AF3053:AH3053,ESITI_QUESTIONARI!AJ3053:AL3053,ESITI_QUESTIONARI!AN3053,ESITI_QUESTIONARI!AQ3053)),"NON RISPONDE",AVERAGE(ESITI_QUESTIONARI!N3053:T3053,ESITI_QUESTIONARI!V3053:X3053,ESITI_QUESTIONARI!Z3053:AD3053,ESITI_QUESTIONARI!AF3053:AH3053,ESITI_QUESTIONARI!AJ3053:AL3053,ESITI_QUESTIONARI!AN3053,ESITI_QUESTIONARI!AQ3053)))</f>
        <v/>
      </c>
    </row>
    <row r="3054" spans="1:8">
      <c r="A3054" t="str">
        <f>IF(ESITI_QUESTIONARI!A3054="","",TRIM(ESITI_QUESTIONARI!A3054))</f>
        <v/>
      </c>
      <c r="B3054" t="str">
        <f t="shared" si="48"/>
        <v/>
      </c>
      <c r="C3054" t="str">
        <f>IF(ESITI_QUESTIONARI!C3054="","",TRIM(ESITI_QUESTIONARI!C3054))</f>
        <v/>
      </c>
      <c r="D3054" t="str">
        <f>IFERROR(UPPER(TRIM(ESITI_QUESTIONARI!U3054)),"")</f>
        <v/>
      </c>
      <c r="E3054" t="str">
        <f>IFERROR(UPPER(TRIM(ESITI_QUESTIONARI!Y3054)),"")</f>
        <v/>
      </c>
      <c r="F3054" t="str">
        <f>IFERROR(UPPER(TRIM(ESITI_QUESTIONARI!AE3054)),"")</f>
        <v/>
      </c>
      <c r="G3054" t="str">
        <f>IFERROR(UPPER(TRIM(ESITI_QUESTIONARI!AI3054)),"")</f>
        <v/>
      </c>
      <c r="H3054" s="8" t="str">
        <f>IF(C3054="","",IF(ISERROR(AVERAGE(ESITI_QUESTIONARI!N3054:T3054,ESITI_QUESTIONARI!V3054:X3054,ESITI_QUESTIONARI!Z3054:AD3054,ESITI_QUESTIONARI!AF3054:AH3054,ESITI_QUESTIONARI!AJ3054:AL3054,ESITI_QUESTIONARI!AN3054,ESITI_QUESTIONARI!AQ3054)),"NON RISPONDE",AVERAGE(ESITI_QUESTIONARI!N3054:T3054,ESITI_QUESTIONARI!V3054:X3054,ESITI_QUESTIONARI!Z3054:AD3054,ESITI_QUESTIONARI!AF3054:AH3054,ESITI_QUESTIONARI!AJ3054:AL3054,ESITI_QUESTIONARI!AN3054,ESITI_QUESTIONARI!AQ3054)))</f>
        <v/>
      </c>
    </row>
    <row r="3055" spans="1:8">
      <c r="A3055" t="str">
        <f>IF(ESITI_QUESTIONARI!A3055="","",TRIM(ESITI_QUESTIONARI!A3055))</f>
        <v/>
      </c>
      <c r="B3055" t="str">
        <f t="shared" si="48"/>
        <v/>
      </c>
      <c r="C3055" t="str">
        <f>IF(ESITI_QUESTIONARI!C3055="","",TRIM(ESITI_QUESTIONARI!C3055))</f>
        <v/>
      </c>
      <c r="D3055" t="str">
        <f>IFERROR(UPPER(TRIM(ESITI_QUESTIONARI!U3055)),"")</f>
        <v/>
      </c>
      <c r="E3055" t="str">
        <f>IFERROR(UPPER(TRIM(ESITI_QUESTIONARI!Y3055)),"")</f>
        <v/>
      </c>
      <c r="F3055" t="str">
        <f>IFERROR(UPPER(TRIM(ESITI_QUESTIONARI!AE3055)),"")</f>
        <v/>
      </c>
      <c r="G3055" t="str">
        <f>IFERROR(UPPER(TRIM(ESITI_QUESTIONARI!AI3055)),"")</f>
        <v/>
      </c>
      <c r="H3055" s="8" t="str">
        <f>IF(C3055="","",IF(ISERROR(AVERAGE(ESITI_QUESTIONARI!N3055:T3055,ESITI_QUESTIONARI!V3055:X3055,ESITI_QUESTIONARI!Z3055:AD3055,ESITI_QUESTIONARI!AF3055:AH3055,ESITI_QUESTIONARI!AJ3055:AL3055,ESITI_QUESTIONARI!AN3055,ESITI_QUESTIONARI!AQ3055)),"NON RISPONDE",AVERAGE(ESITI_QUESTIONARI!N3055:T3055,ESITI_QUESTIONARI!V3055:X3055,ESITI_QUESTIONARI!Z3055:AD3055,ESITI_QUESTIONARI!AF3055:AH3055,ESITI_QUESTIONARI!AJ3055:AL3055,ESITI_QUESTIONARI!AN3055,ESITI_QUESTIONARI!AQ3055)))</f>
        <v/>
      </c>
    </row>
    <row r="3056" spans="1:8">
      <c r="A3056" t="str">
        <f>IF(ESITI_QUESTIONARI!A3056="","",TRIM(ESITI_QUESTIONARI!A3056))</f>
        <v/>
      </c>
      <c r="B3056" t="str">
        <f t="shared" si="48"/>
        <v/>
      </c>
      <c r="C3056" t="str">
        <f>IF(ESITI_QUESTIONARI!C3056="","",TRIM(ESITI_QUESTIONARI!C3056))</f>
        <v/>
      </c>
      <c r="D3056" t="str">
        <f>IFERROR(UPPER(TRIM(ESITI_QUESTIONARI!U3056)),"")</f>
        <v/>
      </c>
      <c r="E3056" t="str">
        <f>IFERROR(UPPER(TRIM(ESITI_QUESTIONARI!Y3056)),"")</f>
        <v/>
      </c>
      <c r="F3056" t="str">
        <f>IFERROR(UPPER(TRIM(ESITI_QUESTIONARI!AE3056)),"")</f>
        <v/>
      </c>
      <c r="G3056" t="str">
        <f>IFERROR(UPPER(TRIM(ESITI_QUESTIONARI!AI3056)),"")</f>
        <v/>
      </c>
      <c r="H3056" s="8" t="str">
        <f>IF(C3056="","",IF(ISERROR(AVERAGE(ESITI_QUESTIONARI!N3056:T3056,ESITI_QUESTIONARI!V3056:X3056,ESITI_QUESTIONARI!Z3056:AD3056,ESITI_QUESTIONARI!AF3056:AH3056,ESITI_QUESTIONARI!AJ3056:AL3056,ESITI_QUESTIONARI!AN3056,ESITI_QUESTIONARI!AQ3056)),"NON RISPONDE",AVERAGE(ESITI_QUESTIONARI!N3056:T3056,ESITI_QUESTIONARI!V3056:X3056,ESITI_QUESTIONARI!Z3056:AD3056,ESITI_QUESTIONARI!AF3056:AH3056,ESITI_QUESTIONARI!AJ3056:AL3056,ESITI_QUESTIONARI!AN3056,ESITI_QUESTIONARI!AQ3056)))</f>
        <v/>
      </c>
    </row>
    <row r="3057" spans="1:8">
      <c r="A3057" t="str">
        <f>IF(ESITI_QUESTIONARI!A3057="","",TRIM(ESITI_QUESTIONARI!A3057))</f>
        <v/>
      </c>
      <c r="B3057" t="str">
        <f t="shared" si="48"/>
        <v/>
      </c>
      <c r="C3057" t="str">
        <f>IF(ESITI_QUESTIONARI!C3057="","",TRIM(ESITI_QUESTIONARI!C3057))</f>
        <v/>
      </c>
      <c r="D3057" t="str">
        <f>IFERROR(UPPER(TRIM(ESITI_QUESTIONARI!U3057)),"")</f>
        <v/>
      </c>
      <c r="E3057" t="str">
        <f>IFERROR(UPPER(TRIM(ESITI_QUESTIONARI!Y3057)),"")</f>
        <v/>
      </c>
      <c r="F3057" t="str">
        <f>IFERROR(UPPER(TRIM(ESITI_QUESTIONARI!AE3057)),"")</f>
        <v/>
      </c>
      <c r="G3057" t="str">
        <f>IFERROR(UPPER(TRIM(ESITI_QUESTIONARI!AI3057)),"")</f>
        <v/>
      </c>
      <c r="H3057" s="8" t="str">
        <f>IF(C3057="","",IF(ISERROR(AVERAGE(ESITI_QUESTIONARI!N3057:T3057,ESITI_QUESTIONARI!V3057:X3057,ESITI_QUESTIONARI!Z3057:AD3057,ESITI_QUESTIONARI!AF3057:AH3057,ESITI_QUESTIONARI!AJ3057:AL3057,ESITI_QUESTIONARI!AN3057,ESITI_QUESTIONARI!AQ3057)),"NON RISPONDE",AVERAGE(ESITI_QUESTIONARI!N3057:T3057,ESITI_QUESTIONARI!V3057:X3057,ESITI_QUESTIONARI!Z3057:AD3057,ESITI_QUESTIONARI!AF3057:AH3057,ESITI_QUESTIONARI!AJ3057:AL3057,ESITI_QUESTIONARI!AN3057,ESITI_QUESTIONARI!AQ3057)))</f>
        <v/>
      </c>
    </row>
    <row r="3058" spans="1:8">
      <c r="A3058" t="str">
        <f>IF(ESITI_QUESTIONARI!A3058="","",TRIM(ESITI_QUESTIONARI!A3058))</f>
        <v/>
      </c>
      <c r="B3058" t="str">
        <f t="shared" si="48"/>
        <v/>
      </c>
      <c r="C3058" t="str">
        <f>IF(ESITI_QUESTIONARI!C3058="","",TRIM(ESITI_QUESTIONARI!C3058))</f>
        <v/>
      </c>
      <c r="D3058" t="str">
        <f>IFERROR(UPPER(TRIM(ESITI_QUESTIONARI!U3058)),"")</f>
        <v/>
      </c>
      <c r="E3058" t="str">
        <f>IFERROR(UPPER(TRIM(ESITI_QUESTIONARI!Y3058)),"")</f>
        <v/>
      </c>
      <c r="F3058" t="str">
        <f>IFERROR(UPPER(TRIM(ESITI_QUESTIONARI!AE3058)),"")</f>
        <v/>
      </c>
      <c r="G3058" t="str">
        <f>IFERROR(UPPER(TRIM(ESITI_QUESTIONARI!AI3058)),"")</f>
        <v/>
      </c>
      <c r="H3058" s="8" t="str">
        <f>IF(C3058="","",IF(ISERROR(AVERAGE(ESITI_QUESTIONARI!N3058:T3058,ESITI_QUESTIONARI!V3058:X3058,ESITI_QUESTIONARI!Z3058:AD3058,ESITI_QUESTIONARI!AF3058:AH3058,ESITI_QUESTIONARI!AJ3058:AL3058,ESITI_QUESTIONARI!AN3058,ESITI_QUESTIONARI!AQ3058)),"NON RISPONDE",AVERAGE(ESITI_QUESTIONARI!N3058:T3058,ESITI_QUESTIONARI!V3058:X3058,ESITI_QUESTIONARI!Z3058:AD3058,ESITI_QUESTIONARI!AF3058:AH3058,ESITI_QUESTIONARI!AJ3058:AL3058,ESITI_QUESTIONARI!AN3058,ESITI_QUESTIONARI!AQ3058)))</f>
        <v/>
      </c>
    </row>
    <row r="3059" spans="1:8">
      <c r="A3059" t="str">
        <f>IF(ESITI_QUESTIONARI!A3059="","",TRIM(ESITI_QUESTIONARI!A3059))</f>
        <v/>
      </c>
      <c r="B3059" t="str">
        <f t="shared" si="48"/>
        <v/>
      </c>
      <c r="C3059" t="str">
        <f>IF(ESITI_QUESTIONARI!C3059="","",TRIM(ESITI_QUESTIONARI!C3059))</f>
        <v/>
      </c>
      <c r="D3059" t="str">
        <f>IFERROR(UPPER(TRIM(ESITI_QUESTIONARI!U3059)),"")</f>
        <v/>
      </c>
      <c r="E3059" t="str">
        <f>IFERROR(UPPER(TRIM(ESITI_QUESTIONARI!Y3059)),"")</f>
        <v/>
      </c>
      <c r="F3059" t="str">
        <f>IFERROR(UPPER(TRIM(ESITI_QUESTIONARI!AE3059)),"")</f>
        <v/>
      </c>
      <c r="G3059" t="str">
        <f>IFERROR(UPPER(TRIM(ESITI_QUESTIONARI!AI3059)),"")</f>
        <v/>
      </c>
      <c r="H3059" s="8" t="str">
        <f>IF(C3059="","",IF(ISERROR(AVERAGE(ESITI_QUESTIONARI!N3059:T3059,ESITI_QUESTIONARI!V3059:X3059,ESITI_QUESTIONARI!Z3059:AD3059,ESITI_QUESTIONARI!AF3059:AH3059,ESITI_QUESTIONARI!AJ3059:AL3059,ESITI_QUESTIONARI!AN3059,ESITI_QUESTIONARI!AQ3059)),"NON RISPONDE",AVERAGE(ESITI_QUESTIONARI!N3059:T3059,ESITI_QUESTIONARI!V3059:X3059,ESITI_QUESTIONARI!Z3059:AD3059,ESITI_QUESTIONARI!AF3059:AH3059,ESITI_QUESTIONARI!AJ3059:AL3059,ESITI_QUESTIONARI!AN3059,ESITI_QUESTIONARI!AQ3059)))</f>
        <v/>
      </c>
    </row>
    <row r="3060" spans="1:8">
      <c r="A3060" t="str">
        <f>IF(ESITI_QUESTIONARI!A3060="","",TRIM(ESITI_QUESTIONARI!A3060))</f>
        <v/>
      </c>
      <c r="B3060" t="str">
        <f t="shared" si="48"/>
        <v/>
      </c>
      <c r="C3060" t="str">
        <f>IF(ESITI_QUESTIONARI!C3060="","",TRIM(ESITI_QUESTIONARI!C3060))</f>
        <v/>
      </c>
      <c r="D3060" t="str">
        <f>IFERROR(UPPER(TRIM(ESITI_QUESTIONARI!U3060)),"")</f>
        <v/>
      </c>
      <c r="E3060" t="str">
        <f>IFERROR(UPPER(TRIM(ESITI_QUESTIONARI!Y3060)),"")</f>
        <v/>
      </c>
      <c r="F3060" t="str">
        <f>IFERROR(UPPER(TRIM(ESITI_QUESTIONARI!AE3060)),"")</f>
        <v/>
      </c>
      <c r="G3060" t="str">
        <f>IFERROR(UPPER(TRIM(ESITI_QUESTIONARI!AI3060)),"")</f>
        <v/>
      </c>
      <c r="H3060" s="8" t="str">
        <f>IF(C3060="","",IF(ISERROR(AVERAGE(ESITI_QUESTIONARI!N3060:T3060,ESITI_QUESTIONARI!V3060:X3060,ESITI_QUESTIONARI!Z3060:AD3060,ESITI_QUESTIONARI!AF3060:AH3060,ESITI_QUESTIONARI!AJ3060:AL3060,ESITI_QUESTIONARI!AN3060,ESITI_QUESTIONARI!AQ3060)),"NON RISPONDE",AVERAGE(ESITI_QUESTIONARI!N3060:T3060,ESITI_QUESTIONARI!V3060:X3060,ESITI_QUESTIONARI!Z3060:AD3060,ESITI_QUESTIONARI!AF3060:AH3060,ESITI_QUESTIONARI!AJ3060:AL3060,ESITI_QUESTIONARI!AN3060,ESITI_QUESTIONARI!AQ3060)))</f>
        <v/>
      </c>
    </row>
    <row r="3061" spans="1:8">
      <c r="A3061" t="str">
        <f>IF(ESITI_QUESTIONARI!A3061="","",TRIM(ESITI_QUESTIONARI!A3061))</f>
        <v/>
      </c>
      <c r="B3061" t="str">
        <f t="shared" si="48"/>
        <v/>
      </c>
      <c r="C3061" t="str">
        <f>IF(ESITI_QUESTIONARI!C3061="","",TRIM(ESITI_QUESTIONARI!C3061))</f>
        <v/>
      </c>
      <c r="D3061" t="str">
        <f>IFERROR(UPPER(TRIM(ESITI_QUESTIONARI!U3061)),"")</f>
        <v/>
      </c>
      <c r="E3061" t="str">
        <f>IFERROR(UPPER(TRIM(ESITI_QUESTIONARI!Y3061)),"")</f>
        <v/>
      </c>
      <c r="F3061" t="str">
        <f>IFERROR(UPPER(TRIM(ESITI_QUESTIONARI!AE3061)),"")</f>
        <v/>
      </c>
      <c r="G3061" t="str">
        <f>IFERROR(UPPER(TRIM(ESITI_QUESTIONARI!AI3061)),"")</f>
        <v/>
      </c>
      <c r="H3061" s="8" t="str">
        <f>IF(C3061="","",IF(ISERROR(AVERAGE(ESITI_QUESTIONARI!N3061:T3061,ESITI_QUESTIONARI!V3061:X3061,ESITI_QUESTIONARI!Z3061:AD3061,ESITI_QUESTIONARI!AF3061:AH3061,ESITI_QUESTIONARI!AJ3061:AL3061,ESITI_QUESTIONARI!AN3061,ESITI_QUESTIONARI!AQ3061)),"NON RISPONDE",AVERAGE(ESITI_QUESTIONARI!N3061:T3061,ESITI_QUESTIONARI!V3061:X3061,ESITI_QUESTIONARI!Z3061:AD3061,ESITI_QUESTIONARI!AF3061:AH3061,ESITI_QUESTIONARI!AJ3061:AL3061,ESITI_QUESTIONARI!AN3061,ESITI_QUESTIONARI!AQ3061)))</f>
        <v/>
      </c>
    </row>
    <row r="3062" spans="1:8">
      <c r="A3062" t="str">
        <f>IF(ESITI_QUESTIONARI!A3062="","",TRIM(ESITI_QUESTIONARI!A3062))</f>
        <v/>
      </c>
      <c r="B3062" t="str">
        <f t="shared" si="48"/>
        <v/>
      </c>
      <c r="C3062" t="str">
        <f>IF(ESITI_QUESTIONARI!C3062="","",TRIM(ESITI_QUESTIONARI!C3062))</f>
        <v/>
      </c>
      <c r="D3062" t="str">
        <f>IFERROR(UPPER(TRIM(ESITI_QUESTIONARI!U3062)),"")</f>
        <v/>
      </c>
      <c r="E3062" t="str">
        <f>IFERROR(UPPER(TRIM(ESITI_QUESTIONARI!Y3062)),"")</f>
        <v/>
      </c>
      <c r="F3062" t="str">
        <f>IFERROR(UPPER(TRIM(ESITI_QUESTIONARI!AE3062)),"")</f>
        <v/>
      </c>
      <c r="G3062" t="str">
        <f>IFERROR(UPPER(TRIM(ESITI_QUESTIONARI!AI3062)),"")</f>
        <v/>
      </c>
      <c r="H3062" s="8" t="str">
        <f>IF(C3062="","",IF(ISERROR(AVERAGE(ESITI_QUESTIONARI!N3062:T3062,ESITI_QUESTIONARI!V3062:X3062,ESITI_QUESTIONARI!Z3062:AD3062,ESITI_QUESTIONARI!AF3062:AH3062,ESITI_QUESTIONARI!AJ3062:AL3062,ESITI_QUESTIONARI!AN3062,ESITI_QUESTIONARI!AQ3062)),"NON RISPONDE",AVERAGE(ESITI_QUESTIONARI!N3062:T3062,ESITI_QUESTIONARI!V3062:X3062,ESITI_QUESTIONARI!Z3062:AD3062,ESITI_QUESTIONARI!AF3062:AH3062,ESITI_QUESTIONARI!AJ3062:AL3062,ESITI_QUESTIONARI!AN3062,ESITI_QUESTIONARI!AQ3062)))</f>
        <v/>
      </c>
    </row>
    <row r="3063" spans="1:8">
      <c r="A3063" t="str">
        <f>IF(ESITI_QUESTIONARI!A3063="","",TRIM(ESITI_QUESTIONARI!A3063))</f>
        <v/>
      </c>
      <c r="B3063" t="str">
        <f t="shared" si="48"/>
        <v/>
      </c>
      <c r="C3063" t="str">
        <f>IF(ESITI_QUESTIONARI!C3063="","",TRIM(ESITI_QUESTIONARI!C3063))</f>
        <v/>
      </c>
      <c r="D3063" t="str">
        <f>IFERROR(UPPER(TRIM(ESITI_QUESTIONARI!U3063)),"")</f>
        <v/>
      </c>
      <c r="E3063" t="str">
        <f>IFERROR(UPPER(TRIM(ESITI_QUESTIONARI!Y3063)),"")</f>
        <v/>
      </c>
      <c r="F3063" t="str">
        <f>IFERROR(UPPER(TRIM(ESITI_QUESTIONARI!AE3063)),"")</f>
        <v/>
      </c>
      <c r="G3063" t="str">
        <f>IFERROR(UPPER(TRIM(ESITI_QUESTIONARI!AI3063)),"")</f>
        <v/>
      </c>
      <c r="H3063" s="8" t="str">
        <f>IF(C3063="","",IF(ISERROR(AVERAGE(ESITI_QUESTIONARI!N3063:T3063,ESITI_QUESTIONARI!V3063:X3063,ESITI_QUESTIONARI!Z3063:AD3063,ESITI_QUESTIONARI!AF3063:AH3063,ESITI_QUESTIONARI!AJ3063:AL3063,ESITI_QUESTIONARI!AN3063,ESITI_QUESTIONARI!AQ3063)),"NON RISPONDE",AVERAGE(ESITI_QUESTIONARI!N3063:T3063,ESITI_QUESTIONARI!V3063:X3063,ESITI_QUESTIONARI!Z3063:AD3063,ESITI_QUESTIONARI!AF3063:AH3063,ESITI_QUESTIONARI!AJ3063:AL3063,ESITI_QUESTIONARI!AN3063,ESITI_QUESTIONARI!AQ3063)))</f>
        <v/>
      </c>
    </row>
    <row r="3064" spans="1:8">
      <c r="A3064" t="str">
        <f>IF(ESITI_QUESTIONARI!A3064="","",TRIM(ESITI_QUESTIONARI!A3064))</f>
        <v/>
      </c>
      <c r="B3064" t="str">
        <f t="shared" si="48"/>
        <v/>
      </c>
      <c r="C3064" t="str">
        <f>IF(ESITI_QUESTIONARI!C3064="","",TRIM(ESITI_QUESTIONARI!C3064))</f>
        <v/>
      </c>
      <c r="D3064" t="str">
        <f>IFERROR(UPPER(TRIM(ESITI_QUESTIONARI!U3064)),"")</f>
        <v/>
      </c>
      <c r="E3064" t="str">
        <f>IFERROR(UPPER(TRIM(ESITI_QUESTIONARI!Y3064)),"")</f>
        <v/>
      </c>
      <c r="F3064" t="str">
        <f>IFERROR(UPPER(TRIM(ESITI_QUESTIONARI!AE3064)),"")</f>
        <v/>
      </c>
      <c r="G3064" t="str">
        <f>IFERROR(UPPER(TRIM(ESITI_QUESTIONARI!AI3064)),"")</f>
        <v/>
      </c>
      <c r="H3064" s="8" t="str">
        <f>IF(C3064="","",IF(ISERROR(AVERAGE(ESITI_QUESTIONARI!N3064:T3064,ESITI_QUESTIONARI!V3064:X3064,ESITI_QUESTIONARI!Z3064:AD3064,ESITI_QUESTIONARI!AF3064:AH3064,ESITI_QUESTIONARI!AJ3064:AL3064,ESITI_QUESTIONARI!AN3064,ESITI_QUESTIONARI!AQ3064)),"NON RISPONDE",AVERAGE(ESITI_QUESTIONARI!N3064:T3064,ESITI_QUESTIONARI!V3064:X3064,ESITI_QUESTIONARI!Z3064:AD3064,ESITI_QUESTIONARI!AF3064:AH3064,ESITI_QUESTIONARI!AJ3064:AL3064,ESITI_QUESTIONARI!AN3064,ESITI_QUESTIONARI!AQ3064)))</f>
        <v/>
      </c>
    </row>
    <row r="3065" spans="1:8">
      <c r="A3065" t="str">
        <f>IF(ESITI_QUESTIONARI!A3065="","",TRIM(ESITI_QUESTIONARI!A3065))</f>
        <v/>
      </c>
      <c r="B3065" t="str">
        <f t="shared" si="48"/>
        <v/>
      </c>
      <c r="C3065" t="str">
        <f>IF(ESITI_QUESTIONARI!C3065="","",TRIM(ESITI_QUESTIONARI!C3065))</f>
        <v/>
      </c>
      <c r="D3065" t="str">
        <f>IFERROR(UPPER(TRIM(ESITI_QUESTIONARI!U3065)),"")</f>
        <v/>
      </c>
      <c r="E3065" t="str">
        <f>IFERROR(UPPER(TRIM(ESITI_QUESTIONARI!Y3065)),"")</f>
        <v/>
      </c>
      <c r="F3065" t="str">
        <f>IFERROR(UPPER(TRIM(ESITI_QUESTIONARI!AE3065)),"")</f>
        <v/>
      </c>
      <c r="G3065" t="str">
        <f>IFERROR(UPPER(TRIM(ESITI_QUESTIONARI!AI3065)),"")</f>
        <v/>
      </c>
      <c r="H3065" s="8" t="str">
        <f>IF(C3065="","",IF(ISERROR(AVERAGE(ESITI_QUESTIONARI!N3065:T3065,ESITI_QUESTIONARI!V3065:X3065,ESITI_QUESTIONARI!Z3065:AD3065,ESITI_QUESTIONARI!AF3065:AH3065,ESITI_QUESTIONARI!AJ3065:AL3065,ESITI_QUESTIONARI!AN3065,ESITI_QUESTIONARI!AQ3065)),"NON RISPONDE",AVERAGE(ESITI_QUESTIONARI!N3065:T3065,ESITI_QUESTIONARI!V3065:X3065,ESITI_QUESTIONARI!Z3065:AD3065,ESITI_QUESTIONARI!AF3065:AH3065,ESITI_QUESTIONARI!AJ3065:AL3065,ESITI_QUESTIONARI!AN3065,ESITI_QUESTIONARI!AQ3065)))</f>
        <v/>
      </c>
    </row>
    <row r="3066" spans="1:8">
      <c r="A3066" t="str">
        <f>IF(ESITI_QUESTIONARI!A3066="","",TRIM(ESITI_QUESTIONARI!A3066))</f>
        <v/>
      </c>
      <c r="B3066" t="str">
        <f t="shared" si="48"/>
        <v/>
      </c>
      <c r="C3066" t="str">
        <f>IF(ESITI_QUESTIONARI!C3066="","",TRIM(ESITI_QUESTIONARI!C3066))</f>
        <v/>
      </c>
      <c r="D3066" t="str">
        <f>IFERROR(UPPER(TRIM(ESITI_QUESTIONARI!U3066)),"")</f>
        <v/>
      </c>
      <c r="E3066" t="str">
        <f>IFERROR(UPPER(TRIM(ESITI_QUESTIONARI!Y3066)),"")</f>
        <v/>
      </c>
      <c r="F3066" t="str">
        <f>IFERROR(UPPER(TRIM(ESITI_QUESTIONARI!AE3066)),"")</f>
        <v/>
      </c>
      <c r="G3066" t="str">
        <f>IFERROR(UPPER(TRIM(ESITI_QUESTIONARI!AI3066)),"")</f>
        <v/>
      </c>
      <c r="H3066" s="8" t="str">
        <f>IF(C3066="","",IF(ISERROR(AVERAGE(ESITI_QUESTIONARI!N3066:T3066,ESITI_QUESTIONARI!V3066:X3066,ESITI_QUESTIONARI!Z3066:AD3066,ESITI_QUESTIONARI!AF3066:AH3066,ESITI_QUESTIONARI!AJ3066:AL3066,ESITI_QUESTIONARI!AN3066,ESITI_QUESTIONARI!AQ3066)),"NON RISPONDE",AVERAGE(ESITI_QUESTIONARI!N3066:T3066,ESITI_QUESTIONARI!V3066:X3066,ESITI_QUESTIONARI!Z3066:AD3066,ESITI_QUESTIONARI!AF3066:AH3066,ESITI_QUESTIONARI!AJ3066:AL3066,ESITI_QUESTIONARI!AN3066,ESITI_QUESTIONARI!AQ3066)))</f>
        <v/>
      </c>
    </row>
    <row r="3067" spans="1:8">
      <c r="A3067" t="str">
        <f>IF(ESITI_QUESTIONARI!A3067="","",TRIM(ESITI_QUESTIONARI!A3067))</f>
        <v/>
      </c>
      <c r="B3067" t="str">
        <f t="shared" si="48"/>
        <v/>
      </c>
      <c r="C3067" t="str">
        <f>IF(ESITI_QUESTIONARI!C3067="","",TRIM(ESITI_QUESTIONARI!C3067))</f>
        <v/>
      </c>
      <c r="D3067" t="str">
        <f>IFERROR(UPPER(TRIM(ESITI_QUESTIONARI!U3067)),"")</f>
        <v/>
      </c>
      <c r="E3067" t="str">
        <f>IFERROR(UPPER(TRIM(ESITI_QUESTIONARI!Y3067)),"")</f>
        <v/>
      </c>
      <c r="F3067" t="str">
        <f>IFERROR(UPPER(TRIM(ESITI_QUESTIONARI!AE3067)),"")</f>
        <v/>
      </c>
      <c r="G3067" t="str">
        <f>IFERROR(UPPER(TRIM(ESITI_QUESTIONARI!AI3067)),"")</f>
        <v/>
      </c>
      <c r="H3067" s="8" t="str">
        <f>IF(C3067="","",IF(ISERROR(AVERAGE(ESITI_QUESTIONARI!N3067:T3067,ESITI_QUESTIONARI!V3067:X3067,ESITI_QUESTIONARI!Z3067:AD3067,ESITI_QUESTIONARI!AF3067:AH3067,ESITI_QUESTIONARI!AJ3067:AL3067,ESITI_QUESTIONARI!AN3067,ESITI_QUESTIONARI!AQ3067)),"NON RISPONDE",AVERAGE(ESITI_QUESTIONARI!N3067:T3067,ESITI_QUESTIONARI!V3067:X3067,ESITI_QUESTIONARI!Z3067:AD3067,ESITI_QUESTIONARI!AF3067:AH3067,ESITI_QUESTIONARI!AJ3067:AL3067,ESITI_QUESTIONARI!AN3067,ESITI_QUESTIONARI!AQ3067)))</f>
        <v/>
      </c>
    </row>
    <row r="3068" spans="1:8">
      <c r="A3068" t="str">
        <f>IF(ESITI_QUESTIONARI!A3068="","",TRIM(ESITI_QUESTIONARI!A3068))</f>
        <v/>
      </c>
      <c r="B3068" t="str">
        <f t="shared" si="48"/>
        <v/>
      </c>
      <c r="C3068" t="str">
        <f>IF(ESITI_QUESTIONARI!C3068="","",TRIM(ESITI_QUESTIONARI!C3068))</f>
        <v/>
      </c>
      <c r="D3068" t="str">
        <f>IFERROR(UPPER(TRIM(ESITI_QUESTIONARI!U3068)),"")</f>
        <v/>
      </c>
      <c r="E3068" t="str">
        <f>IFERROR(UPPER(TRIM(ESITI_QUESTIONARI!Y3068)),"")</f>
        <v/>
      </c>
      <c r="F3068" t="str">
        <f>IFERROR(UPPER(TRIM(ESITI_QUESTIONARI!AE3068)),"")</f>
        <v/>
      </c>
      <c r="G3068" t="str">
        <f>IFERROR(UPPER(TRIM(ESITI_QUESTIONARI!AI3068)),"")</f>
        <v/>
      </c>
      <c r="H3068" s="8" t="str">
        <f>IF(C3068="","",IF(ISERROR(AVERAGE(ESITI_QUESTIONARI!N3068:T3068,ESITI_QUESTIONARI!V3068:X3068,ESITI_QUESTIONARI!Z3068:AD3068,ESITI_QUESTIONARI!AF3068:AH3068,ESITI_QUESTIONARI!AJ3068:AL3068,ESITI_QUESTIONARI!AN3068,ESITI_QUESTIONARI!AQ3068)),"NON RISPONDE",AVERAGE(ESITI_QUESTIONARI!N3068:T3068,ESITI_QUESTIONARI!V3068:X3068,ESITI_QUESTIONARI!Z3068:AD3068,ESITI_QUESTIONARI!AF3068:AH3068,ESITI_QUESTIONARI!AJ3068:AL3068,ESITI_QUESTIONARI!AN3068,ESITI_QUESTIONARI!AQ3068)))</f>
        <v/>
      </c>
    </row>
    <row r="3069" spans="1:8">
      <c r="A3069" t="str">
        <f>IF(ESITI_QUESTIONARI!A3069="","",TRIM(ESITI_QUESTIONARI!A3069))</f>
        <v/>
      </c>
      <c r="B3069" t="str">
        <f t="shared" si="48"/>
        <v/>
      </c>
      <c r="C3069" t="str">
        <f>IF(ESITI_QUESTIONARI!C3069="","",TRIM(ESITI_QUESTIONARI!C3069))</f>
        <v/>
      </c>
      <c r="D3069" t="str">
        <f>IFERROR(UPPER(TRIM(ESITI_QUESTIONARI!U3069)),"")</f>
        <v/>
      </c>
      <c r="E3069" t="str">
        <f>IFERROR(UPPER(TRIM(ESITI_QUESTIONARI!Y3069)),"")</f>
        <v/>
      </c>
      <c r="F3069" t="str">
        <f>IFERROR(UPPER(TRIM(ESITI_QUESTIONARI!AE3069)),"")</f>
        <v/>
      </c>
      <c r="G3069" t="str">
        <f>IFERROR(UPPER(TRIM(ESITI_QUESTIONARI!AI3069)),"")</f>
        <v/>
      </c>
      <c r="H3069" s="8" t="str">
        <f>IF(C3069="","",IF(ISERROR(AVERAGE(ESITI_QUESTIONARI!N3069:T3069,ESITI_QUESTIONARI!V3069:X3069,ESITI_QUESTIONARI!Z3069:AD3069,ESITI_QUESTIONARI!AF3069:AH3069,ESITI_QUESTIONARI!AJ3069:AL3069,ESITI_QUESTIONARI!AN3069,ESITI_QUESTIONARI!AQ3069)),"NON RISPONDE",AVERAGE(ESITI_QUESTIONARI!N3069:T3069,ESITI_QUESTIONARI!V3069:X3069,ESITI_QUESTIONARI!Z3069:AD3069,ESITI_QUESTIONARI!AF3069:AH3069,ESITI_QUESTIONARI!AJ3069:AL3069,ESITI_QUESTIONARI!AN3069,ESITI_QUESTIONARI!AQ3069)))</f>
        <v/>
      </c>
    </row>
    <row r="3070" spans="1:8">
      <c r="A3070" t="str">
        <f>IF(ESITI_QUESTIONARI!A3070="","",TRIM(ESITI_QUESTIONARI!A3070))</f>
        <v/>
      </c>
      <c r="B3070" t="str">
        <f t="shared" si="48"/>
        <v/>
      </c>
      <c r="C3070" t="str">
        <f>IF(ESITI_QUESTIONARI!C3070="","",TRIM(ESITI_QUESTIONARI!C3070))</f>
        <v/>
      </c>
      <c r="D3070" t="str">
        <f>IFERROR(UPPER(TRIM(ESITI_QUESTIONARI!U3070)),"")</f>
        <v/>
      </c>
      <c r="E3070" t="str">
        <f>IFERROR(UPPER(TRIM(ESITI_QUESTIONARI!Y3070)),"")</f>
        <v/>
      </c>
      <c r="F3070" t="str">
        <f>IFERROR(UPPER(TRIM(ESITI_QUESTIONARI!AE3070)),"")</f>
        <v/>
      </c>
      <c r="G3070" t="str">
        <f>IFERROR(UPPER(TRIM(ESITI_QUESTIONARI!AI3070)),"")</f>
        <v/>
      </c>
      <c r="H3070" s="8" t="str">
        <f>IF(C3070="","",IF(ISERROR(AVERAGE(ESITI_QUESTIONARI!N3070:T3070,ESITI_QUESTIONARI!V3070:X3070,ESITI_QUESTIONARI!Z3070:AD3070,ESITI_QUESTIONARI!AF3070:AH3070,ESITI_QUESTIONARI!AJ3070:AL3070,ESITI_QUESTIONARI!AN3070,ESITI_QUESTIONARI!AQ3070)),"NON RISPONDE",AVERAGE(ESITI_QUESTIONARI!N3070:T3070,ESITI_QUESTIONARI!V3070:X3070,ESITI_QUESTIONARI!Z3070:AD3070,ESITI_QUESTIONARI!AF3070:AH3070,ESITI_QUESTIONARI!AJ3070:AL3070,ESITI_QUESTIONARI!AN3070,ESITI_QUESTIONARI!AQ3070)))</f>
        <v/>
      </c>
    </row>
    <row r="3071" spans="1:8">
      <c r="A3071" t="str">
        <f>IF(ESITI_QUESTIONARI!A3071="","",TRIM(ESITI_QUESTIONARI!A3071))</f>
        <v/>
      </c>
      <c r="B3071" t="str">
        <f t="shared" si="48"/>
        <v/>
      </c>
      <c r="C3071" t="str">
        <f>IF(ESITI_QUESTIONARI!C3071="","",TRIM(ESITI_QUESTIONARI!C3071))</f>
        <v/>
      </c>
      <c r="D3071" t="str">
        <f>IFERROR(UPPER(TRIM(ESITI_QUESTIONARI!U3071)),"")</f>
        <v/>
      </c>
      <c r="E3071" t="str">
        <f>IFERROR(UPPER(TRIM(ESITI_QUESTIONARI!Y3071)),"")</f>
        <v/>
      </c>
      <c r="F3071" t="str">
        <f>IFERROR(UPPER(TRIM(ESITI_QUESTIONARI!AE3071)),"")</f>
        <v/>
      </c>
      <c r="G3071" t="str">
        <f>IFERROR(UPPER(TRIM(ESITI_QUESTIONARI!AI3071)),"")</f>
        <v/>
      </c>
      <c r="H3071" s="8" t="str">
        <f>IF(C3071="","",IF(ISERROR(AVERAGE(ESITI_QUESTIONARI!N3071:T3071,ESITI_QUESTIONARI!V3071:X3071,ESITI_QUESTIONARI!Z3071:AD3071,ESITI_QUESTIONARI!AF3071:AH3071,ESITI_QUESTIONARI!AJ3071:AL3071,ESITI_QUESTIONARI!AN3071,ESITI_QUESTIONARI!AQ3071)),"NON RISPONDE",AVERAGE(ESITI_QUESTIONARI!N3071:T3071,ESITI_QUESTIONARI!V3071:X3071,ESITI_QUESTIONARI!Z3071:AD3071,ESITI_QUESTIONARI!AF3071:AH3071,ESITI_QUESTIONARI!AJ3071:AL3071,ESITI_QUESTIONARI!AN3071,ESITI_QUESTIONARI!AQ3071)))</f>
        <v/>
      </c>
    </row>
    <row r="3072" spans="1:8">
      <c r="A3072" t="str">
        <f>IF(ESITI_QUESTIONARI!A3072="","",TRIM(ESITI_QUESTIONARI!A3072))</f>
        <v/>
      </c>
      <c r="B3072" t="str">
        <f t="shared" si="48"/>
        <v/>
      </c>
      <c r="C3072" t="str">
        <f>IF(ESITI_QUESTIONARI!C3072="","",TRIM(ESITI_QUESTIONARI!C3072))</f>
        <v/>
      </c>
      <c r="D3072" t="str">
        <f>IFERROR(UPPER(TRIM(ESITI_QUESTIONARI!U3072)),"")</f>
        <v/>
      </c>
      <c r="E3072" t="str">
        <f>IFERROR(UPPER(TRIM(ESITI_QUESTIONARI!Y3072)),"")</f>
        <v/>
      </c>
      <c r="F3072" t="str">
        <f>IFERROR(UPPER(TRIM(ESITI_QUESTIONARI!AE3072)),"")</f>
        <v/>
      </c>
      <c r="G3072" t="str">
        <f>IFERROR(UPPER(TRIM(ESITI_QUESTIONARI!AI3072)),"")</f>
        <v/>
      </c>
      <c r="H3072" s="8" t="str">
        <f>IF(C3072="","",IF(ISERROR(AVERAGE(ESITI_QUESTIONARI!N3072:T3072,ESITI_QUESTIONARI!V3072:X3072,ESITI_QUESTIONARI!Z3072:AD3072,ESITI_QUESTIONARI!AF3072:AH3072,ESITI_QUESTIONARI!AJ3072:AL3072,ESITI_QUESTIONARI!AN3072,ESITI_QUESTIONARI!AQ3072)),"NON RISPONDE",AVERAGE(ESITI_QUESTIONARI!N3072:T3072,ESITI_QUESTIONARI!V3072:X3072,ESITI_QUESTIONARI!Z3072:AD3072,ESITI_QUESTIONARI!AF3072:AH3072,ESITI_QUESTIONARI!AJ3072:AL3072,ESITI_QUESTIONARI!AN3072,ESITI_QUESTIONARI!AQ3072)))</f>
        <v/>
      </c>
    </row>
    <row r="3073" spans="1:8">
      <c r="A3073" t="str">
        <f>IF(ESITI_QUESTIONARI!A3073="","",TRIM(ESITI_QUESTIONARI!A3073))</f>
        <v/>
      </c>
      <c r="B3073" t="str">
        <f t="shared" si="48"/>
        <v/>
      </c>
      <c r="C3073" t="str">
        <f>IF(ESITI_QUESTIONARI!C3073="","",TRIM(ESITI_QUESTIONARI!C3073))</f>
        <v/>
      </c>
      <c r="D3073" t="str">
        <f>IFERROR(UPPER(TRIM(ESITI_QUESTIONARI!U3073)),"")</f>
        <v/>
      </c>
      <c r="E3073" t="str">
        <f>IFERROR(UPPER(TRIM(ESITI_QUESTIONARI!Y3073)),"")</f>
        <v/>
      </c>
      <c r="F3073" t="str">
        <f>IFERROR(UPPER(TRIM(ESITI_QUESTIONARI!AE3073)),"")</f>
        <v/>
      </c>
      <c r="G3073" t="str">
        <f>IFERROR(UPPER(TRIM(ESITI_QUESTIONARI!AI3073)),"")</f>
        <v/>
      </c>
      <c r="H3073" s="8" t="str">
        <f>IF(C3073="","",IF(ISERROR(AVERAGE(ESITI_QUESTIONARI!N3073:T3073,ESITI_QUESTIONARI!V3073:X3073,ESITI_QUESTIONARI!Z3073:AD3073,ESITI_QUESTIONARI!AF3073:AH3073,ESITI_QUESTIONARI!AJ3073:AL3073,ESITI_QUESTIONARI!AN3073,ESITI_QUESTIONARI!AQ3073)),"NON RISPONDE",AVERAGE(ESITI_QUESTIONARI!N3073:T3073,ESITI_QUESTIONARI!V3073:X3073,ESITI_QUESTIONARI!Z3073:AD3073,ESITI_QUESTIONARI!AF3073:AH3073,ESITI_QUESTIONARI!AJ3073:AL3073,ESITI_QUESTIONARI!AN3073,ESITI_QUESTIONARI!AQ3073)))</f>
        <v/>
      </c>
    </row>
    <row r="3074" spans="1:8">
      <c r="A3074" t="str">
        <f>IF(ESITI_QUESTIONARI!A3074="","",TRIM(ESITI_QUESTIONARI!A3074))</f>
        <v/>
      </c>
      <c r="B3074" t="str">
        <f t="shared" si="48"/>
        <v/>
      </c>
      <c r="C3074" t="str">
        <f>IF(ESITI_QUESTIONARI!C3074="","",TRIM(ESITI_QUESTIONARI!C3074))</f>
        <v/>
      </c>
      <c r="D3074" t="str">
        <f>IFERROR(UPPER(TRIM(ESITI_QUESTIONARI!U3074)),"")</f>
        <v/>
      </c>
      <c r="E3074" t="str">
        <f>IFERROR(UPPER(TRIM(ESITI_QUESTIONARI!Y3074)),"")</f>
        <v/>
      </c>
      <c r="F3074" t="str">
        <f>IFERROR(UPPER(TRIM(ESITI_QUESTIONARI!AE3074)),"")</f>
        <v/>
      </c>
      <c r="G3074" t="str">
        <f>IFERROR(UPPER(TRIM(ESITI_QUESTIONARI!AI3074)),"")</f>
        <v/>
      </c>
      <c r="H3074" s="8" t="str">
        <f>IF(C3074="","",IF(ISERROR(AVERAGE(ESITI_QUESTIONARI!N3074:T3074,ESITI_QUESTIONARI!V3074:X3074,ESITI_QUESTIONARI!Z3074:AD3074,ESITI_QUESTIONARI!AF3074:AH3074,ESITI_QUESTIONARI!AJ3074:AL3074,ESITI_QUESTIONARI!AN3074,ESITI_QUESTIONARI!AQ3074)),"NON RISPONDE",AVERAGE(ESITI_QUESTIONARI!N3074:T3074,ESITI_QUESTIONARI!V3074:X3074,ESITI_QUESTIONARI!Z3074:AD3074,ESITI_QUESTIONARI!AF3074:AH3074,ESITI_QUESTIONARI!AJ3074:AL3074,ESITI_QUESTIONARI!AN3074,ESITI_QUESTIONARI!AQ3074)))</f>
        <v/>
      </c>
    </row>
    <row r="3075" spans="1:8">
      <c r="A3075" t="str">
        <f>IF(ESITI_QUESTIONARI!A3075="","",TRIM(ESITI_QUESTIONARI!A3075))</f>
        <v/>
      </c>
      <c r="B3075" t="str">
        <f t="shared" ref="B3075:B3138" si="49">IF(C3075="","",C3075)</f>
        <v/>
      </c>
      <c r="C3075" t="str">
        <f>IF(ESITI_QUESTIONARI!C3075="","",TRIM(ESITI_QUESTIONARI!C3075))</f>
        <v/>
      </c>
      <c r="D3075" t="str">
        <f>IFERROR(UPPER(TRIM(ESITI_QUESTIONARI!U3075)),"")</f>
        <v/>
      </c>
      <c r="E3075" t="str">
        <f>IFERROR(UPPER(TRIM(ESITI_QUESTIONARI!Y3075)),"")</f>
        <v/>
      </c>
      <c r="F3075" t="str">
        <f>IFERROR(UPPER(TRIM(ESITI_QUESTIONARI!AE3075)),"")</f>
        <v/>
      </c>
      <c r="G3075" t="str">
        <f>IFERROR(UPPER(TRIM(ESITI_QUESTIONARI!AI3075)),"")</f>
        <v/>
      </c>
      <c r="H3075" s="8" t="str">
        <f>IF(C3075="","",IF(ISERROR(AVERAGE(ESITI_QUESTIONARI!N3075:T3075,ESITI_QUESTIONARI!V3075:X3075,ESITI_QUESTIONARI!Z3075:AD3075,ESITI_QUESTIONARI!AF3075:AH3075,ESITI_QUESTIONARI!AJ3075:AL3075,ESITI_QUESTIONARI!AN3075,ESITI_QUESTIONARI!AQ3075)),"NON RISPONDE",AVERAGE(ESITI_QUESTIONARI!N3075:T3075,ESITI_QUESTIONARI!V3075:X3075,ESITI_QUESTIONARI!Z3075:AD3075,ESITI_QUESTIONARI!AF3075:AH3075,ESITI_QUESTIONARI!AJ3075:AL3075,ESITI_QUESTIONARI!AN3075,ESITI_QUESTIONARI!AQ3075)))</f>
        <v/>
      </c>
    </row>
    <row r="3076" spans="1:8">
      <c r="A3076" t="str">
        <f>IF(ESITI_QUESTIONARI!A3076="","",TRIM(ESITI_QUESTIONARI!A3076))</f>
        <v/>
      </c>
      <c r="B3076" t="str">
        <f t="shared" si="49"/>
        <v/>
      </c>
      <c r="C3076" t="str">
        <f>IF(ESITI_QUESTIONARI!C3076="","",TRIM(ESITI_QUESTIONARI!C3076))</f>
        <v/>
      </c>
      <c r="D3076" t="str">
        <f>IFERROR(UPPER(TRIM(ESITI_QUESTIONARI!U3076)),"")</f>
        <v/>
      </c>
      <c r="E3076" t="str">
        <f>IFERROR(UPPER(TRIM(ESITI_QUESTIONARI!Y3076)),"")</f>
        <v/>
      </c>
      <c r="F3076" t="str">
        <f>IFERROR(UPPER(TRIM(ESITI_QUESTIONARI!AE3076)),"")</f>
        <v/>
      </c>
      <c r="G3076" t="str">
        <f>IFERROR(UPPER(TRIM(ESITI_QUESTIONARI!AI3076)),"")</f>
        <v/>
      </c>
      <c r="H3076" s="8" t="str">
        <f>IF(C3076="","",IF(ISERROR(AVERAGE(ESITI_QUESTIONARI!N3076:T3076,ESITI_QUESTIONARI!V3076:X3076,ESITI_QUESTIONARI!Z3076:AD3076,ESITI_QUESTIONARI!AF3076:AH3076,ESITI_QUESTIONARI!AJ3076:AL3076,ESITI_QUESTIONARI!AN3076,ESITI_QUESTIONARI!AQ3076)),"NON RISPONDE",AVERAGE(ESITI_QUESTIONARI!N3076:T3076,ESITI_QUESTIONARI!V3076:X3076,ESITI_QUESTIONARI!Z3076:AD3076,ESITI_QUESTIONARI!AF3076:AH3076,ESITI_QUESTIONARI!AJ3076:AL3076,ESITI_QUESTIONARI!AN3076,ESITI_QUESTIONARI!AQ3076)))</f>
        <v/>
      </c>
    </row>
    <row r="3077" spans="1:8">
      <c r="A3077" t="str">
        <f>IF(ESITI_QUESTIONARI!A3077="","",TRIM(ESITI_QUESTIONARI!A3077))</f>
        <v/>
      </c>
      <c r="B3077" t="str">
        <f t="shared" si="49"/>
        <v/>
      </c>
      <c r="C3077" t="str">
        <f>IF(ESITI_QUESTIONARI!C3077="","",TRIM(ESITI_QUESTIONARI!C3077))</f>
        <v/>
      </c>
      <c r="D3077" t="str">
        <f>IFERROR(UPPER(TRIM(ESITI_QUESTIONARI!U3077)),"")</f>
        <v/>
      </c>
      <c r="E3077" t="str">
        <f>IFERROR(UPPER(TRIM(ESITI_QUESTIONARI!Y3077)),"")</f>
        <v/>
      </c>
      <c r="F3077" t="str">
        <f>IFERROR(UPPER(TRIM(ESITI_QUESTIONARI!AE3077)),"")</f>
        <v/>
      </c>
      <c r="G3077" t="str">
        <f>IFERROR(UPPER(TRIM(ESITI_QUESTIONARI!AI3077)),"")</f>
        <v/>
      </c>
      <c r="H3077" s="8" t="str">
        <f>IF(C3077="","",IF(ISERROR(AVERAGE(ESITI_QUESTIONARI!N3077:T3077,ESITI_QUESTIONARI!V3077:X3077,ESITI_QUESTIONARI!Z3077:AD3077,ESITI_QUESTIONARI!AF3077:AH3077,ESITI_QUESTIONARI!AJ3077:AL3077,ESITI_QUESTIONARI!AN3077,ESITI_QUESTIONARI!AQ3077)),"NON RISPONDE",AVERAGE(ESITI_QUESTIONARI!N3077:T3077,ESITI_QUESTIONARI!V3077:X3077,ESITI_QUESTIONARI!Z3077:AD3077,ESITI_QUESTIONARI!AF3077:AH3077,ESITI_QUESTIONARI!AJ3077:AL3077,ESITI_QUESTIONARI!AN3077,ESITI_QUESTIONARI!AQ3077)))</f>
        <v/>
      </c>
    </row>
    <row r="3078" spans="1:8">
      <c r="A3078" t="str">
        <f>IF(ESITI_QUESTIONARI!A3078="","",TRIM(ESITI_QUESTIONARI!A3078))</f>
        <v/>
      </c>
      <c r="B3078" t="str">
        <f t="shared" si="49"/>
        <v/>
      </c>
      <c r="C3078" t="str">
        <f>IF(ESITI_QUESTIONARI!C3078="","",TRIM(ESITI_QUESTIONARI!C3078))</f>
        <v/>
      </c>
      <c r="D3078" t="str">
        <f>IFERROR(UPPER(TRIM(ESITI_QUESTIONARI!U3078)),"")</f>
        <v/>
      </c>
      <c r="E3078" t="str">
        <f>IFERROR(UPPER(TRIM(ESITI_QUESTIONARI!Y3078)),"")</f>
        <v/>
      </c>
      <c r="F3078" t="str">
        <f>IFERROR(UPPER(TRIM(ESITI_QUESTIONARI!AE3078)),"")</f>
        <v/>
      </c>
      <c r="G3078" t="str">
        <f>IFERROR(UPPER(TRIM(ESITI_QUESTIONARI!AI3078)),"")</f>
        <v/>
      </c>
      <c r="H3078" s="8" t="str">
        <f>IF(C3078="","",IF(ISERROR(AVERAGE(ESITI_QUESTIONARI!N3078:T3078,ESITI_QUESTIONARI!V3078:X3078,ESITI_QUESTIONARI!Z3078:AD3078,ESITI_QUESTIONARI!AF3078:AH3078,ESITI_QUESTIONARI!AJ3078:AL3078,ESITI_QUESTIONARI!AN3078,ESITI_QUESTIONARI!AQ3078)),"NON RISPONDE",AVERAGE(ESITI_QUESTIONARI!N3078:T3078,ESITI_QUESTIONARI!V3078:X3078,ESITI_QUESTIONARI!Z3078:AD3078,ESITI_QUESTIONARI!AF3078:AH3078,ESITI_QUESTIONARI!AJ3078:AL3078,ESITI_QUESTIONARI!AN3078,ESITI_QUESTIONARI!AQ3078)))</f>
        <v/>
      </c>
    </row>
    <row r="3079" spans="1:8">
      <c r="A3079" t="str">
        <f>IF(ESITI_QUESTIONARI!A3079="","",TRIM(ESITI_QUESTIONARI!A3079))</f>
        <v/>
      </c>
      <c r="B3079" t="str">
        <f t="shared" si="49"/>
        <v/>
      </c>
      <c r="C3079" t="str">
        <f>IF(ESITI_QUESTIONARI!C3079="","",TRIM(ESITI_QUESTIONARI!C3079))</f>
        <v/>
      </c>
      <c r="D3079" t="str">
        <f>IFERROR(UPPER(TRIM(ESITI_QUESTIONARI!U3079)),"")</f>
        <v/>
      </c>
      <c r="E3079" t="str">
        <f>IFERROR(UPPER(TRIM(ESITI_QUESTIONARI!Y3079)),"")</f>
        <v/>
      </c>
      <c r="F3079" t="str">
        <f>IFERROR(UPPER(TRIM(ESITI_QUESTIONARI!AE3079)),"")</f>
        <v/>
      </c>
      <c r="G3079" t="str">
        <f>IFERROR(UPPER(TRIM(ESITI_QUESTIONARI!AI3079)),"")</f>
        <v/>
      </c>
      <c r="H3079" s="8" t="str">
        <f>IF(C3079="","",IF(ISERROR(AVERAGE(ESITI_QUESTIONARI!N3079:T3079,ESITI_QUESTIONARI!V3079:X3079,ESITI_QUESTIONARI!Z3079:AD3079,ESITI_QUESTIONARI!AF3079:AH3079,ESITI_QUESTIONARI!AJ3079:AL3079,ESITI_QUESTIONARI!AN3079,ESITI_QUESTIONARI!AQ3079)),"NON RISPONDE",AVERAGE(ESITI_QUESTIONARI!N3079:T3079,ESITI_QUESTIONARI!V3079:X3079,ESITI_QUESTIONARI!Z3079:AD3079,ESITI_QUESTIONARI!AF3079:AH3079,ESITI_QUESTIONARI!AJ3079:AL3079,ESITI_QUESTIONARI!AN3079,ESITI_QUESTIONARI!AQ3079)))</f>
        <v/>
      </c>
    </row>
    <row r="3080" spans="1:8">
      <c r="A3080" t="str">
        <f>IF(ESITI_QUESTIONARI!A3080="","",TRIM(ESITI_QUESTIONARI!A3080))</f>
        <v/>
      </c>
      <c r="B3080" t="str">
        <f t="shared" si="49"/>
        <v/>
      </c>
      <c r="C3080" t="str">
        <f>IF(ESITI_QUESTIONARI!C3080="","",TRIM(ESITI_QUESTIONARI!C3080))</f>
        <v/>
      </c>
      <c r="D3080" t="str">
        <f>IFERROR(UPPER(TRIM(ESITI_QUESTIONARI!U3080)),"")</f>
        <v/>
      </c>
      <c r="E3080" t="str">
        <f>IFERROR(UPPER(TRIM(ESITI_QUESTIONARI!Y3080)),"")</f>
        <v/>
      </c>
      <c r="F3080" t="str">
        <f>IFERROR(UPPER(TRIM(ESITI_QUESTIONARI!AE3080)),"")</f>
        <v/>
      </c>
      <c r="G3080" t="str">
        <f>IFERROR(UPPER(TRIM(ESITI_QUESTIONARI!AI3080)),"")</f>
        <v/>
      </c>
      <c r="H3080" s="8" t="str">
        <f>IF(C3080="","",IF(ISERROR(AVERAGE(ESITI_QUESTIONARI!N3080:T3080,ESITI_QUESTIONARI!V3080:X3080,ESITI_QUESTIONARI!Z3080:AD3080,ESITI_QUESTIONARI!AF3080:AH3080,ESITI_QUESTIONARI!AJ3080:AL3080,ESITI_QUESTIONARI!AN3080,ESITI_QUESTIONARI!AQ3080)),"NON RISPONDE",AVERAGE(ESITI_QUESTIONARI!N3080:T3080,ESITI_QUESTIONARI!V3080:X3080,ESITI_QUESTIONARI!Z3080:AD3080,ESITI_QUESTIONARI!AF3080:AH3080,ESITI_QUESTIONARI!AJ3080:AL3080,ESITI_QUESTIONARI!AN3080,ESITI_QUESTIONARI!AQ3080)))</f>
        <v/>
      </c>
    </row>
    <row r="3081" spans="1:8">
      <c r="A3081" t="str">
        <f>IF(ESITI_QUESTIONARI!A3081="","",TRIM(ESITI_QUESTIONARI!A3081))</f>
        <v/>
      </c>
      <c r="B3081" t="str">
        <f t="shared" si="49"/>
        <v/>
      </c>
      <c r="C3081" t="str">
        <f>IF(ESITI_QUESTIONARI!C3081="","",TRIM(ESITI_QUESTIONARI!C3081))</f>
        <v/>
      </c>
      <c r="D3081" t="str">
        <f>IFERROR(UPPER(TRIM(ESITI_QUESTIONARI!U3081)),"")</f>
        <v/>
      </c>
      <c r="E3081" t="str">
        <f>IFERROR(UPPER(TRIM(ESITI_QUESTIONARI!Y3081)),"")</f>
        <v/>
      </c>
      <c r="F3081" t="str">
        <f>IFERROR(UPPER(TRIM(ESITI_QUESTIONARI!AE3081)),"")</f>
        <v/>
      </c>
      <c r="G3081" t="str">
        <f>IFERROR(UPPER(TRIM(ESITI_QUESTIONARI!AI3081)),"")</f>
        <v/>
      </c>
      <c r="H3081" s="8" t="str">
        <f>IF(C3081="","",IF(ISERROR(AVERAGE(ESITI_QUESTIONARI!N3081:T3081,ESITI_QUESTIONARI!V3081:X3081,ESITI_QUESTIONARI!Z3081:AD3081,ESITI_QUESTIONARI!AF3081:AH3081,ESITI_QUESTIONARI!AJ3081:AL3081,ESITI_QUESTIONARI!AN3081,ESITI_QUESTIONARI!AQ3081)),"NON RISPONDE",AVERAGE(ESITI_QUESTIONARI!N3081:T3081,ESITI_QUESTIONARI!V3081:X3081,ESITI_QUESTIONARI!Z3081:AD3081,ESITI_QUESTIONARI!AF3081:AH3081,ESITI_QUESTIONARI!AJ3081:AL3081,ESITI_QUESTIONARI!AN3081,ESITI_QUESTIONARI!AQ3081)))</f>
        <v/>
      </c>
    </row>
    <row r="3082" spans="1:8">
      <c r="A3082" t="str">
        <f>IF(ESITI_QUESTIONARI!A3082="","",TRIM(ESITI_QUESTIONARI!A3082))</f>
        <v/>
      </c>
      <c r="B3082" t="str">
        <f t="shared" si="49"/>
        <v/>
      </c>
      <c r="C3082" t="str">
        <f>IF(ESITI_QUESTIONARI!C3082="","",TRIM(ESITI_QUESTIONARI!C3082))</f>
        <v/>
      </c>
      <c r="D3082" t="str">
        <f>IFERROR(UPPER(TRIM(ESITI_QUESTIONARI!U3082)),"")</f>
        <v/>
      </c>
      <c r="E3082" t="str">
        <f>IFERROR(UPPER(TRIM(ESITI_QUESTIONARI!Y3082)),"")</f>
        <v/>
      </c>
      <c r="F3082" t="str">
        <f>IFERROR(UPPER(TRIM(ESITI_QUESTIONARI!AE3082)),"")</f>
        <v/>
      </c>
      <c r="G3082" t="str">
        <f>IFERROR(UPPER(TRIM(ESITI_QUESTIONARI!AI3082)),"")</f>
        <v/>
      </c>
      <c r="H3082" s="8" t="str">
        <f>IF(C3082="","",IF(ISERROR(AVERAGE(ESITI_QUESTIONARI!N3082:T3082,ESITI_QUESTIONARI!V3082:X3082,ESITI_QUESTIONARI!Z3082:AD3082,ESITI_QUESTIONARI!AF3082:AH3082,ESITI_QUESTIONARI!AJ3082:AL3082,ESITI_QUESTIONARI!AN3082,ESITI_QUESTIONARI!AQ3082)),"NON RISPONDE",AVERAGE(ESITI_QUESTIONARI!N3082:T3082,ESITI_QUESTIONARI!V3082:X3082,ESITI_QUESTIONARI!Z3082:AD3082,ESITI_QUESTIONARI!AF3082:AH3082,ESITI_QUESTIONARI!AJ3082:AL3082,ESITI_QUESTIONARI!AN3082,ESITI_QUESTIONARI!AQ3082)))</f>
        <v/>
      </c>
    </row>
    <row r="3083" spans="1:8">
      <c r="A3083" t="str">
        <f>IF(ESITI_QUESTIONARI!A3083="","",TRIM(ESITI_QUESTIONARI!A3083))</f>
        <v/>
      </c>
      <c r="B3083" t="str">
        <f t="shared" si="49"/>
        <v/>
      </c>
      <c r="C3083" t="str">
        <f>IF(ESITI_QUESTIONARI!C3083="","",TRIM(ESITI_QUESTIONARI!C3083))</f>
        <v/>
      </c>
      <c r="D3083" t="str">
        <f>IFERROR(UPPER(TRIM(ESITI_QUESTIONARI!U3083)),"")</f>
        <v/>
      </c>
      <c r="E3083" t="str">
        <f>IFERROR(UPPER(TRIM(ESITI_QUESTIONARI!Y3083)),"")</f>
        <v/>
      </c>
      <c r="F3083" t="str">
        <f>IFERROR(UPPER(TRIM(ESITI_QUESTIONARI!AE3083)),"")</f>
        <v/>
      </c>
      <c r="G3083" t="str">
        <f>IFERROR(UPPER(TRIM(ESITI_QUESTIONARI!AI3083)),"")</f>
        <v/>
      </c>
      <c r="H3083" s="8" t="str">
        <f>IF(C3083="","",IF(ISERROR(AVERAGE(ESITI_QUESTIONARI!N3083:T3083,ESITI_QUESTIONARI!V3083:X3083,ESITI_QUESTIONARI!Z3083:AD3083,ESITI_QUESTIONARI!AF3083:AH3083,ESITI_QUESTIONARI!AJ3083:AL3083,ESITI_QUESTIONARI!AN3083,ESITI_QUESTIONARI!AQ3083)),"NON RISPONDE",AVERAGE(ESITI_QUESTIONARI!N3083:T3083,ESITI_QUESTIONARI!V3083:X3083,ESITI_QUESTIONARI!Z3083:AD3083,ESITI_QUESTIONARI!AF3083:AH3083,ESITI_QUESTIONARI!AJ3083:AL3083,ESITI_QUESTIONARI!AN3083,ESITI_QUESTIONARI!AQ3083)))</f>
        <v/>
      </c>
    </row>
    <row r="3084" spans="1:8">
      <c r="A3084" t="str">
        <f>IF(ESITI_QUESTIONARI!A3084="","",TRIM(ESITI_QUESTIONARI!A3084))</f>
        <v/>
      </c>
      <c r="B3084" t="str">
        <f t="shared" si="49"/>
        <v/>
      </c>
      <c r="C3084" t="str">
        <f>IF(ESITI_QUESTIONARI!C3084="","",TRIM(ESITI_QUESTIONARI!C3084))</f>
        <v/>
      </c>
      <c r="D3084" t="str">
        <f>IFERROR(UPPER(TRIM(ESITI_QUESTIONARI!U3084)),"")</f>
        <v/>
      </c>
      <c r="E3084" t="str">
        <f>IFERROR(UPPER(TRIM(ESITI_QUESTIONARI!Y3084)),"")</f>
        <v/>
      </c>
      <c r="F3084" t="str">
        <f>IFERROR(UPPER(TRIM(ESITI_QUESTIONARI!AE3084)),"")</f>
        <v/>
      </c>
      <c r="G3084" t="str">
        <f>IFERROR(UPPER(TRIM(ESITI_QUESTIONARI!AI3084)),"")</f>
        <v/>
      </c>
      <c r="H3084" s="8" t="str">
        <f>IF(C3084="","",IF(ISERROR(AVERAGE(ESITI_QUESTIONARI!N3084:T3084,ESITI_QUESTIONARI!V3084:X3084,ESITI_QUESTIONARI!Z3084:AD3084,ESITI_QUESTIONARI!AF3084:AH3084,ESITI_QUESTIONARI!AJ3084:AL3084,ESITI_QUESTIONARI!AN3084,ESITI_QUESTIONARI!AQ3084)),"NON RISPONDE",AVERAGE(ESITI_QUESTIONARI!N3084:T3084,ESITI_QUESTIONARI!V3084:X3084,ESITI_QUESTIONARI!Z3084:AD3084,ESITI_QUESTIONARI!AF3084:AH3084,ESITI_QUESTIONARI!AJ3084:AL3084,ESITI_QUESTIONARI!AN3084,ESITI_QUESTIONARI!AQ3084)))</f>
        <v/>
      </c>
    </row>
    <row r="3085" spans="1:8">
      <c r="A3085" t="str">
        <f>IF(ESITI_QUESTIONARI!A3085="","",TRIM(ESITI_QUESTIONARI!A3085))</f>
        <v/>
      </c>
      <c r="B3085" t="str">
        <f t="shared" si="49"/>
        <v/>
      </c>
      <c r="C3085" t="str">
        <f>IF(ESITI_QUESTIONARI!C3085="","",TRIM(ESITI_QUESTIONARI!C3085))</f>
        <v/>
      </c>
      <c r="D3085" t="str">
        <f>IFERROR(UPPER(TRIM(ESITI_QUESTIONARI!U3085)),"")</f>
        <v/>
      </c>
      <c r="E3085" t="str">
        <f>IFERROR(UPPER(TRIM(ESITI_QUESTIONARI!Y3085)),"")</f>
        <v/>
      </c>
      <c r="F3085" t="str">
        <f>IFERROR(UPPER(TRIM(ESITI_QUESTIONARI!AE3085)),"")</f>
        <v/>
      </c>
      <c r="G3085" t="str">
        <f>IFERROR(UPPER(TRIM(ESITI_QUESTIONARI!AI3085)),"")</f>
        <v/>
      </c>
      <c r="H3085" s="8" t="str">
        <f>IF(C3085="","",IF(ISERROR(AVERAGE(ESITI_QUESTIONARI!N3085:T3085,ESITI_QUESTIONARI!V3085:X3085,ESITI_QUESTIONARI!Z3085:AD3085,ESITI_QUESTIONARI!AF3085:AH3085,ESITI_QUESTIONARI!AJ3085:AL3085,ESITI_QUESTIONARI!AN3085,ESITI_QUESTIONARI!AQ3085)),"NON RISPONDE",AVERAGE(ESITI_QUESTIONARI!N3085:T3085,ESITI_QUESTIONARI!V3085:X3085,ESITI_QUESTIONARI!Z3085:AD3085,ESITI_QUESTIONARI!AF3085:AH3085,ESITI_QUESTIONARI!AJ3085:AL3085,ESITI_QUESTIONARI!AN3085,ESITI_QUESTIONARI!AQ3085)))</f>
        <v/>
      </c>
    </row>
    <row r="3086" spans="1:8">
      <c r="A3086" t="str">
        <f>IF(ESITI_QUESTIONARI!A3086="","",TRIM(ESITI_QUESTIONARI!A3086))</f>
        <v/>
      </c>
      <c r="B3086" t="str">
        <f t="shared" si="49"/>
        <v/>
      </c>
      <c r="C3086" t="str">
        <f>IF(ESITI_QUESTIONARI!C3086="","",TRIM(ESITI_QUESTIONARI!C3086))</f>
        <v/>
      </c>
      <c r="D3086" t="str">
        <f>IFERROR(UPPER(TRIM(ESITI_QUESTIONARI!U3086)),"")</f>
        <v/>
      </c>
      <c r="E3086" t="str">
        <f>IFERROR(UPPER(TRIM(ESITI_QUESTIONARI!Y3086)),"")</f>
        <v/>
      </c>
      <c r="F3086" t="str">
        <f>IFERROR(UPPER(TRIM(ESITI_QUESTIONARI!AE3086)),"")</f>
        <v/>
      </c>
      <c r="G3086" t="str">
        <f>IFERROR(UPPER(TRIM(ESITI_QUESTIONARI!AI3086)),"")</f>
        <v/>
      </c>
      <c r="H3086" s="8" t="str">
        <f>IF(C3086="","",IF(ISERROR(AVERAGE(ESITI_QUESTIONARI!N3086:T3086,ESITI_QUESTIONARI!V3086:X3086,ESITI_QUESTIONARI!Z3086:AD3086,ESITI_QUESTIONARI!AF3086:AH3086,ESITI_QUESTIONARI!AJ3086:AL3086,ESITI_QUESTIONARI!AN3086,ESITI_QUESTIONARI!AQ3086)),"NON RISPONDE",AVERAGE(ESITI_QUESTIONARI!N3086:T3086,ESITI_QUESTIONARI!V3086:X3086,ESITI_QUESTIONARI!Z3086:AD3086,ESITI_QUESTIONARI!AF3086:AH3086,ESITI_QUESTIONARI!AJ3086:AL3086,ESITI_QUESTIONARI!AN3086,ESITI_QUESTIONARI!AQ3086)))</f>
        <v/>
      </c>
    </row>
    <row r="3087" spans="1:8">
      <c r="A3087" t="str">
        <f>IF(ESITI_QUESTIONARI!A3087="","",TRIM(ESITI_QUESTIONARI!A3087))</f>
        <v/>
      </c>
      <c r="B3087" t="str">
        <f t="shared" si="49"/>
        <v/>
      </c>
      <c r="C3087" t="str">
        <f>IF(ESITI_QUESTIONARI!C3087="","",TRIM(ESITI_QUESTIONARI!C3087))</f>
        <v/>
      </c>
      <c r="D3087" t="str">
        <f>IFERROR(UPPER(TRIM(ESITI_QUESTIONARI!U3087)),"")</f>
        <v/>
      </c>
      <c r="E3087" t="str">
        <f>IFERROR(UPPER(TRIM(ESITI_QUESTIONARI!Y3087)),"")</f>
        <v/>
      </c>
      <c r="F3087" t="str">
        <f>IFERROR(UPPER(TRIM(ESITI_QUESTIONARI!AE3087)),"")</f>
        <v/>
      </c>
      <c r="G3087" t="str">
        <f>IFERROR(UPPER(TRIM(ESITI_QUESTIONARI!AI3087)),"")</f>
        <v/>
      </c>
      <c r="H3087" s="8" t="str">
        <f>IF(C3087="","",IF(ISERROR(AVERAGE(ESITI_QUESTIONARI!N3087:T3087,ESITI_QUESTIONARI!V3087:X3087,ESITI_QUESTIONARI!Z3087:AD3087,ESITI_QUESTIONARI!AF3087:AH3087,ESITI_QUESTIONARI!AJ3087:AL3087,ESITI_QUESTIONARI!AN3087,ESITI_QUESTIONARI!AQ3087)),"NON RISPONDE",AVERAGE(ESITI_QUESTIONARI!N3087:T3087,ESITI_QUESTIONARI!V3087:X3087,ESITI_QUESTIONARI!Z3087:AD3087,ESITI_QUESTIONARI!AF3087:AH3087,ESITI_QUESTIONARI!AJ3087:AL3087,ESITI_QUESTIONARI!AN3087,ESITI_QUESTIONARI!AQ3087)))</f>
        <v/>
      </c>
    </row>
    <row r="3088" spans="1:8">
      <c r="A3088" t="str">
        <f>IF(ESITI_QUESTIONARI!A3088="","",TRIM(ESITI_QUESTIONARI!A3088))</f>
        <v/>
      </c>
      <c r="B3088" t="str">
        <f t="shared" si="49"/>
        <v/>
      </c>
      <c r="C3088" t="str">
        <f>IF(ESITI_QUESTIONARI!C3088="","",TRIM(ESITI_QUESTIONARI!C3088))</f>
        <v/>
      </c>
      <c r="D3088" t="str">
        <f>IFERROR(UPPER(TRIM(ESITI_QUESTIONARI!U3088)),"")</f>
        <v/>
      </c>
      <c r="E3088" t="str">
        <f>IFERROR(UPPER(TRIM(ESITI_QUESTIONARI!Y3088)),"")</f>
        <v/>
      </c>
      <c r="F3088" t="str">
        <f>IFERROR(UPPER(TRIM(ESITI_QUESTIONARI!AE3088)),"")</f>
        <v/>
      </c>
      <c r="G3088" t="str">
        <f>IFERROR(UPPER(TRIM(ESITI_QUESTIONARI!AI3088)),"")</f>
        <v/>
      </c>
      <c r="H3088" s="8" t="str">
        <f>IF(C3088="","",IF(ISERROR(AVERAGE(ESITI_QUESTIONARI!N3088:T3088,ESITI_QUESTIONARI!V3088:X3088,ESITI_QUESTIONARI!Z3088:AD3088,ESITI_QUESTIONARI!AF3088:AH3088,ESITI_QUESTIONARI!AJ3088:AL3088,ESITI_QUESTIONARI!AN3088,ESITI_QUESTIONARI!AQ3088)),"NON RISPONDE",AVERAGE(ESITI_QUESTIONARI!N3088:T3088,ESITI_QUESTIONARI!V3088:X3088,ESITI_QUESTIONARI!Z3088:AD3088,ESITI_QUESTIONARI!AF3088:AH3088,ESITI_QUESTIONARI!AJ3088:AL3088,ESITI_QUESTIONARI!AN3088,ESITI_QUESTIONARI!AQ3088)))</f>
        <v/>
      </c>
    </row>
    <row r="3089" spans="1:8">
      <c r="A3089" t="str">
        <f>IF(ESITI_QUESTIONARI!A3089="","",TRIM(ESITI_QUESTIONARI!A3089))</f>
        <v/>
      </c>
      <c r="B3089" t="str">
        <f t="shared" si="49"/>
        <v/>
      </c>
      <c r="C3089" t="str">
        <f>IF(ESITI_QUESTIONARI!C3089="","",TRIM(ESITI_QUESTIONARI!C3089))</f>
        <v/>
      </c>
      <c r="D3089" t="str">
        <f>IFERROR(UPPER(TRIM(ESITI_QUESTIONARI!U3089)),"")</f>
        <v/>
      </c>
      <c r="E3089" t="str">
        <f>IFERROR(UPPER(TRIM(ESITI_QUESTIONARI!Y3089)),"")</f>
        <v/>
      </c>
      <c r="F3089" t="str">
        <f>IFERROR(UPPER(TRIM(ESITI_QUESTIONARI!AE3089)),"")</f>
        <v/>
      </c>
      <c r="G3089" t="str">
        <f>IFERROR(UPPER(TRIM(ESITI_QUESTIONARI!AI3089)),"")</f>
        <v/>
      </c>
      <c r="H3089" s="8" t="str">
        <f>IF(C3089="","",IF(ISERROR(AVERAGE(ESITI_QUESTIONARI!N3089:T3089,ESITI_QUESTIONARI!V3089:X3089,ESITI_QUESTIONARI!Z3089:AD3089,ESITI_QUESTIONARI!AF3089:AH3089,ESITI_QUESTIONARI!AJ3089:AL3089,ESITI_QUESTIONARI!AN3089,ESITI_QUESTIONARI!AQ3089)),"NON RISPONDE",AVERAGE(ESITI_QUESTIONARI!N3089:T3089,ESITI_QUESTIONARI!V3089:X3089,ESITI_QUESTIONARI!Z3089:AD3089,ESITI_QUESTIONARI!AF3089:AH3089,ESITI_QUESTIONARI!AJ3089:AL3089,ESITI_QUESTIONARI!AN3089,ESITI_QUESTIONARI!AQ3089)))</f>
        <v/>
      </c>
    </row>
    <row r="3090" spans="1:8">
      <c r="A3090" t="str">
        <f>IF(ESITI_QUESTIONARI!A3090="","",TRIM(ESITI_QUESTIONARI!A3090))</f>
        <v/>
      </c>
      <c r="B3090" t="str">
        <f t="shared" si="49"/>
        <v/>
      </c>
      <c r="C3090" t="str">
        <f>IF(ESITI_QUESTIONARI!C3090="","",TRIM(ESITI_QUESTIONARI!C3090))</f>
        <v/>
      </c>
      <c r="D3090" t="str">
        <f>IFERROR(UPPER(TRIM(ESITI_QUESTIONARI!U3090)),"")</f>
        <v/>
      </c>
      <c r="E3090" t="str">
        <f>IFERROR(UPPER(TRIM(ESITI_QUESTIONARI!Y3090)),"")</f>
        <v/>
      </c>
      <c r="F3090" t="str">
        <f>IFERROR(UPPER(TRIM(ESITI_QUESTIONARI!AE3090)),"")</f>
        <v/>
      </c>
      <c r="G3090" t="str">
        <f>IFERROR(UPPER(TRIM(ESITI_QUESTIONARI!AI3090)),"")</f>
        <v/>
      </c>
      <c r="H3090" s="8" t="str">
        <f>IF(C3090="","",IF(ISERROR(AVERAGE(ESITI_QUESTIONARI!N3090:T3090,ESITI_QUESTIONARI!V3090:X3090,ESITI_QUESTIONARI!Z3090:AD3090,ESITI_QUESTIONARI!AF3090:AH3090,ESITI_QUESTIONARI!AJ3090:AL3090,ESITI_QUESTIONARI!AN3090,ESITI_QUESTIONARI!AQ3090)),"NON RISPONDE",AVERAGE(ESITI_QUESTIONARI!N3090:T3090,ESITI_QUESTIONARI!V3090:X3090,ESITI_QUESTIONARI!Z3090:AD3090,ESITI_QUESTIONARI!AF3090:AH3090,ESITI_QUESTIONARI!AJ3090:AL3090,ESITI_QUESTIONARI!AN3090,ESITI_QUESTIONARI!AQ3090)))</f>
        <v/>
      </c>
    </row>
    <row r="3091" spans="1:8">
      <c r="A3091" t="str">
        <f>IF(ESITI_QUESTIONARI!A3091="","",TRIM(ESITI_QUESTIONARI!A3091))</f>
        <v/>
      </c>
      <c r="B3091" t="str">
        <f t="shared" si="49"/>
        <v/>
      </c>
      <c r="C3091" t="str">
        <f>IF(ESITI_QUESTIONARI!C3091="","",TRIM(ESITI_QUESTIONARI!C3091))</f>
        <v/>
      </c>
      <c r="D3091" t="str">
        <f>IFERROR(UPPER(TRIM(ESITI_QUESTIONARI!U3091)),"")</f>
        <v/>
      </c>
      <c r="E3091" t="str">
        <f>IFERROR(UPPER(TRIM(ESITI_QUESTIONARI!Y3091)),"")</f>
        <v/>
      </c>
      <c r="F3091" t="str">
        <f>IFERROR(UPPER(TRIM(ESITI_QUESTIONARI!AE3091)),"")</f>
        <v/>
      </c>
      <c r="G3091" t="str">
        <f>IFERROR(UPPER(TRIM(ESITI_QUESTIONARI!AI3091)),"")</f>
        <v/>
      </c>
      <c r="H3091" s="8" t="str">
        <f>IF(C3091="","",IF(ISERROR(AVERAGE(ESITI_QUESTIONARI!N3091:T3091,ESITI_QUESTIONARI!V3091:X3091,ESITI_QUESTIONARI!Z3091:AD3091,ESITI_QUESTIONARI!AF3091:AH3091,ESITI_QUESTIONARI!AJ3091:AL3091,ESITI_QUESTIONARI!AN3091,ESITI_QUESTIONARI!AQ3091)),"NON RISPONDE",AVERAGE(ESITI_QUESTIONARI!N3091:T3091,ESITI_QUESTIONARI!V3091:X3091,ESITI_QUESTIONARI!Z3091:AD3091,ESITI_QUESTIONARI!AF3091:AH3091,ESITI_QUESTIONARI!AJ3091:AL3091,ESITI_QUESTIONARI!AN3091,ESITI_QUESTIONARI!AQ3091)))</f>
        <v/>
      </c>
    </row>
    <row r="3092" spans="1:8">
      <c r="A3092" t="str">
        <f>IF(ESITI_QUESTIONARI!A3092="","",TRIM(ESITI_QUESTIONARI!A3092))</f>
        <v/>
      </c>
      <c r="B3092" t="str">
        <f t="shared" si="49"/>
        <v/>
      </c>
      <c r="C3092" t="str">
        <f>IF(ESITI_QUESTIONARI!C3092="","",TRIM(ESITI_QUESTIONARI!C3092))</f>
        <v/>
      </c>
      <c r="D3092" t="str">
        <f>IFERROR(UPPER(TRIM(ESITI_QUESTIONARI!U3092)),"")</f>
        <v/>
      </c>
      <c r="E3092" t="str">
        <f>IFERROR(UPPER(TRIM(ESITI_QUESTIONARI!Y3092)),"")</f>
        <v/>
      </c>
      <c r="F3092" t="str">
        <f>IFERROR(UPPER(TRIM(ESITI_QUESTIONARI!AE3092)),"")</f>
        <v/>
      </c>
      <c r="G3092" t="str">
        <f>IFERROR(UPPER(TRIM(ESITI_QUESTIONARI!AI3092)),"")</f>
        <v/>
      </c>
      <c r="H3092" s="8" t="str">
        <f>IF(C3092="","",IF(ISERROR(AVERAGE(ESITI_QUESTIONARI!N3092:T3092,ESITI_QUESTIONARI!V3092:X3092,ESITI_QUESTIONARI!Z3092:AD3092,ESITI_QUESTIONARI!AF3092:AH3092,ESITI_QUESTIONARI!AJ3092:AL3092,ESITI_QUESTIONARI!AN3092,ESITI_QUESTIONARI!AQ3092)),"NON RISPONDE",AVERAGE(ESITI_QUESTIONARI!N3092:T3092,ESITI_QUESTIONARI!V3092:X3092,ESITI_QUESTIONARI!Z3092:AD3092,ESITI_QUESTIONARI!AF3092:AH3092,ESITI_QUESTIONARI!AJ3092:AL3092,ESITI_QUESTIONARI!AN3092,ESITI_QUESTIONARI!AQ3092)))</f>
        <v/>
      </c>
    </row>
    <row r="3093" spans="1:8">
      <c r="A3093" t="str">
        <f>IF(ESITI_QUESTIONARI!A3093="","",TRIM(ESITI_QUESTIONARI!A3093))</f>
        <v/>
      </c>
      <c r="B3093" t="str">
        <f t="shared" si="49"/>
        <v/>
      </c>
      <c r="C3093" t="str">
        <f>IF(ESITI_QUESTIONARI!C3093="","",TRIM(ESITI_QUESTIONARI!C3093))</f>
        <v/>
      </c>
      <c r="D3093" t="str">
        <f>IFERROR(UPPER(TRIM(ESITI_QUESTIONARI!U3093)),"")</f>
        <v/>
      </c>
      <c r="E3093" t="str">
        <f>IFERROR(UPPER(TRIM(ESITI_QUESTIONARI!Y3093)),"")</f>
        <v/>
      </c>
      <c r="F3093" t="str">
        <f>IFERROR(UPPER(TRIM(ESITI_QUESTIONARI!AE3093)),"")</f>
        <v/>
      </c>
      <c r="G3093" t="str">
        <f>IFERROR(UPPER(TRIM(ESITI_QUESTIONARI!AI3093)),"")</f>
        <v/>
      </c>
      <c r="H3093" s="8" t="str">
        <f>IF(C3093="","",IF(ISERROR(AVERAGE(ESITI_QUESTIONARI!N3093:T3093,ESITI_QUESTIONARI!V3093:X3093,ESITI_QUESTIONARI!Z3093:AD3093,ESITI_QUESTIONARI!AF3093:AH3093,ESITI_QUESTIONARI!AJ3093:AL3093,ESITI_QUESTIONARI!AN3093,ESITI_QUESTIONARI!AQ3093)),"NON RISPONDE",AVERAGE(ESITI_QUESTIONARI!N3093:T3093,ESITI_QUESTIONARI!V3093:X3093,ESITI_QUESTIONARI!Z3093:AD3093,ESITI_QUESTIONARI!AF3093:AH3093,ESITI_QUESTIONARI!AJ3093:AL3093,ESITI_QUESTIONARI!AN3093,ESITI_QUESTIONARI!AQ3093)))</f>
        <v/>
      </c>
    </row>
    <row r="3094" spans="1:8">
      <c r="A3094" t="str">
        <f>IF(ESITI_QUESTIONARI!A3094="","",TRIM(ESITI_QUESTIONARI!A3094))</f>
        <v/>
      </c>
      <c r="B3094" t="str">
        <f t="shared" si="49"/>
        <v/>
      </c>
      <c r="C3094" t="str">
        <f>IF(ESITI_QUESTIONARI!C3094="","",TRIM(ESITI_QUESTIONARI!C3094))</f>
        <v/>
      </c>
      <c r="D3094" t="str">
        <f>IFERROR(UPPER(TRIM(ESITI_QUESTIONARI!U3094)),"")</f>
        <v/>
      </c>
      <c r="E3094" t="str">
        <f>IFERROR(UPPER(TRIM(ESITI_QUESTIONARI!Y3094)),"")</f>
        <v/>
      </c>
      <c r="F3094" t="str">
        <f>IFERROR(UPPER(TRIM(ESITI_QUESTIONARI!AE3094)),"")</f>
        <v/>
      </c>
      <c r="G3094" t="str">
        <f>IFERROR(UPPER(TRIM(ESITI_QUESTIONARI!AI3094)),"")</f>
        <v/>
      </c>
      <c r="H3094" s="8" t="str">
        <f>IF(C3094="","",IF(ISERROR(AVERAGE(ESITI_QUESTIONARI!N3094:T3094,ESITI_QUESTIONARI!V3094:X3094,ESITI_QUESTIONARI!Z3094:AD3094,ESITI_QUESTIONARI!AF3094:AH3094,ESITI_QUESTIONARI!AJ3094:AL3094,ESITI_QUESTIONARI!AN3094,ESITI_QUESTIONARI!AQ3094)),"NON RISPONDE",AVERAGE(ESITI_QUESTIONARI!N3094:T3094,ESITI_QUESTIONARI!V3094:X3094,ESITI_QUESTIONARI!Z3094:AD3094,ESITI_QUESTIONARI!AF3094:AH3094,ESITI_QUESTIONARI!AJ3094:AL3094,ESITI_QUESTIONARI!AN3094,ESITI_QUESTIONARI!AQ3094)))</f>
        <v/>
      </c>
    </row>
    <row r="3095" spans="1:8">
      <c r="A3095" t="str">
        <f>IF(ESITI_QUESTIONARI!A3095="","",TRIM(ESITI_QUESTIONARI!A3095))</f>
        <v/>
      </c>
      <c r="B3095" t="str">
        <f t="shared" si="49"/>
        <v/>
      </c>
      <c r="C3095" t="str">
        <f>IF(ESITI_QUESTIONARI!C3095="","",TRIM(ESITI_QUESTIONARI!C3095))</f>
        <v/>
      </c>
      <c r="D3095" t="str">
        <f>IFERROR(UPPER(TRIM(ESITI_QUESTIONARI!U3095)),"")</f>
        <v/>
      </c>
      <c r="E3095" t="str">
        <f>IFERROR(UPPER(TRIM(ESITI_QUESTIONARI!Y3095)),"")</f>
        <v/>
      </c>
      <c r="F3095" t="str">
        <f>IFERROR(UPPER(TRIM(ESITI_QUESTIONARI!AE3095)),"")</f>
        <v/>
      </c>
      <c r="G3095" t="str">
        <f>IFERROR(UPPER(TRIM(ESITI_QUESTIONARI!AI3095)),"")</f>
        <v/>
      </c>
      <c r="H3095" s="8" t="str">
        <f>IF(C3095="","",IF(ISERROR(AVERAGE(ESITI_QUESTIONARI!N3095:T3095,ESITI_QUESTIONARI!V3095:X3095,ESITI_QUESTIONARI!Z3095:AD3095,ESITI_QUESTIONARI!AF3095:AH3095,ESITI_QUESTIONARI!AJ3095:AL3095,ESITI_QUESTIONARI!AN3095,ESITI_QUESTIONARI!AQ3095)),"NON RISPONDE",AVERAGE(ESITI_QUESTIONARI!N3095:T3095,ESITI_QUESTIONARI!V3095:X3095,ESITI_QUESTIONARI!Z3095:AD3095,ESITI_QUESTIONARI!AF3095:AH3095,ESITI_QUESTIONARI!AJ3095:AL3095,ESITI_QUESTIONARI!AN3095,ESITI_QUESTIONARI!AQ3095)))</f>
        <v/>
      </c>
    </row>
    <row r="3096" spans="1:8">
      <c r="A3096" t="str">
        <f>IF(ESITI_QUESTIONARI!A3096="","",TRIM(ESITI_QUESTIONARI!A3096))</f>
        <v/>
      </c>
      <c r="B3096" t="str">
        <f t="shared" si="49"/>
        <v/>
      </c>
      <c r="C3096" t="str">
        <f>IF(ESITI_QUESTIONARI!C3096="","",TRIM(ESITI_QUESTIONARI!C3096))</f>
        <v/>
      </c>
      <c r="D3096" t="str">
        <f>IFERROR(UPPER(TRIM(ESITI_QUESTIONARI!U3096)),"")</f>
        <v/>
      </c>
      <c r="E3096" t="str">
        <f>IFERROR(UPPER(TRIM(ESITI_QUESTIONARI!Y3096)),"")</f>
        <v/>
      </c>
      <c r="F3096" t="str">
        <f>IFERROR(UPPER(TRIM(ESITI_QUESTIONARI!AE3096)),"")</f>
        <v/>
      </c>
      <c r="G3096" t="str">
        <f>IFERROR(UPPER(TRIM(ESITI_QUESTIONARI!AI3096)),"")</f>
        <v/>
      </c>
      <c r="H3096" s="8" t="str">
        <f>IF(C3096="","",IF(ISERROR(AVERAGE(ESITI_QUESTIONARI!N3096:T3096,ESITI_QUESTIONARI!V3096:X3096,ESITI_QUESTIONARI!Z3096:AD3096,ESITI_QUESTIONARI!AF3096:AH3096,ESITI_QUESTIONARI!AJ3096:AL3096,ESITI_QUESTIONARI!AN3096,ESITI_QUESTIONARI!AQ3096)),"NON RISPONDE",AVERAGE(ESITI_QUESTIONARI!N3096:T3096,ESITI_QUESTIONARI!V3096:X3096,ESITI_QUESTIONARI!Z3096:AD3096,ESITI_QUESTIONARI!AF3096:AH3096,ESITI_QUESTIONARI!AJ3096:AL3096,ESITI_QUESTIONARI!AN3096,ESITI_QUESTIONARI!AQ3096)))</f>
        <v/>
      </c>
    </row>
    <row r="3097" spans="1:8">
      <c r="A3097" t="str">
        <f>IF(ESITI_QUESTIONARI!A3097="","",TRIM(ESITI_QUESTIONARI!A3097))</f>
        <v/>
      </c>
      <c r="B3097" t="str">
        <f t="shared" si="49"/>
        <v/>
      </c>
      <c r="C3097" t="str">
        <f>IF(ESITI_QUESTIONARI!C3097="","",TRIM(ESITI_QUESTIONARI!C3097))</f>
        <v/>
      </c>
      <c r="D3097" t="str">
        <f>IFERROR(UPPER(TRIM(ESITI_QUESTIONARI!U3097)),"")</f>
        <v/>
      </c>
      <c r="E3097" t="str">
        <f>IFERROR(UPPER(TRIM(ESITI_QUESTIONARI!Y3097)),"")</f>
        <v/>
      </c>
      <c r="F3097" t="str">
        <f>IFERROR(UPPER(TRIM(ESITI_QUESTIONARI!AE3097)),"")</f>
        <v/>
      </c>
      <c r="G3097" t="str">
        <f>IFERROR(UPPER(TRIM(ESITI_QUESTIONARI!AI3097)),"")</f>
        <v/>
      </c>
      <c r="H3097" s="8" t="str">
        <f>IF(C3097="","",IF(ISERROR(AVERAGE(ESITI_QUESTIONARI!N3097:T3097,ESITI_QUESTIONARI!V3097:X3097,ESITI_QUESTIONARI!Z3097:AD3097,ESITI_QUESTIONARI!AF3097:AH3097,ESITI_QUESTIONARI!AJ3097:AL3097,ESITI_QUESTIONARI!AN3097,ESITI_QUESTIONARI!AQ3097)),"NON RISPONDE",AVERAGE(ESITI_QUESTIONARI!N3097:T3097,ESITI_QUESTIONARI!V3097:X3097,ESITI_QUESTIONARI!Z3097:AD3097,ESITI_QUESTIONARI!AF3097:AH3097,ESITI_QUESTIONARI!AJ3097:AL3097,ESITI_QUESTIONARI!AN3097,ESITI_QUESTIONARI!AQ3097)))</f>
        <v/>
      </c>
    </row>
    <row r="3098" spans="1:8">
      <c r="A3098" t="str">
        <f>IF(ESITI_QUESTIONARI!A3098="","",TRIM(ESITI_QUESTIONARI!A3098))</f>
        <v/>
      </c>
      <c r="B3098" t="str">
        <f t="shared" si="49"/>
        <v/>
      </c>
      <c r="C3098" t="str">
        <f>IF(ESITI_QUESTIONARI!C3098="","",TRIM(ESITI_QUESTIONARI!C3098))</f>
        <v/>
      </c>
      <c r="D3098" t="str">
        <f>IFERROR(UPPER(TRIM(ESITI_QUESTIONARI!U3098)),"")</f>
        <v/>
      </c>
      <c r="E3098" t="str">
        <f>IFERROR(UPPER(TRIM(ESITI_QUESTIONARI!Y3098)),"")</f>
        <v/>
      </c>
      <c r="F3098" t="str">
        <f>IFERROR(UPPER(TRIM(ESITI_QUESTIONARI!AE3098)),"")</f>
        <v/>
      </c>
      <c r="G3098" t="str">
        <f>IFERROR(UPPER(TRIM(ESITI_QUESTIONARI!AI3098)),"")</f>
        <v/>
      </c>
      <c r="H3098" s="8" t="str">
        <f>IF(C3098="","",IF(ISERROR(AVERAGE(ESITI_QUESTIONARI!N3098:T3098,ESITI_QUESTIONARI!V3098:X3098,ESITI_QUESTIONARI!Z3098:AD3098,ESITI_QUESTIONARI!AF3098:AH3098,ESITI_QUESTIONARI!AJ3098:AL3098,ESITI_QUESTIONARI!AN3098,ESITI_QUESTIONARI!AQ3098)),"NON RISPONDE",AVERAGE(ESITI_QUESTIONARI!N3098:T3098,ESITI_QUESTIONARI!V3098:X3098,ESITI_QUESTIONARI!Z3098:AD3098,ESITI_QUESTIONARI!AF3098:AH3098,ESITI_QUESTIONARI!AJ3098:AL3098,ESITI_QUESTIONARI!AN3098,ESITI_QUESTIONARI!AQ3098)))</f>
        <v/>
      </c>
    </row>
    <row r="3099" spans="1:8">
      <c r="A3099" t="str">
        <f>IF(ESITI_QUESTIONARI!A3099="","",TRIM(ESITI_QUESTIONARI!A3099))</f>
        <v/>
      </c>
      <c r="B3099" t="str">
        <f t="shared" si="49"/>
        <v/>
      </c>
      <c r="C3099" t="str">
        <f>IF(ESITI_QUESTIONARI!C3099="","",TRIM(ESITI_QUESTIONARI!C3099))</f>
        <v/>
      </c>
      <c r="D3099" t="str">
        <f>IFERROR(UPPER(TRIM(ESITI_QUESTIONARI!U3099)),"")</f>
        <v/>
      </c>
      <c r="E3099" t="str">
        <f>IFERROR(UPPER(TRIM(ESITI_QUESTIONARI!Y3099)),"")</f>
        <v/>
      </c>
      <c r="F3099" t="str">
        <f>IFERROR(UPPER(TRIM(ESITI_QUESTIONARI!AE3099)),"")</f>
        <v/>
      </c>
      <c r="G3099" t="str">
        <f>IFERROR(UPPER(TRIM(ESITI_QUESTIONARI!AI3099)),"")</f>
        <v/>
      </c>
      <c r="H3099" s="8" t="str">
        <f>IF(C3099="","",IF(ISERROR(AVERAGE(ESITI_QUESTIONARI!N3099:T3099,ESITI_QUESTIONARI!V3099:X3099,ESITI_QUESTIONARI!Z3099:AD3099,ESITI_QUESTIONARI!AF3099:AH3099,ESITI_QUESTIONARI!AJ3099:AL3099,ESITI_QUESTIONARI!AN3099,ESITI_QUESTIONARI!AQ3099)),"NON RISPONDE",AVERAGE(ESITI_QUESTIONARI!N3099:T3099,ESITI_QUESTIONARI!V3099:X3099,ESITI_QUESTIONARI!Z3099:AD3099,ESITI_QUESTIONARI!AF3099:AH3099,ESITI_QUESTIONARI!AJ3099:AL3099,ESITI_QUESTIONARI!AN3099,ESITI_QUESTIONARI!AQ3099)))</f>
        <v/>
      </c>
    </row>
    <row r="3100" spans="1:8">
      <c r="A3100" t="str">
        <f>IF(ESITI_QUESTIONARI!A3100="","",TRIM(ESITI_QUESTIONARI!A3100))</f>
        <v/>
      </c>
      <c r="B3100" t="str">
        <f t="shared" si="49"/>
        <v/>
      </c>
      <c r="C3100" t="str">
        <f>IF(ESITI_QUESTIONARI!C3100="","",TRIM(ESITI_QUESTIONARI!C3100))</f>
        <v/>
      </c>
      <c r="D3100" t="str">
        <f>IFERROR(UPPER(TRIM(ESITI_QUESTIONARI!U3100)),"")</f>
        <v/>
      </c>
      <c r="E3100" t="str">
        <f>IFERROR(UPPER(TRIM(ESITI_QUESTIONARI!Y3100)),"")</f>
        <v/>
      </c>
      <c r="F3100" t="str">
        <f>IFERROR(UPPER(TRIM(ESITI_QUESTIONARI!AE3100)),"")</f>
        <v/>
      </c>
      <c r="G3100" t="str">
        <f>IFERROR(UPPER(TRIM(ESITI_QUESTIONARI!AI3100)),"")</f>
        <v/>
      </c>
      <c r="H3100" s="8" t="str">
        <f>IF(C3100="","",IF(ISERROR(AVERAGE(ESITI_QUESTIONARI!N3100:T3100,ESITI_QUESTIONARI!V3100:X3100,ESITI_QUESTIONARI!Z3100:AD3100,ESITI_QUESTIONARI!AF3100:AH3100,ESITI_QUESTIONARI!AJ3100:AL3100,ESITI_QUESTIONARI!AN3100,ESITI_QUESTIONARI!AQ3100)),"NON RISPONDE",AVERAGE(ESITI_QUESTIONARI!N3100:T3100,ESITI_QUESTIONARI!V3100:X3100,ESITI_QUESTIONARI!Z3100:AD3100,ESITI_QUESTIONARI!AF3100:AH3100,ESITI_QUESTIONARI!AJ3100:AL3100,ESITI_QUESTIONARI!AN3100,ESITI_QUESTIONARI!AQ3100)))</f>
        <v/>
      </c>
    </row>
    <row r="3101" spans="1:8">
      <c r="A3101" t="str">
        <f>IF(ESITI_QUESTIONARI!A3101="","",TRIM(ESITI_QUESTIONARI!A3101))</f>
        <v/>
      </c>
      <c r="B3101" t="str">
        <f t="shared" si="49"/>
        <v/>
      </c>
      <c r="C3101" t="str">
        <f>IF(ESITI_QUESTIONARI!C3101="","",TRIM(ESITI_QUESTIONARI!C3101))</f>
        <v/>
      </c>
      <c r="D3101" t="str">
        <f>IFERROR(UPPER(TRIM(ESITI_QUESTIONARI!U3101)),"")</f>
        <v/>
      </c>
      <c r="E3101" t="str">
        <f>IFERROR(UPPER(TRIM(ESITI_QUESTIONARI!Y3101)),"")</f>
        <v/>
      </c>
      <c r="F3101" t="str">
        <f>IFERROR(UPPER(TRIM(ESITI_QUESTIONARI!AE3101)),"")</f>
        <v/>
      </c>
      <c r="G3101" t="str">
        <f>IFERROR(UPPER(TRIM(ESITI_QUESTIONARI!AI3101)),"")</f>
        <v/>
      </c>
      <c r="H3101" s="8" t="str">
        <f>IF(C3101="","",IF(ISERROR(AVERAGE(ESITI_QUESTIONARI!N3101:T3101,ESITI_QUESTIONARI!V3101:X3101,ESITI_QUESTIONARI!Z3101:AD3101,ESITI_QUESTIONARI!AF3101:AH3101,ESITI_QUESTIONARI!AJ3101:AL3101,ESITI_QUESTIONARI!AN3101,ESITI_QUESTIONARI!AQ3101)),"NON RISPONDE",AVERAGE(ESITI_QUESTIONARI!N3101:T3101,ESITI_QUESTIONARI!V3101:X3101,ESITI_QUESTIONARI!Z3101:AD3101,ESITI_QUESTIONARI!AF3101:AH3101,ESITI_QUESTIONARI!AJ3101:AL3101,ESITI_QUESTIONARI!AN3101,ESITI_QUESTIONARI!AQ3101)))</f>
        <v/>
      </c>
    </row>
    <row r="3102" spans="1:8">
      <c r="A3102" t="str">
        <f>IF(ESITI_QUESTIONARI!A3102="","",TRIM(ESITI_QUESTIONARI!A3102))</f>
        <v/>
      </c>
      <c r="B3102" t="str">
        <f t="shared" si="49"/>
        <v/>
      </c>
      <c r="C3102" t="str">
        <f>IF(ESITI_QUESTIONARI!C3102="","",TRIM(ESITI_QUESTIONARI!C3102))</f>
        <v/>
      </c>
      <c r="D3102" t="str">
        <f>IFERROR(UPPER(TRIM(ESITI_QUESTIONARI!U3102)),"")</f>
        <v/>
      </c>
      <c r="E3102" t="str">
        <f>IFERROR(UPPER(TRIM(ESITI_QUESTIONARI!Y3102)),"")</f>
        <v/>
      </c>
      <c r="F3102" t="str">
        <f>IFERROR(UPPER(TRIM(ESITI_QUESTIONARI!AE3102)),"")</f>
        <v/>
      </c>
      <c r="G3102" t="str">
        <f>IFERROR(UPPER(TRIM(ESITI_QUESTIONARI!AI3102)),"")</f>
        <v/>
      </c>
      <c r="H3102" s="8" t="str">
        <f>IF(C3102="","",IF(ISERROR(AVERAGE(ESITI_QUESTIONARI!N3102:T3102,ESITI_QUESTIONARI!V3102:X3102,ESITI_QUESTIONARI!Z3102:AD3102,ESITI_QUESTIONARI!AF3102:AH3102,ESITI_QUESTIONARI!AJ3102:AL3102,ESITI_QUESTIONARI!AN3102,ESITI_QUESTIONARI!AQ3102)),"NON RISPONDE",AVERAGE(ESITI_QUESTIONARI!N3102:T3102,ESITI_QUESTIONARI!V3102:X3102,ESITI_QUESTIONARI!Z3102:AD3102,ESITI_QUESTIONARI!AF3102:AH3102,ESITI_QUESTIONARI!AJ3102:AL3102,ESITI_QUESTIONARI!AN3102,ESITI_QUESTIONARI!AQ3102)))</f>
        <v/>
      </c>
    </row>
    <row r="3103" spans="1:8">
      <c r="A3103" t="str">
        <f>IF(ESITI_QUESTIONARI!A3103="","",TRIM(ESITI_QUESTIONARI!A3103))</f>
        <v/>
      </c>
      <c r="B3103" t="str">
        <f t="shared" si="49"/>
        <v/>
      </c>
      <c r="C3103" t="str">
        <f>IF(ESITI_QUESTIONARI!C3103="","",TRIM(ESITI_QUESTIONARI!C3103))</f>
        <v/>
      </c>
      <c r="D3103" t="str">
        <f>IFERROR(UPPER(TRIM(ESITI_QUESTIONARI!U3103)),"")</f>
        <v/>
      </c>
      <c r="E3103" t="str">
        <f>IFERROR(UPPER(TRIM(ESITI_QUESTIONARI!Y3103)),"")</f>
        <v/>
      </c>
      <c r="F3103" t="str">
        <f>IFERROR(UPPER(TRIM(ESITI_QUESTIONARI!AE3103)),"")</f>
        <v/>
      </c>
      <c r="G3103" t="str">
        <f>IFERROR(UPPER(TRIM(ESITI_QUESTIONARI!AI3103)),"")</f>
        <v/>
      </c>
      <c r="H3103" s="8" t="str">
        <f>IF(C3103="","",IF(ISERROR(AVERAGE(ESITI_QUESTIONARI!N3103:T3103,ESITI_QUESTIONARI!V3103:X3103,ESITI_QUESTIONARI!Z3103:AD3103,ESITI_QUESTIONARI!AF3103:AH3103,ESITI_QUESTIONARI!AJ3103:AL3103,ESITI_QUESTIONARI!AN3103,ESITI_QUESTIONARI!AQ3103)),"NON RISPONDE",AVERAGE(ESITI_QUESTIONARI!N3103:T3103,ESITI_QUESTIONARI!V3103:X3103,ESITI_QUESTIONARI!Z3103:AD3103,ESITI_QUESTIONARI!AF3103:AH3103,ESITI_QUESTIONARI!AJ3103:AL3103,ESITI_QUESTIONARI!AN3103,ESITI_QUESTIONARI!AQ3103)))</f>
        <v/>
      </c>
    </row>
    <row r="3104" spans="1:8">
      <c r="A3104" t="str">
        <f>IF(ESITI_QUESTIONARI!A3104="","",TRIM(ESITI_QUESTIONARI!A3104))</f>
        <v/>
      </c>
      <c r="B3104" t="str">
        <f t="shared" si="49"/>
        <v/>
      </c>
      <c r="C3104" t="str">
        <f>IF(ESITI_QUESTIONARI!C3104="","",TRIM(ESITI_QUESTIONARI!C3104))</f>
        <v/>
      </c>
      <c r="D3104" t="str">
        <f>IFERROR(UPPER(TRIM(ESITI_QUESTIONARI!U3104)),"")</f>
        <v/>
      </c>
      <c r="E3104" t="str">
        <f>IFERROR(UPPER(TRIM(ESITI_QUESTIONARI!Y3104)),"")</f>
        <v/>
      </c>
      <c r="F3104" t="str">
        <f>IFERROR(UPPER(TRIM(ESITI_QUESTIONARI!AE3104)),"")</f>
        <v/>
      </c>
      <c r="G3104" t="str">
        <f>IFERROR(UPPER(TRIM(ESITI_QUESTIONARI!AI3104)),"")</f>
        <v/>
      </c>
      <c r="H3104" s="8" t="str">
        <f>IF(C3104="","",IF(ISERROR(AVERAGE(ESITI_QUESTIONARI!N3104:T3104,ESITI_QUESTIONARI!V3104:X3104,ESITI_QUESTIONARI!Z3104:AD3104,ESITI_QUESTIONARI!AF3104:AH3104,ESITI_QUESTIONARI!AJ3104:AL3104,ESITI_QUESTIONARI!AN3104,ESITI_QUESTIONARI!AQ3104)),"NON RISPONDE",AVERAGE(ESITI_QUESTIONARI!N3104:T3104,ESITI_QUESTIONARI!V3104:X3104,ESITI_QUESTIONARI!Z3104:AD3104,ESITI_QUESTIONARI!AF3104:AH3104,ESITI_QUESTIONARI!AJ3104:AL3104,ESITI_QUESTIONARI!AN3104,ESITI_QUESTIONARI!AQ3104)))</f>
        <v/>
      </c>
    </row>
    <row r="3105" spans="1:8">
      <c r="A3105" t="str">
        <f>IF(ESITI_QUESTIONARI!A3105="","",TRIM(ESITI_QUESTIONARI!A3105))</f>
        <v/>
      </c>
      <c r="B3105" t="str">
        <f t="shared" si="49"/>
        <v/>
      </c>
      <c r="C3105" t="str">
        <f>IF(ESITI_QUESTIONARI!C3105="","",TRIM(ESITI_QUESTIONARI!C3105))</f>
        <v/>
      </c>
      <c r="D3105" t="str">
        <f>IFERROR(UPPER(TRIM(ESITI_QUESTIONARI!U3105)),"")</f>
        <v/>
      </c>
      <c r="E3105" t="str">
        <f>IFERROR(UPPER(TRIM(ESITI_QUESTIONARI!Y3105)),"")</f>
        <v/>
      </c>
      <c r="F3105" t="str">
        <f>IFERROR(UPPER(TRIM(ESITI_QUESTIONARI!AE3105)),"")</f>
        <v/>
      </c>
      <c r="G3105" t="str">
        <f>IFERROR(UPPER(TRIM(ESITI_QUESTIONARI!AI3105)),"")</f>
        <v/>
      </c>
      <c r="H3105" s="8" t="str">
        <f>IF(C3105="","",IF(ISERROR(AVERAGE(ESITI_QUESTIONARI!N3105:T3105,ESITI_QUESTIONARI!V3105:X3105,ESITI_QUESTIONARI!Z3105:AD3105,ESITI_QUESTIONARI!AF3105:AH3105,ESITI_QUESTIONARI!AJ3105:AL3105,ESITI_QUESTIONARI!AN3105,ESITI_QUESTIONARI!AQ3105)),"NON RISPONDE",AVERAGE(ESITI_QUESTIONARI!N3105:T3105,ESITI_QUESTIONARI!V3105:X3105,ESITI_QUESTIONARI!Z3105:AD3105,ESITI_QUESTIONARI!AF3105:AH3105,ESITI_QUESTIONARI!AJ3105:AL3105,ESITI_QUESTIONARI!AN3105,ESITI_QUESTIONARI!AQ3105)))</f>
        <v/>
      </c>
    </row>
    <row r="3106" spans="1:8">
      <c r="A3106" t="str">
        <f>IF(ESITI_QUESTIONARI!A3106="","",TRIM(ESITI_QUESTIONARI!A3106))</f>
        <v/>
      </c>
      <c r="B3106" t="str">
        <f t="shared" si="49"/>
        <v/>
      </c>
      <c r="C3106" t="str">
        <f>IF(ESITI_QUESTIONARI!C3106="","",TRIM(ESITI_QUESTIONARI!C3106))</f>
        <v/>
      </c>
      <c r="D3106" t="str">
        <f>IFERROR(UPPER(TRIM(ESITI_QUESTIONARI!U3106)),"")</f>
        <v/>
      </c>
      <c r="E3106" t="str">
        <f>IFERROR(UPPER(TRIM(ESITI_QUESTIONARI!Y3106)),"")</f>
        <v/>
      </c>
      <c r="F3106" t="str">
        <f>IFERROR(UPPER(TRIM(ESITI_QUESTIONARI!AE3106)),"")</f>
        <v/>
      </c>
      <c r="G3106" t="str">
        <f>IFERROR(UPPER(TRIM(ESITI_QUESTIONARI!AI3106)),"")</f>
        <v/>
      </c>
      <c r="H3106" s="8" t="str">
        <f>IF(C3106="","",IF(ISERROR(AVERAGE(ESITI_QUESTIONARI!N3106:T3106,ESITI_QUESTIONARI!V3106:X3106,ESITI_QUESTIONARI!Z3106:AD3106,ESITI_QUESTIONARI!AF3106:AH3106,ESITI_QUESTIONARI!AJ3106:AL3106,ESITI_QUESTIONARI!AN3106,ESITI_QUESTIONARI!AQ3106)),"NON RISPONDE",AVERAGE(ESITI_QUESTIONARI!N3106:T3106,ESITI_QUESTIONARI!V3106:X3106,ESITI_QUESTIONARI!Z3106:AD3106,ESITI_QUESTIONARI!AF3106:AH3106,ESITI_QUESTIONARI!AJ3106:AL3106,ESITI_QUESTIONARI!AN3106,ESITI_QUESTIONARI!AQ3106)))</f>
        <v/>
      </c>
    </row>
    <row r="3107" spans="1:8">
      <c r="A3107" t="str">
        <f>IF(ESITI_QUESTIONARI!A3107="","",TRIM(ESITI_QUESTIONARI!A3107))</f>
        <v/>
      </c>
      <c r="B3107" t="str">
        <f t="shared" si="49"/>
        <v/>
      </c>
      <c r="C3107" t="str">
        <f>IF(ESITI_QUESTIONARI!C3107="","",TRIM(ESITI_QUESTIONARI!C3107))</f>
        <v/>
      </c>
      <c r="D3107" t="str">
        <f>IFERROR(UPPER(TRIM(ESITI_QUESTIONARI!U3107)),"")</f>
        <v/>
      </c>
      <c r="E3107" t="str">
        <f>IFERROR(UPPER(TRIM(ESITI_QUESTIONARI!Y3107)),"")</f>
        <v/>
      </c>
      <c r="F3107" t="str">
        <f>IFERROR(UPPER(TRIM(ESITI_QUESTIONARI!AE3107)),"")</f>
        <v/>
      </c>
      <c r="G3107" t="str">
        <f>IFERROR(UPPER(TRIM(ESITI_QUESTIONARI!AI3107)),"")</f>
        <v/>
      </c>
      <c r="H3107" s="8" t="str">
        <f>IF(C3107="","",IF(ISERROR(AVERAGE(ESITI_QUESTIONARI!N3107:T3107,ESITI_QUESTIONARI!V3107:X3107,ESITI_QUESTIONARI!Z3107:AD3107,ESITI_QUESTIONARI!AF3107:AH3107,ESITI_QUESTIONARI!AJ3107:AL3107,ESITI_QUESTIONARI!AN3107,ESITI_QUESTIONARI!AQ3107)),"NON RISPONDE",AVERAGE(ESITI_QUESTIONARI!N3107:T3107,ESITI_QUESTIONARI!V3107:X3107,ESITI_QUESTIONARI!Z3107:AD3107,ESITI_QUESTIONARI!AF3107:AH3107,ESITI_QUESTIONARI!AJ3107:AL3107,ESITI_QUESTIONARI!AN3107,ESITI_QUESTIONARI!AQ3107)))</f>
        <v/>
      </c>
    </row>
    <row r="3108" spans="1:8">
      <c r="A3108" t="str">
        <f>IF(ESITI_QUESTIONARI!A3108="","",TRIM(ESITI_QUESTIONARI!A3108))</f>
        <v/>
      </c>
      <c r="B3108" t="str">
        <f t="shared" si="49"/>
        <v/>
      </c>
      <c r="C3108" t="str">
        <f>IF(ESITI_QUESTIONARI!C3108="","",TRIM(ESITI_QUESTIONARI!C3108))</f>
        <v/>
      </c>
      <c r="D3108" t="str">
        <f>IFERROR(UPPER(TRIM(ESITI_QUESTIONARI!U3108)),"")</f>
        <v/>
      </c>
      <c r="E3108" t="str">
        <f>IFERROR(UPPER(TRIM(ESITI_QUESTIONARI!Y3108)),"")</f>
        <v/>
      </c>
      <c r="F3108" t="str">
        <f>IFERROR(UPPER(TRIM(ESITI_QUESTIONARI!AE3108)),"")</f>
        <v/>
      </c>
      <c r="G3108" t="str">
        <f>IFERROR(UPPER(TRIM(ESITI_QUESTIONARI!AI3108)),"")</f>
        <v/>
      </c>
      <c r="H3108" s="8" t="str">
        <f>IF(C3108="","",IF(ISERROR(AVERAGE(ESITI_QUESTIONARI!N3108:T3108,ESITI_QUESTIONARI!V3108:X3108,ESITI_QUESTIONARI!Z3108:AD3108,ESITI_QUESTIONARI!AF3108:AH3108,ESITI_QUESTIONARI!AJ3108:AL3108,ESITI_QUESTIONARI!AN3108,ESITI_QUESTIONARI!AQ3108)),"NON RISPONDE",AVERAGE(ESITI_QUESTIONARI!N3108:T3108,ESITI_QUESTIONARI!V3108:X3108,ESITI_QUESTIONARI!Z3108:AD3108,ESITI_QUESTIONARI!AF3108:AH3108,ESITI_QUESTIONARI!AJ3108:AL3108,ESITI_QUESTIONARI!AN3108,ESITI_QUESTIONARI!AQ3108)))</f>
        <v/>
      </c>
    </row>
    <row r="3109" spans="1:8">
      <c r="A3109" t="str">
        <f>IF(ESITI_QUESTIONARI!A3109="","",TRIM(ESITI_QUESTIONARI!A3109))</f>
        <v/>
      </c>
      <c r="B3109" t="str">
        <f t="shared" si="49"/>
        <v/>
      </c>
      <c r="C3109" t="str">
        <f>IF(ESITI_QUESTIONARI!C3109="","",TRIM(ESITI_QUESTIONARI!C3109))</f>
        <v/>
      </c>
      <c r="D3109" t="str">
        <f>IFERROR(UPPER(TRIM(ESITI_QUESTIONARI!U3109)),"")</f>
        <v/>
      </c>
      <c r="E3109" t="str">
        <f>IFERROR(UPPER(TRIM(ESITI_QUESTIONARI!Y3109)),"")</f>
        <v/>
      </c>
      <c r="F3109" t="str">
        <f>IFERROR(UPPER(TRIM(ESITI_QUESTIONARI!AE3109)),"")</f>
        <v/>
      </c>
      <c r="G3109" t="str">
        <f>IFERROR(UPPER(TRIM(ESITI_QUESTIONARI!AI3109)),"")</f>
        <v/>
      </c>
      <c r="H3109" s="8" t="str">
        <f>IF(C3109="","",IF(ISERROR(AVERAGE(ESITI_QUESTIONARI!N3109:T3109,ESITI_QUESTIONARI!V3109:X3109,ESITI_QUESTIONARI!Z3109:AD3109,ESITI_QUESTIONARI!AF3109:AH3109,ESITI_QUESTIONARI!AJ3109:AL3109,ESITI_QUESTIONARI!AN3109,ESITI_QUESTIONARI!AQ3109)),"NON RISPONDE",AVERAGE(ESITI_QUESTIONARI!N3109:T3109,ESITI_QUESTIONARI!V3109:X3109,ESITI_QUESTIONARI!Z3109:AD3109,ESITI_QUESTIONARI!AF3109:AH3109,ESITI_QUESTIONARI!AJ3109:AL3109,ESITI_QUESTIONARI!AN3109,ESITI_QUESTIONARI!AQ3109)))</f>
        <v/>
      </c>
    </row>
    <row r="3110" spans="1:8">
      <c r="A3110" t="str">
        <f>IF(ESITI_QUESTIONARI!A3110="","",TRIM(ESITI_QUESTIONARI!A3110))</f>
        <v/>
      </c>
      <c r="B3110" t="str">
        <f t="shared" si="49"/>
        <v/>
      </c>
      <c r="C3110" t="str">
        <f>IF(ESITI_QUESTIONARI!C3110="","",TRIM(ESITI_QUESTIONARI!C3110))</f>
        <v/>
      </c>
      <c r="D3110" t="str">
        <f>IFERROR(UPPER(TRIM(ESITI_QUESTIONARI!U3110)),"")</f>
        <v/>
      </c>
      <c r="E3110" t="str">
        <f>IFERROR(UPPER(TRIM(ESITI_QUESTIONARI!Y3110)),"")</f>
        <v/>
      </c>
      <c r="F3110" t="str">
        <f>IFERROR(UPPER(TRIM(ESITI_QUESTIONARI!AE3110)),"")</f>
        <v/>
      </c>
      <c r="G3110" t="str">
        <f>IFERROR(UPPER(TRIM(ESITI_QUESTIONARI!AI3110)),"")</f>
        <v/>
      </c>
      <c r="H3110" s="8" t="str">
        <f>IF(C3110="","",IF(ISERROR(AVERAGE(ESITI_QUESTIONARI!N3110:T3110,ESITI_QUESTIONARI!V3110:X3110,ESITI_QUESTIONARI!Z3110:AD3110,ESITI_QUESTIONARI!AF3110:AH3110,ESITI_QUESTIONARI!AJ3110:AL3110,ESITI_QUESTIONARI!AN3110,ESITI_QUESTIONARI!AQ3110)),"NON RISPONDE",AVERAGE(ESITI_QUESTIONARI!N3110:T3110,ESITI_QUESTIONARI!V3110:X3110,ESITI_QUESTIONARI!Z3110:AD3110,ESITI_QUESTIONARI!AF3110:AH3110,ESITI_QUESTIONARI!AJ3110:AL3110,ESITI_QUESTIONARI!AN3110,ESITI_QUESTIONARI!AQ3110)))</f>
        <v/>
      </c>
    </row>
    <row r="3111" spans="1:8">
      <c r="A3111" t="str">
        <f>IF(ESITI_QUESTIONARI!A3111="","",TRIM(ESITI_QUESTIONARI!A3111))</f>
        <v/>
      </c>
      <c r="B3111" t="str">
        <f t="shared" si="49"/>
        <v/>
      </c>
      <c r="C3111" t="str">
        <f>IF(ESITI_QUESTIONARI!C3111="","",TRIM(ESITI_QUESTIONARI!C3111))</f>
        <v/>
      </c>
      <c r="D3111" t="str">
        <f>IFERROR(UPPER(TRIM(ESITI_QUESTIONARI!U3111)),"")</f>
        <v/>
      </c>
      <c r="E3111" t="str">
        <f>IFERROR(UPPER(TRIM(ESITI_QUESTIONARI!Y3111)),"")</f>
        <v/>
      </c>
      <c r="F3111" t="str">
        <f>IFERROR(UPPER(TRIM(ESITI_QUESTIONARI!AE3111)),"")</f>
        <v/>
      </c>
      <c r="G3111" t="str">
        <f>IFERROR(UPPER(TRIM(ESITI_QUESTIONARI!AI3111)),"")</f>
        <v/>
      </c>
      <c r="H3111" s="8" t="str">
        <f>IF(C3111="","",IF(ISERROR(AVERAGE(ESITI_QUESTIONARI!N3111:T3111,ESITI_QUESTIONARI!V3111:X3111,ESITI_QUESTIONARI!Z3111:AD3111,ESITI_QUESTIONARI!AF3111:AH3111,ESITI_QUESTIONARI!AJ3111:AL3111,ESITI_QUESTIONARI!AN3111,ESITI_QUESTIONARI!AQ3111)),"NON RISPONDE",AVERAGE(ESITI_QUESTIONARI!N3111:T3111,ESITI_QUESTIONARI!V3111:X3111,ESITI_QUESTIONARI!Z3111:AD3111,ESITI_QUESTIONARI!AF3111:AH3111,ESITI_QUESTIONARI!AJ3111:AL3111,ESITI_QUESTIONARI!AN3111,ESITI_QUESTIONARI!AQ3111)))</f>
        <v/>
      </c>
    </row>
    <row r="3112" spans="1:8">
      <c r="A3112" t="str">
        <f>IF(ESITI_QUESTIONARI!A3112="","",TRIM(ESITI_QUESTIONARI!A3112))</f>
        <v/>
      </c>
      <c r="B3112" t="str">
        <f t="shared" si="49"/>
        <v/>
      </c>
      <c r="C3112" t="str">
        <f>IF(ESITI_QUESTIONARI!C3112="","",TRIM(ESITI_QUESTIONARI!C3112))</f>
        <v/>
      </c>
      <c r="D3112" t="str">
        <f>IFERROR(UPPER(TRIM(ESITI_QUESTIONARI!U3112)),"")</f>
        <v/>
      </c>
      <c r="E3112" t="str">
        <f>IFERROR(UPPER(TRIM(ESITI_QUESTIONARI!Y3112)),"")</f>
        <v/>
      </c>
      <c r="F3112" t="str">
        <f>IFERROR(UPPER(TRIM(ESITI_QUESTIONARI!AE3112)),"")</f>
        <v/>
      </c>
      <c r="G3112" t="str">
        <f>IFERROR(UPPER(TRIM(ESITI_QUESTIONARI!AI3112)),"")</f>
        <v/>
      </c>
      <c r="H3112" s="8" t="str">
        <f>IF(C3112="","",IF(ISERROR(AVERAGE(ESITI_QUESTIONARI!N3112:T3112,ESITI_QUESTIONARI!V3112:X3112,ESITI_QUESTIONARI!Z3112:AD3112,ESITI_QUESTIONARI!AF3112:AH3112,ESITI_QUESTIONARI!AJ3112:AL3112,ESITI_QUESTIONARI!AN3112,ESITI_QUESTIONARI!AQ3112)),"NON RISPONDE",AVERAGE(ESITI_QUESTIONARI!N3112:T3112,ESITI_QUESTIONARI!V3112:X3112,ESITI_QUESTIONARI!Z3112:AD3112,ESITI_QUESTIONARI!AF3112:AH3112,ESITI_QUESTIONARI!AJ3112:AL3112,ESITI_QUESTIONARI!AN3112,ESITI_QUESTIONARI!AQ3112)))</f>
        <v/>
      </c>
    </row>
    <row r="3113" spans="1:8">
      <c r="A3113" t="str">
        <f>IF(ESITI_QUESTIONARI!A3113="","",TRIM(ESITI_QUESTIONARI!A3113))</f>
        <v/>
      </c>
      <c r="B3113" t="str">
        <f t="shared" si="49"/>
        <v/>
      </c>
      <c r="C3113" t="str">
        <f>IF(ESITI_QUESTIONARI!C3113="","",TRIM(ESITI_QUESTIONARI!C3113))</f>
        <v/>
      </c>
      <c r="D3113" t="str">
        <f>IFERROR(UPPER(TRIM(ESITI_QUESTIONARI!U3113)),"")</f>
        <v/>
      </c>
      <c r="E3113" t="str">
        <f>IFERROR(UPPER(TRIM(ESITI_QUESTIONARI!Y3113)),"")</f>
        <v/>
      </c>
      <c r="F3113" t="str">
        <f>IFERROR(UPPER(TRIM(ESITI_QUESTIONARI!AE3113)),"")</f>
        <v/>
      </c>
      <c r="G3113" t="str">
        <f>IFERROR(UPPER(TRIM(ESITI_QUESTIONARI!AI3113)),"")</f>
        <v/>
      </c>
      <c r="H3113" s="8" t="str">
        <f>IF(C3113="","",IF(ISERROR(AVERAGE(ESITI_QUESTIONARI!N3113:T3113,ESITI_QUESTIONARI!V3113:X3113,ESITI_QUESTIONARI!Z3113:AD3113,ESITI_QUESTIONARI!AF3113:AH3113,ESITI_QUESTIONARI!AJ3113:AL3113,ESITI_QUESTIONARI!AN3113,ESITI_QUESTIONARI!AQ3113)),"NON RISPONDE",AVERAGE(ESITI_QUESTIONARI!N3113:T3113,ESITI_QUESTIONARI!V3113:X3113,ESITI_QUESTIONARI!Z3113:AD3113,ESITI_QUESTIONARI!AF3113:AH3113,ESITI_QUESTIONARI!AJ3113:AL3113,ESITI_QUESTIONARI!AN3113,ESITI_QUESTIONARI!AQ3113)))</f>
        <v/>
      </c>
    </row>
    <row r="3114" spans="1:8">
      <c r="A3114" t="str">
        <f>IF(ESITI_QUESTIONARI!A3114="","",TRIM(ESITI_QUESTIONARI!A3114))</f>
        <v/>
      </c>
      <c r="B3114" t="str">
        <f t="shared" si="49"/>
        <v/>
      </c>
      <c r="C3114" t="str">
        <f>IF(ESITI_QUESTIONARI!C3114="","",TRIM(ESITI_QUESTIONARI!C3114))</f>
        <v/>
      </c>
      <c r="D3114" t="str">
        <f>IFERROR(UPPER(TRIM(ESITI_QUESTIONARI!U3114)),"")</f>
        <v/>
      </c>
      <c r="E3114" t="str">
        <f>IFERROR(UPPER(TRIM(ESITI_QUESTIONARI!Y3114)),"")</f>
        <v/>
      </c>
      <c r="F3114" t="str">
        <f>IFERROR(UPPER(TRIM(ESITI_QUESTIONARI!AE3114)),"")</f>
        <v/>
      </c>
      <c r="G3114" t="str">
        <f>IFERROR(UPPER(TRIM(ESITI_QUESTIONARI!AI3114)),"")</f>
        <v/>
      </c>
      <c r="H3114" s="8" t="str">
        <f>IF(C3114="","",IF(ISERROR(AVERAGE(ESITI_QUESTIONARI!N3114:T3114,ESITI_QUESTIONARI!V3114:X3114,ESITI_QUESTIONARI!Z3114:AD3114,ESITI_QUESTIONARI!AF3114:AH3114,ESITI_QUESTIONARI!AJ3114:AL3114,ESITI_QUESTIONARI!AN3114,ESITI_QUESTIONARI!AQ3114)),"NON RISPONDE",AVERAGE(ESITI_QUESTIONARI!N3114:T3114,ESITI_QUESTIONARI!V3114:X3114,ESITI_QUESTIONARI!Z3114:AD3114,ESITI_QUESTIONARI!AF3114:AH3114,ESITI_QUESTIONARI!AJ3114:AL3114,ESITI_QUESTIONARI!AN3114,ESITI_QUESTIONARI!AQ3114)))</f>
        <v/>
      </c>
    </row>
    <row r="3115" spans="1:8">
      <c r="A3115" t="str">
        <f>IF(ESITI_QUESTIONARI!A3115="","",TRIM(ESITI_QUESTIONARI!A3115))</f>
        <v/>
      </c>
      <c r="B3115" t="str">
        <f t="shared" si="49"/>
        <v/>
      </c>
      <c r="C3115" t="str">
        <f>IF(ESITI_QUESTIONARI!C3115="","",TRIM(ESITI_QUESTIONARI!C3115))</f>
        <v/>
      </c>
      <c r="D3115" t="str">
        <f>IFERROR(UPPER(TRIM(ESITI_QUESTIONARI!U3115)),"")</f>
        <v/>
      </c>
      <c r="E3115" t="str">
        <f>IFERROR(UPPER(TRIM(ESITI_QUESTIONARI!Y3115)),"")</f>
        <v/>
      </c>
      <c r="F3115" t="str">
        <f>IFERROR(UPPER(TRIM(ESITI_QUESTIONARI!AE3115)),"")</f>
        <v/>
      </c>
      <c r="G3115" t="str">
        <f>IFERROR(UPPER(TRIM(ESITI_QUESTIONARI!AI3115)),"")</f>
        <v/>
      </c>
      <c r="H3115" s="8" t="str">
        <f>IF(C3115="","",IF(ISERROR(AVERAGE(ESITI_QUESTIONARI!N3115:T3115,ESITI_QUESTIONARI!V3115:X3115,ESITI_QUESTIONARI!Z3115:AD3115,ESITI_QUESTIONARI!AF3115:AH3115,ESITI_QUESTIONARI!AJ3115:AL3115,ESITI_QUESTIONARI!AN3115,ESITI_QUESTIONARI!AQ3115)),"NON RISPONDE",AVERAGE(ESITI_QUESTIONARI!N3115:T3115,ESITI_QUESTIONARI!V3115:X3115,ESITI_QUESTIONARI!Z3115:AD3115,ESITI_QUESTIONARI!AF3115:AH3115,ESITI_QUESTIONARI!AJ3115:AL3115,ESITI_QUESTIONARI!AN3115,ESITI_QUESTIONARI!AQ3115)))</f>
        <v/>
      </c>
    </row>
    <row r="3116" spans="1:8">
      <c r="A3116" t="str">
        <f>IF(ESITI_QUESTIONARI!A3116="","",TRIM(ESITI_QUESTIONARI!A3116))</f>
        <v/>
      </c>
      <c r="B3116" t="str">
        <f t="shared" si="49"/>
        <v/>
      </c>
      <c r="C3116" t="str">
        <f>IF(ESITI_QUESTIONARI!C3116="","",TRIM(ESITI_QUESTIONARI!C3116))</f>
        <v/>
      </c>
      <c r="D3116" t="str">
        <f>IFERROR(UPPER(TRIM(ESITI_QUESTIONARI!U3116)),"")</f>
        <v/>
      </c>
      <c r="E3116" t="str">
        <f>IFERROR(UPPER(TRIM(ESITI_QUESTIONARI!Y3116)),"")</f>
        <v/>
      </c>
      <c r="F3116" t="str">
        <f>IFERROR(UPPER(TRIM(ESITI_QUESTIONARI!AE3116)),"")</f>
        <v/>
      </c>
      <c r="G3116" t="str">
        <f>IFERROR(UPPER(TRIM(ESITI_QUESTIONARI!AI3116)),"")</f>
        <v/>
      </c>
      <c r="H3116" s="8" t="str">
        <f>IF(C3116="","",IF(ISERROR(AVERAGE(ESITI_QUESTIONARI!N3116:T3116,ESITI_QUESTIONARI!V3116:X3116,ESITI_QUESTIONARI!Z3116:AD3116,ESITI_QUESTIONARI!AF3116:AH3116,ESITI_QUESTIONARI!AJ3116:AL3116,ESITI_QUESTIONARI!AN3116,ESITI_QUESTIONARI!AQ3116)),"NON RISPONDE",AVERAGE(ESITI_QUESTIONARI!N3116:T3116,ESITI_QUESTIONARI!V3116:X3116,ESITI_QUESTIONARI!Z3116:AD3116,ESITI_QUESTIONARI!AF3116:AH3116,ESITI_QUESTIONARI!AJ3116:AL3116,ESITI_QUESTIONARI!AN3116,ESITI_QUESTIONARI!AQ3116)))</f>
        <v/>
      </c>
    </row>
    <row r="3117" spans="1:8">
      <c r="A3117" t="str">
        <f>IF(ESITI_QUESTIONARI!A3117="","",TRIM(ESITI_QUESTIONARI!A3117))</f>
        <v/>
      </c>
      <c r="B3117" t="str">
        <f t="shared" si="49"/>
        <v/>
      </c>
      <c r="C3117" t="str">
        <f>IF(ESITI_QUESTIONARI!C3117="","",TRIM(ESITI_QUESTIONARI!C3117))</f>
        <v/>
      </c>
      <c r="D3117" t="str">
        <f>IFERROR(UPPER(TRIM(ESITI_QUESTIONARI!U3117)),"")</f>
        <v/>
      </c>
      <c r="E3117" t="str">
        <f>IFERROR(UPPER(TRIM(ESITI_QUESTIONARI!Y3117)),"")</f>
        <v/>
      </c>
      <c r="F3117" t="str">
        <f>IFERROR(UPPER(TRIM(ESITI_QUESTIONARI!AE3117)),"")</f>
        <v/>
      </c>
      <c r="G3117" t="str">
        <f>IFERROR(UPPER(TRIM(ESITI_QUESTIONARI!AI3117)),"")</f>
        <v/>
      </c>
      <c r="H3117" s="8" t="str">
        <f>IF(C3117="","",IF(ISERROR(AVERAGE(ESITI_QUESTIONARI!N3117:T3117,ESITI_QUESTIONARI!V3117:X3117,ESITI_QUESTIONARI!Z3117:AD3117,ESITI_QUESTIONARI!AF3117:AH3117,ESITI_QUESTIONARI!AJ3117:AL3117,ESITI_QUESTIONARI!AN3117,ESITI_QUESTIONARI!AQ3117)),"NON RISPONDE",AVERAGE(ESITI_QUESTIONARI!N3117:T3117,ESITI_QUESTIONARI!V3117:X3117,ESITI_QUESTIONARI!Z3117:AD3117,ESITI_QUESTIONARI!AF3117:AH3117,ESITI_QUESTIONARI!AJ3117:AL3117,ESITI_QUESTIONARI!AN3117,ESITI_QUESTIONARI!AQ3117)))</f>
        <v/>
      </c>
    </row>
    <row r="3118" spans="1:8">
      <c r="A3118" t="str">
        <f>IF(ESITI_QUESTIONARI!A3118="","",TRIM(ESITI_QUESTIONARI!A3118))</f>
        <v/>
      </c>
      <c r="B3118" t="str">
        <f t="shared" si="49"/>
        <v/>
      </c>
      <c r="C3118" t="str">
        <f>IF(ESITI_QUESTIONARI!C3118="","",TRIM(ESITI_QUESTIONARI!C3118))</f>
        <v/>
      </c>
      <c r="D3118" t="str">
        <f>IFERROR(UPPER(TRIM(ESITI_QUESTIONARI!U3118)),"")</f>
        <v/>
      </c>
      <c r="E3118" t="str">
        <f>IFERROR(UPPER(TRIM(ESITI_QUESTIONARI!Y3118)),"")</f>
        <v/>
      </c>
      <c r="F3118" t="str">
        <f>IFERROR(UPPER(TRIM(ESITI_QUESTIONARI!AE3118)),"")</f>
        <v/>
      </c>
      <c r="G3118" t="str">
        <f>IFERROR(UPPER(TRIM(ESITI_QUESTIONARI!AI3118)),"")</f>
        <v/>
      </c>
      <c r="H3118" s="8" t="str">
        <f>IF(C3118="","",IF(ISERROR(AVERAGE(ESITI_QUESTIONARI!N3118:T3118,ESITI_QUESTIONARI!V3118:X3118,ESITI_QUESTIONARI!Z3118:AD3118,ESITI_QUESTIONARI!AF3118:AH3118,ESITI_QUESTIONARI!AJ3118:AL3118,ESITI_QUESTIONARI!AN3118,ESITI_QUESTIONARI!AQ3118)),"NON RISPONDE",AVERAGE(ESITI_QUESTIONARI!N3118:T3118,ESITI_QUESTIONARI!V3118:X3118,ESITI_QUESTIONARI!Z3118:AD3118,ESITI_QUESTIONARI!AF3118:AH3118,ESITI_QUESTIONARI!AJ3118:AL3118,ESITI_QUESTIONARI!AN3118,ESITI_QUESTIONARI!AQ3118)))</f>
        <v/>
      </c>
    </row>
    <row r="3119" spans="1:8">
      <c r="A3119" t="str">
        <f>IF(ESITI_QUESTIONARI!A3119="","",TRIM(ESITI_QUESTIONARI!A3119))</f>
        <v/>
      </c>
      <c r="B3119" t="str">
        <f t="shared" si="49"/>
        <v/>
      </c>
      <c r="C3119" t="str">
        <f>IF(ESITI_QUESTIONARI!C3119="","",TRIM(ESITI_QUESTIONARI!C3119))</f>
        <v/>
      </c>
      <c r="D3119" t="str">
        <f>IFERROR(UPPER(TRIM(ESITI_QUESTIONARI!U3119)),"")</f>
        <v/>
      </c>
      <c r="E3119" t="str">
        <f>IFERROR(UPPER(TRIM(ESITI_QUESTIONARI!Y3119)),"")</f>
        <v/>
      </c>
      <c r="F3119" t="str">
        <f>IFERROR(UPPER(TRIM(ESITI_QUESTIONARI!AE3119)),"")</f>
        <v/>
      </c>
      <c r="G3119" t="str">
        <f>IFERROR(UPPER(TRIM(ESITI_QUESTIONARI!AI3119)),"")</f>
        <v/>
      </c>
      <c r="H3119" s="8" t="str">
        <f>IF(C3119="","",IF(ISERROR(AVERAGE(ESITI_QUESTIONARI!N3119:T3119,ESITI_QUESTIONARI!V3119:X3119,ESITI_QUESTIONARI!Z3119:AD3119,ESITI_QUESTIONARI!AF3119:AH3119,ESITI_QUESTIONARI!AJ3119:AL3119,ESITI_QUESTIONARI!AN3119,ESITI_QUESTIONARI!AQ3119)),"NON RISPONDE",AVERAGE(ESITI_QUESTIONARI!N3119:T3119,ESITI_QUESTIONARI!V3119:X3119,ESITI_QUESTIONARI!Z3119:AD3119,ESITI_QUESTIONARI!AF3119:AH3119,ESITI_QUESTIONARI!AJ3119:AL3119,ESITI_QUESTIONARI!AN3119,ESITI_QUESTIONARI!AQ3119)))</f>
        <v/>
      </c>
    </row>
    <row r="3120" spans="1:8">
      <c r="A3120" t="str">
        <f>IF(ESITI_QUESTIONARI!A3120="","",TRIM(ESITI_QUESTIONARI!A3120))</f>
        <v/>
      </c>
      <c r="B3120" t="str">
        <f t="shared" si="49"/>
        <v/>
      </c>
      <c r="C3120" t="str">
        <f>IF(ESITI_QUESTIONARI!C3120="","",TRIM(ESITI_QUESTIONARI!C3120))</f>
        <v/>
      </c>
      <c r="D3120" t="str">
        <f>IFERROR(UPPER(TRIM(ESITI_QUESTIONARI!U3120)),"")</f>
        <v/>
      </c>
      <c r="E3120" t="str">
        <f>IFERROR(UPPER(TRIM(ESITI_QUESTIONARI!Y3120)),"")</f>
        <v/>
      </c>
      <c r="F3120" t="str">
        <f>IFERROR(UPPER(TRIM(ESITI_QUESTIONARI!AE3120)),"")</f>
        <v/>
      </c>
      <c r="G3120" t="str">
        <f>IFERROR(UPPER(TRIM(ESITI_QUESTIONARI!AI3120)),"")</f>
        <v/>
      </c>
      <c r="H3120" s="8" t="str">
        <f>IF(C3120="","",IF(ISERROR(AVERAGE(ESITI_QUESTIONARI!N3120:T3120,ESITI_QUESTIONARI!V3120:X3120,ESITI_QUESTIONARI!Z3120:AD3120,ESITI_QUESTIONARI!AF3120:AH3120,ESITI_QUESTIONARI!AJ3120:AL3120,ESITI_QUESTIONARI!AN3120,ESITI_QUESTIONARI!AQ3120)),"NON RISPONDE",AVERAGE(ESITI_QUESTIONARI!N3120:T3120,ESITI_QUESTIONARI!V3120:X3120,ESITI_QUESTIONARI!Z3120:AD3120,ESITI_QUESTIONARI!AF3120:AH3120,ESITI_QUESTIONARI!AJ3120:AL3120,ESITI_QUESTIONARI!AN3120,ESITI_QUESTIONARI!AQ3120)))</f>
        <v/>
      </c>
    </row>
    <row r="3121" spans="1:8">
      <c r="A3121" t="str">
        <f>IF(ESITI_QUESTIONARI!A3121="","",TRIM(ESITI_QUESTIONARI!A3121))</f>
        <v/>
      </c>
      <c r="B3121" t="str">
        <f t="shared" si="49"/>
        <v/>
      </c>
      <c r="C3121" t="str">
        <f>IF(ESITI_QUESTIONARI!C3121="","",TRIM(ESITI_QUESTIONARI!C3121))</f>
        <v/>
      </c>
      <c r="D3121" t="str">
        <f>IFERROR(UPPER(TRIM(ESITI_QUESTIONARI!U3121)),"")</f>
        <v/>
      </c>
      <c r="E3121" t="str">
        <f>IFERROR(UPPER(TRIM(ESITI_QUESTIONARI!Y3121)),"")</f>
        <v/>
      </c>
      <c r="F3121" t="str">
        <f>IFERROR(UPPER(TRIM(ESITI_QUESTIONARI!AE3121)),"")</f>
        <v/>
      </c>
      <c r="G3121" t="str">
        <f>IFERROR(UPPER(TRIM(ESITI_QUESTIONARI!AI3121)),"")</f>
        <v/>
      </c>
      <c r="H3121" s="8" t="str">
        <f>IF(C3121="","",IF(ISERROR(AVERAGE(ESITI_QUESTIONARI!N3121:T3121,ESITI_QUESTIONARI!V3121:X3121,ESITI_QUESTIONARI!Z3121:AD3121,ESITI_QUESTIONARI!AF3121:AH3121,ESITI_QUESTIONARI!AJ3121:AL3121,ESITI_QUESTIONARI!AN3121,ESITI_QUESTIONARI!AQ3121)),"NON RISPONDE",AVERAGE(ESITI_QUESTIONARI!N3121:T3121,ESITI_QUESTIONARI!V3121:X3121,ESITI_QUESTIONARI!Z3121:AD3121,ESITI_QUESTIONARI!AF3121:AH3121,ESITI_QUESTIONARI!AJ3121:AL3121,ESITI_QUESTIONARI!AN3121,ESITI_QUESTIONARI!AQ3121)))</f>
        <v/>
      </c>
    </row>
    <row r="3122" spans="1:8">
      <c r="A3122" t="str">
        <f>IF(ESITI_QUESTIONARI!A3122="","",TRIM(ESITI_QUESTIONARI!A3122))</f>
        <v/>
      </c>
      <c r="B3122" t="str">
        <f t="shared" si="49"/>
        <v/>
      </c>
      <c r="C3122" t="str">
        <f>IF(ESITI_QUESTIONARI!C3122="","",TRIM(ESITI_QUESTIONARI!C3122))</f>
        <v/>
      </c>
      <c r="D3122" t="str">
        <f>IFERROR(UPPER(TRIM(ESITI_QUESTIONARI!U3122)),"")</f>
        <v/>
      </c>
      <c r="E3122" t="str">
        <f>IFERROR(UPPER(TRIM(ESITI_QUESTIONARI!Y3122)),"")</f>
        <v/>
      </c>
      <c r="F3122" t="str">
        <f>IFERROR(UPPER(TRIM(ESITI_QUESTIONARI!AE3122)),"")</f>
        <v/>
      </c>
      <c r="G3122" t="str">
        <f>IFERROR(UPPER(TRIM(ESITI_QUESTIONARI!AI3122)),"")</f>
        <v/>
      </c>
      <c r="H3122" s="8" t="str">
        <f>IF(C3122="","",IF(ISERROR(AVERAGE(ESITI_QUESTIONARI!N3122:T3122,ESITI_QUESTIONARI!V3122:X3122,ESITI_QUESTIONARI!Z3122:AD3122,ESITI_QUESTIONARI!AF3122:AH3122,ESITI_QUESTIONARI!AJ3122:AL3122,ESITI_QUESTIONARI!AN3122,ESITI_QUESTIONARI!AQ3122)),"NON RISPONDE",AVERAGE(ESITI_QUESTIONARI!N3122:T3122,ESITI_QUESTIONARI!V3122:X3122,ESITI_QUESTIONARI!Z3122:AD3122,ESITI_QUESTIONARI!AF3122:AH3122,ESITI_QUESTIONARI!AJ3122:AL3122,ESITI_QUESTIONARI!AN3122,ESITI_QUESTIONARI!AQ3122)))</f>
        <v/>
      </c>
    </row>
    <row r="3123" spans="1:8">
      <c r="A3123" t="str">
        <f>IF(ESITI_QUESTIONARI!A3123="","",TRIM(ESITI_QUESTIONARI!A3123))</f>
        <v/>
      </c>
      <c r="B3123" t="str">
        <f t="shared" si="49"/>
        <v/>
      </c>
      <c r="C3123" t="str">
        <f>IF(ESITI_QUESTIONARI!C3123="","",TRIM(ESITI_QUESTIONARI!C3123))</f>
        <v/>
      </c>
      <c r="D3123" t="str">
        <f>IFERROR(UPPER(TRIM(ESITI_QUESTIONARI!U3123)),"")</f>
        <v/>
      </c>
      <c r="E3123" t="str">
        <f>IFERROR(UPPER(TRIM(ESITI_QUESTIONARI!Y3123)),"")</f>
        <v/>
      </c>
      <c r="F3123" t="str">
        <f>IFERROR(UPPER(TRIM(ESITI_QUESTIONARI!AE3123)),"")</f>
        <v/>
      </c>
      <c r="G3123" t="str">
        <f>IFERROR(UPPER(TRIM(ESITI_QUESTIONARI!AI3123)),"")</f>
        <v/>
      </c>
      <c r="H3123" s="8" t="str">
        <f>IF(C3123="","",IF(ISERROR(AVERAGE(ESITI_QUESTIONARI!N3123:T3123,ESITI_QUESTIONARI!V3123:X3123,ESITI_QUESTIONARI!Z3123:AD3123,ESITI_QUESTIONARI!AF3123:AH3123,ESITI_QUESTIONARI!AJ3123:AL3123,ESITI_QUESTIONARI!AN3123,ESITI_QUESTIONARI!AQ3123)),"NON RISPONDE",AVERAGE(ESITI_QUESTIONARI!N3123:T3123,ESITI_QUESTIONARI!V3123:X3123,ESITI_QUESTIONARI!Z3123:AD3123,ESITI_QUESTIONARI!AF3123:AH3123,ESITI_QUESTIONARI!AJ3123:AL3123,ESITI_QUESTIONARI!AN3123,ESITI_QUESTIONARI!AQ3123)))</f>
        <v/>
      </c>
    </row>
    <row r="3124" spans="1:8">
      <c r="A3124" t="str">
        <f>IF(ESITI_QUESTIONARI!A3124="","",TRIM(ESITI_QUESTIONARI!A3124))</f>
        <v/>
      </c>
      <c r="B3124" t="str">
        <f t="shared" si="49"/>
        <v/>
      </c>
      <c r="C3124" t="str">
        <f>IF(ESITI_QUESTIONARI!C3124="","",TRIM(ESITI_QUESTIONARI!C3124))</f>
        <v/>
      </c>
      <c r="D3124" t="str">
        <f>IFERROR(UPPER(TRIM(ESITI_QUESTIONARI!U3124)),"")</f>
        <v/>
      </c>
      <c r="E3124" t="str">
        <f>IFERROR(UPPER(TRIM(ESITI_QUESTIONARI!Y3124)),"")</f>
        <v/>
      </c>
      <c r="F3124" t="str">
        <f>IFERROR(UPPER(TRIM(ESITI_QUESTIONARI!AE3124)),"")</f>
        <v/>
      </c>
      <c r="G3124" t="str">
        <f>IFERROR(UPPER(TRIM(ESITI_QUESTIONARI!AI3124)),"")</f>
        <v/>
      </c>
      <c r="H3124" s="8" t="str">
        <f>IF(C3124="","",IF(ISERROR(AVERAGE(ESITI_QUESTIONARI!N3124:T3124,ESITI_QUESTIONARI!V3124:X3124,ESITI_QUESTIONARI!Z3124:AD3124,ESITI_QUESTIONARI!AF3124:AH3124,ESITI_QUESTIONARI!AJ3124:AL3124,ESITI_QUESTIONARI!AN3124,ESITI_QUESTIONARI!AQ3124)),"NON RISPONDE",AVERAGE(ESITI_QUESTIONARI!N3124:T3124,ESITI_QUESTIONARI!V3124:X3124,ESITI_QUESTIONARI!Z3124:AD3124,ESITI_QUESTIONARI!AF3124:AH3124,ESITI_QUESTIONARI!AJ3124:AL3124,ESITI_QUESTIONARI!AN3124,ESITI_QUESTIONARI!AQ3124)))</f>
        <v/>
      </c>
    </row>
    <row r="3125" spans="1:8">
      <c r="A3125" t="str">
        <f>IF(ESITI_QUESTIONARI!A3125="","",TRIM(ESITI_QUESTIONARI!A3125))</f>
        <v/>
      </c>
      <c r="B3125" t="str">
        <f t="shared" si="49"/>
        <v/>
      </c>
      <c r="C3125" t="str">
        <f>IF(ESITI_QUESTIONARI!C3125="","",TRIM(ESITI_QUESTIONARI!C3125))</f>
        <v/>
      </c>
      <c r="D3125" t="str">
        <f>IFERROR(UPPER(TRIM(ESITI_QUESTIONARI!U3125)),"")</f>
        <v/>
      </c>
      <c r="E3125" t="str">
        <f>IFERROR(UPPER(TRIM(ESITI_QUESTIONARI!Y3125)),"")</f>
        <v/>
      </c>
      <c r="F3125" t="str">
        <f>IFERROR(UPPER(TRIM(ESITI_QUESTIONARI!AE3125)),"")</f>
        <v/>
      </c>
      <c r="G3125" t="str">
        <f>IFERROR(UPPER(TRIM(ESITI_QUESTIONARI!AI3125)),"")</f>
        <v/>
      </c>
      <c r="H3125" s="8" t="str">
        <f>IF(C3125="","",IF(ISERROR(AVERAGE(ESITI_QUESTIONARI!N3125:T3125,ESITI_QUESTIONARI!V3125:X3125,ESITI_QUESTIONARI!Z3125:AD3125,ESITI_QUESTIONARI!AF3125:AH3125,ESITI_QUESTIONARI!AJ3125:AL3125,ESITI_QUESTIONARI!AN3125,ESITI_QUESTIONARI!AQ3125)),"NON RISPONDE",AVERAGE(ESITI_QUESTIONARI!N3125:T3125,ESITI_QUESTIONARI!V3125:X3125,ESITI_QUESTIONARI!Z3125:AD3125,ESITI_QUESTIONARI!AF3125:AH3125,ESITI_QUESTIONARI!AJ3125:AL3125,ESITI_QUESTIONARI!AN3125,ESITI_QUESTIONARI!AQ3125)))</f>
        <v/>
      </c>
    </row>
    <row r="3126" spans="1:8">
      <c r="A3126" t="str">
        <f>IF(ESITI_QUESTIONARI!A3126="","",TRIM(ESITI_QUESTIONARI!A3126))</f>
        <v/>
      </c>
      <c r="B3126" t="str">
        <f t="shared" si="49"/>
        <v/>
      </c>
      <c r="C3126" t="str">
        <f>IF(ESITI_QUESTIONARI!C3126="","",TRIM(ESITI_QUESTIONARI!C3126))</f>
        <v/>
      </c>
      <c r="D3126" t="str">
        <f>IFERROR(UPPER(TRIM(ESITI_QUESTIONARI!U3126)),"")</f>
        <v/>
      </c>
      <c r="E3126" t="str">
        <f>IFERROR(UPPER(TRIM(ESITI_QUESTIONARI!Y3126)),"")</f>
        <v/>
      </c>
      <c r="F3126" t="str">
        <f>IFERROR(UPPER(TRIM(ESITI_QUESTIONARI!AE3126)),"")</f>
        <v/>
      </c>
      <c r="G3126" t="str">
        <f>IFERROR(UPPER(TRIM(ESITI_QUESTIONARI!AI3126)),"")</f>
        <v/>
      </c>
      <c r="H3126" s="8" t="str">
        <f>IF(C3126="","",IF(ISERROR(AVERAGE(ESITI_QUESTIONARI!N3126:T3126,ESITI_QUESTIONARI!V3126:X3126,ESITI_QUESTIONARI!Z3126:AD3126,ESITI_QUESTIONARI!AF3126:AH3126,ESITI_QUESTIONARI!AJ3126:AL3126,ESITI_QUESTIONARI!AN3126,ESITI_QUESTIONARI!AQ3126)),"NON RISPONDE",AVERAGE(ESITI_QUESTIONARI!N3126:T3126,ESITI_QUESTIONARI!V3126:X3126,ESITI_QUESTIONARI!Z3126:AD3126,ESITI_QUESTIONARI!AF3126:AH3126,ESITI_QUESTIONARI!AJ3126:AL3126,ESITI_QUESTIONARI!AN3126,ESITI_QUESTIONARI!AQ3126)))</f>
        <v/>
      </c>
    </row>
    <row r="3127" spans="1:8">
      <c r="A3127" t="str">
        <f>IF(ESITI_QUESTIONARI!A3127="","",TRIM(ESITI_QUESTIONARI!A3127))</f>
        <v/>
      </c>
      <c r="B3127" t="str">
        <f t="shared" si="49"/>
        <v/>
      </c>
      <c r="C3127" t="str">
        <f>IF(ESITI_QUESTIONARI!C3127="","",TRIM(ESITI_QUESTIONARI!C3127))</f>
        <v/>
      </c>
      <c r="D3127" t="str">
        <f>IFERROR(UPPER(TRIM(ESITI_QUESTIONARI!U3127)),"")</f>
        <v/>
      </c>
      <c r="E3127" t="str">
        <f>IFERROR(UPPER(TRIM(ESITI_QUESTIONARI!Y3127)),"")</f>
        <v/>
      </c>
      <c r="F3127" t="str">
        <f>IFERROR(UPPER(TRIM(ESITI_QUESTIONARI!AE3127)),"")</f>
        <v/>
      </c>
      <c r="G3127" t="str">
        <f>IFERROR(UPPER(TRIM(ESITI_QUESTIONARI!AI3127)),"")</f>
        <v/>
      </c>
      <c r="H3127" s="8" t="str">
        <f>IF(C3127="","",IF(ISERROR(AVERAGE(ESITI_QUESTIONARI!N3127:T3127,ESITI_QUESTIONARI!V3127:X3127,ESITI_QUESTIONARI!Z3127:AD3127,ESITI_QUESTIONARI!AF3127:AH3127,ESITI_QUESTIONARI!AJ3127:AL3127,ESITI_QUESTIONARI!AN3127,ESITI_QUESTIONARI!AQ3127)),"NON RISPONDE",AVERAGE(ESITI_QUESTIONARI!N3127:T3127,ESITI_QUESTIONARI!V3127:X3127,ESITI_QUESTIONARI!Z3127:AD3127,ESITI_QUESTIONARI!AF3127:AH3127,ESITI_QUESTIONARI!AJ3127:AL3127,ESITI_QUESTIONARI!AN3127,ESITI_QUESTIONARI!AQ3127)))</f>
        <v/>
      </c>
    </row>
    <row r="3128" spans="1:8">
      <c r="A3128" t="str">
        <f>IF(ESITI_QUESTIONARI!A3128="","",TRIM(ESITI_QUESTIONARI!A3128))</f>
        <v/>
      </c>
      <c r="B3128" t="str">
        <f t="shared" si="49"/>
        <v/>
      </c>
      <c r="C3128" t="str">
        <f>IF(ESITI_QUESTIONARI!C3128="","",TRIM(ESITI_QUESTIONARI!C3128))</f>
        <v/>
      </c>
      <c r="D3128" t="str">
        <f>IFERROR(UPPER(TRIM(ESITI_QUESTIONARI!U3128)),"")</f>
        <v/>
      </c>
      <c r="E3128" t="str">
        <f>IFERROR(UPPER(TRIM(ESITI_QUESTIONARI!Y3128)),"")</f>
        <v/>
      </c>
      <c r="F3128" t="str">
        <f>IFERROR(UPPER(TRIM(ESITI_QUESTIONARI!AE3128)),"")</f>
        <v/>
      </c>
      <c r="G3128" t="str">
        <f>IFERROR(UPPER(TRIM(ESITI_QUESTIONARI!AI3128)),"")</f>
        <v/>
      </c>
      <c r="H3128" s="8" t="str">
        <f>IF(C3128="","",IF(ISERROR(AVERAGE(ESITI_QUESTIONARI!N3128:T3128,ESITI_QUESTIONARI!V3128:X3128,ESITI_QUESTIONARI!Z3128:AD3128,ESITI_QUESTIONARI!AF3128:AH3128,ESITI_QUESTIONARI!AJ3128:AL3128,ESITI_QUESTIONARI!AN3128,ESITI_QUESTIONARI!AQ3128)),"NON RISPONDE",AVERAGE(ESITI_QUESTIONARI!N3128:T3128,ESITI_QUESTIONARI!V3128:X3128,ESITI_QUESTIONARI!Z3128:AD3128,ESITI_QUESTIONARI!AF3128:AH3128,ESITI_QUESTIONARI!AJ3128:AL3128,ESITI_QUESTIONARI!AN3128,ESITI_QUESTIONARI!AQ3128)))</f>
        <v/>
      </c>
    </row>
    <row r="3129" spans="1:8">
      <c r="A3129" t="str">
        <f>IF(ESITI_QUESTIONARI!A3129="","",TRIM(ESITI_QUESTIONARI!A3129))</f>
        <v/>
      </c>
      <c r="B3129" t="str">
        <f t="shared" si="49"/>
        <v/>
      </c>
      <c r="C3129" t="str">
        <f>IF(ESITI_QUESTIONARI!C3129="","",TRIM(ESITI_QUESTIONARI!C3129))</f>
        <v/>
      </c>
      <c r="D3129" t="str">
        <f>IFERROR(UPPER(TRIM(ESITI_QUESTIONARI!U3129)),"")</f>
        <v/>
      </c>
      <c r="E3129" t="str">
        <f>IFERROR(UPPER(TRIM(ESITI_QUESTIONARI!Y3129)),"")</f>
        <v/>
      </c>
      <c r="F3129" t="str">
        <f>IFERROR(UPPER(TRIM(ESITI_QUESTIONARI!AE3129)),"")</f>
        <v/>
      </c>
      <c r="G3129" t="str">
        <f>IFERROR(UPPER(TRIM(ESITI_QUESTIONARI!AI3129)),"")</f>
        <v/>
      </c>
      <c r="H3129" s="8" t="str">
        <f>IF(C3129="","",IF(ISERROR(AVERAGE(ESITI_QUESTIONARI!N3129:T3129,ESITI_QUESTIONARI!V3129:X3129,ESITI_QUESTIONARI!Z3129:AD3129,ESITI_QUESTIONARI!AF3129:AH3129,ESITI_QUESTIONARI!AJ3129:AL3129,ESITI_QUESTIONARI!AN3129,ESITI_QUESTIONARI!AQ3129)),"NON RISPONDE",AVERAGE(ESITI_QUESTIONARI!N3129:T3129,ESITI_QUESTIONARI!V3129:X3129,ESITI_QUESTIONARI!Z3129:AD3129,ESITI_QUESTIONARI!AF3129:AH3129,ESITI_QUESTIONARI!AJ3129:AL3129,ESITI_QUESTIONARI!AN3129,ESITI_QUESTIONARI!AQ3129)))</f>
        <v/>
      </c>
    </row>
    <row r="3130" spans="1:8">
      <c r="A3130" t="str">
        <f>IF(ESITI_QUESTIONARI!A3130="","",TRIM(ESITI_QUESTIONARI!A3130))</f>
        <v/>
      </c>
      <c r="B3130" t="str">
        <f t="shared" si="49"/>
        <v/>
      </c>
      <c r="C3130" t="str">
        <f>IF(ESITI_QUESTIONARI!C3130="","",TRIM(ESITI_QUESTIONARI!C3130))</f>
        <v/>
      </c>
      <c r="D3130" t="str">
        <f>IFERROR(UPPER(TRIM(ESITI_QUESTIONARI!U3130)),"")</f>
        <v/>
      </c>
      <c r="E3130" t="str">
        <f>IFERROR(UPPER(TRIM(ESITI_QUESTIONARI!Y3130)),"")</f>
        <v/>
      </c>
      <c r="F3130" t="str">
        <f>IFERROR(UPPER(TRIM(ESITI_QUESTIONARI!AE3130)),"")</f>
        <v/>
      </c>
      <c r="G3130" t="str">
        <f>IFERROR(UPPER(TRIM(ESITI_QUESTIONARI!AI3130)),"")</f>
        <v/>
      </c>
      <c r="H3130" s="8" t="str">
        <f>IF(C3130="","",IF(ISERROR(AVERAGE(ESITI_QUESTIONARI!N3130:T3130,ESITI_QUESTIONARI!V3130:X3130,ESITI_QUESTIONARI!Z3130:AD3130,ESITI_QUESTIONARI!AF3130:AH3130,ESITI_QUESTIONARI!AJ3130:AL3130,ESITI_QUESTIONARI!AN3130,ESITI_QUESTIONARI!AQ3130)),"NON RISPONDE",AVERAGE(ESITI_QUESTIONARI!N3130:T3130,ESITI_QUESTIONARI!V3130:X3130,ESITI_QUESTIONARI!Z3130:AD3130,ESITI_QUESTIONARI!AF3130:AH3130,ESITI_QUESTIONARI!AJ3130:AL3130,ESITI_QUESTIONARI!AN3130,ESITI_QUESTIONARI!AQ3130)))</f>
        <v/>
      </c>
    </row>
    <row r="3131" spans="1:8">
      <c r="A3131" t="str">
        <f>IF(ESITI_QUESTIONARI!A3131="","",TRIM(ESITI_QUESTIONARI!A3131))</f>
        <v/>
      </c>
      <c r="B3131" t="str">
        <f t="shared" si="49"/>
        <v/>
      </c>
      <c r="C3131" t="str">
        <f>IF(ESITI_QUESTIONARI!C3131="","",TRIM(ESITI_QUESTIONARI!C3131))</f>
        <v/>
      </c>
      <c r="D3131" t="str">
        <f>IFERROR(UPPER(TRIM(ESITI_QUESTIONARI!U3131)),"")</f>
        <v/>
      </c>
      <c r="E3131" t="str">
        <f>IFERROR(UPPER(TRIM(ESITI_QUESTIONARI!Y3131)),"")</f>
        <v/>
      </c>
      <c r="F3131" t="str">
        <f>IFERROR(UPPER(TRIM(ESITI_QUESTIONARI!AE3131)),"")</f>
        <v/>
      </c>
      <c r="G3131" t="str">
        <f>IFERROR(UPPER(TRIM(ESITI_QUESTIONARI!AI3131)),"")</f>
        <v/>
      </c>
      <c r="H3131" s="8" t="str">
        <f>IF(C3131="","",IF(ISERROR(AVERAGE(ESITI_QUESTIONARI!N3131:T3131,ESITI_QUESTIONARI!V3131:X3131,ESITI_QUESTIONARI!Z3131:AD3131,ESITI_QUESTIONARI!AF3131:AH3131,ESITI_QUESTIONARI!AJ3131:AL3131,ESITI_QUESTIONARI!AN3131,ESITI_QUESTIONARI!AQ3131)),"NON RISPONDE",AVERAGE(ESITI_QUESTIONARI!N3131:T3131,ESITI_QUESTIONARI!V3131:X3131,ESITI_QUESTIONARI!Z3131:AD3131,ESITI_QUESTIONARI!AF3131:AH3131,ESITI_QUESTIONARI!AJ3131:AL3131,ESITI_QUESTIONARI!AN3131,ESITI_QUESTIONARI!AQ3131)))</f>
        <v/>
      </c>
    </row>
    <row r="3132" spans="1:8">
      <c r="A3132" t="str">
        <f>IF(ESITI_QUESTIONARI!A3132="","",TRIM(ESITI_QUESTIONARI!A3132))</f>
        <v/>
      </c>
      <c r="B3132" t="str">
        <f t="shared" si="49"/>
        <v/>
      </c>
      <c r="C3132" t="str">
        <f>IF(ESITI_QUESTIONARI!C3132="","",TRIM(ESITI_QUESTIONARI!C3132))</f>
        <v/>
      </c>
      <c r="D3132" t="str">
        <f>IFERROR(UPPER(TRIM(ESITI_QUESTIONARI!U3132)),"")</f>
        <v/>
      </c>
      <c r="E3132" t="str">
        <f>IFERROR(UPPER(TRIM(ESITI_QUESTIONARI!Y3132)),"")</f>
        <v/>
      </c>
      <c r="F3132" t="str">
        <f>IFERROR(UPPER(TRIM(ESITI_QUESTIONARI!AE3132)),"")</f>
        <v/>
      </c>
      <c r="G3132" t="str">
        <f>IFERROR(UPPER(TRIM(ESITI_QUESTIONARI!AI3132)),"")</f>
        <v/>
      </c>
      <c r="H3132" s="8" t="str">
        <f>IF(C3132="","",IF(ISERROR(AVERAGE(ESITI_QUESTIONARI!N3132:T3132,ESITI_QUESTIONARI!V3132:X3132,ESITI_QUESTIONARI!Z3132:AD3132,ESITI_QUESTIONARI!AF3132:AH3132,ESITI_QUESTIONARI!AJ3132:AL3132,ESITI_QUESTIONARI!AN3132,ESITI_QUESTIONARI!AQ3132)),"NON RISPONDE",AVERAGE(ESITI_QUESTIONARI!N3132:T3132,ESITI_QUESTIONARI!V3132:X3132,ESITI_QUESTIONARI!Z3132:AD3132,ESITI_QUESTIONARI!AF3132:AH3132,ESITI_QUESTIONARI!AJ3132:AL3132,ESITI_QUESTIONARI!AN3132,ESITI_QUESTIONARI!AQ3132)))</f>
        <v/>
      </c>
    </row>
    <row r="3133" spans="1:8">
      <c r="A3133" t="str">
        <f>IF(ESITI_QUESTIONARI!A3133="","",TRIM(ESITI_QUESTIONARI!A3133))</f>
        <v/>
      </c>
      <c r="B3133" t="str">
        <f t="shared" si="49"/>
        <v/>
      </c>
      <c r="C3133" t="str">
        <f>IF(ESITI_QUESTIONARI!C3133="","",TRIM(ESITI_QUESTIONARI!C3133))</f>
        <v/>
      </c>
      <c r="D3133" t="str">
        <f>IFERROR(UPPER(TRIM(ESITI_QUESTIONARI!U3133)),"")</f>
        <v/>
      </c>
      <c r="E3133" t="str">
        <f>IFERROR(UPPER(TRIM(ESITI_QUESTIONARI!Y3133)),"")</f>
        <v/>
      </c>
      <c r="F3133" t="str">
        <f>IFERROR(UPPER(TRIM(ESITI_QUESTIONARI!AE3133)),"")</f>
        <v/>
      </c>
      <c r="G3133" t="str">
        <f>IFERROR(UPPER(TRIM(ESITI_QUESTIONARI!AI3133)),"")</f>
        <v/>
      </c>
      <c r="H3133" s="8" t="str">
        <f>IF(C3133="","",IF(ISERROR(AVERAGE(ESITI_QUESTIONARI!N3133:T3133,ESITI_QUESTIONARI!V3133:X3133,ESITI_QUESTIONARI!Z3133:AD3133,ESITI_QUESTIONARI!AF3133:AH3133,ESITI_QUESTIONARI!AJ3133:AL3133,ESITI_QUESTIONARI!AN3133,ESITI_QUESTIONARI!AQ3133)),"NON RISPONDE",AVERAGE(ESITI_QUESTIONARI!N3133:T3133,ESITI_QUESTIONARI!V3133:X3133,ESITI_QUESTIONARI!Z3133:AD3133,ESITI_QUESTIONARI!AF3133:AH3133,ESITI_QUESTIONARI!AJ3133:AL3133,ESITI_QUESTIONARI!AN3133,ESITI_QUESTIONARI!AQ3133)))</f>
        <v/>
      </c>
    </row>
    <row r="3134" spans="1:8">
      <c r="A3134" t="str">
        <f>IF(ESITI_QUESTIONARI!A3134="","",TRIM(ESITI_QUESTIONARI!A3134))</f>
        <v/>
      </c>
      <c r="B3134" t="str">
        <f t="shared" si="49"/>
        <v/>
      </c>
      <c r="C3134" t="str">
        <f>IF(ESITI_QUESTIONARI!C3134="","",TRIM(ESITI_QUESTIONARI!C3134))</f>
        <v/>
      </c>
      <c r="D3134" t="str">
        <f>IFERROR(UPPER(TRIM(ESITI_QUESTIONARI!U3134)),"")</f>
        <v/>
      </c>
      <c r="E3134" t="str">
        <f>IFERROR(UPPER(TRIM(ESITI_QUESTIONARI!Y3134)),"")</f>
        <v/>
      </c>
      <c r="F3134" t="str">
        <f>IFERROR(UPPER(TRIM(ESITI_QUESTIONARI!AE3134)),"")</f>
        <v/>
      </c>
      <c r="G3134" t="str">
        <f>IFERROR(UPPER(TRIM(ESITI_QUESTIONARI!AI3134)),"")</f>
        <v/>
      </c>
      <c r="H3134" s="8" t="str">
        <f>IF(C3134="","",IF(ISERROR(AVERAGE(ESITI_QUESTIONARI!N3134:T3134,ESITI_QUESTIONARI!V3134:X3134,ESITI_QUESTIONARI!Z3134:AD3134,ESITI_QUESTIONARI!AF3134:AH3134,ESITI_QUESTIONARI!AJ3134:AL3134,ESITI_QUESTIONARI!AN3134,ESITI_QUESTIONARI!AQ3134)),"NON RISPONDE",AVERAGE(ESITI_QUESTIONARI!N3134:T3134,ESITI_QUESTIONARI!V3134:X3134,ESITI_QUESTIONARI!Z3134:AD3134,ESITI_QUESTIONARI!AF3134:AH3134,ESITI_QUESTIONARI!AJ3134:AL3134,ESITI_QUESTIONARI!AN3134,ESITI_QUESTIONARI!AQ3134)))</f>
        <v/>
      </c>
    </row>
    <row r="3135" spans="1:8">
      <c r="A3135" t="str">
        <f>IF(ESITI_QUESTIONARI!A3135="","",TRIM(ESITI_QUESTIONARI!A3135))</f>
        <v/>
      </c>
      <c r="B3135" t="str">
        <f t="shared" si="49"/>
        <v/>
      </c>
      <c r="C3135" t="str">
        <f>IF(ESITI_QUESTIONARI!C3135="","",TRIM(ESITI_QUESTIONARI!C3135))</f>
        <v/>
      </c>
      <c r="D3135" t="str">
        <f>IFERROR(UPPER(TRIM(ESITI_QUESTIONARI!U3135)),"")</f>
        <v/>
      </c>
      <c r="E3135" t="str">
        <f>IFERROR(UPPER(TRIM(ESITI_QUESTIONARI!Y3135)),"")</f>
        <v/>
      </c>
      <c r="F3135" t="str">
        <f>IFERROR(UPPER(TRIM(ESITI_QUESTIONARI!AE3135)),"")</f>
        <v/>
      </c>
      <c r="G3135" t="str">
        <f>IFERROR(UPPER(TRIM(ESITI_QUESTIONARI!AI3135)),"")</f>
        <v/>
      </c>
      <c r="H3135" s="8" t="str">
        <f>IF(C3135="","",IF(ISERROR(AVERAGE(ESITI_QUESTIONARI!N3135:T3135,ESITI_QUESTIONARI!V3135:X3135,ESITI_QUESTIONARI!Z3135:AD3135,ESITI_QUESTIONARI!AF3135:AH3135,ESITI_QUESTIONARI!AJ3135:AL3135,ESITI_QUESTIONARI!AN3135,ESITI_QUESTIONARI!AQ3135)),"NON RISPONDE",AVERAGE(ESITI_QUESTIONARI!N3135:T3135,ESITI_QUESTIONARI!V3135:X3135,ESITI_QUESTIONARI!Z3135:AD3135,ESITI_QUESTIONARI!AF3135:AH3135,ESITI_QUESTIONARI!AJ3135:AL3135,ESITI_QUESTIONARI!AN3135,ESITI_QUESTIONARI!AQ3135)))</f>
        <v/>
      </c>
    </row>
    <row r="3136" spans="1:8">
      <c r="A3136" t="str">
        <f>IF(ESITI_QUESTIONARI!A3136="","",TRIM(ESITI_QUESTIONARI!A3136))</f>
        <v/>
      </c>
      <c r="B3136" t="str">
        <f t="shared" si="49"/>
        <v/>
      </c>
      <c r="C3136" t="str">
        <f>IF(ESITI_QUESTIONARI!C3136="","",TRIM(ESITI_QUESTIONARI!C3136))</f>
        <v/>
      </c>
      <c r="D3136" t="str">
        <f>IFERROR(UPPER(TRIM(ESITI_QUESTIONARI!U3136)),"")</f>
        <v/>
      </c>
      <c r="E3136" t="str">
        <f>IFERROR(UPPER(TRIM(ESITI_QUESTIONARI!Y3136)),"")</f>
        <v/>
      </c>
      <c r="F3136" t="str">
        <f>IFERROR(UPPER(TRIM(ESITI_QUESTIONARI!AE3136)),"")</f>
        <v/>
      </c>
      <c r="G3136" t="str">
        <f>IFERROR(UPPER(TRIM(ESITI_QUESTIONARI!AI3136)),"")</f>
        <v/>
      </c>
      <c r="H3136" s="8" t="str">
        <f>IF(C3136="","",IF(ISERROR(AVERAGE(ESITI_QUESTIONARI!N3136:T3136,ESITI_QUESTIONARI!V3136:X3136,ESITI_QUESTIONARI!Z3136:AD3136,ESITI_QUESTIONARI!AF3136:AH3136,ESITI_QUESTIONARI!AJ3136:AL3136,ESITI_QUESTIONARI!AN3136,ESITI_QUESTIONARI!AQ3136)),"NON RISPONDE",AVERAGE(ESITI_QUESTIONARI!N3136:T3136,ESITI_QUESTIONARI!V3136:X3136,ESITI_QUESTIONARI!Z3136:AD3136,ESITI_QUESTIONARI!AF3136:AH3136,ESITI_QUESTIONARI!AJ3136:AL3136,ESITI_QUESTIONARI!AN3136,ESITI_QUESTIONARI!AQ3136)))</f>
        <v/>
      </c>
    </row>
    <row r="3137" spans="1:8">
      <c r="A3137" t="str">
        <f>IF(ESITI_QUESTIONARI!A3137="","",TRIM(ESITI_QUESTIONARI!A3137))</f>
        <v/>
      </c>
      <c r="B3137" t="str">
        <f t="shared" si="49"/>
        <v/>
      </c>
      <c r="C3137" t="str">
        <f>IF(ESITI_QUESTIONARI!C3137="","",TRIM(ESITI_QUESTIONARI!C3137))</f>
        <v/>
      </c>
      <c r="D3137" t="str">
        <f>IFERROR(UPPER(TRIM(ESITI_QUESTIONARI!U3137)),"")</f>
        <v/>
      </c>
      <c r="E3137" t="str">
        <f>IFERROR(UPPER(TRIM(ESITI_QUESTIONARI!Y3137)),"")</f>
        <v/>
      </c>
      <c r="F3137" t="str">
        <f>IFERROR(UPPER(TRIM(ESITI_QUESTIONARI!AE3137)),"")</f>
        <v/>
      </c>
      <c r="G3137" t="str">
        <f>IFERROR(UPPER(TRIM(ESITI_QUESTIONARI!AI3137)),"")</f>
        <v/>
      </c>
      <c r="H3137" s="8" t="str">
        <f>IF(C3137="","",IF(ISERROR(AVERAGE(ESITI_QUESTIONARI!N3137:T3137,ESITI_QUESTIONARI!V3137:X3137,ESITI_QUESTIONARI!Z3137:AD3137,ESITI_QUESTIONARI!AF3137:AH3137,ESITI_QUESTIONARI!AJ3137:AL3137,ESITI_QUESTIONARI!AN3137,ESITI_QUESTIONARI!AQ3137)),"NON RISPONDE",AVERAGE(ESITI_QUESTIONARI!N3137:T3137,ESITI_QUESTIONARI!V3137:X3137,ESITI_QUESTIONARI!Z3137:AD3137,ESITI_QUESTIONARI!AF3137:AH3137,ESITI_QUESTIONARI!AJ3137:AL3137,ESITI_QUESTIONARI!AN3137,ESITI_QUESTIONARI!AQ3137)))</f>
        <v/>
      </c>
    </row>
    <row r="3138" spans="1:8">
      <c r="A3138" t="str">
        <f>IF(ESITI_QUESTIONARI!A3138="","",TRIM(ESITI_QUESTIONARI!A3138))</f>
        <v/>
      </c>
      <c r="B3138" t="str">
        <f t="shared" si="49"/>
        <v/>
      </c>
      <c r="C3138" t="str">
        <f>IF(ESITI_QUESTIONARI!C3138="","",TRIM(ESITI_QUESTIONARI!C3138))</f>
        <v/>
      </c>
      <c r="D3138" t="str">
        <f>IFERROR(UPPER(TRIM(ESITI_QUESTIONARI!U3138)),"")</f>
        <v/>
      </c>
      <c r="E3138" t="str">
        <f>IFERROR(UPPER(TRIM(ESITI_QUESTIONARI!Y3138)),"")</f>
        <v/>
      </c>
      <c r="F3138" t="str">
        <f>IFERROR(UPPER(TRIM(ESITI_QUESTIONARI!AE3138)),"")</f>
        <v/>
      </c>
      <c r="G3138" t="str">
        <f>IFERROR(UPPER(TRIM(ESITI_QUESTIONARI!AI3138)),"")</f>
        <v/>
      </c>
      <c r="H3138" s="8" t="str">
        <f>IF(C3138="","",IF(ISERROR(AVERAGE(ESITI_QUESTIONARI!N3138:T3138,ESITI_QUESTIONARI!V3138:X3138,ESITI_QUESTIONARI!Z3138:AD3138,ESITI_QUESTIONARI!AF3138:AH3138,ESITI_QUESTIONARI!AJ3138:AL3138,ESITI_QUESTIONARI!AN3138,ESITI_QUESTIONARI!AQ3138)),"NON RISPONDE",AVERAGE(ESITI_QUESTIONARI!N3138:T3138,ESITI_QUESTIONARI!V3138:X3138,ESITI_QUESTIONARI!Z3138:AD3138,ESITI_QUESTIONARI!AF3138:AH3138,ESITI_QUESTIONARI!AJ3138:AL3138,ESITI_QUESTIONARI!AN3138,ESITI_QUESTIONARI!AQ3138)))</f>
        <v/>
      </c>
    </row>
    <row r="3139" spans="1:8">
      <c r="A3139" t="str">
        <f>IF(ESITI_QUESTIONARI!A3139="","",TRIM(ESITI_QUESTIONARI!A3139))</f>
        <v/>
      </c>
      <c r="B3139" t="str">
        <f t="shared" ref="B3139:B3202" si="50">IF(C3139="","",C3139)</f>
        <v/>
      </c>
      <c r="C3139" t="str">
        <f>IF(ESITI_QUESTIONARI!C3139="","",TRIM(ESITI_QUESTIONARI!C3139))</f>
        <v/>
      </c>
      <c r="D3139" t="str">
        <f>IFERROR(UPPER(TRIM(ESITI_QUESTIONARI!U3139)),"")</f>
        <v/>
      </c>
      <c r="E3139" t="str">
        <f>IFERROR(UPPER(TRIM(ESITI_QUESTIONARI!Y3139)),"")</f>
        <v/>
      </c>
      <c r="F3139" t="str">
        <f>IFERROR(UPPER(TRIM(ESITI_QUESTIONARI!AE3139)),"")</f>
        <v/>
      </c>
      <c r="G3139" t="str">
        <f>IFERROR(UPPER(TRIM(ESITI_QUESTIONARI!AI3139)),"")</f>
        <v/>
      </c>
      <c r="H3139" s="8" t="str">
        <f>IF(C3139="","",IF(ISERROR(AVERAGE(ESITI_QUESTIONARI!N3139:T3139,ESITI_QUESTIONARI!V3139:X3139,ESITI_QUESTIONARI!Z3139:AD3139,ESITI_QUESTIONARI!AF3139:AH3139,ESITI_QUESTIONARI!AJ3139:AL3139,ESITI_QUESTIONARI!AN3139,ESITI_QUESTIONARI!AQ3139)),"NON RISPONDE",AVERAGE(ESITI_QUESTIONARI!N3139:T3139,ESITI_QUESTIONARI!V3139:X3139,ESITI_QUESTIONARI!Z3139:AD3139,ESITI_QUESTIONARI!AF3139:AH3139,ESITI_QUESTIONARI!AJ3139:AL3139,ESITI_QUESTIONARI!AN3139,ESITI_QUESTIONARI!AQ3139)))</f>
        <v/>
      </c>
    </row>
    <row r="3140" spans="1:8">
      <c r="A3140" t="str">
        <f>IF(ESITI_QUESTIONARI!A3140="","",TRIM(ESITI_QUESTIONARI!A3140))</f>
        <v/>
      </c>
      <c r="B3140" t="str">
        <f t="shared" si="50"/>
        <v/>
      </c>
      <c r="C3140" t="str">
        <f>IF(ESITI_QUESTIONARI!C3140="","",TRIM(ESITI_QUESTIONARI!C3140))</f>
        <v/>
      </c>
      <c r="D3140" t="str">
        <f>IFERROR(UPPER(TRIM(ESITI_QUESTIONARI!U3140)),"")</f>
        <v/>
      </c>
      <c r="E3140" t="str">
        <f>IFERROR(UPPER(TRIM(ESITI_QUESTIONARI!Y3140)),"")</f>
        <v/>
      </c>
      <c r="F3140" t="str">
        <f>IFERROR(UPPER(TRIM(ESITI_QUESTIONARI!AE3140)),"")</f>
        <v/>
      </c>
      <c r="G3140" t="str">
        <f>IFERROR(UPPER(TRIM(ESITI_QUESTIONARI!AI3140)),"")</f>
        <v/>
      </c>
      <c r="H3140" s="8" t="str">
        <f>IF(C3140="","",IF(ISERROR(AVERAGE(ESITI_QUESTIONARI!N3140:T3140,ESITI_QUESTIONARI!V3140:X3140,ESITI_QUESTIONARI!Z3140:AD3140,ESITI_QUESTIONARI!AF3140:AH3140,ESITI_QUESTIONARI!AJ3140:AL3140,ESITI_QUESTIONARI!AN3140,ESITI_QUESTIONARI!AQ3140)),"NON RISPONDE",AVERAGE(ESITI_QUESTIONARI!N3140:T3140,ESITI_QUESTIONARI!V3140:X3140,ESITI_QUESTIONARI!Z3140:AD3140,ESITI_QUESTIONARI!AF3140:AH3140,ESITI_QUESTIONARI!AJ3140:AL3140,ESITI_QUESTIONARI!AN3140,ESITI_QUESTIONARI!AQ3140)))</f>
        <v/>
      </c>
    </row>
    <row r="3141" spans="1:8">
      <c r="A3141" t="str">
        <f>IF(ESITI_QUESTIONARI!A3141="","",TRIM(ESITI_QUESTIONARI!A3141))</f>
        <v/>
      </c>
      <c r="B3141" t="str">
        <f t="shared" si="50"/>
        <v/>
      </c>
      <c r="C3141" t="str">
        <f>IF(ESITI_QUESTIONARI!C3141="","",TRIM(ESITI_QUESTIONARI!C3141))</f>
        <v/>
      </c>
      <c r="D3141" t="str">
        <f>IFERROR(UPPER(TRIM(ESITI_QUESTIONARI!U3141)),"")</f>
        <v/>
      </c>
      <c r="E3141" t="str">
        <f>IFERROR(UPPER(TRIM(ESITI_QUESTIONARI!Y3141)),"")</f>
        <v/>
      </c>
      <c r="F3141" t="str">
        <f>IFERROR(UPPER(TRIM(ESITI_QUESTIONARI!AE3141)),"")</f>
        <v/>
      </c>
      <c r="G3141" t="str">
        <f>IFERROR(UPPER(TRIM(ESITI_QUESTIONARI!AI3141)),"")</f>
        <v/>
      </c>
      <c r="H3141" s="8" t="str">
        <f>IF(C3141="","",IF(ISERROR(AVERAGE(ESITI_QUESTIONARI!N3141:T3141,ESITI_QUESTIONARI!V3141:X3141,ESITI_QUESTIONARI!Z3141:AD3141,ESITI_QUESTIONARI!AF3141:AH3141,ESITI_QUESTIONARI!AJ3141:AL3141,ESITI_QUESTIONARI!AN3141,ESITI_QUESTIONARI!AQ3141)),"NON RISPONDE",AVERAGE(ESITI_QUESTIONARI!N3141:T3141,ESITI_QUESTIONARI!V3141:X3141,ESITI_QUESTIONARI!Z3141:AD3141,ESITI_QUESTIONARI!AF3141:AH3141,ESITI_QUESTIONARI!AJ3141:AL3141,ESITI_QUESTIONARI!AN3141,ESITI_QUESTIONARI!AQ3141)))</f>
        <v/>
      </c>
    </row>
    <row r="3142" spans="1:8">
      <c r="A3142" t="str">
        <f>IF(ESITI_QUESTIONARI!A3142="","",TRIM(ESITI_QUESTIONARI!A3142))</f>
        <v/>
      </c>
      <c r="B3142" t="str">
        <f t="shared" si="50"/>
        <v/>
      </c>
      <c r="C3142" t="str">
        <f>IF(ESITI_QUESTIONARI!C3142="","",TRIM(ESITI_QUESTIONARI!C3142))</f>
        <v/>
      </c>
      <c r="D3142" t="str">
        <f>IFERROR(UPPER(TRIM(ESITI_QUESTIONARI!U3142)),"")</f>
        <v/>
      </c>
      <c r="E3142" t="str">
        <f>IFERROR(UPPER(TRIM(ESITI_QUESTIONARI!Y3142)),"")</f>
        <v/>
      </c>
      <c r="F3142" t="str">
        <f>IFERROR(UPPER(TRIM(ESITI_QUESTIONARI!AE3142)),"")</f>
        <v/>
      </c>
      <c r="G3142" t="str">
        <f>IFERROR(UPPER(TRIM(ESITI_QUESTIONARI!AI3142)),"")</f>
        <v/>
      </c>
      <c r="H3142" s="8" t="str">
        <f>IF(C3142="","",IF(ISERROR(AVERAGE(ESITI_QUESTIONARI!N3142:T3142,ESITI_QUESTIONARI!V3142:X3142,ESITI_QUESTIONARI!Z3142:AD3142,ESITI_QUESTIONARI!AF3142:AH3142,ESITI_QUESTIONARI!AJ3142:AL3142,ESITI_QUESTIONARI!AN3142,ESITI_QUESTIONARI!AQ3142)),"NON RISPONDE",AVERAGE(ESITI_QUESTIONARI!N3142:T3142,ESITI_QUESTIONARI!V3142:X3142,ESITI_QUESTIONARI!Z3142:AD3142,ESITI_QUESTIONARI!AF3142:AH3142,ESITI_QUESTIONARI!AJ3142:AL3142,ESITI_QUESTIONARI!AN3142,ESITI_QUESTIONARI!AQ3142)))</f>
        <v/>
      </c>
    </row>
    <row r="3143" spans="1:8">
      <c r="A3143" t="str">
        <f>IF(ESITI_QUESTIONARI!A3143="","",TRIM(ESITI_QUESTIONARI!A3143))</f>
        <v/>
      </c>
      <c r="B3143" t="str">
        <f t="shared" si="50"/>
        <v/>
      </c>
      <c r="C3143" t="str">
        <f>IF(ESITI_QUESTIONARI!C3143="","",TRIM(ESITI_QUESTIONARI!C3143))</f>
        <v/>
      </c>
      <c r="D3143" t="str">
        <f>IFERROR(UPPER(TRIM(ESITI_QUESTIONARI!U3143)),"")</f>
        <v/>
      </c>
      <c r="E3143" t="str">
        <f>IFERROR(UPPER(TRIM(ESITI_QUESTIONARI!Y3143)),"")</f>
        <v/>
      </c>
      <c r="F3143" t="str">
        <f>IFERROR(UPPER(TRIM(ESITI_QUESTIONARI!AE3143)),"")</f>
        <v/>
      </c>
      <c r="G3143" t="str">
        <f>IFERROR(UPPER(TRIM(ESITI_QUESTIONARI!AI3143)),"")</f>
        <v/>
      </c>
      <c r="H3143" s="8" t="str">
        <f>IF(C3143="","",IF(ISERROR(AVERAGE(ESITI_QUESTIONARI!N3143:T3143,ESITI_QUESTIONARI!V3143:X3143,ESITI_QUESTIONARI!Z3143:AD3143,ESITI_QUESTIONARI!AF3143:AH3143,ESITI_QUESTIONARI!AJ3143:AL3143,ESITI_QUESTIONARI!AN3143,ESITI_QUESTIONARI!AQ3143)),"NON RISPONDE",AVERAGE(ESITI_QUESTIONARI!N3143:T3143,ESITI_QUESTIONARI!V3143:X3143,ESITI_QUESTIONARI!Z3143:AD3143,ESITI_QUESTIONARI!AF3143:AH3143,ESITI_QUESTIONARI!AJ3143:AL3143,ESITI_QUESTIONARI!AN3143,ESITI_QUESTIONARI!AQ3143)))</f>
        <v/>
      </c>
    </row>
    <row r="3144" spans="1:8">
      <c r="A3144" t="str">
        <f>IF(ESITI_QUESTIONARI!A3144="","",TRIM(ESITI_QUESTIONARI!A3144))</f>
        <v/>
      </c>
      <c r="B3144" t="str">
        <f t="shared" si="50"/>
        <v/>
      </c>
      <c r="C3144" t="str">
        <f>IF(ESITI_QUESTIONARI!C3144="","",TRIM(ESITI_QUESTIONARI!C3144))</f>
        <v/>
      </c>
      <c r="D3144" t="str">
        <f>IFERROR(UPPER(TRIM(ESITI_QUESTIONARI!U3144)),"")</f>
        <v/>
      </c>
      <c r="E3144" t="str">
        <f>IFERROR(UPPER(TRIM(ESITI_QUESTIONARI!Y3144)),"")</f>
        <v/>
      </c>
      <c r="F3144" t="str">
        <f>IFERROR(UPPER(TRIM(ESITI_QUESTIONARI!AE3144)),"")</f>
        <v/>
      </c>
      <c r="G3144" t="str">
        <f>IFERROR(UPPER(TRIM(ESITI_QUESTIONARI!AI3144)),"")</f>
        <v/>
      </c>
      <c r="H3144" s="8" t="str">
        <f>IF(C3144="","",IF(ISERROR(AVERAGE(ESITI_QUESTIONARI!N3144:T3144,ESITI_QUESTIONARI!V3144:X3144,ESITI_QUESTIONARI!Z3144:AD3144,ESITI_QUESTIONARI!AF3144:AH3144,ESITI_QUESTIONARI!AJ3144:AL3144,ESITI_QUESTIONARI!AN3144,ESITI_QUESTIONARI!AQ3144)),"NON RISPONDE",AVERAGE(ESITI_QUESTIONARI!N3144:T3144,ESITI_QUESTIONARI!V3144:X3144,ESITI_QUESTIONARI!Z3144:AD3144,ESITI_QUESTIONARI!AF3144:AH3144,ESITI_QUESTIONARI!AJ3144:AL3144,ESITI_QUESTIONARI!AN3144,ESITI_QUESTIONARI!AQ3144)))</f>
        <v/>
      </c>
    </row>
    <row r="3145" spans="1:8">
      <c r="A3145" t="str">
        <f>IF(ESITI_QUESTIONARI!A3145="","",TRIM(ESITI_QUESTIONARI!A3145))</f>
        <v/>
      </c>
      <c r="B3145" t="str">
        <f t="shared" si="50"/>
        <v/>
      </c>
      <c r="C3145" t="str">
        <f>IF(ESITI_QUESTIONARI!C3145="","",TRIM(ESITI_QUESTIONARI!C3145))</f>
        <v/>
      </c>
      <c r="D3145" t="str">
        <f>IFERROR(UPPER(TRIM(ESITI_QUESTIONARI!U3145)),"")</f>
        <v/>
      </c>
      <c r="E3145" t="str">
        <f>IFERROR(UPPER(TRIM(ESITI_QUESTIONARI!Y3145)),"")</f>
        <v/>
      </c>
      <c r="F3145" t="str">
        <f>IFERROR(UPPER(TRIM(ESITI_QUESTIONARI!AE3145)),"")</f>
        <v/>
      </c>
      <c r="G3145" t="str">
        <f>IFERROR(UPPER(TRIM(ESITI_QUESTIONARI!AI3145)),"")</f>
        <v/>
      </c>
      <c r="H3145" s="8" t="str">
        <f>IF(C3145="","",IF(ISERROR(AVERAGE(ESITI_QUESTIONARI!N3145:T3145,ESITI_QUESTIONARI!V3145:X3145,ESITI_QUESTIONARI!Z3145:AD3145,ESITI_QUESTIONARI!AF3145:AH3145,ESITI_QUESTIONARI!AJ3145:AL3145,ESITI_QUESTIONARI!AN3145,ESITI_QUESTIONARI!AQ3145)),"NON RISPONDE",AVERAGE(ESITI_QUESTIONARI!N3145:T3145,ESITI_QUESTIONARI!V3145:X3145,ESITI_QUESTIONARI!Z3145:AD3145,ESITI_QUESTIONARI!AF3145:AH3145,ESITI_QUESTIONARI!AJ3145:AL3145,ESITI_QUESTIONARI!AN3145,ESITI_QUESTIONARI!AQ3145)))</f>
        <v/>
      </c>
    </row>
    <row r="3146" spans="1:8">
      <c r="A3146" t="str">
        <f>IF(ESITI_QUESTIONARI!A3146="","",TRIM(ESITI_QUESTIONARI!A3146))</f>
        <v/>
      </c>
      <c r="B3146" t="str">
        <f t="shared" si="50"/>
        <v/>
      </c>
      <c r="C3146" t="str">
        <f>IF(ESITI_QUESTIONARI!C3146="","",TRIM(ESITI_QUESTIONARI!C3146))</f>
        <v/>
      </c>
      <c r="D3146" t="str">
        <f>IFERROR(UPPER(TRIM(ESITI_QUESTIONARI!U3146)),"")</f>
        <v/>
      </c>
      <c r="E3146" t="str">
        <f>IFERROR(UPPER(TRIM(ESITI_QUESTIONARI!Y3146)),"")</f>
        <v/>
      </c>
      <c r="F3146" t="str">
        <f>IFERROR(UPPER(TRIM(ESITI_QUESTIONARI!AE3146)),"")</f>
        <v/>
      </c>
      <c r="G3146" t="str">
        <f>IFERROR(UPPER(TRIM(ESITI_QUESTIONARI!AI3146)),"")</f>
        <v/>
      </c>
      <c r="H3146" s="8" t="str">
        <f>IF(C3146="","",IF(ISERROR(AVERAGE(ESITI_QUESTIONARI!N3146:T3146,ESITI_QUESTIONARI!V3146:X3146,ESITI_QUESTIONARI!Z3146:AD3146,ESITI_QUESTIONARI!AF3146:AH3146,ESITI_QUESTIONARI!AJ3146:AL3146,ESITI_QUESTIONARI!AN3146,ESITI_QUESTIONARI!AQ3146)),"NON RISPONDE",AVERAGE(ESITI_QUESTIONARI!N3146:T3146,ESITI_QUESTIONARI!V3146:X3146,ESITI_QUESTIONARI!Z3146:AD3146,ESITI_QUESTIONARI!AF3146:AH3146,ESITI_QUESTIONARI!AJ3146:AL3146,ESITI_QUESTIONARI!AN3146,ESITI_QUESTIONARI!AQ3146)))</f>
        <v/>
      </c>
    </row>
    <row r="3147" spans="1:8">
      <c r="A3147" t="str">
        <f>IF(ESITI_QUESTIONARI!A3147="","",TRIM(ESITI_QUESTIONARI!A3147))</f>
        <v/>
      </c>
      <c r="B3147" t="str">
        <f t="shared" si="50"/>
        <v/>
      </c>
      <c r="C3147" t="str">
        <f>IF(ESITI_QUESTIONARI!C3147="","",TRIM(ESITI_QUESTIONARI!C3147))</f>
        <v/>
      </c>
      <c r="D3147" t="str">
        <f>IFERROR(UPPER(TRIM(ESITI_QUESTIONARI!U3147)),"")</f>
        <v/>
      </c>
      <c r="E3147" t="str">
        <f>IFERROR(UPPER(TRIM(ESITI_QUESTIONARI!Y3147)),"")</f>
        <v/>
      </c>
      <c r="F3147" t="str">
        <f>IFERROR(UPPER(TRIM(ESITI_QUESTIONARI!AE3147)),"")</f>
        <v/>
      </c>
      <c r="G3147" t="str">
        <f>IFERROR(UPPER(TRIM(ESITI_QUESTIONARI!AI3147)),"")</f>
        <v/>
      </c>
      <c r="H3147" s="8" t="str">
        <f>IF(C3147="","",IF(ISERROR(AVERAGE(ESITI_QUESTIONARI!N3147:T3147,ESITI_QUESTIONARI!V3147:X3147,ESITI_QUESTIONARI!Z3147:AD3147,ESITI_QUESTIONARI!AF3147:AH3147,ESITI_QUESTIONARI!AJ3147:AL3147,ESITI_QUESTIONARI!AN3147,ESITI_QUESTIONARI!AQ3147)),"NON RISPONDE",AVERAGE(ESITI_QUESTIONARI!N3147:T3147,ESITI_QUESTIONARI!V3147:X3147,ESITI_QUESTIONARI!Z3147:AD3147,ESITI_QUESTIONARI!AF3147:AH3147,ESITI_QUESTIONARI!AJ3147:AL3147,ESITI_QUESTIONARI!AN3147,ESITI_QUESTIONARI!AQ3147)))</f>
        <v/>
      </c>
    </row>
    <row r="3148" spans="1:8">
      <c r="A3148" t="str">
        <f>IF(ESITI_QUESTIONARI!A3148="","",TRIM(ESITI_QUESTIONARI!A3148))</f>
        <v/>
      </c>
      <c r="B3148" t="str">
        <f t="shared" si="50"/>
        <v/>
      </c>
      <c r="C3148" t="str">
        <f>IF(ESITI_QUESTIONARI!C3148="","",TRIM(ESITI_QUESTIONARI!C3148))</f>
        <v/>
      </c>
      <c r="D3148" t="str">
        <f>IFERROR(UPPER(TRIM(ESITI_QUESTIONARI!U3148)),"")</f>
        <v/>
      </c>
      <c r="E3148" t="str">
        <f>IFERROR(UPPER(TRIM(ESITI_QUESTIONARI!Y3148)),"")</f>
        <v/>
      </c>
      <c r="F3148" t="str">
        <f>IFERROR(UPPER(TRIM(ESITI_QUESTIONARI!AE3148)),"")</f>
        <v/>
      </c>
      <c r="G3148" t="str">
        <f>IFERROR(UPPER(TRIM(ESITI_QUESTIONARI!AI3148)),"")</f>
        <v/>
      </c>
      <c r="H3148" s="8" t="str">
        <f>IF(C3148="","",IF(ISERROR(AVERAGE(ESITI_QUESTIONARI!N3148:T3148,ESITI_QUESTIONARI!V3148:X3148,ESITI_QUESTIONARI!Z3148:AD3148,ESITI_QUESTIONARI!AF3148:AH3148,ESITI_QUESTIONARI!AJ3148:AL3148,ESITI_QUESTIONARI!AN3148,ESITI_QUESTIONARI!AQ3148)),"NON RISPONDE",AVERAGE(ESITI_QUESTIONARI!N3148:T3148,ESITI_QUESTIONARI!V3148:X3148,ESITI_QUESTIONARI!Z3148:AD3148,ESITI_QUESTIONARI!AF3148:AH3148,ESITI_QUESTIONARI!AJ3148:AL3148,ESITI_QUESTIONARI!AN3148,ESITI_QUESTIONARI!AQ3148)))</f>
        <v/>
      </c>
    </row>
    <row r="3149" spans="1:8">
      <c r="A3149" t="str">
        <f>IF(ESITI_QUESTIONARI!A3149="","",TRIM(ESITI_QUESTIONARI!A3149))</f>
        <v/>
      </c>
      <c r="B3149" t="str">
        <f t="shared" si="50"/>
        <v/>
      </c>
      <c r="C3149" t="str">
        <f>IF(ESITI_QUESTIONARI!C3149="","",TRIM(ESITI_QUESTIONARI!C3149))</f>
        <v/>
      </c>
      <c r="D3149" t="str">
        <f>IFERROR(UPPER(TRIM(ESITI_QUESTIONARI!U3149)),"")</f>
        <v/>
      </c>
      <c r="E3149" t="str">
        <f>IFERROR(UPPER(TRIM(ESITI_QUESTIONARI!Y3149)),"")</f>
        <v/>
      </c>
      <c r="F3149" t="str">
        <f>IFERROR(UPPER(TRIM(ESITI_QUESTIONARI!AE3149)),"")</f>
        <v/>
      </c>
      <c r="G3149" t="str">
        <f>IFERROR(UPPER(TRIM(ESITI_QUESTIONARI!AI3149)),"")</f>
        <v/>
      </c>
      <c r="H3149" s="8" t="str">
        <f>IF(C3149="","",IF(ISERROR(AVERAGE(ESITI_QUESTIONARI!N3149:T3149,ESITI_QUESTIONARI!V3149:X3149,ESITI_QUESTIONARI!Z3149:AD3149,ESITI_QUESTIONARI!AF3149:AH3149,ESITI_QUESTIONARI!AJ3149:AL3149,ESITI_QUESTIONARI!AN3149,ESITI_QUESTIONARI!AQ3149)),"NON RISPONDE",AVERAGE(ESITI_QUESTIONARI!N3149:T3149,ESITI_QUESTIONARI!V3149:X3149,ESITI_QUESTIONARI!Z3149:AD3149,ESITI_QUESTIONARI!AF3149:AH3149,ESITI_QUESTIONARI!AJ3149:AL3149,ESITI_QUESTIONARI!AN3149,ESITI_QUESTIONARI!AQ3149)))</f>
        <v/>
      </c>
    </row>
    <row r="3150" spans="1:8">
      <c r="A3150" t="str">
        <f>IF(ESITI_QUESTIONARI!A3150="","",TRIM(ESITI_QUESTIONARI!A3150))</f>
        <v/>
      </c>
      <c r="B3150" t="str">
        <f t="shared" si="50"/>
        <v/>
      </c>
      <c r="C3150" t="str">
        <f>IF(ESITI_QUESTIONARI!C3150="","",TRIM(ESITI_QUESTIONARI!C3150))</f>
        <v/>
      </c>
      <c r="D3150" t="str">
        <f>IFERROR(UPPER(TRIM(ESITI_QUESTIONARI!U3150)),"")</f>
        <v/>
      </c>
      <c r="E3150" t="str">
        <f>IFERROR(UPPER(TRIM(ESITI_QUESTIONARI!Y3150)),"")</f>
        <v/>
      </c>
      <c r="F3150" t="str">
        <f>IFERROR(UPPER(TRIM(ESITI_QUESTIONARI!AE3150)),"")</f>
        <v/>
      </c>
      <c r="G3150" t="str">
        <f>IFERROR(UPPER(TRIM(ESITI_QUESTIONARI!AI3150)),"")</f>
        <v/>
      </c>
      <c r="H3150" s="8" t="str">
        <f>IF(C3150="","",IF(ISERROR(AVERAGE(ESITI_QUESTIONARI!N3150:T3150,ESITI_QUESTIONARI!V3150:X3150,ESITI_QUESTIONARI!Z3150:AD3150,ESITI_QUESTIONARI!AF3150:AH3150,ESITI_QUESTIONARI!AJ3150:AL3150,ESITI_QUESTIONARI!AN3150,ESITI_QUESTIONARI!AQ3150)),"NON RISPONDE",AVERAGE(ESITI_QUESTIONARI!N3150:T3150,ESITI_QUESTIONARI!V3150:X3150,ESITI_QUESTIONARI!Z3150:AD3150,ESITI_QUESTIONARI!AF3150:AH3150,ESITI_QUESTIONARI!AJ3150:AL3150,ESITI_QUESTIONARI!AN3150,ESITI_QUESTIONARI!AQ3150)))</f>
        <v/>
      </c>
    </row>
    <row r="3151" spans="1:8">
      <c r="A3151" t="str">
        <f>IF(ESITI_QUESTIONARI!A3151="","",TRIM(ESITI_QUESTIONARI!A3151))</f>
        <v/>
      </c>
      <c r="B3151" t="str">
        <f t="shared" si="50"/>
        <v/>
      </c>
      <c r="C3151" t="str">
        <f>IF(ESITI_QUESTIONARI!C3151="","",TRIM(ESITI_QUESTIONARI!C3151))</f>
        <v/>
      </c>
      <c r="D3151" t="str">
        <f>IFERROR(UPPER(TRIM(ESITI_QUESTIONARI!U3151)),"")</f>
        <v/>
      </c>
      <c r="E3151" t="str">
        <f>IFERROR(UPPER(TRIM(ESITI_QUESTIONARI!Y3151)),"")</f>
        <v/>
      </c>
      <c r="F3151" t="str">
        <f>IFERROR(UPPER(TRIM(ESITI_QUESTIONARI!AE3151)),"")</f>
        <v/>
      </c>
      <c r="G3151" t="str">
        <f>IFERROR(UPPER(TRIM(ESITI_QUESTIONARI!AI3151)),"")</f>
        <v/>
      </c>
      <c r="H3151" s="8" t="str">
        <f>IF(C3151="","",IF(ISERROR(AVERAGE(ESITI_QUESTIONARI!N3151:T3151,ESITI_QUESTIONARI!V3151:X3151,ESITI_QUESTIONARI!Z3151:AD3151,ESITI_QUESTIONARI!AF3151:AH3151,ESITI_QUESTIONARI!AJ3151:AL3151,ESITI_QUESTIONARI!AN3151,ESITI_QUESTIONARI!AQ3151)),"NON RISPONDE",AVERAGE(ESITI_QUESTIONARI!N3151:T3151,ESITI_QUESTIONARI!V3151:X3151,ESITI_QUESTIONARI!Z3151:AD3151,ESITI_QUESTIONARI!AF3151:AH3151,ESITI_QUESTIONARI!AJ3151:AL3151,ESITI_QUESTIONARI!AN3151,ESITI_QUESTIONARI!AQ3151)))</f>
        <v/>
      </c>
    </row>
    <row r="3152" spans="1:8">
      <c r="A3152" t="str">
        <f>IF(ESITI_QUESTIONARI!A3152="","",TRIM(ESITI_QUESTIONARI!A3152))</f>
        <v/>
      </c>
      <c r="B3152" t="str">
        <f t="shared" si="50"/>
        <v/>
      </c>
      <c r="C3152" t="str">
        <f>IF(ESITI_QUESTIONARI!C3152="","",TRIM(ESITI_QUESTIONARI!C3152))</f>
        <v/>
      </c>
      <c r="D3152" t="str">
        <f>IFERROR(UPPER(TRIM(ESITI_QUESTIONARI!U3152)),"")</f>
        <v/>
      </c>
      <c r="E3152" t="str">
        <f>IFERROR(UPPER(TRIM(ESITI_QUESTIONARI!Y3152)),"")</f>
        <v/>
      </c>
      <c r="F3152" t="str">
        <f>IFERROR(UPPER(TRIM(ESITI_QUESTIONARI!AE3152)),"")</f>
        <v/>
      </c>
      <c r="G3152" t="str">
        <f>IFERROR(UPPER(TRIM(ESITI_QUESTIONARI!AI3152)),"")</f>
        <v/>
      </c>
      <c r="H3152" s="8" t="str">
        <f>IF(C3152="","",IF(ISERROR(AVERAGE(ESITI_QUESTIONARI!N3152:T3152,ESITI_QUESTIONARI!V3152:X3152,ESITI_QUESTIONARI!Z3152:AD3152,ESITI_QUESTIONARI!AF3152:AH3152,ESITI_QUESTIONARI!AJ3152:AL3152,ESITI_QUESTIONARI!AN3152,ESITI_QUESTIONARI!AQ3152)),"NON RISPONDE",AVERAGE(ESITI_QUESTIONARI!N3152:T3152,ESITI_QUESTIONARI!V3152:X3152,ESITI_QUESTIONARI!Z3152:AD3152,ESITI_QUESTIONARI!AF3152:AH3152,ESITI_QUESTIONARI!AJ3152:AL3152,ESITI_QUESTIONARI!AN3152,ESITI_QUESTIONARI!AQ3152)))</f>
        <v/>
      </c>
    </row>
    <row r="3153" spans="1:8">
      <c r="A3153" t="str">
        <f>IF(ESITI_QUESTIONARI!A3153="","",TRIM(ESITI_QUESTIONARI!A3153))</f>
        <v/>
      </c>
      <c r="B3153" t="str">
        <f t="shared" si="50"/>
        <v/>
      </c>
      <c r="C3153" t="str">
        <f>IF(ESITI_QUESTIONARI!C3153="","",TRIM(ESITI_QUESTIONARI!C3153))</f>
        <v/>
      </c>
      <c r="D3153" t="str">
        <f>IFERROR(UPPER(TRIM(ESITI_QUESTIONARI!U3153)),"")</f>
        <v/>
      </c>
      <c r="E3153" t="str">
        <f>IFERROR(UPPER(TRIM(ESITI_QUESTIONARI!Y3153)),"")</f>
        <v/>
      </c>
      <c r="F3153" t="str">
        <f>IFERROR(UPPER(TRIM(ESITI_QUESTIONARI!AE3153)),"")</f>
        <v/>
      </c>
      <c r="G3153" t="str">
        <f>IFERROR(UPPER(TRIM(ESITI_QUESTIONARI!AI3153)),"")</f>
        <v/>
      </c>
      <c r="H3153" s="8" t="str">
        <f>IF(C3153="","",IF(ISERROR(AVERAGE(ESITI_QUESTIONARI!N3153:T3153,ESITI_QUESTIONARI!V3153:X3153,ESITI_QUESTIONARI!Z3153:AD3153,ESITI_QUESTIONARI!AF3153:AH3153,ESITI_QUESTIONARI!AJ3153:AL3153,ESITI_QUESTIONARI!AN3153,ESITI_QUESTIONARI!AQ3153)),"NON RISPONDE",AVERAGE(ESITI_QUESTIONARI!N3153:T3153,ESITI_QUESTIONARI!V3153:X3153,ESITI_QUESTIONARI!Z3153:AD3153,ESITI_QUESTIONARI!AF3153:AH3153,ESITI_QUESTIONARI!AJ3153:AL3153,ESITI_QUESTIONARI!AN3153,ESITI_QUESTIONARI!AQ3153)))</f>
        <v/>
      </c>
    </row>
    <row r="3154" spans="1:8">
      <c r="A3154" t="str">
        <f>IF(ESITI_QUESTIONARI!A3154="","",TRIM(ESITI_QUESTIONARI!A3154))</f>
        <v/>
      </c>
      <c r="B3154" t="str">
        <f t="shared" si="50"/>
        <v/>
      </c>
      <c r="C3154" t="str">
        <f>IF(ESITI_QUESTIONARI!C3154="","",TRIM(ESITI_QUESTIONARI!C3154))</f>
        <v/>
      </c>
      <c r="D3154" t="str">
        <f>IFERROR(UPPER(TRIM(ESITI_QUESTIONARI!U3154)),"")</f>
        <v/>
      </c>
      <c r="E3154" t="str">
        <f>IFERROR(UPPER(TRIM(ESITI_QUESTIONARI!Y3154)),"")</f>
        <v/>
      </c>
      <c r="F3154" t="str">
        <f>IFERROR(UPPER(TRIM(ESITI_QUESTIONARI!AE3154)),"")</f>
        <v/>
      </c>
      <c r="G3154" t="str">
        <f>IFERROR(UPPER(TRIM(ESITI_QUESTIONARI!AI3154)),"")</f>
        <v/>
      </c>
      <c r="H3154" s="8" t="str">
        <f>IF(C3154="","",IF(ISERROR(AVERAGE(ESITI_QUESTIONARI!N3154:T3154,ESITI_QUESTIONARI!V3154:X3154,ESITI_QUESTIONARI!Z3154:AD3154,ESITI_QUESTIONARI!AF3154:AH3154,ESITI_QUESTIONARI!AJ3154:AL3154,ESITI_QUESTIONARI!AN3154,ESITI_QUESTIONARI!AQ3154)),"NON RISPONDE",AVERAGE(ESITI_QUESTIONARI!N3154:T3154,ESITI_QUESTIONARI!V3154:X3154,ESITI_QUESTIONARI!Z3154:AD3154,ESITI_QUESTIONARI!AF3154:AH3154,ESITI_QUESTIONARI!AJ3154:AL3154,ESITI_QUESTIONARI!AN3154,ESITI_QUESTIONARI!AQ3154)))</f>
        <v/>
      </c>
    </row>
    <row r="3155" spans="1:8">
      <c r="A3155" t="str">
        <f>IF(ESITI_QUESTIONARI!A3155="","",TRIM(ESITI_QUESTIONARI!A3155))</f>
        <v/>
      </c>
      <c r="B3155" t="str">
        <f t="shared" si="50"/>
        <v/>
      </c>
      <c r="C3155" t="str">
        <f>IF(ESITI_QUESTIONARI!C3155="","",TRIM(ESITI_QUESTIONARI!C3155))</f>
        <v/>
      </c>
      <c r="D3155" t="str">
        <f>IFERROR(UPPER(TRIM(ESITI_QUESTIONARI!U3155)),"")</f>
        <v/>
      </c>
      <c r="E3155" t="str">
        <f>IFERROR(UPPER(TRIM(ESITI_QUESTIONARI!Y3155)),"")</f>
        <v/>
      </c>
      <c r="F3155" t="str">
        <f>IFERROR(UPPER(TRIM(ESITI_QUESTIONARI!AE3155)),"")</f>
        <v/>
      </c>
      <c r="G3155" t="str">
        <f>IFERROR(UPPER(TRIM(ESITI_QUESTIONARI!AI3155)),"")</f>
        <v/>
      </c>
      <c r="H3155" s="8" t="str">
        <f>IF(C3155="","",IF(ISERROR(AVERAGE(ESITI_QUESTIONARI!N3155:T3155,ESITI_QUESTIONARI!V3155:X3155,ESITI_QUESTIONARI!Z3155:AD3155,ESITI_QUESTIONARI!AF3155:AH3155,ESITI_QUESTIONARI!AJ3155:AL3155,ESITI_QUESTIONARI!AN3155,ESITI_QUESTIONARI!AQ3155)),"NON RISPONDE",AVERAGE(ESITI_QUESTIONARI!N3155:T3155,ESITI_QUESTIONARI!V3155:X3155,ESITI_QUESTIONARI!Z3155:AD3155,ESITI_QUESTIONARI!AF3155:AH3155,ESITI_QUESTIONARI!AJ3155:AL3155,ESITI_QUESTIONARI!AN3155,ESITI_QUESTIONARI!AQ3155)))</f>
        <v/>
      </c>
    </row>
    <row r="3156" spans="1:8">
      <c r="A3156" t="str">
        <f>IF(ESITI_QUESTIONARI!A3156="","",TRIM(ESITI_QUESTIONARI!A3156))</f>
        <v/>
      </c>
      <c r="B3156" t="str">
        <f t="shared" si="50"/>
        <v/>
      </c>
      <c r="C3156" t="str">
        <f>IF(ESITI_QUESTIONARI!C3156="","",TRIM(ESITI_QUESTIONARI!C3156))</f>
        <v/>
      </c>
      <c r="D3156" t="str">
        <f>IFERROR(UPPER(TRIM(ESITI_QUESTIONARI!U3156)),"")</f>
        <v/>
      </c>
      <c r="E3156" t="str">
        <f>IFERROR(UPPER(TRIM(ESITI_QUESTIONARI!Y3156)),"")</f>
        <v/>
      </c>
      <c r="F3156" t="str">
        <f>IFERROR(UPPER(TRIM(ESITI_QUESTIONARI!AE3156)),"")</f>
        <v/>
      </c>
      <c r="G3156" t="str">
        <f>IFERROR(UPPER(TRIM(ESITI_QUESTIONARI!AI3156)),"")</f>
        <v/>
      </c>
      <c r="H3156" s="8" t="str">
        <f>IF(C3156="","",IF(ISERROR(AVERAGE(ESITI_QUESTIONARI!N3156:T3156,ESITI_QUESTIONARI!V3156:X3156,ESITI_QUESTIONARI!Z3156:AD3156,ESITI_QUESTIONARI!AF3156:AH3156,ESITI_QUESTIONARI!AJ3156:AL3156,ESITI_QUESTIONARI!AN3156,ESITI_QUESTIONARI!AQ3156)),"NON RISPONDE",AVERAGE(ESITI_QUESTIONARI!N3156:T3156,ESITI_QUESTIONARI!V3156:X3156,ESITI_QUESTIONARI!Z3156:AD3156,ESITI_QUESTIONARI!AF3156:AH3156,ESITI_QUESTIONARI!AJ3156:AL3156,ESITI_QUESTIONARI!AN3156,ESITI_QUESTIONARI!AQ3156)))</f>
        <v/>
      </c>
    </row>
    <row r="3157" spans="1:8">
      <c r="A3157" t="str">
        <f>IF(ESITI_QUESTIONARI!A3157="","",TRIM(ESITI_QUESTIONARI!A3157))</f>
        <v/>
      </c>
      <c r="B3157" t="str">
        <f t="shared" si="50"/>
        <v/>
      </c>
      <c r="C3157" t="str">
        <f>IF(ESITI_QUESTIONARI!C3157="","",TRIM(ESITI_QUESTIONARI!C3157))</f>
        <v/>
      </c>
      <c r="D3157" t="str">
        <f>IFERROR(UPPER(TRIM(ESITI_QUESTIONARI!U3157)),"")</f>
        <v/>
      </c>
      <c r="E3157" t="str">
        <f>IFERROR(UPPER(TRIM(ESITI_QUESTIONARI!Y3157)),"")</f>
        <v/>
      </c>
      <c r="F3157" t="str">
        <f>IFERROR(UPPER(TRIM(ESITI_QUESTIONARI!AE3157)),"")</f>
        <v/>
      </c>
      <c r="G3157" t="str">
        <f>IFERROR(UPPER(TRIM(ESITI_QUESTIONARI!AI3157)),"")</f>
        <v/>
      </c>
      <c r="H3157" s="8" t="str">
        <f>IF(C3157="","",IF(ISERROR(AVERAGE(ESITI_QUESTIONARI!N3157:T3157,ESITI_QUESTIONARI!V3157:X3157,ESITI_QUESTIONARI!Z3157:AD3157,ESITI_QUESTIONARI!AF3157:AH3157,ESITI_QUESTIONARI!AJ3157:AL3157,ESITI_QUESTIONARI!AN3157,ESITI_QUESTIONARI!AQ3157)),"NON RISPONDE",AVERAGE(ESITI_QUESTIONARI!N3157:T3157,ESITI_QUESTIONARI!V3157:X3157,ESITI_QUESTIONARI!Z3157:AD3157,ESITI_QUESTIONARI!AF3157:AH3157,ESITI_QUESTIONARI!AJ3157:AL3157,ESITI_QUESTIONARI!AN3157,ESITI_QUESTIONARI!AQ3157)))</f>
        <v/>
      </c>
    </row>
    <row r="3158" spans="1:8">
      <c r="A3158" t="str">
        <f>IF(ESITI_QUESTIONARI!A3158="","",TRIM(ESITI_QUESTIONARI!A3158))</f>
        <v/>
      </c>
      <c r="B3158" t="str">
        <f t="shared" si="50"/>
        <v/>
      </c>
      <c r="C3158" t="str">
        <f>IF(ESITI_QUESTIONARI!C3158="","",TRIM(ESITI_QUESTIONARI!C3158))</f>
        <v/>
      </c>
      <c r="D3158" t="str">
        <f>IFERROR(UPPER(TRIM(ESITI_QUESTIONARI!U3158)),"")</f>
        <v/>
      </c>
      <c r="E3158" t="str">
        <f>IFERROR(UPPER(TRIM(ESITI_QUESTIONARI!Y3158)),"")</f>
        <v/>
      </c>
      <c r="F3158" t="str">
        <f>IFERROR(UPPER(TRIM(ESITI_QUESTIONARI!AE3158)),"")</f>
        <v/>
      </c>
      <c r="G3158" t="str">
        <f>IFERROR(UPPER(TRIM(ESITI_QUESTIONARI!AI3158)),"")</f>
        <v/>
      </c>
      <c r="H3158" s="8" t="str">
        <f>IF(C3158="","",IF(ISERROR(AVERAGE(ESITI_QUESTIONARI!N3158:T3158,ESITI_QUESTIONARI!V3158:X3158,ESITI_QUESTIONARI!Z3158:AD3158,ESITI_QUESTIONARI!AF3158:AH3158,ESITI_QUESTIONARI!AJ3158:AL3158,ESITI_QUESTIONARI!AN3158,ESITI_QUESTIONARI!AQ3158)),"NON RISPONDE",AVERAGE(ESITI_QUESTIONARI!N3158:T3158,ESITI_QUESTIONARI!V3158:X3158,ESITI_QUESTIONARI!Z3158:AD3158,ESITI_QUESTIONARI!AF3158:AH3158,ESITI_QUESTIONARI!AJ3158:AL3158,ESITI_QUESTIONARI!AN3158,ESITI_QUESTIONARI!AQ3158)))</f>
        <v/>
      </c>
    </row>
    <row r="3159" spans="1:8">
      <c r="A3159" t="str">
        <f>IF(ESITI_QUESTIONARI!A3159="","",TRIM(ESITI_QUESTIONARI!A3159))</f>
        <v/>
      </c>
      <c r="B3159" t="str">
        <f t="shared" si="50"/>
        <v/>
      </c>
      <c r="C3159" t="str">
        <f>IF(ESITI_QUESTIONARI!C3159="","",TRIM(ESITI_QUESTIONARI!C3159))</f>
        <v/>
      </c>
      <c r="D3159" t="str">
        <f>IFERROR(UPPER(TRIM(ESITI_QUESTIONARI!U3159)),"")</f>
        <v/>
      </c>
      <c r="E3159" t="str">
        <f>IFERROR(UPPER(TRIM(ESITI_QUESTIONARI!Y3159)),"")</f>
        <v/>
      </c>
      <c r="F3159" t="str">
        <f>IFERROR(UPPER(TRIM(ESITI_QUESTIONARI!AE3159)),"")</f>
        <v/>
      </c>
      <c r="G3159" t="str">
        <f>IFERROR(UPPER(TRIM(ESITI_QUESTIONARI!AI3159)),"")</f>
        <v/>
      </c>
      <c r="H3159" s="8" t="str">
        <f>IF(C3159="","",IF(ISERROR(AVERAGE(ESITI_QUESTIONARI!N3159:T3159,ESITI_QUESTIONARI!V3159:X3159,ESITI_QUESTIONARI!Z3159:AD3159,ESITI_QUESTIONARI!AF3159:AH3159,ESITI_QUESTIONARI!AJ3159:AL3159,ESITI_QUESTIONARI!AN3159,ESITI_QUESTIONARI!AQ3159)),"NON RISPONDE",AVERAGE(ESITI_QUESTIONARI!N3159:T3159,ESITI_QUESTIONARI!V3159:X3159,ESITI_QUESTIONARI!Z3159:AD3159,ESITI_QUESTIONARI!AF3159:AH3159,ESITI_QUESTIONARI!AJ3159:AL3159,ESITI_QUESTIONARI!AN3159,ESITI_QUESTIONARI!AQ3159)))</f>
        <v/>
      </c>
    </row>
    <row r="3160" spans="1:8">
      <c r="A3160" t="str">
        <f>IF(ESITI_QUESTIONARI!A3160="","",TRIM(ESITI_QUESTIONARI!A3160))</f>
        <v/>
      </c>
      <c r="B3160" t="str">
        <f t="shared" si="50"/>
        <v/>
      </c>
      <c r="C3160" t="str">
        <f>IF(ESITI_QUESTIONARI!C3160="","",TRIM(ESITI_QUESTIONARI!C3160))</f>
        <v/>
      </c>
      <c r="D3160" t="str">
        <f>IFERROR(UPPER(TRIM(ESITI_QUESTIONARI!U3160)),"")</f>
        <v/>
      </c>
      <c r="E3160" t="str">
        <f>IFERROR(UPPER(TRIM(ESITI_QUESTIONARI!Y3160)),"")</f>
        <v/>
      </c>
      <c r="F3160" t="str">
        <f>IFERROR(UPPER(TRIM(ESITI_QUESTIONARI!AE3160)),"")</f>
        <v/>
      </c>
      <c r="G3160" t="str">
        <f>IFERROR(UPPER(TRIM(ESITI_QUESTIONARI!AI3160)),"")</f>
        <v/>
      </c>
      <c r="H3160" s="8" t="str">
        <f>IF(C3160="","",IF(ISERROR(AVERAGE(ESITI_QUESTIONARI!N3160:T3160,ESITI_QUESTIONARI!V3160:X3160,ESITI_QUESTIONARI!Z3160:AD3160,ESITI_QUESTIONARI!AF3160:AH3160,ESITI_QUESTIONARI!AJ3160:AL3160,ESITI_QUESTIONARI!AN3160,ESITI_QUESTIONARI!AQ3160)),"NON RISPONDE",AVERAGE(ESITI_QUESTIONARI!N3160:T3160,ESITI_QUESTIONARI!V3160:X3160,ESITI_QUESTIONARI!Z3160:AD3160,ESITI_QUESTIONARI!AF3160:AH3160,ESITI_QUESTIONARI!AJ3160:AL3160,ESITI_QUESTIONARI!AN3160,ESITI_QUESTIONARI!AQ3160)))</f>
        <v/>
      </c>
    </row>
    <row r="3161" spans="1:8">
      <c r="A3161" t="str">
        <f>IF(ESITI_QUESTIONARI!A3161="","",TRIM(ESITI_QUESTIONARI!A3161))</f>
        <v/>
      </c>
      <c r="B3161" t="str">
        <f t="shared" si="50"/>
        <v/>
      </c>
      <c r="C3161" t="str">
        <f>IF(ESITI_QUESTIONARI!C3161="","",TRIM(ESITI_QUESTIONARI!C3161))</f>
        <v/>
      </c>
      <c r="D3161" t="str">
        <f>IFERROR(UPPER(TRIM(ESITI_QUESTIONARI!U3161)),"")</f>
        <v/>
      </c>
      <c r="E3161" t="str">
        <f>IFERROR(UPPER(TRIM(ESITI_QUESTIONARI!Y3161)),"")</f>
        <v/>
      </c>
      <c r="F3161" t="str">
        <f>IFERROR(UPPER(TRIM(ESITI_QUESTIONARI!AE3161)),"")</f>
        <v/>
      </c>
      <c r="G3161" t="str">
        <f>IFERROR(UPPER(TRIM(ESITI_QUESTIONARI!AI3161)),"")</f>
        <v/>
      </c>
      <c r="H3161" s="8" t="str">
        <f>IF(C3161="","",IF(ISERROR(AVERAGE(ESITI_QUESTIONARI!N3161:T3161,ESITI_QUESTIONARI!V3161:X3161,ESITI_QUESTIONARI!Z3161:AD3161,ESITI_QUESTIONARI!AF3161:AH3161,ESITI_QUESTIONARI!AJ3161:AL3161,ESITI_QUESTIONARI!AN3161,ESITI_QUESTIONARI!AQ3161)),"NON RISPONDE",AVERAGE(ESITI_QUESTIONARI!N3161:T3161,ESITI_QUESTIONARI!V3161:X3161,ESITI_QUESTIONARI!Z3161:AD3161,ESITI_QUESTIONARI!AF3161:AH3161,ESITI_QUESTIONARI!AJ3161:AL3161,ESITI_QUESTIONARI!AN3161,ESITI_QUESTIONARI!AQ3161)))</f>
        <v/>
      </c>
    </row>
    <row r="3162" spans="1:8">
      <c r="A3162" t="str">
        <f>IF(ESITI_QUESTIONARI!A3162="","",TRIM(ESITI_QUESTIONARI!A3162))</f>
        <v/>
      </c>
      <c r="B3162" t="str">
        <f t="shared" si="50"/>
        <v/>
      </c>
      <c r="C3162" t="str">
        <f>IF(ESITI_QUESTIONARI!C3162="","",TRIM(ESITI_QUESTIONARI!C3162))</f>
        <v/>
      </c>
      <c r="D3162" t="str">
        <f>IFERROR(UPPER(TRIM(ESITI_QUESTIONARI!U3162)),"")</f>
        <v/>
      </c>
      <c r="E3162" t="str">
        <f>IFERROR(UPPER(TRIM(ESITI_QUESTIONARI!Y3162)),"")</f>
        <v/>
      </c>
      <c r="F3162" t="str">
        <f>IFERROR(UPPER(TRIM(ESITI_QUESTIONARI!AE3162)),"")</f>
        <v/>
      </c>
      <c r="G3162" t="str">
        <f>IFERROR(UPPER(TRIM(ESITI_QUESTIONARI!AI3162)),"")</f>
        <v/>
      </c>
      <c r="H3162" s="8" t="str">
        <f>IF(C3162="","",IF(ISERROR(AVERAGE(ESITI_QUESTIONARI!N3162:T3162,ESITI_QUESTIONARI!V3162:X3162,ESITI_QUESTIONARI!Z3162:AD3162,ESITI_QUESTIONARI!AF3162:AH3162,ESITI_QUESTIONARI!AJ3162:AL3162,ESITI_QUESTIONARI!AN3162,ESITI_QUESTIONARI!AQ3162)),"NON RISPONDE",AVERAGE(ESITI_QUESTIONARI!N3162:T3162,ESITI_QUESTIONARI!V3162:X3162,ESITI_QUESTIONARI!Z3162:AD3162,ESITI_QUESTIONARI!AF3162:AH3162,ESITI_QUESTIONARI!AJ3162:AL3162,ESITI_QUESTIONARI!AN3162,ESITI_QUESTIONARI!AQ3162)))</f>
        <v/>
      </c>
    </row>
    <row r="3163" spans="1:8">
      <c r="A3163" t="str">
        <f>IF(ESITI_QUESTIONARI!A3163="","",TRIM(ESITI_QUESTIONARI!A3163))</f>
        <v/>
      </c>
      <c r="B3163" t="str">
        <f t="shared" si="50"/>
        <v/>
      </c>
      <c r="C3163" t="str">
        <f>IF(ESITI_QUESTIONARI!C3163="","",TRIM(ESITI_QUESTIONARI!C3163))</f>
        <v/>
      </c>
      <c r="D3163" t="str">
        <f>IFERROR(UPPER(TRIM(ESITI_QUESTIONARI!U3163)),"")</f>
        <v/>
      </c>
      <c r="E3163" t="str">
        <f>IFERROR(UPPER(TRIM(ESITI_QUESTIONARI!Y3163)),"")</f>
        <v/>
      </c>
      <c r="F3163" t="str">
        <f>IFERROR(UPPER(TRIM(ESITI_QUESTIONARI!AE3163)),"")</f>
        <v/>
      </c>
      <c r="G3163" t="str">
        <f>IFERROR(UPPER(TRIM(ESITI_QUESTIONARI!AI3163)),"")</f>
        <v/>
      </c>
      <c r="H3163" s="8" t="str">
        <f>IF(C3163="","",IF(ISERROR(AVERAGE(ESITI_QUESTIONARI!N3163:T3163,ESITI_QUESTIONARI!V3163:X3163,ESITI_QUESTIONARI!Z3163:AD3163,ESITI_QUESTIONARI!AF3163:AH3163,ESITI_QUESTIONARI!AJ3163:AL3163,ESITI_QUESTIONARI!AN3163,ESITI_QUESTIONARI!AQ3163)),"NON RISPONDE",AVERAGE(ESITI_QUESTIONARI!N3163:T3163,ESITI_QUESTIONARI!V3163:X3163,ESITI_QUESTIONARI!Z3163:AD3163,ESITI_QUESTIONARI!AF3163:AH3163,ESITI_QUESTIONARI!AJ3163:AL3163,ESITI_QUESTIONARI!AN3163,ESITI_QUESTIONARI!AQ3163)))</f>
        <v/>
      </c>
    </row>
    <row r="3164" spans="1:8">
      <c r="A3164" t="str">
        <f>IF(ESITI_QUESTIONARI!A3164="","",TRIM(ESITI_QUESTIONARI!A3164))</f>
        <v/>
      </c>
      <c r="B3164" t="str">
        <f t="shared" si="50"/>
        <v/>
      </c>
      <c r="C3164" t="str">
        <f>IF(ESITI_QUESTIONARI!C3164="","",TRIM(ESITI_QUESTIONARI!C3164))</f>
        <v/>
      </c>
      <c r="D3164" t="str">
        <f>IFERROR(UPPER(TRIM(ESITI_QUESTIONARI!U3164)),"")</f>
        <v/>
      </c>
      <c r="E3164" t="str">
        <f>IFERROR(UPPER(TRIM(ESITI_QUESTIONARI!Y3164)),"")</f>
        <v/>
      </c>
      <c r="F3164" t="str">
        <f>IFERROR(UPPER(TRIM(ESITI_QUESTIONARI!AE3164)),"")</f>
        <v/>
      </c>
      <c r="G3164" t="str">
        <f>IFERROR(UPPER(TRIM(ESITI_QUESTIONARI!AI3164)),"")</f>
        <v/>
      </c>
      <c r="H3164" s="8" t="str">
        <f>IF(C3164="","",IF(ISERROR(AVERAGE(ESITI_QUESTIONARI!N3164:T3164,ESITI_QUESTIONARI!V3164:X3164,ESITI_QUESTIONARI!Z3164:AD3164,ESITI_QUESTIONARI!AF3164:AH3164,ESITI_QUESTIONARI!AJ3164:AL3164,ESITI_QUESTIONARI!AN3164,ESITI_QUESTIONARI!AQ3164)),"NON RISPONDE",AVERAGE(ESITI_QUESTIONARI!N3164:T3164,ESITI_QUESTIONARI!V3164:X3164,ESITI_QUESTIONARI!Z3164:AD3164,ESITI_QUESTIONARI!AF3164:AH3164,ESITI_QUESTIONARI!AJ3164:AL3164,ESITI_QUESTIONARI!AN3164,ESITI_QUESTIONARI!AQ3164)))</f>
        <v/>
      </c>
    </row>
    <row r="3165" spans="1:8">
      <c r="A3165" t="str">
        <f>IF(ESITI_QUESTIONARI!A3165="","",TRIM(ESITI_QUESTIONARI!A3165))</f>
        <v/>
      </c>
      <c r="B3165" t="str">
        <f t="shared" si="50"/>
        <v/>
      </c>
      <c r="C3165" t="str">
        <f>IF(ESITI_QUESTIONARI!C3165="","",TRIM(ESITI_QUESTIONARI!C3165))</f>
        <v/>
      </c>
      <c r="D3165" t="str">
        <f>IFERROR(UPPER(TRIM(ESITI_QUESTIONARI!U3165)),"")</f>
        <v/>
      </c>
      <c r="E3165" t="str">
        <f>IFERROR(UPPER(TRIM(ESITI_QUESTIONARI!Y3165)),"")</f>
        <v/>
      </c>
      <c r="F3165" t="str">
        <f>IFERROR(UPPER(TRIM(ESITI_QUESTIONARI!AE3165)),"")</f>
        <v/>
      </c>
      <c r="G3165" t="str">
        <f>IFERROR(UPPER(TRIM(ESITI_QUESTIONARI!AI3165)),"")</f>
        <v/>
      </c>
      <c r="H3165" s="8" t="str">
        <f>IF(C3165="","",IF(ISERROR(AVERAGE(ESITI_QUESTIONARI!N3165:T3165,ESITI_QUESTIONARI!V3165:X3165,ESITI_QUESTIONARI!Z3165:AD3165,ESITI_QUESTIONARI!AF3165:AH3165,ESITI_QUESTIONARI!AJ3165:AL3165,ESITI_QUESTIONARI!AN3165,ESITI_QUESTIONARI!AQ3165)),"NON RISPONDE",AVERAGE(ESITI_QUESTIONARI!N3165:T3165,ESITI_QUESTIONARI!V3165:X3165,ESITI_QUESTIONARI!Z3165:AD3165,ESITI_QUESTIONARI!AF3165:AH3165,ESITI_QUESTIONARI!AJ3165:AL3165,ESITI_QUESTIONARI!AN3165,ESITI_QUESTIONARI!AQ3165)))</f>
        <v/>
      </c>
    </row>
    <row r="3166" spans="1:8">
      <c r="A3166" t="str">
        <f>IF(ESITI_QUESTIONARI!A3166="","",TRIM(ESITI_QUESTIONARI!A3166))</f>
        <v/>
      </c>
      <c r="B3166" t="str">
        <f t="shared" si="50"/>
        <v/>
      </c>
      <c r="C3166" t="str">
        <f>IF(ESITI_QUESTIONARI!C3166="","",TRIM(ESITI_QUESTIONARI!C3166))</f>
        <v/>
      </c>
      <c r="D3166" t="str">
        <f>IFERROR(UPPER(TRIM(ESITI_QUESTIONARI!U3166)),"")</f>
        <v/>
      </c>
      <c r="E3166" t="str">
        <f>IFERROR(UPPER(TRIM(ESITI_QUESTIONARI!Y3166)),"")</f>
        <v/>
      </c>
      <c r="F3166" t="str">
        <f>IFERROR(UPPER(TRIM(ESITI_QUESTIONARI!AE3166)),"")</f>
        <v/>
      </c>
      <c r="G3166" t="str">
        <f>IFERROR(UPPER(TRIM(ESITI_QUESTIONARI!AI3166)),"")</f>
        <v/>
      </c>
      <c r="H3166" s="8" t="str">
        <f>IF(C3166="","",IF(ISERROR(AVERAGE(ESITI_QUESTIONARI!N3166:T3166,ESITI_QUESTIONARI!V3166:X3166,ESITI_QUESTIONARI!Z3166:AD3166,ESITI_QUESTIONARI!AF3166:AH3166,ESITI_QUESTIONARI!AJ3166:AL3166,ESITI_QUESTIONARI!AN3166,ESITI_QUESTIONARI!AQ3166)),"NON RISPONDE",AVERAGE(ESITI_QUESTIONARI!N3166:T3166,ESITI_QUESTIONARI!V3166:X3166,ESITI_QUESTIONARI!Z3166:AD3166,ESITI_QUESTIONARI!AF3166:AH3166,ESITI_QUESTIONARI!AJ3166:AL3166,ESITI_QUESTIONARI!AN3166,ESITI_QUESTIONARI!AQ3166)))</f>
        <v/>
      </c>
    </row>
    <row r="3167" spans="1:8">
      <c r="A3167" t="str">
        <f>IF(ESITI_QUESTIONARI!A3167="","",TRIM(ESITI_QUESTIONARI!A3167))</f>
        <v/>
      </c>
      <c r="B3167" t="str">
        <f t="shared" si="50"/>
        <v/>
      </c>
      <c r="C3167" t="str">
        <f>IF(ESITI_QUESTIONARI!C3167="","",TRIM(ESITI_QUESTIONARI!C3167))</f>
        <v/>
      </c>
      <c r="D3167" t="str">
        <f>IFERROR(UPPER(TRIM(ESITI_QUESTIONARI!U3167)),"")</f>
        <v/>
      </c>
      <c r="E3167" t="str">
        <f>IFERROR(UPPER(TRIM(ESITI_QUESTIONARI!Y3167)),"")</f>
        <v/>
      </c>
      <c r="F3167" t="str">
        <f>IFERROR(UPPER(TRIM(ESITI_QUESTIONARI!AE3167)),"")</f>
        <v/>
      </c>
      <c r="G3167" t="str">
        <f>IFERROR(UPPER(TRIM(ESITI_QUESTIONARI!AI3167)),"")</f>
        <v/>
      </c>
      <c r="H3167" s="8" t="str">
        <f>IF(C3167="","",IF(ISERROR(AVERAGE(ESITI_QUESTIONARI!N3167:T3167,ESITI_QUESTIONARI!V3167:X3167,ESITI_QUESTIONARI!Z3167:AD3167,ESITI_QUESTIONARI!AF3167:AH3167,ESITI_QUESTIONARI!AJ3167:AL3167,ESITI_QUESTIONARI!AN3167,ESITI_QUESTIONARI!AQ3167)),"NON RISPONDE",AVERAGE(ESITI_QUESTIONARI!N3167:T3167,ESITI_QUESTIONARI!V3167:X3167,ESITI_QUESTIONARI!Z3167:AD3167,ESITI_QUESTIONARI!AF3167:AH3167,ESITI_QUESTIONARI!AJ3167:AL3167,ESITI_QUESTIONARI!AN3167,ESITI_QUESTIONARI!AQ3167)))</f>
        <v/>
      </c>
    </row>
    <row r="3168" spans="1:8">
      <c r="A3168" t="str">
        <f>IF(ESITI_QUESTIONARI!A3168="","",TRIM(ESITI_QUESTIONARI!A3168))</f>
        <v/>
      </c>
      <c r="B3168" t="str">
        <f t="shared" si="50"/>
        <v/>
      </c>
      <c r="C3168" t="str">
        <f>IF(ESITI_QUESTIONARI!C3168="","",TRIM(ESITI_QUESTIONARI!C3168))</f>
        <v/>
      </c>
      <c r="D3168" t="str">
        <f>IFERROR(UPPER(TRIM(ESITI_QUESTIONARI!U3168)),"")</f>
        <v/>
      </c>
      <c r="E3168" t="str">
        <f>IFERROR(UPPER(TRIM(ESITI_QUESTIONARI!Y3168)),"")</f>
        <v/>
      </c>
      <c r="F3168" t="str">
        <f>IFERROR(UPPER(TRIM(ESITI_QUESTIONARI!AE3168)),"")</f>
        <v/>
      </c>
      <c r="G3168" t="str">
        <f>IFERROR(UPPER(TRIM(ESITI_QUESTIONARI!AI3168)),"")</f>
        <v/>
      </c>
      <c r="H3168" s="8" t="str">
        <f>IF(C3168="","",IF(ISERROR(AVERAGE(ESITI_QUESTIONARI!N3168:T3168,ESITI_QUESTIONARI!V3168:X3168,ESITI_QUESTIONARI!Z3168:AD3168,ESITI_QUESTIONARI!AF3168:AH3168,ESITI_QUESTIONARI!AJ3168:AL3168,ESITI_QUESTIONARI!AN3168,ESITI_QUESTIONARI!AQ3168)),"NON RISPONDE",AVERAGE(ESITI_QUESTIONARI!N3168:T3168,ESITI_QUESTIONARI!V3168:X3168,ESITI_QUESTIONARI!Z3168:AD3168,ESITI_QUESTIONARI!AF3168:AH3168,ESITI_QUESTIONARI!AJ3168:AL3168,ESITI_QUESTIONARI!AN3168,ESITI_QUESTIONARI!AQ3168)))</f>
        <v/>
      </c>
    </row>
    <row r="3169" spans="1:8">
      <c r="A3169" t="str">
        <f>IF(ESITI_QUESTIONARI!A3169="","",TRIM(ESITI_QUESTIONARI!A3169))</f>
        <v/>
      </c>
      <c r="B3169" t="str">
        <f t="shared" si="50"/>
        <v/>
      </c>
      <c r="C3169" t="str">
        <f>IF(ESITI_QUESTIONARI!C3169="","",TRIM(ESITI_QUESTIONARI!C3169))</f>
        <v/>
      </c>
      <c r="D3169" t="str">
        <f>IFERROR(UPPER(TRIM(ESITI_QUESTIONARI!U3169)),"")</f>
        <v/>
      </c>
      <c r="E3169" t="str">
        <f>IFERROR(UPPER(TRIM(ESITI_QUESTIONARI!Y3169)),"")</f>
        <v/>
      </c>
      <c r="F3169" t="str">
        <f>IFERROR(UPPER(TRIM(ESITI_QUESTIONARI!AE3169)),"")</f>
        <v/>
      </c>
      <c r="G3169" t="str">
        <f>IFERROR(UPPER(TRIM(ESITI_QUESTIONARI!AI3169)),"")</f>
        <v/>
      </c>
      <c r="H3169" s="8" t="str">
        <f>IF(C3169="","",IF(ISERROR(AVERAGE(ESITI_QUESTIONARI!N3169:T3169,ESITI_QUESTIONARI!V3169:X3169,ESITI_QUESTIONARI!Z3169:AD3169,ESITI_QUESTIONARI!AF3169:AH3169,ESITI_QUESTIONARI!AJ3169:AL3169,ESITI_QUESTIONARI!AN3169,ESITI_QUESTIONARI!AQ3169)),"NON RISPONDE",AVERAGE(ESITI_QUESTIONARI!N3169:T3169,ESITI_QUESTIONARI!V3169:X3169,ESITI_QUESTIONARI!Z3169:AD3169,ESITI_QUESTIONARI!AF3169:AH3169,ESITI_QUESTIONARI!AJ3169:AL3169,ESITI_QUESTIONARI!AN3169,ESITI_QUESTIONARI!AQ3169)))</f>
        <v/>
      </c>
    </row>
    <row r="3170" spans="1:8">
      <c r="A3170" t="str">
        <f>IF(ESITI_QUESTIONARI!A3170="","",TRIM(ESITI_QUESTIONARI!A3170))</f>
        <v/>
      </c>
      <c r="B3170" t="str">
        <f t="shared" si="50"/>
        <v/>
      </c>
      <c r="C3170" t="str">
        <f>IF(ESITI_QUESTIONARI!C3170="","",TRIM(ESITI_QUESTIONARI!C3170))</f>
        <v/>
      </c>
      <c r="D3170" t="str">
        <f>IFERROR(UPPER(TRIM(ESITI_QUESTIONARI!U3170)),"")</f>
        <v/>
      </c>
      <c r="E3170" t="str">
        <f>IFERROR(UPPER(TRIM(ESITI_QUESTIONARI!Y3170)),"")</f>
        <v/>
      </c>
      <c r="F3170" t="str">
        <f>IFERROR(UPPER(TRIM(ESITI_QUESTIONARI!AE3170)),"")</f>
        <v/>
      </c>
      <c r="G3170" t="str">
        <f>IFERROR(UPPER(TRIM(ESITI_QUESTIONARI!AI3170)),"")</f>
        <v/>
      </c>
      <c r="H3170" s="8" t="str">
        <f>IF(C3170="","",IF(ISERROR(AVERAGE(ESITI_QUESTIONARI!N3170:T3170,ESITI_QUESTIONARI!V3170:X3170,ESITI_QUESTIONARI!Z3170:AD3170,ESITI_QUESTIONARI!AF3170:AH3170,ESITI_QUESTIONARI!AJ3170:AL3170,ESITI_QUESTIONARI!AN3170,ESITI_QUESTIONARI!AQ3170)),"NON RISPONDE",AVERAGE(ESITI_QUESTIONARI!N3170:T3170,ESITI_QUESTIONARI!V3170:X3170,ESITI_QUESTIONARI!Z3170:AD3170,ESITI_QUESTIONARI!AF3170:AH3170,ESITI_QUESTIONARI!AJ3170:AL3170,ESITI_QUESTIONARI!AN3170,ESITI_QUESTIONARI!AQ3170)))</f>
        <v/>
      </c>
    </row>
    <row r="3171" spans="1:8">
      <c r="A3171" t="str">
        <f>IF(ESITI_QUESTIONARI!A3171="","",TRIM(ESITI_QUESTIONARI!A3171))</f>
        <v/>
      </c>
      <c r="B3171" t="str">
        <f t="shared" si="50"/>
        <v/>
      </c>
      <c r="C3171" t="str">
        <f>IF(ESITI_QUESTIONARI!C3171="","",TRIM(ESITI_QUESTIONARI!C3171))</f>
        <v/>
      </c>
      <c r="D3171" t="str">
        <f>IFERROR(UPPER(TRIM(ESITI_QUESTIONARI!U3171)),"")</f>
        <v/>
      </c>
      <c r="E3171" t="str">
        <f>IFERROR(UPPER(TRIM(ESITI_QUESTIONARI!Y3171)),"")</f>
        <v/>
      </c>
      <c r="F3171" t="str">
        <f>IFERROR(UPPER(TRIM(ESITI_QUESTIONARI!AE3171)),"")</f>
        <v/>
      </c>
      <c r="G3171" t="str">
        <f>IFERROR(UPPER(TRIM(ESITI_QUESTIONARI!AI3171)),"")</f>
        <v/>
      </c>
      <c r="H3171" s="8" t="str">
        <f>IF(C3171="","",IF(ISERROR(AVERAGE(ESITI_QUESTIONARI!N3171:T3171,ESITI_QUESTIONARI!V3171:X3171,ESITI_QUESTIONARI!Z3171:AD3171,ESITI_QUESTIONARI!AF3171:AH3171,ESITI_QUESTIONARI!AJ3171:AL3171,ESITI_QUESTIONARI!AN3171,ESITI_QUESTIONARI!AQ3171)),"NON RISPONDE",AVERAGE(ESITI_QUESTIONARI!N3171:T3171,ESITI_QUESTIONARI!V3171:X3171,ESITI_QUESTIONARI!Z3171:AD3171,ESITI_QUESTIONARI!AF3171:AH3171,ESITI_QUESTIONARI!AJ3171:AL3171,ESITI_QUESTIONARI!AN3171,ESITI_QUESTIONARI!AQ3171)))</f>
        <v/>
      </c>
    </row>
    <row r="3172" spans="1:8">
      <c r="A3172" t="str">
        <f>IF(ESITI_QUESTIONARI!A3172="","",TRIM(ESITI_QUESTIONARI!A3172))</f>
        <v/>
      </c>
      <c r="B3172" t="str">
        <f t="shared" si="50"/>
        <v/>
      </c>
      <c r="C3172" t="str">
        <f>IF(ESITI_QUESTIONARI!C3172="","",TRIM(ESITI_QUESTIONARI!C3172))</f>
        <v/>
      </c>
      <c r="D3172" t="str">
        <f>IFERROR(UPPER(TRIM(ESITI_QUESTIONARI!U3172)),"")</f>
        <v/>
      </c>
      <c r="E3172" t="str">
        <f>IFERROR(UPPER(TRIM(ESITI_QUESTIONARI!Y3172)),"")</f>
        <v/>
      </c>
      <c r="F3172" t="str">
        <f>IFERROR(UPPER(TRIM(ESITI_QUESTIONARI!AE3172)),"")</f>
        <v/>
      </c>
      <c r="G3172" t="str">
        <f>IFERROR(UPPER(TRIM(ESITI_QUESTIONARI!AI3172)),"")</f>
        <v/>
      </c>
      <c r="H3172" s="8" t="str">
        <f>IF(C3172="","",IF(ISERROR(AVERAGE(ESITI_QUESTIONARI!N3172:T3172,ESITI_QUESTIONARI!V3172:X3172,ESITI_QUESTIONARI!Z3172:AD3172,ESITI_QUESTIONARI!AF3172:AH3172,ESITI_QUESTIONARI!AJ3172:AL3172,ESITI_QUESTIONARI!AN3172,ESITI_QUESTIONARI!AQ3172)),"NON RISPONDE",AVERAGE(ESITI_QUESTIONARI!N3172:T3172,ESITI_QUESTIONARI!V3172:X3172,ESITI_QUESTIONARI!Z3172:AD3172,ESITI_QUESTIONARI!AF3172:AH3172,ESITI_QUESTIONARI!AJ3172:AL3172,ESITI_QUESTIONARI!AN3172,ESITI_QUESTIONARI!AQ3172)))</f>
        <v/>
      </c>
    </row>
    <row r="3173" spans="1:8">
      <c r="A3173" t="str">
        <f>IF(ESITI_QUESTIONARI!A3173="","",TRIM(ESITI_QUESTIONARI!A3173))</f>
        <v/>
      </c>
      <c r="B3173" t="str">
        <f t="shared" si="50"/>
        <v/>
      </c>
      <c r="C3173" t="str">
        <f>IF(ESITI_QUESTIONARI!C3173="","",TRIM(ESITI_QUESTIONARI!C3173))</f>
        <v/>
      </c>
      <c r="D3173" t="str">
        <f>IFERROR(UPPER(TRIM(ESITI_QUESTIONARI!U3173)),"")</f>
        <v/>
      </c>
      <c r="E3173" t="str">
        <f>IFERROR(UPPER(TRIM(ESITI_QUESTIONARI!Y3173)),"")</f>
        <v/>
      </c>
      <c r="F3173" t="str">
        <f>IFERROR(UPPER(TRIM(ESITI_QUESTIONARI!AE3173)),"")</f>
        <v/>
      </c>
      <c r="G3173" t="str">
        <f>IFERROR(UPPER(TRIM(ESITI_QUESTIONARI!AI3173)),"")</f>
        <v/>
      </c>
      <c r="H3173" s="8" t="str">
        <f>IF(C3173="","",IF(ISERROR(AVERAGE(ESITI_QUESTIONARI!N3173:T3173,ESITI_QUESTIONARI!V3173:X3173,ESITI_QUESTIONARI!Z3173:AD3173,ESITI_QUESTIONARI!AF3173:AH3173,ESITI_QUESTIONARI!AJ3173:AL3173,ESITI_QUESTIONARI!AN3173,ESITI_QUESTIONARI!AQ3173)),"NON RISPONDE",AVERAGE(ESITI_QUESTIONARI!N3173:T3173,ESITI_QUESTIONARI!V3173:X3173,ESITI_QUESTIONARI!Z3173:AD3173,ESITI_QUESTIONARI!AF3173:AH3173,ESITI_QUESTIONARI!AJ3173:AL3173,ESITI_QUESTIONARI!AN3173,ESITI_QUESTIONARI!AQ3173)))</f>
        <v/>
      </c>
    </row>
    <row r="3174" spans="1:8">
      <c r="A3174" t="str">
        <f>IF(ESITI_QUESTIONARI!A3174="","",TRIM(ESITI_QUESTIONARI!A3174))</f>
        <v/>
      </c>
      <c r="B3174" t="str">
        <f t="shared" si="50"/>
        <v/>
      </c>
      <c r="C3174" t="str">
        <f>IF(ESITI_QUESTIONARI!C3174="","",TRIM(ESITI_QUESTIONARI!C3174))</f>
        <v/>
      </c>
      <c r="D3174" t="str">
        <f>IFERROR(UPPER(TRIM(ESITI_QUESTIONARI!U3174)),"")</f>
        <v/>
      </c>
      <c r="E3174" t="str">
        <f>IFERROR(UPPER(TRIM(ESITI_QUESTIONARI!Y3174)),"")</f>
        <v/>
      </c>
      <c r="F3174" t="str">
        <f>IFERROR(UPPER(TRIM(ESITI_QUESTIONARI!AE3174)),"")</f>
        <v/>
      </c>
      <c r="G3174" t="str">
        <f>IFERROR(UPPER(TRIM(ESITI_QUESTIONARI!AI3174)),"")</f>
        <v/>
      </c>
      <c r="H3174" s="8" t="str">
        <f>IF(C3174="","",IF(ISERROR(AVERAGE(ESITI_QUESTIONARI!N3174:T3174,ESITI_QUESTIONARI!V3174:X3174,ESITI_QUESTIONARI!Z3174:AD3174,ESITI_QUESTIONARI!AF3174:AH3174,ESITI_QUESTIONARI!AJ3174:AL3174,ESITI_QUESTIONARI!AN3174,ESITI_QUESTIONARI!AQ3174)),"NON RISPONDE",AVERAGE(ESITI_QUESTIONARI!N3174:T3174,ESITI_QUESTIONARI!V3174:X3174,ESITI_QUESTIONARI!Z3174:AD3174,ESITI_QUESTIONARI!AF3174:AH3174,ESITI_QUESTIONARI!AJ3174:AL3174,ESITI_QUESTIONARI!AN3174,ESITI_QUESTIONARI!AQ3174)))</f>
        <v/>
      </c>
    </row>
    <row r="3175" spans="1:8">
      <c r="A3175" t="str">
        <f>IF(ESITI_QUESTIONARI!A3175="","",TRIM(ESITI_QUESTIONARI!A3175))</f>
        <v/>
      </c>
      <c r="B3175" t="str">
        <f t="shared" si="50"/>
        <v/>
      </c>
      <c r="C3175" t="str">
        <f>IF(ESITI_QUESTIONARI!C3175="","",TRIM(ESITI_QUESTIONARI!C3175))</f>
        <v/>
      </c>
      <c r="D3175" t="str">
        <f>IFERROR(UPPER(TRIM(ESITI_QUESTIONARI!U3175)),"")</f>
        <v/>
      </c>
      <c r="E3175" t="str">
        <f>IFERROR(UPPER(TRIM(ESITI_QUESTIONARI!Y3175)),"")</f>
        <v/>
      </c>
      <c r="F3175" t="str">
        <f>IFERROR(UPPER(TRIM(ESITI_QUESTIONARI!AE3175)),"")</f>
        <v/>
      </c>
      <c r="G3175" t="str">
        <f>IFERROR(UPPER(TRIM(ESITI_QUESTIONARI!AI3175)),"")</f>
        <v/>
      </c>
      <c r="H3175" s="8" t="str">
        <f>IF(C3175="","",IF(ISERROR(AVERAGE(ESITI_QUESTIONARI!N3175:T3175,ESITI_QUESTIONARI!V3175:X3175,ESITI_QUESTIONARI!Z3175:AD3175,ESITI_QUESTIONARI!AF3175:AH3175,ESITI_QUESTIONARI!AJ3175:AL3175,ESITI_QUESTIONARI!AN3175,ESITI_QUESTIONARI!AQ3175)),"NON RISPONDE",AVERAGE(ESITI_QUESTIONARI!N3175:T3175,ESITI_QUESTIONARI!V3175:X3175,ESITI_QUESTIONARI!Z3175:AD3175,ESITI_QUESTIONARI!AF3175:AH3175,ESITI_QUESTIONARI!AJ3175:AL3175,ESITI_QUESTIONARI!AN3175,ESITI_QUESTIONARI!AQ3175)))</f>
        <v/>
      </c>
    </row>
    <row r="3176" spans="1:8">
      <c r="A3176" t="str">
        <f>IF(ESITI_QUESTIONARI!A3176="","",TRIM(ESITI_QUESTIONARI!A3176))</f>
        <v/>
      </c>
      <c r="B3176" t="str">
        <f t="shared" si="50"/>
        <v/>
      </c>
      <c r="C3176" t="str">
        <f>IF(ESITI_QUESTIONARI!C3176="","",TRIM(ESITI_QUESTIONARI!C3176))</f>
        <v/>
      </c>
      <c r="D3176" t="str">
        <f>IFERROR(UPPER(TRIM(ESITI_QUESTIONARI!U3176)),"")</f>
        <v/>
      </c>
      <c r="E3176" t="str">
        <f>IFERROR(UPPER(TRIM(ESITI_QUESTIONARI!Y3176)),"")</f>
        <v/>
      </c>
      <c r="F3176" t="str">
        <f>IFERROR(UPPER(TRIM(ESITI_QUESTIONARI!AE3176)),"")</f>
        <v/>
      </c>
      <c r="G3176" t="str">
        <f>IFERROR(UPPER(TRIM(ESITI_QUESTIONARI!AI3176)),"")</f>
        <v/>
      </c>
      <c r="H3176" s="8" t="str">
        <f>IF(C3176="","",IF(ISERROR(AVERAGE(ESITI_QUESTIONARI!N3176:T3176,ESITI_QUESTIONARI!V3176:X3176,ESITI_QUESTIONARI!Z3176:AD3176,ESITI_QUESTIONARI!AF3176:AH3176,ESITI_QUESTIONARI!AJ3176:AL3176,ESITI_QUESTIONARI!AN3176,ESITI_QUESTIONARI!AQ3176)),"NON RISPONDE",AVERAGE(ESITI_QUESTIONARI!N3176:T3176,ESITI_QUESTIONARI!V3176:X3176,ESITI_QUESTIONARI!Z3176:AD3176,ESITI_QUESTIONARI!AF3176:AH3176,ESITI_QUESTIONARI!AJ3176:AL3176,ESITI_QUESTIONARI!AN3176,ESITI_QUESTIONARI!AQ3176)))</f>
        <v/>
      </c>
    </row>
    <row r="3177" spans="1:8">
      <c r="A3177" t="str">
        <f>IF(ESITI_QUESTIONARI!A3177="","",TRIM(ESITI_QUESTIONARI!A3177))</f>
        <v/>
      </c>
      <c r="B3177" t="str">
        <f t="shared" si="50"/>
        <v/>
      </c>
      <c r="C3177" t="str">
        <f>IF(ESITI_QUESTIONARI!C3177="","",TRIM(ESITI_QUESTIONARI!C3177))</f>
        <v/>
      </c>
      <c r="D3177" t="str">
        <f>IFERROR(UPPER(TRIM(ESITI_QUESTIONARI!U3177)),"")</f>
        <v/>
      </c>
      <c r="E3177" t="str">
        <f>IFERROR(UPPER(TRIM(ESITI_QUESTIONARI!Y3177)),"")</f>
        <v/>
      </c>
      <c r="F3177" t="str">
        <f>IFERROR(UPPER(TRIM(ESITI_QUESTIONARI!AE3177)),"")</f>
        <v/>
      </c>
      <c r="G3177" t="str">
        <f>IFERROR(UPPER(TRIM(ESITI_QUESTIONARI!AI3177)),"")</f>
        <v/>
      </c>
      <c r="H3177" s="8" t="str">
        <f>IF(C3177="","",IF(ISERROR(AVERAGE(ESITI_QUESTIONARI!N3177:T3177,ESITI_QUESTIONARI!V3177:X3177,ESITI_QUESTIONARI!Z3177:AD3177,ESITI_QUESTIONARI!AF3177:AH3177,ESITI_QUESTIONARI!AJ3177:AL3177,ESITI_QUESTIONARI!AN3177,ESITI_QUESTIONARI!AQ3177)),"NON RISPONDE",AVERAGE(ESITI_QUESTIONARI!N3177:T3177,ESITI_QUESTIONARI!V3177:X3177,ESITI_QUESTIONARI!Z3177:AD3177,ESITI_QUESTIONARI!AF3177:AH3177,ESITI_QUESTIONARI!AJ3177:AL3177,ESITI_QUESTIONARI!AN3177,ESITI_QUESTIONARI!AQ3177)))</f>
        <v/>
      </c>
    </row>
    <row r="3178" spans="1:8">
      <c r="A3178" t="str">
        <f>IF(ESITI_QUESTIONARI!A3178="","",TRIM(ESITI_QUESTIONARI!A3178))</f>
        <v/>
      </c>
      <c r="B3178" t="str">
        <f t="shared" si="50"/>
        <v/>
      </c>
      <c r="C3178" t="str">
        <f>IF(ESITI_QUESTIONARI!C3178="","",TRIM(ESITI_QUESTIONARI!C3178))</f>
        <v/>
      </c>
      <c r="D3178" t="str">
        <f>IFERROR(UPPER(TRIM(ESITI_QUESTIONARI!U3178)),"")</f>
        <v/>
      </c>
      <c r="E3178" t="str">
        <f>IFERROR(UPPER(TRIM(ESITI_QUESTIONARI!Y3178)),"")</f>
        <v/>
      </c>
      <c r="F3178" t="str">
        <f>IFERROR(UPPER(TRIM(ESITI_QUESTIONARI!AE3178)),"")</f>
        <v/>
      </c>
      <c r="G3178" t="str">
        <f>IFERROR(UPPER(TRIM(ESITI_QUESTIONARI!AI3178)),"")</f>
        <v/>
      </c>
      <c r="H3178" s="8" t="str">
        <f>IF(C3178="","",IF(ISERROR(AVERAGE(ESITI_QUESTIONARI!N3178:T3178,ESITI_QUESTIONARI!V3178:X3178,ESITI_QUESTIONARI!Z3178:AD3178,ESITI_QUESTIONARI!AF3178:AH3178,ESITI_QUESTIONARI!AJ3178:AL3178,ESITI_QUESTIONARI!AN3178,ESITI_QUESTIONARI!AQ3178)),"NON RISPONDE",AVERAGE(ESITI_QUESTIONARI!N3178:T3178,ESITI_QUESTIONARI!V3178:X3178,ESITI_QUESTIONARI!Z3178:AD3178,ESITI_QUESTIONARI!AF3178:AH3178,ESITI_QUESTIONARI!AJ3178:AL3178,ESITI_QUESTIONARI!AN3178,ESITI_QUESTIONARI!AQ3178)))</f>
        <v/>
      </c>
    </row>
    <row r="3179" spans="1:8">
      <c r="A3179" t="str">
        <f>IF(ESITI_QUESTIONARI!A3179="","",TRIM(ESITI_QUESTIONARI!A3179))</f>
        <v/>
      </c>
      <c r="B3179" t="str">
        <f t="shared" si="50"/>
        <v/>
      </c>
      <c r="C3179" t="str">
        <f>IF(ESITI_QUESTIONARI!C3179="","",TRIM(ESITI_QUESTIONARI!C3179))</f>
        <v/>
      </c>
      <c r="D3179" t="str">
        <f>IFERROR(UPPER(TRIM(ESITI_QUESTIONARI!U3179)),"")</f>
        <v/>
      </c>
      <c r="E3179" t="str">
        <f>IFERROR(UPPER(TRIM(ESITI_QUESTIONARI!Y3179)),"")</f>
        <v/>
      </c>
      <c r="F3179" t="str">
        <f>IFERROR(UPPER(TRIM(ESITI_QUESTIONARI!AE3179)),"")</f>
        <v/>
      </c>
      <c r="G3179" t="str">
        <f>IFERROR(UPPER(TRIM(ESITI_QUESTIONARI!AI3179)),"")</f>
        <v/>
      </c>
      <c r="H3179" s="8" t="str">
        <f>IF(C3179="","",IF(ISERROR(AVERAGE(ESITI_QUESTIONARI!N3179:T3179,ESITI_QUESTIONARI!V3179:X3179,ESITI_QUESTIONARI!Z3179:AD3179,ESITI_QUESTIONARI!AF3179:AH3179,ESITI_QUESTIONARI!AJ3179:AL3179,ESITI_QUESTIONARI!AN3179,ESITI_QUESTIONARI!AQ3179)),"NON RISPONDE",AVERAGE(ESITI_QUESTIONARI!N3179:T3179,ESITI_QUESTIONARI!V3179:X3179,ESITI_QUESTIONARI!Z3179:AD3179,ESITI_QUESTIONARI!AF3179:AH3179,ESITI_QUESTIONARI!AJ3179:AL3179,ESITI_QUESTIONARI!AN3179,ESITI_QUESTIONARI!AQ3179)))</f>
        <v/>
      </c>
    </row>
    <row r="3180" spans="1:8">
      <c r="A3180" t="str">
        <f>IF(ESITI_QUESTIONARI!A3180="","",TRIM(ESITI_QUESTIONARI!A3180))</f>
        <v/>
      </c>
      <c r="B3180" t="str">
        <f t="shared" si="50"/>
        <v/>
      </c>
      <c r="C3180" t="str">
        <f>IF(ESITI_QUESTIONARI!C3180="","",TRIM(ESITI_QUESTIONARI!C3180))</f>
        <v/>
      </c>
      <c r="D3180" t="str">
        <f>IFERROR(UPPER(TRIM(ESITI_QUESTIONARI!U3180)),"")</f>
        <v/>
      </c>
      <c r="E3180" t="str">
        <f>IFERROR(UPPER(TRIM(ESITI_QUESTIONARI!Y3180)),"")</f>
        <v/>
      </c>
      <c r="F3180" t="str">
        <f>IFERROR(UPPER(TRIM(ESITI_QUESTIONARI!AE3180)),"")</f>
        <v/>
      </c>
      <c r="G3180" t="str">
        <f>IFERROR(UPPER(TRIM(ESITI_QUESTIONARI!AI3180)),"")</f>
        <v/>
      </c>
      <c r="H3180" s="8" t="str">
        <f>IF(C3180="","",IF(ISERROR(AVERAGE(ESITI_QUESTIONARI!N3180:T3180,ESITI_QUESTIONARI!V3180:X3180,ESITI_QUESTIONARI!Z3180:AD3180,ESITI_QUESTIONARI!AF3180:AH3180,ESITI_QUESTIONARI!AJ3180:AL3180,ESITI_QUESTIONARI!AN3180,ESITI_QUESTIONARI!AQ3180)),"NON RISPONDE",AVERAGE(ESITI_QUESTIONARI!N3180:T3180,ESITI_QUESTIONARI!V3180:X3180,ESITI_QUESTIONARI!Z3180:AD3180,ESITI_QUESTIONARI!AF3180:AH3180,ESITI_QUESTIONARI!AJ3180:AL3180,ESITI_QUESTIONARI!AN3180,ESITI_QUESTIONARI!AQ3180)))</f>
        <v/>
      </c>
    </row>
    <row r="3181" spans="1:8">
      <c r="A3181" t="str">
        <f>IF(ESITI_QUESTIONARI!A3181="","",TRIM(ESITI_QUESTIONARI!A3181))</f>
        <v/>
      </c>
      <c r="B3181" t="str">
        <f t="shared" si="50"/>
        <v/>
      </c>
      <c r="C3181" t="str">
        <f>IF(ESITI_QUESTIONARI!C3181="","",TRIM(ESITI_QUESTIONARI!C3181))</f>
        <v/>
      </c>
      <c r="D3181" t="str">
        <f>IFERROR(UPPER(TRIM(ESITI_QUESTIONARI!U3181)),"")</f>
        <v/>
      </c>
      <c r="E3181" t="str">
        <f>IFERROR(UPPER(TRIM(ESITI_QUESTIONARI!Y3181)),"")</f>
        <v/>
      </c>
      <c r="F3181" t="str">
        <f>IFERROR(UPPER(TRIM(ESITI_QUESTIONARI!AE3181)),"")</f>
        <v/>
      </c>
      <c r="G3181" t="str">
        <f>IFERROR(UPPER(TRIM(ESITI_QUESTIONARI!AI3181)),"")</f>
        <v/>
      </c>
      <c r="H3181" s="8" t="str">
        <f>IF(C3181="","",IF(ISERROR(AVERAGE(ESITI_QUESTIONARI!N3181:T3181,ESITI_QUESTIONARI!V3181:X3181,ESITI_QUESTIONARI!Z3181:AD3181,ESITI_QUESTIONARI!AF3181:AH3181,ESITI_QUESTIONARI!AJ3181:AL3181,ESITI_QUESTIONARI!AN3181,ESITI_QUESTIONARI!AQ3181)),"NON RISPONDE",AVERAGE(ESITI_QUESTIONARI!N3181:T3181,ESITI_QUESTIONARI!V3181:X3181,ESITI_QUESTIONARI!Z3181:AD3181,ESITI_QUESTIONARI!AF3181:AH3181,ESITI_QUESTIONARI!AJ3181:AL3181,ESITI_QUESTIONARI!AN3181,ESITI_QUESTIONARI!AQ3181)))</f>
        <v/>
      </c>
    </row>
    <row r="3182" spans="1:8">
      <c r="A3182" t="str">
        <f>IF(ESITI_QUESTIONARI!A3182="","",TRIM(ESITI_QUESTIONARI!A3182))</f>
        <v/>
      </c>
      <c r="B3182" t="str">
        <f t="shared" si="50"/>
        <v/>
      </c>
      <c r="C3182" t="str">
        <f>IF(ESITI_QUESTIONARI!C3182="","",TRIM(ESITI_QUESTIONARI!C3182))</f>
        <v/>
      </c>
      <c r="D3182" t="str">
        <f>IFERROR(UPPER(TRIM(ESITI_QUESTIONARI!U3182)),"")</f>
        <v/>
      </c>
      <c r="E3182" t="str">
        <f>IFERROR(UPPER(TRIM(ESITI_QUESTIONARI!Y3182)),"")</f>
        <v/>
      </c>
      <c r="F3182" t="str">
        <f>IFERROR(UPPER(TRIM(ESITI_QUESTIONARI!AE3182)),"")</f>
        <v/>
      </c>
      <c r="G3182" t="str">
        <f>IFERROR(UPPER(TRIM(ESITI_QUESTIONARI!AI3182)),"")</f>
        <v/>
      </c>
      <c r="H3182" s="8" t="str">
        <f>IF(C3182="","",IF(ISERROR(AVERAGE(ESITI_QUESTIONARI!N3182:T3182,ESITI_QUESTIONARI!V3182:X3182,ESITI_QUESTIONARI!Z3182:AD3182,ESITI_QUESTIONARI!AF3182:AH3182,ESITI_QUESTIONARI!AJ3182:AL3182,ESITI_QUESTIONARI!AN3182,ESITI_QUESTIONARI!AQ3182)),"NON RISPONDE",AVERAGE(ESITI_QUESTIONARI!N3182:T3182,ESITI_QUESTIONARI!V3182:X3182,ESITI_QUESTIONARI!Z3182:AD3182,ESITI_QUESTIONARI!AF3182:AH3182,ESITI_QUESTIONARI!AJ3182:AL3182,ESITI_QUESTIONARI!AN3182,ESITI_QUESTIONARI!AQ3182)))</f>
        <v/>
      </c>
    </row>
    <row r="3183" spans="1:8">
      <c r="A3183" t="str">
        <f>IF(ESITI_QUESTIONARI!A3183="","",TRIM(ESITI_QUESTIONARI!A3183))</f>
        <v/>
      </c>
      <c r="B3183" t="str">
        <f t="shared" si="50"/>
        <v/>
      </c>
      <c r="C3183" t="str">
        <f>IF(ESITI_QUESTIONARI!C3183="","",TRIM(ESITI_QUESTIONARI!C3183))</f>
        <v/>
      </c>
      <c r="D3183" t="str">
        <f>IFERROR(UPPER(TRIM(ESITI_QUESTIONARI!U3183)),"")</f>
        <v/>
      </c>
      <c r="E3183" t="str">
        <f>IFERROR(UPPER(TRIM(ESITI_QUESTIONARI!Y3183)),"")</f>
        <v/>
      </c>
      <c r="F3183" t="str">
        <f>IFERROR(UPPER(TRIM(ESITI_QUESTIONARI!AE3183)),"")</f>
        <v/>
      </c>
      <c r="G3183" t="str">
        <f>IFERROR(UPPER(TRIM(ESITI_QUESTIONARI!AI3183)),"")</f>
        <v/>
      </c>
      <c r="H3183" s="8" t="str">
        <f>IF(C3183="","",IF(ISERROR(AVERAGE(ESITI_QUESTIONARI!N3183:T3183,ESITI_QUESTIONARI!V3183:X3183,ESITI_QUESTIONARI!Z3183:AD3183,ESITI_QUESTIONARI!AF3183:AH3183,ESITI_QUESTIONARI!AJ3183:AL3183,ESITI_QUESTIONARI!AN3183,ESITI_QUESTIONARI!AQ3183)),"NON RISPONDE",AVERAGE(ESITI_QUESTIONARI!N3183:T3183,ESITI_QUESTIONARI!V3183:X3183,ESITI_QUESTIONARI!Z3183:AD3183,ESITI_QUESTIONARI!AF3183:AH3183,ESITI_QUESTIONARI!AJ3183:AL3183,ESITI_QUESTIONARI!AN3183,ESITI_QUESTIONARI!AQ3183)))</f>
        <v/>
      </c>
    </row>
    <row r="3184" spans="1:8">
      <c r="A3184" t="str">
        <f>IF(ESITI_QUESTIONARI!A3184="","",TRIM(ESITI_QUESTIONARI!A3184))</f>
        <v/>
      </c>
      <c r="B3184" t="str">
        <f t="shared" si="50"/>
        <v/>
      </c>
      <c r="C3184" t="str">
        <f>IF(ESITI_QUESTIONARI!C3184="","",TRIM(ESITI_QUESTIONARI!C3184))</f>
        <v/>
      </c>
      <c r="D3184" t="str">
        <f>IFERROR(UPPER(TRIM(ESITI_QUESTIONARI!U3184)),"")</f>
        <v/>
      </c>
      <c r="E3184" t="str">
        <f>IFERROR(UPPER(TRIM(ESITI_QUESTIONARI!Y3184)),"")</f>
        <v/>
      </c>
      <c r="F3184" t="str">
        <f>IFERROR(UPPER(TRIM(ESITI_QUESTIONARI!AE3184)),"")</f>
        <v/>
      </c>
      <c r="G3184" t="str">
        <f>IFERROR(UPPER(TRIM(ESITI_QUESTIONARI!AI3184)),"")</f>
        <v/>
      </c>
      <c r="H3184" s="8" t="str">
        <f>IF(C3184="","",IF(ISERROR(AVERAGE(ESITI_QUESTIONARI!N3184:T3184,ESITI_QUESTIONARI!V3184:X3184,ESITI_QUESTIONARI!Z3184:AD3184,ESITI_QUESTIONARI!AF3184:AH3184,ESITI_QUESTIONARI!AJ3184:AL3184,ESITI_QUESTIONARI!AN3184,ESITI_QUESTIONARI!AQ3184)),"NON RISPONDE",AVERAGE(ESITI_QUESTIONARI!N3184:T3184,ESITI_QUESTIONARI!V3184:X3184,ESITI_QUESTIONARI!Z3184:AD3184,ESITI_QUESTIONARI!AF3184:AH3184,ESITI_QUESTIONARI!AJ3184:AL3184,ESITI_QUESTIONARI!AN3184,ESITI_QUESTIONARI!AQ3184)))</f>
        <v/>
      </c>
    </row>
    <row r="3185" spans="1:8">
      <c r="A3185" t="str">
        <f>IF(ESITI_QUESTIONARI!A3185="","",TRIM(ESITI_QUESTIONARI!A3185))</f>
        <v/>
      </c>
      <c r="B3185" t="str">
        <f t="shared" si="50"/>
        <v/>
      </c>
      <c r="C3185" t="str">
        <f>IF(ESITI_QUESTIONARI!C3185="","",TRIM(ESITI_QUESTIONARI!C3185))</f>
        <v/>
      </c>
      <c r="D3185" t="str">
        <f>IFERROR(UPPER(TRIM(ESITI_QUESTIONARI!U3185)),"")</f>
        <v/>
      </c>
      <c r="E3185" t="str">
        <f>IFERROR(UPPER(TRIM(ESITI_QUESTIONARI!Y3185)),"")</f>
        <v/>
      </c>
      <c r="F3185" t="str">
        <f>IFERROR(UPPER(TRIM(ESITI_QUESTIONARI!AE3185)),"")</f>
        <v/>
      </c>
      <c r="G3185" t="str">
        <f>IFERROR(UPPER(TRIM(ESITI_QUESTIONARI!AI3185)),"")</f>
        <v/>
      </c>
      <c r="H3185" s="8" t="str">
        <f>IF(C3185="","",IF(ISERROR(AVERAGE(ESITI_QUESTIONARI!N3185:T3185,ESITI_QUESTIONARI!V3185:X3185,ESITI_QUESTIONARI!Z3185:AD3185,ESITI_QUESTIONARI!AF3185:AH3185,ESITI_QUESTIONARI!AJ3185:AL3185,ESITI_QUESTIONARI!AN3185,ESITI_QUESTIONARI!AQ3185)),"NON RISPONDE",AVERAGE(ESITI_QUESTIONARI!N3185:T3185,ESITI_QUESTIONARI!V3185:X3185,ESITI_QUESTIONARI!Z3185:AD3185,ESITI_QUESTIONARI!AF3185:AH3185,ESITI_QUESTIONARI!AJ3185:AL3185,ESITI_QUESTIONARI!AN3185,ESITI_QUESTIONARI!AQ3185)))</f>
        <v/>
      </c>
    </row>
    <row r="3186" spans="1:8">
      <c r="A3186" t="str">
        <f>IF(ESITI_QUESTIONARI!A3186="","",TRIM(ESITI_QUESTIONARI!A3186))</f>
        <v/>
      </c>
      <c r="B3186" t="str">
        <f t="shared" si="50"/>
        <v/>
      </c>
      <c r="C3186" t="str">
        <f>IF(ESITI_QUESTIONARI!C3186="","",TRIM(ESITI_QUESTIONARI!C3186))</f>
        <v/>
      </c>
      <c r="D3186" t="str">
        <f>IFERROR(UPPER(TRIM(ESITI_QUESTIONARI!U3186)),"")</f>
        <v/>
      </c>
      <c r="E3186" t="str">
        <f>IFERROR(UPPER(TRIM(ESITI_QUESTIONARI!Y3186)),"")</f>
        <v/>
      </c>
      <c r="F3186" t="str">
        <f>IFERROR(UPPER(TRIM(ESITI_QUESTIONARI!AE3186)),"")</f>
        <v/>
      </c>
      <c r="G3186" t="str">
        <f>IFERROR(UPPER(TRIM(ESITI_QUESTIONARI!AI3186)),"")</f>
        <v/>
      </c>
      <c r="H3186" s="8" t="str">
        <f>IF(C3186="","",IF(ISERROR(AVERAGE(ESITI_QUESTIONARI!N3186:T3186,ESITI_QUESTIONARI!V3186:X3186,ESITI_QUESTIONARI!Z3186:AD3186,ESITI_QUESTIONARI!AF3186:AH3186,ESITI_QUESTIONARI!AJ3186:AL3186,ESITI_QUESTIONARI!AN3186,ESITI_QUESTIONARI!AQ3186)),"NON RISPONDE",AVERAGE(ESITI_QUESTIONARI!N3186:T3186,ESITI_QUESTIONARI!V3186:X3186,ESITI_QUESTIONARI!Z3186:AD3186,ESITI_QUESTIONARI!AF3186:AH3186,ESITI_QUESTIONARI!AJ3186:AL3186,ESITI_QUESTIONARI!AN3186,ESITI_QUESTIONARI!AQ3186)))</f>
        <v/>
      </c>
    </row>
    <row r="3187" spans="1:8">
      <c r="A3187" t="str">
        <f>IF(ESITI_QUESTIONARI!A3187="","",TRIM(ESITI_QUESTIONARI!A3187))</f>
        <v/>
      </c>
      <c r="B3187" t="str">
        <f t="shared" si="50"/>
        <v/>
      </c>
      <c r="C3187" t="str">
        <f>IF(ESITI_QUESTIONARI!C3187="","",TRIM(ESITI_QUESTIONARI!C3187))</f>
        <v/>
      </c>
      <c r="D3187" t="str">
        <f>IFERROR(UPPER(TRIM(ESITI_QUESTIONARI!U3187)),"")</f>
        <v/>
      </c>
      <c r="E3187" t="str">
        <f>IFERROR(UPPER(TRIM(ESITI_QUESTIONARI!Y3187)),"")</f>
        <v/>
      </c>
      <c r="F3187" t="str">
        <f>IFERROR(UPPER(TRIM(ESITI_QUESTIONARI!AE3187)),"")</f>
        <v/>
      </c>
      <c r="G3187" t="str">
        <f>IFERROR(UPPER(TRIM(ESITI_QUESTIONARI!AI3187)),"")</f>
        <v/>
      </c>
      <c r="H3187" s="8" t="str">
        <f>IF(C3187="","",IF(ISERROR(AVERAGE(ESITI_QUESTIONARI!N3187:T3187,ESITI_QUESTIONARI!V3187:X3187,ESITI_QUESTIONARI!Z3187:AD3187,ESITI_QUESTIONARI!AF3187:AH3187,ESITI_QUESTIONARI!AJ3187:AL3187,ESITI_QUESTIONARI!AN3187,ESITI_QUESTIONARI!AQ3187)),"NON RISPONDE",AVERAGE(ESITI_QUESTIONARI!N3187:T3187,ESITI_QUESTIONARI!V3187:X3187,ESITI_QUESTIONARI!Z3187:AD3187,ESITI_QUESTIONARI!AF3187:AH3187,ESITI_QUESTIONARI!AJ3187:AL3187,ESITI_QUESTIONARI!AN3187,ESITI_QUESTIONARI!AQ3187)))</f>
        <v/>
      </c>
    </row>
    <row r="3188" spans="1:8">
      <c r="A3188" t="str">
        <f>IF(ESITI_QUESTIONARI!A3188="","",TRIM(ESITI_QUESTIONARI!A3188))</f>
        <v/>
      </c>
      <c r="B3188" t="str">
        <f t="shared" si="50"/>
        <v/>
      </c>
      <c r="C3188" t="str">
        <f>IF(ESITI_QUESTIONARI!C3188="","",TRIM(ESITI_QUESTIONARI!C3188))</f>
        <v/>
      </c>
      <c r="D3188" t="str">
        <f>IFERROR(UPPER(TRIM(ESITI_QUESTIONARI!U3188)),"")</f>
        <v/>
      </c>
      <c r="E3188" t="str">
        <f>IFERROR(UPPER(TRIM(ESITI_QUESTIONARI!Y3188)),"")</f>
        <v/>
      </c>
      <c r="F3188" t="str">
        <f>IFERROR(UPPER(TRIM(ESITI_QUESTIONARI!AE3188)),"")</f>
        <v/>
      </c>
      <c r="G3188" t="str">
        <f>IFERROR(UPPER(TRIM(ESITI_QUESTIONARI!AI3188)),"")</f>
        <v/>
      </c>
      <c r="H3188" s="8" t="str">
        <f>IF(C3188="","",IF(ISERROR(AVERAGE(ESITI_QUESTIONARI!N3188:T3188,ESITI_QUESTIONARI!V3188:X3188,ESITI_QUESTIONARI!Z3188:AD3188,ESITI_QUESTIONARI!AF3188:AH3188,ESITI_QUESTIONARI!AJ3188:AL3188,ESITI_QUESTIONARI!AN3188,ESITI_QUESTIONARI!AQ3188)),"NON RISPONDE",AVERAGE(ESITI_QUESTIONARI!N3188:T3188,ESITI_QUESTIONARI!V3188:X3188,ESITI_QUESTIONARI!Z3188:AD3188,ESITI_QUESTIONARI!AF3188:AH3188,ESITI_QUESTIONARI!AJ3188:AL3188,ESITI_QUESTIONARI!AN3188,ESITI_QUESTIONARI!AQ3188)))</f>
        <v/>
      </c>
    </row>
    <row r="3189" spans="1:8">
      <c r="A3189" t="str">
        <f>IF(ESITI_QUESTIONARI!A3189="","",TRIM(ESITI_QUESTIONARI!A3189))</f>
        <v/>
      </c>
      <c r="B3189" t="str">
        <f t="shared" si="50"/>
        <v/>
      </c>
      <c r="C3189" t="str">
        <f>IF(ESITI_QUESTIONARI!C3189="","",TRIM(ESITI_QUESTIONARI!C3189))</f>
        <v/>
      </c>
      <c r="D3189" t="str">
        <f>IFERROR(UPPER(TRIM(ESITI_QUESTIONARI!U3189)),"")</f>
        <v/>
      </c>
      <c r="E3189" t="str">
        <f>IFERROR(UPPER(TRIM(ESITI_QUESTIONARI!Y3189)),"")</f>
        <v/>
      </c>
      <c r="F3189" t="str">
        <f>IFERROR(UPPER(TRIM(ESITI_QUESTIONARI!AE3189)),"")</f>
        <v/>
      </c>
      <c r="G3189" t="str">
        <f>IFERROR(UPPER(TRIM(ESITI_QUESTIONARI!AI3189)),"")</f>
        <v/>
      </c>
      <c r="H3189" s="8" t="str">
        <f>IF(C3189="","",IF(ISERROR(AVERAGE(ESITI_QUESTIONARI!N3189:T3189,ESITI_QUESTIONARI!V3189:X3189,ESITI_QUESTIONARI!Z3189:AD3189,ESITI_QUESTIONARI!AF3189:AH3189,ESITI_QUESTIONARI!AJ3189:AL3189,ESITI_QUESTIONARI!AN3189,ESITI_QUESTIONARI!AQ3189)),"NON RISPONDE",AVERAGE(ESITI_QUESTIONARI!N3189:T3189,ESITI_QUESTIONARI!V3189:X3189,ESITI_QUESTIONARI!Z3189:AD3189,ESITI_QUESTIONARI!AF3189:AH3189,ESITI_QUESTIONARI!AJ3189:AL3189,ESITI_QUESTIONARI!AN3189,ESITI_QUESTIONARI!AQ3189)))</f>
        <v/>
      </c>
    </row>
    <row r="3190" spans="1:8">
      <c r="A3190" t="str">
        <f>IF(ESITI_QUESTIONARI!A3190="","",TRIM(ESITI_QUESTIONARI!A3190))</f>
        <v/>
      </c>
      <c r="B3190" t="str">
        <f t="shared" si="50"/>
        <v/>
      </c>
      <c r="C3190" t="str">
        <f>IF(ESITI_QUESTIONARI!C3190="","",TRIM(ESITI_QUESTIONARI!C3190))</f>
        <v/>
      </c>
      <c r="D3190" t="str">
        <f>IFERROR(UPPER(TRIM(ESITI_QUESTIONARI!U3190)),"")</f>
        <v/>
      </c>
      <c r="E3190" t="str">
        <f>IFERROR(UPPER(TRIM(ESITI_QUESTIONARI!Y3190)),"")</f>
        <v/>
      </c>
      <c r="F3190" t="str">
        <f>IFERROR(UPPER(TRIM(ESITI_QUESTIONARI!AE3190)),"")</f>
        <v/>
      </c>
      <c r="G3190" t="str">
        <f>IFERROR(UPPER(TRIM(ESITI_QUESTIONARI!AI3190)),"")</f>
        <v/>
      </c>
      <c r="H3190" s="8" t="str">
        <f>IF(C3190="","",IF(ISERROR(AVERAGE(ESITI_QUESTIONARI!N3190:T3190,ESITI_QUESTIONARI!V3190:X3190,ESITI_QUESTIONARI!Z3190:AD3190,ESITI_QUESTIONARI!AF3190:AH3190,ESITI_QUESTIONARI!AJ3190:AL3190,ESITI_QUESTIONARI!AN3190,ESITI_QUESTIONARI!AQ3190)),"NON RISPONDE",AVERAGE(ESITI_QUESTIONARI!N3190:T3190,ESITI_QUESTIONARI!V3190:X3190,ESITI_QUESTIONARI!Z3190:AD3190,ESITI_QUESTIONARI!AF3190:AH3190,ESITI_QUESTIONARI!AJ3190:AL3190,ESITI_QUESTIONARI!AN3190,ESITI_QUESTIONARI!AQ3190)))</f>
        <v/>
      </c>
    </row>
    <row r="3191" spans="1:8">
      <c r="A3191" t="str">
        <f>IF(ESITI_QUESTIONARI!A3191="","",TRIM(ESITI_QUESTIONARI!A3191))</f>
        <v/>
      </c>
      <c r="B3191" t="str">
        <f t="shared" si="50"/>
        <v/>
      </c>
      <c r="C3191" t="str">
        <f>IF(ESITI_QUESTIONARI!C3191="","",TRIM(ESITI_QUESTIONARI!C3191))</f>
        <v/>
      </c>
      <c r="D3191" t="str">
        <f>IFERROR(UPPER(TRIM(ESITI_QUESTIONARI!U3191)),"")</f>
        <v/>
      </c>
      <c r="E3191" t="str">
        <f>IFERROR(UPPER(TRIM(ESITI_QUESTIONARI!Y3191)),"")</f>
        <v/>
      </c>
      <c r="F3191" t="str">
        <f>IFERROR(UPPER(TRIM(ESITI_QUESTIONARI!AE3191)),"")</f>
        <v/>
      </c>
      <c r="G3191" t="str">
        <f>IFERROR(UPPER(TRIM(ESITI_QUESTIONARI!AI3191)),"")</f>
        <v/>
      </c>
      <c r="H3191" s="8" t="str">
        <f>IF(C3191="","",IF(ISERROR(AVERAGE(ESITI_QUESTIONARI!N3191:T3191,ESITI_QUESTIONARI!V3191:X3191,ESITI_QUESTIONARI!Z3191:AD3191,ESITI_QUESTIONARI!AF3191:AH3191,ESITI_QUESTIONARI!AJ3191:AL3191,ESITI_QUESTIONARI!AN3191,ESITI_QUESTIONARI!AQ3191)),"NON RISPONDE",AVERAGE(ESITI_QUESTIONARI!N3191:T3191,ESITI_QUESTIONARI!V3191:X3191,ESITI_QUESTIONARI!Z3191:AD3191,ESITI_QUESTIONARI!AF3191:AH3191,ESITI_QUESTIONARI!AJ3191:AL3191,ESITI_QUESTIONARI!AN3191,ESITI_QUESTIONARI!AQ3191)))</f>
        <v/>
      </c>
    </row>
    <row r="3192" spans="1:8">
      <c r="A3192" t="str">
        <f>IF(ESITI_QUESTIONARI!A3192="","",TRIM(ESITI_QUESTIONARI!A3192))</f>
        <v/>
      </c>
      <c r="B3192" t="str">
        <f t="shared" si="50"/>
        <v/>
      </c>
      <c r="C3192" t="str">
        <f>IF(ESITI_QUESTIONARI!C3192="","",TRIM(ESITI_QUESTIONARI!C3192))</f>
        <v/>
      </c>
      <c r="D3192" t="str">
        <f>IFERROR(UPPER(TRIM(ESITI_QUESTIONARI!U3192)),"")</f>
        <v/>
      </c>
      <c r="E3192" t="str">
        <f>IFERROR(UPPER(TRIM(ESITI_QUESTIONARI!Y3192)),"")</f>
        <v/>
      </c>
      <c r="F3192" t="str">
        <f>IFERROR(UPPER(TRIM(ESITI_QUESTIONARI!AE3192)),"")</f>
        <v/>
      </c>
      <c r="G3192" t="str">
        <f>IFERROR(UPPER(TRIM(ESITI_QUESTIONARI!AI3192)),"")</f>
        <v/>
      </c>
      <c r="H3192" s="8" t="str">
        <f>IF(C3192="","",IF(ISERROR(AVERAGE(ESITI_QUESTIONARI!N3192:T3192,ESITI_QUESTIONARI!V3192:X3192,ESITI_QUESTIONARI!Z3192:AD3192,ESITI_QUESTIONARI!AF3192:AH3192,ESITI_QUESTIONARI!AJ3192:AL3192,ESITI_QUESTIONARI!AN3192,ESITI_QUESTIONARI!AQ3192)),"NON RISPONDE",AVERAGE(ESITI_QUESTIONARI!N3192:T3192,ESITI_QUESTIONARI!V3192:X3192,ESITI_QUESTIONARI!Z3192:AD3192,ESITI_QUESTIONARI!AF3192:AH3192,ESITI_QUESTIONARI!AJ3192:AL3192,ESITI_QUESTIONARI!AN3192,ESITI_QUESTIONARI!AQ3192)))</f>
        <v/>
      </c>
    </row>
    <row r="3193" spans="1:8">
      <c r="A3193" t="str">
        <f>IF(ESITI_QUESTIONARI!A3193="","",TRIM(ESITI_QUESTIONARI!A3193))</f>
        <v/>
      </c>
      <c r="B3193" t="str">
        <f t="shared" si="50"/>
        <v/>
      </c>
      <c r="C3193" t="str">
        <f>IF(ESITI_QUESTIONARI!C3193="","",TRIM(ESITI_QUESTIONARI!C3193))</f>
        <v/>
      </c>
      <c r="D3193" t="str">
        <f>IFERROR(UPPER(TRIM(ESITI_QUESTIONARI!U3193)),"")</f>
        <v/>
      </c>
      <c r="E3193" t="str">
        <f>IFERROR(UPPER(TRIM(ESITI_QUESTIONARI!Y3193)),"")</f>
        <v/>
      </c>
      <c r="F3193" t="str">
        <f>IFERROR(UPPER(TRIM(ESITI_QUESTIONARI!AE3193)),"")</f>
        <v/>
      </c>
      <c r="G3193" t="str">
        <f>IFERROR(UPPER(TRIM(ESITI_QUESTIONARI!AI3193)),"")</f>
        <v/>
      </c>
      <c r="H3193" s="8" t="str">
        <f>IF(C3193="","",IF(ISERROR(AVERAGE(ESITI_QUESTIONARI!N3193:T3193,ESITI_QUESTIONARI!V3193:X3193,ESITI_QUESTIONARI!Z3193:AD3193,ESITI_QUESTIONARI!AF3193:AH3193,ESITI_QUESTIONARI!AJ3193:AL3193,ESITI_QUESTIONARI!AN3193,ESITI_QUESTIONARI!AQ3193)),"NON RISPONDE",AVERAGE(ESITI_QUESTIONARI!N3193:T3193,ESITI_QUESTIONARI!V3193:X3193,ESITI_QUESTIONARI!Z3193:AD3193,ESITI_QUESTIONARI!AF3193:AH3193,ESITI_QUESTIONARI!AJ3193:AL3193,ESITI_QUESTIONARI!AN3193,ESITI_QUESTIONARI!AQ3193)))</f>
        <v/>
      </c>
    </row>
    <row r="3194" spans="1:8">
      <c r="A3194" t="str">
        <f>IF(ESITI_QUESTIONARI!A3194="","",TRIM(ESITI_QUESTIONARI!A3194))</f>
        <v/>
      </c>
      <c r="B3194" t="str">
        <f t="shared" si="50"/>
        <v/>
      </c>
      <c r="C3194" t="str">
        <f>IF(ESITI_QUESTIONARI!C3194="","",TRIM(ESITI_QUESTIONARI!C3194))</f>
        <v/>
      </c>
      <c r="D3194" t="str">
        <f>IFERROR(UPPER(TRIM(ESITI_QUESTIONARI!U3194)),"")</f>
        <v/>
      </c>
      <c r="E3194" t="str">
        <f>IFERROR(UPPER(TRIM(ESITI_QUESTIONARI!Y3194)),"")</f>
        <v/>
      </c>
      <c r="F3194" t="str">
        <f>IFERROR(UPPER(TRIM(ESITI_QUESTIONARI!AE3194)),"")</f>
        <v/>
      </c>
      <c r="G3194" t="str">
        <f>IFERROR(UPPER(TRIM(ESITI_QUESTIONARI!AI3194)),"")</f>
        <v/>
      </c>
      <c r="H3194" s="8" t="str">
        <f>IF(C3194="","",IF(ISERROR(AVERAGE(ESITI_QUESTIONARI!N3194:T3194,ESITI_QUESTIONARI!V3194:X3194,ESITI_QUESTIONARI!Z3194:AD3194,ESITI_QUESTIONARI!AF3194:AH3194,ESITI_QUESTIONARI!AJ3194:AL3194,ESITI_QUESTIONARI!AN3194,ESITI_QUESTIONARI!AQ3194)),"NON RISPONDE",AVERAGE(ESITI_QUESTIONARI!N3194:T3194,ESITI_QUESTIONARI!V3194:X3194,ESITI_QUESTIONARI!Z3194:AD3194,ESITI_QUESTIONARI!AF3194:AH3194,ESITI_QUESTIONARI!AJ3194:AL3194,ESITI_QUESTIONARI!AN3194,ESITI_QUESTIONARI!AQ3194)))</f>
        <v/>
      </c>
    </row>
    <row r="3195" spans="1:8">
      <c r="A3195" t="str">
        <f>IF(ESITI_QUESTIONARI!A3195="","",TRIM(ESITI_QUESTIONARI!A3195))</f>
        <v/>
      </c>
      <c r="B3195" t="str">
        <f t="shared" si="50"/>
        <v/>
      </c>
      <c r="C3195" t="str">
        <f>IF(ESITI_QUESTIONARI!C3195="","",TRIM(ESITI_QUESTIONARI!C3195))</f>
        <v/>
      </c>
      <c r="D3195" t="str">
        <f>IFERROR(UPPER(TRIM(ESITI_QUESTIONARI!U3195)),"")</f>
        <v/>
      </c>
      <c r="E3195" t="str">
        <f>IFERROR(UPPER(TRIM(ESITI_QUESTIONARI!Y3195)),"")</f>
        <v/>
      </c>
      <c r="F3195" t="str">
        <f>IFERROR(UPPER(TRIM(ESITI_QUESTIONARI!AE3195)),"")</f>
        <v/>
      </c>
      <c r="G3195" t="str">
        <f>IFERROR(UPPER(TRIM(ESITI_QUESTIONARI!AI3195)),"")</f>
        <v/>
      </c>
      <c r="H3195" s="8" t="str">
        <f>IF(C3195="","",IF(ISERROR(AVERAGE(ESITI_QUESTIONARI!N3195:T3195,ESITI_QUESTIONARI!V3195:X3195,ESITI_QUESTIONARI!Z3195:AD3195,ESITI_QUESTIONARI!AF3195:AH3195,ESITI_QUESTIONARI!AJ3195:AL3195,ESITI_QUESTIONARI!AN3195,ESITI_QUESTIONARI!AQ3195)),"NON RISPONDE",AVERAGE(ESITI_QUESTIONARI!N3195:T3195,ESITI_QUESTIONARI!V3195:X3195,ESITI_QUESTIONARI!Z3195:AD3195,ESITI_QUESTIONARI!AF3195:AH3195,ESITI_QUESTIONARI!AJ3195:AL3195,ESITI_QUESTIONARI!AN3195,ESITI_QUESTIONARI!AQ3195)))</f>
        <v/>
      </c>
    </row>
    <row r="3196" spans="1:8">
      <c r="A3196" t="str">
        <f>IF(ESITI_QUESTIONARI!A3196="","",TRIM(ESITI_QUESTIONARI!A3196))</f>
        <v/>
      </c>
      <c r="B3196" t="str">
        <f t="shared" si="50"/>
        <v/>
      </c>
      <c r="C3196" t="str">
        <f>IF(ESITI_QUESTIONARI!C3196="","",TRIM(ESITI_QUESTIONARI!C3196))</f>
        <v/>
      </c>
      <c r="D3196" t="str">
        <f>IFERROR(UPPER(TRIM(ESITI_QUESTIONARI!U3196)),"")</f>
        <v/>
      </c>
      <c r="E3196" t="str">
        <f>IFERROR(UPPER(TRIM(ESITI_QUESTIONARI!Y3196)),"")</f>
        <v/>
      </c>
      <c r="F3196" t="str">
        <f>IFERROR(UPPER(TRIM(ESITI_QUESTIONARI!AE3196)),"")</f>
        <v/>
      </c>
      <c r="G3196" t="str">
        <f>IFERROR(UPPER(TRIM(ESITI_QUESTIONARI!AI3196)),"")</f>
        <v/>
      </c>
      <c r="H3196" s="8" t="str">
        <f>IF(C3196="","",IF(ISERROR(AVERAGE(ESITI_QUESTIONARI!N3196:T3196,ESITI_QUESTIONARI!V3196:X3196,ESITI_QUESTIONARI!Z3196:AD3196,ESITI_QUESTIONARI!AF3196:AH3196,ESITI_QUESTIONARI!AJ3196:AL3196,ESITI_QUESTIONARI!AN3196,ESITI_QUESTIONARI!AQ3196)),"NON RISPONDE",AVERAGE(ESITI_QUESTIONARI!N3196:T3196,ESITI_QUESTIONARI!V3196:X3196,ESITI_QUESTIONARI!Z3196:AD3196,ESITI_QUESTIONARI!AF3196:AH3196,ESITI_QUESTIONARI!AJ3196:AL3196,ESITI_QUESTIONARI!AN3196,ESITI_QUESTIONARI!AQ3196)))</f>
        <v/>
      </c>
    </row>
    <row r="3197" spans="1:8">
      <c r="A3197" t="str">
        <f>IF(ESITI_QUESTIONARI!A3197="","",TRIM(ESITI_QUESTIONARI!A3197))</f>
        <v/>
      </c>
      <c r="B3197" t="str">
        <f t="shared" si="50"/>
        <v/>
      </c>
      <c r="C3197" t="str">
        <f>IF(ESITI_QUESTIONARI!C3197="","",TRIM(ESITI_QUESTIONARI!C3197))</f>
        <v/>
      </c>
      <c r="D3197" t="str">
        <f>IFERROR(UPPER(TRIM(ESITI_QUESTIONARI!U3197)),"")</f>
        <v/>
      </c>
      <c r="E3197" t="str">
        <f>IFERROR(UPPER(TRIM(ESITI_QUESTIONARI!Y3197)),"")</f>
        <v/>
      </c>
      <c r="F3197" t="str">
        <f>IFERROR(UPPER(TRIM(ESITI_QUESTIONARI!AE3197)),"")</f>
        <v/>
      </c>
      <c r="G3197" t="str">
        <f>IFERROR(UPPER(TRIM(ESITI_QUESTIONARI!AI3197)),"")</f>
        <v/>
      </c>
      <c r="H3197" s="8" t="str">
        <f>IF(C3197="","",IF(ISERROR(AVERAGE(ESITI_QUESTIONARI!N3197:T3197,ESITI_QUESTIONARI!V3197:X3197,ESITI_QUESTIONARI!Z3197:AD3197,ESITI_QUESTIONARI!AF3197:AH3197,ESITI_QUESTIONARI!AJ3197:AL3197,ESITI_QUESTIONARI!AN3197,ESITI_QUESTIONARI!AQ3197)),"NON RISPONDE",AVERAGE(ESITI_QUESTIONARI!N3197:T3197,ESITI_QUESTIONARI!V3197:X3197,ESITI_QUESTIONARI!Z3197:AD3197,ESITI_QUESTIONARI!AF3197:AH3197,ESITI_QUESTIONARI!AJ3197:AL3197,ESITI_QUESTIONARI!AN3197,ESITI_QUESTIONARI!AQ3197)))</f>
        <v/>
      </c>
    </row>
    <row r="3198" spans="1:8">
      <c r="A3198" t="str">
        <f>IF(ESITI_QUESTIONARI!A3198="","",TRIM(ESITI_QUESTIONARI!A3198))</f>
        <v/>
      </c>
      <c r="B3198" t="str">
        <f t="shared" si="50"/>
        <v/>
      </c>
      <c r="C3198" t="str">
        <f>IF(ESITI_QUESTIONARI!C3198="","",TRIM(ESITI_QUESTIONARI!C3198))</f>
        <v/>
      </c>
      <c r="D3198" t="str">
        <f>IFERROR(UPPER(TRIM(ESITI_QUESTIONARI!U3198)),"")</f>
        <v/>
      </c>
      <c r="E3198" t="str">
        <f>IFERROR(UPPER(TRIM(ESITI_QUESTIONARI!Y3198)),"")</f>
        <v/>
      </c>
      <c r="F3198" t="str">
        <f>IFERROR(UPPER(TRIM(ESITI_QUESTIONARI!AE3198)),"")</f>
        <v/>
      </c>
      <c r="G3198" t="str">
        <f>IFERROR(UPPER(TRIM(ESITI_QUESTIONARI!AI3198)),"")</f>
        <v/>
      </c>
      <c r="H3198" s="8" t="str">
        <f>IF(C3198="","",IF(ISERROR(AVERAGE(ESITI_QUESTIONARI!N3198:T3198,ESITI_QUESTIONARI!V3198:X3198,ESITI_QUESTIONARI!Z3198:AD3198,ESITI_QUESTIONARI!AF3198:AH3198,ESITI_QUESTIONARI!AJ3198:AL3198,ESITI_QUESTIONARI!AN3198,ESITI_QUESTIONARI!AQ3198)),"NON RISPONDE",AVERAGE(ESITI_QUESTIONARI!N3198:T3198,ESITI_QUESTIONARI!V3198:X3198,ESITI_QUESTIONARI!Z3198:AD3198,ESITI_QUESTIONARI!AF3198:AH3198,ESITI_QUESTIONARI!AJ3198:AL3198,ESITI_QUESTIONARI!AN3198,ESITI_QUESTIONARI!AQ3198)))</f>
        <v/>
      </c>
    </row>
    <row r="3199" spans="1:8">
      <c r="A3199" t="str">
        <f>IF(ESITI_QUESTIONARI!A3199="","",TRIM(ESITI_QUESTIONARI!A3199))</f>
        <v/>
      </c>
      <c r="B3199" t="str">
        <f t="shared" si="50"/>
        <v/>
      </c>
      <c r="C3199" t="str">
        <f>IF(ESITI_QUESTIONARI!C3199="","",TRIM(ESITI_QUESTIONARI!C3199))</f>
        <v/>
      </c>
      <c r="D3199" t="str">
        <f>IFERROR(UPPER(TRIM(ESITI_QUESTIONARI!U3199)),"")</f>
        <v/>
      </c>
      <c r="E3199" t="str">
        <f>IFERROR(UPPER(TRIM(ESITI_QUESTIONARI!Y3199)),"")</f>
        <v/>
      </c>
      <c r="F3199" t="str">
        <f>IFERROR(UPPER(TRIM(ESITI_QUESTIONARI!AE3199)),"")</f>
        <v/>
      </c>
      <c r="G3199" t="str">
        <f>IFERROR(UPPER(TRIM(ESITI_QUESTIONARI!AI3199)),"")</f>
        <v/>
      </c>
      <c r="H3199" s="8" t="str">
        <f>IF(C3199="","",IF(ISERROR(AVERAGE(ESITI_QUESTIONARI!N3199:T3199,ESITI_QUESTIONARI!V3199:X3199,ESITI_QUESTIONARI!Z3199:AD3199,ESITI_QUESTIONARI!AF3199:AH3199,ESITI_QUESTIONARI!AJ3199:AL3199,ESITI_QUESTIONARI!AN3199,ESITI_QUESTIONARI!AQ3199)),"NON RISPONDE",AVERAGE(ESITI_QUESTIONARI!N3199:T3199,ESITI_QUESTIONARI!V3199:X3199,ESITI_QUESTIONARI!Z3199:AD3199,ESITI_QUESTIONARI!AF3199:AH3199,ESITI_QUESTIONARI!AJ3199:AL3199,ESITI_QUESTIONARI!AN3199,ESITI_QUESTIONARI!AQ3199)))</f>
        <v/>
      </c>
    </row>
    <row r="3200" spans="1:8">
      <c r="A3200" t="str">
        <f>IF(ESITI_QUESTIONARI!A3200="","",TRIM(ESITI_QUESTIONARI!A3200))</f>
        <v/>
      </c>
      <c r="B3200" t="str">
        <f t="shared" si="50"/>
        <v/>
      </c>
      <c r="C3200" t="str">
        <f>IF(ESITI_QUESTIONARI!C3200="","",TRIM(ESITI_QUESTIONARI!C3200))</f>
        <v/>
      </c>
      <c r="D3200" t="str">
        <f>IFERROR(UPPER(TRIM(ESITI_QUESTIONARI!U3200)),"")</f>
        <v/>
      </c>
      <c r="E3200" t="str">
        <f>IFERROR(UPPER(TRIM(ESITI_QUESTIONARI!Y3200)),"")</f>
        <v/>
      </c>
      <c r="F3200" t="str">
        <f>IFERROR(UPPER(TRIM(ESITI_QUESTIONARI!AE3200)),"")</f>
        <v/>
      </c>
      <c r="G3200" t="str">
        <f>IFERROR(UPPER(TRIM(ESITI_QUESTIONARI!AI3200)),"")</f>
        <v/>
      </c>
      <c r="H3200" s="8" t="str">
        <f>IF(C3200="","",IF(ISERROR(AVERAGE(ESITI_QUESTIONARI!N3200:T3200,ESITI_QUESTIONARI!V3200:X3200,ESITI_QUESTIONARI!Z3200:AD3200,ESITI_QUESTIONARI!AF3200:AH3200,ESITI_QUESTIONARI!AJ3200:AL3200,ESITI_QUESTIONARI!AN3200,ESITI_QUESTIONARI!AQ3200)),"NON RISPONDE",AVERAGE(ESITI_QUESTIONARI!N3200:T3200,ESITI_QUESTIONARI!V3200:X3200,ESITI_QUESTIONARI!Z3200:AD3200,ESITI_QUESTIONARI!AF3200:AH3200,ESITI_QUESTIONARI!AJ3200:AL3200,ESITI_QUESTIONARI!AN3200,ESITI_QUESTIONARI!AQ3200)))</f>
        <v/>
      </c>
    </row>
    <row r="3201" spans="1:8">
      <c r="A3201" t="str">
        <f>IF(ESITI_QUESTIONARI!A3201="","",TRIM(ESITI_QUESTIONARI!A3201))</f>
        <v/>
      </c>
      <c r="B3201" t="str">
        <f t="shared" si="50"/>
        <v/>
      </c>
      <c r="C3201" t="str">
        <f>IF(ESITI_QUESTIONARI!C3201="","",TRIM(ESITI_QUESTIONARI!C3201))</f>
        <v/>
      </c>
      <c r="D3201" t="str">
        <f>IFERROR(UPPER(TRIM(ESITI_QUESTIONARI!U3201)),"")</f>
        <v/>
      </c>
      <c r="E3201" t="str">
        <f>IFERROR(UPPER(TRIM(ESITI_QUESTIONARI!Y3201)),"")</f>
        <v/>
      </c>
      <c r="F3201" t="str">
        <f>IFERROR(UPPER(TRIM(ESITI_QUESTIONARI!AE3201)),"")</f>
        <v/>
      </c>
      <c r="G3201" t="str">
        <f>IFERROR(UPPER(TRIM(ESITI_QUESTIONARI!AI3201)),"")</f>
        <v/>
      </c>
      <c r="H3201" s="8" t="str">
        <f>IF(C3201="","",IF(ISERROR(AVERAGE(ESITI_QUESTIONARI!N3201:T3201,ESITI_QUESTIONARI!V3201:X3201,ESITI_QUESTIONARI!Z3201:AD3201,ESITI_QUESTIONARI!AF3201:AH3201,ESITI_QUESTIONARI!AJ3201:AL3201,ESITI_QUESTIONARI!AN3201,ESITI_QUESTIONARI!AQ3201)),"NON RISPONDE",AVERAGE(ESITI_QUESTIONARI!N3201:T3201,ESITI_QUESTIONARI!V3201:X3201,ESITI_QUESTIONARI!Z3201:AD3201,ESITI_QUESTIONARI!AF3201:AH3201,ESITI_QUESTIONARI!AJ3201:AL3201,ESITI_QUESTIONARI!AN3201,ESITI_QUESTIONARI!AQ3201)))</f>
        <v/>
      </c>
    </row>
    <row r="3202" spans="1:8">
      <c r="A3202" t="str">
        <f>IF(ESITI_QUESTIONARI!A3202="","",TRIM(ESITI_QUESTIONARI!A3202))</f>
        <v/>
      </c>
      <c r="B3202" t="str">
        <f t="shared" si="50"/>
        <v/>
      </c>
      <c r="C3202" t="str">
        <f>IF(ESITI_QUESTIONARI!C3202="","",TRIM(ESITI_QUESTIONARI!C3202))</f>
        <v/>
      </c>
      <c r="D3202" t="str">
        <f>IFERROR(UPPER(TRIM(ESITI_QUESTIONARI!U3202)),"")</f>
        <v/>
      </c>
      <c r="E3202" t="str">
        <f>IFERROR(UPPER(TRIM(ESITI_QUESTIONARI!Y3202)),"")</f>
        <v/>
      </c>
      <c r="F3202" t="str">
        <f>IFERROR(UPPER(TRIM(ESITI_QUESTIONARI!AE3202)),"")</f>
        <v/>
      </c>
      <c r="G3202" t="str">
        <f>IFERROR(UPPER(TRIM(ESITI_QUESTIONARI!AI3202)),"")</f>
        <v/>
      </c>
      <c r="H3202" s="8" t="str">
        <f>IF(C3202="","",IF(ISERROR(AVERAGE(ESITI_QUESTIONARI!N3202:T3202,ESITI_QUESTIONARI!V3202:X3202,ESITI_QUESTIONARI!Z3202:AD3202,ESITI_QUESTIONARI!AF3202:AH3202,ESITI_QUESTIONARI!AJ3202:AL3202,ESITI_QUESTIONARI!AN3202,ESITI_QUESTIONARI!AQ3202)),"NON RISPONDE",AVERAGE(ESITI_QUESTIONARI!N3202:T3202,ESITI_QUESTIONARI!V3202:X3202,ESITI_QUESTIONARI!Z3202:AD3202,ESITI_QUESTIONARI!AF3202:AH3202,ESITI_QUESTIONARI!AJ3202:AL3202,ESITI_QUESTIONARI!AN3202,ESITI_QUESTIONARI!AQ3202)))</f>
        <v/>
      </c>
    </row>
    <row r="3203" spans="1:8">
      <c r="A3203" t="str">
        <f>IF(ESITI_QUESTIONARI!A3203="","",TRIM(ESITI_QUESTIONARI!A3203))</f>
        <v/>
      </c>
      <c r="B3203" t="str">
        <f t="shared" ref="B3203:B3266" si="51">IF(C3203="","",C3203)</f>
        <v/>
      </c>
      <c r="C3203" t="str">
        <f>IF(ESITI_QUESTIONARI!C3203="","",TRIM(ESITI_QUESTIONARI!C3203))</f>
        <v/>
      </c>
      <c r="D3203" t="str">
        <f>IFERROR(UPPER(TRIM(ESITI_QUESTIONARI!U3203)),"")</f>
        <v/>
      </c>
      <c r="E3203" t="str">
        <f>IFERROR(UPPER(TRIM(ESITI_QUESTIONARI!Y3203)),"")</f>
        <v/>
      </c>
      <c r="F3203" t="str">
        <f>IFERROR(UPPER(TRIM(ESITI_QUESTIONARI!AE3203)),"")</f>
        <v/>
      </c>
      <c r="G3203" t="str">
        <f>IFERROR(UPPER(TRIM(ESITI_QUESTIONARI!AI3203)),"")</f>
        <v/>
      </c>
      <c r="H3203" s="8" t="str">
        <f>IF(C3203="","",IF(ISERROR(AVERAGE(ESITI_QUESTIONARI!N3203:T3203,ESITI_QUESTIONARI!V3203:X3203,ESITI_QUESTIONARI!Z3203:AD3203,ESITI_QUESTIONARI!AF3203:AH3203,ESITI_QUESTIONARI!AJ3203:AL3203,ESITI_QUESTIONARI!AN3203,ESITI_QUESTIONARI!AQ3203)),"NON RISPONDE",AVERAGE(ESITI_QUESTIONARI!N3203:T3203,ESITI_QUESTIONARI!V3203:X3203,ESITI_QUESTIONARI!Z3203:AD3203,ESITI_QUESTIONARI!AF3203:AH3203,ESITI_QUESTIONARI!AJ3203:AL3203,ESITI_QUESTIONARI!AN3203,ESITI_QUESTIONARI!AQ3203)))</f>
        <v/>
      </c>
    </row>
    <row r="3204" spans="1:8">
      <c r="A3204" t="str">
        <f>IF(ESITI_QUESTIONARI!A3204="","",TRIM(ESITI_QUESTIONARI!A3204))</f>
        <v/>
      </c>
      <c r="B3204" t="str">
        <f t="shared" si="51"/>
        <v/>
      </c>
      <c r="C3204" t="str">
        <f>IF(ESITI_QUESTIONARI!C3204="","",TRIM(ESITI_QUESTIONARI!C3204))</f>
        <v/>
      </c>
      <c r="D3204" t="str">
        <f>IFERROR(UPPER(TRIM(ESITI_QUESTIONARI!U3204)),"")</f>
        <v/>
      </c>
      <c r="E3204" t="str">
        <f>IFERROR(UPPER(TRIM(ESITI_QUESTIONARI!Y3204)),"")</f>
        <v/>
      </c>
      <c r="F3204" t="str">
        <f>IFERROR(UPPER(TRIM(ESITI_QUESTIONARI!AE3204)),"")</f>
        <v/>
      </c>
      <c r="G3204" t="str">
        <f>IFERROR(UPPER(TRIM(ESITI_QUESTIONARI!AI3204)),"")</f>
        <v/>
      </c>
      <c r="H3204" s="8" t="str">
        <f>IF(C3204="","",IF(ISERROR(AVERAGE(ESITI_QUESTIONARI!N3204:T3204,ESITI_QUESTIONARI!V3204:X3204,ESITI_QUESTIONARI!Z3204:AD3204,ESITI_QUESTIONARI!AF3204:AH3204,ESITI_QUESTIONARI!AJ3204:AL3204,ESITI_QUESTIONARI!AN3204,ESITI_QUESTIONARI!AQ3204)),"NON RISPONDE",AVERAGE(ESITI_QUESTIONARI!N3204:T3204,ESITI_QUESTIONARI!V3204:X3204,ESITI_QUESTIONARI!Z3204:AD3204,ESITI_QUESTIONARI!AF3204:AH3204,ESITI_QUESTIONARI!AJ3204:AL3204,ESITI_QUESTIONARI!AN3204,ESITI_QUESTIONARI!AQ3204)))</f>
        <v/>
      </c>
    </row>
    <row r="3205" spans="1:8">
      <c r="A3205" t="str">
        <f>IF(ESITI_QUESTIONARI!A3205="","",TRIM(ESITI_QUESTIONARI!A3205))</f>
        <v/>
      </c>
      <c r="B3205" t="str">
        <f t="shared" si="51"/>
        <v/>
      </c>
      <c r="C3205" t="str">
        <f>IF(ESITI_QUESTIONARI!C3205="","",TRIM(ESITI_QUESTIONARI!C3205))</f>
        <v/>
      </c>
      <c r="D3205" t="str">
        <f>IFERROR(UPPER(TRIM(ESITI_QUESTIONARI!U3205)),"")</f>
        <v/>
      </c>
      <c r="E3205" t="str">
        <f>IFERROR(UPPER(TRIM(ESITI_QUESTIONARI!Y3205)),"")</f>
        <v/>
      </c>
      <c r="F3205" t="str">
        <f>IFERROR(UPPER(TRIM(ESITI_QUESTIONARI!AE3205)),"")</f>
        <v/>
      </c>
      <c r="G3205" t="str">
        <f>IFERROR(UPPER(TRIM(ESITI_QUESTIONARI!AI3205)),"")</f>
        <v/>
      </c>
      <c r="H3205" s="8" t="str">
        <f>IF(C3205="","",IF(ISERROR(AVERAGE(ESITI_QUESTIONARI!N3205:T3205,ESITI_QUESTIONARI!V3205:X3205,ESITI_QUESTIONARI!Z3205:AD3205,ESITI_QUESTIONARI!AF3205:AH3205,ESITI_QUESTIONARI!AJ3205:AL3205,ESITI_QUESTIONARI!AN3205,ESITI_QUESTIONARI!AQ3205)),"NON RISPONDE",AVERAGE(ESITI_QUESTIONARI!N3205:T3205,ESITI_QUESTIONARI!V3205:X3205,ESITI_QUESTIONARI!Z3205:AD3205,ESITI_QUESTIONARI!AF3205:AH3205,ESITI_QUESTIONARI!AJ3205:AL3205,ESITI_QUESTIONARI!AN3205,ESITI_QUESTIONARI!AQ3205)))</f>
        <v/>
      </c>
    </row>
    <row r="3206" spans="1:8">
      <c r="A3206" t="str">
        <f>IF(ESITI_QUESTIONARI!A3206="","",TRIM(ESITI_QUESTIONARI!A3206))</f>
        <v/>
      </c>
      <c r="B3206" t="str">
        <f t="shared" si="51"/>
        <v/>
      </c>
      <c r="C3206" t="str">
        <f>IF(ESITI_QUESTIONARI!C3206="","",TRIM(ESITI_QUESTIONARI!C3206))</f>
        <v/>
      </c>
      <c r="D3206" t="str">
        <f>IFERROR(UPPER(TRIM(ESITI_QUESTIONARI!U3206)),"")</f>
        <v/>
      </c>
      <c r="E3206" t="str">
        <f>IFERROR(UPPER(TRIM(ESITI_QUESTIONARI!Y3206)),"")</f>
        <v/>
      </c>
      <c r="F3206" t="str">
        <f>IFERROR(UPPER(TRIM(ESITI_QUESTIONARI!AE3206)),"")</f>
        <v/>
      </c>
      <c r="G3206" t="str">
        <f>IFERROR(UPPER(TRIM(ESITI_QUESTIONARI!AI3206)),"")</f>
        <v/>
      </c>
      <c r="H3206" s="8" t="str">
        <f>IF(C3206="","",IF(ISERROR(AVERAGE(ESITI_QUESTIONARI!N3206:T3206,ESITI_QUESTIONARI!V3206:X3206,ESITI_QUESTIONARI!Z3206:AD3206,ESITI_QUESTIONARI!AF3206:AH3206,ESITI_QUESTIONARI!AJ3206:AL3206,ESITI_QUESTIONARI!AN3206,ESITI_QUESTIONARI!AQ3206)),"NON RISPONDE",AVERAGE(ESITI_QUESTIONARI!N3206:T3206,ESITI_QUESTIONARI!V3206:X3206,ESITI_QUESTIONARI!Z3206:AD3206,ESITI_QUESTIONARI!AF3206:AH3206,ESITI_QUESTIONARI!AJ3206:AL3206,ESITI_QUESTIONARI!AN3206,ESITI_QUESTIONARI!AQ3206)))</f>
        <v/>
      </c>
    </row>
    <row r="3207" spans="1:8">
      <c r="A3207" t="str">
        <f>IF(ESITI_QUESTIONARI!A3207="","",TRIM(ESITI_QUESTIONARI!A3207))</f>
        <v/>
      </c>
      <c r="B3207" t="str">
        <f t="shared" si="51"/>
        <v/>
      </c>
      <c r="C3207" t="str">
        <f>IF(ESITI_QUESTIONARI!C3207="","",TRIM(ESITI_QUESTIONARI!C3207))</f>
        <v/>
      </c>
      <c r="D3207" t="str">
        <f>IFERROR(UPPER(TRIM(ESITI_QUESTIONARI!U3207)),"")</f>
        <v/>
      </c>
      <c r="E3207" t="str">
        <f>IFERROR(UPPER(TRIM(ESITI_QUESTIONARI!Y3207)),"")</f>
        <v/>
      </c>
      <c r="F3207" t="str">
        <f>IFERROR(UPPER(TRIM(ESITI_QUESTIONARI!AE3207)),"")</f>
        <v/>
      </c>
      <c r="G3207" t="str">
        <f>IFERROR(UPPER(TRIM(ESITI_QUESTIONARI!AI3207)),"")</f>
        <v/>
      </c>
      <c r="H3207" s="8" t="str">
        <f>IF(C3207="","",IF(ISERROR(AVERAGE(ESITI_QUESTIONARI!N3207:T3207,ESITI_QUESTIONARI!V3207:X3207,ESITI_QUESTIONARI!Z3207:AD3207,ESITI_QUESTIONARI!AF3207:AH3207,ESITI_QUESTIONARI!AJ3207:AL3207,ESITI_QUESTIONARI!AN3207,ESITI_QUESTIONARI!AQ3207)),"NON RISPONDE",AVERAGE(ESITI_QUESTIONARI!N3207:T3207,ESITI_QUESTIONARI!V3207:X3207,ESITI_QUESTIONARI!Z3207:AD3207,ESITI_QUESTIONARI!AF3207:AH3207,ESITI_QUESTIONARI!AJ3207:AL3207,ESITI_QUESTIONARI!AN3207,ESITI_QUESTIONARI!AQ3207)))</f>
        <v/>
      </c>
    </row>
    <row r="3208" spans="1:8">
      <c r="A3208" t="str">
        <f>IF(ESITI_QUESTIONARI!A3208="","",TRIM(ESITI_QUESTIONARI!A3208))</f>
        <v/>
      </c>
      <c r="B3208" t="str">
        <f t="shared" si="51"/>
        <v/>
      </c>
      <c r="C3208" t="str">
        <f>IF(ESITI_QUESTIONARI!C3208="","",TRIM(ESITI_QUESTIONARI!C3208))</f>
        <v/>
      </c>
      <c r="D3208" t="str">
        <f>IFERROR(UPPER(TRIM(ESITI_QUESTIONARI!U3208)),"")</f>
        <v/>
      </c>
      <c r="E3208" t="str">
        <f>IFERROR(UPPER(TRIM(ESITI_QUESTIONARI!Y3208)),"")</f>
        <v/>
      </c>
      <c r="F3208" t="str">
        <f>IFERROR(UPPER(TRIM(ESITI_QUESTIONARI!AE3208)),"")</f>
        <v/>
      </c>
      <c r="G3208" t="str">
        <f>IFERROR(UPPER(TRIM(ESITI_QUESTIONARI!AI3208)),"")</f>
        <v/>
      </c>
      <c r="H3208" s="8" t="str">
        <f>IF(C3208="","",IF(ISERROR(AVERAGE(ESITI_QUESTIONARI!N3208:T3208,ESITI_QUESTIONARI!V3208:X3208,ESITI_QUESTIONARI!Z3208:AD3208,ESITI_QUESTIONARI!AF3208:AH3208,ESITI_QUESTIONARI!AJ3208:AL3208,ESITI_QUESTIONARI!AN3208,ESITI_QUESTIONARI!AQ3208)),"NON RISPONDE",AVERAGE(ESITI_QUESTIONARI!N3208:T3208,ESITI_QUESTIONARI!V3208:X3208,ESITI_QUESTIONARI!Z3208:AD3208,ESITI_QUESTIONARI!AF3208:AH3208,ESITI_QUESTIONARI!AJ3208:AL3208,ESITI_QUESTIONARI!AN3208,ESITI_QUESTIONARI!AQ3208)))</f>
        <v/>
      </c>
    </row>
    <row r="3209" spans="1:8">
      <c r="A3209" t="str">
        <f>IF(ESITI_QUESTIONARI!A3209="","",TRIM(ESITI_QUESTIONARI!A3209))</f>
        <v/>
      </c>
      <c r="B3209" t="str">
        <f t="shared" si="51"/>
        <v/>
      </c>
      <c r="C3209" t="str">
        <f>IF(ESITI_QUESTIONARI!C3209="","",TRIM(ESITI_QUESTIONARI!C3209))</f>
        <v/>
      </c>
      <c r="D3209" t="str">
        <f>IFERROR(UPPER(TRIM(ESITI_QUESTIONARI!U3209)),"")</f>
        <v/>
      </c>
      <c r="E3209" t="str">
        <f>IFERROR(UPPER(TRIM(ESITI_QUESTIONARI!Y3209)),"")</f>
        <v/>
      </c>
      <c r="F3209" t="str">
        <f>IFERROR(UPPER(TRIM(ESITI_QUESTIONARI!AE3209)),"")</f>
        <v/>
      </c>
      <c r="G3209" t="str">
        <f>IFERROR(UPPER(TRIM(ESITI_QUESTIONARI!AI3209)),"")</f>
        <v/>
      </c>
      <c r="H3209" s="8" t="str">
        <f>IF(C3209="","",IF(ISERROR(AVERAGE(ESITI_QUESTIONARI!N3209:T3209,ESITI_QUESTIONARI!V3209:X3209,ESITI_QUESTIONARI!Z3209:AD3209,ESITI_QUESTIONARI!AF3209:AH3209,ESITI_QUESTIONARI!AJ3209:AL3209,ESITI_QUESTIONARI!AN3209,ESITI_QUESTIONARI!AQ3209)),"NON RISPONDE",AVERAGE(ESITI_QUESTIONARI!N3209:T3209,ESITI_QUESTIONARI!V3209:X3209,ESITI_QUESTIONARI!Z3209:AD3209,ESITI_QUESTIONARI!AF3209:AH3209,ESITI_QUESTIONARI!AJ3209:AL3209,ESITI_QUESTIONARI!AN3209,ESITI_QUESTIONARI!AQ3209)))</f>
        <v/>
      </c>
    </row>
    <row r="3210" spans="1:8">
      <c r="A3210" t="str">
        <f>IF(ESITI_QUESTIONARI!A3210="","",TRIM(ESITI_QUESTIONARI!A3210))</f>
        <v/>
      </c>
      <c r="B3210" t="str">
        <f t="shared" si="51"/>
        <v/>
      </c>
      <c r="C3210" t="str">
        <f>IF(ESITI_QUESTIONARI!C3210="","",TRIM(ESITI_QUESTIONARI!C3210))</f>
        <v/>
      </c>
      <c r="D3210" t="str">
        <f>IFERROR(UPPER(TRIM(ESITI_QUESTIONARI!U3210)),"")</f>
        <v/>
      </c>
      <c r="E3210" t="str">
        <f>IFERROR(UPPER(TRIM(ESITI_QUESTIONARI!Y3210)),"")</f>
        <v/>
      </c>
      <c r="F3210" t="str">
        <f>IFERROR(UPPER(TRIM(ESITI_QUESTIONARI!AE3210)),"")</f>
        <v/>
      </c>
      <c r="G3210" t="str">
        <f>IFERROR(UPPER(TRIM(ESITI_QUESTIONARI!AI3210)),"")</f>
        <v/>
      </c>
      <c r="H3210" s="8" t="str">
        <f>IF(C3210="","",IF(ISERROR(AVERAGE(ESITI_QUESTIONARI!N3210:T3210,ESITI_QUESTIONARI!V3210:X3210,ESITI_QUESTIONARI!Z3210:AD3210,ESITI_QUESTIONARI!AF3210:AH3210,ESITI_QUESTIONARI!AJ3210:AL3210,ESITI_QUESTIONARI!AN3210,ESITI_QUESTIONARI!AQ3210)),"NON RISPONDE",AVERAGE(ESITI_QUESTIONARI!N3210:T3210,ESITI_QUESTIONARI!V3210:X3210,ESITI_QUESTIONARI!Z3210:AD3210,ESITI_QUESTIONARI!AF3210:AH3210,ESITI_QUESTIONARI!AJ3210:AL3210,ESITI_QUESTIONARI!AN3210,ESITI_QUESTIONARI!AQ3210)))</f>
        <v/>
      </c>
    </row>
    <row r="3211" spans="1:8">
      <c r="A3211" t="str">
        <f>IF(ESITI_QUESTIONARI!A3211="","",TRIM(ESITI_QUESTIONARI!A3211))</f>
        <v/>
      </c>
      <c r="B3211" t="str">
        <f t="shared" si="51"/>
        <v/>
      </c>
      <c r="C3211" t="str">
        <f>IF(ESITI_QUESTIONARI!C3211="","",TRIM(ESITI_QUESTIONARI!C3211))</f>
        <v/>
      </c>
      <c r="D3211" t="str">
        <f>IFERROR(UPPER(TRIM(ESITI_QUESTIONARI!U3211)),"")</f>
        <v/>
      </c>
      <c r="E3211" t="str">
        <f>IFERROR(UPPER(TRIM(ESITI_QUESTIONARI!Y3211)),"")</f>
        <v/>
      </c>
      <c r="F3211" t="str">
        <f>IFERROR(UPPER(TRIM(ESITI_QUESTIONARI!AE3211)),"")</f>
        <v/>
      </c>
      <c r="G3211" t="str">
        <f>IFERROR(UPPER(TRIM(ESITI_QUESTIONARI!AI3211)),"")</f>
        <v/>
      </c>
      <c r="H3211" s="8" t="str">
        <f>IF(C3211="","",IF(ISERROR(AVERAGE(ESITI_QUESTIONARI!N3211:T3211,ESITI_QUESTIONARI!V3211:X3211,ESITI_QUESTIONARI!Z3211:AD3211,ESITI_QUESTIONARI!AF3211:AH3211,ESITI_QUESTIONARI!AJ3211:AL3211,ESITI_QUESTIONARI!AN3211,ESITI_QUESTIONARI!AQ3211)),"NON RISPONDE",AVERAGE(ESITI_QUESTIONARI!N3211:T3211,ESITI_QUESTIONARI!V3211:X3211,ESITI_QUESTIONARI!Z3211:AD3211,ESITI_QUESTIONARI!AF3211:AH3211,ESITI_QUESTIONARI!AJ3211:AL3211,ESITI_QUESTIONARI!AN3211,ESITI_QUESTIONARI!AQ3211)))</f>
        <v/>
      </c>
    </row>
    <row r="3212" spans="1:8">
      <c r="A3212" t="str">
        <f>IF(ESITI_QUESTIONARI!A3212="","",TRIM(ESITI_QUESTIONARI!A3212))</f>
        <v/>
      </c>
      <c r="B3212" t="str">
        <f t="shared" si="51"/>
        <v/>
      </c>
      <c r="C3212" t="str">
        <f>IF(ESITI_QUESTIONARI!C3212="","",TRIM(ESITI_QUESTIONARI!C3212))</f>
        <v/>
      </c>
      <c r="D3212" t="str">
        <f>IFERROR(UPPER(TRIM(ESITI_QUESTIONARI!U3212)),"")</f>
        <v/>
      </c>
      <c r="E3212" t="str">
        <f>IFERROR(UPPER(TRIM(ESITI_QUESTIONARI!Y3212)),"")</f>
        <v/>
      </c>
      <c r="F3212" t="str">
        <f>IFERROR(UPPER(TRIM(ESITI_QUESTIONARI!AE3212)),"")</f>
        <v/>
      </c>
      <c r="G3212" t="str">
        <f>IFERROR(UPPER(TRIM(ESITI_QUESTIONARI!AI3212)),"")</f>
        <v/>
      </c>
      <c r="H3212" s="8" t="str">
        <f>IF(C3212="","",IF(ISERROR(AVERAGE(ESITI_QUESTIONARI!N3212:T3212,ESITI_QUESTIONARI!V3212:X3212,ESITI_QUESTIONARI!Z3212:AD3212,ESITI_QUESTIONARI!AF3212:AH3212,ESITI_QUESTIONARI!AJ3212:AL3212,ESITI_QUESTIONARI!AN3212,ESITI_QUESTIONARI!AQ3212)),"NON RISPONDE",AVERAGE(ESITI_QUESTIONARI!N3212:T3212,ESITI_QUESTIONARI!V3212:X3212,ESITI_QUESTIONARI!Z3212:AD3212,ESITI_QUESTIONARI!AF3212:AH3212,ESITI_QUESTIONARI!AJ3212:AL3212,ESITI_QUESTIONARI!AN3212,ESITI_QUESTIONARI!AQ3212)))</f>
        <v/>
      </c>
    </row>
    <row r="3213" spans="1:8">
      <c r="A3213" t="str">
        <f>IF(ESITI_QUESTIONARI!A3213="","",TRIM(ESITI_QUESTIONARI!A3213))</f>
        <v/>
      </c>
      <c r="B3213" t="str">
        <f t="shared" si="51"/>
        <v/>
      </c>
      <c r="C3213" t="str">
        <f>IF(ESITI_QUESTIONARI!C3213="","",TRIM(ESITI_QUESTIONARI!C3213))</f>
        <v/>
      </c>
      <c r="D3213" t="str">
        <f>IFERROR(UPPER(TRIM(ESITI_QUESTIONARI!U3213)),"")</f>
        <v/>
      </c>
      <c r="E3213" t="str">
        <f>IFERROR(UPPER(TRIM(ESITI_QUESTIONARI!Y3213)),"")</f>
        <v/>
      </c>
      <c r="F3213" t="str">
        <f>IFERROR(UPPER(TRIM(ESITI_QUESTIONARI!AE3213)),"")</f>
        <v/>
      </c>
      <c r="G3213" t="str">
        <f>IFERROR(UPPER(TRIM(ESITI_QUESTIONARI!AI3213)),"")</f>
        <v/>
      </c>
      <c r="H3213" s="8" t="str">
        <f>IF(C3213="","",IF(ISERROR(AVERAGE(ESITI_QUESTIONARI!N3213:T3213,ESITI_QUESTIONARI!V3213:X3213,ESITI_QUESTIONARI!Z3213:AD3213,ESITI_QUESTIONARI!AF3213:AH3213,ESITI_QUESTIONARI!AJ3213:AL3213,ESITI_QUESTIONARI!AN3213,ESITI_QUESTIONARI!AQ3213)),"NON RISPONDE",AVERAGE(ESITI_QUESTIONARI!N3213:T3213,ESITI_QUESTIONARI!V3213:X3213,ESITI_QUESTIONARI!Z3213:AD3213,ESITI_QUESTIONARI!AF3213:AH3213,ESITI_QUESTIONARI!AJ3213:AL3213,ESITI_QUESTIONARI!AN3213,ESITI_QUESTIONARI!AQ3213)))</f>
        <v/>
      </c>
    </row>
    <row r="3214" spans="1:8">
      <c r="A3214" t="str">
        <f>IF(ESITI_QUESTIONARI!A3214="","",TRIM(ESITI_QUESTIONARI!A3214))</f>
        <v/>
      </c>
      <c r="B3214" t="str">
        <f t="shared" si="51"/>
        <v/>
      </c>
      <c r="C3214" t="str">
        <f>IF(ESITI_QUESTIONARI!C3214="","",TRIM(ESITI_QUESTIONARI!C3214))</f>
        <v/>
      </c>
      <c r="D3214" t="str">
        <f>IFERROR(UPPER(TRIM(ESITI_QUESTIONARI!U3214)),"")</f>
        <v/>
      </c>
      <c r="E3214" t="str">
        <f>IFERROR(UPPER(TRIM(ESITI_QUESTIONARI!Y3214)),"")</f>
        <v/>
      </c>
      <c r="F3214" t="str">
        <f>IFERROR(UPPER(TRIM(ESITI_QUESTIONARI!AE3214)),"")</f>
        <v/>
      </c>
      <c r="G3214" t="str">
        <f>IFERROR(UPPER(TRIM(ESITI_QUESTIONARI!AI3214)),"")</f>
        <v/>
      </c>
      <c r="H3214" s="8" t="str">
        <f>IF(C3214="","",IF(ISERROR(AVERAGE(ESITI_QUESTIONARI!N3214:T3214,ESITI_QUESTIONARI!V3214:X3214,ESITI_QUESTIONARI!Z3214:AD3214,ESITI_QUESTIONARI!AF3214:AH3214,ESITI_QUESTIONARI!AJ3214:AL3214,ESITI_QUESTIONARI!AN3214,ESITI_QUESTIONARI!AQ3214)),"NON RISPONDE",AVERAGE(ESITI_QUESTIONARI!N3214:T3214,ESITI_QUESTIONARI!V3214:X3214,ESITI_QUESTIONARI!Z3214:AD3214,ESITI_QUESTIONARI!AF3214:AH3214,ESITI_QUESTIONARI!AJ3214:AL3214,ESITI_QUESTIONARI!AN3214,ESITI_QUESTIONARI!AQ3214)))</f>
        <v/>
      </c>
    </row>
    <row r="3215" spans="1:8">
      <c r="A3215" t="str">
        <f>IF(ESITI_QUESTIONARI!A3215="","",TRIM(ESITI_QUESTIONARI!A3215))</f>
        <v/>
      </c>
      <c r="B3215" t="str">
        <f t="shared" si="51"/>
        <v/>
      </c>
      <c r="C3215" t="str">
        <f>IF(ESITI_QUESTIONARI!C3215="","",TRIM(ESITI_QUESTIONARI!C3215))</f>
        <v/>
      </c>
      <c r="D3215" t="str">
        <f>IFERROR(UPPER(TRIM(ESITI_QUESTIONARI!U3215)),"")</f>
        <v/>
      </c>
      <c r="E3215" t="str">
        <f>IFERROR(UPPER(TRIM(ESITI_QUESTIONARI!Y3215)),"")</f>
        <v/>
      </c>
      <c r="F3215" t="str">
        <f>IFERROR(UPPER(TRIM(ESITI_QUESTIONARI!AE3215)),"")</f>
        <v/>
      </c>
      <c r="G3215" t="str">
        <f>IFERROR(UPPER(TRIM(ESITI_QUESTIONARI!AI3215)),"")</f>
        <v/>
      </c>
      <c r="H3215" s="8" t="str">
        <f>IF(C3215="","",IF(ISERROR(AVERAGE(ESITI_QUESTIONARI!N3215:T3215,ESITI_QUESTIONARI!V3215:X3215,ESITI_QUESTIONARI!Z3215:AD3215,ESITI_QUESTIONARI!AF3215:AH3215,ESITI_QUESTIONARI!AJ3215:AL3215,ESITI_QUESTIONARI!AN3215,ESITI_QUESTIONARI!AQ3215)),"NON RISPONDE",AVERAGE(ESITI_QUESTIONARI!N3215:T3215,ESITI_QUESTIONARI!V3215:X3215,ESITI_QUESTIONARI!Z3215:AD3215,ESITI_QUESTIONARI!AF3215:AH3215,ESITI_QUESTIONARI!AJ3215:AL3215,ESITI_QUESTIONARI!AN3215,ESITI_QUESTIONARI!AQ3215)))</f>
        <v/>
      </c>
    </row>
    <row r="3216" spans="1:8">
      <c r="A3216" t="str">
        <f>IF(ESITI_QUESTIONARI!A3216="","",TRIM(ESITI_QUESTIONARI!A3216))</f>
        <v/>
      </c>
      <c r="B3216" t="str">
        <f t="shared" si="51"/>
        <v/>
      </c>
      <c r="C3216" t="str">
        <f>IF(ESITI_QUESTIONARI!C3216="","",TRIM(ESITI_QUESTIONARI!C3216))</f>
        <v/>
      </c>
      <c r="D3216" t="str">
        <f>IFERROR(UPPER(TRIM(ESITI_QUESTIONARI!U3216)),"")</f>
        <v/>
      </c>
      <c r="E3216" t="str">
        <f>IFERROR(UPPER(TRIM(ESITI_QUESTIONARI!Y3216)),"")</f>
        <v/>
      </c>
      <c r="F3216" t="str">
        <f>IFERROR(UPPER(TRIM(ESITI_QUESTIONARI!AE3216)),"")</f>
        <v/>
      </c>
      <c r="G3216" t="str">
        <f>IFERROR(UPPER(TRIM(ESITI_QUESTIONARI!AI3216)),"")</f>
        <v/>
      </c>
      <c r="H3216" s="8" t="str">
        <f>IF(C3216="","",IF(ISERROR(AVERAGE(ESITI_QUESTIONARI!N3216:T3216,ESITI_QUESTIONARI!V3216:X3216,ESITI_QUESTIONARI!Z3216:AD3216,ESITI_QUESTIONARI!AF3216:AH3216,ESITI_QUESTIONARI!AJ3216:AL3216,ESITI_QUESTIONARI!AN3216,ESITI_QUESTIONARI!AQ3216)),"NON RISPONDE",AVERAGE(ESITI_QUESTIONARI!N3216:T3216,ESITI_QUESTIONARI!V3216:X3216,ESITI_QUESTIONARI!Z3216:AD3216,ESITI_QUESTIONARI!AF3216:AH3216,ESITI_QUESTIONARI!AJ3216:AL3216,ESITI_QUESTIONARI!AN3216,ESITI_QUESTIONARI!AQ3216)))</f>
        <v/>
      </c>
    </row>
    <row r="3217" spans="1:8">
      <c r="A3217" t="str">
        <f>IF(ESITI_QUESTIONARI!A3217="","",TRIM(ESITI_QUESTIONARI!A3217))</f>
        <v/>
      </c>
      <c r="B3217" t="str">
        <f t="shared" si="51"/>
        <v/>
      </c>
      <c r="C3217" t="str">
        <f>IF(ESITI_QUESTIONARI!C3217="","",TRIM(ESITI_QUESTIONARI!C3217))</f>
        <v/>
      </c>
      <c r="D3217" t="str">
        <f>IFERROR(UPPER(TRIM(ESITI_QUESTIONARI!U3217)),"")</f>
        <v/>
      </c>
      <c r="E3217" t="str">
        <f>IFERROR(UPPER(TRIM(ESITI_QUESTIONARI!Y3217)),"")</f>
        <v/>
      </c>
      <c r="F3217" t="str">
        <f>IFERROR(UPPER(TRIM(ESITI_QUESTIONARI!AE3217)),"")</f>
        <v/>
      </c>
      <c r="G3217" t="str">
        <f>IFERROR(UPPER(TRIM(ESITI_QUESTIONARI!AI3217)),"")</f>
        <v/>
      </c>
      <c r="H3217" s="8" t="str">
        <f>IF(C3217="","",IF(ISERROR(AVERAGE(ESITI_QUESTIONARI!N3217:T3217,ESITI_QUESTIONARI!V3217:X3217,ESITI_QUESTIONARI!Z3217:AD3217,ESITI_QUESTIONARI!AF3217:AH3217,ESITI_QUESTIONARI!AJ3217:AL3217,ESITI_QUESTIONARI!AN3217,ESITI_QUESTIONARI!AQ3217)),"NON RISPONDE",AVERAGE(ESITI_QUESTIONARI!N3217:T3217,ESITI_QUESTIONARI!V3217:X3217,ESITI_QUESTIONARI!Z3217:AD3217,ESITI_QUESTIONARI!AF3217:AH3217,ESITI_QUESTIONARI!AJ3217:AL3217,ESITI_QUESTIONARI!AN3217,ESITI_QUESTIONARI!AQ3217)))</f>
        <v/>
      </c>
    </row>
    <row r="3218" spans="1:8">
      <c r="A3218" t="str">
        <f>IF(ESITI_QUESTIONARI!A3218="","",TRIM(ESITI_QUESTIONARI!A3218))</f>
        <v/>
      </c>
      <c r="B3218" t="str">
        <f t="shared" si="51"/>
        <v/>
      </c>
      <c r="C3218" t="str">
        <f>IF(ESITI_QUESTIONARI!C3218="","",TRIM(ESITI_QUESTIONARI!C3218))</f>
        <v/>
      </c>
      <c r="D3218" t="str">
        <f>IFERROR(UPPER(TRIM(ESITI_QUESTIONARI!U3218)),"")</f>
        <v/>
      </c>
      <c r="E3218" t="str">
        <f>IFERROR(UPPER(TRIM(ESITI_QUESTIONARI!Y3218)),"")</f>
        <v/>
      </c>
      <c r="F3218" t="str">
        <f>IFERROR(UPPER(TRIM(ESITI_QUESTIONARI!AE3218)),"")</f>
        <v/>
      </c>
      <c r="G3218" t="str">
        <f>IFERROR(UPPER(TRIM(ESITI_QUESTIONARI!AI3218)),"")</f>
        <v/>
      </c>
      <c r="H3218" s="8" t="str">
        <f>IF(C3218="","",IF(ISERROR(AVERAGE(ESITI_QUESTIONARI!N3218:T3218,ESITI_QUESTIONARI!V3218:X3218,ESITI_QUESTIONARI!Z3218:AD3218,ESITI_QUESTIONARI!AF3218:AH3218,ESITI_QUESTIONARI!AJ3218:AL3218,ESITI_QUESTIONARI!AN3218,ESITI_QUESTIONARI!AQ3218)),"NON RISPONDE",AVERAGE(ESITI_QUESTIONARI!N3218:T3218,ESITI_QUESTIONARI!V3218:X3218,ESITI_QUESTIONARI!Z3218:AD3218,ESITI_QUESTIONARI!AF3218:AH3218,ESITI_QUESTIONARI!AJ3218:AL3218,ESITI_QUESTIONARI!AN3218,ESITI_QUESTIONARI!AQ3218)))</f>
        <v/>
      </c>
    </row>
    <row r="3219" spans="1:8">
      <c r="A3219" t="str">
        <f>IF(ESITI_QUESTIONARI!A3219="","",TRIM(ESITI_QUESTIONARI!A3219))</f>
        <v/>
      </c>
      <c r="B3219" t="str">
        <f t="shared" si="51"/>
        <v/>
      </c>
      <c r="C3219" t="str">
        <f>IF(ESITI_QUESTIONARI!C3219="","",TRIM(ESITI_QUESTIONARI!C3219))</f>
        <v/>
      </c>
      <c r="D3219" t="str">
        <f>IFERROR(UPPER(TRIM(ESITI_QUESTIONARI!U3219)),"")</f>
        <v/>
      </c>
      <c r="E3219" t="str">
        <f>IFERROR(UPPER(TRIM(ESITI_QUESTIONARI!Y3219)),"")</f>
        <v/>
      </c>
      <c r="F3219" t="str">
        <f>IFERROR(UPPER(TRIM(ESITI_QUESTIONARI!AE3219)),"")</f>
        <v/>
      </c>
      <c r="G3219" t="str">
        <f>IFERROR(UPPER(TRIM(ESITI_QUESTIONARI!AI3219)),"")</f>
        <v/>
      </c>
      <c r="H3219" s="8" t="str">
        <f>IF(C3219="","",IF(ISERROR(AVERAGE(ESITI_QUESTIONARI!N3219:T3219,ESITI_QUESTIONARI!V3219:X3219,ESITI_QUESTIONARI!Z3219:AD3219,ESITI_QUESTIONARI!AF3219:AH3219,ESITI_QUESTIONARI!AJ3219:AL3219,ESITI_QUESTIONARI!AN3219,ESITI_QUESTIONARI!AQ3219)),"NON RISPONDE",AVERAGE(ESITI_QUESTIONARI!N3219:T3219,ESITI_QUESTIONARI!V3219:X3219,ESITI_QUESTIONARI!Z3219:AD3219,ESITI_QUESTIONARI!AF3219:AH3219,ESITI_QUESTIONARI!AJ3219:AL3219,ESITI_QUESTIONARI!AN3219,ESITI_QUESTIONARI!AQ3219)))</f>
        <v/>
      </c>
    </row>
    <row r="3220" spans="1:8">
      <c r="A3220" t="str">
        <f>IF(ESITI_QUESTIONARI!A3220="","",TRIM(ESITI_QUESTIONARI!A3220))</f>
        <v/>
      </c>
      <c r="B3220" t="str">
        <f t="shared" si="51"/>
        <v/>
      </c>
      <c r="C3220" t="str">
        <f>IF(ESITI_QUESTIONARI!C3220="","",TRIM(ESITI_QUESTIONARI!C3220))</f>
        <v/>
      </c>
      <c r="D3220" t="str">
        <f>IFERROR(UPPER(TRIM(ESITI_QUESTIONARI!U3220)),"")</f>
        <v/>
      </c>
      <c r="E3220" t="str">
        <f>IFERROR(UPPER(TRIM(ESITI_QUESTIONARI!Y3220)),"")</f>
        <v/>
      </c>
      <c r="F3220" t="str">
        <f>IFERROR(UPPER(TRIM(ESITI_QUESTIONARI!AE3220)),"")</f>
        <v/>
      </c>
      <c r="G3220" t="str">
        <f>IFERROR(UPPER(TRIM(ESITI_QUESTIONARI!AI3220)),"")</f>
        <v/>
      </c>
      <c r="H3220" s="8" t="str">
        <f>IF(C3220="","",IF(ISERROR(AVERAGE(ESITI_QUESTIONARI!N3220:T3220,ESITI_QUESTIONARI!V3220:X3220,ESITI_QUESTIONARI!Z3220:AD3220,ESITI_QUESTIONARI!AF3220:AH3220,ESITI_QUESTIONARI!AJ3220:AL3220,ESITI_QUESTIONARI!AN3220,ESITI_QUESTIONARI!AQ3220)),"NON RISPONDE",AVERAGE(ESITI_QUESTIONARI!N3220:T3220,ESITI_QUESTIONARI!V3220:X3220,ESITI_QUESTIONARI!Z3220:AD3220,ESITI_QUESTIONARI!AF3220:AH3220,ESITI_QUESTIONARI!AJ3220:AL3220,ESITI_QUESTIONARI!AN3220,ESITI_QUESTIONARI!AQ3220)))</f>
        <v/>
      </c>
    </row>
    <row r="3221" spans="1:8">
      <c r="A3221" t="str">
        <f>IF(ESITI_QUESTIONARI!A3221="","",TRIM(ESITI_QUESTIONARI!A3221))</f>
        <v/>
      </c>
      <c r="B3221" t="str">
        <f t="shared" si="51"/>
        <v/>
      </c>
      <c r="C3221" t="str">
        <f>IF(ESITI_QUESTIONARI!C3221="","",TRIM(ESITI_QUESTIONARI!C3221))</f>
        <v/>
      </c>
      <c r="D3221" t="str">
        <f>IFERROR(UPPER(TRIM(ESITI_QUESTIONARI!U3221)),"")</f>
        <v/>
      </c>
      <c r="E3221" t="str">
        <f>IFERROR(UPPER(TRIM(ESITI_QUESTIONARI!Y3221)),"")</f>
        <v/>
      </c>
      <c r="F3221" t="str">
        <f>IFERROR(UPPER(TRIM(ESITI_QUESTIONARI!AE3221)),"")</f>
        <v/>
      </c>
      <c r="G3221" t="str">
        <f>IFERROR(UPPER(TRIM(ESITI_QUESTIONARI!AI3221)),"")</f>
        <v/>
      </c>
      <c r="H3221" s="8" t="str">
        <f>IF(C3221="","",IF(ISERROR(AVERAGE(ESITI_QUESTIONARI!N3221:T3221,ESITI_QUESTIONARI!V3221:X3221,ESITI_QUESTIONARI!Z3221:AD3221,ESITI_QUESTIONARI!AF3221:AH3221,ESITI_QUESTIONARI!AJ3221:AL3221,ESITI_QUESTIONARI!AN3221,ESITI_QUESTIONARI!AQ3221)),"NON RISPONDE",AVERAGE(ESITI_QUESTIONARI!N3221:T3221,ESITI_QUESTIONARI!V3221:X3221,ESITI_QUESTIONARI!Z3221:AD3221,ESITI_QUESTIONARI!AF3221:AH3221,ESITI_QUESTIONARI!AJ3221:AL3221,ESITI_QUESTIONARI!AN3221,ESITI_QUESTIONARI!AQ3221)))</f>
        <v/>
      </c>
    </row>
    <row r="3222" spans="1:8">
      <c r="A3222" t="str">
        <f>IF(ESITI_QUESTIONARI!A3222="","",TRIM(ESITI_QUESTIONARI!A3222))</f>
        <v/>
      </c>
      <c r="B3222" t="str">
        <f t="shared" si="51"/>
        <v/>
      </c>
      <c r="C3222" t="str">
        <f>IF(ESITI_QUESTIONARI!C3222="","",TRIM(ESITI_QUESTIONARI!C3222))</f>
        <v/>
      </c>
      <c r="D3222" t="str">
        <f>IFERROR(UPPER(TRIM(ESITI_QUESTIONARI!U3222)),"")</f>
        <v/>
      </c>
      <c r="E3222" t="str">
        <f>IFERROR(UPPER(TRIM(ESITI_QUESTIONARI!Y3222)),"")</f>
        <v/>
      </c>
      <c r="F3222" t="str">
        <f>IFERROR(UPPER(TRIM(ESITI_QUESTIONARI!AE3222)),"")</f>
        <v/>
      </c>
      <c r="G3222" t="str">
        <f>IFERROR(UPPER(TRIM(ESITI_QUESTIONARI!AI3222)),"")</f>
        <v/>
      </c>
      <c r="H3222" s="8" t="str">
        <f>IF(C3222="","",IF(ISERROR(AVERAGE(ESITI_QUESTIONARI!N3222:T3222,ESITI_QUESTIONARI!V3222:X3222,ESITI_QUESTIONARI!Z3222:AD3222,ESITI_QUESTIONARI!AF3222:AH3222,ESITI_QUESTIONARI!AJ3222:AL3222,ESITI_QUESTIONARI!AN3222,ESITI_QUESTIONARI!AQ3222)),"NON RISPONDE",AVERAGE(ESITI_QUESTIONARI!N3222:T3222,ESITI_QUESTIONARI!V3222:X3222,ESITI_QUESTIONARI!Z3222:AD3222,ESITI_QUESTIONARI!AF3222:AH3222,ESITI_QUESTIONARI!AJ3222:AL3222,ESITI_QUESTIONARI!AN3222,ESITI_QUESTIONARI!AQ3222)))</f>
        <v/>
      </c>
    </row>
    <row r="3223" spans="1:8">
      <c r="A3223" t="str">
        <f>IF(ESITI_QUESTIONARI!A3223="","",TRIM(ESITI_QUESTIONARI!A3223))</f>
        <v/>
      </c>
      <c r="B3223" t="str">
        <f t="shared" si="51"/>
        <v/>
      </c>
      <c r="C3223" t="str">
        <f>IF(ESITI_QUESTIONARI!C3223="","",TRIM(ESITI_QUESTIONARI!C3223))</f>
        <v/>
      </c>
      <c r="D3223" t="str">
        <f>IFERROR(UPPER(TRIM(ESITI_QUESTIONARI!U3223)),"")</f>
        <v/>
      </c>
      <c r="E3223" t="str">
        <f>IFERROR(UPPER(TRIM(ESITI_QUESTIONARI!Y3223)),"")</f>
        <v/>
      </c>
      <c r="F3223" t="str">
        <f>IFERROR(UPPER(TRIM(ESITI_QUESTIONARI!AE3223)),"")</f>
        <v/>
      </c>
      <c r="G3223" t="str">
        <f>IFERROR(UPPER(TRIM(ESITI_QUESTIONARI!AI3223)),"")</f>
        <v/>
      </c>
      <c r="H3223" s="8" t="str">
        <f>IF(C3223="","",IF(ISERROR(AVERAGE(ESITI_QUESTIONARI!N3223:T3223,ESITI_QUESTIONARI!V3223:X3223,ESITI_QUESTIONARI!Z3223:AD3223,ESITI_QUESTIONARI!AF3223:AH3223,ESITI_QUESTIONARI!AJ3223:AL3223,ESITI_QUESTIONARI!AN3223,ESITI_QUESTIONARI!AQ3223)),"NON RISPONDE",AVERAGE(ESITI_QUESTIONARI!N3223:T3223,ESITI_QUESTIONARI!V3223:X3223,ESITI_QUESTIONARI!Z3223:AD3223,ESITI_QUESTIONARI!AF3223:AH3223,ESITI_QUESTIONARI!AJ3223:AL3223,ESITI_QUESTIONARI!AN3223,ESITI_QUESTIONARI!AQ3223)))</f>
        <v/>
      </c>
    </row>
    <row r="3224" spans="1:8">
      <c r="A3224" t="str">
        <f>IF(ESITI_QUESTIONARI!A3224="","",TRIM(ESITI_QUESTIONARI!A3224))</f>
        <v/>
      </c>
      <c r="B3224" t="str">
        <f t="shared" si="51"/>
        <v/>
      </c>
      <c r="C3224" t="str">
        <f>IF(ESITI_QUESTIONARI!C3224="","",TRIM(ESITI_QUESTIONARI!C3224))</f>
        <v/>
      </c>
      <c r="D3224" t="str">
        <f>IFERROR(UPPER(TRIM(ESITI_QUESTIONARI!U3224)),"")</f>
        <v/>
      </c>
      <c r="E3224" t="str">
        <f>IFERROR(UPPER(TRIM(ESITI_QUESTIONARI!Y3224)),"")</f>
        <v/>
      </c>
      <c r="F3224" t="str">
        <f>IFERROR(UPPER(TRIM(ESITI_QUESTIONARI!AE3224)),"")</f>
        <v/>
      </c>
      <c r="G3224" t="str">
        <f>IFERROR(UPPER(TRIM(ESITI_QUESTIONARI!AI3224)),"")</f>
        <v/>
      </c>
      <c r="H3224" s="8" t="str">
        <f>IF(C3224="","",IF(ISERROR(AVERAGE(ESITI_QUESTIONARI!N3224:T3224,ESITI_QUESTIONARI!V3224:X3224,ESITI_QUESTIONARI!Z3224:AD3224,ESITI_QUESTIONARI!AF3224:AH3224,ESITI_QUESTIONARI!AJ3224:AL3224,ESITI_QUESTIONARI!AN3224,ESITI_QUESTIONARI!AQ3224)),"NON RISPONDE",AVERAGE(ESITI_QUESTIONARI!N3224:T3224,ESITI_QUESTIONARI!V3224:X3224,ESITI_QUESTIONARI!Z3224:AD3224,ESITI_QUESTIONARI!AF3224:AH3224,ESITI_QUESTIONARI!AJ3224:AL3224,ESITI_QUESTIONARI!AN3224,ESITI_QUESTIONARI!AQ3224)))</f>
        <v/>
      </c>
    </row>
    <row r="3225" spans="1:8">
      <c r="A3225" t="str">
        <f>IF(ESITI_QUESTIONARI!A3225="","",TRIM(ESITI_QUESTIONARI!A3225))</f>
        <v/>
      </c>
      <c r="B3225" t="str">
        <f t="shared" si="51"/>
        <v/>
      </c>
      <c r="C3225" t="str">
        <f>IF(ESITI_QUESTIONARI!C3225="","",TRIM(ESITI_QUESTIONARI!C3225))</f>
        <v/>
      </c>
      <c r="D3225" t="str">
        <f>IFERROR(UPPER(TRIM(ESITI_QUESTIONARI!U3225)),"")</f>
        <v/>
      </c>
      <c r="E3225" t="str">
        <f>IFERROR(UPPER(TRIM(ESITI_QUESTIONARI!Y3225)),"")</f>
        <v/>
      </c>
      <c r="F3225" t="str">
        <f>IFERROR(UPPER(TRIM(ESITI_QUESTIONARI!AE3225)),"")</f>
        <v/>
      </c>
      <c r="G3225" t="str">
        <f>IFERROR(UPPER(TRIM(ESITI_QUESTIONARI!AI3225)),"")</f>
        <v/>
      </c>
      <c r="H3225" s="8" t="str">
        <f>IF(C3225="","",IF(ISERROR(AVERAGE(ESITI_QUESTIONARI!N3225:T3225,ESITI_QUESTIONARI!V3225:X3225,ESITI_QUESTIONARI!Z3225:AD3225,ESITI_QUESTIONARI!AF3225:AH3225,ESITI_QUESTIONARI!AJ3225:AL3225,ESITI_QUESTIONARI!AN3225,ESITI_QUESTIONARI!AQ3225)),"NON RISPONDE",AVERAGE(ESITI_QUESTIONARI!N3225:T3225,ESITI_QUESTIONARI!V3225:X3225,ESITI_QUESTIONARI!Z3225:AD3225,ESITI_QUESTIONARI!AF3225:AH3225,ESITI_QUESTIONARI!AJ3225:AL3225,ESITI_QUESTIONARI!AN3225,ESITI_QUESTIONARI!AQ3225)))</f>
        <v/>
      </c>
    </row>
    <row r="3226" spans="1:8">
      <c r="A3226" t="str">
        <f>IF(ESITI_QUESTIONARI!A3226="","",TRIM(ESITI_QUESTIONARI!A3226))</f>
        <v/>
      </c>
      <c r="B3226" t="str">
        <f t="shared" si="51"/>
        <v/>
      </c>
      <c r="C3226" t="str">
        <f>IF(ESITI_QUESTIONARI!C3226="","",TRIM(ESITI_QUESTIONARI!C3226))</f>
        <v/>
      </c>
      <c r="D3226" t="str">
        <f>IFERROR(UPPER(TRIM(ESITI_QUESTIONARI!U3226)),"")</f>
        <v/>
      </c>
      <c r="E3226" t="str">
        <f>IFERROR(UPPER(TRIM(ESITI_QUESTIONARI!Y3226)),"")</f>
        <v/>
      </c>
      <c r="F3226" t="str">
        <f>IFERROR(UPPER(TRIM(ESITI_QUESTIONARI!AE3226)),"")</f>
        <v/>
      </c>
      <c r="G3226" t="str">
        <f>IFERROR(UPPER(TRIM(ESITI_QUESTIONARI!AI3226)),"")</f>
        <v/>
      </c>
      <c r="H3226" s="8" t="str">
        <f>IF(C3226="","",IF(ISERROR(AVERAGE(ESITI_QUESTIONARI!N3226:T3226,ESITI_QUESTIONARI!V3226:X3226,ESITI_QUESTIONARI!Z3226:AD3226,ESITI_QUESTIONARI!AF3226:AH3226,ESITI_QUESTIONARI!AJ3226:AL3226,ESITI_QUESTIONARI!AN3226,ESITI_QUESTIONARI!AQ3226)),"NON RISPONDE",AVERAGE(ESITI_QUESTIONARI!N3226:T3226,ESITI_QUESTIONARI!V3226:X3226,ESITI_QUESTIONARI!Z3226:AD3226,ESITI_QUESTIONARI!AF3226:AH3226,ESITI_QUESTIONARI!AJ3226:AL3226,ESITI_QUESTIONARI!AN3226,ESITI_QUESTIONARI!AQ3226)))</f>
        <v/>
      </c>
    </row>
    <row r="3227" spans="1:8">
      <c r="A3227" t="str">
        <f>IF(ESITI_QUESTIONARI!A3227="","",TRIM(ESITI_QUESTIONARI!A3227))</f>
        <v/>
      </c>
      <c r="B3227" t="str">
        <f t="shared" si="51"/>
        <v/>
      </c>
      <c r="C3227" t="str">
        <f>IF(ESITI_QUESTIONARI!C3227="","",TRIM(ESITI_QUESTIONARI!C3227))</f>
        <v/>
      </c>
      <c r="D3227" t="str">
        <f>IFERROR(UPPER(TRIM(ESITI_QUESTIONARI!U3227)),"")</f>
        <v/>
      </c>
      <c r="E3227" t="str">
        <f>IFERROR(UPPER(TRIM(ESITI_QUESTIONARI!Y3227)),"")</f>
        <v/>
      </c>
      <c r="F3227" t="str">
        <f>IFERROR(UPPER(TRIM(ESITI_QUESTIONARI!AE3227)),"")</f>
        <v/>
      </c>
      <c r="G3227" t="str">
        <f>IFERROR(UPPER(TRIM(ESITI_QUESTIONARI!AI3227)),"")</f>
        <v/>
      </c>
      <c r="H3227" s="8" t="str">
        <f>IF(C3227="","",IF(ISERROR(AVERAGE(ESITI_QUESTIONARI!N3227:T3227,ESITI_QUESTIONARI!V3227:X3227,ESITI_QUESTIONARI!Z3227:AD3227,ESITI_QUESTIONARI!AF3227:AH3227,ESITI_QUESTIONARI!AJ3227:AL3227,ESITI_QUESTIONARI!AN3227,ESITI_QUESTIONARI!AQ3227)),"NON RISPONDE",AVERAGE(ESITI_QUESTIONARI!N3227:T3227,ESITI_QUESTIONARI!V3227:X3227,ESITI_QUESTIONARI!Z3227:AD3227,ESITI_QUESTIONARI!AF3227:AH3227,ESITI_QUESTIONARI!AJ3227:AL3227,ESITI_QUESTIONARI!AN3227,ESITI_QUESTIONARI!AQ3227)))</f>
        <v/>
      </c>
    </row>
    <row r="3228" spans="1:8">
      <c r="A3228" t="str">
        <f>IF(ESITI_QUESTIONARI!A3228="","",TRIM(ESITI_QUESTIONARI!A3228))</f>
        <v/>
      </c>
      <c r="B3228" t="str">
        <f t="shared" si="51"/>
        <v/>
      </c>
      <c r="C3228" t="str">
        <f>IF(ESITI_QUESTIONARI!C3228="","",TRIM(ESITI_QUESTIONARI!C3228))</f>
        <v/>
      </c>
      <c r="D3228" t="str">
        <f>IFERROR(UPPER(TRIM(ESITI_QUESTIONARI!U3228)),"")</f>
        <v/>
      </c>
      <c r="E3228" t="str">
        <f>IFERROR(UPPER(TRIM(ESITI_QUESTIONARI!Y3228)),"")</f>
        <v/>
      </c>
      <c r="F3228" t="str">
        <f>IFERROR(UPPER(TRIM(ESITI_QUESTIONARI!AE3228)),"")</f>
        <v/>
      </c>
      <c r="G3228" t="str">
        <f>IFERROR(UPPER(TRIM(ESITI_QUESTIONARI!AI3228)),"")</f>
        <v/>
      </c>
      <c r="H3228" s="8" t="str">
        <f>IF(C3228="","",IF(ISERROR(AVERAGE(ESITI_QUESTIONARI!N3228:T3228,ESITI_QUESTIONARI!V3228:X3228,ESITI_QUESTIONARI!Z3228:AD3228,ESITI_QUESTIONARI!AF3228:AH3228,ESITI_QUESTIONARI!AJ3228:AL3228,ESITI_QUESTIONARI!AN3228,ESITI_QUESTIONARI!AQ3228)),"NON RISPONDE",AVERAGE(ESITI_QUESTIONARI!N3228:T3228,ESITI_QUESTIONARI!V3228:X3228,ESITI_QUESTIONARI!Z3228:AD3228,ESITI_QUESTIONARI!AF3228:AH3228,ESITI_QUESTIONARI!AJ3228:AL3228,ESITI_QUESTIONARI!AN3228,ESITI_QUESTIONARI!AQ3228)))</f>
        <v/>
      </c>
    </row>
    <row r="3229" spans="1:8">
      <c r="A3229" t="str">
        <f>IF(ESITI_QUESTIONARI!A3229="","",TRIM(ESITI_QUESTIONARI!A3229))</f>
        <v/>
      </c>
      <c r="B3229" t="str">
        <f t="shared" si="51"/>
        <v/>
      </c>
      <c r="C3229" t="str">
        <f>IF(ESITI_QUESTIONARI!C3229="","",TRIM(ESITI_QUESTIONARI!C3229))</f>
        <v/>
      </c>
      <c r="D3229" t="str">
        <f>IFERROR(UPPER(TRIM(ESITI_QUESTIONARI!U3229)),"")</f>
        <v/>
      </c>
      <c r="E3229" t="str">
        <f>IFERROR(UPPER(TRIM(ESITI_QUESTIONARI!Y3229)),"")</f>
        <v/>
      </c>
      <c r="F3229" t="str">
        <f>IFERROR(UPPER(TRIM(ESITI_QUESTIONARI!AE3229)),"")</f>
        <v/>
      </c>
      <c r="G3229" t="str">
        <f>IFERROR(UPPER(TRIM(ESITI_QUESTIONARI!AI3229)),"")</f>
        <v/>
      </c>
      <c r="H3229" s="8" t="str">
        <f>IF(C3229="","",IF(ISERROR(AVERAGE(ESITI_QUESTIONARI!N3229:T3229,ESITI_QUESTIONARI!V3229:X3229,ESITI_QUESTIONARI!Z3229:AD3229,ESITI_QUESTIONARI!AF3229:AH3229,ESITI_QUESTIONARI!AJ3229:AL3229,ESITI_QUESTIONARI!AN3229,ESITI_QUESTIONARI!AQ3229)),"NON RISPONDE",AVERAGE(ESITI_QUESTIONARI!N3229:T3229,ESITI_QUESTIONARI!V3229:X3229,ESITI_QUESTIONARI!Z3229:AD3229,ESITI_QUESTIONARI!AF3229:AH3229,ESITI_QUESTIONARI!AJ3229:AL3229,ESITI_QUESTIONARI!AN3229,ESITI_QUESTIONARI!AQ3229)))</f>
        <v/>
      </c>
    </row>
    <row r="3230" spans="1:8">
      <c r="A3230" t="str">
        <f>IF(ESITI_QUESTIONARI!A3230="","",TRIM(ESITI_QUESTIONARI!A3230))</f>
        <v/>
      </c>
      <c r="B3230" t="str">
        <f t="shared" si="51"/>
        <v/>
      </c>
      <c r="C3230" t="str">
        <f>IF(ESITI_QUESTIONARI!C3230="","",TRIM(ESITI_QUESTIONARI!C3230))</f>
        <v/>
      </c>
      <c r="D3230" t="str">
        <f>IFERROR(UPPER(TRIM(ESITI_QUESTIONARI!U3230)),"")</f>
        <v/>
      </c>
      <c r="E3230" t="str">
        <f>IFERROR(UPPER(TRIM(ESITI_QUESTIONARI!Y3230)),"")</f>
        <v/>
      </c>
      <c r="F3230" t="str">
        <f>IFERROR(UPPER(TRIM(ESITI_QUESTIONARI!AE3230)),"")</f>
        <v/>
      </c>
      <c r="G3230" t="str">
        <f>IFERROR(UPPER(TRIM(ESITI_QUESTIONARI!AI3230)),"")</f>
        <v/>
      </c>
      <c r="H3230" s="8" t="str">
        <f>IF(C3230="","",IF(ISERROR(AVERAGE(ESITI_QUESTIONARI!N3230:T3230,ESITI_QUESTIONARI!V3230:X3230,ESITI_QUESTIONARI!Z3230:AD3230,ESITI_QUESTIONARI!AF3230:AH3230,ESITI_QUESTIONARI!AJ3230:AL3230,ESITI_QUESTIONARI!AN3230,ESITI_QUESTIONARI!AQ3230)),"NON RISPONDE",AVERAGE(ESITI_QUESTIONARI!N3230:T3230,ESITI_QUESTIONARI!V3230:X3230,ESITI_QUESTIONARI!Z3230:AD3230,ESITI_QUESTIONARI!AF3230:AH3230,ESITI_QUESTIONARI!AJ3230:AL3230,ESITI_QUESTIONARI!AN3230,ESITI_QUESTIONARI!AQ3230)))</f>
        <v/>
      </c>
    </row>
    <row r="3231" spans="1:8">
      <c r="A3231" t="str">
        <f>IF(ESITI_QUESTIONARI!A3231="","",TRIM(ESITI_QUESTIONARI!A3231))</f>
        <v/>
      </c>
      <c r="B3231" t="str">
        <f t="shared" si="51"/>
        <v/>
      </c>
      <c r="C3231" t="str">
        <f>IF(ESITI_QUESTIONARI!C3231="","",TRIM(ESITI_QUESTIONARI!C3231))</f>
        <v/>
      </c>
      <c r="D3231" t="str">
        <f>IFERROR(UPPER(TRIM(ESITI_QUESTIONARI!U3231)),"")</f>
        <v/>
      </c>
      <c r="E3231" t="str">
        <f>IFERROR(UPPER(TRIM(ESITI_QUESTIONARI!Y3231)),"")</f>
        <v/>
      </c>
      <c r="F3231" t="str">
        <f>IFERROR(UPPER(TRIM(ESITI_QUESTIONARI!AE3231)),"")</f>
        <v/>
      </c>
      <c r="G3231" t="str">
        <f>IFERROR(UPPER(TRIM(ESITI_QUESTIONARI!AI3231)),"")</f>
        <v/>
      </c>
      <c r="H3231" s="8" t="str">
        <f>IF(C3231="","",IF(ISERROR(AVERAGE(ESITI_QUESTIONARI!N3231:T3231,ESITI_QUESTIONARI!V3231:X3231,ESITI_QUESTIONARI!Z3231:AD3231,ESITI_QUESTIONARI!AF3231:AH3231,ESITI_QUESTIONARI!AJ3231:AL3231,ESITI_QUESTIONARI!AN3231,ESITI_QUESTIONARI!AQ3231)),"NON RISPONDE",AVERAGE(ESITI_QUESTIONARI!N3231:T3231,ESITI_QUESTIONARI!V3231:X3231,ESITI_QUESTIONARI!Z3231:AD3231,ESITI_QUESTIONARI!AF3231:AH3231,ESITI_QUESTIONARI!AJ3231:AL3231,ESITI_QUESTIONARI!AN3231,ESITI_QUESTIONARI!AQ3231)))</f>
        <v/>
      </c>
    </row>
    <row r="3232" spans="1:8">
      <c r="A3232" t="str">
        <f>IF(ESITI_QUESTIONARI!A3232="","",TRIM(ESITI_QUESTIONARI!A3232))</f>
        <v/>
      </c>
      <c r="B3232" t="str">
        <f t="shared" si="51"/>
        <v/>
      </c>
      <c r="C3232" t="str">
        <f>IF(ESITI_QUESTIONARI!C3232="","",TRIM(ESITI_QUESTIONARI!C3232))</f>
        <v/>
      </c>
      <c r="D3232" t="str">
        <f>IFERROR(UPPER(TRIM(ESITI_QUESTIONARI!U3232)),"")</f>
        <v/>
      </c>
      <c r="E3232" t="str">
        <f>IFERROR(UPPER(TRIM(ESITI_QUESTIONARI!Y3232)),"")</f>
        <v/>
      </c>
      <c r="F3232" t="str">
        <f>IFERROR(UPPER(TRIM(ESITI_QUESTIONARI!AE3232)),"")</f>
        <v/>
      </c>
      <c r="G3232" t="str">
        <f>IFERROR(UPPER(TRIM(ESITI_QUESTIONARI!AI3232)),"")</f>
        <v/>
      </c>
      <c r="H3232" s="8" t="str">
        <f>IF(C3232="","",IF(ISERROR(AVERAGE(ESITI_QUESTIONARI!N3232:T3232,ESITI_QUESTIONARI!V3232:X3232,ESITI_QUESTIONARI!Z3232:AD3232,ESITI_QUESTIONARI!AF3232:AH3232,ESITI_QUESTIONARI!AJ3232:AL3232,ESITI_QUESTIONARI!AN3232,ESITI_QUESTIONARI!AQ3232)),"NON RISPONDE",AVERAGE(ESITI_QUESTIONARI!N3232:T3232,ESITI_QUESTIONARI!V3232:X3232,ESITI_QUESTIONARI!Z3232:AD3232,ESITI_QUESTIONARI!AF3232:AH3232,ESITI_QUESTIONARI!AJ3232:AL3232,ESITI_QUESTIONARI!AN3232,ESITI_QUESTIONARI!AQ3232)))</f>
        <v/>
      </c>
    </row>
    <row r="3233" spans="1:8">
      <c r="A3233" t="str">
        <f>IF(ESITI_QUESTIONARI!A3233="","",TRIM(ESITI_QUESTIONARI!A3233))</f>
        <v/>
      </c>
      <c r="B3233" t="str">
        <f t="shared" si="51"/>
        <v/>
      </c>
      <c r="C3233" t="str">
        <f>IF(ESITI_QUESTIONARI!C3233="","",TRIM(ESITI_QUESTIONARI!C3233))</f>
        <v/>
      </c>
      <c r="D3233" t="str">
        <f>IFERROR(UPPER(TRIM(ESITI_QUESTIONARI!U3233)),"")</f>
        <v/>
      </c>
      <c r="E3233" t="str">
        <f>IFERROR(UPPER(TRIM(ESITI_QUESTIONARI!Y3233)),"")</f>
        <v/>
      </c>
      <c r="F3233" t="str">
        <f>IFERROR(UPPER(TRIM(ESITI_QUESTIONARI!AE3233)),"")</f>
        <v/>
      </c>
      <c r="G3233" t="str">
        <f>IFERROR(UPPER(TRIM(ESITI_QUESTIONARI!AI3233)),"")</f>
        <v/>
      </c>
      <c r="H3233" s="8" t="str">
        <f>IF(C3233="","",IF(ISERROR(AVERAGE(ESITI_QUESTIONARI!N3233:T3233,ESITI_QUESTIONARI!V3233:X3233,ESITI_QUESTIONARI!Z3233:AD3233,ESITI_QUESTIONARI!AF3233:AH3233,ESITI_QUESTIONARI!AJ3233:AL3233,ESITI_QUESTIONARI!AN3233,ESITI_QUESTIONARI!AQ3233)),"NON RISPONDE",AVERAGE(ESITI_QUESTIONARI!N3233:T3233,ESITI_QUESTIONARI!V3233:X3233,ESITI_QUESTIONARI!Z3233:AD3233,ESITI_QUESTIONARI!AF3233:AH3233,ESITI_QUESTIONARI!AJ3233:AL3233,ESITI_QUESTIONARI!AN3233,ESITI_QUESTIONARI!AQ3233)))</f>
        <v/>
      </c>
    </row>
    <row r="3234" spans="1:8">
      <c r="A3234" t="str">
        <f>IF(ESITI_QUESTIONARI!A3234="","",TRIM(ESITI_QUESTIONARI!A3234))</f>
        <v/>
      </c>
      <c r="B3234" t="str">
        <f t="shared" si="51"/>
        <v/>
      </c>
      <c r="C3234" t="str">
        <f>IF(ESITI_QUESTIONARI!C3234="","",TRIM(ESITI_QUESTIONARI!C3234))</f>
        <v/>
      </c>
      <c r="D3234" t="str">
        <f>IFERROR(UPPER(TRIM(ESITI_QUESTIONARI!U3234)),"")</f>
        <v/>
      </c>
      <c r="E3234" t="str">
        <f>IFERROR(UPPER(TRIM(ESITI_QUESTIONARI!Y3234)),"")</f>
        <v/>
      </c>
      <c r="F3234" t="str">
        <f>IFERROR(UPPER(TRIM(ESITI_QUESTIONARI!AE3234)),"")</f>
        <v/>
      </c>
      <c r="G3234" t="str">
        <f>IFERROR(UPPER(TRIM(ESITI_QUESTIONARI!AI3234)),"")</f>
        <v/>
      </c>
      <c r="H3234" s="8" t="str">
        <f>IF(C3234="","",IF(ISERROR(AVERAGE(ESITI_QUESTIONARI!N3234:T3234,ESITI_QUESTIONARI!V3234:X3234,ESITI_QUESTIONARI!Z3234:AD3234,ESITI_QUESTIONARI!AF3234:AH3234,ESITI_QUESTIONARI!AJ3234:AL3234,ESITI_QUESTIONARI!AN3234,ESITI_QUESTIONARI!AQ3234)),"NON RISPONDE",AVERAGE(ESITI_QUESTIONARI!N3234:T3234,ESITI_QUESTIONARI!V3234:X3234,ESITI_QUESTIONARI!Z3234:AD3234,ESITI_QUESTIONARI!AF3234:AH3234,ESITI_QUESTIONARI!AJ3234:AL3234,ESITI_QUESTIONARI!AN3234,ESITI_QUESTIONARI!AQ3234)))</f>
        <v/>
      </c>
    </row>
    <row r="3235" spans="1:8">
      <c r="A3235" t="str">
        <f>IF(ESITI_QUESTIONARI!A3235="","",TRIM(ESITI_QUESTIONARI!A3235))</f>
        <v/>
      </c>
      <c r="B3235" t="str">
        <f t="shared" si="51"/>
        <v/>
      </c>
      <c r="C3235" t="str">
        <f>IF(ESITI_QUESTIONARI!C3235="","",TRIM(ESITI_QUESTIONARI!C3235))</f>
        <v/>
      </c>
      <c r="D3235" t="str">
        <f>IFERROR(UPPER(TRIM(ESITI_QUESTIONARI!U3235)),"")</f>
        <v/>
      </c>
      <c r="E3235" t="str">
        <f>IFERROR(UPPER(TRIM(ESITI_QUESTIONARI!Y3235)),"")</f>
        <v/>
      </c>
      <c r="F3235" t="str">
        <f>IFERROR(UPPER(TRIM(ESITI_QUESTIONARI!AE3235)),"")</f>
        <v/>
      </c>
      <c r="G3235" t="str">
        <f>IFERROR(UPPER(TRIM(ESITI_QUESTIONARI!AI3235)),"")</f>
        <v/>
      </c>
      <c r="H3235" s="8" t="str">
        <f>IF(C3235="","",IF(ISERROR(AVERAGE(ESITI_QUESTIONARI!N3235:T3235,ESITI_QUESTIONARI!V3235:X3235,ESITI_QUESTIONARI!Z3235:AD3235,ESITI_QUESTIONARI!AF3235:AH3235,ESITI_QUESTIONARI!AJ3235:AL3235,ESITI_QUESTIONARI!AN3235,ESITI_QUESTIONARI!AQ3235)),"NON RISPONDE",AVERAGE(ESITI_QUESTIONARI!N3235:T3235,ESITI_QUESTIONARI!V3235:X3235,ESITI_QUESTIONARI!Z3235:AD3235,ESITI_QUESTIONARI!AF3235:AH3235,ESITI_QUESTIONARI!AJ3235:AL3235,ESITI_QUESTIONARI!AN3235,ESITI_QUESTIONARI!AQ3235)))</f>
        <v/>
      </c>
    </row>
    <row r="3236" spans="1:8">
      <c r="A3236" t="str">
        <f>IF(ESITI_QUESTIONARI!A3236="","",TRIM(ESITI_QUESTIONARI!A3236))</f>
        <v/>
      </c>
      <c r="B3236" t="str">
        <f t="shared" si="51"/>
        <v/>
      </c>
      <c r="C3236" t="str">
        <f>IF(ESITI_QUESTIONARI!C3236="","",TRIM(ESITI_QUESTIONARI!C3236))</f>
        <v/>
      </c>
      <c r="D3236" t="str">
        <f>IFERROR(UPPER(TRIM(ESITI_QUESTIONARI!U3236)),"")</f>
        <v/>
      </c>
      <c r="E3236" t="str">
        <f>IFERROR(UPPER(TRIM(ESITI_QUESTIONARI!Y3236)),"")</f>
        <v/>
      </c>
      <c r="F3236" t="str">
        <f>IFERROR(UPPER(TRIM(ESITI_QUESTIONARI!AE3236)),"")</f>
        <v/>
      </c>
      <c r="G3236" t="str">
        <f>IFERROR(UPPER(TRIM(ESITI_QUESTIONARI!AI3236)),"")</f>
        <v/>
      </c>
      <c r="H3236" s="8" t="str">
        <f>IF(C3236="","",IF(ISERROR(AVERAGE(ESITI_QUESTIONARI!N3236:T3236,ESITI_QUESTIONARI!V3236:X3236,ESITI_QUESTIONARI!Z3236:AD3236,ESITI_QUESTIONARI!AF3236:AH3236,ESITI_QUESTIONARI!AJ3236:AL3236,ESITI_QUESTIONARI!AN3236,ESITI_QUESTIONARI!AQ3236)),"NON RISPONDE",AVERAGE(ESITI_QUESTIONARI!N3236:T3236,ESITI_QUESTIONARI!V3236:X3236,ESITI_QUESTIONARI!Z3236:AD3236,ESITI_QUESTIONARI!AF3236:AH3236,ESITI_QUESTIONARI!AJ3236:AL3236,ESITI_QUESTIONARI!AN3236,ESITI_QUESTIONARI!AQ3236)))</f>
        <v/>
      </c>
    </row>
    <row r="3237" spans="1:8">
      <c r="A3237" t="str">
        <f>IF(ESITI_QUESTIONARI!A3237="","",TRIM(ESITI_QUESTIONARI!A3237))</f>
        <v/>
      </c>
      <c r="B3237" t="str">
        <f t="shared" si="51"/>
        <v/>
      </c>
      <c r="C3237" t="str">
        <f>IF(ESITI_QUESTIONARI!C3237="","",TRIM(ESITI_QUESTIONARI!C3237))</f>
        <v/>
      </c>
      <c r="D3237" t="str">
        <f>IFERROR(UPPER(TRIM(ESITI_QUESTIONARI!U3237)),"")</f>
        <v/>
      </c>
      <c r="E3237" t="str">
        <f>IFERROR(UPPER(TRIM(ESITI_QUESTIONARI!Y3237)),"")</f>
        <v/>
      </c>
      <c r="F3237" t="str">
        <f>IFERROR(UPPER(TRIM(ESITI_QUESTIONARI!AE3237)),"")</f>
        <v/>
      </c>
      <c r="G3237" t="str">
        <f>IFERROR(UPPER(TRIM(ESITI_QUESTIONARI!AI3237)),"")</f>
        <v/>
      </c>
      <c r="H3237" s="8" t="str">
        <f>IF(C3237="","",IF(ISERROR(AVERAGE(ESITI_QUESTIONARI!N3237:T3237,ESITI_QUESTIONARI!V3237:X3237,ESITI_QUESTIONARI!Z3237:AD3237,ESITI_QUESTIONARI!AF3237:AH3237,ESITI_QUESTIONARI!AJ3237:AL3237,ESITI_QUESTIONARI!AN3237,ESITI_QUESTIONARI!AQ3237)),"NON RISPONDE",AVERAGE(ESITI_QUESTIONARI!N3237:T3237,ESITI_QUESTIONARI!V3237:X3237,ESITI_QUESTIONARI!Z3237:AD3237,ESITI_QUESTIONARI!AF3237:AH3237,ESITI_QUESTIONARI!AJ3237:AL3237,ESITI_QUESTIONARI!AN3237,ESITI_QUESTIONARI!AQ3237)))</f>
        <v/>
      </c>
    </row>
    <row r="3238" spans="1:8">
      <c r="A3238" t="str">
        <f>IF(ESITI_QUESTIONARI!A3238="","",TRIM(ESITI_QUESTIONARI!A3238))</f>
        <v/>
      </c>
      <c r="B3238" t="str">
        <f t="shared" si="51"/>
        <v/>
      </c>
      <c r="C3238" t="str">
        <f>IF(ESITI_QUESTIONARI!C3238="","",TRIM(ESITI_QUESTIONARI!C3238))</f>
        <v/>
      </c>
      <c r="D3238" t="str">
        <f>IFERROR(UPPER(TRIM(ESITI_QUESTIONARI!U3238)),"")</f>
        <v/>
      </c>
      <c r="E3238" t="str">
        <f>IFERROR(UPPER(TRIM(ESITI_QUESTIONARI!Y3238)),"")</f>
        <v/>
      </c>
      <c r="F3238" t="str">
        <f>IFERROR(UPPER(TRIM(ESITI_QUESTIONARI!AE3238)),"")</f>
        <v/>
      </c>
      <c r="G3238" t="str">
        <f>IFERROR(UPPER(TRIM(ESITI_QUESTIONARI!AI3238)),"")</f>
        <v/>
      </c>
      <c r="H3238" s="8" t="str">
        <f>IF(C3238="","",IF(ISERROR(AVERAGE(ESITI_QUESTIONARI!N3238:T3238,ESITI_QUESTIONARI!V3238:X3238,ESITI_QUESTIONARI!Z3238:AD3238,ESITI_QUESTIONARI!AF3238:AH3238,ESITI_QUESTIONARI!AJ3238:AL3238,ESITI_QUESTIONARI!AN3238,ESITI_QUESTIONARI!AQ3238)),"NON RISPONDE",AVERAGE(ESITI_QUESTIONARI!N3238:T3238,ESITI_QUESTIONARI!V3238:X3238,ESITI_QUESTIONARI!Z3238:AD3238,ESITI_QUESTIONARI!AF3238:AH3238,ESITI_QUESTIONARI!AJ3238:AL3238,ESITI_QUESTIONARI!AN3238,ESITI_QUESTIONARI!AQ3238)))</f>
        <v/>
      </c>
    </row>
    <row r="3239" spans="1:8">
      <c r="A3239" t="str">
        <f>IF(ESITI_QUESTIONARI!A3239="","",TRIM(ESITI_QUESTIONARI!A3239))</f>
        <v/>
      </c>
      <c r="B3239" t="str">
        <f t="shared" si="51"/>
        <v/>
      </c>
      <c r="C3239" t="str">
        <f>IF(ESITI_QUESTIONARI!C3239="","",TRIM(ESITI_QUESTIONARI!C3239))</f>
        <v/>
      </c>
      <c r="D3239" t="str">
        <f>IFERROR(UPPER(TRIM(ESITI_QUESTIONARI!U3239)),"")</f>
        <v/>
      </c>
      <c r="E3239" t="str">
        <f>IFERROR(UPPER(TRIM(ESITI_QUESTIONARI!Y3239)),"")</f>
        <v/>
      </c>
      <c r="F3239" t="str">
        <f>IFERROR(UPPER(TRIM(ESITI_QUESTIONARI!AE3239)),"")</f>
        <v/>
      </c>
      <c r="G3239" t="str">
        <f>IFERROR(UPPER(TRIM(ESITI_QUESTIONARI!AI3239)),"")</f>
        <v/>
      </c>
      <c r="H3239" s="8" t="str">
        <f>IF(C3239="","",IF(ISERROR(AVERAGE(ESITI_QUESTIONARI!N3239:T3239,ESITI_QUESTIONARI!V3239:X3239,ESITI_QUESTIONARI!Z3239:AD3239,ESITI_QUESTIONARI!AF3239:AH3239,ESITI_QUESTIONARI!AJ3239:AL3239,ESITI_QUESTIONARI!AN3239,ESITI_QUESTIONARI!AQ3239)),"NON RISPONDE",AVERAGE(ESITI_QUESTIONARI!N3239:T3239,ESITI_QUESTIONARI!V3239:X3239,ESITI_QUESTIONARI!Z3239:AD3239,ESITI_QUESTIONARI!AF3239:AH3239,ESITI_QUESTIONARI!AJ3239:AL3239,ESITI_QUESTIONARI!AN3239,ESITI_QUESTIONARI!AQ3239)))</f>
        <v/>
      </c>
    </row>
    <row r="3240" spans="1:8">
      <c r="A3240" t="str">
        <f>IF(ESITI_QUESTIONARI!A3240="","",TRIM(ESITI_QUESTIONARI!A3240))</f>
        <v/>
      </c>
      <c r="B3240" t="str">
        <f t="shared" si="51"/>
        <v/>
      </c>
      <c r="C3240" t="str">
        <f>IF(ESITI_QUESTIONARI!C3240="","",TRIM(ESITI_QUESTIONARI!C3240))</f>
        <v/>
      </c>
      <c r="D3240" t="str">
        <f>IFERROR(UPPER(TRIM(ESITI_QUESTIONARI!U3240)),"")</f>
        <v/>
      </c>
      <c r="E3240" t="str">
        <f>IFERROR(UPPER(TRIM(ESITI_QUESTIONARI!Y3240)),"")</f>
        <v/>
      </c>
      <c r="F3240" t="str">
        <f>IFERROR(UPPER(TRIM(ESITI_QUESTIONARI!AE3240)),"")</f>
        <v/>
      </c>
      <c r="G3240" t="str">
        <f>IFERROR(UPPER(TRIM(ESITI_QUESTIONARI!AI3240)),"")</f>
        <v/>
      </c>
      <c r="H3240" s="8" t="str">
        <f>IF(C3240="","",IF(ISERROR(AVERAGE(ESITI_QUESTIONARI!N3240:T3240,ESITI_QUESTIONARI!V3240:X3240,ESITI_QUESTIONARI!Z3240:AD3240,ESITI_QUESTIONARI!AF3240:AH3240,ESITI_QUESTIONARI!AJ3240:AL3240,ESITI_QUESTIONARI!AN3240,ESITI_QUESTIONARI!AQ3240)),"NON RISPONDE",AVERAGE(ESITI_QUESTIONARI!N3240:T3240,ESITI_QUESTIONARI!V3240:X3240,ESITI_QUESTIONARI!Z3240:AD3240,ESITI_QUESTIONARI!AF3240:AH3240,ESITI_QUESTIONARI!AJ3240:AL3240,ESITI_QUESTIONARI!AN3240,ESITI_QUESTIONARI!AQ3240)))</f>
        <v/>
      </c>
    </row>
    <row r="3241" spans="1:8">
      <c r="A3241" t="str">
        <f>IF(ESITI_QUESTIONARI!A3241="","",TRIM(ESITI_QUESTIONARI!A3241))</f>
        <v/>
      </c>
      <c r="B3241" t="str">
        <f t="shared" si="51"/>
        <v/>
      </c>
      <c r="C3241" t="str">
        <f>IF(ESITI_QUESTIONARI!C3241="","",TRIM(ESITI_QUESTIONARI!C3241))</f>
        <v/>
      </c>
      <c r="D3241" t="str">
        <f>IFERROR(UPPER(TRIM(ESITI_QUESTIONARI!U3241)),"")</f>
        <v/>
      </c>
      <c r="E3241" t="str">
        <f>IFERROR(UPPER(TRIM(ESITI_QUESTIONARI!Y3241)),"")</f>
        <v/>
      </c>
      <c r="F3241" t="str">
        <f>IFERROR(UPPER(TRIM(ESITI_QUESTIONARI!AE3241)),"")</f>
        <v/>
      </c>
      <c r="G3241" t="str">
        <f>IFERROR(UPPER(TRIM(ESITI_QUESTIONARI!AI3241)),"")</f>
        <v/>
      </c>
      <c r="H3241" s="8" t="str">
        <f>IF(C3241="","",IF(ISERROR(AVERAGE(ESITI_QUESTIONARI!N3241:T3241,ESITI_QUESTIONARI!V3241:X3241,ESITI_QUESTIONARI!Z3241:AD3241,ESITI_QUESTIONARI!AF3241:AH3241,ESITI_QUESTIONARI!AJ3241:AL3241,ESITI_QUESTIONARI!AN3241,ESITI_QUESTIONARI!AQ3241)),"NON RISPONDE",AVERAGE(ESITI_QUESTIONARI!N3241:T3241,ESITI_QUESTIONARI!V3241:X3241,ESITI_QUESTIONARI!Z3241:AD3241,ESITI_QUESTIONARI!AF3241:AH3241,ESITI_QUESTIONARI!AJ3241:AL3241,ESITI_QUESTIONARI!AN3241,ESITI_QUESTIONARI!AQ3241)))</f>
        <v/>
      </c>
    </row>
    <row r="3242" spans="1:8">
      <c r="A3242" t="str">
        <f>IF(ESITI_QUESTIONARI!A3242="","",TRIM(ESITI_QUESTIONARI!A3242))</f>
        <v/>
      </c>
      <c r="B3242" t="str">
        <f t="shared" si="51"/>
        <v/>
      </c>
      <c r="C3242" t="str">
        <f>IF(ESITI_QUESTIONARI!C3242="","",TRIM(ESITI_QUESTIONARI!C3242))</f>
        <v/>
      </c>
      <c r="D3242" t="str">
        <f>IFERROR(UPPER(TRIM(ESITI_QUESTIONARI!U3242)),"")</f>
        <v/>
      </c>
      <c r="E3242" t="str">
        <f>IFERROR(UPPER(TRIM(ESITI_QUESTIONARI!Y3242)),"")</f>
        <v/>
      </c>
      <c r="F3242" t="str">
        <f>IFERROR(UPPER(TRIM(ESITI_QUESTIONARI!AE3242)),"")</f>
        <v/>
      </c>
      <c r="G3242" t="str">
        <f>IFERROR(UPPER(TRIM(ESITI_QUESTIONARI!AI3242)),"")</f>
        <v/>
      </c>
      <c r="H3242" s="8" t="str">
        <f>IF(C3242="","",IF(ISERROR(AVERAGE(ESITI_QUESTIONARI!N3242:T3242,ESITI_QUESTIONARI!V3242:X3242,ESITI_QUESTIONARI!Z3242:AD3242,ESITI_QUESTIONARI!AF3242:AH3242,ESITI_QUESTIONARI!AJ3242:AL3242,ESITI_QUESTIONARI!AN3242,ESITI_QUESTIONARI!AQ3242)),"NON RISPONDE",AVERAGE(ESITI_QUESTIONARI!N3242:T3242,ESITI_QUESTIONARI!V3242:X3242,ESITI_QUESTIONARI!Z3242:AD3242,ESITI_QUESTIONARI!AF3242:AH3242,ESITI_QUESTIONARI!AJ3242:AL3242,ESITI_QUESTIONARI!AN3242,ESITI_QUESTIONARI!AQ3242)))</f>
        <v/>
      </c>
    </row>
    <row r="3243" spans="1:8">
      <c r="A3243" t="str">
        <f>IF(ESITI_QUESTIONARI!A3243="","",TRIM(ESITI_QUESTIONARI!A3243))</f>
        <v/>
      </c>
      <c r="B3243" t="str">
        <f t="shared" si="51"/>
        <v/>
      </c>
      <c r="C3243" t="str">
        <f>IF(ESITI_QUESTIONARI!C3243="","",TRIM(ESITI_QUESTIONARI!C3243))</f>
        <v/>
      </c>
      <c r="D3243" t="str">
        <f>IFERROR(UPPER(TRIM(ESITI_QUESTIONARI!U3243)),"")</f>
        <v/>
      </c>
      <c r="E3243" t="str">
        <f>IFERROR(UPPER(TRIM(ESITI_QUESTIONARI!Y3243)),"")</f>
        <v/>
      </c>
      <c r="F3243" t="str">
        <f>IFERROR(UPPER(TRIM(ESITI_QUESTIONARI!AE3243)),"")</f>
        <v/>
      </c>
      <c r="G3243" t="str">
        <f>IFERROR(UPPER(TRIM(ESITI_QUESTIONARI!AI3243)),"")</f>
        <v/>
      </c>
      <c r="H3243" s="8" t="str">
        <f>IF(C3243="","",IF(ISERROR(AVERAGE(ESITI_QUESTIONARI!N3243:T3243,ESITI_QUESTIONARI!V3243:X3243,ESITI_QUESTIONARI!Z3243:AD3243,ESITI_QUESTIONARI!AF3243:AH3243,ESITI_QUESTIONARI!AJ3243:AL3243,ESITI_QUESTIONARI!AN3243,ESITI_QUESTIONARI!AQ3243)),"NON RISPONDE",AVERAGE(ESITI_QUESTIONARI!N3243:T3243,ESITI_QUESTIONARI!V3243:X3243,ESITI_QUESTIONARI!Z3243:AD3243,ESITI_QUESTIONARI!AF3243:AH3243,ESITI_QUESTIONARI!AJ3243:AL3243,ESITI_QUESTIONARI!AN3243,ESITI_QUESTIONARI!AQ3243)))</f>
        <v/>
      </c>
    </row>
    <row r="3244" spans="1:8">
      <c r="A3244" t="str">
        <f>IF(ESITI_QUESTIONARI!A3244="","",TRIM(ESITI_QUESTIONARI!A3244))</f>
        <v/>
      </c>
      <c r="B3244" t="str">
        <f t="shared" si="51"/>
        <v/>
      </c>
      <c r="C3244" t="str">
        <f>IF(ESITI_QUESTIONARI!C3244="","",TRIM(ESITI_QUESTIONARI!C3244))</f>
        <v/>
      </c>
      <c r="D3244" t="str">
        <f>IFERROR(UPPER(TRIM(ESITI_QUESTIONARI!U3244)),"")</f>
        <v/>
      </c>
      <c r="E3244" t="str">
        <f>IFERROR(UPPER(TRIM(ESITI_QUESTIONARI!Y3244)),"")</f>
        <v/>
      </c>
      <c r="F3244" t="str">
        <f>IFERROR(UPPER(TRIM(ESITI_QUESTIONARI!AE3244)),"")</f>
        <v/>
      </c>
      <c r="G3244" t="str">
        <f>IFERROR(UPPER(TRIM(ESITI_QUESTIONARI!AI3244)),"")</f>
        <v/>
      </c>
      <c r="H3244" s="8" t="str">
        <f>IF(C3244="","",IF(ISERROR(AVERAGE(ESITI_QUESTIONARI!N3244:T3244,ESITI_QUESTIONARI!V3244:X3244,ESITI_QUESTIONARI!Z3244:AD3244,ESITI_QUESTIONARI!AF3244:AH3244,ESITI_QUESTIONARI!AJ3244:AL3244,ESITI_QUESTIONARI!AN3244,ESITI_QUESTIONARI!AQ3244)),"NON RISPONDE",AVERAGE(ESITI_QUESTIONARI!N3244:T3244,ESITI_QUESTIONARI!V3244:X3244,ESITI_QUESTIONARI!Z3244:AD3244,ESITI_QUESTIONARI!AF3244:AH3244,ESITI_QUESTIONARI!AJ3244:AL3244,ESITI_QUESTIONARI!AN3244,ESITI_QUESTIONARI!AQ3244)))</f>
        <v/>
      </c>
    </row>
    <row r="3245" spans="1:8">
      <c r="A3245" t="str">
        <f>IF(ESITI_QUESTIONARI!A3245="","",TRIM(ESITI_QUESTIONARI!A3245))</f>
        <v/>
      </c>
      <c r="B3245" t="str">
        <f t="shared" si="51"/>
        <v/>
      </c>
      <c r="C3245" t="str">
        <f>IF(ESITI_QUESTIONARI!C3245="","",TRIM(ESITI_QUESTIONARI!C3245))</f>
        <v/>
      </c>
      <c r="D3245" t="str">
        <f>IFERROR(UPPER(TRIM(ESITI_QUESTIONARI!U3245)),"")</f>
        <v/>
      </c>
      <c r="E3245" t="str">
        <f>IFERROR(UPPER(TRIM(ESITI_QUESTIONARI!Y3245)),"")</f>
        <v/>
      </c>
      <c r="F3245" t="str">
        <f>IFERROR(UPPER(TRIM(ESITI_QUESTIONARI!AE3245)),"")</f>
        <v/>
      </c>
      <c r="G3245" t="str">
        <f>IFERROR(UPPER(TRIM(ESITI_QUESTIONARI!AI3245)),"")</f>
        <v/>
      </c>
      <c r="H3245" s="8" t="str">
        <f>IF(C3245="","",IF(ISERROR(AVERAGE(ESITI_QUESTIONARI!N3245:T3245,ESITI_QUESTIONARI!V3245:X3245,ESITI_QUESTIONARI!Z3245:AD3245,ESITI_QUESTIONARI!AF3245:AH3245,ESITI_QUESTIONARI!AJ3245:AL3245,ESITI_QUESTIONARI!AN3245,ESITI_QUESTIONARI!AQ3245)),"NON RISPONDE",AVERAGE(ESITI_QUESTIONARI!N3245:T3245,ESITI_QUESTIONARI!V3245:X3245,ESITI_QUESTIONARI!Z3245:AD3245,ESITI_QUESTIONARI!AF3245:AH3245,ESITI_QUESTIONARI!AJ3245:AL3245,ESITI_QUESTIONARI!AN3245,ESITI_QUESTIONARI!AQ3245)))</f>
        <v/>
      </c>
    </row>
    <row r="3246" spans="1:8">
      <c r="A3246" t="str">
        <f>IF(ESITI_QUESTIONARI!A3246="","",TRIM(ESITI_QUESTIONARI!A3246))</f>
        <v/>
      </c>
      <c r="B3246" t="str">
        <f t="shared" si="51"/>
        <v/>
      </c>
      <c r="C3246" t="str">
        <f>IF(ESITI_QUESTIONARI!C3246="","",TRIM(ESITI_QUESTIONARI!C3246))</f>
        <v/>
      </c>
      <c r="D3246" t="str">
        <f>IFERROR(UPPER(TRIM(ESITI_QUESTIONARI!U3246)),"")</f>
        <v/>
      </c>
      <c r="E3246" t="str">
        <f>IFERROR(UPPER(TRIM(ESITI_QUESTIONARI!Y3246)),"")</f>
        <v/>
      </c>
      <c r="F3246" t="str">
        <f>IFERROR(UPPER(TRIM(ESITI_QUESTIONARI!AE3246)),"")</f>
        <v/>
      </c>
      <c r="G3246" t="str">
        <f>IFERROR(UPPER(TRIM(ESITI_QUESTIONARI!AI3246)),"")</f>
        <v/>
      </c>
      <c r="H3246" s="8" t="str">
        <f>IF(C3246="","",IF(ISERROR(AVERAGE(ESITI_QUESTIONARI!N3246:T3246,ESITI_QUESTIONARI!V3246:X3246,ESITI_QUESTIONARI!Z3246:AD3246,ESITI_QUESTIONARI!AF3246:AH3246,ESITI_QUESTIONARI!AJ3246:AL3246,ESITI_QUESTIONARI!AN3246,ESITI_QUESTIONARI!AQ3246)),"NON RISPONDE",AVERAGE(ESITI_QUESTIONARI!N3246:T3246,ESITI_QUESTIONARI!V3246:X3246,ESITI_QUESTIONARI!Z3246:AD3246,ESITI_QUESTIONARI!AF3246:AH3246,ESITI_QUESTIONARI!AJ3246:AL3246,ESITI_QUESTIONARI!AN3246,ESITI_QUESTIONARI!AQ3246)))</f>
        <v/>
      </c>
    </row>
    <row r="3247" spans="1:8">
      <c r="A3247" t="str">
        <f>IF(ESITI_QUESTIONARI!A3247="","",TRIM(ESITI_QUESTIONARI!A3247))</f>
        <v/>
      </c>
      <c r="B3247" t="str">
        <f t="shared" si="51"/>
        <v/>
      </c>
      <c r="C3247" t="str">
        <f>IF(ESITI_QUESTIONARI!C3247="","",TRIM(ESITI_QUESTIONARI!C3247))</f>
        <v/>
      </c>
      <c r="D3247" t="str">
        <f>IFERROR(UPPER(TRIM(ESITI_QUESTIONARI!U3247)),"")</f>
        <v/>
      </c>
      <c r="E3247" t="str">
        <f>IFERROR(UPPER(TRIM(ESITI_QUESTIONARI!Y3247)),"")</f>
        <v/>
      </c>
      <c r="F3247" t="str">
        <f>IFERROR(UPPER(TRIM(ESITI_QUESTIONARI!AE3247)),"")</f>
        <v/>
      </c>
      <c r="G3247" t="str">
        <f>IFERROR(UPPER(TRIM(ESITI_QUESTIONARI!AI3247)),"")</f>
        <v/>
      </c>
      <c r="H3247" s="8" t="str">
        <f>IF(C3247="","",IF(ISERROR(AVERAGE(ESITI_QUESTIONARI!N3247:T3247,ESITI_QUESTIONARI!V3247:X3247,ESITI_QUESTIONARI!Z3247:AD3247,ESITI_QUESTIONARI!AF3247:AH3247,ESITI_QUESTIONARI!AJ3247:AL3247,ESITI_QUESTIONARI!AN3247,ESITI_QUESTIONARI!AQ3247)),"NON RISPONDE",AVERAGE(ESITI_QUESTIONARI!N3247:T3247,ESITI_QUESTIONARI!V3247:X3247,ESITI_QUESTIONARI!Z3247:AD3247,ESITI_QUESTIONARI!AF3247:AH3247,ESITI_QUESTIONARI!AJ3247:AL3247,ESITI_QUESTIONARI!AN3247,ESITI_QUESTIONARI!AQ3247)))</f>
        <v/>
      </c>
    </row>
    <row r="3248" spans="1:8">
      <c r="A3248" t="str">
        <f>IF(ESITI_QUESTIONARI!A3248="","",TRIM(ESITI_QUESTIONARI!A3248))</f>
        <v/>
      </c>
      <c r="B3248" t="str">
        <f t="shared" si="51"/>
        <v/>
      </c>
      <c r="C3248" t="str">
        <f>IF(ESITI_QUESTIONARI!C3248="","",TRIM(ESITI_QUESTIONARI!C3248))</f>
        <v/>
      </c>
      <c r="D3248" t="str">
        <f>IFERROR(UPPER(TRIM(ESITI_QUESTIONARI!U3248)),"")</f>
        <v/>
      </c>
      <c r="E3248" t="str">
        <f>IFERROR(UPPER(TRIM(ESITI_QUESTIONARI!Y3248)),"")</f>
        <v/>
      </c>
      <c r="F3248" t="str">
        <f>IFERROR(UPPER(TRIM(ESITI_QUESTIONARI!AE3248)),"")</f>
        <v/>
      </c>
      <c r="G3248" t="str">
        <f>IFERROR(UPPER(TRIM(ESITI_QUESTIONARI!AI3248)),"")</f>
        <v/>
      </c>
      <c r="H3248" s="8" t="str">
        <f>IF(C3248="","",IF(ISERROR(AVERAGE(ESITI_QUESTIONARI!N3248:T3248,ESITI_QUESTIONARI!V3248:X3248,ESITI_QUESTIONARI!Z3248:AD3248,ESITI_QUESTIONARI!AF3248:AH3248,ESITI_QUESTIONARI!AJ3248:AL3248,ESITI_QUESTIONARI!AN3248,ESITI_QUESTIONARI!AQ3248)),"NON RISPONDE",AVERAGE(ESITI_QUESTIONARI!N3248:T3248,ESITI_QUESTIONARI!V3248:X3248,ESITI_QUESTIONARI!Z3248:AD3248,ESITI_QUESTIONARI!AF3248:AH3248,ESITI_QUESTIONARI!AJ3248:AL3248,ESITI_QUESTIONARI!AN3248,ESITI_QUESTIONARI!AQ3248)))</f>
        <v/>
      </c>
    </row>
    <row r="3249" spans="1:8">
      <c r="A3249" t="str">
        <f>IF(ESITI_QUESTIONARI!A3249="","",TRIM(ESITI_QUESTIONARI!A3249))</f>
        <v/>
      </c>
      <c r="B3249" t="str">
        <f t="shared" si="51"/>
        <v/>
      </c>
      <c r="C3249" t="str">
        <f>IF(ESITI_QUESTIONARI!C3249="","",TRIM(ESITI_QUESTIONARI!C3249))</f>
        <v/>
      </c>
      <c r="D3249" t="str">
        <f>IFERROR(UPPER(TRIM(ESITI_QUESTIONARI!U3249)),"")</f>
        <v/>
      </c>
      <c r="E3249" t="str">
        <f>IFERROR(UPPER(TRIM(ESITI_QUESTIONARI!Y3249)),"")</f>
        <v/>
      </c>
      <c r="F3249" t="str">
        <f>IFERROR(UPPER(TRIM(ESITI_QUESTIONARI!AE3249)),"")</f>
        <v/>
      </c>
      <c r="G3249" t="str">
        <f>IFERROR(UPPER(TRIM(ESITI_QUESTIONARI!AI3249)),"")</f>
        <v/>
      </c>
      <c r="H3249" s="8" t="str">
        <f>IF(C3249="","",IF(ISERROR(AVERAGE(ESITI_QUESTIONARI!N3249:T3249,ESITI_QUESTIONARI!V3249:X3249,ESITI_QUESTIONARI!Z3249:AD3249,ESITI_QUESTIONARI!AF3249:AH3249,ESITI_QUESTIONARI!AJ3249:AL3249,ESITI_QUESTIONARI!AN3249,ESITI_QUESTIONARI!AQ3249)),"NON RISPONDE",AVERAGE(ESITI_QUESTIONARI!N3249:T3249,ESITI_QUESTIONARI!V3249:X3249,ESITI_QUESTIONARI!Z3249:AD3249,ESITI_QUESTIONARI!AF3249:AH3249,ESITI_QUESTIONARI!AJ3249:AL3249,ESITI_QUESTIONARI!AN3249,ESITI_QUESTIONARI!AQ3249)))</f>
        <v/>
      </c>
    </row>
    <row r="3250" spans="1:8">
      <c r="A3250" t="str">
        <f>IF(ESITI_QUESTIONARI!A3250="","",TRIM(ESITI_QUESTIONARI!A3250))</f>
        <v/>
      </c>
      <c r="B3250" t="str">
        <f t="shared" si="51"/>
        <v/>
      </c>
      <c r="C3250" t="str">
        <f>IF(ESITI_QUESTIONARI!C3250="","",TRIM(ESITI_QUESTIONARI!C3250))</f>
        <v/>
      </c>
      <c r="D3250" t="str">
        <f>IFERROR(UPPER(TRIM(ESITI_QUESTIONARI!U3250)),"")</f>
        <v/>
      </c>
      <c r="E3250" t="str">
        <f>IFERROR(UPPER(TRIM(ESITI_QUESTIONARI!Y3250)),"")</f>
        <v/>
      </c>
      <c r="F3250" t="str">
        <f>IFERROR(UPPER(TRIM(ESITI_QUESTIONARI!AE3250)),"")</f>
        <v/>
      </c>
      <c r="G3250" t="str">
        <f>IFERROR(UPPER(TRIM(ESITI_QUESTIONARI!AI3250)),"")</f>
        <v/>
      </c>
      <c r="H3250" s="8" t="str">
        <f>IF(C3250="","",IF(ISERROR(AVERAGE(ESITI_QUESTIONARI!N3250:T3250,ESITI_QUESTIONARI!V3250:X3250,ESITI_QUESTIONARI!Z3250:AD3250,ESITI_QUESTIONARI!AF3250:AH3250,ESITI_QUESTIONARI!AJ3250:AL3250,ESITI_QUESTIONARI!AN3250,ESITI_QUESTIONARI!AQ3250)),"NON RISPONDE",AVERAGE(ESITI_QUESTIONARI!N3250:T3250,ESITI_QUESTIONARI!V3250:X3250,ESITI_QUESTIONARI!Z3250:AD3250,ESITI_QUESTIONARI!AF3250:AH3250,ESITI_QUESTIONARI!AJ3250:AL3250,ESITI_QUESTIONARI!AN3250,ESITI_QUESTIONARI!AQ3250)))</f>
        <v/>
      </c>
    </row>
    <row r="3251" spans="1:8">
      <c r="A3251" t="str">
        <f>IF(ESITI_QUESTIONARI!A3251="","",TRIM(ESITI_QUESTIONARI!A3251))</f>
        <v/>
      </c>
      <c r="B3251" t="str">
        <f t="shared" si="51"/>
        <v/>
      </c>
      <c r="C3251" t="str">
        <f>IF(ESITI_QUESTIONARI!C3251="","",TRIM(ESITI_QUESTIONARI!C3251))</f>
        <v/>
      </c>
      <c r="D3251" t="str">
        <f>IFERROR(UPPER(TRIM(ESITI_QUESTIONARI!U3251)),"")</f>
        <v/>
      </c>
      <c r="E3251" t="str">
        <f>IFERROR(UPPER(TRIM(ESITI_QUESTIONARI!Y3251)),"")</f>
        <v/>
      </c>
      <c r="F3251" t="str">
        <f>IFERROR(UPPER(TRIM(ESITI_QUESTIONARI!AE3251)),"")</f>
        <v/>
      </c>
      <c r="G3251" t="str">
        <f>IFERROR(UPPER(TRIM(ESITI_QUESTIONARI!AI3251)),"")</f>
        <v/>
      </c>
      <c r="H3251" s="8" t="str">
        <f>IF(C3251="","",IF(ISERROR(AVERAGE(ESITI_QUESTIONARI!N3251:T3251,ESITI_QUESTIONARI!V3251:X3251,ESITI_QUESTIONARI!Z3251:AD3251,ESITI_QUESTIONARI!AF3251:AH3251,ESITI_QUESTIONARI!AJ3251:AL3251,ESITI_QUESTIONARI!AN3251,ESITI_QUESTIONARI!AQ3251)),"NON RISPONDE",AVERAGE(ESITI_QUESTIONARI!N3251:T3251,ESITI_QUESTIONARI!V3251:X3251,ESITI_QUESTIONARI!Z3251:AD3251,ESITI_QUESTIONARI!AF3251:AH3251,ESITI_QUESTIONARI!AJ3251:AL3251,ESITI_QUESTIONARI!AN3251,ESITI_QUESTIONARI!AQ3251)))</f>
        <v/>
      </c>
    </row>
    <row r="3252" spans="1:8">
      <c r="A3252" t="str">
        <f>IF(ESITI_QUESTIONARI!A3252="","",TRIM(ESITI_QUESTIONARI!A3252))</f>
        <v/>
      </c>
      <c r="B3252" t="str">
        <f t="shared" si="51"/>
        <v/>
      </c>
      <c r="C3252" t="str">
        <f>IF(ESITI_QUESTIONARI!C3252="","",TRIM(ESITI_QUESTIONARI!C3252))</f>
        <v/>
      </c>
      <c r="D3252" t="str">
        <f>IFERROR(UPPER(TRIM(ESITI_QUESTIONARI!U3252)),"")</f>
        <v/>
      </c>
      <c r="E3252" t="str">
        <f>IFERROR(UPPER(TRIM(ESITI_QUESTIONARI!Y3252)),"")</f>
        <v/>
      </c>
      <c r="F3252" t="str">
        <f>IFERROR(UPPER(TRIM(ESITI_QUESTIONARI!AE3252)),"")</f>
        <v/>
      </c>
      <c r="G3252" t="str">
        <f>IFERROR(UPPER(TRIM(ESITI_QUESTIONARI!AI3252)),"")</f>
        <v/>
      </c>
      <c r="H3252" s="8" t="str">
        <f>IF(C3252="","",IF(ISERROR(AVERAGE(ESITI_QUESTIONARI!N3252:T3252,ESITI_QUESTIONARI!V3252:X3252,ESITI_QUESTIONARI!Z3252:AD3252,ESITI_QUESTIONARI!AF3252:AH3252,ESITI_QUESTIONARI!AJ3252:AL3252,ESITI_QUESTIONARI!AN3252,ESITI_QUESTIONARI!AQ3252)),"NON RISPONDE",AVERAGE(ESITI_QUESTIONARI!N3252:T3252,ESITI_QUESTIONARI!V3252:X3252,ESITI_QUESTIONARI!Z3252:AD3252,ESITI_QUESTIONARI!AF3252:AH3252,ESITI_QUESTIONARI!AJ3252:AL3252,ESITI_QUESTIONARI!AN3252,ESITI_QUESTIONARI!AQ3252)))</f>
        <v/>
      </c>
    </row>
    <row r="3253" spans="1:8">
      <c r="A3253" t="str">
        <f>IF(ESITI_QUESTIONARI!A3253="","",TRIM(ESITI_QUESTIONARI!A3253))</f>
        <v/>
      </c>
      <c r="B3253" t="str">
        <f t="shared" si="51"/>
        <v/>
      </c>
      <c r="C3253" t="str">
        <f>IF(ESITI_QUESTIONARI!C3253="","",TRIM(ESITI_QUESTIONARI!C3253))</f>
        <v/>
      </c>
      <c r="D3253" t="str">
        <f>IFERROR(UPPER(TRIM(ESITI_QUESTIONARI!U3253)),"")</f>
        <v/>
      </c>
      <c r="E3253" t="str">
        <f>IFERROR(UPPER(TRIM(ESITI_QUESTIONARI!Y3253)),"")</f>
        <v/>
      </c>
      <c r="F3253" t="str">
        <f>IFERROR(UPPER(TRIM(ESITI_QUESTIONARI!AE3253)),"")</f>
        <v/>
      </c>
      <c r="G3253" t="str">
        <f>IFERROR(UPPER(TRIM(ESITI_QUESTIONARI!AI3253)),"")</f>
        <v/>
      </c>
      <c r="H3253" s="8" t="str">
        <f>IF(C3253="","",IF(ISERROR(AVERAGE(ESITI_QUESTIONARI!N3253:T3253,ESITI_QUESTIONARI!V3253:X3253,ESITI_QUESTIONARI!Z3253:AD3253,ESITI_QUESTIONARI!AF3253:AH3253,ESITI_QUESTIONARI!AJ3253:AL3253,ESITI_QUESTIONARI!AN3253,ESITI_QUESTIONARI!AQ3253)),"NON RISPONDE",AVERAGE(ESITI_QUESTIONARI!N3253:T3253,ESITI_QUESTIONARI!V3253:X3253,ESITI_QUESTIONARI!Z3253:AD3253,ESITI_QUESTIONARI!AF3253:AH3253,ESITI_QUESTIONARI!AJ3253:AL3253,ESITI_QUESTIONARI!AN3253,ESITI_QUESTIONARI!AQ3253)))</f>
        <v/>
      </c>
    </row>
    <row r="3254" spans="1:8">
      <c r="A3254" t="str">
        <f>IF(ESITI_QUESTIONARI!A3254="","",TRIM(ESITI_QUESTIONARI!A3254))</f>
        <v/>
      </c>
      <c r="B3254" t="str">
        <f t="shared" si="51"/>
        <v/>
      </c>
      <c r="C3254" t="str">
        <f>IF(ESITI_QUESTIONARI!C3254="","",TRIM(ESITI_QUESTIONARI!C3254))</f>
        <v/>
      </c>
      <c r="D3254" t="str">
        <f>IFERROR(UPPER(TRIM(ESITI_QUESTIONARI!U3254)),"")</f>
        <v/>
      </c>
      <c r="E3254" t="str">
        <f>IFERROR(UPPER(TRIM(ESITI_QUESTIONARI!Y3254)),"")</f>
        <v/>
      </c>
      <c r="F3254" t="str">
        <f>IFERROR(UPPER(TRIM(ESITI_QUESTIONARI!AE3254)),"")</f>
        <v/>
      </c>
      <c r="G3254" t="str">
        <f>IFERROR(UPPER(TRIM(ESITI_QUESTIONARI!AI3254)),"")</f>
        <v/>
      </c>
      <c r="H3254" s="8" t="str">
        <f>IF(C3254="","",IF(ISERROR(AVERAGE(ESITI_QUESTIONARI!N3254:T3254,ESITI_QUESTIONARI!V3254:X3254,ESITI_QUESTIONARI!Z3254:AD3254,ESITI_QUESTIONARI!AF3254:AH3254,ESITI_QUESTIONARI!AJ3254:AL3254,ESITI_QUESTIONARI!AN3254,ESITI_QUESTIONARI!AQ3254)),"NON RISPONDE",AVERAGE(ESITI_QUESTIONARI!N3254:T3254,ESITI_QUESTIONARI!V3254:X3254,ESITI_QUESTIONARI!Z3254:AD3254,ESITI_QUESTIONARI!AF3254:AH3254,ESITI_QUESTIONARI!AJ3254:AL3254,ESITI_QUESTIONARI!AN3254,ESITI_QUESTIONARI!AQ3254)))</f>
        <v/>
      </c>
    </row>
    <row r="3255" spans="1:8">
      <c r="A3255" t="str">
        <f>IF(ESITI_QUESTIONARI!A3255="","",TRIM(ESITI_QUESTIONARI!A3255))</f>
        <v/>
      </c>
      <c r="B3255" t="str">
        <f t="shared" si="51"/>
        <v/>
      </c>
      <c r="C3255" t="str">
        <f>IF(ESITI_QUESTIONARI!C3255="","",TRIM(ESITI_QUESTIONARI!C3255))</f>
        <v/>
      </c>
      <c r="D3255" t="str">
        <f>IFERROR(UPPER(TRIM(ESITI_QUESTIONARI!U3255)),"")</f>
        <v/>
      </c>
      <c r="E3255" t="str">
        <f>IFERROR(UPPER(TRIM(ESITI_QUESTIONARI!Y3255)),"")</f>
        <v/>
      </c>
      <c r="F3255" t="str">
        <f>IFERROR(UPPER(TRIM(ESITI_QUESTIONARI!AE3255)),"")</f>
        <v/>
      </c>
      <c r="G3255" t="str">
        <f>IFERROR(UPPER(TRIM(ESITI_QUESTIONARI!AI3255)),"")</f>
        <v/>
      </c>
      <c r="H3255" s="8" t="str">
        <f>IF(C3255="","",IF(ISERROR(AVERAGE(ESITI_QUESTIONARI!N3255:T3255,ESITI_QUESTIONARI!V3255:X3255,ESITI_QUESTIONARI!Z3255:AD3255,ESITI_QUESTIONARI!AF3255:AH3255,ESITI_QUESTIONARI!AJ3255:AL3255,ESITI_QUESTIONARI!AN3255,ESITI_QUESTIONARI!AQ3255)),"NON RISPONDE",AVERAGE(ESITI_QUESTIONARI!N3255:T3255,ESITI_QUESTIONARI!V3255:X3255,ESITI_QUESTIONARI!Z3255:AD3255,ESITI_QUESTIONARI!AF3255:AH3255,ESITI_QUESTIONARI!AJ3255:AL3255,ESITI_QUESTIONARI!AN3255,ESITI_QUESTIONARI!AQ3255)))</f>
        <v/>
      </c>
    </row>
    <row r="3256" spans="1:8">
      <c r="A3256" t="str">
        <f>IF(ESITI_QUESTIONARI!A3256="","",TRIM(ESITI_QUESTIONARI!A3256))</f>
        <v/>
      </c>
      <c r="B3256" t="str">
        <f t="shared" si="51"/>
        <v/>
      </c>
      <c r="C3256" t="str">
        <f>IF(ESITI_QUESTIONARI!C3256="","",TRIM(ESITI_QUESTIONARI!C3256))</f>
        <v/>
      </c>
      <c r="D3256" t="str">
        <f>IFERROR(UPPER(TRIM(ESITI_QUESTIONARI!U3256)),"")</f>
        <v/>
      </c>
      <c r="E3256" t="str">
        <f>IFERROR(UPPER(TRIM(ESITI_QUESTIONARI!Y3256)),"")</f>
        <v/>
      </c>
      <c r="F3256" t="str">
        <f>IFERROR(UPPER(TRIM(ESITI_QUESTIONARI!AE3256)),"")</f>
        <v/>
      </c>
      <c r="G3256" t="str">
        <f>IFERROR(UPPER(TRIM(ESITI_QUESTIONARI!AI3256)),"")</f>
        <v/>
      </c>
      <c r="H3256" s="8" t="str">
        <f>IF(C3256="","",IF(ISERROR(AVERAGE(ESITI_QUESTIONARI!N3256:T3256,ESITI_QUESTIONARI!V3256:X3256,ESITI_QUESTIONARI!Z3256:AD3256,ESITI_QUESTIONARI!AF3256:AH3256,ESITI_QUESTIONARI!AJ3256:AL3256,ESITI_QUESTIONARI!AN3256,ESITI_QUESTIONARI!AQ3256)),"NON RISPONDE",AVERAGE(ESITI_QUESTIONARI!N3256:T3256,ESITI_QUESTIONARI!V3256:X3256,ESITI_QUESTIONARI!Z3256:AD3256,ESITI_QUESTIONARI!AF3256:AH3256,ESITI_QUESTIONARI!AJ3256:AL3256,ESITI_QUESTIONARI!AN3256,ESITI_QUESTIONARI!AQ3256)))</f>
        <v/>
      </c>
    </row>
    <row r="3257" spans="1:8">
      <c r="A3257" t="str">
        <f>IF(ESITI_QUESTIONARI!A3257="","",TRIM(ESITI_QUESTIONARI!A3257))</f>
        <v/>
      </c>
      <c r="B3257" t="str">
        <f t="shared" si="51"/>
        <v/>
      </c>
      <c r="C3257" t="str">
        <f>IF(ESITI_QUESTIONARI!C3257="","",TRIM(ESITI_QUESTIONARI!C3257))</f>
        <v/>
      </c>
      <c r="D3257" t="str">
        <f>IFERROR(UPPER(TRIM(ESITI_QUESTIONARI!U3257)),"")</f>
        <v/>
      </c>
      <c r="E3257" t="str">
        <f>IFERROR(UPPER(TRIM(ESITI_QUESTIONARI!Y3257)),"")</f>
        <v/>
      </c>
      <c r="F3257" t="str">
        <f>IFERROR(UPPER(TRIM(ESITI_QUESTIONARI!AE3257)),"")</f>
        <v/>
      </c>
      <c r="G3257" t="str">
        <f>IFERROR(UPPER(TRIM(ESITI_QUESTIONARI!AI3257)),"")</f>
        <v/>
      </c>
      <c r="H3257" s="8" t="str">
        <f>IF(C3257="","",IF(ISERROR(AVERAGE(ESITI_QUESTIONARI!N3257:T3257,ESITI_QUESTIONARI!V3257:X3257,ESITI_QUESTIONARI!Z3257:AD3257,ESITI_QUESTIONARI!AF3257:AH3257,ESITI_QUESTIONARI!AJ3257:AL3257,ESITI_QUESTIONARI!AN3257,ESITI_QUESTIONARI!AQ3257)),"NON RISPONDE",AVERAGE(ESITI_QUESTIONARI!N3257:T3257,ESITI_QUESTIONARI!V3257:X3257,ESITI_QUESTIONARI!Z3257:AD3257,ESITI_QUESTIONARI!AF3257:AH3257,ESITI_QUESTIONARI!AJ3257:AL3257,ESITI_QUESTIONARI!AN3257,ESITI_QUESTIONARI!AQ3257)))</f>
        <v/>
      </c>
    </row>
    <row r="3258" spans="1:8">
      <c r="A3258" t="str">
        <f>IF(ESITI_QUESTIONARI!A3258="","",TRIM(ESITI_QUESTIONARI!A3258))</f>
        <v/>
      </c>
      <c r="B3258" t="str">
        <f t="shared" si="51"/>
        <v/>
      </c>
      <c r="C3258" t="str">
        <f>IF(ESITI_QUESTIONARI!C3258="","",TRIM(ESITI_QUESTIONARI!C3258))</f>
        <v/>
      </c>
      <c r="D3258" t="str">
        <f>IFERROR(UPPER(TRIM(ESITI_QUESTIONARI!U3258)),"")</f>
        <v/>
      </c>
      <c r="E3258" t="str">
        <f>IFERROR(UPPER(TRIM(ESITI_QUESTIONARI!Y3258)),"")</f>
        <v/>
      </c>
      <c r="F3258" t="str">
        <f>IFERROR(UPPER(TRIM(ESITI_QUESTIONARI!AE3258)),"")</f>
        <v/>
      </c>
      <c r="G3258" t="str">
        <f>IFERROR(UPPER(TRIM(ESITI_QUESTIONARI!AI3258)),"")</f>
        <v/>
      </c>
      <c r="H3258" s="8" t="str">
        <f>IF(C3258="","",IF(ISERROR(AVERAGE(ESITI_QUESTIONARI!N3258:T3258,ESITI_QUESTIONARI!V3258:X3258,ESITI_QUESTIONARI!Z3258:AD3258,ESITI_QUESTIONARI!AF3258:AH3258,ESITI_QUESTIONARI!AJ3258:AL3258,ESITI_QUESTIONARI!AN3258,ESITI_QUESTIONARI!AQ3258)),"NON RISPONDE",AVERAGE(ESITI_QUESTIONARI!N3258:T3258,ESITI_QUESTIONARI!V3258:X3258,ESITI_QUESTIONARI!Z3258:AD3258,ESITI_QUESTIONARI!AF3258:AH3258,ESITI_QUESTIONARI!AJ3258:AL3258,ESITI_QUESTIONARI!AN3258,ESITI_QUESTIONARI!AQ3258)))</f>
        <v/>
      </c>
    </row>
    <row r="3259" spans="1:8">
      <c r="A3259" t="str">
        <f>IF(ESITI_QUESTIONARI!A3259="","",TRIM(ESITI_QUESTIONARI!A3259))</f>
        <v/>
      </c>
      <c r="B3259" t="str">
        <f t="shared" si="51"/>
        <v/>
      </c>
      <c r="C3259" t="str">
        <f>IF(ESITI_QUESTIONARI!C3259="","",TRIM(ESITI_QUESTIONARI!C3259))</f>
        <v/>
      </c>
      <c r="D3259" t="str">
        <f>IFERROR(UPPER(TRIM(ESITI_QUESTIONARI!U3259)),"")</f>
        <v/>
      </c>
      <c r="E3259" t="str">
        <f>IFERROR(UPPER(TRIM(ESITI_QUESTIONARI!Y3259)),"")</f>
        <v/>
      </c>
      <c r="F3259" t="str">
        <f>IFERROR(UPPER(TRIM(ESITI_QUESTIONARI!AE3259)),"")</f>
        <v/>
      </c>
      <c r="G3259" t="str">
        <f>IFERROR(UPPER(TRIM(ESITI_QUESTIONARI!AI3259)),"")</f>
        <v/>
      </c>
      <c r="H3259" s="8" t="str">
        <f>IF(C3259="","",IF(ISERROR(AVERAGE(ESITI_QUESTIONARI!N3259:T3259,ESITI_QUESTIONARI!V3259:X3259,ESITI_QUESTIONARI!Z3259:AD3259,ESITI_QUESTIONARI!AF3259:AH3259,ESITI_QUESTIONARI!AJ3259:AL3259,ESITI_QUESTIONARI!AN3259,ESITI_QUESTIONARI!AQ3259)),"NON RISPONDE",AVERAGE(ESITI_QUESTIONARI!N3259:T3259,ESITI_QUESTIONARI!V3259:X3259,ESITI_QUESTIONARI!Z3259:AD3259,ESITI_QUESTIONARI!AF3259:AH3259,ESITI_QUESTIONARI!AJ3259:AL3259,ESITI_QUESTIONARI!AN3259,ESITI_QUESTIONARI!AQ3259)))</f>
        <v/>
      </c>
    </row>
    <row r="3260" spans="1:8">
      <c r="A3260" t="str">
        <f>IF(ESITI_QUESTIONARI!A3260="","",TRIM(ESITI_QUESTIONARI!A3260))</f>
        <v/>
      </c>
      <c r="B3260" t="str">
        <f t="shared" si="51"/>
        <v/>
      </c>
      <c r="C3260" t="str">
        <f>IF(ESITI_QUESTIONARI!C3260="","",TRIM(ESITI_QUESTIONARI!C3260))</f>
        <v/>
      </c>
      <c r="D3260" t="str">
        <f>IFERROR(UPPER(TRIM(ESITI_QUESTIONARI!U3260)),"")</f>
        <v/>
      </c>
      <c r="E3260" t="str">
        <f>IFERROR(UPPER(TRIM(ESITI_QUESTIONARI!Y3260)),"")</f>
        <v/>
      </c>
      <c r="F3260" t="str">
        <f>IFERROR(UPPER(TRIM(ESITI_QUESTIONARI!AE3260)),"")</f>
        <v/>
      </c>
      <c r="G3260" t="str">
        <f>IFERROR(UPPER(TRIM(ESITI_QUESTIONARI!AI3260)),"")</f>
        <v/>
      </c>
      <c r="H3260" s="8" t="str">
        <f>IF(C3260="","",IF(ISERROR(AVERAGE(ESITI_QUESTIONARI!N3260:T3260,ESITI_QUESTIONARI!V3260:X3260,ESITI_QUESTIONARI!Z3260:AD3260,ESITI_QUESTIONARI!AF3260:AH3260,ESITI_QUESTIONARI!AJ3260:AL3260,ESITI_QUESTIONARI!AN3260,ESITI_QUESTIONARI!AQ3260)),"NON RISPONDE",AVERAGE(ESITI_QUESTIONARI!N3260:T3260,ESITI_QUESTIONARI!V3260:X3260,ESITI_QUESTIONARI!Z3260:AD3260,ESITI_QUESTIONARI!AF3260:AH3260,ESITI_QUESTIONARI!AJ3260:AL3260,ESITI_QUESTIONARI!AN3260,ESITI_QUESTIONARI!AQ3260)))</f>
        <v/>
      </c>
    </row>
    <row r="3261" spans="1:8">
      <c r="A3261" t="str">
        <f>IF(ESITI_QUESTIONARI!A3261="","",TRIM(ESITI_QUESTIONARI!A3261))</f>
        <v/>
      </c>
      <c r="B3261" t="str">
        <f t="shared" si="51"/>
        <v/>
      </c>
      <c r="C3261" t="str">
        <f>IF(ESITI_QUESTIONARI!C3261="","",TRIM(ESITI_QUESTIONARI!C3261))</f>
        <v/>
      </c>
      <c r="D3261" t="str">
        <f>IFERROR(UPPER(TRIM(ESITI_QUESTIONARI!U3261)),"")</f>
        <v/>
      </c>
      <c r="E3261" t="str">
        <f>IFERROR(UPPER(TRIM(ESITI_QUESTIONARI!Y3261)),"")</f>
        <v/>
      </c>
      <c r="F3261" t="str">
        <f>IFERROR(UPPER(TRIM(ESITI_QUESTIONARI!AE3261)),"")</f>
        <v/>
      </c>
      <c r="G3261" t="str">
        <f>IFERROR(UPPER(TRIM(ESITI_QUESTIONARI!AI3261)),"")</f>
        <v/>
      </c>
      <c r="H3261" s="8" t="str">
        <f>IF(C3261="","",IF(ISERROR(AVERAGE(ESITI_QUESTIONARI!N3261:T3261,ESITI_QUESTIONARI!V3261:X3261,ESITI_QUESTIONARI!Z3261:AD3261,ESITI_QUESTIONARI!AF3261:AH3261,ESITI_QUESTIONARI!AJ3261:AL3261,ESITI_QUESTIONARI!AN3261,ESITI_QUESTIONARI!AQ3261)),"NON RISPONDE",AVERAGE(ESITI_QUESTIONARI!N3261:T3261,ESITI_QUESTIONARI!V3261:X3261,ESITI_QUESTIONARI!Z3261:AD3261,ESITI_QUESTIONARI!AF3261:AH3261,ESITI_QUESTIONARI!AJ3261:AL3261,ESITI_QUESTIONARI!AN3261,ESITI_QUESTIONARI!AQ3261)))</f>
        <v/>
      </c>
    </row>
    <row r="3262" spans="1:8">
      <c r="A3262" t="str">
        <f>IF(ESITI_QUESTIONARI!A3262="","",TRIM(ESITI_QUESTIONARI!A3262))</f>
        <v/>
      </c>
      <c r="B3262" t="str">
        <f t="shared" si="51"/>
        <v/>
      </c>
      <c r="C3262" t="str">
        <f>IF(ESITI_QUESTIONARI!C3262="","",TRIM(ESITI_QUESTIONARI!C3262))</f>
        <v/>
      </c>
      <c r="D3262" t="str">
        <f>IFERROR(UPPER(TRIM(ESITI_QUESTIONARI!U3262)),"")</f>
        <v/>
      </c>
      <c r="E3262" t="str">
        <f>IFERROR(UPPER(TRIM(ESITI_QUESTIONARI!Y3262)),"")</f>
        <v/>
      </c>
      <c r="F3262" t="str">
        <f>IFERROR(UPPER(TRIM(ESITI_QUESTIONARI!AE3262)),"")</f>
        <v/>
      </c>
      <c r="G3262" t="str">
        <f>IFERROR(UPPER(TRIM(ESITI_QUESTIONARI!AI3262)),"")</f>
        <v/>
      </c>
      <c r="H3262" s="8" t="str">
        <f>IF(C3262="","",IF(ISERROR(AVERAGE(ESITI_QUESTIONARI!N3262:T3262,ESITI_QUESTIONARI!V3262:X3262,ESITI_QUESTIONARI!Z3262:AD3262,ESITI_QUESTIONARI!AF3262:AH3262,ESITI_QUESTIONARI!AJ3262:AL3262,ESITI_QUESTIONARI!AN3262,ESITI_QUESTIONARI!AQ3262)),"NON RISPONDE",AVERAGE(ESITI_QUESTIONARI!N3262:T3262,ESITI_QUESTIONARI!V3262:X3262,ESITI_QUESTIONARI!Z3262:AD3262,ESITI_QUESTIONARI!AF3262:AH3262,ESITI_QUESTIONARI!AJ3262:AL3262,ESITI_QUESTIONARI!AN3262,ESITI_QUESTIONARI!AQ3262)))</f>
        <v/>
      </c>
    </row>
    <row r="3263" spans="1:8">
      <c r="A3263" t="str">
        <f>IF(ESITI_QUESTIONARI!A3263="","",TRIM(ESITI_QUESTIONARI!A3263))</f>
        <v/>
      </c>
      <c r="B3263" t="str">
        <f t="shared" si="51"/>
        <v/>
      </c>
      <c r="C3263" t="str">
        <f>IF(ESITI_QUESTIONARI!C3263="","",TRIM(ESITI_QUESTIONARI!C3263))</f>
        <v/>
      </c>
      <c r="D3263" t="str">
        <f>IFERROR(UPPER(TRIM(ESITI_QUESTIONARI!U3263)),"")</f>
        <v/>
      </c>
      <c r="E3263" t="str">
        <f>IFERROR(UPPER(TRIM(ESITI_QUESTIONARI!Y3263)),"")</f>
        <v/>
      </c>
      <c r="F3263" t="str">
        <f>IFERROR(UPPER(TRIM(ESITI_QUESTIONARI!AE3263)),"")</f>
        <v/>
      </c>
      <c r="G3263" t="str">
        <f>IFERROR(UPPER(TRIM(ESITI_QUESTIONARI!AI3263)),"")</f>
        <v/>
      </c>
      <c r="H3263" s="8" t="str">
        <f>IF(C3263="","",IF(ISERROR(AVERAGE(ESITI_QUESTIONARI!N3263:T3263,ESITI_QUESTIONARI!V3263:X3263,ESITI_QUESTIONARI!Z3263:AD3263,ESITI_QUESTIONARI!AF3263:AH3263,ESITI_QUESTIONARI!AJ3263:AL3263,ESITI_QUESTIONARI!AN3263,ESITI_QUESTIONARI!AQ3263)),"NON RISPONDE",AVERAGE(ESITI_QUESTIONARI!N3263:T3263,ESITI_QUESTIONARI!V3263:X3263,ESITI_QUESTIONARI!Z3263:AD3263,ESITI_QUESTIONARI!AF3263:AH3263,ESITI_QUESTIONARI!AJ3263:AL3263,ESITI_QUESTIONARI!AN3263,ESITI_QUESTIONARI!AQ3263)))</f>
        <v/>
      </c>
    </row>
    <row r="3264" spans="1:8">
      <c r="A3264" t="str">
        <f>IF(ESITI_QUESTIONARI!A3264="","",TRIM(ESITI_QUESTIONARI!A3264))</f>
        <v/>
      </c>
      <c r="B3264" t="str">
        <f t="shared" si="51"/>
        <v/>
      </c>
      <c r="C3264" t="str">
        <f>IF(ESITI_QUESTIONARI!C3264="","",TRIM(ESITI_QUESTIONARI!C3264))</f>
        <v/>
      </c>
      <c r="D3264" t="str">
        <f>IFERROR(UPPER(TRIM(ESITI_QUESTIONARI!U3264)),"")</f>
        <v/>
      </c>
      <c r="E3264" t="str">
        <f>IFERROR(UPPER(TRIM(ESITI_QUESTIONARI!Y3264)),"")</f>
        <v/>
      </c>
      <c r="F3264" t="str">
        <f>IFERROR(UPPER(TRIM(ESITI_QUESTIONARI!AE3264)),"")</f>
        <v/>
      </c>
      <c r="G3264" t="str">
        <f>IFERROR(UPPER(TRIM(ESITI_QUESTIONARI!AI3264)),"")</f>
        <v/>
      </c>
      <c r="H3264" s="8" t="str">
        <f>IF(C3264="","",IF(ISERROR(AVERAGE(ESITI_QUESTIONARI!N3264:T3264,ESITI_QUESTIONARI!V3264:X3264,ESITI_QUESTIONARI!Z3264:AD3264,ESITI_QUESTIONARI!AF3264:AH3264,ESITI_QUESTIONARI!AJ3264:AL3264,ESITI_QUESTIONARI!AN3264,ESITI_QUESTIONARI!AQ3264)),"NON RISPONDE",AVERAGE(ESITI_QUESTIONARI!N3264:T3264,ESITI_QUESTIONARI!V3264:X3264,ESITI_QUESTIONARI!Z3264:AD3264,ESITI_QUESTIONARI!AF3264:AH3264,ESITI_QUESTIONARI!AJ3264:AL3264,ESITI_QUESTIONARI!AN3264,ESITI_QUESTIONARI!AQ3264)))</f>
        <v/>
      </c>
    </row>
    <row r="3265" spans="1:8">
      <c r="A3265" t="str">
        <f>IF(ESITI_QUESTIONARI!A3265="","",TRIM(ESITI_QUESTIONARI!A3265))</f>
        <v/>
      </c>
      <c r="B3265" t="str">
        <f t="shared" si="51"/>
        <v/>
      </c>
      <c r="C3265" t="str">
        <f>IF(ESITI_QUESTIONARI!C3265="","",TRIM(ESITI_QUESTIONARI!C3265))</f>
        <v/>
      </c>
      <c r="D3265" t="str">
        <f>IFERROR(UPPER(TRIM(ESITI_QUESTIONARI!U3265)),"")</f>
        <v/>
      </c>
      <c r="E3265" t="str">
        <f>IFERROR(UPPER(TRIM(ESITI_QUESTIONARI!Y3265)),"")</f>
        <v/>
      </c>
      <c r="F3265" t="str">
        <f>IFERROR(UPPER(TRIM(ESITI_QUESTIONARI!AE3265)),"")</f>
        <v/>
      </c>
      <c r="G3265" t="str">
        <f>IFERROR(UPPER(TRIM(ESITI_QUESTIONARI!AI3265)),"")</f>
        <v/>
      </c>
      <c r="H3265" s="8" t="str">
        <f>IF(C3265="","",IF(ISERROR(AVERAGE(ESITI_QUESTIONARI!N3265:T3265,ESITI_QUESTIONARI!V3265:X3265,ESITI_QUESTIONARI!Z3265:AD3265,ESITI_QUESTIONARI!AF3265:AH3265,ESITI_QUESTIONARI!AJ3265:AL3265,ESITI_QUESTIONARI!AN3265,ESITI_QUESTIONARI!AQ3265)),"NON RISPONDE",AVERAGE(ESITI_QUESTIONARI!N3265:T3265,ESITI_QUESTIONARI!V3265:X3265,ESITI_QUESTIONARI!Z3265:AD3265,ESITI_QUESTIONARI!AF3265:AH3265,ESITI_QUESTIONARI!AJ3265:AL3265,ESITI_QUESTIONARI!AN3265,ESITI_QUESTIONARI!AQ3265)))</f>
        <v/>
      </c>
    </row>
    <row r="3266" spans="1:8">
      <c r="A3266" t="str">
        <f>IF(ESITI_QUESTIONARI!A3266="","",TRIM(ESITI_QUESTIONARI!A3266))</f>
        <v/>
      </c>
      <c r="B3266" t="str">
        <f t="shared" si="51"/>
        <v/>
      </c>
      <c r="C3266" t="str">
        <f>IF(ESITI_QUESTIONARI!C3266="","",TRIM(ESITI_QUESTIONARI!C3266))</f>
        <v/>
      </c>
      <c r="D3266" t="str">
        <f>IFERROR(UPPER(TRIM(ESITI_QUESTIONARI!U3266)),"")</f>
        <v/>
      </c>
      <c r="E3266" t="str">
        <f>IFERROR(UPPER(TRIM(ESITI_QUESTIONARI!Y3266)),"")</f>
        <v/>
      </c>
      <c r="F3266" t="str">
        <f>IFERROR(UPPER(TRIM(ESITI_QUESTIONARI!AE3266)),"")</f>
        <v/>
      </c>
      <c r="G3266" t="str">
        <f>IFERROR(UPPER(TRIM(ESITI_QUESTIONARI!AI3266)),"")</f>
        <v/>
      </c>
      <c r="H3266" s="8" t="str">
        <f>IF(C3266="","",IF(ISERROR(AVERAGE(ESITI_QUESTIONARI!N3266:T3266,ESITI_QUESTIONARI!V3266:X3266,ESITI_QUESTIONARI!Z3266:AD3266,ESITI_QUESTIONARI!AF3266:AH3266,ESITI_QUESTIONARI!AJ3266:AL3266,ESITI_QUESTIONARI!AN3266,ESITI_QUESTIONARI!AQ3266)),"NON RISPONDE",AVERAGE(ESITI_QUESTIONARI!N3266:T3266,ESITI_QUESTIONARI!V3266:X3266,ESITI_QUESTIONARI!Z3266:AD3266,ESITI_QUESTIONARI!AF3266:AH3266,ESITI_QUESTIONARI!AJ3266:AL3266,ESITI_QUESTIONARI!AN3266,ESITI_QUESTIONARI!AQ3266)))</f>
        <v/>
      </c>
    </row>
    <row r="3267" spans="1:8">
      <c r="A3267" t="str">
        <f>IF(ESITI_QUESTIONARI!A3267="","",TRIM(ESITI_QUESTIONARI!A3267))</f>
        <v/>
      </c>
      <c r="B3267" t="str">
        <f t="shared" ref="B3267:B3330" si="52">IF(C3267="","",C3267)</f>
        <v/>
      </c>
      <c r="C3267" t="str">
        <f>IF(ESITI_QUESTIONARI!C3267="","",TRIM(ESITI_QUESTIONARI!C3267))</f>
        <v/>
      </c>
      <c r="D3267" t="str">
        <f>IFERROR(UPPER(TRIM(ESITI_QUESTIONARI!U3267)),"")</f>
        <v/>
      </c>
      <c r="E3267" t="str">
        <f>IFERROR(UPPER(TRIM(ESITI_QUESTIONARI!Y3267)),"")</f>
        <v/>
      </c>
      <c r="F3267" t="str">
        <f>IFERROR(UPPER(TRIM(ESITI_QUESTIONARI!AE3267)),"")</f>
        <v/>
      </c>
      <c r="G3267" t="str">
        <f>IFERROR(UPPER(TRIM(ESITI_QUESTIONARI!AI3267)),"")</f>
        <v/>
      </c>
      <c r="H3267" s="8" t="str">
        <f>IF(C3267="","",IF(ISERROR(AVERAGE(ESITI_QUESTIONARI!N3267:T3267,ESITI_QUESTIONARI!V3267:X3267,ESITI_QUESTIONARI!Z3267:AD3267,ESITI_QUESTIONARI!AF3267:AH3267,ESITI_QUESTIONARI!AJ3267:AL3267,ESITI_QUESTIONARI!AN3267,ESITI_QUESTIONARI!AQ3267)),"NON RISPONDE",AVERAGE(ESITI_QUESTIONARI!N3267:T3267,ESITI_QUESTIONARI!V3267:X3267,ESITI_QUESTIONARI!Z3267:AD3267,ESITI_QUESTIONARI!AF3267:AH3267,ESITI_QUESTIONARI!AJ3267:AL3267,ESITI_QUESTIONARI!AN3267,ESITI_QUESTIONARI!AQ3267)))</f>
        <v/>
      </c>
    </row>
    <row r="3268" spans="1:8">
      <c r="A3268" t="str">
        <f>IF(ESITI_QUESTIONARI!A3268="","",TRIM(ESITI_QUESTIONARI!A3268))</f>
        <v/>
      </c>
      <c r="B3268" t="str">
        <f t="shared" si="52"/>
        <v/>
      </c>
      <c r="C3268" t="str">
        <f>IF(ESITI_QUESTIONARI!C3268="","",TRIM(ESITI_QUESTIONARI!C3268))</f>
        <v/>
      </c>
      <c r="D3268" t="str">
        <f>IFERROR(UPPER(TRIM(ESITI_QUESTIONARI!U3268)),"")</f>
        <v/>
      </c>
      <c r="E3268" t="str">
        <f>IFERROR(UPPER(TRIM(ESITI_QUESTIONARI!Y3268)),"")</f>
        <v/>
      </c>
      <c r="F3268" t="str">
        <f>IFERROR(UPPER(TRIM(ESITI_QUESTIONARI!AE3268)),"")</f>
        <v/>
      </c>
      <c r="G3268" t="str">
        <f>IFERROR(UPPER(TRIM(ESITI_QUESTIONARI!AI3268)),"")</f>
        <v/>
      </c>
      <c r="H3268" s="8" t="str">
        <f>IF(C3268="","",IF(ISERROR(AVERAGE(ESITI_QUESTIONARI!N3268:T3268,ESITI_QUESTIONARI!V3268:X3268,ESITI_QUESTIONARI!Z3268:AD3268,ESITI_QUESTIONARI!AF3268:AH3268,ESITI_QUESTIONARI!AJ3268:AL3268,ESITI_QUESTIONARI!AN3268,ESITI_QUESTIONARI!AQ3268)),"NON RISPONDE",AVERAGE(ESITI_QUESTIONARI!N3268:T3268,ESITI_QUESTIONARI!V3268:X3268,ESITI_QUESTIONARI!Z3268:AD3268,ESITI_QUESTIONARI!AF3268:AH3268,ESITI_QUESTIONARI!AJ3268:AL3268,ESITI_QUESTIONARI!AN3268,ESITI_QUESTIONARI!AQ3268)))</f>
        <v/>
      </c>
    </row>
    <row r="3269" spans="1:8">
      <c r="A3269" t="str">
        <f>IF(ESITI_QUESTIONARI!A3269="","",TRIM(ESITI_QUESTIONARI!A3269))</f>
        <v/>
      </c>
      <c r="B3269" t="str">
        <f t="shared" si="52"/>
        <v/>
      </c>
      <c r="C3269" t="str">
        <f>IF(ESITI_QUESTIONARI!C3269="","",TRIM(ESITI_QUESTIONARI!C3269))</f>
        <v/>
      </c>
      <c r="D3269" t="str">
        <f>IFERROR(UPPER(TRIM(ESITI_QUESTIONARI!U3269)),"")</f>
        <v/>
      </c>
      <c r="E3269" t="str">
        <f>IFERROR(UPPER(TRIM(ESITI_QUESTIONARI!Y3269)),"")</f>
        <v/>
      </c>
      <c r="F3269" t="str">
        <f>IFERROR(UPPER(TRIM(ESITI_QUESTIONARI!AE3269)),"")</f>
        <v/>
      </c>
      <c r="G3269" t="str">
        <f>IFERROR(UPPER(TRIM(ESITI_QUESTIONARI!AI3269)),"")</f>
        <v/>
      </c>
      <c r="H3269" s="8" t="str">
        <f>IF(C3269="","",IF(ISERROR(AVERAGE(ESITI_QUESTIONARI!N3269:T3269,ESITI_QUESTIONARI!V3269:X3269,ESITI_QUESTIONARI!Z3269:AD3269,ESITI_QUESTIONARI!AF3269:AH3269,ESITI_QUESTIONARI!AJ3269:AL3269,ESITI_QUESTIONARI!AN3269,ESITI_QUESTIONARI!AQ3269)),"NON RISPONDE",AVERAGE(ESITI_QUESTIONARI!N3269:T3269,ESITI_QUESTIONARI!V3269:X3269,ESITI_QUESTIONARI!Z3269:AD3269,ESITI_QUESTIONARI!AF3269:AH3269,ESITI_QUESTIONARI!AJ3269:AL3269,ESITI_QUESTIONARI!AN3269,ESITI_QUESTIONARI!AQ3269)))</f>
        <v/>
      </c>
    </row>
    <row r="3270" spans="1:8">
      <c r="A3270" t="str">
        <f>IF(ESITI_QUESTIONARI!A3270="","",TRIM(ESITI_QUESTIONARI!A3270))</f>
        <v/>
      </c>
      <c r="B3270" t="str">
        <f t="shared" si="52"/>
        <v/>
      </c>
      <c r="C3270" t="str">
        <f>IF(ESITI_QUESTIONARI!C3270="","",TRIM(ESITI_QUESTIONARI!C3270))</f>
        <v/>
      </c>
      <c r="D3270" t="str">
        <f>IFERROR(UPPER(TRIM(ESITI_QUESTIONARI!U3270)),"")</f>
        <v/>
      </c>
      <c r="E3270" t="str">
        <f>IFERROR(UPPER(TRIM(ESITI_QUESTIONARI!Y3270)),"")</f>
        <v/>
      </c>
      <c r="F3270" t="str">
        <f>IFERROR(UPPER(TRIM(ESITI_QUESTIONARI!AE3270)),"")</f>
        <v/>
      </c>
      <c r="G3270" t="str">
        <f>IFERROR(UPPER(TRIM(ESITI_QUESTIONARI!AI3270)),"")</f>
        <v/>
      </c>
      <c r="H3270" s="8" t="str">
        <f>IF(C3270="","",IF(ISERROR(AVERAGE(ESITI_QUESTIONARI!N3270:T3270,ESITI_QUESTIONARI!V3270:X3270,ESITI_QUESTIONARI!Z3270:AD3270,ESITI_QUESTIONARI!AF3270:AH3270,ESITI_QUESTIONARI!AJ3270:AL3270,ESITI_QUESTIONARI!AN3270,ESITI_QUESTIONARI!AQ3270)),"NON RISPONDE",AVERAGE(ESITI_QUESTIONARI!N3270:T3270,ESITI_QUESTIONARI!V3270:X3270,ESITI_QUESTIONARI!Z3270:AD3270,ESITI_QUESTIONARI!AF3270:AH3270,ESITI_QUESTIONARI!AJ3270:AL3270,ESITI_QUESTIONARI!AN3270,ESITI_QUESTIONARI!AQ3270)))</f>
        <v/>
      </c>
    </row>
    <row r="3271" spans="1:8">
      <c r="A3271" t="str">
        <f>IF(ESITI_QUESTIONARI!A3271="","",TRIM(ESITI_QUESTIONARI!A3271))</f>
        <v/>
      </c>
      <c r="B3271" t="str">
        <f t="shared" si="52"/>
        <v/>
      </c>
      <c r="C3271" t="str">
        <f>IF(ESITI_QUESTIONARI!C3271="","",TRIM(ESITI_QUESTIONARI!C3271))</f>
        <v/>
      </c>
      <c r="D3271" t="str">
        <f>IFERROR(UPPER(TRIM(ESITI_QUESTIONARI!U3271)),"")</f>
        <v/>
      </c>
      <c r="E3271" t="str">
        <f>IFERROR(UPPER(TRIM(ESITI_QUESTIONARI!Y3271)),"")</f>
        <v/>
      </c>
      <c r="F3271" t="str">
        <f>IFERROR(UPPER(TRIM(ESITI_QUESTIONARI!AE3271)),"")</f>
        <v/>
      </c>
      <c r="G3271" t="str">
        <f>IFERROR(UPPER(TRIM(ESITI_QUESTIONARI!AI3271)),"")</f>
        <v/>
      </c>
      <c r="H3271" s="8" t="str">
        <f>IF(C3271="","",IF(ISERROR(AVERAGE(ESITI_QUESTIONARI!N3271:T3271,ESITI_QUESTIONARI!V3271:X3271,ESITI_QUESTIONARI!Z3271:AD3271,ESITI_QUESTIONARI!AF3271:AH3271,ESITI_QUESTIONARI!AJ3271:AL3271,ESITI_QUESTIONARI!AN3271,ESITI_QUESTIONARI!AQ3271)),"NON RISPONDE",AVERAGE(ESITI_QUESTIONARI!N3271:T3271,ESITI_QUESTIONARI!V3271:X3271,ESITI_QUESTIONARI!Z3271:AD3271,ESITI_QUESTIONARI!AF3271:AH3271,ESITI_QUESTIONARI!AJ3271:AL3271,ESITI_QUESTIONARI!AN3271,ESITI_QUESTIONARI!AQ3271)))</f>
        <v/>
      </c>
    </row>
    <row r="3272" spans="1:8">
      <c r="A3272" t="str">
        <f>IF(ESITI_QUESTIONARI!A3272="","",TRIM(ESITI_QUESTIONARI!A3272))</f>
        <v/>
      </c>
      <c r="B3272" t="str">
        <f t="shared" si="52"/>
        <v/>
      </c>
      <c r="C3272" t="str">
        <f>IF(ESITI_QUESTIONARI!C3272="","",TRIM(ESITI_QUESTIONARI!C3272))</f>
        <v/>
      </c>
      <c r="D3272" t="str">
        <f>IFERROR(UPPER(TRIM(ESITI_QUESTIONARI!U3272)),"")</f>
        <v/>
      </c>
      <c r="E3272" t="str">
        <f>IFERROR(UPPER(TRIM(ESITI_QUESTIONARI!Y3272)),"")</f>
        <v/>
      </c>
      <c r="F3272" t="str">
        <f>IFERROR(UPPER(TRIM(ESITI_QUESTIONARI!AE3272)),"")</f>
        <v/>
      </c>
      <c r="G3272" t="str">
        <f>IFERROR(UPPER(TRIM(ESITI_QUESTIONARI!AI3272)),"")</f>
        <v/>
      </c>
      <c r="H3272" s="8" t="str">
        <f>IF(C3272="","",IF(ISERROR(AVERAGE(ESITI_QUESTIONARI!N3272:T3272,ESITI_QUESTIONARI!V3272:X3272,ESITI_QUESTIONARI!Z3272:AD3272,ESITI_QUESTIONARI!AF3272:AH3272,ESITI_QUESTIONARI!AJ3272:AL3272,ESITI_QUESTIONARI!AN3272,ESITI_QUESTIONARI!AQ3272)),"NON RISPONDE",AVERAGE(ESITI_QUESTIONARI!N3272:T3272,ESITI_QUESTIONARI!V3272:X3272,ESITI_QUESTIONARI!Z3272:AD3272,ESITI_QUESTIONARI!AF3272:AH3272,ESITI_QUESTIONARI!AJ3272:AL3272,ESITI_QUESTIONARI!AN3272,ESITI_QUESTIONARI!AQ3272)))</f>
        <v/>
      </c>
    </row>
    <row r="3273" spans="1:8">
      <c r="A3273" t="str">
        <f>IF(ESITI_QUESTIONARI!A3273="","",TRIM(ESITI_QUESTIONARI!A3273))</f>
        <v/>
      </c>
      <c r="B3273" t="str">
        <f t="shared" si="52"/>
        <v/>
      </c>
      <c r="C3273" t="str">
        <f>IF(ESITI_QUESTIONARI!C3273="","",TRIM(ESITI_QUESTIONARI!C3273))</f>
        <v/>
      </c>
      <c r="D3273" t="str">
        <f>IFERROR(UPPER(TRIM(ESITI_QUESTIONARI!U3273)),"")</f>
        <v/>
      </c>
      <c r="E3273" t="str">
        <f>IFERROR(UPPER(TRIM(ESITI_QUESTIONARI!Y3273)),"")</f>
        <v/>
      </c>
      <c r="F3273" t="str">
        <f>IFERROR(UPPER(TRIM(ESITI_QUESTIONARI!AE3273)),"")</f>
        <v/>
      </c>
      <c r="G3273" t="str">
        <f>IFERROR(UPPER(TRIM(ESITI_QUESTIONARI!AI3273)),"")</f>
        <v/>
      </c>
      <c r="H3273" s="8" t="str">
        <f>IF(C3273="","",IF(ISERROR(AVERAGE(ESITI_QUESTIONARI!N3273:T3273,ESITI_QUESTIONARI!V3273:X3273,ESITI_QUESTIONARI!Z3273:AD3273,ESITI_QUESTIONARI!AF3273:AH3273,ESITI_QUESTIONARI!AJ3273:AL3273,ESITI_QUESTIONARI!AN3273,ESITI_QUESTIONARI!AQ3273)),"NON RISPONDE",AVERAGE(ESITI_QUESTIONARI!N3273:T3273,ESITI_QUESTIONARI!V3273:X3273,ESITI_QUESTIONARI!Z3273:AD3273,ESITI_QUESTIONARI!AF3273:AH3273,ESITI_QUESTIONARI!AJ3273:AL3273,ESITI_QUESTIONARI!AN3273,ESITI_QUESTIONARI!AQ3273)))</f>
        <v/>
      </c>
    </row>
    <row r="3274" spans="1:8">
      <c r="A3274" t="str">
        <f>IF(ESITI_QUESTIONARI!A3274="","",TRIM(ESITI_QUESTIONARI!A3274))</f>
        <v/>
      </c>
      <c r="B3274" t="str">
        <f t="shared" si="52"/>
        <v/>
      </c>
      <c r="C3274" t="str">
        <f>IF(ESITI_QUESTIONARI!C3274="","",TRIM(ESITI_QUESTIONARI!C3274))</f>
        <v/>
      </c>
      <c r="D3274" t="str">
        <f>IFERROR(UPPER(TRIM(ESITI_QUESTIONARI!U3274)),"")</f>
        <v/>
      </c>
      <c r="E3274" t="str">
        <f>IFERROR(UPPER(TRIM(ESITI_QUESTIONARI!Y3274)),"")</f>
        <v/>
      </c>
      <c r="F3274" t="str">
        <f>IFERROR(UPPER(TRIM(ESITI_QUESTIONARI!AE3274)),"")</f>
        <v/>
      </c>
      <c r="G3274" t="str">
        <f>IFERROR(UPPER(TRIM(ESITI_QUESTIONARI!AI3274)),"")</f>
        <v/>
      </c>
      <c r="H3274" s="8" t="str">
        <f>IF(C3274="","",IF(ISERROR(AVERAGE(ESITI_QUESTIONARI!N3274:T3274,ESITI_QUESTIONARI!V3274:X3274,ESITI_QUESTIONARI!Z3274:AD3274,ESITI_QUESTIONARI!AF3274:AH3274,ESITI_QUESTIONARI!AJ3274:AL3274,ESITI_QUESTIONARI!AN3274,ESITI_QUESTIONARI!AQ3274)),"NON RISPONDE",AVERAGE(ESITI_QUESTIONARI!N3274:T3274,ESITI_QUESTIONARI!V3274:X3274,ESITI_QUESTIONARI!Z3274:AD3274,ESITI_QUESTIONARI!AF3274:AH3274,ESITI_QUESTIONARI!AJ3274:AL3274,ESITI_QUESTIONARI!AN3274,ESITI_QUESTIONARI!AQ3274)))</f>
        <v/>
      </c>
    </row>
    <row r="3275" spans="1:8">
      <c r="A3275" t="str">
        <f>IF(ESITI_QUESTIONARI!A3275="","",TRIM(ESITI_QUESTIONARI!A3275))</f>
        <v/>
      </c>
      <c r="B3275" t="str">
        <f t="shared" si="52"/>
        <v/>
      </c>
      <c r="C3275" t="str">
        <f>IF(ESITI_QUESTIONARI!C3275="","",TRIM(ESITI_QUESTIONARI!C3275))</f>
        <v/>
      </c>
      <c r="D3275" t="str">
        <f>IFERROR(UPPER(TRIM(ESITI_QUESTIONARI!U3275)),"")</f>
        <v/>
      </c>
      <c r="E3275" t="str">
        <f>IFERROR(UPPER(TRIM(ESITI_QUESTIONARI!Y3275)),"")</f>
        <v/>
      </c>
      <c r="F3275" t="str">
        <f>IFERROR(UPPER(TRIM(ESITI_QUESTIONARI!AE3275)),"")</f>
        <v/>
      </c>
      <c r="G3275" t="str">
        <f>IFERROR(UPPER(TRIM(ESITI_QUESTIONARI!AI3275)),"")</f>
        <v/>
      </c>
      <c r="H3275" s="8" t="str">
        <f>IF(C3275="","",IF(ISERROR(AVERAGE(ESITI_QUESTIONARI!N3275:T3275,ESITI_QUESTIONARI!V3275:X3275,ESITI_QUESTIONARI!Z3275:AD3275,ESITI_QUESTIONARI!AF3275:AH3275,ESITI_QUESTIONARI!AJ3275:AL3275,ESITI_QUESTIONARI!AN3275,ESITI_QUESTIONARI!AQ3275)),"NON RISPONDE",AVERAGE(ESITI_QUESTIONARI!N3275:T3275,ESITI_QUESTIONARI!V3275:X3275,ESITI_QUESTIONARI!Z3275:AD3275,ESITI_QUESTIONARI!AF3275:AH3275,ESITI_QUESTIONARI!AJ3275:AL3275,ESITI_QUESTIONARI!AN3275,ESITI_QUESTIONARI!AQ3275)))</f>
        <v/>
      </c>
    </row>
    <row r="3276" spans="1:8">
      <c r="A3276" t="str">
        <f>IF(ESITI_QUESTIONARI!A3276="","",TRIM(ESITI_QUESTIONARI!A3276))</f>
        <v/>
      </c>
      <c r="B3276" t="str">
        <f t="shared" si="52"/>
        <v/>
      </c>
      <c r="C3276" t="str">
        <f>IF(ESITI_QUESTIONARI!C3276="","",TRIM(ESITI_QUESTIONARI!C3276))</f>
        <v/>
      </c>
      <c r="D3276" t="str">
        <f>IFERROR(UPPER(TRIM(ESITI_QUESTIONARI!U3276)),"")</f>
        <v/>
      </c>
      <c r="E3276" t="str">
        <f>IFERROR(UPPER(TRIM(ESITI_QUESTIONARI!Y3276)),"")</f>
        <v/>
      </c>
      <c r="F3276" t="str">
        <f>IFERROR(UPPER(TRIM(ESITI_QUESTIONARI!AE3276)),"")</f>
        <v/>
      </c>
      <c r="G3276" t="str">
        <f>IFERROR(UPPER(TRIM(ESITI_QUESTIONARI!AI3276)),"")</f>
        <v/>
      </c>
      <c r="H3276" s="8" t="str">
        <f>IF(C3276="","",IF(ISERROR(AVERAGE(ESITI_QUESTIONARI!N3276:T3276,ESITI_QUESTIONARI!V3276:X3276,ESITI_QUESTIONARI!Z3276:AD3276,ESITI_QUESTIONARI!AF3276:AH3276,ESITI_QUESTIONARI!AJ3276:AL3276,ESITI_QUESTIONARI!AN3276,ESITI_QUESTIONARI!AQ3276)),"NON RISPONDE",AVERAGE(ESITI_QUESTIONARI!N3276:T3276,ESITI_QUESTIONARI!V3276:X3276,ESITI_QUESTIONARI!Z3276:AD3276,ESITI_QUESTIONARI!AF3276:AH3276,ESITI_QUESTIONARI!AJ3276:AL3276,ESITI_QUESTIONARI!AN3276,ESITI_QUESTIONARI!AQ3276)))</f>
        <v/>
      </c>
    </row>
    <row r="3277" spans="1:8">
      <c r="A3277" t="str">
        <f>IF(ESITI_QUESTIONARI!A3277="","",TRIM(ESITI_QUESTIONARI!A3277))</f>
        <v/>
      </c>
      <c r="B3277" t="str">
        <f t="shared" si="52"/>
        <v/>
      </c>
      <c r="C3277" t="str">
        <f>IF(ESITI_QUESTIONARI!C3277="","",TRIM(ESITI_QUESTIONARI!C3277))</f>
        <v/>
      </c>
      <c r="D3277" t="str">
        <f>IFERROR(UPPER(TRIM(ESITI_QUESTIONARI!U3277)),"")</f>
        <v/>
      </c>
      <c r="E3277" t="str">
        <f>IFERROR(UPPER(TRIM(ESITI_QUESTIONARI!Y3277)),"")</f>
        <v/>
      </c>
      <c r="F3277" t="str">
        <f>IFERROR(UPPER(TRIM(ESITI_QUESTIONARI!AE3277)),"")</f>
        <v/>
      </c>
      <c r="G3277" t="str">
        <f>IFERROR(UPPER(TRIM(ESITI_QUESTIONARI!AI3277)),"")</f>
        <v/>
      </c>
      <c r="H3277" s="8" t="str">
        <f>IF(C3277="","",IF(ISERROR(AVERAGE(ESITI_QUESTIONARI!N3277:T3277,ESITI_QUESTIONARI!V3277:X3277,ESITI_QUESTIONARI!Z3277:AD3277,ESITI_QUESTIONARI!AF3277:AH3277,ESITI_QUESTIONARI!AJ3277:AL3277,ESITI_QUESTIONARI!AN3277,ESITI_QUESTIONARI!AQ3277)),"NON RISPONDE",AVERAGE(ESITI_QUESTIONARI!N3277:T3277,ESITI_QUESTIONARI!V3277:X3277,ESITI_QUESTIONARI!Z3277:AD3277,ESITI_QUESTIONARI!AF3277:AH3277,ESITI_QUESTIONARI!AJ3277:AL3277,ESITI_QUESTIONARI!AN3277,ESITI_QUESTIONARI!AQ3277)))</f>
        <v/>
      </c>
    </row>
    <row r="3278" spans="1:8">
      <c r="A3278" t="str">
        <f>IF(ESITI_QUESTIONARI!A3278="","",TRIM(ESITI_QUESTIONARI!A3278))</f>
        <v/>
      </c>
      <c r="B3278" t="str">
        <f t="shared" si="52"/>
        <v/>
      </c>
      <c r="C3278" t="str">
        <f>IF(ESITI_QUESTIONARI!C3278="","",TRIM(ESITI_QUESTIONARI!C3278))</f>
        <v/>
      </c>
      <c r="D3278" t="str">
        <f>IFERROR(UPPER(TRIM(ESITI_QUESTIONARI!U3278)),"")</f>
        <v/>
      </c>
      <c r="E3278" t="str">
        <f>IFERROR(UPPER(TRIM(ESITI_QUESTIONARI!Y3278)),"")</f>
        <v/>
      </c>
      <c r="F3278" t="str">
        <f>IFERROR(UPPER(TRIM(ESITI_QUESTIONARI!AE3278)),"")</f>
        <v/>
      </c>
      <c r="G3278" t="str">
        <f>IFERROR(UPPER(TRIM(ESITI_QUESTIONARI!AI3278)),"")</f>
        <v/>
      </c>
      <c r="H3278" s="8" t="str">
        <f>IF(C3278="","",IF(ISERROR(AVERAGE(ESITI_QUESTIONARI!N3278:T3278,ESITI_QUESTIONARI!V3278:X3278,ESITI_QUESTIONARI!Z3278:AD3278,ESITI_QUESTIONARI!AF3278:AH3278,ESITI_QUESTIONARI!AJ3278:AL3278,ESITI_QUESTIONARI!AN3278,ESITI_QUESTIONARI!AQ3278)),"NON RISPONDE",AVERAGE(ESITI_QUESTIONARI!N3278:T3278,ESITI_QUESTIONARI!V3278:X3278,ESITI_QUESTIONARI!Z3278:AD3278,ESITI_QUESTIONARI!AF3278:AH3278,ESITI_QUESTIONARI!AJ3278:AL3278,ESITI_QUESTIONARI!AN3278,ESITI_QUESTIONARI!AQ3278)))</f>
        <v/>
      </c>
    </row>
    <row r="3279" spans="1:8">
      <c r="A3279" t="str">
        <f>IF(ESITI_QUESTIONARI!A3279="","",TRIM(ESITI_QUESTIONARI!A3279))</f>
        <v/>
      </c>
      <c r="B3279" t="str">
        <f t="shared" si="52"/>
        <v/>
      </c>
      <c r="C3279" t="str">
        <f>IF(ESITI_QUESTIONARI!C3279="","",TRIM(ESITI_QUESTIONARI!C3279))</f>
        <v/>
      </c>
      <c r="D3279" t="str">
        <f>IFERROR(UPPER(TRIM(ESITI_QUESTIONARI!U3279)),"")</f>
        <v/>
      </c>
      <c r="E3279" t="str">
        <f>IFERROR(UPPER(TRIM(ESITI_QUESTIONARI!Y3279)),"")</f>
        <v/>
      </c>
      <c r="F3279" t="str">
        <f>IFERROR(UPPER(TRIM(ESITI_QUESTIONARI!AE3279)),"")</f>
        <v/>
      </c>
      <c r="G3279" t="str">
        <f>IFERROR(UPPER(TRIM(ESITI_QUESTIONARI!AI3279)),"")</f>
        <v/>
      </c>
      <c r="H3279" s="8" t="str">
        <f>IF(C3279="","",IF(ISERROR(AVERAGE(ESITI_QUESTIONARI!N3279:T3279,ESITI_QUESTIONARI!V3279:X3279,ESITI_QUESTIONARI!Z3279:AD3279,ESITI_QUESTIONARI!AF3279:AH3279,ESITI_QUESTIONARI!AJ3279:AL3279,ESITI_QUESTIONARI!AN3279,ESITI_QUESTIONARI!AQ3279)),"NON RISPONDE",AVERAGE(ESITI_QUESTIONARI!N3279:T3279,ESITI_QUESTIONARI!V3279:X3279,ESITI_QUESTIONARI!Z3279:AD3279,ESITI_QUESTIONARI!AF3279:AH3279,ESITI_QUESTIONARI!AJ3279:AL3279,ESITI_QUESTIONARI!AN3279,ESITI_QUESTIONARI!AQ3279)))</f>
        <v/>
      </c>
    </row>
    <row r="3280" spans="1:8">
      <c r="A3280" t="str">
        <f>IF(ESITI_QUESTIONARI!A3280="","",TRIM(ESITI_QUESTIONARI!A3280))</f>
        <v/>
      </c>
      <c r="B3280" t="str">
        <f t="shared" si="52"/>
        <v/>
      </c>
      <c r="C3280" t="str">
        <f>IF(ESITI_QUESTIONARI!C3280="","",TRIM(ESITI_QUESTIONARI!C3280))</f>
        <v/>
      </c>
      <c r="D3280" t="str">
        <f>IFERROR(UPPER(TRIM(ESITI_QUESTIONARI!U3280)),"")</f>
        <v/>
      </c>
      <c r="E3280" t="str">
        <f>IFERROR(UPPER(TRIM(ESITI_QUESTIONARI!Y3280)),"")</f>
        <v/>
      </c>
      <c r="F3280" t="str">
        <f>IFERROR(UPPER(TRIM(ESITI_QUESTIONARI!AE3280)),"")</f>
        <v/>
      </c>
      <c r="G3280" t="str">
        <f>IFERROR(UPPER(TRIM(ESITI_QUESTIONARI!AI3280)),"")</f>
        <v/>
      </c>
      <c r="H3280" s="8" t="str">
        <f>IF(C3280="","",IF(ISERROR(AVERAGE(ESITI_QUESTIONARI!N3280:T3280,ESITI_QUESTIONARI!V3280:X3280,ESITI_QUESTIONARI!Z3280:AD3280,ESITI_QUESTIONARI!AF3280:AH3280,ESITI_QUESTIONARI!AJ3280:AL3280,ESITI_QUESTIONARI!AN3280,ESITI_QUESTIONARI!AQ3280)),"NON RISPONDE",AVERAGE(ESITI_QUESTIONARI!N3280:T3280,ESITI_QUESTIONARI!V3280:X3280,ESITI_QUESTIONARI!Z3280:AD3280,ESITI_QUESTIONARI!AF3280:AH3280,ESITI_QUESTIONARI!AJ3280:AL3280,ESITI_QUESTIONARI!AN3280,ESITI_QUESTIONARI!AQ3280)))</f>
        <v/>
      </c>
    </row>
    <row r="3281" spans="1:8">
      <c r="A3281" t="str">
        <f>IF(ESITI_QUESTIONARI!A3281="","",TRIM(ESITI_QUESTIONARI!A3281))</f>
        <v/>
      </c>
      <c r="B3281" t="str">
        <f t="shared" si="52"/>
        <v/>
      </c>
      <c r="C3281" t="str">
        <f>IF(ESITI_QUESTIONARI!C3281="","",TRIM(ESITI_QUESTIONARI!C3281))</f>
        <v/>
      </c>
      <c r="D3281" t="str">
        <f>IFERROR(UPPER(TRIM(ESITI_QUESTIONARI!U3281)),"")</f>
        <v/>
      </c>
      <c r="E3281" t="str">
        <f>IFERROR(UPPER(TRIM(ESITI_QUESTIONARI!Y3281)),"")</f>
        <v/>
      </c>
      <c r="F3281" t="str">
        <f>IFERROR(UPPER(TRIM(ESITI_QUESTIONARI!AE3281)),"")</f>
        <v/>
      </c>
      <c r="G3281" t="str">
        <f>IFERROR(UPPER(TRIM(ESITI_QUESTIONARI!AI3281)),"")</f>
        <v/>
      </c>
      <c r="H3281" s="8" t="str">
        <f>IF(C3281="","",IF(ISERROR(AVERAGE(ESITI_QUESTIONARI!N3281:T3281,ESITI_QUESTIONARI!V3281:X3281,ESITI_QUESTIONARI!Z3281:AD3281,ESITI_QUESTIONARI!AF3281:AH3281,ESITI_QUESTIONARI!AJ3281:AL3281,ESITI_QUESTIONARI!AN3281,ESITI_QUESTIONARI!AQ3281)),"NON RISPONDE",AVERAGE(ESITI_QUESTIONARI!N3281:T3281,ESITI_QUESTIONARI!V3281:X3281,ESITI_QUESTIONARI!Z3281:AD3281,ESITI_QUESTIONARI!AF3281:AH3281,ESITI_QUESTIONARI!AJ3281:AL3281,ESITI_QUESTIONARI!AN3281,ESITI_QUESTIONARI!AQ3281)))</f>
        <v/>
      </c>
    </row>
    <row r="3282" spans="1:8">
      <c r="A3282" t="str">
        <f>IF(ESITI_QUESTIONARI!A3282="","",TRIM(ESITI_QUESTIONARI!A3282))</f>
        <v/>
      </c>
      <c r="B3282" t="str">
        <f t="shared" si="52"/>
        <v/>
      </c>
      <c r="C3282" t="str">
        <f>IF(ESITI_QUESTIONARI!C3282="","",TRIM(ESITI_QUESTIONARI!C3282))</f>
        <v/>
      </c>
      <c r="D3282" t="str">
        <f>IFERROR(UPPER(TRIM(ESITI_QUESTIONARI!U3282)),"")</f>
        <v/>
      </c>
      <c r="E3282" t="str">
        <f>IFERROR(UPPER(TRIM(ESITI_QUESTIONARI!Y3282)),"")</f>
        <v/>
      </c>
      <c r="F3282" t="str">
        <f>IFERROR(UPPER(TRIM(ESITI_QUESTIONARI!AE3282)),"")</f>
        <v/>
      </c>
      <c r="G3282" t="str">
        <f>IFERROR(UPPER(TRIM(ESITI_QUESTIONARI!AI3282)),"")</f>
        <v/>
      </c>
      <c r="H3282" s="8" t="str">
        <f>IF(C3282="","",IF(ISERROR(AVERAGE(ESITI_QUESTIONARI!N3282:T3282,ESITI_QUESTIONARI!V3282:X3282,ESITI_QUESTIONARI!Z3282:AD3282,ESITI_QUESTIONARI!AF3282:AH3282,ESITI_QUESTIONARI!AJ3282:AL3282,ESITI_QUESTIONARI!AN3282,ESITI_QUESTIONARI!AQ3282)),"NON RISPONDE",AVERAGE(ESITI_QUESTIONARI!N3282:T3282,ESITI_QUESTIONARI!V3282:X3282,ESITI_QUESTIONARI!Z3282:AD3282,ESITI_QUESTIONARI!AF3282:AH3282,ESITI_QUESTIONARI!AJ3282:AL3282,ESITI_QUESTIONARI!AN3282,ESITI_QUESTIONARI!AQ3282)))</f>
        <v/>
      </c>
    </row>
    <row r="3283" spans="1:8">
      <c r="A3283" t="str">
        <f>IF(ESITI_QUESTIONARI!A3283="","",TRIM(ESITI_QUESTIONARI!A3283))</f>
        <v/>
      </c>
      <c r="B3283" t="str">
        <f t="shared" si="52"/>
        <v/>
      </c>
      <c r="C3283" t="str">
        <f>IF(ESITI_QUESTIONARI!C3283="","",TRIM(ESITI_QUESTIONARI!C3283))</f>
        <v/>
      </c>
      <c r="D3283" t="str">
        <f>IFERROR(UPPER(TRIM(ESITI_QUESTIONARI!U3283)),"")</f>
        <v/>
      </c>
      <c r="E3283" t="str">
        <f>IFERROR(UPPER(TRIM(ESITI_QUESTIONARI!Y3283)),"")</f>
        <v/>
      </c>
      <c r="F3283" t="str">
        <f>IFERROR(UPPER(TRIM(ESITI_QUESTIONARI!AE3283)),"")</f>
        <v/>
      </c>
      <c r="G3283" t="str">
        <f>IFERROR(UPPER(TRIM(ESITI_QUESTIONARI!AI3283)),"")</f>
        <v/>
      </c>
      <c r="H3283" s="8" t="str">
        <f>IF(C3283="","",IF(ISERROR(AVERAGE(ESITI_QUESTIONARI!N3283:T3283,ESITI_QUESTIONARI!V3283:X3283,ESITI_QUESTIONARI!Z3283:AD3283,ESITI_QUESTIONARI!AF3283:AH3283,ESITI_QUESTIONARI!AJ3283:AL3283,ESITI_QUESTIONARI!AN3283,ESITI_QUESTIONARI!AQ3283)),"NON RISPONDE",AVERAGE(ESITI_QUESTIONARI!N3283:T3283,ESITI_QUESTIONARI!V3283:X3283,ESITI_QUESTIONARI!Z3283:AD3283,ESITI_QUESTIONARI!AF3283:AH3283,ESITI_QUESTIONARI!AJ3283:AL3283,ESITI_QUESTIONARI!AN3283,ESITI_QUESTIONARI!AQ3283)))</f>
        <v/>
      </c>
    </row>
    <row r="3284" spans="1:8">
      <c r="A3284" t="str">
        <f>IF(ESITI_QUESTIONARI!A3284="","",TRIM(ESITI_QUESTIONARI!A3284))</f>
        <v/>
      </c>
      <c r="B3284" t="str">
        <f t="shared" si="52"/>
        <v/>
      </c>
      <c r="C3284" t="str">
        <f>IF(ESITI_QUESTIONARI!C3284="","",TRIM(ESITI_QUESTIONARI!C3284))</f>
        <v/>
      </c>
      <c r="D3284" t="str">
        <f>IFERROR(UPPER(TRIM(ESITI_QUESTIONARI!U3284)),"")</f>
        <v/>
      </c>
      <c r="E3284" t="str">
        <f>IFERROR(UPPER(TRIM(ESITI_QUESTIONARI!Y3284)),"")</f>
        <v/>
      </c>
      <c r="F3284" t="str">
        <f>IFERROR(UPPER(TRIM(ESITI_QUESTIONARI!AE3284)),"")</f>
        <v/>
      </c>
      <c r="G3284" t="str">
        <f>IFERROR(UPPER(TRIM(ESITI_QUESTIONARI!AI3284)),"")</f>
        <v/>
      </c>
      <c r="H3284" s="8" t="str">
        <f>IF(C3284="","",IF(ISERROR(AVERAGE(ESITI_QUESTIONARI!N3284:T3284,ESITI_QUESTIONARI!V3284:X3284,ESITI_QUESTIONARI!Z3284:AD3284,ESITI_QUESTIONARI!AF3284:AH3284,ESITI_QUESTIONARI!AJ3284:AL3284,ESITI_QUESTIONARI!AN3284,ESITI_QUESTIONARI!AQ3284)),"NON RISPONDE",AVERAGE(ESITI_QUESTIONARI!N3284:T3284,ESITI_QUESTIONARI!V3284:X3284,ESITI_QUESTIONARI!Z3284:AD3284,ESITI_QUESTIONARI!AF3284:AH3284,ESITI_QUESTIONARI!AJ3284:AL3284,ESITI_QUESTIONARI!AN3284,ESITI_QUESTIONARI!AQ3284)))</f>
        <v/>
      </c>
    </row>
    <row r="3285" spans="1:8">
      <c r="A3285" t="str">
        <f>IF(ESITI_QUESTIONARI!A3285="","",TRIM(ESITI_QUESTIONARI!A3285))</f>
        <v/>
      </c>
      <c r="B3285" t="str">
        <f t="shared" si="52"/>
        <v/>
      </c>
      <c r="C3285" t="str">
        <f>IF(ESITI_QUESTIONARI!C3285="","",TRIM(ESITI_QUESTIONARI!C3285))</f>
        <v/>
      </c>
      <c r="D3285" t="str">
        <f>IFERROR(UPPER(TRIM(ESITI_QUESTIONARI!U3285)),"")</f>
        <v/>
      </c>
      <c r="E3285" t="str">
        <f>IFERROR(UPPER(TRIM(ESITI_QUESTIONARI!Y3285)),"")</f>
        <v/>
      </c>
      <c r="F3285" t="str">
        <f>IFERROR(UPPER(TRIM(ESITI_QUESTIONARI!AE3285)),"")</f>
        <v/>
      </c>
      <c r="G3285" t="str">
        <f>IFERROR(UPPER(TRIM(ESITI_QUESTIONARI!AI3285)),"")</f>
        <v/>
      </c>
      <c r="H3285" s="8" t="str">
        <f>IF(C3285="","",IF(ISERROR(AVERAGE(ESITI_QUESTIONARI!N3285:T3285,ESITI_QUESTIONARI!V3285:X3285,ESITI_QUESTIONARI!Z3285:AD3285,ESITI_QUESTIONARI!AF3285:AH3285,ESITI_QUESTIONARI!AJ3285:AL3285,ESITI_QUESTIONARI!AN3285,ESITI_QUESTIONARI!AQ3285)),"NON RISPONDE",AVERAGE(ESITI_QUESTIONARI!N3285:T3285,ESITI_QUESTIONARI!V3285:X3285,ESITI_QUESTIONARI!Z3285:AD3285,ESITI_QUESTIONARI!AF3285:AH3285,ESITI_QUESTIONARI!AJ3285:AL3285,ESITI_QUESTIONARI!AN3285,ESITI_QUESTIONARI!AQ3285)))</f>
        <v/>
      </c>
    </row>
    <row r="3286" spans="1:8">
      <c r="A3286" t="str">
        <f>IF(ESITI_QUESTIONARI!A3286="","",TRIM(ESITI_QUESTIONARI!A3286))</f>
        <v/>
      </c>
      <c r="B3286" t="str">
        <f t="shared" si="52"/>
        <v/>
      </c>
      <c r="C3286" t="str">
        <f>IF(ESITI_QUESTIONARI!C3286="","",TRIM(ESITI_QUESTIONARI!C3286))</f>
        <v/>
      </c>
      <c r="D3286" t="str">
        <f>IFERROR(UPPER(TRIM(ESITI_QUESTIONARI!U3286)),"")</f>
        <v/>
      </c>
      <c r="E3286" t="str">
        <f>IFERROR(UPPER(TRIM(ESITI_QUESTIONARI!Y3286)),"")</f>
        <v/>
      </c>
      <c r="F3286" t="str">
        <f>IFERROR(UPPER(TRIM(ESITI_QUESTIONARI!AE3286)),"")</f>
        <v/>
      </c>
      <c r="G3286" t="str">
        <f>IFERROR(UPPER(TRIM(ESITI_QUESTIONARI!AI3286)),"")</f>
        <v/>
      </c>
      <c r="H3286" s="8" t="str">
        <f>IF(C3286="","",IF(ISERROR(AVERAGE(ESITI_QUESTIONARI!N3286:T3286,ESITI_QUESTIONARI!V3286:X3286,ESITI_QUESTIONARI!Z3286:AD3286,ESITI_QUESTIONARI!AF3286:AH3286,ESITI_QUESTIONARI!AJ3286:AL3286,ESITI_QUESTIONARI!AN3286,ESITI_QUESTIONARI!AQ3286)),"NON RISPONDE",AVERAGE(ESITI_QUESTIONARI!N3286:T3286,ESITI_QUESTIONARI!V3286:X3286,ESITI_QUESTIONARI!Z3286:AD3286,ESITI_QUESTIONARI!AF3286:AH3286,ESITI_QUESTIONARI!AJ3286:AL3286,ESITI_QUESTIONARI!AN3286,ESITI_QUESTIONARI!AQ3286)))</f>
        <v/>
      </c>
    </row>
    <row r="3287" spans="1:8">
      <c r="A3287" t="str">
        <f>IF(ESITI_QUESTIONARI!A3287="","",TRIM(ESITI_QUESTIONARI!A3287))</f>
        <v/>
      </c>
      <c r="B3287" t="str">
        <f t="shared" si="52"/>
        <v/>
      </c>
      <c r="C3287" t="str">
        <f>IF(ESITI_QUESTIONARI!C3287="","",TRIM(ESITI_QUESTIONARI!C3287))</f>
        <v/>
      </c>
      <c r="D3287" t="str">
        <f>IFERROR(UPPER(TRIM(ESITI_QUESTIONARI!U3287)),"")</f>
        <v/>
      </c>
      <c r="E3287" t="str">
        <f>IFERROR(UPPER(TRIM(ESITI_QUESTIONARI!Y3287)),"")</f>
        <v/>
      </c>
      <c r="F3287" t="str">
        <f>IFERROR(UPPER(TRIM(ESITI_QUESTIONARI!AE3287)),"")</f>
        <v/>
      </c>
      <c r="G3287" t="str">
        <f>IFERROR(UPPER(TRIM(ESITI_QUESTIONARI!AI3287)),"")</f>
        <v/>
      </c>
      <c r="H3287" s="8" t="str">
        <f>IF(C3287="","",IF(ISERROR(AVERAGE(ESITI_QUESTIONARI!N3287:T3287,ESITI_QUESTIONARI!V3287:X3287,ESITI_QUESTIONARI!Z3287:AD3287,ESITI_QUESTIONARI!AF3287:AH3287,ESITI_QUESTIONARI!AJ3287:AL3287,ESITI_QUESTIONARI!AN3287,ESITI_QUESTIONARI!AQ3287)),"NON RISPONDE",AVERAGE(ESITI_QUESTIONARI!N3287:T3287,ESITI_QUESTIONARI!V3287:X3287,ESITI_QUESTIONARI!Z3287:AD3287,ESITI_QUESTIONARI!AF3287:AH3287,ESITI_QUESTIONARI!AJ3287:AL3287,ESITI_QUESTIONARI!AN3287,ESITI_QUESTIONARI!AQ3287)))</f>
        <v/>
      </c>
    </row>
    <row r="3288" spans="1:8">
      <c r="A3288" t="str">
        <f>IF(ESITI_QUESTIONARI!A3288="","",TRIM(ESITI_QUESTIONARI!A3288))</f>
        <v/>
      </c>
      <c r="B3288" t="str">
        <f t="shared" si="52"/>
        <v/>
      </c>
      <c r="C3288" t="str">
        <f>IF(ESITI_QUESTIONARI!C3288="","",TRIM(ESITI_QUESTIONARI!C3288))</f>
        <v/>
      </c>
      <c r="D3288" t="str">
        <f>IFERROR(UPPER(TRIM(ESITI_QUESTIONARI!U3288)),"")</f>
        <v/>
      </c>
      <c r="E3288" t="str">
        <f>IFERROR(UPPER(TRIM(ESITI_QUESTIONARI!Y3288)),"")</f>
        <v/>
      </c>
      <c r="F3288" t="str">
        <f>IFERROR(UPPER(TRIM(ESITI_QUESTIONARI!AE3288)),"")</f>
        <v/>
      </c>
      <c r="G3288" t="str">
        <f>IFERROR(UPPER(TRIM(ESITI_QUESTIONARI!AI3288)),"")</f>
        <v/>
      </c>
      <c r="H3288" s="8" t="str">
        <f>IF(C3288="","",IF(ISERROR(AVERAGE(ESITI_QUESTIONARI!N3288:T3288,ESITI_QUESTIONARI!V3288:X3288,ESITI_QUESTIONARI!Z3288:AD3288,ESITI_QUESTIONARI!AF3288:AH3288,ESITI_QUESTIONARI!AJ3288:AL3288,ESITI_QUESTIONARI!AN3288,ESITI_QUESTIONARI!AQ3288)),"NON RISPONDE",AVERAGE(ESITI_QUESTIONARI!N3288:T3288,ESITI_QUESTIONARI!V3288:X3288,ESITI_QUESTIONARI!Z3288:AD3288,ESITI_QUESTIONARI!AF3288:AH3288,ESITI_QUESTIONARI!AJ3288:AL3288,ESITI_QUESTIONARI!AN3288,ESITI_QUESTIONARI!AQ3288)))</f>
        <v/>
      </c>
    </row>
    <row r="3289" spans="1:8">
      <c r="A3289" t="str">
        <f>IF(ESITI_QUESTIONARI!A3289="","",TRIM(ESITI_QUESTIONARI!A3289))</f>
        <v/>
      </c>
      <c r="B3289" t="str">
        <f t="shared" si="52"/>
        <v/>
      </c>
      <c r="C3289" t="str">
        <f>IF(ESITI_QUESTIONARI!C3289="","",TRIM(ESITI_QUESTIONARI!C3289))</f>
        <v/>
      </c>
      <c r="D3289" t="str">
        <f>IFERROR(UPPER(TRIM(ESITI_QUESTIONARI!U3289)),"")</f>
        <v/>
      </c>
      <c r="E3289" t="str">
        <f>IFERROR(UPPER(TRIM(ESITI_QUESTIONARI!Y3289)),"")</f>
        <v/>
      </c>
      <c r="F3289" t="str">
        <f>IFERROR(UPPER(TRIM(ESITI_QUESTIONARI!AE3289)),"")</f>
        <v/>
      </c>
      <c r="G3289" t="str">
        <f>IFERROR(UPPER(TRIM(ESITI_QUESTIONARI!AI3289)),"")</f>
        <v/>
      </c>
      <c r="H3289" s="8" t="str">
        <f>IF(C3289="","",IF(ISERROR(AVERAGE(ESITI_QUESTIONARI!N3289:T3289,ESITI_QUESTIONARI!V3289:X3289,ESITI_QUESTIONARI!Z3289:AD3289,ESITI_QUESTIONARI!AF3289:AH3289,ESITI_QUESTIONARI!AJ3289:AL3289,ESITI_QUESTIONARI!AN3289,ESITI_QUESTIONARI!AQ3289)),"NON RISPONDE",AVERAGE(ESITI_QUESTIONARI!N3289:T3289,ESITI_QUESTIONARI!V3289:X3289,ESITI_QUESTIONARI!Z3289:AD3289,ESITI_QUESTIONARI!AF3289:AH3289,ESITI_QUESTIONARI!AJ3289:AL3289,ESITI_QUESTIONARI!AN3289,ESITI_QUESTIONARI!AQ3289)))</f>
        <v/>
      </c>
    </row>
    <row r="3290" spans="1:8">
      <c r="A3290" t="str">
        <f>IF(ESITI_QUESTIONARI!A3290="","",TRIM(ESITI_QUESTIONARI!A3290))</f>
        <v/>
      </c>
      <c r="B3290" t="str">
        <f t="shared" si="52"/>
        <v/>
      </c>
      <c r="C3290" t="str">
        <f>IF(ESITI_QUESTIONARI!C3290="","",TRIM(ESITI_QUESTIONARI!C3290))</f>
        <v/>
      </c>
      <c r="D3290" t="str">
        <f>IFERROR(UPPER(TRIM(ESITI_QUESTIONARI!U3290)),"")</f>
        <v/>
      </c>
      <c r="E3290" t="str">
        <f>IFERROR(UPPER(TRIM(ESITI_QUESTIONARI!Y3290)),"")</f>
        <v/>
      </c>
      <c r="F3290" t="str">
        <f>IFERROR(UPPER(TRIM(ESITI_QUESTIONARI!AE3290)),"")</f>
        <v/>
      </c>
      <c r="G3290" t="str">
        <f>IFERROR(UPPER(TRIM(ESITI_QUESTIONARI!AI3290)),"")</f>
        <v/>
      </c>
      <c r="H3290" s="8" t="str">
        <f>IF(C3290="","",IF(ISERROR(AVERAGE(ESITI_QUESTIONARI!N3290:T3290,ESITI_QUESTIONARI!V3290:X3290,ESITI_QUESTIONARI!Z3290:AD3290,ESITI_QUESTIONARI!AF3290:AH3290,ESITI_QUESTIONARI!AJ3290:AL3290,ESITI_QUESTIONARI!AN3290,ESITI_QUESTIONARI!AQ3290)),"NON RISPONDE",AVERAGE(ESITI_QUESTIONARI!N3290:T3290,ESITI_QUESTIONARI!V3290:X3290,ESITI_QUESTIONARI!Z3290:AD3290,ESITI_QUESTIONARI!AF3290:AH3290,ESITI_QUESTIONARI!AJ3290:AL3290,ESITI_QUESTIONARI!AN3290,ESITI_QUESTIONARI!AQ3290)))</f>
        <v/>
      </c>
    </row>
    <row r="3291" spans="1:8">
      <c r="A3291" t="str">
        <f>IF(ESITI_QUESTIONARI!A3291="","",TRIM(ESITI_QUESTIONARI!A3291))</f>
        <v/>
      </c>
      <c r="B3291" t="str">
        <f t="shared" si="52"/>
        <v/>
      </c>
      <c r="C3291" t="str">
        <f>IF(ESITI_QUESTIONARI!C3291="","",TRIM(ESITI_QUESTIONARI!C3291))</f>
        <v/>
      </c>
      <c r="D3291" t="str">
        <f>IFERROR(UPPER(TRIM(ESITI_QUESTIONARI!U3291)),"")</f>
        <v/>
      </c>
      <c r="E3291" t="str">
        <f>IFERROR(UPPER(TRIM(ESITI_QUESTIONARI!Y3291)),"")</f>
        <v/>
      </c>
      <c r="F3291" t="str">
        <f>IFERROR(UPPER(TRIM(ESITI_QUESTIONARI!AE3291)),"")</f>
        <v/>
      </c>
      <c r="G3291" t="str">
        <f>IFERROR(UPPER(TRIM(ESITI_QUESTIONARI!AI3291)),"")</f>
        <v/>
      </c>
      <c r="H3291" s="8" t="str">
        <f>IF(C3291="","",IF(ISERROR(AVERAGE(ESITI_QUESTIONARI!N3291:T3291,ESITI_QUESTIONARI!V3291:X3291,ESITI_QUESTIONARI!Z3291:AD3291,ESITI_QUESTIONARI!AF3291:AH3291,ESITI_QUESTIONARI!AJ3291:AL3291,ESITI_QUESTIONARI!AN3291,ESITI_QUESTIONARI!AQ3291)),"NON RISPONDE",AVERAGE(ESITI_QUESTIONARI!N3291:T3291,ESITI_QUESTIONARI!V3291:X3291,ESITI_QUESTIONARI!Z3291:AD3291,ESITI_QUESTIONARI!AF3291:AH3291,ESITI_QUESTIONARI!AJ3291:AL3291,ESITI_QUESTIONARI!AN3291,ESITI_QUESTIONARI!AQ3291)))</f>
        <v/>
      </c>
    </row>
    <row r="3292" spans="1:8">
      <c r="A3292" t="str">
        <f>IF(ESITI_QUESTIONARI!A3292="","",TRIM(ESITI_QUESTIONARI!A3292))</f>
        <v/>
      </c>
      <c r="B3292" t="str">
        <f t="shared" si="52"/>
        <v/>
      </c>
      <c r="C3292" t="str">
        <f>IF(ESITI_QUESTIONARI!C3292="","",TRIM(ESITI_QUESTIONARI!C3292))</f>
        <v/>
      </c>
      <c r="D3292" t="str">
        <f>IFERROR(UPPER(TRIM(ESITI_QUESTIONARI!U3292)),"")</f>
        <v/>
      </c>
      <c r="E3292" t="str">
        <f>IFERROR(UPPER(TRIM(ESITI_QUESTIONARI!Y3292)),"")</f>
        <v/>
      </c>
      <c r="F3292" t="str">
        <f>IFERROR(UPPER(TRIM(ESITI_QUESTIONARI!AE3292)),"")</f>
        <v/>
      </c>
      <c r="G3292" t="str">
        <f>IFERROR(UPPER(TRIM(ESITI_QUESTIONARI!AI3292)),"")</f>
        <v/>
      </c>
      <c r="H3292" s="8" t="str">
        <f>IF(C3292="","",IF(ISERROR(AVERAGE(ESITI_QUESTIONARI!N3292:T3292,ESITI_QUESTIONARI!V3292:X3292,ESITI_QUESTIONARI!Z3292:AD3292,ESITI_QUESTIONARI!AF3292:AH3292,ESITI_QUESTIONARI!AJ3292:AL3292,ESITI_QUESTIONARI!AN3292,ESITI_QUESTIONARI!AQ3292)),"NON RISPONDE",AVERAGE(ESITI_QUESTIONARI!N3292:T3292,ESITI_QUESTIONARI!V3292:X3292,ESITI_QUESTIONARI!Z3292:AD3292,ESITI_QUESTIONARI!AF3292:AH3292,ESITI_QUESTIONARI!AJ3292:AL3292,ESITI_QUESTIONARI!AN3292,ESITI_QUESTIONARI!AQ3292)))</f>
        <v/>
      </c>
    </row>
    <row r="3293" spans="1:8">
      <c r="A3293" t="str">
        <f>IF(ESITI_QUESTIONARI!A3293="","",TRIM(ESITI_QUESTIONARI!A3293))</f>
        <v/>
      </c>
      <c r="B3293" t="str">
        <f t="shared" si="52"/>
        <v/>
      </c>
      <c r="C3293" t="str">
        <f>IF(ESITI_QUESTIONARI!C3293="","",TRIM(ESITI_QUESTIONARI!C3293))</f>
        <v/>
      </c>
      <c r="D3293" t="str">
        <f>IFERROR(UPPER(TRIM(ESITI_QUESTIONARI!U3293)),"")</f>
        <v/>
      </c>
      <c r="E3293" t="str">
        <f>IFERROR(UPPER(TRIM(ESITI_QUESTIONARI!Y3293)),"")</f>
        <v/>
      </c>
      <c r="F3293" t="str">
        <f>IFERROR(UPPER(TRIM(ESITI_QUESTIONARI!AE3293)),"")</f>
        <v/>
      </c>
      <c r="G3293" t="str">
        <f>IFERROR(UPPER(TRIM(ESITI_QUESTIONARI!AI3293)),"")</f>
        <v/>
      </c>
      <c r="H3293" s="8" t="str">
        <f>IF(C3293="","",IF(ISERROR(AVERAGE(ESITI_QUESTIONARI!N3293:T3293,ESITI_QUESTIONARI!V3293:X3293,ESITI_QUESTIONARI!Z3293:AD3293,ESITI_QUESTIONARI!AF3293:AH3293,ESITI_QUESTIONARI!AJ3293:AL3293,ESITI_QUESTIONARI!AN3293,ESITI_QUESTIONARI!AQ3293)),"NON RISPONDE",AVERAGE(ESITI_QUESTIONARI!N3293:T3293,ESITI_QUESTIONARI!V3293:X3293,ESITI_QUESTIONARI!Z3293:AD3293,ESITI_QUESTIONARI!AF3293:AH3293,ESITI_QUESTIONARI!AJ3293:AL3293,ESITI_QUESTIONARI!AN3293,ESITI_QUESTIONARI!AQ3293)))</f>
        <v/>
      </c>
    </row>
    <row r="3294" spans="1:8">
      <c r="A3294" t="str">
        <f>IF(ESITI_QUESTIONARI!A3294="","",TRIM(ESITI_QUESTIONARI!A3294))</f>
        <v/>
      </c>
      <c r="B3294" t="str">
        <f t="shared" si="52"/>
        <v/>
      </c>
      <c r="C3294" t="str">
        <f>IF(ESITI_QUESTIONARI!C3294="","",TRIM(ESITI_QUESTIONARI!C3294))</f>
        <v/>
      </c>
      <c r="D3294" t="str">
        <f>IFERROR(UPPER(TRIM(ESITI_QUESTIONARI!U3294)),"")</f>
        <v/>
      </c>
      <c r="E3294" t="str">
        <f>IFERROR(UPPER(TRIM(ESITI_QUESTIONARI!Y3294)),"")</f>
        <v/>
      </c>
      <c r="F3294" t="str">
        <f>IFERROR(UPPER(TRIM(ESITI_QUESTIONARI!AE3294)),"")</f>
        <v/>
      </c>
      <c r="G3294" t="str">
        <f>IFERROR(UPPER(TRIM(ESITI_QUESTIONARI!AI3294)),"")</f>
        <v/>
      </c>
      <c r="H3294" s="8" t="str">
        <f>IF(C3294="","",IF(ISERROR(AVERAGE(ESITI_QUESTIONARI!N3294:T3294,ESITI_QUESTIONARI!V3294:X3294,ESITI_QUESTIONARI!Z3294:AD3294,ESITI_QUESTIONARI!AF3294:AH3294,ESITI_QUESTIONARI!AJ3294:AL3294,ESITI_QUESTIONARI!AN3294,ESITI_QUESTIONARI!AQ3294)),"NON RISPONDE",AVERAGE(ESITI_QUESTIONARI!N3294:T3294,ESITI_QUESTIONARI!V3294:X3294,ESITI_QUESTIONARI!Z3294:AD3294,ESITI_QUESTIONARI!AF3294:AH3294,ESITI_QUESTIONARI!AJ3294:AL3294,ESITI_QUESTIONARI!AN3294,ESITI_QUESTIONARI!AQ3294)))</f>
        <v/>
      </c>
    </row>
    <row r="3295" spans="1:8">
      <c r="A3295" t="str">
        <f>IF(ESITI_QUESTIONARI!A3295="","",TRIM(ESITI_QUESTIONARI!A3295))</f>
        <v/>
      </c>
      <c r="B3295" t="str">
        <f t="shared" si="52"/>
        <v/>
      </c>
      <c r="C3295" t="str">
        <f>IF(ESITI_QUESTIONARI!C3295="","",TRIM(ESITI_QUESTIONARI!C3295))</f>
        <v/>
      </c>
      <c r="D3295" t="str">
        <f>IFERROR(UPPER(TRIM(ESITI_QUESTIONARI!U3295)),"")</f>
        <v/>
      </c>
      <c r="E3295" t="str">
        <f>IFERROR(UPPER(TRIM(ESITI_QUESTIONARI!Y3295)),"")</f>
        <v/>
      </c>
      <c r="F3295" t="str">
        <f>IFERROR(UPPER(TRIM(ESITI_QUESTIONARI!AE3295)),"")</f>
        <v/>
      </c>
      <c r="G3295" t="str">
        <f>IFERROR(UPPER(TRIM(ESITI_QUESTIONARI!AI3295)),"")</f>
        <v/>
      </c>
      <c r="H3295" s="8" t="str">
        <f>IF(C3295="","",IF(ISERROR(AVERAGE(ESITI_QUESTIONARI!N3295:T3295,ESITI_QUESTIONARI!V3295:X3295,ESITI_QUESTIONARI!Z3295:AD3295,ESITI_QUESTIONARI!AF3295:AH3295,ESITI_QUESTIONARI!AJ3295:AL3295,ESITI_QUESTIONARI!AN3295,ESITI_QUESTIONARI!AQ3295)),"NON RISPONDE",AVERAGE(ESITI_QUESTIONARI!N3295:T3295,ESITI_QUESTIONARI!V3295:X3295,ESITI_QUESTIONARI!Z3295:AD3295,ESITI_QUESTIONARI!AF3295:AH3295,ESITI_QUESTIONARI!AJ3295:AL3295,ESITI_QUESTIONARI!AN3295,ESITI_QUESTIONARI!AQ3295)))</f>
        <v/>
      </c>
    </row>
    <row r="3296" spans="1:8">
      <c r="A3296" t="str">
        <f>IF(ESITI_QUESTIONARI!A3296="","",TRIM(ESITI_QUESTIONARI!A3296))</f>
        <v/>
      </c>
      <c r="B3296" t="str">
        <f t="shared" si="52"/>
        <v/>
      </c>
      <c r="C3296" t="str">
        <f>IF(ESITI_QUESTIONARI!C3296="","",TRIM(ESITI_QUESTIONARI!C3296))</f>
        <v/>
      </c>
      <c r="D3296" t="str">
        <f>IFERROR(UPPER(TRIM(ESITI_QUESTIONARI!U3296)),"")</f>
        <v/>
      </c>
      <c r="E3296" t="str">
        <f>IFERROR(UPPER(TRIM(ESITI_QUESTIONARI!Y3296)),"")</f>
        <v/>
      </c>
      <c r="F3296" t="str">
        <f>IFERROR(UPPER(TRIM(ESITI_QUESTIONARI!AE3296)),"")</f>
        <v/>
      </c>
      <c r="G3296" t="str">
        <f>IFERROR(UPPER(TRIM(ESITI_QUESTIONARI!AI3296)),"")</f>
        <v/>
      </c>
      <c r="H3296" s="8" t="str">
        <f>IF(C3296="","",IF(ISERROR(AVERAGE(ESITI_QUESTIONARI!N3296:T3296,ESITI_QUESTIONARI!V3296:X3296,ESITI_QUESTIONARI!Z3296:AD3296,ESITI_QUESTIONARI!AF3296:AH3296,ESITI_QUESTIONARI!AJ3296:AL3296,ESITI_QUESTIONARI!AN3296,ESITI_QUESTIONARI!AQ3296)),"NON RISPONDE",AVERAGE(ESITI_QUESTIONARI!N3296:T3296,ESITI_QUESTIONARI!V3296:X3296,ESITI_QUESTIONARI!Z3296:AD3296,ESITI_QUESTIONARI!AF3296:AH3296,ESITI_QUESTIONARI!AJ3296:AL3296,ESITI_QUESTIONARI!AN3296,ESITI_QUESTIONARI!AQ3296)))</f>
        <v/>
      </c>
    </row>
    <row r="3297" spans="1:8">
      <c r="A3297" t="str">
        <f>IF(ESITI_QUESTIONARI!A3297="","",TRIM(ESITI_QUESTIONARI!A3297))</f>
        <v/>
      </c>
      <c r="B3297" t="str">
        <f t="shared" si="52"/>
        <v/>
      </c>
      <c r="C3297" t="str">
        <f>IF(ESITI_QUESTIONARI!C3297="","",TRIM(ESITI_QUESTIONARI!C3297))</f>
        <v/>
      </c>
      <c r="D3297" t="str">
        <f>IFERROR(UPPER(TRIM(ESITI_QUESTIONARI!U3297)),"")</f>
        <v/>
      </c>
      <c r="E3297" t="str">
        <f>IFERROR(UPPER(TRIM(ESITI_QUESTIONARI!Y3297)),"")</f>
        <v/>
      </c>
      <c r="F3297" t="str">
        <f>IFERROR(UPPER(TRIM(ESITI_QUESTIONARI!AE3297)),"")</f>
        <v/>
      </c>
      <c r="G3297" t="str">
        <f>IFERROR(UPPER(TRIM(ESITI_QUESTIONARI!AI3297)),"")</f>
        <v/>
      </c>
      <c r="H3297" s="8" t="str">
        <f>IF(C3297="","",IF(ISERROR(AVERAGE(ESITI_QUESTIONARI!N3297:T3297,ESITI_QUESTIONARI!V3297:X3297,ESITI_QUESTIONARI!Z3297:AD3297,ESITI_QUESTIONARI!AF3297:AH3297,ESITI_QUESTIONARI!AJ3297:AL3297,ESITI_QUESTIONARI!AN3297,ESITI_QUESTIONARI!AQ3297)),"NON RISPONDE",AVERAGE(ESITI_QUESTIONARI!N3297:T3297,ESITI_QUESTIONARI!V3297:X3297,ESITI_QUESTIONARI!Z3297:AD3297,ESITI_QUESTIONARI!AF3297:AH3297,ESITI_QUESTIONARI!AJ3297:AL3297,ESITI_QUESTIONARI!AN3297,ESITI_QUESTIONARI!AQ3297)))</f>
        <v/>
      </c>
    </row>
    <row r="3298" spans="1:8">
      <c r="A3298" t="str">
        <f>IF(ESITI_QUESTIONARI!A3298="","",TRIM(ESITI_QUESTIONARI!A3298))</f>
        <v/>
      </c>
      <c r="B3298" t="str">
        <f t="shared" si="52"/>
        <v/>
      </c>
      <c r="C3298" t="str">
        <f>IF(ESITI_QUESTIONARI!C3298="","",TRIM(ESITI_QUESTIONARI!C3298))</f>
        <v/>
      </c>
      <c r="D3298" t="str">
        <f>IFERROR(UPPER(TRIM(ESITI_QUESTIONARI!U3298)),"")</f>
        <v/>
      </c>
      <c r="E3298" t="str">
        <f>IFERROR(UPPER(TRIM(ESITI_QUESTIONARI!Y3298)),"")</f>
        <v/>
      </c>
      <c r="F3298" t="str">
        <f>IFERROR(UPPER(TRIM(ESITI_QUESTIONARI!AE3298)),"")</f>
        <v/>
      </c>
      <c r="G3298" t="str">
        <f>IFERROR(UPPER(TRIM(ESITI_QUESTIONARI!AI3298)),"")</f>
        <v/>
      </c>
      <c r="H3298" s="8" t="str">
        <f>IF(C3298="","",IF(ISERROR(AVERAGE(ESITI_QUESTIONARI!N3298:T3298,ESITI_QUESTIONARI!V3298:X3298,ESITI_QUESTIONARI!Z3298:AD3298,ESITI_QUESTIONARI!AF3298:AH3298,ESITI_QUESTIONARI!AJ3298:AL3298,ESITI_QUESTIONARI!AN3298,ESITI_QUESTIONARI!AQ3298)),"NON RISPONDE",AVERAGE(ESITI_QUESTIONARI!N3298:T3298,ESITI_QUESTIONARI!V3298:X3298,ESITI_QUESTIONARI!Z3298:AD3298,ESITI_QUESTIONARI!AF3298:AH3298,ESITI_QUESTIONARI!AJ3298:AL3298,ESITI_QUESTIONARI!AN3298,ESITI_QUESTIONARI!AQ3298)))</f>
        <v/>
      </c>
    </row>
    <row r="3299" spans="1:8">
      <c r="A3299" t="str">
        <f>IF(ESITI_QUESTIONARI!A3299="","",TRIM(ESITI_QUESTIONARI!A3299))</f>
        <v/>
      </c>
      <c r="B3299" t="str">
        <f t="shared" si="52"/>
        <v/>
      </c>
      <c r="C3299" t="str">
        <f>IF(ESITI_QUESTIONARI!C3299="","",TRIM(ESITI_QUESTIONARI!C3299))</f>
        <v/>
      </c>
      <c r="D3299" t="str">
        <f>IFERROR(UPPER(TRIM(ESITI_QUESTIONARI!U3299)),"")</f>
        <v/>
      </c>
      <c r="E3299" t="str">
        <f>IFERROR(UPPER(TRIM(ESITI_QUESTIONARI!Y3299)),"")</f>
        <v/>
      </c>
      <c r="F3299" t="str">
        <f>IFERROR(UPPER(TRIM(ESITI_QUESTIONARI!AE3299)),"")</f>
        <v/>
      </c>
      <c r="G3299" t="str">
        <f>IFERROR(UPPER(TRIM(ESITI_QUESTIONARI!AI3299)),"")</f>
        <v/>
      </c>
      <c r="H3299" s="8" t="str">
        <f>IF(C3299="","",IF(ISERROR(AVERAGE(ESITI_QUESTIONARI!N3299:T3299,ESITI_QUESTIONARI!V3299:X3299,ESITI_QUESTIONARI!Z3299:AD3299,ESITI_QUESTIONARI!AF3299:AH3299,ESITI_QUESTIONARI!AJ3299:AL3299,ESITI_QUESTIONARI!AN3299,ESITI_QUESTIONARI!AQ3299)),"NON RISPONDE",AVERAGE(ESITI_QUESTIONARI!N3299:T3299,ESITI_QUESTIONARI!V3299:X3299,ESITI_QUESTIONARI!Z3299:AD3299,ESITI_QUESTIONARI!AF3299:AH3299,ESITI_QUESTIONARI!AJ3299:AL3299,ESITI_QUESTIONARI!AN3299,ESITI_QUESTIONARI!AQ3299)))</f>
        <v/>
      </c>
    </row>
    <row r="3300" spans="1:8">
      <c r="A3300" t="str">
        <f>IF(ESITI_QUESTIONARI!A3300="","",TRIM(ESITI_QUESTIONARI!A3300))</f>
        <v/>
      </c>
      <c r="B3300" t="str">
        <f t="shared" si="52"/>
        <v/>
      </c>
      <c r="C3300" t="str">
        <f>IF(ESITI_QUESTIONARI!C3300="","",TRIM(ESITI_QUESTIONARI!C3300))</f>
        <v/>
      </c>
      <c r="D3300" t="str">
        <f>IFERROR(UPPER(TRIM(ESITI_QUESTIONARI!U3300)),"")</f>
        <v/>
      </c>
      <c r="E3300" t="str">
        <f>IFERROR(UPPER(TRIM(ESITI_QUESTIONARI!Y3300)),"")</f>
        <v/>
      </c>
      <c r="F3300" t="str">
        <f>IFERROR(UPPER(TRIM(ESITI_QUESTIONARI!AE3300)),"")</f>
        <v/>
      </c>
      <c r="G3300" t="str">
        <f>IFERROR(UPPER(TRIM(ESITI_QUESTIONARI!AI3300)),"")</f>
        <v/>
      </c>
      <c r="H3300" s="8" t="str">
        <f>IF(C3300="","",IF(ISERROR(AVERAGE(ESITI_QUESTIONARI!N3300:T3300,ESITI_QUESTIONARI!V3300:X3300,ESITI_QUESTIONARI!Z3300:AD3300,ESITI_QUESTIONARI!AF3300:AH3300,ESITI_QUESTIONARI!AJ3300:AL3300,ESITI_QUESTIONARI!AN3300,ESITI_QUESTIONARI!AQ3300)),"NON RISPONDE",AVERAGE(ESITI_QUESTIONARI!N3300:T3300,ESITI_QUESTIONARI!V3300:X3300,ESITI_QUESTIONARI!Z3300:AD3300,ESITI_QUESTIONARI!AF3300:AH3300,ESITI_QUESTIONARI!AJ3300:AL3300,ESITI_QUESTIONARI!AN3300,ESITI_QUESTIONARI!AQ3300)))</f>
        <v/>
      </c>
    </row>
    <row r="3301" spans="1:8">
      <c r="A3301" t="str">
        <f>IF(ESITI_QUESTIONARI!A3301="","",TRIM(ESITI_QUESTIONARI!A3301))</f>
        <v/>
      </c>
      <c r="B3301" t="str">
        <f t="shared" si="52"/>
        <v/>
      </c>
      <c r="C3301" t="str">
        <f>IF(ESITI_QUESTIONARI!C3301="","",TRIM(ESITI_QUESTIONARI!C3301))</f>
        <v/>
      </c>
      <c r="D3301" t="str">
        <f>IFERROR(UPPER(TRIM(ESITI_QUESTIONARI!U3301)),"")</f>
        <v/>
      </c>
      <c r="E3301" t="str">
        <f>IFERROR(UPPER(TRIM(ESITI_QUESTIONARI!Y3301)),"")</f>
        <v/>
      </c>
      <c r="F3301" t="str">
        <f>IFERROR(UPPER(TRIM(ESITI_QUESTIONARI!AE3301)),"")</f>
        <v/>
      </c>
      <c r="G3301" t="str">
        <f>IFERROR(UPPER(TRIM(ESITI_QUESTIONARI!AI3301)),"")</f>
        <v/>
      </c>
      <c r="H3301" s="8" t="str">
        <f>IF(C3301="","",IF(ISERROR(AVERAGE(ESITI_QUESTIONARI!N3301:T3301,ESITI_QUESTIONARI!V3301:X3301,ESITI_QUESTIONARI!Z3301:AD3301,ESITI_QUESTIONARI!AF3301:AH3301,ESITI_QUESTIONARI!AJ3301:AL3301,ESITI_QUESTIONARI!AN3301,ESITI_QUESTIONARI!AQ3301)),"NON RISPONDE",AVERAGE(ESITI_QUESTIONARI!N3301:T3301,ESITI_QUESTIONARI!V3301:X3301,ESITI_QUESTIONARI!Z3301:AD3301,ESITI_QUESTIONARI!AF3301:AH3301,ESITI_QUESTIONARI!AJ3301:AL3301,ESITI_QUESTIONARI!AN3301,ESITI_QUESTIONARI!AQ3301)))</f>
        <v/>
      </c>
    </row>
    <row r="3302" spans="1:8">
      <c r="A3302" t="str">
        <f>IF(ESITI_QUESTIONARI!A3302="","",TRIM(ESITI_QUESTIONARI!A3302))</f>
        <v/>
      </c>
      <c r="B3302" t="str">
        <f t="shared" si="52"/>
        <v/>
      </c>
      <c r="C3302" t="str">
        <f>IF(ESITI_QUESTIONARI!C3302="","",TRIM(ESITI_QUESTIONARI!C3302))</f>
        <v/>
      </c>
      <c r="D3302" t="str">
        <f>IFERROR(UPPER(TRIM(ESITI_QUESTIONARI!U3302)),"")</f>
        <v/>
      </c>
      <c r="E3302" t="str">
        <f>IFERROR(UPPER(TRIM(ESITI_QUESTIONARI!Y3302)),"")</f>
        <v/>
      </c>
      <c r="F3302" t="str">
        <f>IFERROR(UPPER(TRIM(ESITI_QUESTIONARI!AE3302)),"")</f>
        <v/>
      </c>
      <c r="G3302" t="str">
        <f>IFERROR(UPPER(TRIM(ESITI_QUESTIONARI!AI3302)),"")</f>
        <v/>
      </c>
      <c r="H3302" s="8" t="str">
        <f>IF(C3302="","",IF(ISERROR(AVERAGE(ESITI_QUESTIONARI!N3302:T3302,ESITI_QUESTIONARI!V3302:X3302,ESITI_QUESTIONARI!Z3302:AD3302,ESITI_QUESTIONARI!AF3302:AH3302,ESITI_QUESTIONARI!AJ3302:AL3302,ESITI_QUESTIONARI!AN3302,ESITI_QUESTIONARI!AQ3302)),"NON RISPONDE",AVERAGE(ESITI_QUESTIONARI!N3302:T3302,ESITI_QUESTIONARI!V3302:X3302,ESITI_QUESTIONARI!Z3302:AD3302,ESITI_QUESTIONARI!AF3302:AH3302,ESITI_QUESTIONARI!AJ3302:AL3302,ESITI_QUESTIONARI!AN3302,ESITI_QUESTIONARI!AQ3302)))</f>
        <v/>
      </c>
    </row>
    <row r="3303" spans="1:8">
      <c r="A3303" t="str">
        <f>IF(ESITI_QUESTIONARI!A3303="","",TRIM(ESITI_QUESTIONARI!A3303))</f>
        <v/>
      </c>
      <c r="B3303" t="str">
        <f t="shared" si="52"/>
        <v/>
      </c>
      <c r="C3303" t="str">
        <f>IF(ESITI_QUESTIONARI!C3303="","",TRIM(ESITI_QUESTIONARI!C3303))</f>
        <v/>
      </c>
      <c r="D3303" t="str">
        <f>IFERROR(UPPER(TRIM(ESITI_QUESTIONARI!U3303)),"")</f>
        <v/>
      </c>
      <c r="E3303" t="str">
        <f>IFERROR(UPPER(TRIM(ESITI_QUESTIONARI!Y3303)),"")</f>
        <v/>
      </c>
      <c r="F3303" t="str">
        <f>IFERROR(UPPER(TRIM(ESITI_QUESTIONARI!AE3303)),"")</f>
        <v/>
      </c>
      <c r="G3303" t="str">
        <f>IFERROR(UPPER(TRIM(ESITI_QUESTIONARI!AI3303)),"")</f>
        <v/>
      </c>
      <c r="H3303" s="8" t="str">
        <f>IF(C3303="","",IF(ISERROR(AVERAGE(ESITI_QUESTIONARI!N3303:T3303,ESITI_QUESTIONARI!V3303:X3303,ESITI_QUESTIONARI!Z3303:AD3303,ESITI_QUESTIONARI!AF3303:AH3303,ESITI_QUESTIONARI!AJ3303:AL3303,ESITI_QUESTIONARI!AN3303,ESITI_QUESTIONARI!AQ3303)),"NON RISPONDE",AVERAGE(ESITI_QUESTIONARI!N3303:T3303,ESITI_QUESTIONARI!V3303:X3303,ESITI_QUESTIONARI!Z3303:AD3303,ESITI_QUESTIONARI!AF3303:AH3303,ESITI_QUESTIONARI!AJ3303:AL3303,ESITI_QUESTIONARI!AN3303,ESITI_QUESTIONARI!AQ3303)))</f>
        <v/>
      </c>
    </row>
    <row r="3304" spans="1:8">
      <c r="A3304" t="str">
        <f>IF(ESITI_QUESTIONARI!A3304="","",TRIM(ESITI_QUESTIONARI!A3304))</f>
        <v/>
      </c>
      <c r="B3304" t="str">
        <f t="shared" si="52"/>
        <v/>
      </c>
      <c r="C3304" t="str">
        <f>IF(ESITI_QUESTIONARI!C3304="","",TRIM(ESITI_QUESTIONARI!C3304))</f>
        <v/>
      </c>
      <c r="D3304" t="str">
        <f>IFERROR(UPPER(TRIM(ESITI_QUESTIONARI!U3304)),"")</f>
        <v/>
      </c>
      <c r="E3304" t="str">
        <f>IFERROR(UPPER(TRIM(ESITI_QUESTIONARI!Y3304)),"")</f>
        <v/>
      </c>
      <c r="F3304" t="str">
        <f>IFERROR(UPPER(TRIM(ESITI_QUESTIONARI!AE3304)),"")</f>
        <v/>
      </c>
      <c r="G3304" t="str">
        <f>IFERROR(UPPER(TRIM(ESITI_QUESTIONARI!AI3304)),"")</f>
        <v/>
      </c>
      <c r="H3304" s="8" t="str">
        <f>IF(C3304="","",IF(ISERROR(AVERAGE(ESITI_QUESTIONARI!N3304:T3304,ESITI_QUESTIONARI!V3304:X3304,ESITI_QUESTIONARI!Z3304:AD3304,ESITI_QUESTIONARI!AF3304:AH3304,ESITI_QUESTIONARI!AJ3304:AL3304,ESITI_QUESTIONARI!AN3304,ESITI_QUESTIONARI!AQ3304)),"NON RISPONDE",AVERAGE(ESITI_QUESTIONARI!N3304:T3304,ESITI_QUESTIONARI!V3304:X3304,ESITI_QUESTIONARI!Z3304:AD3304,ESITI_QUESTIONARI!AF3304:AH3304,ESITI_QUESTIONARI!AJ3304:AL3304,ESITI_QUESTIONARI!AN3304,ESITI_QUESTIONARI!AQ3304)))</f>
        <v/>
      </c>
    </row>
    <row r="3305" spans="1:8">
      <c r="A3305" t="str">
        <f>IF(ESITI_QUESTIONARI!A3305="","",TRIM(ESITI_QUESTIONARI!A3305))</f>
        <v/>
      </c>
      <c r="B3305" t="str">
        <f t="shared" si="52"/>
        <v/>
      </c>
      <c r="C3305" t="str">
        <f>IF(ESITI_QUESTIONARI!C3305="","",TRIM(ESITI_QUESTIONARI!C3305))</f>
        <v/>
      </c>
      <c r="D3305" t="str">
        <f>IFERROR(UPPER(TRIM(ESITI_QUESTIONARI!U3305)),"")</f>
        <v/>
      </c>
      <c r="E3305" t="str">
        <f>IFERROR(UPPER(TRIM(ESITI_QUESTIONARI!Y3305)),"")</f>
        <v/>
      </c>
      <c r="F3305" t="str">
        <f>IFERROR(UPPER(TRIM(ESITI_QUESTIONARI!AE3305)),"")</f>
        <v/>
      </c>
      <c r="G3305" t="str">
        <f>IFERROR(UPPER(TRIM(ESITI_QUESTIONARI!AI3305)),"")</f>
        <v/>
      </c>
      <c r="H3305" s="8" t="str">
        <f>IF(C3305="","",IF(ISERROR(AVERAGE(ESITI_QUESTIONARI!N3305:T3305,ESITI_QUESTIONARI!V3305:X3305,ESITI_QUESTIONARI!Z3305:AD3305,ESITI_QUESTIONARI!AF3305:AH3305,ESITI_QUESTIONARI!AJ3305:AL3305,ESITI_QUESTIONARI!AN3305,ESITI_QUESTIONARI!AQ3305)),"NON RISPONDE",AVERAGE(ESITI_QUESTIONARI!N3305:T3305,ESITI_QUESTIONARI!V3305:X3305,ESITI_QUESTIONARI!Z3305:AD3305,ESITI_QUESTIONARI!AF3305:AH3305,ESITI_QUESTIONARI!AJ3305:AL3305,ESITI_QUESTIONARI!AN3305,ESITI_QUESTIONARI!AQ3305)))</f>
        <v/>
      </c>
    </row>
    <row r="3306" spans="1:8">
      <c r="A3306" t="str">
        <f>IF(ESITI_QUESTIONARI!A3306="","",TRIM(ESITI_QUESTIONARI!A3306))</f>
        <v/>
      </c>
      <c r="B3306" t="str">
        <f t="shared" si="52"/>
        <v/>
      </c>
      <c r="C3306" t="str">
        <f>IF(ESITI_QUESTIONARI!C3306="","",TRIM(ESITI_QUESTIONARI!C3306))</f>
        <v/>
      </c>
      <c r="D3306" t="str">
        <f>IFERROR(UPPER(TRIM(ESITI_QUESTIONARI!U3306)),"")</f>
        <v/>
      </c>
      <c r="E3306" t="str">
        <f>IFERROR(UPPER(TRIM(ESITI_QUESTIONARI!Y3306)),"")</f>
        <v/>
      </c>
      <c r="F3306" t="str">
        <f>IFERROR(UPPER(TRIM(ESITI_QUESTIONARI!AE3306)),"")</f>
        <v/>
      </c>
      <c r="G3306" t="str">
        <f>IFERROR(UPPER(TRIM(ESITI_QUESTIONARI!AI3306)),"")</f>
        <v/>
      </c>
      <c r="H3306" s="8" t="str">
        <f>IF(C3306="","",IF(ISERROR(AVERAGE(ESITI_QUESTIONARI!N3306:T3306,ESITI_QUESTIONARI!V3306:X3306,ESITI_QUESTIONARI!Z3306:AD3306,ESITI_QUESTIONARI!AF3306:AH3306,ESITI_QUESTIONARI!AJ3306:AL3306,ESITI_QUESTIONARI!AN3306,ESITI_QUESTIONARI!AQ3306)),"NON RISPONDE",AVERAGE(ESITI_QUESTIONARI!N3306:T3306,ESITI_QUESTIONARI!V3306:X3306,ESITI_QUESTIONARI!Z3306:AD3306,ESITI_QUESTIONARI!AF3306:AH3306,ESITI_QUESTIONARI!AJ3306:AL3306,ESITI_QUESTIONARI!AN3306,ESITI_QUESTIONARI!AQ3306)))</f>
        <v/>
      </c>
    </row>
    <row r="3307" spans="1:8">
      <c r="A3307" t="str">
        <f>IF(ESITI_QUESTIONARI!A3307="","",TRIM(ESITI_QUESTIONARI!A3307))</f>
        <v/>
      </c>
      <c r="B3307" t="str">
        <f t="shared" si="52"/>
        <v/>
      </c>
      <c r="C3307" t="str">
        <f>IF(ESITI_QUESTIONARI!C3307="","",TRIM(ESITI_QUESTIONARI!C3307))</f>
        <v/>
      </c>
      <c r="D3307" t="str">
        <f>IFERROR(UPPER(TRIM(ESITI_QUESTIONARI!U3307)),"")</f>
        <v/>
      </c>
      <c r="E3307" t="str">
        <f>IFERROR(UPPER(TRIM(ESITI_QUESTIONARI!Y3307)),"")</f>
        <v/>
      </c>
      <c r="F3307" t="str">
        <f>IFERROR(UPPER(TRIM(ESITI_QUESTIONARI!AE3307)),"")</f>
        <v/>
      </c>
      <c r="G3307" t="str">
        <f>IFERROR(UPPER(TRIM(ESITI_QUESTIONARI!AI3307)),"")</f>
        <v/>
      </c>
      <c r="H3307" s="8" t="str">
        <f>IF(C3307="","",IF(ISERROR(AVERAGE(ESITI_QUESTIONARI!N3307:T3307,ESITI_QUESTIONARI!V3307:X3307,ESITI_QUESTIONARI!Z3307:AD3307,ESITI_QUESTIONARI!AF3307:AH3307,ESITI_QUESTIONARI!AJ3307:AL3307,ESITI_QUESTIONARI!AN3307,ESITI_QUESTIONARI!AQ3307)),"NON RISPONDE",AVERAGE(ESITI_QUESTIONARI!N3307:T3307,ESITI_QUESTIONARI!V3307:X3307,ESITI_QUESTIONARI!Z3307:AD3307,ESITI_QUESTIONARI!AF3307:AH3307,ESITI_QUESTIONARI!AJ3307:AL3307,ESITI_QUESTIONARI!AN3307,ESITI_QUESTIONARI!AQ3307)))</f>
        <v/>
      </c>
    </row>
    <row r="3308" spans="1:8">
      <c r="A3308" t="str">
        <f>IF(ESITI_QUESTIONARI!A3308="","",TRIM(ESITI_QUESTIONARI!A3308))</f>
        <v/>
      </c>
      <c r="B3308" t="str">
        <f t="shared" si="52"/>
        <v/>
      </c>
      <c r="C3308" t="str">
        <f>IF(ESITI_QUESTIONARI!C3308="","",TRIM(ESITI_QUESTIONARI!C3308))</f>
        <v/>
      </c>
      <c r="D3308" t="str">
        <f>IFERROR(UPPER(TRIM(ESITI_QUESTIONARI!U3308)),"")</f>
        <v/>
      </c>
      <c r="E3308" t="str">
        <f>IFERROR(UPPER(TRIM(ESITI_QUESTIONARI!Y3308)),"")</f>
        <v/>
      </c>
      <c r="F3308" t="str">
        <f>IFERROR(UPPER(TRIM(ESITI_QUESTIONARI!AE3308)),"")</f>
        <v/>
      </c>
      <c r="G3308" t="str">
        <f>IFERROR(UPPER(TRIM(ESITI_QUESTIONARI!AI3308)),"")</f>
        <v/>
      </c>
      <c r="H3308" s="8" t="str">
        <f>IF(C3308="","",IF(ISERROR(AVERAGE(ESITI_QUESTIONARI!N3308:T3308,ESITI_QUESTIONARI!V3308:X3308,ESITI_QUESTIONARI!Z3308:AD3308,ESITI_QUESTIONARI!AF3308:AH3308,ESITI_QUESTIONARI!AJ3308:AL3308,ESITI_QUESTIONARI!AN3308,ESITI_QUESTIONARI!AQ3308)),"NON RISPONDE",AVERAGE(ESITI_QUESTIONARI!N3308:T3308,ESITI_QUESTIONARI!V3308:X3308,ESITI_QUESTIONARI!Z3308:AD3308,ESITI_QUESTIONARI!AF3308:AH3308,ESITI_QUESTIONARI!AJ3308:AL3308,ESITI_QUESTIONARI!AN3308,ESITI_QUESTIONARI!AQ3308)))</f>
        <v/>
      </c>
    </row>
    <row r="3309" spans="1:8">
      <c r="A3309" t="str">
        <f>IF(ESITI_QUESTIONARI!A3309="","",TRIM(ESITI_QUESTIONARI!A3309))</f>
        <v/>
      </c>
      <c r="B3309" t="str">
        <f t="shared" si="52"/>
        <v/>
      </c>
      <c r="C3309" t="str">
        <f>IF(ESITI_QUESTIONARI!C3309="","",TRIM(ESITI_QUESTIONARI!C3309))</f>
        <v/>
      </c>
      <c r="D3309" t="str">
        <f>IFERROR(UPPER(TRIM(ESITI_QUESTIONARI!U3309)),"")</f>
        <v/>
      </c>
      <c r="E3309" t="str">
        <f>IFERROR(UPPER(TRIM(ESITI_QUESTIONARI!Y3309)),"")</f>
        <v/>
      </c>
      <c r="F3309" t="str">
        <f>IFERROR(UPPER(TRIM(ESITI_QUESTIONARI!AE3309)),"")</f>
        <v/>
      </c>
      <c r="G3309" t="str">
        <f>IFERROR(UPPER(TRIM(ESITI_QUESTIONARI!AI3309)),"")</f>
        <v/>
      </c>
      <c r="H3309" s="8" t="str">
        <f>IF(C3309="","",IF(ISERROR(AVERAGE(ESITI_QUESTIONARI!N3309:T3309,ESITI_QUESTIONARI!V3309:X3309,ESITI_QUESTIONARI!Z3309:AD3309,ESITI_QUESTIONARI!AF3309:AH3309,ESITI_QUESTIONARI!AJ3309:AL3309,ESITI_QUESTIONARI!AN3309,ESITI_QUESTIONARI!AQ3309)),"NON RISPONDE",AVERAGE(ESITI_QUESTIONARI!N3309:T3309,ESITI_QUESTIONARI!V3309:X3309,ESITI_QUESTIONARI!Z3309:AD3309,ESITI_QUESTIONARI!AF3309:AH3309,ESITI_QUESTIONARI!AJ3309:AL3309,ESITI_QUESTIONARI!AN3309,ESITI_QUESTIONARI!AQ3309)))</f>
        <v/>
      </c>
    </row>
    <row r="3310" spans="1:8">
      <c r="A3310" t="str">
        <f>IF(ESITI_QUESTIONARI!A3310="","",TRIM(ESITI_QUESTIONARI!A3310))</f>
        <v/>
      </c>
      <c r="B3310" t="str">
        <f t="shared" si="52"/>
        <v/>
      </c>
      <c r="C3310" t="str">
        <f>IF(ESITI_QUESTIONARI!C3310="","",TRIM(ESITI_QUESTIONARI!C3310))</f>
        <v/>
      </c>
      <c r="D3310" t="str">
        <f>IFERROR(UPPER(TRIM(ESITI_QUESTIONARI!U3310)),"")</f>
        <v/>
      </c>
      <c r="E3310" t="str">
        <f>IFERROR(UPPER(TRIM(ESITI_QUESTIONARI!Y3310)),"")</f>
        <v/>
      </c>
      <c r="F3310" t="str">
        <f>IFERROR(UPPER(TRIM(ESITI_QUESTIONARI!AE3310)),"")</f>
        <v/>
      </c>
      <c r="G3310" t="str">
        <f>IFERROR(UPPER(TRIM(ESITI_QUESTIONARI!AI3310)),"")</f>
        <v/>
      </c>
      <c r="H3310" s="8" t="str">
        <f>IF(C3310="","",IF(ISERROR(AVERAGE(ESITI_QUESTIONARI!N3310:T3310,ESITI_QUESTIONARI!V3310:X3310,ESITI_QUESTIONARI!Z3310:AD3310,ESITI_QUESTIONARI!AF3310:AH3310,ESITI_QUESTIONARI!AJ3310:AL3310,ESITI_QUESTIONARI!AN3310,ESITI_QUESTIONARI!AQ3310)),"NON RISPONDE",AVERAGE(ESITI_QUESTIONARI!N3310:T3310,ESITI_QUESTIONARI!V3310:X3310,ESITI_QUESTIONARI!Z3310:AD3310,ESITI_QUESTIONARI!AF3310:AH3310,ESITI_QUESTIONARI!AJ3310:AL3310,ESITI_QUESTIONARI!AN3310,ESITI_QUESTIONARI!AQ3310)))</f>
        <v/>
      </c>
    </row>
    <row r="3311" spans="1:8">
      <c r="A3311" t="str">
        <f>IF(ESITI_QUESTIONARI!A3311="","",TRIM(ESITI_QUESTIONARI!A3311))</f>
        <v/>
      </c>
      <c r="B3311" t="str">
        <f t="shared" si="52"/>
        <v/>
      </c>
      <c r="C3311" t="str">
        <f>IF(ESITI_QUESTIONARI!C3311="","",TRIM(ESITI_QUESTIONARI!C3311))</f>
        <v/>
      </c>
      <c r="D3311" t="str">
        <f>IFERROR(UPPER(TRIM(ESITI_QUESTIONARI!U3311)),"")</f>
        <v/>
      </c>
      <c r="E3311" t="str">
        <f>IFERROR(UPPER(TRIM(ESITI_QUESTIONARI!Y3311)),"")</f>
        <v/>
      </c>
      <c r="F3311" t="str">
        <f>IFERROR(UPPER(TRIM(ESITI_QUESTIONARI!AE3311)),"")</f>
        <v/>
      </c>
      <c r="G3311" t="str">
        <f>IFERROR(UPPER(TRIM(ESITI_QUESTIONARI!AI3311)),"")</f>
        <v/>
      </c>
      <c r="H3311" s="8" t="str">
        <f>IF(C3311="","",IF(ISERROR(AVERAGE(ESITI_QUESTIONARI!N3311:T3311,ESITI_QUESTIONARI!V3311:X3311,ESITI_QUESTIONARI!Z3311:AD3311,ESITI_QUESTIONARI!AF3311:AH3311,ESITI_QUESTIONARI!AJ3311:AL3311,ESITI_QUESTIONARI!AN3311,ESITI_QUESTIONARI!AQ3311)),"NON RISPONDE",AVERAGE(ESITI_QUESTIONARI!N3311:T3311,ESITI_QUESTIONARI!V3311:X3311,ESITI_QUESTIONARI!Z3311:AD3311,ESITI_QUESTIONARI!AF3311:AH3311,ESITI_QUESTIONARI!AJ3311:AL3311,ESITI_QUESTIONARI!AN3311,ESITI_QUESTIONARI!AQ3311)))</f>
        <v/>
      </c>
    </row>
    <row r="3312" spans="1:8">
      <c r="A3312" t="str">
        <f>IF(ESITI_QUESTIONARI!A3312="","",TRIM(ESITI_QUESTIONARI!A3312))</f>
        <v/>
      </c>
      <c r="B3312" t="str">
        <f t="shared" si="52"/>
        <v/>
      </c>
      <c r="C3312" t="str">
        <f>IF(ESITI_QUESTIONARI!C3312="","",TRIM(ESITI_QUESTIONARI!C3312))</f>
        <v/>
      </c>
      <c r="D3312" t="str">
        <f>IFERROR(UPPER(TRIM(ESITI_QUESTIONARI!U3312)),"")</f>
        <v/>
      </c>
      <c r="E3312" t="str">
        <f>IFERROR(UPPER(TRIM(ESITI_QUESTIONARI!Y3312)),"")</f>
        <v/>
      </c>
      <c r="F3312" t="str">
        <f>IFERROR(UPPER(TRIM(ESITI_QUESTIONARI!AE3312)),"")</f>
        <v/>
      </c>
      <c r="G3312" t="str">
        <f>IFERROR(UPPER(TRIM(ESITI_QUESTIONARI!AI3312)),"")</f>
        <v/>
      </c>
      <c r="H3312" s="8" t="str">
        <f>IF(C3312="","",IF(ISERROR(AVERAGE(ESITI_QUESTIONARI!N3312:T3312,ESITI_QUESTIONARI!V3312:X3312,ESITI_QUESTIONARI!Z3312:AD3312,ESITI_QUESTIONARI!AF3312:AH3312,ESITI_QUESTIONARI!AJ3312:AL3312,ESITI_QUESTIONARI!AN3312,ESITI_QUESTIONARI!AQ3312)),"NON RISPONDE",AVERAGE(ESITI_QUESTIONARI!N3312:T3312,ESITI_QUESTIONARI!V3312:X3312,ESITI_QUESTIONARI!Z3312:AD3312,ESITI_QUESTIONARI!AF3312:AH3312,ESITI_QUESTIONARI!AJ3312:AL3312,ESITI_QUESTIONARI!AN3312,ESITI_QUESTIONARI!AQ3312)))</f>
        <v/>
      </c>
    </row>
    <row r="3313" spans="1:8">
      <c r="A3313" t="str">
        <f>IF(ESITI_QUESTIONARI!A3313="","",TRIM(ESITI_QUESTIONARI!A3313))</f>
        <v/>
      </c>
      <c r="B3313" t="str">
        <f t="shared" si="52"/>
        <v/>
      </c>
      <c r="C3313" t="str">
        <f>IF(ESITI_QUESTIONARI!C3313="","",TRIM(ESITI_QUESTIONARI!C3313))</f>
        <v/>
      </c>
      <c r="D3313" t="str">
        <f>IFERROR(UPPER(TRIM(ESITI_QUESTIONARI!U3313)),"")</f>
        <v/>
      </c>
      <c r="E3313" t="str">
        <f>IFERROR(UPPER(TRIM(ESITI_QUESTIONARI!Y3313)),"")</f>
        <v/>
      </c>
      <c r="F3313" t="str">
        <f>IFERROR(UPPER(TRIM(ESITI_QUESTIONARI!AE3313)),"")</f>
        <v/>
      </c>
      <c r="G3313" t="str">
        <f>IFERROR(UPPER(TRIM(ESITI_QUESTIONARI!AI3313)),"")</f>
        <v/>
      </c>
      <c r="H3313" s="8" t="str">
        <f>IF(C3313="","",IF(ISERROR(AVERAGE(ESITI_QUESTIONARI!N3313:T3313,ESITI_QUESTIONARI!V3313:X3313,ESITI_QUESTIONARI!Z3313:AD3313,ESITI_QUESTIONARI!AF3313:AH3313,ESITI_QUESTIONARI!AJ3313:AL3313,ESITI_QUESTIONARI!AN3313,ESITI_QUESTIONARI!AQ3313)),"NON RISPONDE",AVERAGE(ESITI_QUESTIONARI!N3313:T3313,ESITI_QUESTIONARI!V3313:X3313,ESITI_QUESTIONARI!Z3313:AD3313,ESITI_QUESTIONARI!AF3313:AH3313,ESITI_QUESTIONARI!AJ3313:AL3313,ESITI_QUESTIONARI!AN3313,ESITI_QUESTIONARI!AQ3313)))</f>
        <v/>
      </c>
    </row>
    <row r="3314" spans="1:8">
      <c r="A3314" t="str">
        <f>IF(ESITI_QUESTIONARI!A3314="","",TRIM(ESITI_QUESTIONARI!A3314))</f>
        <v/>
      </c>
      <c r="B3314" t="str">
        <f t="shared" si="52"/>
        <v/>
      </c>
      <c r="C3314" t="str">
        <f>IF(ESITI_QUESTIONARI!C3314="","",TRIM(ESITI_QUESTIONARI!C3314))</f>
        <v/>
      </c>
      <c r="D3314" t="str">
        <f>IFERROR(UPPER(TRIM(ESITI_QUESTIONARI!U3314)),"")</f>
        <v/>
      </c>
      <c r="E3314" t="str">
        <f>IFERROR(UPPER(TRIM(ESITI_QUESTIONARI!Y3314)),"")</f>
        <v/>
      </c>
      <c r="F3314" t="str">
        <f>IFERROR(UPPER(TRIM(ESITI_QUESTIONARI!AE3314)),"")</f>
        <v/>
      </c>
      <c r="G3314" t="str">
        <f>IFERROR(UPPER(TRIM(ESITI_QUESTIONARI!AI3314)),"")</f>
        <v/>
      </c>
      <c r="H3314" s="8" t="str">
        <f>IF(C3314="","",IF(ISERROR(AVERAGE(ESITI_QUESTIONARI!N3314:T3314,ESITI_QUESTIONARI!V3314:X3314,ESITI_QUESTIONARI!Z3314:AD3314,ESITI_QUESTIONARI!AF3314:AH3314,ESITI_QUESTIONARI!AJ3314:AL3314,ESITI_QUESTIONARI!AN3314,ESITI_QUESTIONARI!AQ3314)),"NON RISPONDE",AVERAGE(ESITI_QUESTIONARI!N3314:T3314,ESITI_QUESTIONARI!V3314:X3314,ESITI_QUESTIONARI!Z3314:AD3314,ESITI_QUESTIONARI!AF3314:AH3314,ESITI_QUESTIONARI!AJ3314:AL3314,ESITI_QUESTIONARI!AN3314,ESITI_QUESTIONARI!AQ3314)))</f>
        <v/>
      </c>
    </row>
    <row r="3315" spans="1:8">
      <c r="A3315" t="str">
        <f>IF(ESITI_QUESTIONARI!A3315="","",TRIM(ESITI_QUESTIONARI!A3315))</f>
        <v/>
      </c>
      <c r="B3315" t="str">
        <f t="shared" si="52"/>
        <v/>
      </c>
      <c r="C3315" t="str">
        <f>IF(ESITI_QUESTIONARI!C3315="","",TRIM(ESITI_QUESTIONARI!C3315))</f>
        <v/>
      </c>
      <c r="D3315" t="str">
        <f>IFERROR(UPPER(TRIM(ESITI_QUESTIONARI!U3315)),"")</f>
        <v/>
      </c>
      <c r="E3315" t="str">
        <f>IFERROR(UPPER(TRIM(ESITI_QUESTIONARI!Y3315)),"")</f>
        <v/>
      </c>
      <c r="F3315" t="str">
        <f>IFERROR(UPPER(TRIM(ESITI_QUESTIONARI!AE3315)),"")</f>
        <v/>
      </c>
      <c r="G3315" t="str">
        <f>IFERROR(UPPER(TRIM(ESITI_QUESTIONARI!AI3315)),"")</f>
        <v/>
      </c>
      <c r="H3315" s="8" t="str">
        <f>IF(C3315="","",IF(ISERROR(AVERAGE(ESITI_QUESTIONARI!N3315:T3315,ESITI_QUESTIONARI!V3315:X3315,ESITI_QUESTIONARI!Z3315:AD3315,ESITI_QUESTIONARI!AF3315:AH3315,ESITI_QUESTIONARI!AJ3315:AL3315,ESITI_QUESTIONARI!AN3315,ESITI_QUESTIONARI!AQ3315)),"NON RISPONDE",AVERAGE(ESITI_QUESTIONARI!N3315:T3315,ESITI_QUESTIONARI!V3315:X3315,ESITI_QUESTIONARI!Z3315:AD3315,ESITI_QUESTIONARI!AF3315:AH3315,ESITI_QUESTIONARI!AJ3315:AL3315,ESITI_QUESTIONARI!AN3315,ESITI_QUESTIONARI!AQ3315)))</f>
        <v/>
      </c>
    </row>
    <row r="3316" spans="1:8">
      <c r="A3316" t="str">
        <f>IF(ESITI_QUESTIONARI!A3316="","",TRIM(ESITI_QUESTIONARI!A3316))</f>
        <v/>
      </c>
      <c r="B3316" t="str">
        <f t="shared" si="52"/>
        <v/>
      </c>
      <c r="C3316" t="str">
        <f>IF(ESITI_QUESTIONARI!C3316="","",TRIM(ESITI_QUESTIONARI!C3316))</f>
        <v/>
      </c>
      <c r="D3316" t="str">
        <f>IFERROR(UPPER(TRIM(ESITI_QUESTIONARI!U3316)),"")</f>
        <v/>
      </c>
      <c r="E3316" t="str">
        <f>IFERROR(UPPER(TRIM(ESITI_QUESTIONARI!Y3316)),"")</f>
        <v/>
      </c>
      <c r="F3316" t="str">
        <f>IFERROR(UPPER(TRIM(ESITI_QUESTIONARI!AE3316)),"")</f>
        <v/>
      </c>
      <c r="G3316" t="str">
        <f>IFERROR(UPPER(TRIM(ESITI_QUESTIONARI!AI3316)),"")</f>
        <v/>
      </c>
      <c r="H3316" s="8" t="str">
        <f>IF(C3316="","",IF(ISERROR(AVERAGE(ESITI_QUESTIONARI!N3316:T3316,ESITI_QUESTIONARI!V3316:X3316,ESITI_QUESTIONARI!Z3316:AD3316,ESITI_QUESTIONARI!AF3316:AH3316,ESITI_QUESTIONARI!AJ3316:AL3316,ESITI_QUESTIONARI!AN3316,ESITI_QUESTIONARI!AQ3316)),"NON RISPONDE",AVERAGE(ESITI_QUESTIONARI!N3316:T3316,ESITI_QUESTIONARI!V3316:X3316,ESITI_QUESTIONARI!Z3316:AD3316,ESITI_QUESTIONARI!AF3316:AH3316,ESITI_QUESTIONARI!AJ3316:AL3316,ESITI_QUESTIONARI!AN3316,ESITI_QUESTIONARI!AQ3316)))</f>
        <v/>
      </c>
    </row>
    <row r="3317" spans="1:8">
      <c r="A3317" t="str">
        <f>IF(ESITI_QUESTIONARI!A3317="","",TRIM(ESITI_QUESTIONARI!A3317))</f>
        <v/>
      </c>
      <c r="B3317" t="str">
        <f t="shared" si="52"/>
        <v/>
      </c>
      <c r="C3317" t="str">
        <f>IF(ESITI_QUESTIONARI!C3317="","",TRIM(ESITI_QUESTIONARI!C3317))</f>
        <v/>
      </c>
      <c r="D3317" t="str">
        <f>IFERROR(UPPER(TRIM(ESITI_QUESTIONARI!U3317)),"")</f>
        <v/>
      </c>
      <c r="E3317" t="str">
        <f>IFERROR(UPPER(TRIM(ESITI_QUESTIONARI!Y3317)),"")</f>
        <v/>
      </c>
      <c r="F3317" t="str">
        <f>IFERROR(UPPER(TRIM(ESITI_QUESTIONARI!AE3317)),"")</f>
        <v/>
      </c>
      <c r="G3317" t="str">
        <f>IFERROR(UPPER(TRIM(ESITI_QUESTIONARI!AI3317)),"")</f>
        <v/>
      </c>
      <c r="H3317" s="8" t="str">
        <f>IF(C3317="","",IF(ISERROR(AVERAGE(ESITI_QUESTIONARI!N3317:T3317,ESITI_QUESTIONARI!V3317:X3317,ESITI_QUESTIONARI!Z3317:AD3317,ESITI_QUESTIONARI!AF3317:AH3317,ESITI_QUESTIONARI!AJ3317:AL3317,ESITI_QUESTIONARI!AN3317,ESITI_QUESTIONARI!AQ3317)),"NON RISPONDE",AVERAGE(ESITI_QUESTIONARI!N3317:T3317,ESITI_QUESTIONARI!V3317:X3317,ESITI_QUESTIONARI!Z3317:AD3317,ESITI_QUESTIONARI!AF3317:AH3317,ESITI_QUESTIONARI!AJ3317:AL3317,ESITI_QUESTIONARI!AN3317,ESITI_QUESTIONARI!AQ3317)))</f>
        <v/>
      </c>
    </row>
    <row r="3318" spans="1:8">
      <c r="A3318" t="str">
        <f>IF(ESITI_QUESTIONARI!A3318="","",TRIM(ESITI_QUESTIONARI!A3318))</f>
        <v/>
      </c>
      <c r="B3318" t="str">
        <f t="shared" si="52"/>
        <v/>
      </c>
      <c r="C3318" t="str">
        <f>IF(ESITI_QUESTIONARI!C3318="","",TRIM(ESITI_QUESTIONARI!C3318))</f>
        <v/>
      </c>
      <c r="D3318" t="str">
        <f>IFERROR(UPPER(TRIM(ESITI_QUESTIONARI!U3318)),"")</f>
        <v/>
      </c>
      <c r="E3318" t="str">
        <f>IFERROR(UPPER(TRIM(ESITI_QUESTIONARI!Y3318)),"")</f>
        <v/>
      </c>
      <c r="F3318" t="str">
        <f>IFERROR(UPPER(TRIM(ESITI_QUESTIONARI!AE3318)),"")</f>
        <v/>
      </c>
      <c r="G3318" t="str">
        <f>IFERROR(UPPER(TRIM(ESITI_QUESTIONARI!AI3318)),"")</f>
        <v/>
      </c>
      <c r="H3318" s="8" t="str">
        <f>IF(C3318="","",IF(ISERROR(AVERAGE(ESITI_QUESTIONARI!N3318:T3318,ESITI_QUESTIONARI!V3318:X3318,ESITI_QUESTIONARI!Z3318:AD3318,ESITI_QUESTIONARI!AF3318:AH3318,ESITI_QUESTIONARI!AJ3318:AL3318,ESITI_QUESTIONARI!AN3318,ESITI_QUESTIONARI!AQ3318)),"NON RISPONDE",AVERAGE(ESITI_QUESTIONARI!N3318:T3318,ESITI_QUESTIONARI!V3318:X3318,ESITI_QUESTIONARI!Z3318:AD3318,ESITI_QUESTIONARI!AF3318:AH3318,ESITI_QUESTIONARI!AJ3318:AL3318,ESITI_QUESTIONARI!AN3318,ESITI_QUESTIONARI!AQ3318)))</f>
        <v/>
      </c>
    </row>
    <row r="3319" spans="1:8">
      <c r="A3319" t="str">
        <f>IF(ESITI_QUESTIONARI!A3319="","",TRIM(ESITI_QUESTIONARI!A3319))</f>
        <v/>
      </c>
      <c r="B3319" t="str">
        <f t="shared" si="52"/>
        <v/>
      </c>
      <c r="C3319" t="str">
        <f>IF(ESITI_QUESTIONARI!C3319="","",TRIM(ESITI_QUESTIONARI!C3319))</f>
        <v/>
      </c>
      <c r="D3319" t="str">
        <f>IFERROR(UPPER(TRIM(ESITI_QUESTIONARI!U3319)),"")</f>
        <v/>
      </c>
      <c r="E3319" t="str">
        <f>IFERROR(UPPER(TRIM(ESITI_QUESTIONARI!Y3319)),"")</f>
        <v/>
      </c>
      <c r="F3319" t="str">
        <f>IFERROR(UPPER(TRIM(ESITI_QUESTIONARI!AE3319)),"")</f>
        <v/>
      </c>
      <c r="G3319" t="str">
        <f>IFERROR(UPPER(TRIM(ESITI_QUESTIONARI!AI3319)),"")</f>
        <v/>
      </c>
      <c r="H3319" s="8" t="str">
        <f>IF(C3319="","",IF(ISERROR(AVERAGE(ESITI_QUESTIONARI!N3319:T3319,ESITI_QUESTIONARI!V3319:X3319,ESITI_QUESTIONARI!Z3319:AD3319,ESITI_QUESTIONARI!AF3319:AH3319,ESITI_QUESTIONARI!AJ3319:AL3319,ESITI_QUESTIONARI!AN3319,ESITI_QUESTIONARI!AQ3319)),"NON RISPONDE",AVERAGE(ESITI_QUESTIONARI!N3319:T3319,ESITI_QUESTIONARI!V3319:X3319,ESITI_QUESTIONARI!Z3319:AD3319,ESITI_QUESTIONARI!AF3319:AH3319,ESITI_QUESTIONARI!AJ3319:AL3319,ESITI_QUESTIONARI!AN3319,ESITI_QUESTIONARI!AQ3319)))</f>
        <v/>
      </c>
    </row>
    <row r="3320" spans="1:8">
      <c r="A3320" t="str">
        <f>IF(ESITI_QUESTIONARI!A3320="","",TRIM(ESITI_QUESTIONARI!A3320))</f>
        <v/>
      </c>
      <c r="B3320" t="str">
        <f t="shared" si="52"/>
        <v/>
      </c>
      <c r="C3320" t="str">
        <f>IF(ESITI_QUESTIONARI!C3320="","",TRIM(ESITI_QUESTIONARI!C3320))</f>
        <v/>
      </c>
      <c r="D3320" t="str">
        <f>IFERROR(UPPER(TRIM(ESITI_QUESTIONARI!U3320)),"")</f>
        <v/>
      </c>
      <c r="E3320" t="str">
        <f>IFERROR(UPPER(TRIM(ESITI_QUESTIONARI!Y3320)),"")</f>
        <v/>
      </c>
      <c r="F3320" t="str">
        <f>IFERROR(UPPER(TRIM(ESITI_QUESTIONARI!AE3320)),"")</f>
        <v/>
      </c>
      <c r="G3320" t="str">
        <f>IFERROR(UPPER(TRIM(ESITI_QUESTIONARI!AI3320)),"")</f>
        <v/>
      </c>
      <c r="H3320" s="8" t="str">
        <f>IF(C3320="","",IF(ISERROR(AVERAGE(ESITI_QUESTIONARI!N3320:T3320,ESITI_QUESTIONARI!V3320:X3320,ESITI_QUESTIONARI!Z3320:AD3320,ESITI_QUESTIONARI!AF3320:AH3320,ESITI_QUESTIONARI!AJ3320:AL3320,ESITI_QUESTIONARI!AN3320,ESITI_QUESTIONARI!AQ3320)),"NON RISPONDE",AVERAGE(ESITI_QUESTIONARI!N3320:T3320,ESITI_QUESTIONARI!V3320:X3320,ESITI_QUESTIONARI!Z3320:AD3320,ESITI_QUESTIONARI!AF3320:AH3320,ESITI_QUESTIONARI!AJ3320:AL3320,ESITI_QUESTIONARI!AN3320,ESITI_QUESTIONARI!AQ3320)))</f>
        <v/>
      </c>
    </row>
    <row r="3321" spans="1:8">
      <c r="A3321" t="str">
        <f>IF(ESITI_QUESTIONARI!A3321="","",TRIM(ESITI_QUESTIONARI!A3321))</f>
        <v/>
      </c>
      <c r="B3321" t="str">
        <f t="shared" si="52"/>
        <v/>
      </c>
      <c r="C3321" t="str">
        <f>IF(ESITI_QUESTIONARI!C3321="","",TRIM(ESITI_QUESTIONARI!C3321))</f>
        <v/>
      </c>
      <c r="D3321" t="str">
        <f>IFERROR(UPPER(TRIM(ESITI_QUESTIONARI!U3321)),"")</f>
        <v/>
      </c>
      <c r="E3321" t="str">
        <f>IFERROR(UPPER(TRIM(ESITI_QUESTIONARI!Y3321)),"")</f>
        <v/>
      </c>
      <c r="F3321" t="str">
        <f>IFERROR(UPPER(TRIM(ESITI_QUESTIONARI!AE3321)),"")</f>
        <v/>
      </c>
      <c r="G3321" t="str">
        <f>IFERROR(UPPER(TRIM(ESITI_QUESTIONARI!AI3321)),"")</f>
        <v/>
      </c>
      <c r="H3321" s="8" t="str">
        <f>IF(C3321="","",IF(ISERROR(AVERAGE(ESITI_QUESTIONARI!N3321:T3321,ESITI_QUESTIONARI!V3321:X3321,ESITI_QUESTIONARI!Z3321:AD3321,ESITI_QUESTIONARI!AF3321:AH3321,ESITI_QUESTIONARI!AJ3321:AL3321,ESITI_QUESTIONARI!AN3321,ESITI_QUESTIONARI!AQ3321)),"NON RISPONDE",AVERAGE(ESITI_QUESTIONARI!N3321:T3321,ESITI_QUESTIONARI!V3321:X3321,ESITI_QUESTIONARI!Z3321:AD3321,ESITI_QUESTIONARI!AF3321:AH3321,ESITI_QUESTIONARI!AJ3321:AL3321,ESITI_QUESTIONARI!AN3321,ESITI_QUESTIONARI!AQ3321)))</f>
        <v/>
      </c>
    </row>
    <row r="3322" spans="1:8">
      <c r="A3322" t="str">
        <f>IF(ESITI_QUESTIONARI!A3322="","",TRIM(ESITI_QUESTIONARI!A3322))</f>
        <v/>
      </c>
      <c r="B3322" t="str">
        <f t="shared" si="52"/>
        <v/>
      </c>
      <c r="C3322" t="str">
        <f>IF(ESITI_QUESTIONARI!C3322="","",TRIM(ESITI_QUESTIONARI!C3322))</f>
        <v/>
      </c>
      <c r="D3322" t="str">
        <f>IFERROR(UPPER(TRIM(ESITI_QUESTIONARI!U3322)),"")</f>
        <v/>
      </c>
      <c r="E3322" t="str">
        <f>IFERROR(UPPER(TRIM(ESITI_QUESTIONARI!Y3322)),"")</f>
        <v/>
      </c>
      <c r="F3322" t="str">
        <f>IFERROR(UPPER(TRIM(ESITI_QUESTIONARI!AE3322)),"")</f>
        <v/>
      </c>
      <c r="G3322" t="str">
        <f>IFERROR(UPPER(TRIM(ESITI_QUESTIONARI!AI3322)),"")</f>
        <v/>
      </c>
      <c r="H3322" s="8" t="str">
        <f>IF(C3322="","",IF(ISERROR(AVERAGE(ESITI_QUESTIONARI!N3322:T3322,ESITI_QUESTIONARI!V3322:X3322,ESITI_QUESTIONARI!Z3322:AD3322,ESITI_QUESTIONARI!AF3322:AH3322,ESITI_QUESTIONARI!AJ3322:AL3322,ESITI_QUESTIONARI!AN3322,ESITI_QUESTIONARI!AQ3322)),"NON RISPONDE",AVERAGE(ESITI_QUESTIONARI!N3322:T3322,ESITI_QUESTIONARI!V3322:X3322,ESITI_QUESTIONARI!Z3322:AD3322,ESITI_QUESTIONARI!AF3322:AH3322,ESITI_QUESTIONARI!AJ3322:AL3322,ESITI_QUESTIONARI!AN3322,ESITI_QUESTIONARI!AQ3322)))</f>
        <v/>
      </c>
    </row>
    <row r="3323" spans="1:8">
      <c r="A3323" t="str">
        <f>IF(ESITI_QUESTIONARI!A3323="","",TRIM(ESITI_QUESTIONARI!A3323))</f>
        <v/>
      </c>
      <c r="B3323" t="str">
        <f t="shared" si="52"/>
        <v/>
      </c>
      <c r="C3323" t="str">
        <f>IF(ESITI_QUESTIONARI!C3323="","",TRIM(ESITI_QUESTIONARI!C3323))</f>
        <v/>
      </c>
      <c r="D3323" t="str">
        <f>IFERROR(UPPER(TRIM(ESITI_QUESTIONARI!U3323)),"")</f>
        <v/>
      </c>
      <c r="E3323" t="str">
        <f>IFERROR(UPPER(TRIM(ESITI_QUESTIONARI!Y3323)),"")</f>
        <v/>
      </c>
      <c r="F3323" t="str">
        <f>IFERROR(UPPER(TRIM(ESITI_QUESTIONARI!AE3323)),"")</f>
        <v/>
      </c>
      <c r="G3323" t="str">
        <f>IFERROR(UPPER(TRIM(ESITI_QUESTIONARI!AI3323)),"")</f>
        <v/>
      </c>
      <c r="H3323" s="8" t="str">
        <f>IF(C3323="","",IF(ISERROR(AVERAGE(ESITI_QUESTIONARI!N3323:T3323,ESITI_QUESTIONARI!V3323:X3323,ESITI_QUESTIONARI!Z3323:AD3323,ESITI_QUESTIONARI!AF3323:AH3323,ESITI_QUESTIONARI!AJ3323:AL3323,ESITI_QUESTIONARI!AN3323,ESITI_QUESTIONARI!AQ3323)),"NON RISPONDE",AVERAGE(ESITI_QUESTIONARI!N3323:T3323,ESITI_QUESTIONARI!V3323:X3323,ESITI_QUESTIONARI!Z3323:AD3323,ESITI_QUESTIONARI!AF3323:AH3323,ESITI_QUESTIONARI!AJ3323:AL3323,ESITI_QUESTIONARI!AN3323,ESITI_QUESTIONARI!AQ3323)))</f>
        <v/>
      </c>
    </row>
    <row r="3324" spans="1:8">
      <c r="A3324" t="str">
        <f>IF(ESITI_QUESTIONARI!A3324="","",TRIM(ESITI_QUESTIONARI!A3324))</f>
        <v/>
      </c>
      <c r="B3324" t="str">
        <f t="shared" si="52"/>
        <v/>
      </c>
      <c r="C3324" t="str">
        <f>IF(ESITI_QUESTIONARI!C3324="","",TRIM(ESITI_QUESTIONARI!C3324))</f>
        <v/>
      </c>
      <c r="D3324" t="str">
        <f>IFERROR(UPPER(TRIM(ESITI_QUESTIONARI!U3324)),"")</f>
        <v/>
      </c>
      <c r="E3324" t="str">
        <f>IFERROR(UPPER(TRIM(ESITI_QUESTIONARI!Y3324)),"")</f>
        <v/>
      </c>
      <c r="F3324" t="str">
        <f>IFERROR(UPPER(TRIM(ESITI_QUESTIONARI!AE3324)),"")</f>
        <v/>
      </c>
      <c r="G3324" t="str">
        <f>IFERROR(UPPER(TRIM(ESITI_QUESTIONARI!AI3324)),"")</f>
        <v/>
      </c>
      <c r="H3324" s="8" t="str">
        <f>IF(C3324="","",IF(ISERROR(AVERAGE(ESITI_QUESTIONARI!N3324:T3324,ESITI_QUESTIONARI!V3324:X3324,ESITI_QUESTIONARI!Z3324:AD3324,ESITI_QUESTIONARI!AF3324:AH3324,ESITI_QUESTIONARI!AJ3324:AL3324,ESITI_QUESTIONARI!AN3324,ESITI_QUESTIONARI!AQ3324)),"NON RISPONDE",AVERAGE(ESITI_QUESTIONARI!N3324:T3324,ESITI_QUESTIONARI!V3324:X3324,ESITI_QUESTIONARI!Z3324:AD3324,ESITI_QUESTIONARI!AF3324:AH3324,ESITI_QUESTIONARI!AJ3324:AL3324,ESITI_QUESTIONARI!AN3324,ESITI_QUESTIONARI!AQ3324)))</f>
        <v/>
      </c>
    </row>
    <row r="3325" spans="1:8">
      <c r="A3325" t="str">
        <f>IF(ESITI_QUESTIONARI!A3325="","",TRIM(ESITI_QUESTIONARI!A3325))</f>
        <v/>
      </c>
      <c r="B3325" t="str">
        <f t="shared" si="52"/>
        <v/>
      </c>
      <c r="C3325" t="str">
        <f>IF(ESITI_QUESTIONARI!C3325="","",TRIM(ESITI_QUESTIONARI!C3325))</f>
        <v/>
      </c>
      <c r="D3325" t="str">
        <f>IFERROR(UPPER(TRIM(ESITI_QUESTIONARI!U3325)),"")</f>
        <v/>
      </c>
      <c r="E3325" t="str">
        <f>IFERROR(UPPER(TRIM(ESITI_QUESTIONARI!Y3325)),"")</f>
        <v/>
      </c>
      <c r="F3325" t="str">
        <f>IFERROR(UPPER(TRIM(ESITI_QUESTIONARI!AE3325)),"")</f>
        <v/>
      </c>
      <c r="G3325" t="str">
        <f>IFERROR(UPPER(TRIM(ESITI_QUESTIONARI!AI3325)),"")</f>
        <v/>
      </c>
      <c r="H3325" s="8" t="str">
        <f>IF(C3325="","",IF(ISERROR(AVERAGE(ESITI_QUESTIONARI!N3325:T3325,ESITI_QUESTIONARI!V3325:X3325,ESITI_QUESTIONARI!Z3325:AD3325,ESITI_QUESTIONARI!AF3325:AH3325,ESITI_QUESTIONARI!AJ3325:AL3325,ESITI_QUESTIONARI!AN3325,ESITI_QUESTIONARI!AQ3325)),"NON RISPONDE",AVERAGE(ESITI_QUESTIONARI!N3325:T3325,ESITI_QUESTIONARI!V3325:X3325,ESITI_QUESTIONARI!Z3325:AD3325,ESITI_QUESTIONARI!AF3325:AH3325,ESITI_QUESTIONARI!AJ3325:AL3325,ESITI_QUESTIONARI!AN3325,ESITI_QUESTIONARI!AQ3325)))</f>
        <v/>
      </c>
    </row>
    <row r="3326" spans="1:8">
      <c r="A3326" t="str">
        <f>IF(ESITI_QUESTIONARI!A3326="","",TRIM(ESITI_QUESTIONARI!A3326))</f>
        <v/>
      </c>
      <c r="B3326" t="str">
        <f t="shared" si="52"/>
        <v/>
      </c>
      <c r="C3326" t="str">
        <f>IF(ESITI_QUESTIONARI!C3326="","",TRIM(ESITI_QUESTIONARI!C3326))</f>
        <v/>
      </c>
      <c r="D3326" t="str">
        <f>IFERROR(UPPER(TRIM(ESITI_QUESTIONARI!U3326)),"")</f>
        <v/>
      </c>
      <c r="E3326" t="str">
        <f>IFERROR(UPPER(TRIM(ESITI_QUESTIONARI!Y3326)),"")</f>
        <v/>
      </c>
      <c r="F3326" t="str">
        <f>IFERROR(UPPER(TRIM(ESITI_QUESTIONARI!AE3326)),"")</f>
        <v/>
      </c>
      <c r="G3326" t="str">
        <f>IFERROR(UPPER(TRIM(ESITI_QUESTIONARI!AI3326)),"")</f>
        <v/>
      </c>
      <c r="H3326" s="8" t="str">
        <f>IF(C3326="","",IF(ISERROR(AVERAGE(ESITI_QUESTIONARI!N3326:T3326,ESITI_QUESTIONARI!V3326:X3326,ESITI_QUESTIONARI!Z3326:AD3326,ESITI_QUESTIONARI!AF3326:AH3326,ESITI_QUESTIONARI!AJ3326:AL3326,ESITI_QUESTIONARI!AN3326,ESITI_QUESTIONARI!AQ3326)),"NON RISPONDE",AVERAGE(ESITI_QUESTIONARI!N3326:T3326,ESITI_QUESTIONARI!V3326:X3326,ESITI_QUESTIONARI!Z3326:AD3326,ESITI_QUESTIONARI!AF3326:AH3326,ESITI_QUESTIONARI!AJ3326:AL3326,ESITI_QUESTIONARI!AN3326,ESITI_QUESTIONARI!AQ3326)))</f>
        <v/>
      </c>
    </row>
    <row r="3327" spans="1:8">
      <c r="A3327" t="str">
        <f>IF(ESITI_QUESTIONARI!A3327="","",TRIM(ESITI_QUESTIONARI!A3327))</f>
        <v/>
      </c>
      <c r="B3327" t="str">
        <f t="shared" si="52"/>
        <v/>
      </c>
      <c r="C3327" t="str">
        <f>IF(ESITI_QUESTIONARI!C3327="","",TRIM(ESITI_QUESTIONARI!C3327))</f>
        <v/>
      </c>
      <c r="D3327" t="str">
        <f>IFERROR(UPPER(TRIM(ESITI_QUESTIONARI!U3327)),"")</f>
        <v/>
      </c>
      <c r="E3327" t="str">
        <f>IFERROR(UPPER(TRIM(ESITI_QUESTIONARI!Y3327)),"")</f>
        <v/>
      </c>
      <c r="F3327" t="str">
        <f>IFERROR(UPPER(TRIM(ESITI_QUESTIONARI!AE3327)),"")</f>
        <v/>
      </c>
      <c r="G3327" t="str">
        <f>IFERROR(UPPER(TRIM(ESITI_QUESTIONARI!AI3327)),"")</f>
        <v/>
      </c>
      <c r="H3327" s="8" t="str">
        <f>IF(C3327="","",IF(ISERROR(AVERAGE(ESITI_QUESTIONARI!N3327:T3327,ESITI_QUESTIONARI!V3327:X3327,ESITI_QUESTIONARI!Z3327:AD3327,ESITI_QUESTIONARI!AF3327:AH3327,ESITI_QUESTIONARI!AJ3327:AL3327,ESITI_QUESTIONARI!AN3327,ESITI_QUESTIONARI!AQ3327)),"NON RISPONDE",AVERAGE(ESITI_QUESTIONARI!N3327:T3327,ESITI_QUESTIONARI!V3327:X3327,ESITI_QUESTIONARI!Z3327:AD3327,ESITI_QUESTIONARI!AF3327:AH3327,ESITI_QUESTIONARI!AJ3327:AL3327,ESITI_QUESTIONARI!AN3327,ESITI_QUESTIONARI!AQ3327)))</f>
        <v/>
      </c>
    </row>
    <row r="3328" spans="1:8">
      <c r="A3328" t="str">
        <f>IF(ESITI_QUESTIONARI!A3328="","",TRIM(ESITI_QUESTIONARI!A3328))</f>
        <v/>
      </c>
      <c r="B3328" t="str">
        <f t="shared" si="52"/>
        <v/>
      </c>
      <c r="C3328" t="str">
        <f>IF(ESITI_QUESTIONARI!C3328="","",TRIM(ESITI_QUESTIONARI!C3328))</f>
        <v/>
      </c>
      <c r="D3328" t="str">
        <f>IFERROR(UPPER(TRIM(ESITI_QUESTIONARI!U3328)),"")</f>
        <v/>
      </c>
      <c r="E3328" t="str">
        <f>IFERROR(UPPER(TRIM(ESITI_QUESTIONARI!Y3328)),"")</f>
        <v/>
      </c>
      <c r="F3328" t="str">
        <f>IFERROR(UPPER(TRIM(ESITI_QUESTIONARI!AE3328)),"")</f>
        <v/>
      </c>
      <c r="G3328" t="str">
        <f>IFERROR(UPPER(TRIM(ESITI_QUESTIONARI!AI3328)),"")</f>
        <v/>
      </c>
      <c r="H3328" s="8" t="str">
        <f>IF(C3328="","",IF(ISERROR(AVERAGE(ESITI_QUESTIONARI!N3328:T3328,ESITI_QUESTIONARI!V3328:X3328,ESITI_QUESTIONARI!Z3328:AD3328,ESITI_QUESTIONARI!AF3328:AH3328,ESITI_QUESTIONARI!AJ3328:AL3328,ESITI_QUESTIONARI!AN3328,ESITI_QUESTIONARI!AQ3328)),"NON RISPONDE",AVERAGE(ESITI_QUESTIONARI!N3328:T3328,ESITI_QUESTIONARI!V3328:X3328,ESITI_QUESTIONARI!Z3328:AD3328,ESITI_QUESTIONARI!AF3328:AH3328,ESITI_QUESTIONARI!AJ3328:AL3328,ESITI_QUESTIONARI!AN3328,ESITI_QUESTIONARI!AQ3328)))</f>
        <v/>
      </c>
    </row>
    <row r="3329" spans="1:8">
      <c r="A3329" t="str">
        <f>IF(ESITI_QUESTIONARI!A3329="","",TRIM(ESITI_QUESTIONARI!A3329))</f>
        <v/>
      </c>
      <c r="B3329" t="str">
        <f t="shared" si="52"/>
        <v/>
      </c>
      <c r="C3329" t="str">
        <f>IF(ESITI_QUESTIONARI!C3329="","",TRIM(ESITI_QUESTIONARI!C3329))</f>
        <v/>
      </c>
      <c r="D3329" t="str">
        <f>IFERROR(UPPER(TRIM(ESITI_QUESTIONARI!U3329)),"")</f>
        <v/>
      </c>
      <c r="E3329" t="str">
        <f>IFERROR(UPPER(TRIM(ESITI_QUESTIONARI!Y3329)),"")</f>
        <v/>
      </c>
      <c r="F3329" t="str">
        <f>IFERROR(UPPER(TRIM(ESITI_QUESTIONARI!AE3329)),"")</f>
        <v/>
      </c>
      <c r="G3329" t="str">
        <f>IFERROR(UPPER(TRIM(ESITI_QUESTIONARI!AI3329)),"")</f>
        <v/>
      </c>
      <c r="H3329" s="8" t="str">
        <f>IF(C3329="","",IF(ISERROR(AVERAGE(ESITI_QUESTIONARI!N3329:T3329,ESITI_QUESTIONARI!V3329:X3329,ESITI_QUESTIONARI!Z3329:AD3329,ESITI_QUESTIONARI!AF3329:AH3329,ESITI_QUESTIONARI!AJ3329:AL3329,ESITI_QUESTIONARI!AN3329,ESITI_QUESTIONARI!AQ3329)),"NON RISPONDE",AVERAGE(ESITI_QUESTIONARI!N3329:T3329,ESITI_QUESTIONARI!V3329:X3329,ESITI_QUESTIONARI!Z3329:AD3329,ESITI_QUESTIONARI!AF3329:AH3329,ESITI_QUESTIONARI!AJ3329:AL3329,ESITI_QUESTIONARI!AN3329,ESITI_QUESTIONARI!AQ3329)))</f>
        <v/>
      </c>
    </row>
    <row r="3330" spans="1:8">
      <c r="A3330" t="str">
        <f>IF(ESITI_QUESTIONARI!A3330="","",TRIM(ESITI_QUESTIONARI!A3330))</f>
        <v/>
      </c>
      <c r="B3330" t="str">
        <f t="shared" si="52"/>
        <v/>
      </c>
      <c r="C3330" t="str">
        <f>IF(ESITI_QUESTIONARI!C3330="","",TRIM(ESITI_QUESTIONARI!C3330))</f>
        <v/>
      </c>
      <c r="D3330" t="str">
        <f>IFERROR(UPPER(TRIM(ESITI_QUESTIONARI!U3330)),"")</f>
        <v/>
      </c>
      <c r="E3330" t="str">
        <f>IFERROR(UPPER(TRIM(ESITI_QUESTIONARI!Y3330)),"")</f>
        <v/>
      </c>
      <c r="F3330" t="str">
        <f>IFERROR(UPPER(TRIM(ESITI_QUESTIONARI!AE3330)),"")</f>
        <v/>
      </c>
      <c r="G3330" t="str">
        <f>IFERROR(UPPER(TRIM(ESITI_QUESTIONARI!AI3330)),"")</f>
        <v/>
      </c>
      <c r="H3330" s="8" t="str">
        <f>IF(C3330="","",IF(ISERROR(AVERAGE(ESITI_QUESTIONARI!N3330:T3330,ESITI_QUESTIONARI!V3330:X3330,ESITI_QUESTIONARI!Z3330:AD3330,ESITI_QUESTIONARI!AF3330:AH3330,ESITI_QUESTIONARI!AJ3330:AL3330,ESITI_QUESTIONARI!AN3330,ESITI_QUESTIONARI!AQ3330)),"NON RISPONDE",AVERAGE(ESITI_QUESTIONARI!N3330:T3330,ESITI_QUESTIONARI!V3330:X3330,ESITI_QUESTIONARI!Z3330:AD3330,ESITI_QUESTIONARI!AF3330:AH3330,ESITI_QUESTIONARI!AJ3330:AL3330,ESITI_QUESTIONARI!AN3330,ESITI_QUESTIONARI!AQ3330)))</f>
        <v/>
      </c>
    </row>
    <row r="3331" spans="1:8">
      <c r="A3331" t="str">
        <f>IF(ESITI_QUESTIONARI!A3331="","",TRIM(ESITI_QUESTIONARI!A3331))</f>
        <v/>
      </c>
      <c r="B3331" t="str">
        <f t="shared" ref="B3331:B3394" si="53">IF(C3331="","",C3331)</f>
        <v/>
      </c>
      <c r="C3331" t="str">
        <f>IF(ESITI_QUESTIONARI!C3331="","",TRIM(ESITI_QUESTIONARI!C3331))</f>
        <v/>
      </c>
      <c r="D3331" t="str">
        <f>IFERROR(UPPER(TRIM(ESITI_QUESTIONARI!U3331)),"")</f>
        <v/>
      </c>
      <c r="E3331" t="str">
        <f>IFERROR(UPPER(TRIM(ESITI_QUESTIONARI!Y3331)),"")</f>
        <v/>
      </c>
      <c r="F3331" t="str">
        <f>IFERROR(UPPER(TRIM(ESITI_QUESTIONARI!AE3331)),"")</f>
        <v/>
      </c>
      <c r="G3331" t="str">
        <f>IFERROR(UPPER(TRIM(ESITI_QUESTIONARI!AI3331)),"")</f>
        <v/>
      </c>
      <c r="H3331" s="8" t="str">
        <f>IF(C3331="","",IF(ISERROR(AVERAGE(ESITI_QUESTIONARI!N3331:T3331,ESITI_QUESTIONARI!V3331:X3331,ESITI_QUESTIONARI!Z3331:AD3331,ESITI_QUESTIONARI!AF3331:AH3331,ESITI_QUESTIONARI!AJ3331:AL3331,ESITI_QUESTIONARI!AN3331,ESITI_QUESTIONARI!AQ3331)),"NON RISPONDE",AVERAGE(ESITI_QUESTIONARI!N3331:T3331,ESITI_QUESTIONARI!V3331:X3331,ESITI_QUESTIONARI!Z3331:AD3331,ESITI_QUESTIONARI!AF3331:AH3331,ESITI_QUESTIONARI!AJ3331:AL3331,ESITI_QUESTIONARI!AN3331,ESITI_QUESTIONARI!AQ3331)))</f>
        <v/>
      </c>
    </row>
    <row r="3332" spans="1:8">
      <c r="A3332" t="str">
        <f>IF(ESITI_QUESTIONARI!A3332="","",TRIM(ESITI_QUESTIONARI!A3332))</f>
        <v/>
      </c>
      <c r="B3332" t="str">
        <f t="shared" si="53"/>
        <v/>
      </c>
      <c r="C3332" t="str">
        <f>IF(ESITI_QUESTIONARI!C3332="","",TRIM(ESITI_QUESTIONARI!C3332))</f>
        <v/>
      </c>
      <c r="D3332" t="str">
        <f>IFERROR(UPPER(TRIM(ESITI_QUESTIONARI!U3332)),"")</f>
        <v/>
      </c>
      <c r="E3332" t="str">
        <f>IFERROR(UPPER(TRIM(ESITI_QUESTIONARI!Y3332)),"")</f>
        <v/>
      </c>
      <c r="F3332" t="str">
        <f>IFERROR(UPPER(TRIM(ESITI_QUESTIONARI!AE3332)),"")</f>
        <v/>
      </c>
      <c r="G3332" t="str">
        <f>IFERROR(UPPER(TRIM(ESITI_QUESTIONARI!AI3332)),"")</f>
        <v/>
      </c>
      <c r="H3332" s="8" t="str">
        <f>IF(C3332="","",IF(ISERROR(AVERAGE(ESITI_QUESTIONARI!N3332:T3332,ESITI_QUESTIONARI!V3332:X3332,ESITI_QUESTIONARI!Z3332:AD3332,ESITI_QUESTIONARI!AF3332:AH3332,ESITI_QUESTIONARI!AJ3332:AL3332,ESITI_QUESTIONARI!AN3332,ESITI_QUESTIONARI!AQ3332)),"NON RISPONDE",AVERAGE(ESITI_QUESTIONARI!N3332:T3332,ESITI_QUESTIONARI!V3332:X3332,ESITI_QUESTIONARI!Z3332:AD3332,ESITI_QUESTIONARI!AF3332:AH3332,ESITI_QUESTIONARI!AJ3332:AL3332,ESITI_QUESTIONARI!AN3332,ESITI_QUESTIONARI!AQ3332)))</f>
        <v/>
      </c>
    </row>
    <row r="3333" spans="1:8">
      <c r="A3333" t="str">
        <f>IF(ESITI_QUESTIONARI!A3333="","",TRIM(ESITI_QUESTIONARI!A3333))</f>
        <v/>
      </c>
      <c r="B3333" t="str">
        <f t="shared" si="53"/>
        <v/>
      </c>
      <c r="C3333" t="str">
        <f>IF(ESITI_QUESTIONARI!C3333="","",TRIM(ESITI_QUESTIONARI!C3333))</f>
        <v/>
      </c>
      <c r="D3333" t="str">
        <f>IFERROR(UPPER(TRIM(ESITI_QUESTIONARI!U3333)),"")</f>
        <v/>
      </c>
      <c r="E3333" t="str">
        <f>IFERROR(UPPER(TRIM(ESITI_QUESTIONARI!Y3333)),"")</f>
        <v/>
      </c>
      <c r="F3333" t="str">
        <f>IFERROR(UPPER(TRIM(ESITI_QUESTIONARI!AE3333)),"")</f>
        <v/>
      </c>
      <c r="G3333" t="str">
        <f>IFERROR(UPPER(TRIM(ESITI_QUESTIONARI!AI3333)),"")</f>
        <v/>
      </c>
      <c r="H3333" s="8" t="str">
        <f>IF(C3333="","",IF(ISERROR(AVERAGE(ESITI_QUESTIONARI!N3333:T3333,ESITI_QUESTIONARI!V3333:X3333,ESITI_QUESTIONARI!Z3333:AD3333,ESITI_QUESTIONARI!AF3333:AH3333,ESITI_QUESTIONARI!AJ3333:AL3333,ESITI_QUESTIONARI!AN3333,ESITI_QUESTIONARI!AQ3333)),"NON RISPONDE",AVERAGE(ESITI_QUESTIONARI!N3333:T3333,ESITI_QUESTIONARI!V3333:X3333,ESITI_QUESTIONARI!Z3333:AD3333,ESITI_QUESTIONARI!AF3333:AH3333,ESITI_QUESTIONARI!AJ3333:AL3333,ESITI_QUESTIONARI!AN3333,ESITI_QUESTIONARI!AQ3333)))</f>
        <v/>
      </c>
    </row>
    <row r="3334" spans="1:8">
      <c r="A3334" t="str">
        <f>IF(ESITI_QUESTIONARI!A3334="","",TRIM(ESITI_QUESTIONARI!A3334))</f>
        <v/>
      </c>
      <c r="B3334" t="str">
        <f t="shared" si="53"/>
        <v/>
      </c>
      <c r="C3334" t="str">
        <f>IF(ESITI_QUESTIONARI!C3334="","",TRIM(ESITI_QUESTIONARI!C3334))</f>
        <v/>
      </c>
      <c r="D3334" t="str">
        <f>IFERROR(UPPER(TRIM(ESITI_QUESTIONARI!U3334)),"")</f>
        <v/>
      </c>
      <c r="E3334" t="str">
        <f>IFERROR(UPPER(TRIM(ESITI_QUESTIONARI!Y3334)),"")</f>
        <v/>
      </c>
      <c r="F3334" t="str">
        <f>IFERROR(UPPER(TRIM(ESITI_QUESTIONARI!AE3334)),"")</f>
        <v/>
      </c>
      <c r="G3334" t="str">
        <f>IFERROR(UPPER(TRIM(ESITI_QUESTIONARI!AI3334)),"")</f>
        <v/>
      </c>
      <c r="H3334" s="8" t="str">
        <f>IF(C3334="","",IF(ISERROR(AVERAGE(ESITI_QUESTIONARI!N3334:T3334,ESITI_QUESTIONARI!V3334:X3334,ESITI_QUESTIONARI!Z3334:AD3334,ESITI_QUESTIONARI!AF3334:AH3334,ESITI_QUESTIONARI!AJ3334:AL3334,ESITI_QUESTIONARI!AN3334,ESITI_QUESTIONARI!AQ3334)),"NON RISPONDE",AVERAGE(ESITI_QUESTIONARI!N3334:T3334,ESITI_QUESTIONARI!V3334:X3334,ESITI_QUESTIONARI!Z3334:AD3334,ESITI_QUESTIONARI!AF3334:AH3334,ESITI_QUESTIONARI!AJ3334:AL3334,ESITI_QUESTIONARI!AN3334,ESITI_QUESTIONARI!AQ3334)))</f>
        <v/>
      </c>
    </row>
    <row r="3335" spans="1:8">
      <c r="A3335" t="str">
        <f>IF(ESITI_QUESTIONARI!A3335="","",TRIM(ESITI_QUESTIONARI!A3335))</f>
        <v/>
      </c>
      <c r="B3335" t="str">
        <f t="shared" si="53"/>
        <v/>
      </c>
      <c r="C3335" t="str">
        <f>IF(ESITI_QUESTIONARI!C3335="","",TRIM(ESITI_QUESTIONARI!C3335))</f>
        <v/>
      </c>
      <c r="D3335" t="str">
        <f>IFERROR(UPPER(TRIM(ESITI_QUESTIONARI!U3335)),"")</f>
        <v/>
      </c>
      <c r="E3335" t="str">
        <f>IFERROR(UPPER(TRIM(ESITI_QUESTIONARI!Y3335)),"")</f>
        <v/>
      </c>
      <c r="F3335" t="str">
        <f>IFERROR(UPPER(TRIM(ESITI_QUESTIONARI!AE3335)),"")</f>
        <v/>
      </c>
      <c r="G3335" t="str">
        <f>IFERROR(UPPER(TRIM(ESITI_QUESTIONARI!AI3335)),"")</f>
        <v/>
      </c>
      <c r="H3335" s="8" t="str">
        <f>IF(C3335="","",IF(ISERROR(AVERAGE(ESITI_QUESTIONARI!N3335:T3335,ESITI_QUESTIONARI!V3335:X3335,ESITI_QUESTIONARI!Z3335:AD3335,ESITI_QUESTIONARI!AF3335:AH3335,ESITI_QUESTIONARI!AJ3335:AL3335,ESITI_QUESTIONARI!AN3335,ESITI_QUESTIONARI!AQ3335)),"NON RISPONDE",AVERAGE(ESITI_QUESTIONARI!N3335:T3335,ESITI_QUESTIONARI!V3335:X3335,ESITI_QUESTIONARI!Z3335:AD3335,ESITI_QUESTIONARI!AF3335:AH3335,ESITI_QUESTIONARI!AJ3335:AL3335,ESITI_QUESTIONARI!AN3335,ESITI_QUESTIONARI!AQ3335)))</f>
        <v/>
      </c>
    </row>
    <row r="3336" spans="1:8">
      <c r="A3336" t="str">
        <f>IF(ESITI_QUESTIONARI!A3336="","",TRIM(ESITI_QUESTIONARI!A3336))</f>
        <v/>
      </c>
      <c r="B3336" t="str">
        <f t="shared" si="53"/>
        <v/>
      </c>
      <c r="C3336" t="str">
        <f>IF(ESITI_QUESTIONARI!C3336="","",TRIM(ESITI_QUESTIONARI!C3336))</f>
        <v/>
      </c>
      <c r="D3336" t="str">
        <f>IFERROR(UPPER(TRIM(ESITI_QUESTIONARI!U3336)),"")</f>
        <v/>
      </c>
      <c r="E3336" t="str">
        <f>IFERROR(UPPER(TRIM(ESITI_QUESTIONARI!Y3336)),"")</f>
        <v/>
      </c>
      <c r="F3336" t="str">
        <f>IFERROR(UPPER(TRIM(ESITI_QUESTIONARI!AE3336)),"")</f>
        <v/>
      </c>
      <c r="G3336" t="str">
        <f>IFERROR(UPPER(TRIM(ESITI_QUESTIONARI!AI3336)),"")</f>
        <v/>
      </c>
      <c r="H3336" s="8" t="str">
        <f>IF(C3336="","",IF(ISERROR(AVERAGE(ESITI_QUESTIONARI!N3336:T3336,ESITI_QUESTIONARI!V3336:X3336,ESITI_QUESTIONARI!Z3336:AD3336,ESITI_QUESTIONARI!AF3336:AH3336,ESITI_QUESTIONARI!AJ3336:AL3336,ESITI_QUESTIONARI!AN3336,ESITI_QUESTIONARI!AQ3336)),"NON RISPONDE",AVERAGE(ESITI_QUESTIONARI!N3336:T3336,ESITI_QUESTIONARI!V3336:X3336,ESITI_QUESTIONARI!Z3336:AD3336,ESITI_QUESTIONARI!AF3336:AH3336,ESITI_QUESTIONARI!AJ3336:AL3336,ESITI_QUESTIONARI!AN3336,ESITI_QUESTIONARI!AQ3336)))</f>
        <v/>
      </c>
    </row>
    <row r="3337" spans="1:8">
      <c r="A3337" t="str">
        <f>IF(ESITI_QUESTIONARI!A3337="","",TRIM(ESITI_QUESTIONARI!A3337))</f>
        <v/>
      </c>
      <c r="B3337" t="str">
        <f t="shared" si="53"/>
        <v/>
      </c>
      <c r="C3337" t="str">
        <f>IF(ESITI_QUESTIONARI!C3337="","",TRIM(ESITI_QUESTIONARI!C3337))</f>
        <v/>
      </c>
      <c r="D3337" t="str">
        <f>IFERROR(UPPER(TRIM(ESITI_QUESTIONARI!U3337)),"")</f>
        <v/>
      </c>
      <c r="E3337" t="str">
        <f>IFERROR(UPPER(TRIM(ESITI_QUESTIONARI!Y3337)),"")</f>
        <v/>
      </c>
      <c r="F3337" t="str">
        <f>IFERROR(UPPER(TRIM(ESITI_QUESTIONARI!AE3337)),"")</f>
        <v/>
      </c>
      <c r="G3337" t="str">
        <f>IFERROR(UPPER(TRIM(ESITI_QUESTIONARI!AI3337)),"")</f>
        <v/>
      </c>
      <c r="H3337" s="8" t="str">
        <f>IF(C3337="","",IF(ISERROR(AVERAGE(ESITI_QUESTIONARI!N3337:T3337,ESITI_QUESTIONARI!V3337:X3337,ESITI_QUESTIONARI!Z3337:AD3337,ESITI_QUESTIONARI!AF3337:AH3337,ESITI_QUESTIONARI!AJ3337:AL3337,ESITI_QUESTIONARI!AN3337,ESITI_QUESTIONARI!AQ3337)),"NON RISPONDE",AVERAGE(ESITI_QUESTIONARI!N3337:T3337,ESITI_QUESTIONARI!V3337:X3337,ESITI_QUESTIONARI!Z3337:AD3337,ESITI_QUESTIONARI!AF3337:AH3337,ESITI_QUESTIONARI!AJ3337:AL3337,ESITI_QUESTIONARI!AN3337,ESITI_QUESTIONARI!AQ3337)))</f>
        <v/>
      </c>
    </row>
    <row r="3338" spans="1:8">
      <c r="A3338" t="str">
        <f>IF(ESITI_QUESTIONARI!A3338="","",TRIM(ESITI_QUESTIONARI!A3338))</f>
        <v/>
      </c>
      <c r="B3338" t="str">
        <f t="shared" si="53"/>
        <v/>
      </c>
      <c r="C3338" t="str">
        <f>IF(ESITI_QUESTIONARI!C3338="","",TRIM(ESITI_QUESTIONARI!C3338))</f>
        <v/>
      </c>
      <c r="D3338" t="str">
        <f>IFERROR(UPPER(TRIM(ESITI_QUESTIONARI!U3338)),"")</f>
        <v/>
      </c>
      <c r="E3338" t="str">
        <f>IFERROR(UPPER(TRIM(ESITI_QUESTIONARI!Y3338)),"")</f>
        <v/>
      </c>
      <c r="F3338" t="str">
        <f>IFERROR(UPPER(TRIM(ESITI_QUESTIONARI!AE3338)),"")</f>
        <v/>
      </c>
      <c r="G3338" t="str">
        <f>IFERROR(UPPER(TRIM(ESITI_QUESTIONARI!AI3338)),"")</f>
        <v/>
      </c>
      <c r="H3338" s="8" t="str">
        <f>IF(C3338="","",IF(ISERROR(AVERAGE(ESITI_QUESTIONARI!N3338:T3338,ESITI_QUESTIONARI!V3338:X3338,ESITI_QUESTIONARI!Z3338:AD3338,ESITI_QUESTIONARI!AF3338:AH3338,ESITI_QUESTIONARI!AJ3338:AL3338,ESITI_QUESTIONARI!AN3338,ESITI_QUESTIONARI!AQ3338)),"NON RISPONDE",AVERAGE(ESITI_QUESTIONARI!N3338:T3338,ESITI_QUESTIONARI!V3338:X3338,ESITI_QUESTIONARI!Z3338:AD3338,ESITI_QUESTIONARI!AF3338:AH3338,ESITI_QUESTIONARI!AJ3338:AL3338,ESITI_QUESTIONARI!AN3338,ESITI_QUESTIONARI!AQ3338)))</f>
        <v/>
      </c>
    </row>
    <row r="3339" spans="1:8">
      <c r="A3339" t="str">
        <f>IF(ESITI_QUESTIONARI!A3339="","",TRIM(ESITI_QUESTIONARI!A3339))</f>
        <v/>
      </c>
      <c r="B3339" t="str">
        <f t="shared" si="53"/>
        <v/>
      </c>
      <c r="C3339" t="str">
        <f>IF(ESITI_QUESTIONARI!C3339="","",TRIM(ESITI_QUESTIONARI!C3339))</f>
        <v/>
      </c>
      <c r="D3339" t="str">
        <f>IFERROR(UPPER(TRIM(ESITI_QUESTIONARI!U3339)),"")</f>
        <v/>
      </c>
      <c r="E3339" t="str">
        <f>IFERROR(UPPER(TRIM(ESITI_QUESTIONARI!Y3339)),"")</f>
        <v/>
      </c>
      <c r="F3339" t="str">
        <f>IFERROR(UPPER(TRIM(ESITI_QUESTIONARI!AE3339)),"")</f>
        <v/>
      </c>
      <c r="G3339" t="str">
        <f>IFERROR(UPPER(TRIM(ESITI_QUESTIONARI!AI3339)),"")</f>
        <v/>
      </c>
      <c r="H3339" s="8" t="str">
        <f>IF(C3339="","",IF(ISERROR(AVERAGE(ESITI_QUESTIONARI!N3339:T3339,ESITI_QUESTIONARI!V3339:X3339,ESITI_QUESTIONARI!Z3339:AD3339,ESITI_QUESTIONARI!AF3339:AH3339,ESITI_QUESTIONARI!AJ3339:AL3339,ESITI_QUESTIONARI!AN3339,ESITI_QUESTIONARI!AQ3339)),"NON RISPONDE",AVERAGE(ESITI_QUESTIONARI!N3339:T3339,ESITI_QUESTIONARI!V3339:X3339,ESITI_QUESTIONARI!Z3339:AD3339,ESITI_QUESTIONARI!AF3339:AH3339,ESITI_QUESTIONARI!AJ3339:AL3339,ESITI_QUESTIONARI!AN3339,ESITI_QUESTIONARI!AQ3339)))</f>
        <v/>
      </c>
    </row>
    <row r="3340" spans="1:8">
      <c r="A3340" t="str">
        <f>IF(ESITI_QUESTIONARI!A3340="","",TRIM(ESITI_QUESTIONARI!A3340))</f>
        <v/>
      </c>
      <c r="B3340" t="str">
        <f t="shared" si="53"/>
        <v/>
      </c>
      <c r="C3340" t="str">
        <f>IF(ESITI_QUESTIONARI!C3340="","",TRIM(ESITI_QUESTIONARI!C3340))</f>
        <v/>
      </c>
      <c r="D3340" t="str">
        <f>IFERROR(UPPER(TRIM(ESITI_QUESTIONARI!U3340)),"")</f>
        <v/>
      </c>
      <c r="E3340" t="str">
        <f>IFERROR(UPPER(TRIM(ESITI_QUESTIONARI!Y3340)),"")</f>
        <v/>
      </c>
      <c r="F3340" t="str">
        <f>IFERROR(UPPER(TRIM(ESITI_QUESTIONARI!AE3340)),"")</f>
        <v/>
      </c>
      <c r="G3340" t="str">
        <f>IFERROR(UPPER(TRIM(ESITI_QUESTIONARI!AI3340)),"")</f>
        <v/>
      </c>
      <c r="H3340" s="8" t="str">
        <f>IF(C3340="","",IF(ISERROR(AVERAGE(ESITI_QUESTIONARI!N3340:T3340,ESITI_QUESTIONARI!V3340:X3340,ESITI_QUESTIONARI!Z3340:AD3340,ESITI_QUESTIONARI!AF3340:AH3340,ESITI_QUESTIONARI!AJ3340:AL3340,ESITI_QUESTIONARI!AN3340,ESITI_QUESTIONARI!AQ3340)),"NON RISPONDE",AVERAGE(ESITI_QUESTIONARI!N3340:T3340,ESITI_QUESTIONARI!V3340:X3340,ESITI_QUESTIONARI!Z3340:AD3340,ESITI_QUESTIONARI!AF3340:AH3340,ESITI_QUESTIONARI!AJ3340:AL3340,ESITI_QUESTIONARI!AN3340,ESITI_QUESTIONARI!AQ3340)))</f>
        <v/>
      </c>
    </row>
    <row r="3341" spans="1:8">
      <c r="A3341" t="str">
        <f>IF(ESITI_QUESTIONARI!A3341="","",TRIM(ESITI_QUESTIONARI!A3341))</f>
        <v/>
      </c>
      <c r="B3341" t="str">
        <f t="shared" si="53"/>
        <v/>
      </c>
      <c r="C3341" t="str">
        <f>IF(ESITI_QUESTIONARI!C3341="","",TRIM(ESITI_QUESTIONARI!C3341))</f>
        <v/>
      </c>
      <c r="D3341" t="str">
        <f>IFERROR(UPPER(TRIM(ESITI_QUESTIONARI!U3341)),"")</f>
        <v/>
      </c>
      <c r="E3341" t="str">
        <f>IFERROR(UPPER(TRIM(ESITI_QUESTIONARI!Y3341)),"")</f>
        <v/>
      </c>
      <c r="F3341" t="str">
        <f>IFERROR(UPPER(TRIM(ESITI_QUESTIONARI!AE3341)),"")</f>
        <v/>
      </c>
      <c r="G3341" t="str">
        <f>IFERROR(UPPER(TRIM(ESITI_QUESTIONARI!AI3341)),"")</f>
        <v/>
      </c>
      <c r="H3341" s="8" t="str">
        <f>IF(C3341="","",IF(ISERROR(AVERAGE(ESITI_QUESTIONARI!N3341:T3341,ESITI_QUESTIONARI!V3341:X3341,ESITI_QUESTIONARI!Z3341:AD3341,ESITI_QUESTIONARI!AF3341:AH3341,ESITI_QUESTIONARI!AJ3341:AL3341,ESITI_QUESTIONARI!AN3341,ESITI_QUESTIONARI!AQ3341)),"NON RISPONDE",AVERAGE(ESITI_QUESTIONARI!N3341:T3341,ESITI_QUESTIONARI!V3341:X3341,ESITI_QUESTIONARI!Z3341:AD3341,ESITI_QUESTIONARI!AF3341:AH3341,ESITI_QUESTIONARI!AJ3341:AL3341,ESITI_QUESTIONARI!AN3341,ESITI_QUESTIONARI!AQ3341)))</f>
        <v/>
      </c>
    </row>
    <row r="3342" spans="1:8">
      <c r="A3342" t="str">
        <f>IF(ESITI_QUESTIONARI!A3342="","",TRIM(ESITI_QUESTIONARI!A3342))</f>
        <v/>
      </c>
      <c r="B3342" t="str">
        <f t="shared" si="53"/>
        <v/>
      </c>
      <c r="C3342" t="str">
        <f>IF(ESITI_QUESTIONARI!C3342="","",TRIM(ESITI_QUESTIONARI!C3342))</f>
        <v/>
      </c>
      <c r="D3342" t="str">
        <f>IFERROR(UPPER(TRIM(ESITI_QUESTIONARI!U3342)),"")</f>
        <v/>
      </c>
      <c r="E3342" t="str">
        <f>IFERROR(UPPER(TRIM(ESITI_QUESTIONARI!Y3342)),"")</f>
        <v/>
      </c>
      <c r="F3342" t="str">
        <f>IFERROR(UPPER(TRIM(ESITI_QUESTIONARI!AE3342)),"")</f>
        <v/>
      </c>
      <c r="G3342" t="str">
        <f>IFERROR(UPPER(TRIM(ESITI_QUESTIONARI!AI3342)),"")</f>
        <v/>
      </c>
      <c r="H3342" s="8" t="str">
        <f>IF(C3342="","",IF(ISERROR(AVERAGE(ESITI_QUESTIONARI!N3342:T3342,ESITI_QUESTIONARI!V3342:X3342,ESITI_QUESTIONARI!Z3342:AD3342,ESITI_QUESTIONARI!AF3342:AH3342,ESITI_QUESTIONARI!AJ3342:AL3342,ESITI_QUESTIONARI!AN3342,ESITI_QUESTIONARI!AQ3342)),"NON RISPONDE",AVERAGE(ESITI_QUESTIONARI!N3342:T3342,ESITI_QUESTIONARI!V3342:X3342,ESITI_QUESTIONARI!Z3342:AD3342,ESITI_QUESTIONARI!AF3342:AH3342,ESITI_QUESTIONARI!AJ3342:AL3342,ESITI_QUESTIONARI!AN3342,ESITI_QUESTIONARI!AQ3342)))</f>
        <v/>
      </c>
    </row>
    <row r="3343" spans="1:8">
      <c r="A3343" t="str">
        <f>IF(ESITI_QUESTIONARI!A3343="","",TRIM(ESITI_QUESTIONARI!A3343))</f>
        <v/>
      </c>
      <c r="B3343" t="str">
        <f t="shared" si="53"/>
        <v/>
      </c>
      <c r="C3343" t="str">
        <f>IF(ESITI_QUESTIONARI!C3343="","",TRIM(ESITI_QUESTIONARI!C3343))</f>
        <v/>
      </c>
      <c r="D3343" t="str">
        <f>IFERROR(UPPER(TRIM(ESITI_QUESTIONARI!U3343)),"")</f>
        <v/>
      </c>
      <c r="E3343" t="str">
        <f>IFERROR(UPPER(TRIM(ESITI_QUESTIONARI!Y3343)),"")</f>
        <v/>
      </c>
      <c r="F3343" t="str">
        <f>IFERROR(UPPER(TRIM(ESITI_QUESTIONARI!AE3343)),"")</f>
        <v/>
      </c>
      <c r="G3343" t="str">
        <f>IFERROR(UPPER(TRIM(ESITI_QUESTIONARI!AI3343)),"")</f>
        <v/>
      </c>
      <c r="H3343" s="8" t="str">
        <f>IF(C3343="","",IF(ISERROR(AVERAGE(ESITI_QUESTIONARI!N3343:T3343,ESITI_QUESTIONARI!V3343:X3343,ESITI_QUESTIONARI!Z3343:AD3343,ESITI_QUESTIONARI!AF3343:AH3343,ESITI_QUESTIONARI!AJ3343:AL3343,ESITI_QUESTIONARI!AN3343,ESITI_QUESTIONARI!AQ3343)),"NON RISPONDE",AVERAGE(ESITI_QUESTIONARI!N3343:T3343,ESITI_QUESTIONARI!V3343:X3343,ESITI_QUESTIONARI!Z3343:AD3343,ESITI_QUESTIONARI!AF3343:AH3343,ESITI_QUESTIONARI!AJ3343:AL3343,ESITI_QUESTIONARI!AN3343,ESITI_QUESTIONARI!AQ3343)))</f>
        <v/>
      </c>
    </row>
    <row r="3344" spans="1:8">
      <c r="A3344" t="str">
        <f>IF(ESITI_QUESTIONARI!A3344="","",TRIM(ESITI_QUESTIONARI!A3344))</f>
        <v/>
      </c>
      <c r="B3344" t="str">
        <f t="shared" si="53"/>
        <v/>
      </c>
      <c r="C3344" t="str">
        <f>IF(ESITI_QUESTIONARI!C3344="","",TRIM(ESITI_QUESTIONARI!C3344))</f>
        <v/>
      </c>
      <c r="D3344" t="str">
        <f>IFERROR(UPPER(TRIM(ESITI_QUESTIONARI!U3344)),"")</f>
        <v/>
      </c>
      <c r="E3344" t="str">
        <f>IFERROR(UPPER(TRIM(ESITI_QUESTIONARI!Y3344)),"")</f>
        <v/>
      </c>
      <c r="F3344" t="str">
        <f>IFERROR(UPPER(TRIM(ESITI_QUESTIONARI!AE3344)),"")</f>
        <v/>
      </c>
      <c r="G3344" t="str">
        <f>IFERROR(UPPER(TRIM(ESITI_QUESTIONARI!AI3344)),"")</f>
        <v/>
      </c>
      <c r="H3344" s="8" t="str">
        <f>IF(C3344="","",IF(ISERROR(AVERAGE(ESITI_QUESTIONARI!N3344:T3344,ESITI_QUESTIONARI!V3344:X3344,ESITI_QUESTIONARI!Z3344:AD3344,ESITI_QUESTIONARI!AF3344:AH3344,ESITI_QUESTIONARI!AJ3344:AL3344,ESITI_QUESTIONARI!AN3344,ESITI_QUESTIONARI!AQ3344)),"NON RISPONDE",AVERAGE(ESITI_QUESTIONARI!N3344:T3344,ESITI_QUESTIONARI!V3344:X3344,ESITI_QUESTIONARI!Z3344:AD3344,ESITI_QUESTIONARI!AF3344:AH3344,ESITI_QUESTIONARI!AJ3344:AL3344,ESITI_QUESTIONARI!AN3344,ESITI_QUESTIONARI!AQ3344)))</f>
        <v/>
      </c>
    </row>
    <row r="3345" spans="1:8">
      <c r="A3345" t="str">
        <f>IF(ESITI_QUESTIONARI!A3345="","",TRIM(ESITI_QUESTIONARI!A3345))</f>
        <v/>
      </c>
      <c r="B3345" t="str">
        <f t="shared" si="53"/>
        <v/>
      </c>
      <c r="C3345" t="str">
        <f>IF(ESITI_QUESTIONARI!C3345="","",TRIM(ESITI_QUESTIONARI!C3345))</f>
        <v/>
      </c>
      <c r="D3345" t="str">
        <f>IFERROR(UPPER(TRIM(ESITI_QUESTIONARI!U3345)),"")</f>
        <v/>
      </c>
      <c r="E3345" t="str">
        <f>IFERROR(UPPER(TRIM(ESITI_QUESTIONARI!Y3345)),"")</f>
        <v/>
      </c>
      <c r="F3345" t="str">
        <f>IFERROR(UPPER(TRIM(ESITI_QUESTIONARI!AE3345)),"")</f>
        <v/>
      </c>
      <c r="G3345" t="str">
        <f>IFERROR(UPPER(TRIM(ESITI_QUESTIONARI!AI3345)),"")</f>
        <v/>
      </c>
      <c r="H3345" s="8" t="str">
        <f>IF(C3345="","",IF(ISERROR(AVERAGE(ESITI_QUESTIONARI!N3345:T3345,ESITI_QUESTIONARI!V3345:X3345,ESITI_QUESTIONARI!Z3345:AD3345,ESITI_QUESTIONARI!AF3345:AH3345,ESITI_QUESTIONARI!AJ3345:AL3345,ESITI_QUESTIONARI!AN3345,ESITI_QUESTIONARI!AQ3345)),"NON RISPONDE",AVERAGE(ESITI_QUESTIONARI!N3345:T3345,ESITI_QUESTIONARI!V3345:X3345,ESITI_QUESTIONARI!Z3345:AD3345,ESITI_QUESTIONARI!AF3345:AH3345,ESITI_QUESTIONARI!AJ3345:AL3345,ESITI_QUESTIONARI!AN3345,ESITI_QUESTIONARI!AQ3345)))</f>
        <v/>
      </c>
    </row>
    <row r="3346" spans="1:8">
      <c r="A3346" t="str">
        <f>IF(ESITI_QUESTIONARI!A3346="","",TRIM(ESITI_QUESTIONARI!A3346))</f>
        <v/>
      </c>
      <c r="B3346" t="str">
        <f t="shared" si="53"/>
        <v/>
      </c>
      <c r="C3346" t="str">
        <f>IF(ESITI_QUESTIONARI!C3346="","",TRIM(ESITI_QUESTIONARI!C3346))</f>
        <v/>
      </c>
      <c r="D3346" t="str">
        <f>IFERROR(UPPER(TRIM(ESITI_QUESTIONARI!U3346)),"")</f>
        <v/>
      </c>
      <c r="E3346" t="str">
        <f>IFERROR(UPPER(TRIM(ESITI_QUESTIONARI!Y3346)),"")</f>
        <v/>
      </c>
      <c r="F3346" t="str">
        <f>IFERROR(UPPER(TRIM(ESITI_QUESTIONARI!AE3346)),"")</f>
        <v/>
      </c>
      <c r="G3346" t="str">
        <f>IFERROR(UPPER(TRIM(ESITI_QUESTIONARI!AI3346)),"")</f>
        <v/>
      </c>
      <c r="H3346" s="8" t="str">
        <f>IF(C3346="","",IF(ISERROR(AVERAGE(ESITI_QUESTIONARI!N3346:T3346,ESITI_QUESTIONARI!V3346:X3346,ESITI_QUESTIONARI!Z3346:AD3346,ESITI_QUESTIONARI!AF3346:AH3346,ESITI_QUESTIONARI!AJ3346:AL3346,ESITI_QUESTIONARI!AN3346,ESITI_QUESTIONARI!AQ3346)),"NON RISPONDE",AVERAGE(ESITI_QUESTIONARI!N3346:T3346,ESITI_QUESTIONARI!V3346:X3346,ESITI_QUESTIONARI!Z3346:AD3346,ESITI_QUESTIONARI!AF3346:AH3346,ESITI_QUESTIONARI!AJ3346:AL3346,ESITI_QUESTIONARI!AN3346,ESITI_QUESTIONARI!AQ3346)))</f>
        <v/>
      </c>
    </row>
    <row r="3347" spans="1:8">
      <c r="A3347" t="str">
        <f>IF(ESITI_QUESTIONARI!A3347="","",TRIM(ESITI_QUESTIONARI!A3347))</f>
        <v/>
      </c>
      <c r="B3347" t="str">
        <f t="shared" si="53"/>
        <v/>
      </c>
      <c r="C3347" t="str">
        <f>IF(ESITI_QUESTIONARI!C3347="","",TRIM(ESITI_QUESTIONARI!C3347))</f>
        <v/>
      </c>
      <c r="D3347" t="str">
        <f>IFERROR(UPPER(TRIM(ESITI_QUESTIONARI!U3347)),"")</f>
        <v/>
      </c>
      <c r="E3347" t="str">
        <f>IFERROR(UPPER(TRIM(ESITI_QUESTIONARI!Y3347)),"")</f>
        <v/>
      </c>
      <c r="F3347" t="str">
        <f>IFERROR(UPPER(TRIM(ESITI_QUESTIONARI!AE3347)),"")</f>
        <v/>
      </c>
      <c r="G3347" t="str">
        <f>IFERROR(UPPER(TRIM(ESITI_QUESTIONARI!AI3347)),"")</f>
        <v/>
      </c>
      <c r="H3347" s="8" t="str">
        <f>IF(C3347="","",IF(ISERROR(AVERAGE(ESITI_QUESTIONARI!N3347:T3347,ESITI_QUESTIONARI!V3347:X3347,ESITI_QUESTIONARI!Z3347:AD3347,ESITI_QUESTIONARI!AF3347:AH3347,ESITI_QUESTIONARI!AJ3347:AL3347,ESITI_QUESTIONARI!AN3347,ESITI_QUESTIONARI!AQ3347)),"NON RISPONDE",AVERAGE(ESITI_QUESTIONARI!N3347:T3347,ESITI_QUESTIONARI!V3347:X3347,ESITI_QUESTIONARI!Z3347:AD3347,ESITI_QUESTIONARI!AF3347:AH3347,ESITI_QUESTIONARI!AJ3347:AL3347,ESITI_QUESTIONARI!AN3347,ESITI_QUESTIONARI!AQ3347)))</f>
        <v/>
      </c>
    </row>
    <row r="3348" spans="1:8">
      <c r="A3348" t="str">
        <f>IF(ESITI_QUESTIONARI!A3348="","",TRIM(ESITI_QUESTIONARI!A3348))</f>
        <v/>
      </c>
      <c r="B3348" t="str">
        <f t="shared" si="53"/>
        <v/>
      </c>
      <c r="C3348" t="str">
        <f>IF(ESITI_QUESTIONARI!C3348="","",TRIM(ESITI_QUESTIONARI!C3348))</f>
        <v/>
      </c>
      <c r="D3348" t="str">
        <f>IFERROR(UPPER(TRIM(ESITI_QUESTIONARI!U3348)),"")</f>
        <v/>
      </c>
      <c r="E3348" t="str">
        <f>IFERROR(UPPER(TRIM(ESITI_QUESTIONARI!Y3348)),"")</f>
        <v/>
      </c>
      <c r="F3348" t="str">
        <f>IFERROR(UPPER(TRIM(ESITI_QUESTIONARI!AE3348)),"")</f>
        <v/>
      </c>
      <c r="G3348" t="str">
        <f>IFERROR(UPPER(TRIM(ESITI_QUESTIONARI!AI3348)),"")</f>
        <v/>
      </c>
      <c r="H3348" s="8" t="str">
        <f>IF(C3348="","",IF(ISERROR(AVERAGE(ESITI_QUESTIONARI!N3348:T3348,ESITI_QUESTIONARI!V3348:X3348,ESITI_QUESTIONARI!Z3348:AD3348,ESITI_QUESTIONARI!AF3348:AH3348,ESITI_QUESTIONARI!AJ3348:AL3348,ESITI_QUESTIONARI!AN3348,ESITI_QUESTIONARI!AQ3348)),"NON RISPONDE",AVERAGE(ESITI_QUESTIONARI!N3348:T3348,ESITI_QUESTIONARI!V3348:X3348,ESITI_QUESTIONARI!Z3348:AD3348,ESITI_QUESTIONARI!AF3348:AH3348,ESITI_QUESTIONARI!AJ3348:AL3348,ESITI_QUESTIONARI!AN3348,ESITI_QUESTIONARI!AQ3348)))</f>
        <v/>
      </c>
    </row>
    <row r="3349" spans="1:8">
      <c r="A3349" t="str">
        <f>IF(ESITI_QUESTIONARI!A3349="","",TRIM(ESITI_QUESTIONARI!A3349))</f>
        <v/>
      </c>
      <c r="B3349" t="str">
        <f t="shared" si="53"/>
        <v/>
      </c>
      <c r="C3349" t="str">
        <f>IF(ESITI_QUESTIONARI!C3349="","",TRIM(ESITI_QUESTIONARI!C3349))</f>
        <v/>
      </c>
      <c r="D3349" t="str">
        <f>IFERROR(UPPER(TRIM(ESITI_QUESTIONARI!U3349)),"")</f>
        <v/>
      </c>
      <c r="E3349" t="str">
        <f>IFERROR(UPPER(TRIM(ESITI_QUESTIONARI!Y3349)),"")</f>
        <v/>
      </c>
      <c r="F3349" t="str">
        <f>IFERROR(UPPER(TRIM(ESITI_QUESTIONARI!AE3349)),"")</f>
        <v/>
      </c>
      <c r="G3349" t="str">
        <f>IFERROR(UPPER(TRIM(ESITI_QUESTIONARI!AI3349)),"")</f>
        <v/>
      </c>
      <c r="H3349" s="8" t="str">
        <f>IF(C3349="","",IF(ISERROR(AVERAGE(ESITI_QUESTIONARI!N3349:T3349,ESITI_QUESTIONARI!V3349:X3349,ESITI_QUESTIONARI!Z3349:AD3349,ESITI_QUESTIONARI!AF3349:AH3349,ESITI_QUESTIONARI!AJ3349:AL3349,ESITI_QUESTIONARI!AN3349,ESITI_QUESTIONARI!AQ3349)),"NON RISPONDE",AVERAGE(ESITI_QUESTIONARI!N3349:T3349,ESITI_QUESTIONARI!V3349:X3349,ESITI_QUESTIONARI!Z3349:AD3349,ESITI_QUESTIONARI!AF3349:AH3349,ESITI_QUESTIONARI!AJ3349:AL3349,ESITI_QUESTIONARI!AN3349,ESITI_QUESTIONARI!AQ3349)))</f>
        <v/>
      </c>
    </row>
    <row r="3350" spans="1:8">
      <c r="A3350" t="str">
        <f>IF(ESITI_QUESTIONARI!A3350="","",TRIM(ESITI_QUESTIONARI!A3350))</f>
        <v/>
      </c>
      <c r="B3350" t="str">
        <f t="shared" si="53"/>
        <v/>
      </c>
      <c r="C3350" t="str">
        <f>IF(ESITI_QUESTIONARI!C3350="","",TRIM(ESITI_QUESTIONARI!C3350))</f>
        <v/>
      </c>
      <c r="D3350" t="str">
        <f>IFERROR(UPPER(TRIM(ESITI_QUESTIONARI!U3350)),"")</f>
        <v/>
      </c>
      <c r="E3350" t="str">
        <f>IFERROR(UPPER(TRIM(ESITI_QUESTIONARI!Y3350)),"")</f>
        <v/>
      </c>
      <c r="F3350" t="str">
        <f>IFERROR(UPPER(TRIM(ESITI_QUESTIONARI!AE3350)),"")</f>
        <v/>
      </c>
      <c r="G3350" t="str">
        <f>IFERROR(UPPER(TRIM(ESITI_QUESTIONARI!AI3350)),"")</f>
        <v/>
      </c>
      <c r="H3350" s="8" t="str">
        <f>IF(C3350="","",IF(ISERROR(AVERAGE(ESITI_QUESTIONARI!N3350:T3350,ESITI_QUESTIONARI!V3350:X3350,ESITI_QUESTIONARI!Z3350:AD3350,ESITI_QUESTIONARI!AF3350:AH3350,ESITI_QUESTIONARI!AJ3350:AL3350,ESITI_QUESTIONARI!AN3350,ESITI_QUESTIONARI!AQ3350)),"NON RISPONDE",AVERAGE(ESITI_QUESTIONARI!N3350:T3350,ESITI_QUESTIONARI!V3350:X3350,ESITI_QUESTIONARI!Z3350:AD3350,ESITI_QUESTIONARI!AF3350:AH3350,ESITI_QUESTIONARI!AJ3350:AL3350,ESITI_QUESTIONARI!AN3350,ESITI_QUESTIONARI!AQ3350)))</f>
        <v/>
      </c>
    </row>
    <row r="3351" spans="1:8">
      <c r="A3351" t="str">
        <f>IF(ESITI_QUESTIONARI!A3351="","",TRIM(ESITI_QUESTIONARI!A3351))</f>
        <v/>
      </c>
      <c r="B3351" t="str">
        <f t="shared" si="53"/>
        <v/>
      </c>
      <c r="C3351" t="str">
        <f>IF(ESITI_QUESTIONARI!C3351="","",TRIM(ESITI_QUESTIONARI!C3351))</f>
        <v/>
      </c>
      <c r="D3351" t="str">
        <f>IFERROR(UPPER(TRIM(ESITI_QUESTIONARI!U3351)),"")</f>
        <v/>
      </c>
      <c r="E3351" t="str">
        <f>IFERROR(UPPER(TRIM(ESITI_QUESTIONARI!Y3351)),"")</f>
        <v/>
      </c>
      <c r="F3351" t="str">
        <f>IFERROR(UPPER(TRIM(ESITI_QUESTIONARI!AE3351)),"")</f>
        <v/>
      </c>
      <c r="G3351" t="str">
        <f>IFERROR(UPPER(TRIM(ESITI_QUESTIONARI!AI3351)),"")</f>
        <v/>
      </c>
      <c r="H3351" s="8" t="str">
        <f>IF(C3351="","",IF(ISERROR(AVERAGE(ESITI_QUESTIONARI!N3351:T3351,ESITI_QUESTIONARI!V3351:X3351,ESITI_QUESTIONARI!Z3351:AD3351,ESITI_QUESTIONARI!AF3351:AH3351,ESITI_QUESTIONARI!AJ3351:AL3351,ESITI_QUESTIONARI!AN3351,ESITI_QUESTIONARI!AQ3351)),"NON RISPONDE",AVERAGE(ESITI_QUESTIONARI!N3351:T3351,ESITI_QUESTIONARI!V3351:X3351,ESITI_QUESTIONARI!Z3351:AD3351,ESITI_QUESTIONARI!AF3351:AH3351,ESITI_QUESTIONARI!AJ3351:AL3351,ESITI_QUESTIONARI!AN3351,ESITI_QUESTIONARI!AQ3351)))</f>
        <v/>
      </c>
    </row>
    <row r="3352" spans="1:8">
      <c r="A3352" t="str">
        <f>IF(ESITI_QUESTIONARI!A3352="","",TRIM(ESITI_QUESTIONARI!A3352))</f>
        <v/>
      </c>
      <c r="B3352" t="str">
        <f t="shared" si="53"/>
        <v/>
      </c>
      <c r="C3352" t="str">
        <f>IF(ESITI_QUESTIONARI!C3352="","",TRIM(ESITI_QUESTIONARI!C3352))</f>
        <v/>
      </c>
      <c r="D3352" t="str">
        <f>IFERROR(UPPER(TRIM(ESITI_QUESTIONARI!U3352)),"")</f>
        <v/>
      </c>
      <c r="E3352" t="str">
        <f>IFERROR(UPPER(TRIM(ESITI_QUESTIONARI!Y3352)),"")</f>
        <v/>
      </c>
      <c r="F3352" t="str">
        <f>IFERROR(UPPER(TRIM(ESITI_QUESTIONARI!AE3352)),"")</f>
        <v/>
      </c>
      <c r="G3352" t="str">
        <f>IFERROR(UPPER(TRIM(ESITI_QUESTIONARI!AI3352)),"")</f>
        <v/>
      </c>
      <c r="H3352" s="8" t="str">
        <f>IF(C3352="","",IF(ISERROR(AVERAGE(ESITI_QUESTIONARI!N3352:T3352,ESITI_QUESTIONARI!V3352:X3352,ESITI_QUESTIONARI!Z3352:AD3352,ESITI_QUESTIONARI!AF3352:AH3352,ESITI_QUESTIONARI!AJ3352:AL3352,ESITI_QUESTIONARI!AN3352,ESITI_QUESTIONARI!AQ3352)),"NON RISPONDE",AVERAGE(ESITI_QUESTIONARI!N3352:T3352,ESITI_QUESTIONARI!V3352:X3352,ESITI_QUESTIONARI!Z3352:AD3352,ESITI_QUESTIONARI!AF3352:AH3352,ESITI_QUESTIONARI!AJ3352:AL3352,ESITI_QUESTIONARI!AN3352,ESITI_QUESTIONARI!AQ3352)))</f>
        <v/>
      </c>
    </row>
    <row r="3353" spans="1:8">
      <c r="A3353" t="str">
        <f>IF(ESITI_QUESTIONARI!A3353="","",TRIM(ESITI_QUESTIONARI!A3353))</f>
        <v/>
      </c>
      <c r="B3353" t="str">
        <f t="shared" si="53"/>
        <v/>
      </c>
      <c r="C3353" t="str">
        <f>IF(ESITI_QUESTIONARI!C3353="","",TRIM(ESITI_QUESTIONARI!C3353))</f>
        <v/>
      </c>
      <c r="D3353" t="str">
        <f>IFERROR(UPPER(TRIM(ESITI_QUESTIONARI!U3353)),"")</f>
        <v/>
      </c>
      <c r="E3353" t="str">
        <f>IFERROR(UPPER(TRIM(ESITI_QUESTIONARI!Y3353)),"")</f>
        <v/>
      </c>
      <c r="F3353" t="str">
        <f>IFERROR(UPPER(TRIM(ESITI_QUESTIONARI!AE3353)),"")</f>
        <v/>
      </c>
      <c r="G3353" t="str">
        <f>IFERROR(UPPER(TRIM(ESITI_QUESTIONARI!AI3353)),"")</f>
        <v/>
      </c>
      <c r="H3353" s="8" t="str">
        <f>IF(C3353="","",IF(ISERROR(AVERAGE(ESITI_QUESTIONARI!N3353:T3353,ESITI_QUESTIONARI!V3353:X3353,ESITI_QUESTIONARI!Z3353:AD3353,ESITI_QUESTIONARI!AF3353:AH3353,ESITI_QUESTIONARI!AJ3353:AL3353,ESITI_QUESTIONARI!AN3353,ESITI_QUESTIONARI!AQ3353)),"NON RISPONDE",AVERAGE(ESITI_QUESTIONARI!N3353:T3353,ESITI_QUESTIONARI!V3353:X3353,ESITI_QUESTIONARI!Z3353:AD3353,ESITI_QUESTIONARI!AF3353:AH3353,ESITI_QUESTIONARI!AJ3353:AL3353,ESITI_QUESTIONARI!AN3353,ESITI_QUESTIONARI!AQ3353)))</f>
        <v/>
      </c>
    </row>
    <row r="3354" spans="1:8">
      <c r="A3354" t="str">
        <f>IF(ESITI_QUESTIONARI!A3354="","",TRIM(ESITI_QUESTIONARI!A3354))</f>
        <v/>
      </c>
      <c r="B3354" t="str">
        <f t="shared" si="53"/>
        <v/>
      </c>
      <c r="C3354" t="str">
        <f>IF(ESITI_QUESTIONARI!C3354="","",TRIM(ESITI_QUESTIONARI!C3354))</f>
        <v/>
      </c>
      <c r="D3354" t="str">
        <f>IFERROR(UPPER(TRIM(ESITI_QUESTIONARI!U3354)),"")</f>
        <v/>
      </c>
      <c r="E3354" t="str">
        <f>IFERROR(UPPER(TRIM(ESITI_QUESTIONARI!Y3354)),"")</f>
        <v/>
      </c>
      <c r="F3354" t="str">
        <f>IFERROR(UPPER(TRIM(ESITI_QUESTIONARI!AE3354)),"")</f>
        <v/>
      </c>
      <c r="G3354" t="str">
        <f>IFERROR(UPPER(TRIM(ESITI_QUESTIONARI!AI3354)),"")</f>
        <v/>
      </c>
      <c r="H3354" s="8" t="str">
        <f>IF(C3354="","",IF(ISERROR(AVERAGE(ESITI_QUESTIONARI!N3354:T3354,ESITI_QUESTIONARI!V3354:X3354,ESITI_QUESTIONARI!Z3354:AD3354,ESITI_QUESTIONARI!AF3354:AH3354,ESITI_QUESTIONARI!AJ3354:AL3354,ESITI_QUESTIONARI!AN3354,ESITI_QUESTIONARI!AQ3354)),"NON RISPONDE",AVERAGE(ESITI_QUESTIONARI!N3354:T3354,ESITI_QUESTIONARI!V3354:X3354,ESITI_QUESTIONARI!Z3354:AD3354,ESITI_QUESTIONARI!AF3354:AH3354,ESITI_QUESTIONARI!AJ3354:AL3354,ESITI_QUESTIONARI!AN3354,ESITI_QUESTIONARI!AQ3354)))</f>
        <v/>
      </c>
    </row>
    <row r="3355" spans="1:8">
      <c r="A3355" t="str">
        <f>IF(ESITI_QUESTIONARI!A3355="","",TRIM(ESITI_QUESTIONARI!A3355))</f>
        <v/>
      </c>
      <c r="B3355" t="str">
        <f t="shared" si="53"/>
        <v/>
      </c>
      <c r="C3355" t="str">
        <f>IF(ESITI_QUESTIONARI!C3355="","",TRIM(ESITI_QUESTIONARI!C3355))</f>
        <v/>
      </c>
      <c r="D3355" t="str">
        <f>IFERROR(UPPER(TRIM(ESITI_QUESTIONARI!U3355)),"")</f>
        <v/>
      </c>
      <c r="E3355" t="str">
        <f>IFERROR(UPPER(TRIM(ESITI_QUESTIONARI!Y3355)),"")</f>
        <v/>
      </c>
      <c r="F3355" t="str">
        <f>IFERROR(UPPER(TRIM(ESITI_QUESTIONARI!AE3355)),"")</f>
        <v/>
      </c>
      <c r="G3355" t="str">
        <f>IFERROR(UPPER(TRIM(ESITI_QUESTIONARI!AI3355)),"")</f>
        <v/>
      </c>
      <c r="H3355" s="8" t="str">
        <f>IF(C3355="","",IF(ISERROR(AVERAGE(ESITI_QUESTIONARI!N3355:T3355,ESITI_QUESTIONARI!V3355:X3355,ESITI_QUESTIONARI!Z3355:AD3355,ESITI_QUESTIONARI!AF3355:AH3355,ESITI_QUESTIONARI!AJ3355:AL3355,ESITI_QUESTIONARI!AN3355,ESITI_QUESTIONARI!AQ3355)),"NON RISPONDE",AVERAGE(ESITI_QUESTIONARI!N3355:T3355,ESITI_QUESTIONARI!V3355:X3355,ESITI_QUESTIONARI!Z3355:AD3355,ESITI_QUESTIONARI!AF3355:AH3355,ESITI_QUESTIONARI!AJ3355:AL3355,ESITI_QUESTIONARI!AN3355,ESITI_QUESTIONARI!AQ3355)))</f>
        <v/>
      </c>
    </row>
    <row r="3356" spans="1:8">
      <c r="A3356" t="str">
        <f>IF(ESITI_QUESTIONARI!A3356="","",TRIM(ESITI_QUESTIONARI!A3356))</f>
        <v/>
      </c>
      <c r="B3356" t="str">
        <f t="shared" si="53"/>
        <v/>
      </c>
      <c r="C3356" t="str">
        <f>IF(ESITI_QUESTIONARI!C3356="","",TRIM(ESITI_QUESTIONARI!C3356))</f>
        <v/>
      </c>
      <c r="D3356" t="str">
        <f>IFERROR(UPPER(TRIM(ESITI_QUESTIONARI!U3356)),"")</f>
        <v/>
      </c>
      <c r="E3356" t="str">
        <f>IFERROR(UPPER(TRIM(ESITI_QUESTIONARI!Y3356)),"")</f>
        <v/>
      </c>
      <c r="F3356" t="str">
        <f>IFERROR(UPPER(TRIM(ESITI_QUESTIONARI!AE3356)),"")</f>
        <v/>
      </c>
      <c r="G3356" t="str">
        <f>IFERROR(UPPER(TRIM(ESITI_QUESTIONARI!AI3356)),"")</f>
        <v/>
      </c>
      <c r="H3356" s="8" t="str">
        <f>IF(C3356="","",IF(ISERROR(AVERAGE(ESITI_QUESTIONARI!N3356:T3356,ESITI_QUESTIONARI!V3356:X3356,ESITI_QUESTIONARI!Z3356:AD3356,ESITI_QUESTIONARI!AF3356:AH3356,ESITI_QUESTIONARI!AJ3356:AL3356,ESITI_QUESTIONARI!AN3356,ESITI_QUESTIONARI!AQ3356)),"NON RISPONDE",AVERAGE(ESITI_QUESTIONARI!N3356:T3356,ESITI_QUESTIONARI!V3356:X3356,ESITI_QUESTIONARI!Z3356:AD3356,ESITI_QUESTIONARI!AF3356:AH3356,ESITI_QUESTIONARI!AJ3356:AL3356,ESITI_QUESTIONARI!AN3356,ESITI_QUESTIONARI!AQ3356)))</f>
        <v/>
      </c>
    </row>
    <row r="3357" spans="1:8">
      <c r="A3357" t="str">
        <f>IF(ESITI_QUESTIONARI!A3357="","",TRIM(ESITI_QUESTIONARI!A3357))</f>
        <v/>
      </c>
      <c r="B3357" t="str">
        <f t="shared" si="53"/>
        <v/>
      </c>
      <c r="C3357" t="str">
        <f>IF(ESITI_QUESTIONARI!C3357="","",TRIM(ESITI_QUESTIONARI!C3357))</f>
        <v/>
      </c>
      <c r="D3357" t="str">
        <f>IFERROR(UPPER(TRIM(ESITI_QUESTIONARI!U3357)),"")</f>
        <v/>
      </c>
      <c r="E3357" t="str">
        <f>IFERROR(UPPER(TRIM(ESITI_QUESTIONARI!Y3357)),"")</f>
        <v/>
      </c>
      <c r="F3357" t="str">
        <f>IFERROR(UPPER(TRIM(ESITI_QUESTIONARI!AE3357)),"")</f>
        <v/>
      </c>
      <c r="G3357" t="str">
        <f>IFERROR(UPPER(TRIM(ESITI_QUESTIONARI!AI3357)),"")</f>
        <v/>
      </c>
      <c r="H3357" s="8" t="str">
        <f>IF(C3357="","",IF(ISERROR(AVERAGE(ESITI_QUESTIONARI!N3357:T3357,ESITI_QUESTIONARI!V3357:X3357,ESITI_QUESTIONARI!Z3357:AD3357,ESITI_QUESTIONARI!AF3357:AH3357,ESITI_QUESTIONARI!AJ3357:AL3357,ESITI_QUESTIONARI!AN3357,ESITI_QUESTIONARI!AQ3357)),"NON RISPONDE",AVERAGE(ESITI_QUESTIONARI!N3357:T3357,ESITI_QUESTIONARI!V3357:X3357,ESITI_QUESTIONARI!Z3357:AD3357,ESITI_QUESTIONARI!AF3357:AH3357,ESITI_QUESTIONARI!AJ3357:AL3357,ESITI_QUESTIONARI!AN3357,ESITI_QUESTIONARI!AQ3357)))</f>
        <v/>
      </c>
    </row>
    <row r="3358" spans="1:8">
      <c r="A3358" t="str">
        <f>IF(ESITI_QUESTIONARI!A3358="","",TRIM(ESITI_QUESTIONARI!A3358))</f>
        <v/>
      </c>
      <c r="B3358" t="str">
        <f t="shared" si="53"/>
        <v/>
      </c>
      <c r="C3358" t="str">
        <f>IF(ESITI_QUESTIONARI!C3358="","",TRIM(ESITI_QUESTIONARI!C3358))</f>
        <v/>
      </c>
      <c r="D3358" t="str">
        <f>IFERROR(UPPER(TRIM(ESITI_QUESTIONARI!U3358)),"")</f>
        <v/>
      </c>
      <c r="E3358" t="str">
        <f>IFERROR(UPPER(TRIM(ESITI_QUESTIONARI!Y3358)),"")</f>
        <v/>
      </c>
      <c r="F3358" t="str">
        <f>IFERROR(UPPER(TRIM(ESITI_QUESTIONARI!AE3358)),"")</f>
        <v/>
      </c>
      <c r="G3358" t="str">
        <f>IFERROR(UPPER(TRIM(ESITI_QUESTIONARI!AI3358)),"")</f>
        <v/>
      </c>
      <c r="H3358" s="8" t="str">
        <f>IF(C3358="","",IF(ISERROR(AVERAGE(ESITI_QUESTIONARI!N3358:T3358,ESITI_QUESTIONARI!V3358:X3358,ESITI_QUESTIONARI!Z3358:AD3358,ESITI_QUESTIONARI!AF3358:AH3358,ESITI_QUESTIONARI!AJ3358:AL3358,ESITI_QUESTIONARI!AN3358,ESITI_QUESTIONARI!AQ3358)),"NON RISPONDE",AVERAGE(ESITI_QUESTIONARI!N3358:T3358,ESITI_QUESTIONARI!V3358:X3358,ESITI_QUESTIONARI!Z3358:AD3358,ESITI_QUESTIONARI!AF3358:AH3358,ESITI_QUESTIONARI!AJ3358:AL3358,ESITI_QUESTIONARI!AN3358,ESITI_QUESTIONARI!AQ3358)))</f>
        <v/>
      </c>
    </row>
    <row r="3359" spans="1:8">
      <c r="A3359" t="str">
        <f>IF(ESITI_QUESTIONARI!A3359="","",TRIM(ESITI_QUESTIONARI!A3359))</f>
        <v/>
      </c>
      <c r="B3359" t="str">
        <f t="shared" si="53"/>
        <v/>
      </c>
      <c r="C3359" t="str">
        <f>IF(ESITI_QUESTIONARI!C3359="","",TRIM(ESITI_QUESTIONARI!C3359))</f>
        <v/>
      </c>
      <c r="D3359" t="str">
        <f>IFERROR(UPPER(TRIM(ESITI_QUESTIONARI!U3359)),"")</f>
        <v/>
      </c>
      <c r="E3359" t="str">
        <f>IFERROR(UPPER(TRIM(ESITI_QUESTIONARI!Y3359)),"")</f>
        <v/>
      </c>
      <c r="F3359" t="str">
        <f>IFERROR(UPPER(TRIM(ESITI_QUESTIONARI!AE3359)),"")</f>
        <v/>
      </c>
      <c r="G3359" t="str">
        <f>IFERROR(UPPER(TRIM(ESITI_QUESTIONARI!AI3359)),"")</f>
        <v/>
      </c>
      <c r="H3359" s="8" t="str">
        <f>IF(C3359="","",IF(ISERROR(AVERAGE(ESITI_QUESTIONARI!N3359:T3359,ESITI_QUESTIONARI!V3359:X3359,ESITI_QUESTIONARI!Z3359:AD3359,ESITI_QUESTIONARI!AF3359:AH3359,ESITI_QUESTIONARI!AJ3359:AL3359,ESITI_QUESTIONARI!AN3359,ESITI_QUESTIONARI!AQ3359)),"NON RISPONDE",AVERAGE(ESITI_QUESTIONARI!N3359:T3359,ESITI_QUESTIONARI!V3359:X3359,ESITI_QUESTIONARI!Z3359:AD3359,ESITI_QUESTIONARI!AF3359:AH3359,ESITI_QUESTIONARI!AJ3359:AL3359,ESITI_QUESTIONARI!AN3359,ESITI_QUESTIONARI!AQ3359)))</f>
        <v/>
      </c>
    </row>
    <row r="3360" spans="1:8">
      <c r="A3360" t="str">
        <f>IF(ESITI_QUESTIONARI!A3360="","",TRIM(ESITI_QUESTIONARI!A3360))</f>
        <v/>
      </c>
      <c r="B3360" t="str">
        <f t="shared" si="53"/>
        <v/>
      </c>
      <c r="C3360" t="str">
        <f>IF(ESITI_QUESTIONARI!C3360="","",TRIM(ESITI_QUESTIONARI!C3360))</f>
        <v/>
      </c>
      <c r="D3360" t="str">
        <f>IFERROR(UPPER(TRIM(ESITI_QUESTIONARI!U3360)),"")</f>
        <v/>
      </c>
      <c r="E3360" t="str">
        <f>IFERROR(UPPER(TRIM(ESITI_QUESTIONARI!Y3360)),"")</f>
        <v/>
      </c>
      <c r="F3360" t="str">
        <f>IFERROR(UPPER(TRIM(ESITI_QUESTIONARI!AE3360)),"")</f>
        <v/>
      </c>
      <c r="G3360" t="str">
        <f>IFERROR(UPPER(TRIM(ESITI_QUESTIONARI!AI3360)),"")</f>
        <v/>
      </c>
      <c r="H3360" s="8" t="str">
        <f>IF(C3360="","",IF(ISERROR(AVERAGE(ESITI_QUESTIONARI!N3360:T3360,ESITI_QUESTIONARI!V3360:X3360,ESITI_QUESTIONARI!Z3360:AD3360,ESITI_QUESTIONARI!AF3360:AH3360,ESITI_QUESTIONARI!AJ3360:AL3360,ESITI_QUESTIONARI!AN3360,ESITI_QUESTIONARI!AQ3360)),"NON RISPONDE",AVERAGE(ESITI_QUESTIONARI!N3360:T3360,ESITI_QUESTIONARI!V3360:X3360,ESITI_QUESTIONARI!Z3360:AD3360,ESITI_QUESTIONARI!AF3360:AH3360,ESITI_QUESTIONARI!AJ3360:AL3360,ESITI_QUESTIONARI!AN3360,ESITI_QUESTIONARI!AQ3360)))</f>
        <v/>
      </c>
    </row>
    <row r="3361" spans="1:8">
      <c r="A3361" t="str">
        <f>IF(ESITI_QUESTIONARI!A3361="","",TRIM(ESITI_QUESTIONARI!A3361))</f>
        <v/>
      </c>
      <c r="B3361" t="str">
        <f t="shared" si="53"/>
        <v/>
      </c>
      <c r="C3361" t="str">
        <f>IF(ESITI_QUESTIONARI!C3361="","",TRIM(ESITI_QUESTIONARI!C3361))</f>
        <v/>
      </c>
      <c r="D3361" t="str">
        <f>IFERROR(UPPER(TRIM(ESITI_QUESTIONARI!U3361)),"")</f>
        <v/>
      </c>
      <c r="E3361" t="str">
        <f>IFERROR(UPPER(TRIM(ESITI_QUESTIONARI!Y3361)),"")</f>
        <v/>
      </c>
      <c r="F3361" t="str">
        <f>IFERROR(UPPER(TRIM(ESITI_QUESTIONARI!AE3361)),"")</f>
        <v/>
      </c>
      <c r="G3361" t="str">
        <f>IFERROR(UPPER(TRIM(ESITI_QUESTIONARI!AI3361)),"")</f>
        <v/>
      </c>
      <c r="H3361" s="8" t="str">
        <f>IF(C3361="","",IF(ISERROR(AVERAGE(ESITI_QUESTIONARI!N3361:T3361,ESITI_QUESTIONARI!V3361:X3361,ESITI_QUESTIONARI!Z3361:AD3361,ESITI_QUESTIONARI!AF3361:AH3361,ESITI_QUESTIONARI!AJ3361:AL3361,ESITI_QUESTIONARI!AN3361,ESITI_QUESTIONARI!AQ3361)),"NON RISPONDE",AVERAGE(ESITI_QUESTIONARI!N3361:T3361,ESITI_QUESTIONARI!V3361:X3361,ESITI_QUESTIONARI!Z3361:AD3361,ESITI_QUESTIONARI!AF3361:AH3361,ESITI_QUESTIONARI!AJ3361:AL3361,ESITI_QUESTIONARI!AN3361,ESITI_QUESTIONARI!AQ3361)))</f>
        <v/>
      </c>
    </row>
    <row r="3362" spans="1:8">
      <c r="A3362" t="str">
        <f>IF(ESITI_QUESTIONARI!A3362="","",TRIM(ESITI_QUESTIONARI!A3362))</f>
        <v/>
      </c>
      <c r="B3362" t="str">
        <f t="shared" si="53"/>
        <v/>
      </c>
      <c r="C3362" t="str">
        <f>IF(ESITI_QUESTIONARI!C3362="","",TRIM(ESITI_QUESTIONARI!C3362))</f>
        <v/>
      </c>
      <c r="D3362" t="str">
        <f>IFERROR(UPPER(TRIM(ESITI_QUESTIONARI!U3362)),"")</f>
        <v/>
      </c>
      <c r="E3362" t="str">
        <f>IFERROR(UPPER(TRIM(ESITI_QUESTIONARI!Y3362)),"")</f>
        <v/>
      </c>
      <c r="F3362" t="str">
        <f>IFERROR(UPPER(TRIM(ESITI_QUESTIONARI!AE3362)),"")</f>
        <v/>
      </c>
      <c r="G3362" t="str">
        <f>IFERROR(UPPER(TRIM(ESITI_QUESTIONARI!AI3362)),"")</f>
        <v/>
      </c>
      <c r="H3362" s="8" t="str">
        <f>IF(C3362="","",IF(ISERROR(AVERAGE(ESITI_QUESTIONARI!N3362:T3362,ESITI_QUESTIONARI!V3362:X3362,ESITI_QUESTIONARI!Z3362:AD3362,ESITI_QUESTIONARI!AF3362:AH3362,ESITI_QUESTIONARI!AJ3362:AL3362,ESITI_QUESTIONARI!AN3362,ESITI_QUESTIONARI!AQ3362)),"NON RISPONDE",AVERAGE(ESITI_QUESTIONARI!N3362:T3362,ESITI_QUESTIONARI!V3362:X3362,ESITI_QUESTIONARI!Z3362:AD3362,ESITI_QUESTIONARI!AF3362:AH3362,ESITI_QUESTIONARI!AJ3362:AL3362,ESITI_QUESTIONARI!AN3362,ESITI_QUESTIONARI!AQ3362)))</f>
        <v/>
      </c>
    </row>
    <row r="3363" spans="1:8">
      <c r="A3363" t="str">
        <f>IF(ESITI_QUESTIONARI!A3363="","",TRIM(ESITI_QUESTIONARI!A3363))</f>
        <v/>
      </c>
      <c r="B3363" t="str">
        <f t="shared" si="53"/>
        <v/>
      </c>
      <c r="C3363" t="str">
        <f>IF(ESITI_QUESTIONARI!C3363="","",TRIM(ESITI_QUESTIONARI!C3363))</f>
        <v/>
      </c>
      <c r="D3363" t="str">
        <f>IFERROR(UPPER(TRIM(ESITI_QUESTIONARI!U3363)),"")</f>
        <v/>
      </c>
      <c r="E3363" t="str">
        <f>IFERROR(UPPER(TRIM(ESITI_QUESTIONARI!Y3363)),"")</f>
        <v/>
      </c>
      <c r="F3363" t="str">
        <f>IFERROR(UPPER(TRIM(ESITI_QUESTIONARI!AE3363)),"")</f>
        <v/>
      </c>
      <c r="G3363" t="str">
        <f>IFERROR(UPPER(TRIM(ESITI_QUESTIONARI!AI3363)),"")</f>
        <v/>
      </c>
      <c r="H3363" s="8" t="str">
        <f>IF(C3363="","",IF(ISERROR(AVERAGE(ESITI_QUESTIONARI!N3363:T3363,ESITI_QUESTIONARI!V3363:X3363,ESITI_QUESTIONARI!Z3363:AD3363,ESITI_QUESTIONARI!AF3363:AH3363,ESITI_QUESTIONARI!AJ3363:AL3363,ESITI_QUESTIONARI!AN3363,ESITI_QUESTIONARI!AQ3363)),"NON RISPONDE",AVERAGE(ESITI_QUESTIONARI!N3363:T3363,ESITI_QUESTIONARI!V3363:X3363,ESITI_QUESTIONARI!Z3363:AD3363,ESITI_QUESTIONARI!AF3363:AH3363,ESITI_QUESTIONARI!AJ3363:AL3363,ESITI_QUESTIONARI!AN3363,ESITI_QUESTIONARI!AQ3363)))</f>
        <v/>
      </c>
    </row>
    <row r="3364" spans="1:8">
      <c r="A3364" t="str">
        <f>IF(ESITI_QUESTIONARI!A3364="","",TRIM(ESITI_QUESTIONARI!A3364))</f>
        <v/>
      </c>
      <c r="B3364" t="str">
        <f t="shared" si="53"/>
        <v/>
      </c>
      <c r="C3364" t="str">
        <f>IF(ESITI_QUESTIONARI!C3364="","",TRIM(ESITI_QUESTIONARI!C3364))</f>
        <v/>
      </c>
      <c r="D3364" t="str">
        <f>IFERROR(UPPER(TRIM(ESITI_QUESTIONARI!U3364)),"")</f>
        <v/>
      </c>
      <c r="E3364" t="str">
        <f>IFERROR(UPPER(TRIM(ESITI_QUESTIONARI!Y3364)),"")</f>
        <v/>
      </c>
      <c r="F3364" t="str">
        <f>IFERROR(UPPER(TRIM(ESITI_QUESTIONARI!AE3364)),"")</f>
        <v/>
      </c>
      <c r="G3364" t="str">
        <f>IFERROR(UPPER(TRIM(ESITI_QUESTIONARI!AI3364)),"")</f>
        <v/>
      </c>
      <c r="H3364" s="8" t="str">
        <f>IF(C3364="","",IF(ISERROR(AVERAGE(ESITI_QUESTIONARI!N3364:T3364,ESITI_QUESTIONARI!V3364:X3364,ESITI_QUESTIONARI!Z3364:AD3364,ESITI_QUESTIONARI!AF3364:AH3364,ESITI_QUESTIONARI!AJ3364:AL3364,ESITI_QUESTIONARI!AN3364,ESITI_QUESTIONARI!AQ3364)),"NON RISPONDE",AVERAGE(ESITI_QUESTIONARI!N3364:T3364,ESITI_QUESTIONARI!V3364:X3364,ESITI_QUESTIONARI!Z3364:AD3364,ESITI_QUESTIONARI!AF3364:AH3364,ESITI_QUESTIONARI!AJ3364:AL3364,ESITI_QUESTIONARI!AN3364,ESITI_QUESTIONARI!AQ3364)))</f>
        <v/>
      </c>
    </row>
    <row r="3365" spans="1:8">
      <c r="A3365" t="str">
        <f>IF(ESITI_QUESTIONARI!A3365="","",TRIM(ESITI_QUESTIONARI!A3365))</f>
        <v/>
      </c>
      <c r="B3365" t="str">
        <f t="shared" si="53"/>
        <v/>
      </c>
      <c r="C3365" t="str">
        <f>IF(ESITI_QUESTIONARI!C3365="","",TRIM(ESITI_QUESTIONARI!C3365))</f>
        <v/>
      </c>
      <c r="D3365" t="str">
        <f>IFERROR(UPPER(TRIM(ESITI_QUESTIONARI!U3365)),"")</f>
        <v/>
      </c>
      <c r="E3365" t="str">
        <f>IFERROR(UPPER(TRIM(ESITI_QUESTIONARI!Y3365)),"")</f>
        <v/>
      </c>
      <c r="F3365" t="str">
        <f>IFERROR(UPPER(TRIM(ESITI_QUESTIONARI!AE3365)),"")</f>
        <v/>
      </c>
      <c r="G3365" t="str">
        <f>IFERROR(UPPER(TRIM(ESITI_QUESTIONARI!AI3365)),"")</f>
        <v/>
      </c>
      <c r="H3365" s="8" t="str">
        <f>IF(C3365="","",IF(ISERROR(AVERAGE(ESITI_QUESTIONARI!N3365:T3365,ESITI_QUESTIONARI!V3365:X3365,ESITI_QUESTIONARI!Z3365:AD3365,ESITI_QUESTIONARI!AF3365:AH3365,ESITI_QUESTIONARI!AJ3365:AL3365,ESITI_QUESTIONARI!AN3365,ESITI_QUESTIONARI!AQ3365)),"NON RISPONDE",AVERAGE(ESITI_QUESTIONARI!N3365:T3365,ESITI_QUESTIONARI!V3365:X3365,ESITI_QUESTIONARI!Z3365:AD3365,ESITI_QUESTIONARI!AF3365:AH3365,ESITI_QUESTIONARI!AJ3365:AL3365,ESITI_QUESTIONARI!AN3365,ESITI_QUESTIONARI!AQ3365)))</f>
        <v/>
      </c>
    </row>
    <row r="3366" spans="1:8">
      <c r="A3366" t="str">
        <f>IF(ESITI_QUESTIONARI!A3366="","",TRIM(ESITI_QUESTIONARI!A3366))</f>
        <v/>
      </c>
      <c r="B3366" t="str">
        <f t="shared" si="53"/>
        <v/>
      </c>
      <c r="C3366" t="str">
        <f>IF(ESITI_QUESTIONARI!C3366="","",TRIM(ESITI_QUESTIONARI!C3366))</f>
        <v/>
      </c>
      <c r="D3366" t="str">
        <f>IFERROR(UPPER(TRIM(ESITI_QUESTIONARI!U3366)),"")</f>
        <v/>
      </c>
      <c r="E3366" t="str">
        <f>IFERROR(UPPER(TRIM(ESITI_QUESTIONARI!Y3366)),"")</f>
        <v/>
      </c>
      <c r="F3366" t="str">
        <f>IFERROR(UPPER(TRIM(ESITI_QUESTIONARI!AE3366)),"")</f>
        <v/>
      </c>
      <c r="G3366" t="str">
        <f>IFERROR(UPPER(TRIM(ESITI_QUESTIONARI!AI3366)),"")</f>
        <v/>
      </c>
      <c r="H3366" s="8" t="str">
        <f>IF(C3366="","",IF(ISERROR(AVERAGE(ESITI_QUESTIONARI!N3366:T3366,ESITI_QUESTIONARI!V3366:X3366,ESITI_QUESTIONARI!Z3366:AD3366,ESITI_QUESTIONARI!AF3366:AH3366,ESITI_QUESTIONARI!AJ3366:AL3366,ESITI_QUESTIONARI!AN3366,ESITI_QUESTIONARI!AQ3366)),"NON RISPONDE",AVERAGE(ESITI_QUESTIONARI!N3366:T3366,ESITI_QUESTIONARI!V3366:X3366,ESITI_QUESTIONARI!Z3366:AD3366,ESITI_QUESTIONARI!AF3366:AH3366,ESITI_QUESTIONARI!AJ3366:AL3366,ESITI_QUESTIONARI!AN3366,ESITI_QUESTIONARI!AQ3366)))</f>
        <v/>
      </c>
    </row>
    <row r="3367" spans="1:8">
      <c r="A3367" t="str">
        <f>IF(ESITI_QUESTIONARI!A3367="","",TRIM(ESITI_QUESTIONARI!A3367))</f>
        <v/>
      </c>
      <c r="B3367" t="str">
        <f t="shared" si="53"/>
        <v/>
      </c>
      <c r="C3367" t="str">
        <f>IF(ESITI_QUESTIONARI!C3367="","",TRIM(ESITI_QUESTIONARI!C3367))</f>
        <v/>
      </c>
      <c r="D3367" t="str">
        <f>IFERROR(UPPER(TRIM(ESITI_QUESTIONARI!U3367)),"")</f>
        <v/>
      </c>
      <c r="E3367" t="str">
        <f>IFERROR(UPPER(TRIM(ESITI_QUESTIONARI!Y3367)),"")</f>
        <v/>
      </c>
      <c r="F3367" t="str">
        <f>IFERROR(UPPER(TRIM(ESITI_QUESTIONARI!AE3367)),"")</f>
        <v/>
      </c>
      <c r="G3367" t="str">
        <f>IFERROR(UPPER(TRIM(ESITI_QUESTIONARI!AI3367)),"")</f>
        <v/>
      </c>
      <c r="H3367" s="8" t="str">
        <f>IF(C3367="","",IF(ISERROR(AVERAGE(ESITI_QUESTIONARI!N3367:T3367,ESITI_QUESTIONARI!V3367:X3367,ESITI_QUESTIONARI!Z3367:AD3367,ESITI_QUESTIONARI!AF3367:AH3367,ESITI_QUESTIONARI!AJ3367:AL3367,ESITI_QUESTIONARI!AN3367,ESITI_QUESTIONARI!AQ3367)),"NON RISPONDE",AVERAGE(ESITI_QUESTIONARI!N3367:T3367,ESITI_QUESTIONARI!V3367:X3367,ESITI_QUESTIONARI!Z3367:AD3367,ESITI_QUESTIONARI!AF3367:AH3367,ESITI_QUESTIONARI!AJ3367:AL3367,ESITI_QUESTIONARI!AN3367,ESITI_QUESTIONARI!AQ3367)))</f>
        <v/>
      </c>
    </row>
    <row r="3368" spans="1:8">
      <c r="A3368" t="str">
        <f>IF(ESITI_QUESTIONARI!A3368="","",TRIM(ESITI_QUESTIONARI!A3368))</f>
        <v/>
      </c>
      <c r="B3368" t="str">
        <f t="shared" si="53"/>
        <v/>
      </c>
      <c r="C3368" t="str">
        <f>IF(ESITI_QUESTIONARI!C3368="","",TRIM(ESITI_QUESTIONARI!C3368))</f>
        <v/>
      </c>
      <c r="D3368" t="str">
        <f>IFERROR(UPPER(TRIM(ESITI_QUESTIONARI!U3368)),"")</f>
        <v/>
      </c>
      <c r="E3368" t="str">
        <f>IFERROR(UPPER(TRIM(ESITI_QUESTIONARI!Y3368)),"")</f>
        <v/>
      </c>
      <c r="F3368" t="str">
        <f>IFERROR(UPPER(TRIM(ESITI_QUESTIONARI!AE3368)),"")</f>
        <v/>
      </c>
      <c r="G3368" t="str">
        <f>IFERROR(UPPER(TRIM(ESITI_QUESTIONARI!AI3368)),"")</f>
        <v/>
      </c>
      <c r="H3368" s="8" t="str">
        <f>IF(C3368="","",IF(ISERROR(AVERAGE(ESITI_QUESTIONARI!N3368:T3368,ESITI_QUESTIONARI!V3368:X3368,ESITI_QUESTIONARI!Z3368:AD3368,ESITI_QUESTIONARI!AF3368:AH3368,ESITI_QUESTIONARI!AJ3368:AL3368,ESITI_QUESTIONARI!AN3368,ESITI_QUESTIONARI!AQ3368)),"NON RISPONDE",AVERAGE(ESITI_QUESTIONARI!N3368:T3368,ESITI_QUESTIONARI!V3368:X3368,ESITI_QUESTIONARI!Z3368:AD3368,ESITI_QUESTIONARI!AF3368:AH3368,ESITI_QUESTIONARI!AJ3368:AL3368,ESITI_QUESTIONARI!AN3368,ESITI_QUESTIONARI!AQ3368)))</f>
        <v/>
      </c>
    </row>
    <row r="3369" spans="1:8">
      <c r="A3369" t="str">
        <f>IF(ESITI_QUESTIONARI!A3369="","",TRIM(ESITI_QUESTIONARI!A3369))</f>
        <v/>
      </c>
      <c r="B3369" t="str">
        <f t="shared" si="53"/>
        <v/>
      </c>
      <c r="C3369" t="str">
        <f>IF(ESITI_QUESTIONARI!C3369="","",TRIM(ESITI_QUESTIONARI!C3369))</f>
        <v/>
      </c>
      <c r="D3369" t="str">
        <f>IFERROR(UPPER(TRIM(ESITI_QUESTIONARI!U3369)),"")</f>
        <v/>
      </c>
      <c r="E3369" t="str">
        <f>IFERROR(UPPER(TRIM(ESITI_QUESTIONARI!Y3369)),"")</f>
        <v/>
      </c>
      <c r="F3369" t="str">
        <f>IFERROR(UPPER(TRIM(ESITI_QUESTIONARI!AE3369)),"")</f>
        <v/>
      </c>
      <c r="G3369" t="str">
        <f>IFERROR(UPPER(TRIM(ESITI_QUESTIONARI!AI3369)),"")</f>
        <v/>
      </c>
      <c r="H3369" s="8" t="str">
        <f>IF(C3369="","",IF(ISERROR(AVERAGE(ESITI_QUESTIONARI!N3369:T3369,ESITI_QUESTIONARI!V3369:X3369,ESITI_QUESTIONARI!Z3369:AD3369,ESITI_QUESTIONARI!AF3369:AH3369,ESITI_QUESTIONARI!AJ3369:AL3369,ESITI_QUESTIONARI!AN3369,ESITI_QUESTIONARI!AQ3369)),"NON RISPONDE",AVERAGE(ESITI_QUESTIONARI!N3369:T3369,ESITI_QUESTIONARI!V3369:X3369,ESITI_QUESTIONARI!Z3369:AD3369,ESITI_QUESTIONARI!AF3369:AH3369,ESITI_QUESTIONARI!AJ3369:AL3369,ESITI_QUESTIONARI!AN3369,ESITI_QUESTIONARI!AQ3369)))</f>
        <v/>
      </c>
    </row>
    <row r="3370" spans="1:8">
      <c r="A3370" t="str">
        <f>IF(ESITI_QUESTIONARI!A3370="","",TRIM(ESITI_QUESTIONARI!A3370))</f>
        <v/>
      </c>
      <c r="B3370" t="str">
        <f t="shared" si="53"/>
        <v/>
      </c>
      <c r="C3370" t="str">
        <f>IF(ESITI_QUESTIONARI!C3370="","",TRIM(ESITI_QUESTIONARI!C3370))</f>
        <v/>
      </c>
      <c r="D3370" t="str">
        <f>IFERROR(UPPER(TRIM(ESITI_QUESTIONARI!U3370)),"")</f>
        <v/>
      </c>
      <c r="E3370" t="str">
        <f>IFERROR(UPPER(TRIM(ESITI_QUESTIONARI!Y3370)),"")</f>
        <v/>
      </c>
      <c r="F3370" t="str">
        <f>IFERROR(UPPER(TRIM(ESITI_QUESTIONARI!AE3370)),"")</f>
        <v/>
      </c>
      <c r="G3370" t="str">
        <f>IFERROR(UPPER(TRIM(ESITI_QUESTIONARI!AI3370)),"")</f>
        <v/>
      </c>
      <c r="H3370" s="8" t="str">
        <f>IF(C3370="","",IF(ISERROR(AVERAGE(ESITI_QUESTIONARI!N3370:T3370,ESITI_QUESTIONARI!V3370:X3370,ESITI_QUESTIONARI!Z3370:AD3370,ESITI_QUESTIONARI!AF3370:AH3370,ESITI_QUESTIONARI!AJ3370:AL3370,ESITI_QUESTIONARI!AN3370,ESITI_QUESTIONARI!AQ3370)),"NON RISPONDE",AVERAGE(ESITI_QUESTIONARI!N3370:T3370,ESITI_QUESTIONARI!V3370:X3370,ESITI_QUESTIONARI!Z3370:AD3370,ESITI_QUESTIONARI!AF3370:AH3370,ESITI_QUESTIONARI!AJ3370:AL3370,ESITI_QUESTIONARI!AN3370,ESITI_QUESTIONARI!AQ3370)))</f>
        <v/>
      </c>
    </row>
    <row r="3371" spans="1:8">
      <c r="A3371" t="str">
        <f>IF(ESITI_QUESTIONARI!A3371="","",TRIM(ESITI_QUESTIONARI!A3371))</f>
        <v/>
      </c>
      <c r="B3371" t="str">
        <f t="shared" si="53"/>
        <v/>
      </c>
      <c r="C3371" t="str">
        <f>IF(ESITI_QUESTIONARI!C3371="","",TRIM(ESITI_QUESTIONARI!C3371))</f>
        <v/>
      </c>
      <c r="D3371" t="str">
        <f>IFERROR(UPPER(TRIM(ESITI_QUESTIONARI!U3371)),"")</f>
        <v/>
      </c>
      <c r="E3371" t="str">
        <f>IFERROR(UPPER(TRIM(ESITI_QUESTIONARI!Y3371)),"")</f>
        <v/>
      </c>
      <c r="F3371" t="str">
        <f>IFERROR(UPPER(TRIM(ESITI_QUESTIONARI!AE3371)),"")</f>
        <v/>
      </c>
      <c r="G3371" t="str">
        <f>IFERROR(UPPER(TRIM(ESITI_QUESTIONARI!AI3371)),"")</f>
        <v/>
      </c>
      <c r="H3371" s="8" t="str">
        <f>IF(C3371="","",IF(ISERROR(AVERAGE(ESITI_QUESTIONARI!N3371:T3371,ESITI_QUESTIONARI!V3371:X3371,ESITI_QUESTIONARI!Z3371:AD3371,ESITI_QUESTIONARI!AF3371:AH3371,ESITI_QUESTIONARI!AJ3371:AL3371,ESITI_QUESTIONARI!AN3371,ESITI_QUESTIONARI!AQ3371)),"NON RISPONDE",AVERAGE(ESITI_QUESTIONARI!N3371:T3371,ESITI_QUESTIONARI!V3371:X3371,ESITI_QUESTIONARI!Z3371:AD3371,ESITI_QUESTIONARI!AF3371:AH3371,ESITI_QUESTIONARI!AJ3371:AL3371,ESITI_QUESTIONARI!AN3371,ESITI_QUESTIONARI!AQ3371)))</f>
        <v/>
      </c>
    </row>
    <row r="3372" spans="1:8">
      <c r="A3372" t="str">
        <f>IF(ESITI_QUESTIONARI!A3372="","",TRIM(ESITI_QUESTIONARI!A3372))</f>
        <v/>
      </c>
      <c r="B3372" t="str">
        <f t="shared" si="53"/>
        <v/>
      </c>
      <c r="C3372" t="str">
        <f>IF(ESITI_QUESTIONARI!C3372="","",TRIM(ESITI_QUESTIONARI!C3372))</f>
        <v/>
      </c>
      <c r="D3372" t="str">
        <f>IFERROR(UPPER(TRIM(ESITI_QUESTIONARI!U3372)),"")</f>
        <v/>
      </c>
      <c r="E3372" t="str">
        <f>IFERROR(UPPER(TRIM(ESITI_QUESTIONARI!Y3372)),"")</f>
        <v/>
      </c>
      <c r="F3372" t="str">
        <f>IFERROR(UPPER(TRIM(ESITI_QUESTIONARI!AE3372)),"")</f>
        <v/>
      </c>
      <c r="G3372" t="str">
        <f>IFERROR(UPPER(TRIM(ESITI_QUESTIONARI!AI3372)),"")</f>
        <v/>
      </c>
      <c r="H3372" s="8" t="str">
        <f>IF(C3372="","",IF(ISERROR(AVERAGE(ESITI_QUESTIONARI!N3372:T3372,ESITI_QUESTIONARI!V3372:X3372,ESITI_QUESTIONARI!Z3372:AD3372,ESITI_QUESTIONARI!AF3372:AH3372,ESITI_QUESTIONARI!AJ3372:AL3372,ESITI_QUESTIONARI!AN3372,ESITI_QUESTIONARI!AQ3372)),"NON RISPONDE",AVERAGE(ESITI_QUESTIONARI!N3372:T3372,ESITI_QUESTIONARI!V3372:X3372,ESITI_QUESTIONARI!Z3372:AD3372,ESITI_QUESTIONARI!AF3372:AH3372,ESITI_QUESTIONARI!AJ3372:AL3372,ESITI_QUESTIONARI!AN3372,ESITI_QUESTIONARI!AQ3372)))</f>
        <v/>
      </c>
    </row>
    <row r="3373" spans="1:8">
      <c r="A3373" t="str">
        <f>IF(ESITI_QUESTIONARI!A3373="","",TRIM(ESITI_QUESTIONARI!A3373))</f>
        <v/>
      </c>
      <c r="B3373" t="str">
        <f t="shared" si="53"/>
        <v/>
      </c>
      <c r="C3373" t="str">
        <f>IF(ESITI_QUESTIONARI!C3373="","",TRIM(ESITI_QUESTIONARI!C3373))</f>
        <v/>
      </c>
      <c r="D3373" t="str">
        <f>IFERROR(UPPER(TRIM(ESITI_QUESTIONARI!U3373)),"")</f>
        <v/>
      </c>
      <c r="E3373" t="str">
        <f>IFERROR(UPPER(TRIM(ESITI_QUESTIONARI!Y3373)),"")</f>
        <v/>
      </c>
      <c r="F3373" t="str">
        <f>IFERROR(UPPER(TRIM(ESITI_QUESTIONARI!AE3373)),"")</f>
        <v/>
      </c>
      <c r="G3373" t="str">
        <f>IFERROR(UPPER(TRIM(ESITI_QUESTIONARI!AI3373)),"")</f>
        <v/>
      </c>
      <c r="H3373" s="8" t="str">
        <f>IF(C3373="","",IF(ISERROR(AVERAGE(ESITI_QUESTIONARI!N3373:T3373,ESITI_QUESTIONARI!V3373:X3373,ESITI_QUESTIONARI!Z3373:AD3373,ESITI_QUESTIONARI!AF3373:AH3373,ESITI_QUESTIONARI!AJ3373:AL3373,ESITI_QUESTIONARI!AN3373,ESITI_QUESTIONARI!AQ3373)),"NON RISPONDE",AVERAGE(ESITI_QUESTIONARI!N3373:T3373,ESITI_QUESTIONARI!V3373:X3373,ESITI_QUESTIONARI!Z3373:AD3373,ESITI_QUESTIONARI!AF3373:AH3373,ESITI_QUESTIONARI!AJ3373:AL3373,ESITI_QUESTIONARI!AN3373,ESITI_QUESTIONARI!AQ3373)))</f>
        <v/>
      </c>
    </row>
    <row r="3374" spans="1:8">
      <c r="A3374" t="str">
        <f>IF(ESITI_QUESTIONARI!A3374="","",TRIM(ESITI_QUESTIONARI!A3374))</f>
        <v/>
      </c>
      <c r="B3374" t="str">
        <f t="shared" si="53"/>
        <v/>
      </c>
      <c r="C3374" t="str">
        <f>IF(ESITI_QUESTIONARI!C3374="","",TRIM(ESITI_QUESTIONARI!C3374))</f>
        <v/>
      </c>
      <c r="D3374" t="str">
        <f>IFERROR(UPPER(TRIM(ESITI_QUESTIONARI!U3374)),"")</f>
        <v/>
      </c>
      <c r="E3374" t="str">
        <f>IFERROR(UPPER(TRIM(ESITI_QUESTIONARI!Y3374)),"")</f>
        <v/>
      </c>
      <c r="F3374" t="str">
        <f>IFERROR(UPPER(TRIM(ESITI_QUESTIONARI!AE3374)),"")</f>
        <v/>
      </c>
      <c r="G3374" t="str">
        <f>IFERROR(UPPER(TRIM(ESITI_QUESTIONARI!AI3374)),"")</f>
        <v/>
      </c>
      <c r="H3374" s="8" t="str">
        <f>IF(C3374="","",IF(ISERROR(AVERAGE(ESITI_QUESTIONARI!N3374:T3374,ESITI_QUESTIONARI!V3374:X3374,ESITI_QUESTIONARI!Z3374:AD3374,ESITI_QUESTIONARI!AF3374:AH3374,ESITI_QUESTIONARI!AJ3374:AL3374,ESITI_QUESTIONARI!AN3374,ESITI_QUESTIONARI!AQ3374)),"NON RISPONDE",AVERAGE(ESITI_QUESTIONARI!N3374:T3374,ESITI_QUESTIONARI!V3374:X3374,ESITI_QUESTIONARI!Z3374:AD3374,ESITI_QUESTIONARI!AF3374:AH3374,ESITI_QUESTIONARI!AJ3374:AL3374,ESITI_QUESTIONARI!AN3374,ESITI_QUESTIONARI!AQ3374)))</f>
        <v/>
      </c>
    </row>
    <row r="3375" spans="1:8">
      <c r="A3375" t="str">
        <f>IF(ESITI_QUESTIONARI!A3375="","",TRIM(ESITI_QUESTIONARI!A3375))</f>
        <v/>
      </c>
      <c r="B3375" t="str">
        <f t="shared" si="53"/>
        <v/>
      </c>
      <c r="C3375" t="str">
        <f>IF(ESITI_QUESTIONARI!C3375="","",TRIM(ESITI_QUESTIONARI!C3375))</f>
        <v/>
      </c>
      <c r="D3375" t="str">
        <f>IFERROR(UPPER(TRIM(ESITI_QUESTIONARI!U3375)),"")</f>
        <v/>
      </c>
      <c r="E3375" t="str">
        <f>IFERROR(UPPER(TRIM(ESITI_QUESTIONARI!Y3375)),"")</f>
        <v/>
      </c>
      <c r="F3375" t="str">
        <f>IFERROR(UPPER(TRIM(ESITI_QUESTIONARI!AE3375)),"")</f>
        <v/>
      </c>
      <c r="G3375" t="str">
        <f>IFERROR(UPPER(TRIM(ESITI_QUESTIONARI!AI3375)),"")</f>
        <v/>
      </c>
      <c r="H3375" s="8" t="str">
        <f>IF(C3375="","",IF(ISERROR(AVERAGE(ESITI_QUESTIONARI!N3375:T3375,ESITI_QUESTIONARI!V3375:X3375,ESITI_QUESTIONARI!Z3375:AD3375,ESITI_QUESTIONARI!AF3375:AH3375,ESITI_QUESTIONARI!AJ3375:AL3375,ESITI_QUESTIONARI!AN3375,ESITI_QUESTIONARI!AQ3375)),"NON RISPONDE",AVERAGE(ESITI_QUESTIONARI!N3375:T3375,ESITI_QUESTIONARI!V3375:X3375,ESITI_QUESTIONARI!Z3375:AD3375,ESITI_QUESTIONARI!AF3375:AH3375,ESITI_QUESTIONARI!AJ3375:AL3375,ESITI_QUESTIONARI!AN3375,ESITI_QUESTIONARI!AQ3375)))</f>
        <v/>
      </c>
    </row>
    <row r="3376" spans="1:8">
      <c r="A3376" t="str">
        <f>IF(ESITI_QUESTIONARI!A3376="","",TRIM(ESITI_QUESTIONARI!A3376))</f>
        <v/>
      </c>
      <c r="B3376" t="str">
        <f t="shared" si="53"/>
        <v/>
      </c>
      <c r="C3376" t="str">
        <f>IF(ESITI_QUESTIONARI!C3376="","",TRIM(ESITI_QUESTIONARI!C3376))</f>
        <v/>
      </c>
      <c r="D3376" t="str">
        <f>IFERROR(UPPER(TRIM(ESITI_QUESTIONARI!U3376)),"")</f>
        <v/>
      </c>
      <c r="E3376" t="str">
        <f>IFERROR(UPPER(TRIM(ESITI_QUESTIONARI!Y3376)),"")</f>
        <v/>
      </c>
      <c r="F3376" t="str">
        <f>IFERROR(UPPER(TRIM(ESITI_QUESTIONARI!AE3376)),"")</f>
        <v/>
      </c>
      <c r="G3376" t="str">
        <f>IFERROR(UPPER(TRIM(ESITI_QUESTIONARI!AI3376)),"")</f>
        <v/>
      </c>
      <c r="H3376" s="8" t="str">
        <f>IF(C3376="","",IF(ISERROR(AVERAGE(ESITI_QUESTIONARI!N3376:T3376,ESITI_QUESTIONARI!V3376:X3376,ESITI_QUESTIONARI!Z3376:AD3376,ESITI_QUESTIONARI!AF3376:AH3376,ESITI_QUESTIONARI!AJ3376:AL3376,ESITI_QUESTIONARI!AN3376,ESITI_QUESTIONARI!AQ3376)),"NON RISPONDE",AVERAGE(ESITI_QUESTIONARI!N3376:T3376,ESITI_QUESTIONARI!V3376:X3376,ESITI_QUESTIONARI!Z3376:AD3376,ESITI_QUESTIONARI!AF3376:AH3376,ESITI_QUESTIONARI!AJ3376:AL3376,ESITI_QUESTIONARI!AN3376,ESITI_QUESTIONARI!AQ3376)))</f>
        <v/>
      </c>
    </row>
    <row r="3377" spans="1:8">
      <c r="A3377" t="str">
        <f>IF(ESITI_QUESTIONARI!A3377="","",TRIM(ESITI_QUESTIONARI!A3377))</f>
        <v/>
      </c>
      <c r="B3377" t="str">
        <f t="shared" si="53"/>
        <v/>
      </c>
      <c r="C3377" t="str">
        <f>IF(ESITI_QUESTIONARI!C3377="","",TRIM(ESITI_QUESTIONARI!C3377))</f>
        <v/>
      </c>
      <c r="D3377" t="str">
        <f>IFERROR(UPPER(TRIM(ESITI_QUESTIONARI!U3377)),"")</f>
        <v/>
      </c>
      <c r="E3377" t="str">
        <f>IFERROR(UPPER(TRIM(ESITI_QUESTIONARI!Y3377)),"")</f>
        <v/>
      </c>
      <c r="F3377" t="str">
        <f>IFERROR(UPPER(TRIM(ESITI_QUESTIONARI!AE3377)),"")</f>
        <v/>
      </c>
      <c r="G3377" t="str">
        <f>IFERROR(UPPER(TRIM(ESITI_QUESTIONARI!AI3377)),"")</f>
        <v/>
      </c>
      <c r="H3377" s="8" t="str">
        <f>IF(C3377="","",IF(ISERROR(AVERAGE(ESITI_QUESTIONARI!N3377:T3377,ESITI_QUESTIONARI!V3377:X3377,ESITI_QUESTIONARI!Z3377:AD3377,ESITI_QUESTIONARI!AF3377:AH3377,ESITI_QUESTIONARI!AJ3377:AL3377,ESITI_QUESTIONARI!AN3377,ESITI_QUESTIONARI!AQ3377)),"NON RISPONDE",AVERAGE(ESITI_QUESTIONARI!N3377:T3377,ESITI_QUESTIONARI!V3377:X3377,ESITI_QUESTIONARI!Z3377:AD3377,ESITI_QUESTIONARI!AF3377:AH3377,ESITI_QUESTIONARI!AJ3377:AL3377,ESITI_QUESTIONARI!AN3377,ESITI_QUESTIONARI!AQ3377)))</f>
        <v/>
      </c>
    </row>
    <row r="3378" spans="1:8">
      <c r="A3378" t="str">
        <f>IF(ESITI_QUESTIONARI!A3378="","",TRIM(ESITI_QUESTIONARI!A3378))</f>
        <v/>
      </c>
      <c r="B3378" t="str">
        <f t="shared" si="53"/>
        <v/>
      </c>
      <c r="C3378" t="str">
        <f>IF(ESITI_QUESTIONARI!C3378="","",TRIM(ESITI_QUESTIONARI!C3378))</f>
        <v/>
      </c>
      <c r="D3378" t="str">
        <f>IFERROR(UPPER(TRIM(ESITI_QUESTIONARI!U3378)),"")</f>
        <v/>
      </c>
      <c r="E3378" t="str">
        <f>IFERROR(UPPER(TRIM(ESITI_QUESTIONARI!Y3378)),"")</f>
        <v/>
      </c>
      <c r="F3378" t="str">
        <f>IFERROR(UPPER(TRIM(ESITI_QUESTIONARI!AE3378)),"")</f>
        <v/>
      </c>
      <c r="G3378" t="str">
        <f>IFERROR(UPPER(TRIM(ESITI_QUESTIONARI!AI3378)),"")</f>
        <v/>
      </c>
      <c r="H3378" s="8" t="str">
        <f>IF(C3378="","",IF(ISERROR(AVERAGE(ESITI_QUESTIONARI!N3378:T3378,ESITI_QUESTIONARI!V3378:X3378,ESITI_QUESTIONARI!Z3378:AD3378,ESITI_QUESTIONARI!AF3378:AH3378,ESITI_QUESTIONARI!AJ3378:AL3378,ESITI_QUESTIONARI!AN3378,ESITI_QUESTIONARI!AQ3378)),"NON RISPONDE",AVERAGE(ESITI_QUESTIONARI!N3378:T3378,ESITI_QUESTIONARI!V3378:X3378,ESITI_QUESTIONARI!Z3378:AD3378,ESITI_QUESTIONARI!AF3378:AH3378,ESITI_QUESTIONARI!AJ3378:AL3378,ESITI_QUESTIONARI!AN3378,ESITI_QUESTIONARI!AQ3378)))</f>
        <v/>
      </c>
    </row>
    <row r="3379" spans="1:8">
      <c r="A3379" t="str">
        <f>IF(ESITI_QUESTIONARI!A3379="","",TRIM(ESITI_QUESTIONARI!A3379))</f>
        <v/>
      </c>
      <c r="B3379" t="str">
        <f t="shared" si="53"/>
        <v/>
      </c>
      <c r="C3379" t="str">
        <f>IF(ESITI_QUESTIONARI!C3379="","",TRIM(ESITI_QUESTIONARI!C3379))</f>
        <v/>
      </c>
      <c r="D3379" t="str">
        <f>IFERROR(UPPER(TRIM(ESITI_QUESTIONARI!U3379)),"")</f>
        <v/>
      </c>
      <c r="E3379" t="str">
        <f>IFERROR(UPPER(TRIM(ESITI_QUESTIONARI!Y3379)),"")</f>
        <v/>
      </c>
      <c r="F3379" t="str">
        <f>IFERROR(UPPER(TRIM(ESITI_QUESTIONARI!AE3379)),"")</f>
        <v/>
      </c>
      <c r="G3379" t="str">
        <f>IFERROR(UPPER(TRIM(ESITI_QUESTIONARI!AI3379)),"")</f>
        <v/>
      </c>
      <c r="H3379" s="8" t="str">
        <f>IF(C3379="","",IF(ISERROR(AVERAGE(ESITI_QUESTIONARI!N3379:T3379,ESITI_QUESTIONARI!V3379:X3379,ESITI_QUESTIONARI!Z3379:AD3379,ESITI_QUESTIONARI!AF3379:AH3379,ESITI_QUESTIONARI!AJ3379:AL3379,ESITI_QUESTIONARI!AN3379,ESITI_QUESTIONARI!AQ3379)),"NON RISPONDE",AVERAGE(ESITI_QUESTIONARI!N3379:T3379,ESITI_QUESTIONARI!V3379:X3379,ESITI_QUESTIONARI!Z3379:AD3379,ESITI_QUESTIONARI!AF3379:AH3379,ESITI_QUESTIONARI!AJ3379:AL3379,ESITI_QUESTIONARI!AN3379,ESITI_QUESTIONARI!AQ3379)))</f>
        <v/>
      </c>
    </row>
    <row r="3380" spans="1:8">
      <c r="A3380" t="str">
        <f>IF(ESITI_QUESTIONARI!A3380="","",TRIM(ESITI_QUESTIONARI!A3380))</f>
        <v/>
      </c>
      <c r="B3380" t="str">
        <f t="shared" si="53"/>
        <v/>
      </c>
      <c r="C3380" t="str">
        <f>IF(ESITI_QUESTIONARI!C3380="","",TRIM(ESITI_QUESTIONARI!C3380))</f>
        <v/>
      </c>
      <c r="D3380" t="str">
        <f>IFERROR(UPPER(TRIM(ESITI_QUESTIONARI!U3380)),"")</f>
        <v/>
      </c>
      <c r="E3380" t="str">
        <f>IFERROR(UPPER(TRIM(ESITI_QUESTIONARI!Y3380)),"")</f>
        <v/>
      </c>
      <c r="F3380" t="str">
        <f>IFERROR(UPPER(TRIM(ESITI_QUESTIONARI!AE3380)),"")</f>
        <v/>
      </c>
      <c r="G3380" t="str">
        <f>IFERROR(UPPER(TRIM(ESITI_QUESTIONARI!AI3380)),"")</f>
        <v/>
      </c>
      <c r="H3380" s="8" t="str">
        <f>IF(C3380="","",IF(ISERROR(AVERAGE(ESITI_QUESTIONARI!N3380:T3380,ESITI_QUESTIONARI!V3380:X3380,ESITI_QUESTIONARI!Z3380:AD3380,ESITI_QUESTIONARI!AF3380:AH3380,ESITI_QUESTIONARI!AJ3380:AL3380,ESITI_QUESTIONARI!AN3380,ESITI_QUESTIONARI!AQ3380)),"NON RISPONDE",AVERAGE(ESITI_QUESTIONARI!N3380:T3380,ESITI_QUESTIONARI!V3380:X3380,ESITI_QUESTIONARI!Z3380:AD3380,ESITI_QUESTIONARI!AF3380:AH3380,ESITI_QUESTIONARI!AJ3380:AL3380,ESITI_QUESTIONARI!AN3380,ESITI_QUESTIONARI!AQ3380)))</f>
        <v/>
      </c>
    </row>
    <row r="3381" spans="1:8">
      <c r="A3381" t="str">
        <f>IF(ESITI_QUESTIONARI!A3381="","",TRIM(ESITI_QUESTIONARI!A3381))</f>
        <v/>
      </c>
      <c r="B3381" t="str">
        <f t="shared" si="53"/>
        <v/>
      </c>
      <c r="C3381" t="str">
        <f>IF(ESITI_QUESTIONARI!C3381="","",TRIM(ESITI_QUESTIONARI!C3381))</f>
        <v/>
      </c>
      <c r="D3381" t="str">
        <f>IFERROR(UPPER(TRIM(ESITI_QUESTIONARI!U3381)),"")</f>
        <v/>
      </c>
      <c r="E3381" t="str">
        <f>IFERROR(UPPER(TRIM(ESITI_QUESTIONARI!Y3381)),"")</f>
        <v/>
      </c>
      <c r="F3381" t="str">
        <f>IFERROR(UPPER(TRIM(ESITI_QUESTIONARI!AE3381)),"")</f>
        <v/>
      </c>
      <c r="G3381" t="str">
        <f>IFERROR(UPPER(TRIM(ESITI_QUESTIONARI!AI3381)),"")</f>
        <v/>
      </c>
      <c r="H3381" s="8" t="str">
        <f>IF(C3381="","",IF(ISERROR(AVERAGE(ESITI_QUESTIONARI!N3381:T3381,ESITI_QUESTIONARI!V3381:X3381,ESITI_QUESTIONARI!Z3381:AD3381,ESITI_QUESTIONARI!AF3381:AH3381,ESITI_QUESTIONARI!AJ3381:AL3381,ESITI_QUESTIONARI!AN3381,ESITI_QUESTIONARI!AQ3381)),"NON RISPONDE",AVERAGE(ESITI_QUESTIONARI!N3381:T3381,ESITI_QUESTIONARI!V3381:X3381,ESITI_QUESTIONARI!Z3381:AD3381,ESITI_QUESTIONARI!AF3381:AH3381,ESITI_QUESTIONARI!AJ3381:AL3381,ESITI_QUESTIONARI!AN3381,ESITI_QUESTIONARI!AQ3381)))</f>
        <v/>
      </c>
    </row>
    <row r="3382" spans="1:8">
      <c r="A3382" t="str">
        <f>IF(ESITI_QUESTIONARI!A3382="","",TRIM(ESITI_QUESTIONARI!A3382))</f>
        <v/>
      </c>
      <c r="B3382" t="str">
        <f t="shared" si="53"/>
        <v/>
      </c>
      <c r="C3382" t="str">
        <f>IF(ESITI_QUESTIONARI!C3382="","",TRIM(ESITI_QUESTIONARI!C3382))</f>
        <v/>
      </c>
      <c r="D3382" t="str">
        <f>IFERROR(UPPER(TRIM(ESITI_QUESTIONARI!U3382)),"")</f>
        <v/>
      </c>
      <c r="E3382" t="str">
        <f>IFERROR(UPPER(TRIM(ESITI_QUESTIONARI!Y3382)),"")</f>
        <v/>
      </c>
      <c r="F3382" t="str">
        <f>IFERROR(UPPER(TRIM(ESITI_QUESTIONARI!AE3382)),"")</f>
        <v/>
      </c>
      <c r="G3382" t="str">
        <f>IFERROR(UPPER(TRIM(ESITI_QUESTIONARI!AI3382)),"")</f>
        <v/>
      </c>
      <c r="H3382" s="8" t="str">
        <f>IF(C3382="","",IF(ISERROR(AVERAGE(ESITI_QUESTIONARI!N3382:T3382,ESITI_QUESTIONARI!V3382:X3382,ESITI_QUESTIONARI!Z3382:AD3382,ESITI_QUESTIONARI!AF3382:AH3382,ESITI_QUESTIONARI!AJ3382:AL3382,ESITI_QUESTIONARI!AN3382,ESITI_QUESTIONARI!AQ3382)),"NON RISPONDE",AVERAGE(ESITI_QUESTIONARI!N3382:T3382,ESITI_QUESTIONARI!V3382:X3382,ESITI_QUESTIONARI!Z3382:AD3382,ESITI_QUESTIONARI!AF3382:AH3382,ESITI_QUESTIONARI!AJ3382:AL3382,ESITI_QUESTIONARI!AN3382,ESITI_QUESTIONARI!AQ3382)))</f>
        <v/>
      </c>
    </row>
    <row r="3383" spans="1:8">
      <c r="A3383" t="str">
        <f>IF(ESITI_QUESTIONARI!A3383="","",TRIM(ESITI_QUESTIONARI!A3383))</f>
        <v/>
      </c>
      <c r="B3383" t="str">
        <f t="shared" si="53"/>
        <v/>
      </c>
      <c r="C3383" t="str">
        <f>IF(ESITI_QUESTIONARI!C3383="","",TRIM(ESITI_QUESTIONARI!C3383))</f>
        <v/>
      </c>
      <c r="D3383" t="str">
        <f>IFERROR(UPPER(TRIM(ESITI_QUESTIONARI!U3383)),"")</f>
        <v/>
      </c>
      <c r="E3383" t="str">
        <f>IFERROR(UPPER(TRIM(ESITI_QUESTIONARI!Y3383)),"")</f>
        <v/>
      </c>
      <c r="F3383" t="str">
        <f>IFERROR(UPPER(TRIM(ESITI_QUESTIONARI!AE3383)),"")</f>
        <v/>
      </c>
      <c r="G3383" t="str">
        <f>IFERROR(UPPER(TRIM(ESITI_QUESTIONARI!AI3383)),"")</f>
        <v/>
      </c>
      <c r="H3383" s="8" t="str">
        <f>IF(C3383="","",IF(ISERROR(AVERAGE(ESITI_QUESTIONARI!N3383:T3383,ESITI_QUESTIONARI!V3383:X3383,ESITI_QUESTIONARI!Z3383:AD3383,ESITI_QUESTIONARI!AF3383:AH3383,ESITI_QUESTIONARI!AJ3383:AL3383,ESITI_QUESTIONARI!AN3383,ESITI_QUESTIONARI!AQ3383)),"NON RISPONDE",AVERAGE(ESITI_QUESTIONARI!N3383:T3383,ESITI_QUESTIONARI!V3383:X3383,ESITI_QUESTIONARI!Z3383:AD3383,ESITI_QUESTIONARI!AF3383:AH3383,ESITI_QUESTIONARI!AJ3383:AL3383,ESITI_QUESTIONARI!AN3383,ESITI_QUESTIONARI!AQ3383)))</f>
        <v/>
      </c>
    </row>
    <row r="3384" spans="1:8">
      <c r="A3384" t="str">
        <f>IF(ESITI_QUESTIONARI!A3384="","",TRIM(ESITI_QUESTIONARI!A3384))</f>
        <v/>
      </c>
      <c r="B3384" t="str">
        <f t="shared" si="53"/>
        <v/>
      </c>
      <c r="C3384" t="str">
        <f>IF(ESITI_QUESTIONARI!C3384="","",TRIM(ESITI_QUESTIONARI!C3384))</f>
        <v/>
      </c>
      <c r="D3384" t="str">
        <f>IFERROR(UPPER(TRIM(ESITI_QUESTIONARI!U3384)),"")</f>
        <v/>
      </c>
      <c r="E3384" t="str">
        <f>IFERROR(UPPER(TRIM(ESITI_QUESTIONARI!Y3384)),"")</f>
        <v/>
      </c>
      <c r="F3384" t="str">
        <f>IFERROR(UPPER(TRIM(ESITI_QUESTIONARI!AE3384)),"")</f>
        <v/>
      </c>
      <c r="G3384" t="str">
        <f>IFERROR(UPPER(TRIM(ESITI_QUESTIONARI!AI3384)),"")</f>
        <v/>
      </c>
      <c r="H3384" s="8" t="str">
        <f>IF(C3384="","",IF(ISERROR(AVERAGE(ESITI_QUESTIONARI!N3384:T3384,ESITI_QUESTIONARI!V3384:X3384,ESITI_QUESTIONARI!Z3384:AD3384,ESITI_QUESTIONARI!AF3384:AH3384,ESITI_QUESTIONARI!AJ3384:AL3384,ESITI_QUESTIONARI!AN3384,ESITI_QUESTIONARI!AQ3384)),"NON RISPONDE",AVERAGE(ESITI_QUESTIONARI!N3384:T3384,ESITI_QUESTIONARI!V3384:X3384,ESITI_QUESTIONARI!Z3384:AD3384,ESITI_QUESTIONARI!AF3384:AH3384,ESITI_QUESTIONARI!AJ3384:AL3384,ESITI_QUESTIONARI!AN3384,ESITI_QUESTIONARI!AQ3384)))</f>
        <v/>
      </c>
    </row>
    <row r="3385" spans="1:8">
      <c r="A3385" t="str">
        <f>IF(ESITI_QUESTIONARI!A3385="","",TRIM(ESITI_QUESTIONARI!A3385))</f>
        <v/>
      </c>
      <c r="B3385" t="str">
        <f t="shared" si="53"/>
        <v/>
      </c>
      <c r="C3385" t="str">
        <f>IF(ESITI_QUESTIONARI!C3385="","",TRIM(ESITI_QUESTIONARI!C3385))</f>
        <v/>
      </c>
      <c r="D3385" t="str">
        <f>IFERROR(UPPER(TRIM(ESITI_QUESTIONARI!U3385)),"")</f>
        <v/>
      </c>
      <c r="E3385" t="str">
        <f>IFERROR(UPPER(TRIM(ESITI_QUESTIONARI!Y3385)),"")</f>
        <v/>
      </c>
      <c r="F3385" t="str">
        <f>IFERROR(UPPER(TRIM(ESITI_QUESTIONARI!AE3385)),"")</f>
        <v/>
      </c>
      <c r="G3385" t="str">
        <f>IFERROR(UPPER(TRIM(ESITI_QUESTIONARI!AI3385)),"")</f>
        <v/>
      </c>
      <c r="H3385" s="8" t="str">
        <f>IF(C3385="","",IF(ISERROR(AVERAGE(ESITI_QUESTIONARI!N3385:T3385,ESITI_QUESTIONARI!V3385:X3385,ESITI_QUESTIONARI!Z3385:AD3385,ESITI_QUESTIONARI!AF3385:AH3385,ESITI_QUESTIONARI!AJ3385:AL3385,ESITI_QUESTIONARI!AN3385,ESITI_QUESTIONARI!AQ3385)),"NON RISPONDE",AVERAGE(ESITI_QUESTIONARI!N3385:T3385,ESITI_QUESTIONARI!V3385:X3385,ESITI_QUESTIONARI!Z3385:AD3385,ESITI_QUESTIONARI!AF3385:AH3385,ESITI_QUESTIONARI!AJ3385:AL3385,ESITI_QUESTIONARI!AN3385,ESITI_QUESTIONARI!AQ3385)))</f>
        <v/>
      </c>
    </row>
    <row r="3386" spans="1:8">
      <c r="A3386" t="str">
        <f>IF(ESITI_QUESTIONARI!A3386="","",TRIM(ESITI_QUESTIONARI!A3386))</f>
        <v/>
      </c>
      <c r="B3386" t="str">
        <f t="shared" si="53"/>
        <v/>
      </c>
      <c r="C3386" t="str">
        <f>IF(ESITI_QUESTIONARI!C3386="","",TRIM(ESITI_QUESTIONARI!C3386))</f>
        <v/>
      </c>
      <c r="D3386" t="str">
        <f>IFERROR(UPPER(TRIM(ESITI_QUESTIONARI!U3386)),"")</f>
        <v/>
      </c>
      <c r="E3386" t="str">
        <f>IFERROR(UPPER(TRIM(ESITI_QUESTIONARI!Y3386)),"")</f>
        <v/>
      </c>
      <c r="F3386" t="str">
        <f>IFERROR(UPPER(TRIM(ESITI_QUESTIONARI!AE3386)),"")</f>
        <v/>
      </c>
      <c r="G3386" t="str">
        <f>IFERROR(UPPER(TRIM(ESITI_QUESTIONARI!AI3386)),"")</f>
        <v/>
      </c>
      <c r="H3386" s="8" t="str">
        <f>IF(C3386="","",IF(ISERROR(AVERAGE(ESITI_QUESTIONARI!N3386:T3386,ESITI_QUESTIONARI!V3386:X3386,ESITI_QUESTIONARI!Z3386:AD3386,ESITI_QUESTIONARI!AF3386:AH3386,ESITI_QUESTIONARI!AJ3386:AL3386,ESITI_QUESTIONARI!AN3386,ESITI_QUESTIONARI!AQ3386)),"NON RISPONDE",AVERAGE(ESITI_QUESTIONARI!N3386:T3386,ESITI_QUESTIONARI!V3386:X3386,ESITI_QUESTIONARI!Z3386:AD3386,ESITI_QUESTIONARI!AF3386:AH3386,ESITI_QUESTIONARI!AJ3386:AL3386,ESITI_QUESTIONARI!AN3386,ESITI_QUESTIONARI!AQ3386)))</f>
        <v/>
      </c>
    </row>
    <row r="3387" spans="1:8">
      <c r="A3387" t="str">
        <f>IF(ESITI_QUESTIONARI!A3387="","",TRIM(ESITI_QUESTIONARI!A3387))</f>
        <v/>
      </c>
      <c r="B3387" t="str">
        <f t="shared" si="53"/>
        <v/>
      </c>
      <c r="C3387" t="str">
        <f>IF(ESITI_QUESTIONARI!C3387="","",TRIM(ESITI_QUESTIONARI!C3387))</f>
        <v/>
      </c>
      <c r="D3387" t="str">
        <f>IFERROR(UPPER(TRIM(ESITI_QUESTIONARI!U3387)),"")</f>
        <v/>
      </c>
      <c r="E3387" t="str">
        <f>IFERROR(UPPER(TRIM(ESITI_QUESTIONARI!Y3387)),"")</f>
        <v/>
      </c>
      <c r="F3387" t="str">
        <f>IFERROR(UPPER(TRIM(ESITI_QUESTIONARI!AE3387)),"")</f>
        <v/>
      </c>
      <c r="G3387" t="str">
        <f>IFERROR(UPPER(TRIM(ESITI_QUESTIONARI!AI3387)),"")</f>
        <v/>
      </c>
      <c r="H3387" s="8" t="str">
        <f>IF(C3387="","",IF(ISERROR(AVERAGE(ESITI_QUESTIONARI!N3387:T3387,ESITI_QUESTIONARI!V3387:X3387,ESITI_QUESTIONARI!Z3387:AD3387,ESITI_QUESTIONARI!AF3387:AH3387,ESITI_QUESTIONARI!AJ3387:AL3387,ESITI_QUESTIONARI!AN3387,ESITI_QUESTIONARI!AQ3387)),"NON RISPONDE",AVERAGE(ESITI_QUESTIONARI!N3387:T3387,ESITI_QUESTIONARI!V3387:X3387,ESITI_QUESTIONARI!Z3387:AD3387,ESITI_QUESTIONARI!AF3387:AH3387,ESITI_QUESTIONARI!AJ3387:AL3387,ESITI_QUESTIONARI!AN3387,ESITI_QUESTIONARI!AQ3387)))</f>
        <v/>
      </c>
    </row>
    <row r="3388" spans="1:8">
      <c r="A3388" t="str">
        <f>IF(ESITI_QUESTIONARI!A3388="","",TRIM(ESITI_QUESTIONARI!A3388))</f>
        <v/>
      </c>
      <c r="B3388" t="str">
        <f t="shared" si="53"/>
        <v/>
      </c>
      <c r="C3388" t="str">
        <f>IF(ESITI_QUESTIONARI!C3388="","",TRIM(ESITI_QUESTIONARI!C3388))</f>
        <v/>
      </c>
      <c r="D3388" t="str">
        <f>IFERROR(UPPER(TRIM(ESITI_QUESTIONARI!U3388)),"")</f>
        <v/>
      </c>
      <c r="E3388" t="str">
        <f>IFERROR(UPPER(TRIM(ESITI_QUESTIONARI!Y3388)),"")</f>
        <v/>
      </c>
      <c r="F3388" t="str">
        <f>IFERROR(UPPER(TRIM(ESITI_QUESTIONARI!AE3388)),"")</f>
        <v/>
      </c>
      <c r="G3388" t="str">
        <f>IFERROR(UPPER(TRIM(ESITI_QUESTIONARI!AI3388)),"")</f>
        <v/>
      </c>
      <c r="H3388" s="8" t="str">
        <f>IF(C3388="","",IF(ISERROR(AVERAGE(ESITI_QUESTIONARI!N3388:T3388,ESITI_QUESTIONARI!V3388:X3388,ESITI_QUESTIONARI!Z3388:AD3388,ESITI_QUESTIONARI!AF3388:AH3388,ESITI_QUESTIONARI!AJ3388:AL3388,ESITI_QUESTIONARI!AN3388,ESITI_QUESTIONARI!AQ3388)),"NON RISPONDE",AVERAGE(ESITI_QUESTIONARI!N3388:T3388,ESITI_QUESTIONARI!V3388:X3388,ESITI_QUESTIONARI!Z3388:AD3388,ESITI_QUESTIONARI!AF3388:AH3388,ESITI_QUESTIONARI!AJ3388:AL3388,ESITI_QUESTIONARI!AN3388,ESITI_QUESTIONARI!AQ3388)))</f>
        <v/>
      </c>
    </row>
    <row r="3389" spans="1:8">
      <c r="A3389" t="str">
        <f>IF(ESITI_QUESTIONARI!A3389="","",TRIM(ESITI_QUESTIONARI!A3389))</f>
        <v/>
      </c>
      <c r="B3389" t="str">
        <f t="shared" si="53"/>
        <v/>
      </c>
      <c r="C3389" t="str">
        <f>IF(ESITI_QUESTIONARI!C3389="","",TRIM(ESITI_QUESTIONARI!C3389))</f>
        <v/>
      </c>
      <c r="D3389" t="str">
        <f>IFERROR(UPPER(TRIM(ESITI_QUESTIONARI!U3389)),"")</f>
        <v/>
      </c>
      <c r="E3389" t="str">
        <f>IFERROR(UPPER(TRIM(ESITI_QUESTIONARI!Y3389)),"")</f>
        <v/>
      </c>
      <c r="F3389" t="str">
        <f>IFERROR(UPPER(TRIM(ESITI_QUESTIONARI!AE3389)),"")</f>
        <v/>
      </c>
      <c r="G3389" t="str">
        <f>IFERROR(UPPER(TRIM(ESITI_QUESTIONARI!AI3389)),"")</f>
        <v/>
      </c>
      <c r="H3389" s="8" t="str">
        <f>IF(C3389="","",IF(ISERROR(AVERAGE(ESITI_QUESTIONARI!N3389:T3389,ESITI_QUESTIONARI!V3389:X3389,ESITI_QUESTIONARI!Z3389:AD3389,ESITI_QUESTIONARI!AF3389:AH3389,ESITI_QUESTIONARI!AJ3389:AL3389,ESITI_QUESTIONARI!AN3389,ESITI_QUESTIONARI!AQ3389)),"NON RISPONDE",AVERAGE(ESITI_QUESTIONARI!N3389:T3389,ESITI_QUESTIONARI!V3389:X3389,ESITI_QUESTIONARI!Z3389:AD3389,ESITI_QUESTIONARI!AF3389:AH3389,ESITI_QUESTIONARI!AJ3389:AL3389,ESITI_QUESTIONARI!AN3389,ESITI_QUESTIONARI!AQ3389)))</f>
        <v/>
      </c>
    </row>
    <row r="3390" spans="1:8">
      <c r="A3390" t="str">
        <f>IF(ESITI_QUESTIONARI!A3390="","",TRIM(ESITI_QUESTIONARI!A3390))</f>
        <v/>
      </c>
      <c r="B3390" t="str">
        <f t="shared" si="53"/>
        <v/>
      </c>
      <c r="C3390" t="str">
        <f>IF(ESITI_QUESTIONARI!C3390="","",TRIM(ESITI_QUESTIONARI!C3390))</f>
        <v/>
      </c>
      <c r="D3390" t="str">
        <f>IFERROR(UPPER(TRIM(ESITI_QUESTIONARI!U3390)),"")</f>
        <v/>
      </c>
      <c r="E3390" t="str">
        <f>IFERROR(UPPER(TRIM(ESITI_QUESTIONARI!Y3390)),"")</f>
        <v/>
      </c>
      <c r="F3390" t="str">
        <f>IFERROR(UPPER(TRIM(ESITI_QUESTIONARI!AE3390)),"")</f>
        <v/>
      </c>
      <c r="G3390" t="str">
        <f>IFERROR(UPPER(TRIM(ESITI_QUESTIONARI!AI3390)),"")</f>
        <v/>
      </c>
      <c r="H3390" s="8" t="str">
        <f>IF(C3390="","",IF(ISERROR(AVERAGE(ESITI_QUESTIONARI!N3390:T3390,ESITI_QUESTIONARI!V3390:X3390,ESITI_QUESTIONARI!Z3390:AD3390,ESITI_QUESTIONARI!AF3390:AH3390,ESITI_QUESTIONARI!AJ3390:AL3390,ESITI_QUESTIONARI!AN3390,ESITI_QUESTIONARI!AQ3390)),"NON RISPONDE",AVERAGE(ESITI_QUESTIONARI!N3390:T3390,ESITI_QUESTIONARI!V3390:X3390,ESITI_QUESTIONARI!Z3390:AD3390,ESITI_QUESTIONARI!AF3390:AH3390,ESITI_QUESTIONARI!AJ3390:AL3390,ESITI_QUESTIONARI!AN3390,ESITI_QUESTIONARI!AQ3390)))</f>
        <v/>
      </c>
    </row>
    <row r="3391" spans="1:8">
      <c r="A3391" t="str">
        <f>IF(ESITI_QUESTIONARI!A3391="","",TRIM(ESITI_QUESTIONARI!A3391))</f>
        <v/>
      </c>
      <c r="B3391" t="str">
        <f t="shared" si="53"/>
        <v/>
      </c>
      <c r="C3391" t="str">
        <f>IF(ESITI_QUESTIONARI!C3391="","",TRIM(ESITI_QUESTIONARI!C3391))</f>
        <v/>
      </c>
      <c r="D3391" t="str">
        <f>IFERROR(UPPER(TRIM(ESITI_QUESTIONARI!U3391)),"")</f>
        <v/>
      </c>
      <c r="E3391" t="str">
        <f>IFERROR(UPPER(TRIM(ESITI_QUESTIONARI!Y3391)),"")</f>
        <v/>
      </c>
      <c r="F3391" t="str">
        <f>IFERROR(UPPER(TRIM(ESITI_QUESTIONARI!AE3391)),"")</f>
        <v/>
      </c>
      <c r="G3391" t="str">
        <f>IFERROR(UPPER(TRIM(ESITI_QUESTIONARI!AI3391)),"")</f>
        <v/>
      </c>
      <c r="H3391" s="8" t="str">
        <f>IF(C3391="","",IF(ISERROR(AVERAGE(ESITI_QUESTIONARI!N3391:T3391,ESITI_QUESTIONARI!V3391:X3391,ESITI_QUESTIONARI!Z3391:AD3391,ESITI_QUESTIONARI!AF3391:AH3391,ESITI_QUESTIONARI!AJ3391:AL3391,ESITI_QUESTIONARI!AN3391,ESITI_QUESTIONARI!AQ3391)),"NON RISPONDE",AVERAGE(ESITI_QUESTIONARI!N3391:T3391,ESITI_QUESTIONARI!V3391:X3391,ESITI_QUESTIONARI!Z3391:AD3391,ESITI_QUESTIONARI!AF3391:AH3391,ESITI_QUESTIONARI!AJ3391:AL3391,ESITI_QUESTIONARI!AN3391,ESITI_QUESTIONARI!AQ3391)))</f>
        <v/>
      </c>
    </row>
    <row r="3392" spans="1:8">
      <c r="A3392" t="str">
        <f>IF(ESITI_QUESTIONARI!A3392="","",TRIM(ESITI_QUESTIONARI!A3392))</f>
        <v/>
      </c>
      <c r="B3392" t="str">
        <f t="shared" si="53"/>
        <v/>
      </c>
      <c r="C3392" t="str">
        <f>IF(ESITI_QUESTIONARI!C3392="","",TRIM(ESITI_QUESTIONARI!C3392))</f>
        <v/>
      </c>
      <c r="D3392" t="str">
        <f>IFERROR(UPPER(TRIM(ESITI_QUESTIONARI!U3392)),"")</f>
        <v/>
      </c>
      <c r="E3392" t="str">
        <f>IFERROR(UPPER(TRIM(ESITI_QUESTIONARI!Y3392)),"")</f>
        <v/>
      </c>
      <c r="F3392" t="str">
        <f>IFERROR(UPPER(TRIM(ESITI_QUESTIONARI!AE3392)),"")</f>
        <v/>
      </c>
      <c r="G3392" t="str">
        <f>IFERROR(UPPER(TRIM(ESITI_QUESTIONARI!AI3392)),"")</f>
        <v/>
      </c>
      <c r="H3392" s="8" t="str">
        <f>IF(C3392="","",IF(ISERROR(AVERAGE(ESITI_QUESTIONARI!N3392:T3392,ESITI_QUESTIONARI!V3392:X3392,ESITI_QUESTIONARI!Z3392:AD3392,ESITI_QUESTIONARI!AF3392:AH3392,ESITI_QUESTIONARI!AJ3392:AL3392,ESITI_QUESTIONARI!AN3392,ESITI_QUESTIONARI!AQ3392)),"NON RISPONDE",AVERAGE(ESITI_QUESTIONARI!N3392:T3392,ESITI_QUESTIONARI!V3392:X3392,ESITI_QUESTIONARI!Z3392:AD3392,ESITI_QUESTIONARI!AF3392:AH3392,ESITI_QUESTIONARI!AJ3392:AL3392,ESITI_QUESTIONARI!AN3392,ESITI_QUESTIONARI!AQ3392)))</f>
        <v/>
      </c>
    </row>
    <row r="3393" spans="1:8">
      <c r="A3393" t="str">
        <f>IF(ESITI_QUESTIONARI!A3393="","",TRIM(ESITI_QUESTIONARI!A3393))</f>
        <v/>
      </c>
      <c r="B3393" t="str">
        <f t="shared" si="53"/>
        <v/>
      </c>
      <c r="C3393" t="str">
        <f>IF(ESITI_QUESTIONARI!C3393="","",TRIM(ESITI_QUESTIONARI!C3393))</f>
        <v/>
      </c>
      <c r="D3393" t="str">
        <f>IFERROR(UPPER(TRIM(ESITI_QUESTIONARI!U3393)),"")</f>
        <v/>
      </c>
      <c r="E3393" t="str">
        <f>IFERROR(UPPER(TRIM(ESITI_QUESTIONARI!Y3393)),"")</f>
        <v/>
      </c>
      <c r="F3393" t="str">
        <f>IFERROR(UPPER(TRIM(ESITI_QUESTIONARI!AE3393)),"")</f>
        <v/>
      </c>
      <c r="G3393" t="str">
        <f>IFERROR(UPPER(TRIM(ESITI_QUESTIONARI!AI3393)),"")</f>
        <v/>
      </c>
      <c r="H3393" s="8" t="str">
        <f>IF(C3393="","",IF(ISERROR(AVERAGE(ESITI_QUESTIONARI!N3393:T3393,ESITI_QUESTIONARI!V3393:X3393,ESITI_QUESTIONARI!Z3393:AD3393,ESITI_QUESTIONARI!AF3393:AH3393,ESITI_QUESTIONARI!AJ3393:AL3393,ESITI_QUESTIONARI!AN3393,ESITI_QUESTIONARI!AQ3393)),"NON RISPONDE",AVERAGE(ESITI_QUESTIONARI!N3393:T3393,ESITI_QUESTIONARI!V3393:X3393,ESITI_QUESTIONARI!Z3393:AD3393,ESITI_QUESTIONARI!AF3393:AH3393,ESITI_QUESTIONARI!AJ3393:AL3393,ESITI_QUESTIONARI!AN3393,ESITI_QUESTIONARI!AQ3393)))</f>
        <v/>
      </c>
    </row>
    <row r="3394" spans="1:8">
      <c r="A3394" t="str">
        <f>IF(ESITI_QUESTIONARI!A3394="","",TRIM(ESITI_QUESTIONARI!A3394))</f>
        <v/>
      </c>
      <c r="B3394" t="str">
        <f t="shared" si="53"/>
        <v/>
      </c>
      <c r="C3394" t="str">
        <f>IF(ESITI_QUESTIONARI!C3394="","",TRIM(ESITI_QUESTIONARI!C3394))</f>
        <v/>
      </c>
      <c r="D3394" t="str">
        <f>IFERROR(UPPER(TRIM(ESITI_QUESTIONARI!U3394)),"")</f>
        <v/>
      </c>
      <c r="E3394" t="str">
        <f>IFERROR(UPPER(TRIM(ESITI_QUESTIONARI!Y3394)),"")</f>
        <v/>
      </c>
      <c r="F3394" t="str">
        <f>IFERROR(UPPER(TRIM(ESITI_QUESTIONARI!AE3394)),"")</f>
        <v/>
      </c>
      <c r="G3394" t="str">
        <f>IFERROR(UPPER(TRIM(ESITI_QUESTIONARI!AI3394)),"")</f>
        <v/>
      </c>
      <c r="H3394" s="8" t="str">
        <f>IF(C3394="","",IF(ISERROR(AVERAGE(ESITI_QUESTIONARI!N3394:T3394,ESITI_QUESTIONARI!V3394:X3394,ESITI_QUESTIONARI!Z3394:AD3394,ESITI_QUESTIONARI!AF3394:AH3394,ESITI_QUESTIONARI!AJ3394:AL3394,ESITI_QUESTIONARI!AN3394,ESITI_QUESTIONARI!AQ3394)),"NON RISPONDE",AVERAGE(ESITI_QUESTIONARI!N3394:T3394,ESITI_QUESTIONARI!V3394:X3394,ESITI_QUESTIONARI!Z3394:AD3394,ESITI_QUESTIONARI!AF3394:AH3394,ESITI_QUESTIONARI!AJ3394:AL3394,ESITI_QUESTIONARI!AN3394,ESITI_QUESTIONARI!AQ3394)))</f>
        <v/>
      </c>
    </row>
    <row r="3395" spans="1:8">
      <c r="A3395" t="str">
        <f>IF(ESITI_QUESTIONARI!A3395="","",TRIM(ESITI_QUESTIONARI!A3395))</f>
        <v/>
      </c>
      <c r="B3395" t="str">
        <f t="shared" ref="B3395:B3458" si="54">IF(C3395="","",C3395)</f>
        <v/>
      </c>
      <c r="C3395" t="str">
        <f>IF(ESITI_QUESTIONARI!C3395="","",TRIM(ESITI_QUESTIONARI!C3395))</f>
        <v/>
      </c>
      <c r="D3395" t="str">
        <f>IFERROR(UPPER(TRIM(ESITI_QUESTIONARI!U3395)),"")</f>
        <v/>
      </c>
      <c r="E3395" t="str">
        <f>IFERROR(UPPER(TRIM(ESITI_QUESTIONARI!Y3395)),"")</f>
        <v/>
      </c>
      <c r="F3395" t="str">
        <f>IFERROR(UPPER(TRIM(ESITI_QUESTIONARI!AE3395)),"")</f>
        <v/>
      </c>
      <c r="G3395" t="str">
        <f>IFERROR(UPPER(TRIM(ESITI_QUESTIONARI!AI3395)),"")</f>
        <v/>
      </c>
      <c r="H3395" s="8" t="str">
        <f>IF(C3395="","",IF(ISERROR(AVERAGE(ESITI_QUESTIONARI!N3395:T3395,ESITI_QUESTIONARI!V3395:X3395,ESITI_QUESTIONARI!Z3395:AD3395,ESITI_QUESTIONARI!AF3395:AH3395,ESITI_QUESTIONARI!AJ3395:AL3395,ESITI_QUESTIONARI!AN3395,ESITI_QUESTIONARI!AQ3395)),"NON RISPONDE",AVERAGE(ESITI_QUESTIONARI!N3395:T3395,ESITI_QUESTIONARI!V3395:X3395,ESITI_QUESTIONARI!Z3395:AD3395,ESITI_QUESTIONARI!AF3395:AH3395,ESITI_QUESTIONARI!AJ3395:AL3395,ESITI_QUESTIONARI!AN3395,ESITI_QUESTIONARI!AQ3395)))</f>
        <v/>
      </c>
    </row>
    <row r="3396" spans="1:8">
      <c r="A3396" t="str">
        <f>IF(ESITI_QUESTIONARI!A3396="","",TRIM(ESITI_QUESTIONARI!A3396))</f>
        <v/>
      </c>
      <c r="B3396" t="str">
        <f t="shared" si="54"/>
        <v/>
      </c>
      <c r="C3396" t="str">
        <f>IF(ESITI_QUESTIONARI!C3396="","",TRIM(ESITI_QUESTIONARI!C3396))</f>
        <v/>
      </c>
      <c r="D3396" t="str">
        <f>IFERROR(UPPER(TRIM(ESITI_QUESTIONARI!U3396)),"")</f>
        <v/>
      </c>
      <c r="E3396" t="str">
        <f>IFERROR(UPPER(TRIM(ESITI_QUESTIONARI!Y3396)),"")</f>
        <v/>
      </c>
      <c r="F3396" t="str">
        <f>IFERROR(UPPER(TRIM(ESITI_QUESTIONARI!AE3396)),"")</f>
        <v/>
      </c>
      <c r="G3396" t="str">
        <f>IFERROR(UPPER(TRIM(ESITI_QUESTIONARI!AI3396)),"")</f>
        <v/>
      </c>
      <c r="H3396" s="8" t="str">
        <f>IF(C3396="","",IF(ISERROR(AVERAGE(ESITI_QUESTIONARI!N3396:T3396,ESITI_QUESTIONARI!V3396:X3396,ESITI_QUESTIONARI!Z3396:AD3396,ESITI_QUESTIONARI!AF3396:AH3396,ESITI_QUESTIONARI!AJ3396:AL3396,ESITI_QUESTIONARI!AN3396,ESITI_QUESTIONARI!AQ3396)),"NON RISPONDE",AVERAGE(ESITI_QUESTIONARI!N3396:T3396,ESITI_QUESTIONARI!V3396:X3396,ESITI_QUESTIONARI!Z3396:AD3396,ESITI_QUESTIONARI!AF3396:AH3396,ESITI_QUESTIONARI!AJ3396:AL3396,ESITI_QUESTIONARI!AN3396,ESITI_QUESTIONARI!AQ3396)))</f>
        <v/>
      </c>
    </row>
    <row r="3397" spans="1:8">
      <c r="A3397" t="str">
        <f>IF(ESITI_QUESTIONARI!A3397="","",TRIM(ESITI_QUESTIONARI!A3397))</f>
        <v/>
      </c>
      <c r="B3397" t="str">
        <f t="shared" si="54"/>
        <v/>
      </c>
      <c r="C3397" t="str">
        <f>IF(ESITI_QUESTIONARI!C3397="","",TRIM(ESITI_QUESTIONARI!C3397))</f>
        <v/>
      </c>
      <c r="D3397" t="str">
        <f>IFERROR(UPPER(TRIM(ESITI_QUESTIONARI!U3397)),"")</f>
        <v/>
      </c>
      <c r="E3397" t="str">
        <f>IFERROR(UPPER(TRIM(ESITI_QUESTIONARI!Y3397)),"")</f>
        <v/>
      </c>
      <c r="F3397" t="str">
        <f>IFERROR(UPPER(TRIM(ESITI_QUESTIONARI!AE3397)),"")</f>
        <v/>
      </c>
      <c r="G3397" t="str">
        <f>IFERROR(UPPER(TRIM(ESITI_QUESTIONARI!AI3397)),"")</f>
        <v/>
      </c>
      <c r="H3397" s="8" t="str">
        <f>IF(C3397="","",IF(ISERROR(AVERAGE(ESITI_QUESTIONARI!N3397:T3397,ESITI_QUESTIONARI!V3397:X3397,ESITI_QUESTIONARI!Z3397:AD3397,ESITI_QUESTIONARI!AF3397:AH3397,ESITI_QUESTIONARI!AJ3397:AL3397,ESITI_QUESTIONARI!AN3397,ESITI_QUESTIONARI!AQ3397)),"NON RISPONDE",AVERAGE(ESITI_QUESTIONARI!N3397:T3397,ESITI_QUESTIONARI!V3397:X3397,ESITI_QUESTIONARI!Z3397:AD3397,ESITI_QUESTIONARI!AF3397:AH3397,ESITI_QUESTIONARI!AJ3397:AL3397,ESITI_QUESTIONARI!AN3397,ESITI_QUESTIONARI!AQ3397)))</f>
        <v/>
      </c>
    </row>
    <row r="3398" spans="1:8">
      <c r="A3398" t="str">
        <f>IF(ESITI_QUESTIONARI!A3398="","",TRIM(ESITI_QUESTIONARI!A3398))</f>
        <v/>
      </c>
      <c r="B3398" t="str">
        <f t="shared" si="54"/>
        <v/>
      </c>
      <c r="C3398" t="str">
        <f>IF(ESITI_QUESTIONARI!C3398="","",TRIM(ESITI_QUESTIONARI!C3398))</f>
        <v/>
      </c>
      <c r="D3398" t="str">
        <f>IFERROR(UPPER(TRIM(ESITI_QUESTIONARI!U3398)),"")</f>
        <v/>
      </c>
      <c r="E3398" t="str">
        <f>IFERROR(UPPER(TRIM(ESITI_QUESTIONARI!Y3398)),"")</f>
        <v/>
      </c>
      <c r="F3398" t="str">
        <f>IFERROR(UPPER(TRIM(ESITI_QUESTIONARI!AE3398)),"")</f>
        <v/>
      </c>
      <c r="G3398" t="str">
        <f>IFERROR(UPPER(TRIM(ESITI_QUESTIONARI!AI3398)),"")</f>
        <v/>
      </c>
      <c r="H3398" s="8" t="str">
        <f>IF(C3398="","",IF(ISERROR(AVERAGE(ESITI_QUESTIONARI!N3398:T3398,ESITI_QUESTIONARI!V3398:X3398,ESITI_QUESTIONARI!Z3398:AD3398,ESITI_QUESTIONARI!AF3398:AH3398,ESITI_QUESTIONARI!AJ3398:AL3398,ESITI_QUESTIONARI!AN3398,ESITI_QUESTIONARI!AQ3398)),"NON RISPONDE",AVERAGE(ESITI_QUESTIONARI!N3398:T3398,ESITI_QUESTIONARI!V3398:X3398,ESITI_QUESTIONARI!Z3398:AD3398,ESITI_QUESTIONARI!AF3398:AH3398,ESITI_QUESTIONARI!AJ3398:AL3398,ESITI_QUESTIONARI!AN3398,ESITI_QUESTIONARI!AQ3398)))</f>
        <v/>
      </c>
    </row>
    <row r="3399" spans="1:8">
      <c r="A3399" t="str">
        <f>IF(ESITI_QUESTIONARI!A3399="","",TRIM(ESITI_QUESTIONARI!A3399))</f>
        <v/>
      </c>
      <c r="B3399" t="str">
        <f t="shared" si="54"/>
        <v/>
      </c>
      <c r="C3399" t="str">
        <f>IF(ESITI_QUESTIONARI!C3399="","",TRIM(ESITI_QUESTIONARI!C3399))</f>
        <v/>
      </c>
      <c r="D3399" t="str">
        <f>IFERROR(UPPER(TRIM(ESITI_QUESTIONARI!U3399)),"")</f>
        <v/>
      </c>
      <c r="E3399" t="str">
        <f>IFERROR(UPPER(TRIM(ESITI_QUESTIONARI!Y3399)),"")</f>
        <v/>
      </c>
      <c r="F3399" t="str">
        <f>IFERROR(UPPER(TRIM(ESITI_QUESTIONARI!AE3399)),"")</f>
        <v/>
      </c>
      <c r="G3399" t="str">
        <f>IFERROR(UPPER(TRIM(ESITI_QUESTIONARI!AI3399)),"")</f>
        <v/>
      </c>
      <c r="H3399" s="8" t="str">
        <f>IF(C3399="","",IF(ISERROR(AVERAGE(ESITI_QUESTIONARI!N3399:T3399,ESITI_QUESTIONARI!V3399:X3399,ESITI_QUESTIONARI!Z3399:AD3399,ESITI_QUESTIONARI!AF3399:AH3399,ESITI_QUESTIONARI!AJ3399:AL3399,ESITI_QUESTIONARI!AN3399,ESITI_QUESTIONARI!AQ3399)),"NON RISPONDE",AVERAGE(ESITI_QUESTIONARI!N3399:T3399,ESITI_QUESTIONARI!V3399:X3399,ESITI_QUESTIONARI!Z3399:AD3399,ESITI_QUESTIONARI!AF3399:AH3399,ESITI_QUESTIONARI!AJ3399:AL3399,ESITI_QUESTIONARI!AN3399,ESITI_QUESTIONARI!AQ3399)))</f>
        <v/>
      </c>
    </row>
    <row r="3400" spans="1:8">
      <c r="A3400" t="str">
        <f>IF(ESITI_QUESTIONARI!A3400="","",TRIM(ESITI_QUESTIONARI!A3400))</f>
        <v/>
      </c>
      <c r="B3400" t="str">
        <f t="shared" si="54"/>
        <v/>
      </c>
      <c r="C3400" t="str">
        <f>IF(ESITI_QUESTIONARI!C3400="","",TRIM(ESITI_QUESTIONARI!C3400))</f>
        <v/>
      </c>
      <c r="D3400" t="str">
        <f>IFERROR(UPPER(TRIM(ESITI_QUESTIONARI!U3400)),"")</f>
        <v/>
      </c>
      <c r="E3400" t="str">
        <f>IFERROR(UPPER(TRIM(ESITI_QUESTIONARI!Y3400)),"")</f>
        <v/>
      </c>
      <c r="F3400" t="str">
        <f>IFERROR(UPPER(TRIM(ESITI_QUESTIONARI!AE3400)),"")</f>
        <v/>
      </c>
      <c r="G3400" t="str">
        <f>IFERROR(UPPER(TRIM(ESITI_QUESTIONARI!AI3400)),"")</f>
        <v/>
      </c>
      <c r="H3400" s="8" t="str">
        <f>IF(C3400="","",IF(ISERROR(AVERAGE(ESITI_QUESTIONARI!N3400:T3400,ESITI_QUESTIONARI!V3400:X3400,ESITI_QUESTIONARI!Z3400:AD3400,ESITI_QUESTIONARI!AF3400:AH3400,ESITI_QUESTIONARI!AJ3400:AL3400,ESITI_QUESTIONARI!AN3400,ESITI_QUESTIONARI!AQ3400)),"NON RISPONDE",AVERAGE(ESITI_QUESTIONARI!N3400:T3400,ESITI_QUESTIONARI!V3400:X3400,ESITI_QUESTIONARI!Z3400:AD3400,ESITI_QUESTIONARI!AF3400:AH3400,ESITI_QUESTIONARI!AJ3400:AL3400,ESITI_QUESTIONARI!AN3400,ESITI_QUESTIONARI!AQ3400)))</f>
        <v/>
      </c>
    </row>
    <row r="3401" spans="1:8">
      <c r="A3401" t="str">
        <f>IF(ESITI_QUESTIONARI!A3401="","",TRIM(ESITI_QUESTIONARI!A3401))</f>
        <v/>
      </c>
      <c r="B3401" t="str">
        <f t="shared" si="54"/>
        <v/>
      </c>
      <c r="C3401" t="str">
        <f>IF(ESITI_QUESTIONARI!C3401="","",TRIM(ESITI_QUESTIONARI!C3401))</f>
        <v/>
      </c>
      <c r="D3401" t="str">
        <f>IFERROR(UPPER(TRIM(ESITI_QUESTIONARI!U3401)),"")</f>
        <v/>
      </c>
      <c r="E3401" t="str">
        <f>IFERROR(UPPER(TRIM(ESITI_QUESTIONARI!Y3401)),"")</f>
        <v/>
      </c>
      <c r="F3401" t="str">
        <f>IFERROR(UPPER(TRIM(ESITI_QUESTIONARI!AE3401)),"")</f>
        <v/>
      </c>
      <c r="G3401" t="str">
        <f>IFERROR(UPPER(TRIM(ESITI_QUESTIONARI!AI3401)),"")</f>
        <v/>
      </c>
      <c r="H3401" s="8" t="str">
        <f>IF(C3401="","",IF(ISERROR(AVERAGE(ESITI_QUESTIONARI!N3401:T3401,ESITI_QUESTIONARI!V3401:X3401,ESITI_QUESTIONARI!Z3401:AD3401,ESITI_QUESTIONARI!AF3401:AH3401,ESITI_QUESTIONARI!AJ3401:AL3401,ESITI_QUESTIONARI!AN3401,ESITI_QUESTIONARI!AQ3401)),"NON RISPONDE",AVERAGE(ESITI_QUESTIONARI!N3401:T3401,ESITI_QUESTIONARI!V3401:X3401,ESITI_QUESTIONARI!Z3401:AD3401,ESITI_QUESTIONARI!AF3401:AH3401,ESITI_QUESTIONARI!AJ3401:AL3401,ESITI_QUESTIONARI!AN3401,ESITI_QUESTIONARI!AQ3401)))</f>
        <v/>
      </c>
    </row>
    <row r="3402" spans="1:8">
      <c r="A3402" t="str">
        <f>IF(ESITI_QUESTIONARI!A3402="","",TRIM(ESITI_QUESTIONARI!A3402))</f>
        <v/>
      </c>
      <c r="B3402" t="str">
        <f t="shared" si="54"/>
        <v/>
      </c>
      <c r="C3402" t="str">
        <f>IF(ESITI_QUESTIONARI!C3402="","",TRIM(ESITI_QUESTIONARI!C3402))</f>
        <v/>
      </c>
      <c r="D3402" t="str">
        <f>IFERROR(UPPER(TRIM(ESITI_QUESTIONARI!U3402)),"")</f>
        <v/>
      </c>
      <c r="E3402" t="str">
        <f>IFERROR(UPPER(TRIM(ESITI_QUESTIONARI!Y3402)),"")</f>
        <v/>
      </c>
      <c r="F3402" t="str">
        <f>IFERROR(UPPER(TRIM(ESITI_QUESTIONARI!AE3402)),"")</f>
        <v/>
      </c>
      <c r="G3402" t="str">
        <f>IFERROR(UPPER(TRIM(ESITI_QUESTIONARI!AI3402)),"")</f>
        <v/>
      </c>
      <c r="H3402" s="8" t="str">
        <f>IF(C3402="","",IF(ISERROR(AVERAGE(ESITI_QUESTIONARI!N3402:T3402,ESITI_QUESTIONARI!V3402:X3402,ESITI_QUESTIONARI!Z3402:AD3402,ESITI_QUESTIONARI!AF3402:AH3402,ESITI_QUESTIONARI!AJ3402:AL3402,ESITI_QUESTIONARI!AN3402,ESITI_QUESTIONARI!AQ3402)),"NON RISPONDE",AVERAGE(ESITI_QUESTIONARI!N3402:T3402,ESITI_QUESTIONARI!V3402:X3402,ESITI_QUESTIONARI!Z3402:AD3402,ESITI_QUESTIONARI!AF3402:AH3402,ESITI_QUESTIONARI!AJ3402:AL3402,ESITI_QUESTIONARI!AN3402,ESITI_QUESTIONARI!AQ3402)))</f>
        <v/>
      </c>
    </row>
    <row r="3403" spans="1:8">
      <c r="A3403" t="str">
        <f>IF(ESITI_QUESTIONARI!A3403="","",TRIM(ESITI_QUESTIONARI!A3403))</f>
        <v/>
      </c>
      <c r="B3403" t="str">
        <f t="shared" si="54"/>
        <v/>
      </c>
      <c r="C3403" t="str">
        <f>IF(ESITI_QUESTIONARI!C3403="","",TRIM(ESITI_QUESTIONARI!C3403))</f>
        <v/>
      </c>
      <c r="D3403" t="str">
        <f>IFERROR(UPPER(TRIM(ESITI_QUESTIONARI!U3403)),"")</f>
        <v/>
      </c>
      <c r="E3403" t="str">
        <f>IFERROR(UPPER(TRIM(ESITI_QUESTIONARI!Y3403)),"")</f>
        <v/>
      </c>
      <c r="F3403" t="str">
        <f>IFERROR(UPPER(TRIM(ESITI_QUESTIONARI!AE3403)),"")</f>
        <v/>
      </c>
      <c r="G3403" t="str">
        <f>IFERROR(UPPER(TRIM(ESITI_QUESTIONARI!AI3403)),"")</f>
        <v/>
      </c>
      <c r="H3403" s="8" t="str">
        <f>IF(C3403="","",IF(ISERROR(AVERAGE(ESITI_QUESTIONARI!N3403:T3403,ESITI_QUESTIONARI!V3403:X3403,ESITI_QUESTIONARI!Z3403:AD3403,ESITI_QUESTIONARI!AF3403:AH3403,ESITI_QUESTIONARI!AJ3403:AL3403,ESITI_QUESTIONARI!AN3403,ESITI_QUESTIONARI!AQ3403)),"NON RISPONDE",AVERAGE(ESITI_QUESTIONARI!N3403:T3403,ESITI_QUESTIONARI!V3403:X3403,ESITI_QUESTIONARI!Z3403:AD3403,ESITI_QUESTIONARI!AF3403:AH3403,ESITI_QUESTIONARI!AJ3403:AL3403,ESITI_QUESTIONARI!AN3403,ESITI_QUESTIONARI!AQ3403)))</f>
        <v/>
      </c>
    </row>
    <row r="3404" spans="1:8">
      <c r="A3404" t="str">
        <f>IF(ESITI_QUESTIONARI!A3404="","",TRIM(ESITI_QUESTIONARI!A3404))</f>
        <v/>
      </c>
      <c r="B3404" t="str">
        <f t="shared" si="54"/>
        <v/>
      </c>
      <c r="C3404" t="str">
        <f>IF(ESITI_QUESTIONARI!C3404="","",TRIM(ESITI_QUESTIONARI!C3404))</f>
        <v/>
      </c>
      <c r="D3404" t="str">
        <f>IFERROR(UPPER(TRIM(ESITI_QUESTIONARI!U3404)),"")</f>
        <v/>
      </c>
      <c r="E3404" t="str">
        <f>IFERROR(UPPER(TRIM(ESITI_QUESTIONARI!Y3404)),"")</f>
        <v/>
      </c>
      <c r="F3404" t="str">
        <f>IFERROR(UPPER(TRIM(ESITI_QUESTIONARI!AE3404)),"")</f>
        <v/>
      </c>
      <c r="G3404" t="str">
        <f>IFERROR(UPPER(TRIM(ESITI_QUESTIONARI!AI3404)),"")</f>
        <v/>
      </c>
      <c r="H3404" s="8" t="str">
        <f>IF(C3404="","",IF(ISERROR(AVERAGE(ESITI_QUESTIONARI!N3404:T3404,ESITI_QUESTIONARI!V3404:X3404,ESITI_QUESTIONARI!Z3404:AD3404,ESITI_QUESTIONARI!AF3404:AH3404,ESITI_QUESTIONARI!AJ3404:AL3404,ESITI_QUESTIONARI!AN3404,ESITI_QUESTIONARI!AQ3404)),"NON RISPONDE",AVERAGE(ESITI_QUESTIONARI!N3404:T3404,ESITI_QUESTIONARI!V3404:X3404,ESITI_QUESTIONARI!Z3404:AD3404,ESITI_QUESTIONARI!AF3404:AH3404,ESITI_QUESTIONARI!AJ3404:AL3404,ESITI_QUESTIONARI!AN3404,ESITI_QUESTIONARI!AQ3404)))</f>
        <v/>
      </c>
    </row>
    <row r="3405" spans="1:8">
      <c r="A3405" t="str">
        <f>IF(ESITI_QUESTIONARI!A3405="","",TRIM(ESITI_QUESTIONARI!A3405))</f>
        <v/>
      </c>
      <c r="B3405" t="str">
        <f t="shared" si="54"/>
        <v/>
      </c>
      <c r="C3405" t="str">
        <f>IF(ESITI_QUESTIONARI!C3405="","",TRIM(ESITI_QUESTIONARI!C3405))</f>
        <v/>
      </c>
      <c r="D3405" t="str">
        <f>IFERROR(UPPER(TRIM(ESITI_QUESTIONARI!U3405)),"")</f>
        <v/>
      </c>
      <c r="E3405" t="str">
        <f>IFERROR(UPPER(TRIM(ESITI_QUESTIONARI!Y3405)),"")</f>
        <v/>
      </c>
      <c r="F3405" t="str">
        <f>IFERROR(UPPER(TRIM(ESITI_QUESTIONARI!AE3405)),"")</f>
        <v/>
      </c>
      <c r="G3405" t="str">
        <f>IFERROR(UPPER(TRIM(ESITI_QUESTIONARI!AI3405)),"")</f>
        <v/>
      </c>
      <c r="H3405" s="8" t="str">
        <f>IF(C3405="","",IF(ISERROR(AVERAGE(ESITI_QUESTIONARI!N3405:T3405,ESITI_QUESTIONARI!V3405:X3405,ESITI_QUESTIONARI!Z3405:AD3405,ESITI_QUESTIONARI!AF3405:AH3405,ESITI_QUESTIONARI!AJ3405:AL3405,ESITI_QUESTIONARI!AN3405,ESITI_QUESTIONARI!AQ3405)),"NON RISPONDE",AVERAGE(ESITI_QUESTIONARI!N3405:T3405,ESITI_QUESTIONARI!V3405:X3405,ESITI_QUESTIONARI!Z3405:AD3405,ESITI_QUESTIONARI!AF3405:AH3405,ESITI_QUESTIONARI!AJ3405:AL3405,ESITI_QUESTIONARI!AN3405,ESITI_QUESTIONARI!AQ3405)))</f>
        <v/>
      </c>
    </row>
    <row r="3406" spans="1:8">
      <c r="A3406" t="str">
        <f>IF(ESITI_QUESTIONARI!A3406="","",TRIM(ESITI_QUESTIONARI!A3406))</f>
        <v/>
      </c>
      <c r="B3406" t="str">
        <f t="shared" si="54"/>
        <v/>
      </c>
      <c r="C3406" t="str">
        <f>IF(ESITI_QUESTIONARI!C3406="","",TRIM(ESITI_QUESTIONARI!C3406))</f>
        <v/>
      </c>
      <c r="D3406" t="str">
        <f>IFERROR(UPPER(TRIM(ESITI_QUESTIONARI!U3406)),"")</f>
        <v/>
      </c>
      <c r="E3406" t="str">
        <f>IFERROR(UPPER(TRIM(ESITI_QUESTIONARI!Y3406)),"")</f>
        <v/>
      </c>
      <c r="F3406" t="str">
        <f>IFERROR(UPPER(TRIM(ESITI_QUESTIONARI!AE3406)),"")</f>
        <v/>
      </c>
      <c r="G3406" t="str">
        <f>IFERROR(UPPER(TRIM(ESITI_QUESTIONARI!AI3406)),"")</f>
        <v/>
      </c>
      <c r="H3406" s="8" t="str">
        <f>IF(C3406="","",IF(ISERROR(AVERAGE(ESITI_QUESTIONARI!N3406:T3406,ESITI_QUESTIONARI!V3406:X3406,ESITI_QUESTIONARI!Z3406:AD3406,ESITI_QUESTIONARI!AF3406:AH3406,ESITI_QUESTIONARI!AJ3406:AL3406,ESITI_QUESTIONARI!AN3406,ESITI_QUESTIONARI!AQ3406)),"NON RISPONDE",AVERAGE(ESITI_QUESTIONARI!N3406:T3406,ESITI_QUESTIONARI!V3406:X3406,ESITI_QUESTIONARI!Z3406:AD3406,ESITI_QUESTIONARI!AF3406:AH3406,ESITI_QUESTIONARI!AJ3406:AL3406,ESITI_QUESTIONARI!AN3406,ESITI_QUESTIONARI!AQ3406)))</f>
        <v/>
      </c>
    </row>
    <row r="3407" spans="1:8">
      <c r="A3407" t="str">
        <f>IF(ESITI_QUESTIONARI!A3407="","",TRIM(ESITI_QUESTIONARI!A3407))</f>
        <v/>
      </c>
      <c r="B3407" t="str">
        <f t="shared" si="54"/>
        <v/>
      </c>
      <c r="C3407" t="str">
        <f>IF(ESITI_QUESTIONARI!C3407="","",TRIM(ESITI_QUESTIONARI!C3407))</f>
        <v/>
      </c>
      <c r="D3407" t="str">
        <f>IFERROR(UPPER(TRIM(ESITI_QUESTIONARI!U3407)),"")</f>
        <v/>
      </c>
      <c r="E3407" t="str">
        <f>IFERROR(UPPER(TRIM(ESITI_QUESTIONARI!Y3407)),"")</f>
        <v/>
      </c>
      <c r="F3407" t="str">
        <f>IFERROR(UPPER(TRIM(ESITI_QUESTIONARI!AE3407)),"")</f>
        <v/>
      </c>
      <c r="G3407" t="str">
        <f>IFERROR(UPPER(TRIM(ESITI_QUESTIONARI!AI3407)),"")</f>
        <v/>
      </c>
      <c r="H3407" s="8" t="str">
        <f>IF(C3407="","",IF(ISERROR(AVERAGE(ESITI_QUESTIONARI!N3407:T3407,ESITI_QUESTIONARI!V3407:X3407,ESITI_QUESTIONARI!Z3407:AD3407,ESITI_QUESTIONARI!AF3407:AH3407,ESITI_QUESTIONARI!AJ3407:AL3407,ESITI_QUESTIONARI!AN3407,ESITI_QUESTIONARI!AQ3407)),"NON RISPONDE",AVERAGE(ESITI_QUESTIONARI!N3407:T3407,ESITI_QUESTIONARI!V3407:X3407,ESITI_QUESTIONARI!Z3407:AD3407,ESITI_QUESTIONARI!AF3407:AH3407,ESITI_QUESTIONARI!AJ3407:AL3407,ESITI_QUESTIONARI!AN3407,ESITI_QUESTIONARI!AQ3407)))</f>
        <v/>
      </c>
    </row>
    <row r="3408" spans="1:8">
      <c r="A3408" t="str">
        <f>IF(ESITI_QUESTIONARI!A3408="","",TRIM(ESITI_QUESTIONARI!A3408))</f>
        <v/>
      </c>
      <c r="B3408" t="str">
        <f t="shared" si="54"/>
        <v/>
      </c>
      <c r="C3408" t="str">
        <f>IF(ESITI_QUESTIONARI!C3408="","",TRIM(ESITI_QUESTIONARI!C3408))</f>
        <v/>
      </c>
      <c r="D3408" t="str">
        <f>IFERROR(UPPER(TRIM(ESITI_QUESTIONARI!U3408)),"")</f>
        <v/>
      </c>
      <c r="E3408" t="str">
        <f>IFERROR(UPPER(TRIM(ESITI_QUESTIONARI!Y3408)),"")</f>
        <v/>
      </c>
      <c r="F3408" t="str">
        <f>IFERROR(UPPER(TRIM(ESITI_QUESTIONARI!AE3408)),"")</f>
        <v/>
      </c>
      <c r="G3408" t="str">
        <f>IFERROR(UPPER(TRIM(ESITI_QUESTIONARI!AI3408)),"")</f>
        <v/>
      </c>
      <c r="H3408" s="8" t="str">
        <f>IF(C3408="","",IF(ISERROR(AVERAGE(ESITI_QUESTIONARI!N3408:T3408,ESITI_QUESTIONARI!V3408:X3408,ESITI_QUESTIONARI!Z3408:AD3408,ESITI_QUESTIONARI!AF3408:AH3408,ESITI_QUESTIONARI!AJ3408:AL3408,ESITI_QUESTIONARI!AN3408,ESITI_QUESTIONARI!AQ3408)),"NON RISPONDE",AVERAGE(ESITI_QUESTIONARI!N3408:T3408,ESITI_QUESTIONARI!V3408:X3408,ESITI_QUESTIONARI!Z3408:AD3408,ESITI_QUESTIONARI!AF3408:AH3408,ESITI_QUESTIONARI!AJ3408:AL3408,ESITI_QUESTIONARI!AN3408,ESITI_QUESTIONARI!AQ3408)))</f>
        <v/>
      </c>
    </row>
    <row r="3409" spans="1:8">
      <c r="A3409" t="str">
        <f>IF(ESITI_QUESTIONARI!A3409="","",TRIM(ESITI_QUESTIONARI!A3409))</f>
        <v/>
      </c>
      <c r="B3409" t="str">
        <f t="shared" si="54"/>
        <v/>
      </c>
      <c r="C3409" t="str">
        <f>IF(ESITI_QUESTIONARI!C3409="","",TRIM(ESITI_QUESTIONARI!C3409))</f>
        <v/>
      </c>
      <c r="D3409" t="str">
        <f>IFERROR(UPPER(TRIM(ESITI_QUESTIONARI!U3409)),"")</f>
        <v/>
      </c>
      <c r="E3409" t="str">
        <f>IFERROR(UPPER(TRIM(ESITI_QUESTIONARI!Y3409)),"")</f>
        <v/>
      </c>
      <c r="F3409" t="str">
        <f>IFERROR(UPPER(TRIM(ESITI_QUESTIONARI!AE3409)),"")</f>
        <v/>
      </c>
      <c r="G3409" t="str">
        <f>IFERROR(UPPER(TRIM(ESITI_QUESTIONARI!AI3409)),"")</f>
        <v/>
      </c>
      <c r="H3409" s="8" t="str">
        <f>IF(C3409="","",IF(ISERROR(AVERAGE(ESITI_QUESTIONARI!N3409:T3409,ESITI_QUESTIONARI!V3409:X3409,ESITI_QUESTIONARI!Z3409:AD3409,ESITI_QUESTIONARI!AF3409:AH3409,ESITI_QUESTIONARI!AJ3409:AL3409,ESITI_QUESTIONARI!AN3409,ESITI_QUESTIONARI!AQ3409)),"NON RISPONDE",AVERAGE(ESITI_QUESTIONARI!N3409:T3409,ESITI_QUESTIONARI!V3409:X3409,ESITI_QUESTIONARI!Z3409:AD3409,ESITI_QUESTIONARI!AF3409:AH3409,ESITI_QUESTIONARI!AJ3409:AL3409,ESITI_QUESTIONARI!AN3409,ESITI_QUESTIONARI!AQ3409)))</f>
        <v/>
      </c>
    </row>
    <row r="3410" spans="1:8">
      <c r="A3410" t="str">
        <f>IF(ESITI_QUESTIONARI!A3410="","",TRIM(ESITI_QUESTIONARI!A3410))</f>
        <v/>
      </c>
      <c r="B3410" t="str">
        <f t="shared" si="54"/>
        <v/>
      </c>
      <c r="C3410" t="str">
        <f>IF(ESITI_QUESTIONARI!C3410="","",TRIM(ESITI_QUESTIONARI!C3410))</f>
        <v/>
      </c>
      <c r="D3410" t="str">
        <f>IFERROR(UPPER(TRIM(ESITI_QUESTIONARI!U3410)),"")</f>
        <v/>
      </c>
      <c r="E3410" t="str">
        <f>IFERROR(UPPER(TRIM(ESITI_QUESTIONARI!Y3410)),"")</f>
        <v/>
      </c>
      <c r="F3410" t="str">
        <f>IFERROR(UPPER(TRIM(ESITI_QUESTIONARI!AE3410)),"")</f>
        <v/>
      </c>
      <c r="G3410" t="str">
        <f>IFERROR(UPPER(TRIM(ESITI_QUESTIONARI!AI3410)),"")</f>
        <v/>
      </c>
      <c r="H3410" s="8" t="str">
        <f>IF(C3410="","",IF(ISERROR(AVERAGE(ESITI_QUESTIONARI!N3410:T3410,ESITI_QUESTIONARI!V3410:X3410,ESITI_QUESTIONARI!Z3410:AD3410,ESITI_QUESTIONARI!AF3410:AH3410,ESITI_QUESTIONARI!AJ3410:AL3410,ESITI_QUESTIONARI!AN3410,ESITI_QUESTIONARI!AQ3410)),"NON RISPONDE",AVERAGE(ESITI_QUESTIONARI!N3410:T3410,ESITI_QUESTIONARI!V3410:X3410,ESITI_QUESTIONARI!Z3410:AD3410,ESITI_QUESTIONARI!AF3410:AH3410,ESITI_QUESTIONARI!AJ3410:AL3410,ESITI_QUESTIONARI!AN3410,ESITI_QUESTIONARI!AQ3410)))</f>
        <v/>
      </c>
    </row>
    <row r="3411" spans="1:8">
      <c r="A3411" t="str">
        <f>IF(ESITI_QUESTIONARI!A3411="","",TRIM(ESITI_QUESTIONARI!A3411))</f>
        <v/>
      </c>
      <c r="B3411" t="str">
        <f t="shared" si="54"/>
        <v/>
      </c>
      <c r="C3411" t="str">
        <f>IF(ESITI_QUESTIONARI!C3411="","",TRIM(ESITI_QUESTIONARI!C3411))</f>
        <v/>
      </c>
      <c r="D3411" t="str">
        <f>IFERROR(UPPER(TRIM(ESITI_QUESTIONARI!U3411)),"")</f>
        <v/>
      </c>
      <c r="E3411" t="str">
        <f>IFERROR(UPPER(TRIM(ESITI_QUESTIONARI!Y3411)),"")</f>
        <v/>
      </c>
      <c r="F3411" t="str">
        <f>IFERROR(UPPER(TRIM(ESITI_QUESTIONARI!AE3411)),"")</f>
        <v/>
      </c>
      <c r="G3411" t="str">
        <f>IFERROR(UPPER(TRIM(ESITI_QUESTIONARI!AI3411)),"")</f>
        <v/>
      </c>
      <c r="H3411" s="8" t="str">
        <f>IF(C3411="","",IF(ISERROR(AVERAGE(ESITI_QUESTIONARI!N3411:T3411,ESITI_QUESTIONARI!V3411:X3411,ESITI_QUESTIONARI!Z3411:AD3411,ESITI_QUESTIONARI!AF3411:AH3411,ESITI_QUESTIONARI!AJ3411:AL3411,ESITI_QUESTIONARI!AN3411,ESITI_QUESTIONARI!AQ3411)),"NON RISPONDE",AVERAGE(ESITI_QUESTIONARI!N3411:T3411,ESITI_QUESTIONARI!V3411:X3411,ESITI_QUESTIONARI!Z3411:AD3411,ESITI_QUESTIONARI!AF3411:AH3411,ESITI_QUESTIONARI!AJ3411:AL3411,ESITI_QUESTIONARI!AN3411,ESITI_QUESTIONARI!AQ3411)))</f>
        <v/>
      </c>
    </row>
    <row r="3412" spans="1:8">
      <c r="A3412" t="str">
        <f>IF(ESITI_QUESTIONARI!A3412="","",TRIM(ESITI_QUESTIONARI!A3412))</f>
        <v/>
      </c>
      <c r="B3412" t="str">
        <f t="shared" si="54"/>
        <v/>
      </c>
      <c r="C3412" t="str">
        <f>IF(ESITI_QUESTIONARI!C3412="","",TRIM(ESITI_QUESTIONARI!C3412))</f>
        <v/>
      </c>
      <c r="D3412" t="str">
        <f>IFERROR(UPPER(TRIM(ESITI_QUESTIONARI!U3412)),"")</f>
        <v/>
      </c>
      <c r="E3412" t="str">
        <f>IFERROR(UPPER(TRIM(ESITI_QUESTIONARI!Y3412)),"")</f>
        <v/>
      </c>
      <c r="F3412" t="str">
        <f>IFERROR(UPPER(TRIM(ESITI_QUESTIONARI!AE3412)),"")</f>
        <v/>
      </c>
      <c r="G3412" t="str">
        <f>IFERROR(UPPER(TRIM(ESITI_QUESTIONARI!AI3412)),"")</f>
        <v/>
      </c>
      <c r="H3412" s="8" t="str">
        <f>IF(C3412="","",IF(ISERROR(AVERAGE(ESITI_QUESTIONARI!N3412:T3412,ESITI_QUESTIONARI!V3412:X3412,ESITI_QUESTIONARI!Z3412:AD3412,ESITI_QUESTIONARI!AF3412:AH3412,ESITI_QUESTIONARI!AJ3412:AL3412,ESITI_QUESTIONARI!AN3412,ESITI_QUESTIONARI!AQ3412)),"NON RISPONDE",AVERAGE(ESITI_QUESTIONARI!N3412:T3412,ESITI_QUESTIONARI!V3412:X3412,ESITI_QUESTIONARI!Z3412:AD3412,ESITI_QUESTIONARI!AF3412:AH3412,ESITI_QUESTIONARI!AJ3412:AL3412,ESITI_QUESTIONARI!AN3412,ESITI_QUESTIONARI!AQ3412)))</f>
        <v/>
      </c>
    </row>
    <row r="3413" spans="1:8">
      <c r="A3413" t="str">
        <f>IF(ESITI_QUESTIONARI!A3413="","",TRIM(ESITI_QUESTIONARI!A3413))</f>
        <v/>
      </c>
      <c r="B3413" t="str">
        <f t="shared" si="54"/>
        <v/>
      </c>
      <c r="C3413" t="str">
        <f>IF(ESITI_QUESTIONARI!C3413="","",TRIM(ESITI_QUESTIONARI!C3413))</f>
        <v/>
      </c>
      <c r="D3413" t="str">
        <f>IFERROR(UPPER(TRIM(ESITI_QUESTIONARI!U3413)),"")</f>
        <v/>
      </c>
      <c r="E3413" t="str">
        <f>IFERROR(UPPER(TRIM(ESITI_QUESTIONARI!Y3413)),"")</f>
        <v/>
      </c>
      <c r="F3413" t="str">
        <f>IFERROR(UPPER(TRIM(ESITI_QUESTIONARI!AE3413)),"")</f>
        <v/>
      </c>
      <c r="G3413" t="str">
        <f>IFERROR(UPPER(TRIM(ESITI_QUESTIONARI!AI3413)),"")</f>
        <v/>
      </c>
      <c r="H3413" s="8" t="str">
        <f>IF(C3413="","",IF(ISERROR(AVERAGE(ESITI_QUESTIONARI!N3413:T3413,ESITI_QUESTIONARI!V3413:X3413,ESITI_QUESTIONARI!Z3413:AD3413,ESITI_QUESTIONARI!AF3413:AH3413,ESITI_QUESTIONARI!AJ3413:AL3413,ESITI_QUESTIONARI!AN3413,ESITI_QUESTIONARI!AQ3413)),"NON RISPONDE",AVERAGE(ESITI_QUESTIONARI!N3413:T3413,ESITI_QUESTIONARI!V3413:X3413,ESITI_QUESTIONARI!Z3413:AD3413,ESITI_QUESTIONARI!AF3413:AH3413,ESITI_QUESTIONARI!AJ3413:AL3413,ESITI_QUESTIONARI!AN3413,ESITI_QUESTIONARI!AQ3413)))</f>
        <v/>
      </c>
    </row>
    <row r="3414" spans="1:8">
      <c r="A3414" t="str">
        <f>IF(ESITI_QUESTIONARI!A3414="","",TRIM(ESITI_QUESTIONARI!A3414))</f>
        <v/>
      </c>
      <c r="B3414" t="str">
        <f t="shared" si="54"/>
        <v/>
      </c>
      <c r="C3414" t="str">
        <f>IF(ESITI_QUESTIONARI!C3414="","",TRIM(ESITI_QUESTIONARI!C3414))</f>
        <v/>
      </c>
      <c r="D3414" t="str">
        <f>IFERROR(UPPER(TRIM(ESITI_QUESTIONARI!U3414)),"")</f>
        <v/>
      </c>
      <c r="E3414" t="str">
        <f>IFERROR(UPPER(TRIM(ESITI_QUESTIONARI!Y3414)),"")</f>
        <v/>
      </c>
      <c r="F3414" t="str">
        <f>IFERROR(UPPER(TRIM(ESITI_QUESTIONARI!AE3414)),"")</f>
        <v/>
      </c>
      <c r="G3414" t="str">
        <f>IFERROR(UPPER(TRIM(ESITI_QUESTIONARI!AI3414)),"")</f>
        <v/>
      </c>
      <c r="H3414" s="8" t="str">
        <f>IF(C3414="","",IF(ISERROR(AVERAGE(ESITI_QUESTIONARI!N3414:T3414,ESITI_QUESTIONARI!V3414:X3414,ESITI_QUESTIONARI!Z3414:AD3414,ESITI_QUESTIONARI!AF3414:AH3414,ESITI_QUESTIONARI!AJ3414:AL3414,ESITI_QUESTIONARI!AN3414,ESITI_QUESTIONARI!AQ3414)),"NON RISPONDE",AVERAGE(ESITI_QUESTIONARI!N3414:T3414,ESITI_QUESTIONARI!V3414:X3414,ESITI_QUESTIONARI!Z3414:AD3414,ESITI_QUESTIONARI!AF3414:AH3414,ESITI_QUESTIONARI!AJ3414:AL3414,ESITI_QUESTIONARI!AN3414,ESITI_QUESTIONARI!AQ3414)))</f>
        <v/>
      </c>
    </row>
    <row r="3415" spans="1:8">
      <c r="A3415" t="str">
        <f>IF(ESITI_QUESTIONARI!A3415="","",TRIM(ESITI_QUESTIONARI!A3415))</f>
        <v/>
      </c>
      <c r="B3415" t="str">
        <f t="shared" si="54"/>
        <v/>
      </c>
      <c r="C3415" t="str">
        <f>IF(ESITI_QUESTIONARI!C3415="","",TRIM(ESITI_QUESTIONARI!C3415))</f>
        <v/>
      </c>
      <c r="D3415" t="str">
        <f>IFERROR(UPPER(TRIM(ESITI_QUESTIONARI!U3415)),"")</f>
        <v/>
      </c>
      <c r="E3415" t="str">
        <f>IFERROR(UPPER(TRIM(ESITI_QUESTIONARI!Y3415)),"")</f>
        <v/>
      </c>
      <c r="F3415" t="str">
        <f>IFERROR(UPPER(TRIM(ESITI_QUESTIONARI!AE3415)),"")</f>
        <v/>
      </c>
      <c r="G3415" t="str">
        <f>IFERROR(UPPER(TRIM(ESITI_QUESTIONARI!AI3415)),"")</f>
        <v/>
      </c>
      <c r="H3415" s="8" t="str">
        <f>IF(C3415="","",IF(ISERROR(AVERAGE(ESITI_QUESTIONARI!N3415:T3415,ESITI_QUESTIONARI!V3415:X3415,ESITI_QUESTIONARI!Z3415:AD3415,ESITI_QUESTIONARI!AF3415:AH3415,ESITI_QUESTIONARI!AJ3415:AL3415,ESITI_QUESTIONARI!AN3415,ESITI_QUESTIONARI!AQ3415)),"NON RISPONDE",AVERAGE(ESITI_QUESTIONARI!N3415:T3415,ESITI_QUESTIONARI!V3415:X3415,ESITI_QUESTIONARI!Z3415:AD3415,ESITI_QUESTIONARI!AF3415:AH3415,ESITI_QUESTIONARI!AJ3415:AL3415,ESITI_QUESTIONARI!AN3415,ESITI_QUESTIONARI!AQ3415)))</f>
        <v/>
      </c>
    </row>
    <row r="3416" spans="1:8">
      <c r="A3416" t="str">
        <f>IF(ESITI_QUESTIONARI!A3416="","",TRIM(ESITI_QUESTIONARI!A3416))</f>
        <v/>
      </c>
      <c r="B3416" t="str">
        <f t="shared" si="54"/>
        <v/>
      </c>
      <c r="C3416" t="str">
        <f>IF(ESITI_QUESTIONARI!C3416="","",TRIM(ESITI_QUESTIONARI!C3416))</f>
        <v/>
      </c>
      <c r="D3416" t="str">
        <f>IFERROR(UPPER(TRIM(ESITI_QUESTIONARI!U3416)),"")</f>
        <v/>
      </c>
      <c r="E3416" t="str">
        <f>IFERROR(UPPER(TRIM(ESITI_QUESTIONARI!Y3416)),"")</f>
        <v/>
      </c>
      <c r="F3416" t="str">
        <f>IFERROR(UPPER(TRIM(ESITI_QUESTIONARI!AE3416)),"")</f>
        <v/>
      </c>
      <c r="G3416" t="str">
        <f>IFERROR(UPPER(TRIM(ESITI_QUESTIONARI!AI3416)),"")</f>
        <v/>
      </c>
      <c r="H3416" s="8" t="str">
        <f>IF(C3416="","",IF(ISERROR(AVERAGE(ESITI_QUESTIONARI!N3416:T3416,ESITI_QUESTIONARI!V3416:X3416,ESITI_QUESTIONARI!Z3416:AD3416,ESITI_QUESTIONARI!AF3416:AH3416,ESITI_QUESTIONARI!AJ3416:AL3416,ESITI_QUESTIONARI!AN3416,ESITI_QUESTIONARI!AQ3416)),"NON RISPONDE",AVERAGE(ESITI_QUESTIONARI!N3416:T3416,ESITI_QUESTIONARI!V3416:X3416,ESITI_QUESTIONARI!Z3416:AD3416,ESITI_QUESTIONARI!AF3416:AH3416,ESITI_QUESTIONARI!AJ3416:AL3416,ESITI_QUESTIONARI!AN3416,ESITI_QUESTIONARI!AQ3416)))</f>
        <v/>
      </c>
    </row>
    <row r="3417" spans="1:8">
      <c r="A3417" t="str">
        <f>IF(ESITI_QUESTIONARI!A3417="","",TRIM(ESITI_QUESTIONARI!A3417))</f>
        <v/>
      </c>
      <c r="B3417" t="str">
        <f t="shared" si="54"/>
        <v/>
      </c>
      <c r="C3417" t="str">
        <f>IF(ESITI_QUESTIONARI!C3417="","",TRIM(ESITI_QUESTIONARI!C3417))</f>
        <v/>
      </c>
      <c r="D3417" t="str">
        <f>IFERROR(UPPER(TRIM(ESITI_QUESTIONARI!U3417)),"")</f>
        <v/>
      </c>
      <c r="E3417" t="str">
        <f>IFERROR(UPPER(TRIM(ESITI_QUESTIONARI!Y3417)),"")</f>
        <v/>
      </c>
      <c r="F3417" t="str">
        <f>IFERROR(UPPER(TRIM(ESITI_QUESTIONARI!AE3417)),"")</f>
        <v/>
      </c>
      <c r="G3417" t="str">
        <f>IFERROR(UPPER(TRIM(ESITI_QUESTIONARI!AI3417)),"")</f>
        <v/>
      </c>
      <c r="H3417" s="8" t="str">
        <f>IF(C3417="","",IF(ISERROR(AVERAGE(ESITI_QUESTIONARI!N3417:T3417,ESITI_QUESTIONARI!V3417:X3417,ESITI_QUESTIONARI!Z3417:AD3417,ESITI_QUESTIONARI!AF3417:AH3417,ESITI_QUESTIONARI!AJ3417:AL3417,ESITI_QUESTIONARI!AN3417,ESITI_QUESTIONARI!AQ3417)),"NON RISPONDE",AVERAGE(ESITI_QUESTIONARI!N3417:T3417,ESITI_QUESTIONARI!V3417:X3417,ESITI_QUESTIONARI!Z3417:AD3417,ESITI_QUESTIONARI!AF3417:AH3417,ESITI_QUESTIONARI!AJ3417:AL3417,ESITI_QUESTIONARI!AN3417,ESITI_QUESTIONARI!AQ3417)))</f>
        <v/>
      </c>
    </row>
    <row r="3418" spans="1:8">
      <c r="A3418" t="str">
        <f>IF(ESITI_QUESTIONARI!A3418="","",TRIM(ESITI_QUESTIONARI!A3418))</f>
        <v/>
      </c>
      <c r="B3418" t="str">
        <f t="shared" si="54"/>
        <v/>
      </c>
      <c r="C3418" t="str">
        <f>IF(ESITI_QUESTIONARI!C3418="","",TRIM(ESITI_QUESTIONARI!C3418))</f>
        <v/>
      </c>
      <c r="D3418" t="str">
        <f>IFERROR(UPPER(TRIM(ESITI_QUESTIONARI!U3418)),"")</f>
        <v/>
      </c>
      <c r="E3418" t="str">
        <f>IFERROR(UPPER(TRIM(ESITI_QUESTIONARI!Y3418)),"")</f>
        <v/>
      </c>
      <c r="F3418" t="str">
        <f>IFERROR(UPPER(TRIM(ESITI_QUESTIONARI!AE3418)),"")</f>
        <v/>
      </c>
      <c r="G3418" t="str">
        <f>IFERROR(UPPER(TRIM(ESITI_QUESTIONARI!AI3418)),"")</f>
        <v/>
      </c>
      <c r="H3418" s="8" t="str">
        <f>IF(C3418="","",IF(ISERROR(AVERAGE(ESITI_QUESTIONARI!N3418:T3418,ESITI_QUESTIONARI!V3418:X3418,ESITI_QUESTIONARI!Z3418:AD3418,ESITI_QUESTIONARI!AF3418:AH3418,ESITI_QUESTIONARI!AJ3418:AL3418,ESITI_QUESTIONARI!AN3418,ESITI_QUESTIONARI!AQ3418)),"NON RISPONDE",AVERAGE(ESITI_QUESTIONARI!N3418:T3418,ESITI_QUESTIONARI!V3418:X3418,ESITI_QUESTIONARI!Z3418:AD3418,ESITI_QUESTIONARI!AF3418:AH3418,ESITI_QUESTIONARI!AJ3418:AL3418,ESITI_QUESTIONARI!AN3418,ESITI_QUESTIONARI!AQ3418)))</f>
        <v/>
      </c>
    </row>
    <row r="3419" spans="1:8">
      <c r="A3419" t="str">
        <f>IF(ESITI_QUESTIONARI!A3419="","",TRIM(ESITI_QUESTIONARI!A3419))</f>
        <v/>
      </c>
      <c r="B3419" t="str">
        <f t="shared" si="54"/>
        <v/>
      </c>
      <c r="C3419" t="str">
        <f>IF(ESITI_QUESTIONARI!C3419="","",TRIM(ESITI_QUESTIONARI!C3419))</f>
        <v/>
      </c>
      <c r="D3419" t="str">
        <f>IFERROR(UPPER(TRIM(ESITI_QUESTIONARI!U3419)),"")</f>
        <v/>
      </c>
      <c r="E3419" t="str">
        <f>IFERROR(UPPER(TRIM(ESITI_QUESTIONARI!Y3419)),"")</f>
        <v/>
      </c>
      <c r="F3419" t="str">
        <f>IFERROR(UPPER(TRIM(ESITI_QUESTIONARI!AE3419)),"")</f>
        <v/>
      </c>
      <c r="G3419" t="str">
        <f>IFERROR(UPPER(TRIM(ESITI_QUESTIONARI!AI3419)),"")</f>
        <v/>
      </c>
      <c r="H3419" s="8" t="str">
        <f>IF(C3419="","",IF(ISERROR(AVERAGE(ESITI_QUESTIONARI!N3419:T3419,ESITI_QUESTIONARI!V3419:X3419,ESITI_QUESTIONARI!Z3419:AD3419,ESITI_QUESTIONARI!AF3419:AH3419,ESITI_QUESTIONARI!AJ3419:AL3419,ESITI_QUESTIONARI!AN3419,ESITI_QUESTIONARI!AQ3419)),"NON RISPONDE",AVERAGE(ESITI_QUESTIONARI!N3419:T3419,ESITI_QUESTIONARI!V3419:X3419,ESITI_QUESTIONARI!Z3419:AD3419,ESITI_QUESTIONARI!AF3419:AH3419,ESITI_QUESTIONARI!AJ3419:AL3419,ESITI_QUESTIONARI!AN3419,ESITI_QUESTIONARI!AQ3419)))</f>
        <v/>
      </c>
    </row>
    <row r="3420" spans="1:8">
      <c r="A3420" t="str">
        <f>IF(ESITI_QUESTIONARI!A3420="","",TRIM(ESITI_QUESTIONARI!A3420))</f>
        <v/>
      </c>
      <c r="B3420" t="str">
        <f t="shared" si="54"/>
        <v/>
      </c>
      <c r="C3420" t="str">
        <f>IF(ESITI_QUESTIONARI!C3420="","",TRIM(ESITI_QUESTIONARI!C3420))</f>
        <v/>
      </c>
      <c r="D3420" t="str">
        <f>IFERROR(UPPER(TRIM(ESITI_QUESTIONARI!U3420)),"")</f>
        <v/>
      </c>
      <c r="E3420" t="str">
        <f>IFERROR(UPPER(TRIM(ESITI_QUESTIONARI!Y3420)),"")</f>
        <v/>
      </c>
      <c r="F3420" t="str">
        <f>IFERROR(UPPER(TRIM(ESITI_QUESTIONARI!AE3420)),"")</f>
        <v/>
      </c>
      <c r="G3420" t="str">
        <f>IFERROR(UPPER(TRIM(ESITI_QUESTIONARI!AI3420)),"")</f>
        <v/>
      </c>
      <c r="H3420" s="8" t="str">
        <f>IF(C3420="","",IF(ISERROR(AVERAGE(ESITI_QUESTIONARI!N3420:T3420,ESITI_QUESTIONARI!V3420:X3420,ESITI_QUESTIONARI!Z3420:AD3420,ESITI_QUESTIONARI!AF3420:AH3420,ESITI_QUESTIONARI!AJ3420:AL3420,ESITI_QUESTIONARI!AN3420,ESITI_QUESTIONARI!AQ3420)),"NON RISPONDE",AVERAGE(ESITI_QUESTIONARI!N3420:T3420,ESITI_QUESTIONARI!V3420:X3420,ESITI_QUESTIONARI!Z3420:AD3420,ESITI_QUESTIONARI!AF3420:AH3420,ESITI_QUESTIONARI!AJ3420:AL3420,ESITI_QUESTIONARI!AN3420,ESITI_QUESTIONARI!AQ3420)))</f>
        <v/>
      </c>
    </row>
    <row r="3421" spans="1:8">
      <c r="A3421" t="str">
        <f>IF(ESITI_QUESTIONARI!A3421="","",TRIM(ESITI_QUESTIONARI!A3421))</f>
        <v/>
      </c>
      <c r="B3421" t="str">
        <f t="shared" si="54"/>
        <v/>
      </c>
      <c r="C3421" t="str">
        <f>IF(ESITI_QUESTIONARI!C3421="","",TRIM(ESITI_QUESTIONARI!C3421))</f>
        <v/>
      </c>
      <c r="D3421" t="str">
        <f>IFERROR(UPPER(TRIM(ESITI_QUESTIONARI!U3421)),"")</f>
        <v/>
      </c>
      <c r="E3421" t="str">
        <f>IFERROR(UPPER(TRIM(ESITI_QUESTIONARI!Y3421)),"")</f>
        <v/>
      </c>
      <c r="F3421" t="str">
        <f>IFERROR(UPPER(TRIM(ESITI_QUESTIONARI!AE3421)),"")</f>
        <v/>
      </c>
      <c r="G3421" t="str">
        <f>IFERROR(UPPER(TRIM(ESITI_QUESTIONARI!AI3421)),"")</f>
        <v/>
      </c>
      <c r="H3421" s="8" t="str">
        <f>IF(C3421="","",IF(ISERROR(AVERAGE(ESITI_QUESTIONARI!N3421:T3421,ESITI_QUESTIONARI!V3421:X3421,ESITI_QUESTIONARI!Z3421:AD3421,ESITI_QUESTIONARI!AF3421:AH3421,ESITI_QUESTIONARI!AJ3421:AL3421,ESITI_QUESTIONARI!AN3421,ESITI_QUESTIONARI!AQ3421)),"NON RISPONDE",AVERAGE(ESITI_QUESTIONARI!N3421:T3421,ESITI_QUESTIONARI!V3421:X3421,ESITI_QUESTIONARI!Z3421:AD3421,ESITI_QUESTIONARI!AF3421:AH3421,ESITI_QUESTIONARI!AJ3421:AL3421,ESITI_QUESTIONARI!AN3421,ESITI_QUESTIONARI!AQ3421)))</f>
        <v/>
      </c>
    </row>
    <row r="3422" spans="1:8">
      <c r="A3422" t="str">
        <f>IF(ESITI_QUESTIONARI!A3422="","",TRIM(ESITI_QUESTIONARI!A3422))</f>
        <v/>
      </c>
      <c r="B3422" t="str">
        <f t="shared" si="54"/>
        <v/>
      </c>
      <c r="C3422" t="str">
        <f>IF(ESITI_QUESTIONARI!C3422="","",TRIM(ESITI_QUESTIONARI!C3422))</f>
        <v/>
      </c>
      <c r="D3422" t="str">
        <f>IFERROR(UPPER(TRIM(ESITI_QUESTIONARI!U3422)),"")</f>
        <v/>
      </c>
      <c r="E3422" t="str">
        <f>IFERROR(UPPER(TRIM(ESITI_QUESTIONARI!Y3422)),"")</f>
        <v/>
      </c>
      <c r="F3422" t="str">
        <f>IFERROR(UPPER(TRIM(ESITI_QUESTIONARI!AE3422)),"")</f>
        <v/>
      </c>
      <c r="G3422" t="str">
        <f>IFERROR(UPPER(TRIM(ESITI_QUESTIONARI!AI3422)),"")</f>
        <v/>
      </c>
      <c r="H3422" s="8" t="str">
        <f>IF(C3422="","",IF(ISERROR(AVERAGE(ESITI_QUESTIONARI!N3422:T3422,ESITI_QUESTIONARI!V3422:X3422,ESITI_QUESTIONARI!Z3422:AD3422,ESITI_QUESTIONARI!AF3422:AH3422,ESITI_QUESTIONARI!AJ3422:AL3422,ESITI_QUESTIONARI!AN3422,ESITI_QUESTIONARI!AQ3422)),"NON RISPONDE",AVERAGE(ESITI_QUESTIONARI!N3422:T3422,ESITI_QUESTIONARI!V3422:X3422,ESITI_QUESTIONARI!Z3422:AD3422,ESITI_QUESTIONARI!AF3422:AH3422,ESITI_QUESTIONARI!AJ3422:AL3422,ESITI_QUESTIONARI!AN3422,ESITI_QUESTIONARI!AQ3422)))</f>
        <v/>
      </c>
    </row>
    <row r="3423" spans="1:8">
      <c r="A3423" t="str">
        <f>IF(ESITI_QUESTIONARI!A3423="","",TRIM(ESITI_QUESTIONARI!A3423))</f>
        <v/>
      </c>
      <c r="B3423" t="str">
        <f t="shared" si="54"/>
        <v/>
      </c>
      <c r="C3423" t="str">
        <f>IF(ESITI_QUESTIONARI!C3423="","",TRIM(ESITI_QUESTIONARI!C3423))</f>
        <v/>
      </c>
      <c r="D3423" t="str">
        <f>IFERROR(UPPER(TRIM(ESITI_QUESTIONARI!U3423)),"")</f>
        <v/>
      </c>
      <c r="E3423" t="str">
        <f>IFERROR(UPPER(TRIM(ESITI_QUESTIONARI!Y3423)),"")</f>
        <v/>
      </c>
      <c r="F3423" t="str">
        <f>IFERROR(UPPER(TRIM(ESITI_QUESTIONARI!AE3423)),"")</f>
        <v/>
      </c>
      <c r="G3423" t="str">
        <f>IFERROR(UPPER(TRIM(ESITI_QUESTIONARI!AI3423)),"")</f>
        <v/>
      </c>
      <c r="H3423" s="8" t="str">
        <f>IF(C3423="","",IF(ISERROR(AVERAGE(ESITI_QUESTIONARI!N3423:T3423,ESITI_QUESTIONARI!V3423:X3423,ESITI_QUESTIONARI!Z3423:AD3423,ESITI_QUESTIONARI!AF3423:AH3423,ESITI_QUESTIONARI!AJ3423:AL3423,ESITI_QUESTIONARI!AN3423,ESITI_QUESTIONARI!AQ3423)),"NON RISPONDE",AVERAGE(ESITI_QUESTIONARI!N3423:T3423,ESITI_QUESTIONARI!V3423:X3423,ESITI_QUESTIONARI!Z3423:AD3423,ESITI_QUESTIONARI!AF3423:AH3423,ESITI_QUESTIONARI!AJ3423:AL3423,ESITI_QUESTIONARI!AN3423,ESITI_QUESTIONARI!AQ3423)))</f>
        <v/>
      </c>
    </row>
    <row r="3424" spans="1:8">
      <c r="A3424" t="str">
        <f>IF(ESITI_QUESTIONARI!A3424="","",TRIM(ESITI_QUESTIONARI!A3424))</f>
        <v/>
      </c>
      <c r="B3424" t="str">
        <f t="shared" si="54"/>
        <v/>
      </c>
      <c r="C3424" t="str">
        <f>IF(ESITI_QUESTIONARI!C3424="","",TRIM(ESITI_QUESTIONARI!C3424))</f>
        <v/>
      </c>
      <c r="D3424" t="str">
        <f>IFERROR(UPPER(TRIM(ESITI_QUESTIONARI!U3424)),"")</f>
        <v/>
      </c>
      <c r="E3424" t="str">
        <f>IFERROR(UPPER(TRIM(ESITI_QUESTIONARI!Y3424)),"")</f>
        <v/>
      </c>
      <c r="F3424" t="str">
        <f>IFERROR(UPPER(TRIM(ESITI_QUESTIONARI!AE3424)),"")</f>
        <v/>
      </c>
      <c r="G3424" t="str">
        <f>IFERROR(UPPER(TRIM(ESITI_QUESTIONARI!AI3424)),"")</f>
        <v/>
      </c>
      <c r="H3424" s="8" t="str">
        <f>IF(C3424="","",IF(ISERROR(AVERAGE(ESITI_QUESTIONARI!N3424:T3424,ESITI_QUESTIONARI!V3424:X3424,ESITI_QUESTIONARI!Z3424:AD3424,ESITI_QUESTIONARI!AF3424:AH3424,ESITI_QUESTIONARI!AJ3424:AL3424,ESITI_QUESTIONARI!AN3424,ESITI_QUESTIONARI!AQ3424)),"NON RISPONDE",AVERAGE(ESITI_QUESTIONARI!N3424:T3424,ESITI_QUESTIONARI!V3424:X3424,ESITI_QUESTIONARI!Z3424:AD3424,ESITI_QUESTIONARI!AF3424:AH3424,ESITI_QUESTIONARI!AJ3424:AL3424,ESITI_QUESTIONARI!AN3424,ESITI_QUESTIONARI!AQ3424)))</f>
        <v/>
      </c>
    </row>
    <row r="3425" spans="1:8">
      <c r="A3425" t="str">
        <f>IF(ESITI_QUESTIONARI!A3425="","",TRIM(ESITI_QUESTIONARI!A3425))</f>
        <v/>
      </c>
      <c r="B3425" t="str">
        <f t="shared" si="54"/>
        <v/>
      </c>
      <c r="C3425" t="str">
        <f>IF(ESITI_QUESTIONARI!C3425="","",TRIM(ESITI_QUESTIONARI!C3425))</f>
        <v/>
      </c>
      <c r="D3425" t="str">
        <f>IFERROR(UPPER(TRIM(ESITI_QUESTIONARI!U3425)),"")</f>
        <v/>
      </c>
      <c r="E3425" t="str">
        <f>IFERROR(UPPER(TRIM(ESITI_QUESTIONARI!Y3425)),"")</f>
        <v/>
      </c>
      <c r="F3425" t="str">
        <f>IFERROR(UPPER(TRIM(ESITI_QUESTIONARI!AE3425)),"")</f>
        <v/>
      </c>
      <c r="G3425" t="str">
        <f>IFERROR(UPPER(TRIM(ESITI_QUESTIONARI!AI3425)),"")</f>
        <v/>
      </c>
      <c r="H3425" s="8" t="str">
        <f>IF(C3425="","",IF(ISERROR(AVERAGE(ESITI_QUESTIONARI!N3425:T3425,ESITI_QUESTIONARI!V3425:X3425,ESITI_QUESTIONARI!Z3425:AD3425,ESITI_QUESTIONARI!AF3425:AH3425,ESITI_QUESTIONARI!AJ3425:AL3425,ESITI_QUESTIONARI!AN3425,ESITI_QUESTIONARI!AQ3425)),"NON RISPONDE",AVERAGE(ESITI_QUESTIONARI!N3425:T3425,ESITI_QUESTIONARI!V3425:X3425,ESITI_QUESTIONARI!Z3425:AD3425,ESITI_QUESTIONARI!AF3425:AH3425,ESITI_QUESTIONARI!AJ3425:AL3425,ESITI_QUESTIONARI!AN3425,ESITI_QUESTIONARI!AQ3425)))</f>
        <v/>
      </c>
    </row>
    <row r="3426" spans="1:8">
      <c r="A3426" t="str">
        <f>IF(ESITI_QUESTIONARI!A3426="","",TRIM(ESITI_QUESTIONARI!A3426))</f>
        <v/>
      </c>
      <c r="B3426" t="str">
        <f t="shared" si="54"/>
        <v/>
      </c>
      <c r="C3426" t="str">
        <f>IF(ESITI_QUESTIONARI!C3426="","",TRIM(ESITI_QUESTIONARI!C3426))</f>
        <v/>
      </c>
      <c r="D3426" t="str">
        <f>IFERROR(UPPER(TRIM(ESITI_QUESTIONARI!U3426)),"")</f>
        <v/>
      </c>
      <c r="E3426" t="str">
        <f>IFERROR(UPPER(TRIM(ESITI_QUESTIONARI!Y3426)),"")</f>
        <v/>
      </c>
      <c r="F3426" t="str">
        <f>IFERROR(UPPER(TRIM(ESITI_QUESTIONARI!AE3426)),"")</f>
        <v/>
      </c>
      <c r="G3426" t="str">
        <f>IFERROR(UPPER(TRIM(ESITI_QUESTIONARI!AI3426)),"")</f>
        <v/>
      </c>
      <c r="H3426" s="8" t="str">
        <f>IF(C3426="","",IF(ISERROR(AVERAGE(ESITI_QUESTIONARI!N3426:T3426,ESITI_QUESTIONARI!V3426:X3426,ESITI_QUESTIONARI!Z3426:AD3426,ESITI_QUESTIONARI!AF3426:AH3426,ESITI_QUESTIONARI!AJ3426:AL3426,ESITI_QUESTIONARI!AN3426,ESITI_QUESTIONARI!AQ3426)),"NON RISPONDE",AVERAGE(ESITI_QUESTIONARI!N3426:T3426,ESITI_QUESTIONARI!V3426:X3426,ESITI_QUESTIONARI!Z3426:AD3426,ESITI_QUESTIONARI!AF3426:AH3426,ESITI_QUESTIONARI!AJ3426:AL3426,ESITI_QUESTIONARI!AN3426,ESITI_QUESTIONARI!AQ3426)))</f>
        <v/>
      </c>
    </row>
    <row r="3427" spans="1:8">
      <c r="A3427" t="str">
        <f>IF(ESITI_QUESTIONARI!A3427="","",TRIM(ESITI_QUESTIONARI!A3427))</f>
        <v/>
      </c>
      <c r="B3427" t="str">
        <f t="shared" si="54"/>
        <v/>
      </c>
      <c r="C3427" t="str">
        <f>IF(ESITI_QUESTIONARI!C3427="","",TRIM(ESITI_QUESTIONARI!C3427))</f>
        <v/>
      </c>
      <c r="D3427" t="str">
        <f>IFERROR(UPPER(TRIM(ESITI_QUESTIONARI!U3427)),"")</f>
        <v/>
      </c>
      <c r="E3427" t="str">
        <f>IFERROR(UPPER(TRIM(ESITI_QUESTIONARI!Y3427)),"")</f>
        <v/>
      </c>
      <c r="F3427" t="str">
        <f>IFERROR(UPPER(TRIM(ESITI_QUESTIONARI!AE3427)),"")</f>
        <v/>
      </c>
      <c r="G3427" t="str">
        <f>IFERROR(UPPER(TRIM(ESITI_QUESTIONARI!AI3427)),"")</f>
        <v/>
      </c>
      <c r="H3427" s="8" t="str">
        <f>IF(C3427="","",IF(ISERROR(AVERAGE(ESITI_QUESTIONARI!N3427:T3427,ESITI_QUESTIONARI!V3427:X3427,ESITI_QUESTIONARI!Z3427:AD3427,ESITI_QUESTIONARI!AF3427:AH3427,ESITI_QUESTIONARI!AJ3427:AL3427,ESITI_QUESTIONARI!AN3427,ESITI_QUESTIONARI!AQ3427)),"NON RISPONDE",AVERAGE(ESITI_QUESTIONARI!N3427:T3427,ESITI_QUESTIONARI!V3427:X3427,ESITI_QUESTIONARI!Z3427:AD3427,ESITI_QUESTIONARI!AF3427:AH3427,ESITI_QUESTIONARI!AJ3427:AL3427,ESITI_QUESTIONARI!AN3427,ESITI_QUESTIONARI!AQ3427)))</f>
        <v/>
      </c>
    </row>
    <row r="3428" spans="1:8">
      <c r="A3428" t="str">
        <f>IF(ESITI_QUESTIONARI!A3428="","",TRIM(ESITI_QUESTIONARI!A3428))</f>
        <v/>
      </c>
      <c r="B3428" t="str">
        <f t="shared" si="54"/>
        <v/>
      </c>
      <c r="C3428" t="str">
        <f>IF(ESITI_QUESTIONARI!C3428="","",TRIM(ESITI_QUESTIONARI!C3428))</f>
        <v/>
      </c>
      <c r="D3428" t="str">
        <f>IFERROR(UPPER(TRIM(ESITI_QUESTIONARI!U3428)),"")</f>
        <v/>
      </c>
      <c r="E3428" t="str">
        <f>IFERROR(UPPER(TRIM(ESITI_QUESTIONARI!Y3428)),"")</f>
        <v/>
      </c>
      <c r="F3428" t="str">
        <f>IFERROR(UPPER(TRIM(ESITI_QUESTIONARI!AE3428)),"")</f>
        <v/>
      </c>
      <c r="G3428" t="str">
        <f>IFERROR(UPPER(TRIM(ESITI_QUESTIONARI!AI3428)),"")</f>
        <v/>
      </c>
      <c r="H3428" s="8" t="str">
        <f>IF(C3428="","",IF(ISERROR(AVERAGE(ESITI_QUESTIONARI!N3428:T3428,ESITI_QUESTIONARI!V3428:X3428,ESITI_QUESTIONARI!Z3428:AD3428,ESITI_QUESTIONARI!AF3428:AH3428,ESITI_QUESTIONARI!AJ3428:AL3428,ESITI_QUESTIONARI!AN3428,ESITI_QUESTIONARI!AQ3428)),"NON RISPONDE",AVERAGE(ESITI_QUESTIONARI!N3428:T3428,ESITI_QUESTIONARI!V3428:X3428,ESITI_QUESTIONARI!Z3428:AD3428,ESITI_QUESTIONARI!AF3428:AH3428,ESITI_QUESTIONARI!AJ3428:AL3428,ESITI_QUESTIONARI!AN3428,ESITI_QUESTIONARI!AQ3428)))</f>
        <v/>
      </c>
    </row>
    <row r="3429" spans="1:8">
      <c r="A3429" t="str">
        <f>IF(ESITI_QUESTIONARI!A3429="","",TRIM(ESITI_QUESTIONARI!A3429))</f>
        <v/>
      </c>
      <c r="B3429" t="str">
        <f t="shared" si="54"/>
        <v/>
      </c>
      <c r="C3429" t="str">
        <f>IF(ESITI_QUESTIONARI!C3429="","",TRIM(ESITI_QUESTIONARI!C3429))</f>
        <v/>
      </c>
      <c r="D3429" t="str">
        <f>IFERROR(UPPER(TRIM(ESITI_QUESTIONARI!U3429)),"")</f>
        <v/>
      </c>
      <c r="E3429" t="str">
        <f>IFERROR(UPPER(TRIM(ESITI_QUESTIONARI!Y3429)),"")</f>
        <v/>
      </c>
      <c r="F3429" t="str">
        <f>IFERROR(UPPER(TRIM(ESITI_QUESTIONARI!AE3429)),"")</f>
        <v/>
      </c>
      <c r="G3429" t="str">
        <f>IFERROR(UPPER(TRIM(ESITI_QUESTIONARI!AI3429)),"")</f>
        <v/>
      </c>
      <c r="H3429" s="8" t="str">
        <f>IF(C3429="","",IF(ISERROR(AVERAGE(ESITI_QUESTIONARI!N3429:T3429,ESITI_QUESTIONARI!V3429:X3429,ESITI_QUESTIONARI!Z3429:AD3429,ESITI_QUESTIONARI!AF3429:AH3429,ESITI_QUESTIONARI!AJ3429:AL3429,ESITI_QUESTIONARI!AN3429,ESITI_QUESTIONARI!AQ3429)),"NON RISPONDE",AVERAGE(ESITI_QUESTIONARI!N3429:T3429,ESITI_QUESTIONARI!V3429:X3429,ESITI_QUESTIONARI!Z3429:AD3429,ESITI_QUESTIONARI!AF3429:AH3429,ESITI_QUESTIONARI!AJ3429:AL3429,ESITI_QUESTIONARI!AN3429,ESITI_QUESTIONARI!AQ3429)))</f>
        <v/>
      </c>
    </row>
    <row r="3430" spans="1:8">
      <c r="A3430" t="str">
        <f>IF(ESITI_QUESTIONARI!A3430="","",TRIM(ESITI_QUESTIONARI!A3430))</f>
        <v/>
      </c>
      <c r="B3430" t="str">
        <f t="shared" si="54"/>
        <v/>
      </c>
      <c r="C3430" t="str">
        <f>IF(ESITI_QUESTIONARI!C3430="","",TRIM(ESITI_QUESTIONARI!C3430))</f>
        <v/>
      </c>
      <c r="D3430" t="str">
        <f>IFERROR(UPPER(TRIM(ESITI_QUESTIONARI!U3430)),"")</f>
        <v/>
      </c>
      <c r="E3430" t="str">
        <f>IFERROR(UPPER(TRIM(ESITI_QUESTIONARI!Y3430)),"")</f>
        <v/>
      </c>
      <c r="F3430" t="str">
        <f>IFERROR(UPPER(TRIM(ESITI_QUESTIONARI!AE3430)),"")</f>
        <v/>
      </c>
      <c r="G3430" t="str">
        <f>IFERROR(UPPER(TRIM(ESITI_QUESTIONARI!AI3430)),"")</f>
        <v/>
      </c>
      <c r="H3430" s="8" t="str">
        <f>IF(C3430="","",IF(ISERROR(AVERAGE(ESITI_QUESTIONARI!N3430:T3430,ESITI_QUESTIONARI!V3430:X3430,ESITI_QUESTIONARI!Z3430:AD3430,ESITI_QUESTIONARI!AF3430:AH3430,ESITI_QUESTIONARI!AJ3430:AL3430,ESITI_QUESTIONARI!AN3430,ESITI_QUESTIONARI!AQ3430)),"NON RISPONDE",AVERAGE(ESITI_QUESTIONARI!N3430:T3430,ESITI_QUESTIONARI!V3430:X3430,ESITI_QUESTIONARI!Z3430:AD3430,ESITI_QUESTIONARI!AF3430:AH3430,ESITI_QUESTIONARI!AJ3430:AL3430,ESITI_QUESTIONARI!AN3430,ESITI_QUESTIONARI!AQ3430)))</f>
        <v/>
      </c>
    </row>
    <row r="3431" spans="1:8">
      <c r="A3431" t="str">
        <f>IF(ESITI_QUESTIONARI!A3431="","",TRIM(ESITI_QUESTIONARI!A3431))</f>
        <v/>
      </c>
      <c r="B3431" t="str">
        <f t="shared" si="54"/>
        <v/>
      </c>
      <c r="C3431" t="str">
        <f>IF(ESITI_QUESTIONARI!C3431="","",TRIM(ESITI_QUESTIONARI!C3431))</f>
        <v/>
      </c>
      <c r="D3431" t="str">
        <f>IFERROR(UPPER(TRIM(ESITI_QUESTIONARI!U3431)),"")</f>
        <v/>
      </c>
      <c r="E3431" t="str">
        <f>IFERROR(UPPER(TRIM(ESITI_QUESTIONARI!Y3431)),"")</f>
        <v/>
      </c>
      <c r="F3431" t="str">
        <f>IFERROR(UPPER(TRIM(ESITI_QUESTIONARI!AE3431)),"")</f>
        <v/>
      </c>
      <c r="G3431" t="str">
        <f>IFERROR(UPPER(TRIM(ESITI_QUESTIONARI!AI3431)),"")</f>
        <v/>
      </c>
      <c r="H3431" s="8" t="str">
        <f>IF(C3431="","",IF(ISERROR(AVERAGE(ESITI_QUESTIONARI!N3431:T3431,ESITI_QUESTIONARI!V3431:X3431,ESITI_QUESTIONARI!Z3431:AD3431,ESITI_QUESTIONARI!AF3431:AH3431,ESITI_QUESTIONARI!AJ3431:AL3431,ESITI_QUESTIONARI!AN3431,ESITI_QUESTIONARI!AQ3431)),"NON RISPONDE",AVERAGE(ESITI_QUESTIONARI!N3431:T3431,ESITI_QUESTIONARI!V3431:X3431,ESITI_QUESTIONARI!Z3431:AD3431,ESITI_QUESTIONARI!AF3431:AH3431,ESITI_QUESTIONARI!AJ3431:AL3431,ESITI_QUESTIONARI!AN3431,ESITI_QUESTIONARI!AQ3431)))</f>
        <v/>
      </c>
    </row>
    <row r="3432" spans="1:8">
      <c r="A3432" t="str">
        <f>IF(ESITI_QUESTIONARI!A3432="","",TRIM(ESITI_QUESTIONARI!A3432))</f>
        <v/>
      </c>
      <c r="B3432" t="str">
        <f t="shared" si="54"/>
        <v/>
      </c>
      <c r="C3432" t="str">
        <f>IF(ESITI_QUESTIONARI!C3432="","",TRIM(ESITI_QUESTIONARI!C3432))</f>
        <v/>
      </c>
      <c r="D3432" t="str">
        <f>IFERROR(UPPER(TRIM(ESITI_QUESTIONARI!U3432)),"")</f>
        <v/>
      </c>
      <c r="E3432" t="str">
        <f>IFERROR(UPPER(TRIM(ESITI_QUESTIONARI!Y3432)),"")</f>
        <v/>
      </c>
      <c r="F3432" t="str">
        <f>IFERROR(UPPER(TRIM(ESITI_QUESTIONARI!AE3432)),"")</f>
        <v/>
      </c>
      <c r="G3432" t="str">
        <f>IFERROR(UPPER(TRIM(ESITI_QUESTIONARI!AI3432)),"")</f>
        <v/>
      </c>
      <c r="H3432" s="8" t="str">
        <f>IF(C3432="","",IF(ISERROR(AVERAGE(ESITI_QUESTIONARI!N3432:T3432,ESITI_QUESTIONARI!V3432:X3432,ESITI_QUESTIONARI!Z3432:AD3432,ESITI_QUESTIONARI!AF3432:AH3432,ESITI_QUESTIONARI!AJ3432:AL3432,ESITI_QUESTIONARI!AN3432,ESITI_QUESTIONARI!AQ3432)),"NON RISPONDE",AVERAGE(ESITI_QUESTIONARI!N3432:T3432,ESITI_QUESTIONARI!V3432:X3432,ESITI_QUESTIONARI!Z3432:AD3432,ESITI_QUESTIONARI!AF3432:AH3432,ESITI_QUESTIONARI!AJ3432:AL3432,ESITI_QUESTIONARI!AN3432,ESITI_QUESTIONARI!AQ3432)))</f>
        <v/>
      </c>
    </row>
    <row r="3433" spans="1:8">
      <c r="A3433" t="str">
        <f>IF(ESITI_QUESTIONARI!A3433="","",TRIM(ESITI_QUESTIONARI!A3433))</f>
        <v/>
      </c>
      <c r="B3433" t="str">
        <f t="shared" si="54"/>
        <v/>
      </c>
      <c r="C3433" t="str">
        <f>IF(ESITI_QUESTIONARI!C3433="","",TRIM(ESITI_QUESTIONARI!C3433))</f>
        <v/>
      </c>
      <c r="D3433" t="str">
        <f>IFERROR(UPPER(TRIM(ESITI_QUESTIONARI!U3433)),"")</f>
        <v/>
      </c>
      <c r="E3433" t="str">
        <f>IFERROR(UPPER(TRIM(ESITI_QUESTIONARI!Y3433)),"")</f>
        <v/>
      </c>
      <c r="F3433" t="str">
        <f>IFERROR(UPPER(TRIM(ESITI_QUESTIONARI!AE3433)),"")</f>
        <v/>
      </c>
      <c r="G3433" t="str">
        <f>IFERROR(UPPER(TRIM(ESITI_QUESTIONARI!AI3433)),"")</f>
        <v/>
      </c>
      <c r="H3433" s="8" t="str">
        <f>IF(C3433="","",IF(ISERROR(AVERAGE(ESITI_QUESTIONARI!N3433:T3433,ESITI_QUESTIONARI!V3433:X3433,ESITI_QUESTIONARI!Z3433:AD3433,ESITI_QUESTIONARI!AF3433:AH3433,ESITI_QUESTIONARI!AJ3433:AL3433,ESITI_QUESTIONARI!AN3433,ESITI_QUESTIONARI!AQ3433)),"NON RISPONDE",AVERAGE(ESITI_QUESTIONARI!N3433:T3433,ESITI_QUESTIONARI!V3433:X3433,ESITI_QUESTIONARI!Z3433:AD3433,ESITI_QUESTIONARI!AF3433:AH3433,ESITI_QUESTIONARI!AJ3433:AL3433,ESITI_QUESTIONARI!AN3433,ESITI_QUESTIONARI!AQ3433)))</f>
        <v/>
      </c>
    </row>
    <row r="3434" spans="1:8">
      <c r="A3434" t="str">
        <f>IF(ESITI_QUESTIONARI!A3434="","",TRIM(ESITI_QUESTIONARI!A3434))</f>
        <v/>
      </c>
      <c r="B3434" t="str">
        <f t="shared" si="54"/>
        <v/>
      </c>
      <c r="C3434" t="str">
        <f>IF(ESITI_QUESTIONARI!C3434="","",TRIM(ESITI_QUESTIONARI!C3434))</f>
        <v/>
      </c>
      <c r="D3434" t="str">
        <f>IFERROR(UPPER(TRIM(ESITI_QUESTIONARI!U3434)),"")</f>
        <v/>
      </c>
      <c r="E3434" t="str">
        <f>IFERROR(UPPER(TRIM(ESITI_QUESTIONARI!Y3434)),"")</f>
        <v/>
      </c>
      <c r="F3434" t="str">
        <f>IFERROR(UPPER(TRIM(ESITI_QUESTIONARI!AE3434)),"")</f>
        <v/>
      </c>
      <c r="G3434" t="str">
        <f>IFERROR(UPPER(TRIM(ESITI_QUESTIONARI!AI3434)),"")</f>
        <v/>
      </c>
      <c r="H3434" s="8" t="str">
        <f>IF(C3434="","",IF(ISERROR(AVERAGE(ESITI_QUESTIONARI!N3434:T3434,ESITI_QUESTIONARI!V3434:X3434,ESITI_QUESTIONARI!Z3434:AD3434,ESITI_QUESTIONARI!AF3434:AH3434,ESITI_QUESTIONARI!AJ3434:AL3434,ESITI_QUESTIONARI!AN3434,ESITI_QUESTIONARI!AQ3434)),"NON RISPONDE",AVERAGE(ESITI_QUESTIONARI!N3434:T3434,ESITI_QUESTIONARI!V3434:X3434,ESITI_QUESTIONARI!Z3434:AD3434,ESITI_QUESTIONARI!AF3434:AH3434,ESITI_QUESTIONARI!AJ3434:AL3434,ESITI_QUESTIONARI!AN3434,ESITI_QUESTIONARI!AQ3434)))</f>
        <v/>
      </c>
    </row>
    <row r="3435" spans="1:8">
      <c r="A3435" t="str">
        <f>IF(ESITI_QUESTIONARI!A3435="","",TRIM(ESITI_QUESTIONARI!A3435))</f>
        <v/>
      </c>
      <c r="B3435" t="str">
        <f t="shared" si="54"/>
        <v/>
      </c>
      <c r="C3435" t="str">
        <f>IF(ESITI_QUESTIONARI!C3435="","",TRIM(ESITI_QUESTIONARI!C3435))</f>
        <v/>
      </c>
      <c r="D3435" t="str">
        <f>IFERROR(UPPER(TRIM(ESITI_QUESTIONARI!U3435)),"")</f>
        <v/>
      </c>
      <c r="E3435" t="str">
        <f>IFERROR(UPPER(TRIM(ESITI_QUESTIONARI!Y3435)),"")</f>
        <v/>
      </c>
      <c r="F3435" t="str">
        <f>IFERROR(UPPER(TRIM(ESITI_QUESTIONARI!AE3435)),"")</f>
        <v/>
      </c>
      <c r="G3435" t="str">
        <f>IFERROR(UPPER(TRIM(ESITI_QUESTIONARI!AI3435)),"")</f>
        <v/>
      </c>
      <c r="H3435" s="8" t="str">
        <f>IF(C3435="","",IF(ISERROR(AVERAGE(ESITI_QUESTIONARI!N3435:T3435,ESITI_QUESTIONARI!V3435:X3435,ESITI_QUESTIONARI!Z3435:AD3435,ESITI_QUESTIONARI!AF3435:AH3435,ESITI_QUESTIONARI!AJ3435:AL3435,ESITI_QUESTIONARI!AN3435,ESITI_QUESTIONARI!AQ3435)),"NON RISPONDE",AVERAGE(ESITI_QUESTIONARI!N3435:T3435,ESITI_QUESTIONARI!V3435:X3435,ESITI_QUESTIONARI!Z3435:AD3435,ESITI_QUESTIONARI!AF3435:AH3435,ESITI_QUESTIONARI!AJ3435:AL3435,ESITI_QUESTIONARI!AN3435,ESITI_QUESTIONARI!AQ3435)))</f>
        <v/>
      </c>
    </row>
    <row r="3436" spans="1:8">
      <c r="A3436" t="str">
        <f>IF(ESITI_QUESTIONARI!A3436="","",TRIM(ESITI_QUESTIONARI!A3436))</f>
        <v/>
      </c>
      <c r="B3436" t="str">
        <f t="shared" si="54"/>
        <v/>
      </c>
      <c r="C3436" t="str">
        <f>IF(ESITI_QUESTIONARI!C3436="","",TRIM(ESITI_QUESTIONARI!C3436))</f>
        <v/>
      </c>
      <c r="D3436" t="str">
        <f>IFERROR(UPPER(TRIM(ESITI_QUESTIONARI!U3436)),"")</f>
        <v/>
      </c>
      <c r="E3436" t="str">
        <f>IFERROR(UPPER(TRIM(ESITI_QUESTIONARI!Y3436)),"")</f>
        <v/>
      </c>
      <c r="F3436" t="str">
        <f>IFERROR(UPPER(TRIM(ESITI_QUESTIONARI!AE3436)),"")</f>
        <v/>
      </c>
      <c r="G3436" t="str">
        <f>IFERROR(UPPER(TRIM(ESITI_QUESTIONARI!AI3436)),"")</f>
        <v/>
      </c>
      <c r="H3436" s="8" t="str">
        <f>IF(C3436="","",IF(ISERROR(AVERAGE(ESITI_QUESTIONARI!N3436:T3436,ESITI_QUESTIONARI!V3436:X3436,ESITI_QUESTIONARI!Z3436:AD3436,ESITI_QUESTIONARI!AF3436:AH3436,ESITI_QUESTIONARI!AJ3436:AL3436,ESITI_QUESTIONARI!AN3436,ESITI_QUESTIONARI!AQ3436)),"NON RISPONDE",AVERAGE(ESITI_QUESTIONARI!N3436:T3436,ESITI_QUESTIONARI!V3436:X3436,ESITI_QUESTIONARI!Z3436:AD3436,ESITI_QUESTIONARI!AF3436:AH3436,ESITI_QUESTIONARI!AJ3436:AL3436,ESITI_QUESTIONARI!AN3436,ESITI_QUESTIONARI!AQ3436)))</f>
        <v/>
      </c>
    </row>
    <row r="3437" spans="1:8">
      <c r="A3437" t="str">
        <f>IF(ESITI_QUESTIONARI!A3437="","",TRIM(ESITI_QUESTIONARI!A3437))</f>
        <v/>
      </c>
      <c r="B3437" t="str">
        <f t="shared" si="54"/>
        <v/>
      </c>
      <c r="C3437" t="str">
        <f>IF(ESITI_QUESTIONARI!C3437="","",TRIM(ESITI_QUESTIONARI!C3437))</f>
        <v/>
      </c>
      <c r="D3437" t="str">
        <f>IFERROR(UPPER(TRIM(ESITI_QUESTIONARI!U3437)),"")</f>
        <v/>
      </c>
      <c r="E3437" t="str">
        <f>IFERROR(UPPER(TRIM(ESITI_QUESTIONARI!Y3437)),"")</f>
        <v/>
      </c>
      <c r="F3437" t="str">
        <f>IFERROR(UPPER(TRIM(ESITI_QUESTIONARI!AE3437)),"")</f>
        <v/>
      </c>
      <c r="G3437" t="str">
        <f>IFERROR(UPPER(TRIM(ESITI_QUESTIONARI!AI3437)),"")</f>
        <v/>
      </c>
      <c r="H3437" s="8" t="str">
        <f>IF(C3437="","",IF(ISERROR(AVERAGE(ESITI_QUESTIONARI!N3437:T3437,ESITI_QUESTIONARI!V3437:X3437,ESITI_QUESTIONARI!Z3437:AD3437,ESITI_QUESTIONARI!AF3437:AH3437,ESITI_QUESTIONARI!AJ3437:AL3437,ESITI_QUESTIONARI!AN3437,ESITI_QUESTIONARI!AQ3437)),"NON RISPONDE",AVERAGE(ESITI_QUESTIONARI!N3437:T3437,ESITI_QUESTIONARI!V3437:X3437,ESITI_QUESTIONARI!Z3437:AD3437,ESITI_QUESTIONARI!AF3437:AH3437,ESITI_QUESTIONARI!AJ3437:AL3437,ESITI_QUESTIONARI!AN3437,ESITI_QUESTIONARI!AQ3437)))</f>
        <v/>
      </c>
    </row>
    <row r="3438" spans="1:8">
      <c r="A3438" t="str">
        <f>IF(ESITI_QUESTIONARI!A3438="","",TRIM(ESITI_QUESTIONARI!A3438))</f>
        <v/>
      </c>
      <c r="B3438" t="str">
        <f t="shared" si="54"/>
        <v/>
      </c>
      <c r="C3438" t="str">
        <f>IF(ESITI_QUESTIONARI!C3438="","",TRIM(ESITI_QUESTIONARI!C3438))</f>
        <v/>
      </c>
      <c r="D3438" t="str">
        <f>IFERROR(UPPER(TRIM(ESITI_QUESTIONARI!U3438)),"")</f>
        <v/>
      </c>
      <c r="E3438" t="str">
        <f>IFERROR(UPPER(TRIM(ESITI_QUESTIONARI!Y3438)),"")</f>
        <v/>
      </c>
      <c r="F3438" t="str">
        <f>IFERROR(UPPER(TRIM(ESITI_QUESTIONARI!AE3438)),"")</f>
        <v/>
      </c>
      <c r="G3438" t="str">
        <f>IFERROR(UPPER(TRIM(ESITI_QUESTIONARI!AI3438)),"")</f>
        <v/>
      </c>
      <c r="H3438" s="8" t="str">
        <f>IF(C3438="","",IF(ISERROR(AVERAGE(ESITI_QUESTIONARI!N3438:T3438,ESITI_QUESTIONARI!V3438:X3438,ESITI_QUESTIONARI!Z3438:AD3438,ESITI_QUESTIONARI!AF3438:AH3438,ESITI_QUESTIONARI!AJ3438:AL3438,ESITI_QUESTIONARI!AN3438,ESITI_QUESTIONARI!AQ3438)),"NON RISPONDE",AVERAGE(ESITI_QUESTIONARI!N3438:T3438,ESITI_QUESTIONARI!V3438:X3438,ESITI_QUESTIONARI!Z3438:AD3438,ESITI_QUESTIONARI!AF3438:AH3438,ESITI_QUESTIONARI!AJ3438:AL3438,ESITI_QUESTIONARI!AN3438,ESITI_QUESTIONARI!AQ3438)))</f>
        <v/>
      </c>
    </row>
    <row r="3439" spans="1:8">
      <c r="A3439" t="str">
        <f>IF(ESITI_QUESTIONARI!A3439="","",TRIM(ESITI_QUESTIONARI!A3439))</f>
        <v/>
      </c>
      <c r="B3439" t="str">
        <f t="shared" si="54"/>
        <v/>
      </c>
      <c r="C3439" t="str">
        <f>IF(ESITI_QUESTIONARI!C3439="","",TRIM(ESITI_QUESTIONARI!C3439))</f>
        <v/>
      </c>
      <c r="D3439" t="str">
        <f>IFERROR(UPPER(TRIM(ESITI_QUESTIONARI!U3439)),"")</f>
        <v/>
      </c>
      <c r="E3439" t="str">
        <f>IFERROR(UPPER(TRIM(ESITI_QUESTIONARI!Y3439)),"")</f>
        <v/>
      </c>
      <c r="F3439" t="str">
        <f>IFERROR(UPPER(TRIM(ESITI_QUESTIONARI!AE3439)),"")</f>
        <v/>
      </c>
      <c r="G3439" t="str">
        <f>IFERROR(UPPER(TRIM(ESITI_QUESTIONARI!AI3439)),"")</f>
        <v/>
      </c>
      <c r="H3439" s="8" t="str">
        <f>IF(C3439="","",IF(ISERROR(AVERAGE(ESITI_QUESTIONARI!N3439:T3439,ESITI_QUESTIONARI!V3439:X3439,ESITI_QUESTIONARI!Z3439:AD3439,ESITI_QUESTIONARI!AF3439:AH3439,ESITI_QUESTIONARI!AJ3439:AL3439,ESITI_QUESTIONARI!AN3439,ESITI_QUESTIONARI!AQ3439)),"NON RISPONDE",AVERAGE(ESITI_QUESTIONARI!N3439:T3439,ESITI_QUESTIONARI!V3439:X3439,ESITI_QUESTIONARI!Z3439:AD3439,ESITI_QUESTIONARI!AF3439:AH3439,ESITI_QUESTIONARI!AJ3439:AL3439,ESITI_QUESTIONARI!AN3439,ESITI_QUESTIONARI!AQ3439)))</f>
        <v/>
      </c>
    </row>
    <row r="3440" spans="1:8">
      <c r="A3440" t="str">
        <f>IF(ESITI_QUESTIONARI!A3440="","",TRIM(ESITI_QUESTIONARI!A3440))</f>
        <v/>
      </c>
      <c r="B3440" t="str">
        <f t="shared" si="54"/>
        <v/>
      </c>
      <c r="C3440" t="str">
        <f>IF(ESITI_QUESTIONARI!C3440="","",TRIM(ESITI_QUESTIONARI!C3440))</f>
        <v/>
      </c>
      <c r="D3440" t="str">
        <f>IFERROR(UPPER(TRIM(ESITI_QUESTIONARI!U3440)),"")</f>
        <v/>
      </c>
      <c r="E3440" t="str">
        <f>IFERROR(UPPER(TRIM(ESITI_QUESTIONARI!Y3440)),"")</f>
        <v/>
      </c>
      <c r="F3440" t="str">
        <f>IFERROR(UPPER(TRIM(ESITI_QUESTIONARI!AE3440)),"")</f>
        <v/>
      </c>
      <c r="G3440" t="str">
        <f>IFERROR(UPPER(TRIM(ESITI_QUESTIONARI!AI3440)),"")</f>
        <v/>
      </c>
      <c r="H3440" s="8" t="str">
        <f>IF(C3440="","",IF(ISERROR(AVERAGE(ESITI_QUESTIONARI!N3440:T3440,ESITI_QUESTIONARI!V3440:X3440,ESITI_QUESTIONARI!Z3440:AD3440,ESITI_QUESTIONARI!AF3440:AH3440,ESITI_QUESTIONARI!AJ3440:AL3440,ESITI_QUESTIONARI!AN3440,ESITI_QUESTIONARI!AQ3440)),"NON RISPONDE",AVERAGE(ESITI_QUESTIONARI!N3440:T3440,ESITI_QUESTIONARI!V3440:X3440,ESITI_QUESTIONARI!Z3440:AD3440,ESITI_QUESTIONARI!AF3440:AH3440,ESITI_QUESTIONARI!AJ3440:AL3440,ESITI_QUESTIONARI!AN3440,ESITI_QUESTIONARI!AQ3440)))</f>
        <v/>
      </c>
    </row>
    <row r="3441" spans="1:8">
      <c r="A3441" t="str">
        <f>IF(ESITI_QUESTIONARI!A3441="","",TRIM(ESITI_QUESTIONARI!A3441))</f>
        <v/>
      </c>
      <c r="B3441" t="str">
        <f t="shared" si="54"/>
        <v/>
      </c>
      <c r="C3441" t="str">
        <f>IF(ESITI_QUESTIONARI!C3441="","",TRIM(ESITI_QUESTIONARI!C3441))</f>
        <v/>
      </c>
      <c r="D3441" t="str">
        <f>IFERROR(UPPER(TRIM(ESITI_QUESTIONARI!U3441)),"")</f>
        <v/>
      </c>
      <c r="E3441" t="str">
        <f>IFERROR(UPPER(TRIM(ESITI_QUESTIONARI!Y3441)),"")</f>
        <v/>
      </c>
      <c r="F3441" t="str">
        <f>IFERROR(UPPER(TRIM(ESITI_QUESTIONARI!AE3441)),"")</f>
        <v/>
      </c>
      <c r="G3441" t="str">
        <f>IFERROR(UPPER(TRIM(ESITI_QUESTIONARI!AI3441)),"")</f>
        <v/>
      </c>
      <c r="H3441" s="8" t="str">
        <f>IF(C3441="","",IF(ISERROR(AVERAGE(ESITI_QUESTIONARI!N3441:T3441,ESITI_QUESTIONARI!V3441:X3441,ESITI_QUESTIONARI!Z3441:AD3441,ESITI_QUESTIONARI!AF3441:AH3441,ESITI_QUESTIONARI!AJ3441:AL3441,ESITI_QUESTIONARI!AN3441,ESITI_QUESTIONARI!AQ3441)),"NON RISPONDE",AVERAGE(ESITI_QUESTIONARI!N3441:T3441,ESITI_QUESTIONARI!V3441:X3441,ESITI_QUESTIONARI!Z3441:AD3441,ESITI_QUESTIONARI!AF3441:AH3441,ESITI_QUESTIONARI!AJ3441:AL3441,ESITI_QUESTIONARI!AN3441,ESITI_QUESTIONARI!AQ3441)))</f>
        <v/>
      </c>
    </row>
    <row r="3442" spans="1:8">
      <c r="A3442" t="str">
        <f>IF(ESITI_QUESTIONARI!A3442="","",TRIM(ESITI_QUESTIONARI!A3442))</f>
        <v/>
      </c>
      <c r="B3442" t="str">
        <f t="shared" si="54"/>
        <v/>
      </c>
      <c r="C3442" t="str">
        <f>IF(ESITI_QUESTIONARI!C3442="","",TRIM(ESITI_QUESTIONARI!C3442))</f>
        <v/>
      </c>
      <c r="D3442" t="str">
        <f>IFERROR(UPPER(TRIM(ESITI_QUESTIONARI!U3442)),"")</f>
        <v/>
      </c>
      <c r="E3442" t="str">
        <f>IFERROR(UPPER(TRIM(ESITI_QUESTIONARI!Y3442)),"")</f>
        <v/>
      </c>
      <c r="F3442" t="str">
        <f>IFERROR(UPPER(TRIM(ESITI_QUESTIONARI!AE3442)),"")</f>
        <v/>
      </c>
      <c r="G3442" t="str">
        <f>IFERROR(UPPER(TRIM(ESITI_QUESTIONARI!AI3442)),"")</f>
        <v/>
      </c>
      <c r="H3442" s="8" t="str">
        <f>IF(C3442="","",IF(ISERROR(AVERAGE(ESITI_QUESTIONARI!N3442:T3442,ESITI_QUESTIONARI!V3442:X3442,ESITI_QUESTIONARI!Z3442:AD3442,ESITI_QUESTIONARI!AF3442:AH3442,ESITI_QUESTIONARI!AJ3442:AL3442,ESITI_QUESTIONARI!AN3442,ESITI_QUESTIONARI!AQ3442)),"NON RISPONDE",AVERAGE(ESITI_QUESTIONARI!N3442:T3442,ESITI_QUESTIONARI!V3442:X3442,ESITI_QUESTIONARI!Z3442:AD3442,ESITI_QUESTIONARI!AF3442:AH3442,ESITI_QUESTIONARI!AJ3442:AL3442,ESITI_QUESTIONARI!AN3442,ESITI_QUESTIONARI!AQ3442)))</f>
        <v/>
      </c>
    </row>
    <row r="3443" spans="1:8">
      <c r="A3443" t="str">
        <f>IF(ESITI_QUESTIONARI!A3443="","",TRIM(ESITI_QUESTIONARI!A3443))</f>
        <v/>
      </c>
      <c r="B3443" t="str">
        <f t="shared" si="54"/>
        <v/>
      </c>
      <c r="C3443" t="str">
        <f>IF(ESITI_QUESTIONARI!C3443="","",TRIM(ESITI_QUESTIONARI!C3443))</f>
        <v/>
      </c>
      <c r="D3443" t="str">
        <f>IFERROR(UPPER(TRIM(ESITI_QUESTIONARI!U3443)),"")</f>
        <v/>
      </c>
      <c r="E3443" t="str">
        <f>IFERROR(UPPER(TRIM(ESITI_QUESTIONARI!Y3443)),"")</f>
        <v/>
      </c>
      <c r="F3443" t="str">
        <f>IFERROR(UPPER(TRIM(ESITI_QUESTIONARI!AE3443)),"")</f>
        <v/>
      </c>
      <c r="G3443" t="str">
        <f>IFERROR(UPPER(TRIM(ESITI_QUESTIONARI!AI3443)),"")</f>
        <v/>
      </c>
      <c r="H3443" s="8" t="str">
        <f>IF(C3443="","",IF(ISERROR(AVERAGE(ESITI_QUESTIONARI!N3443:T3443,ESITI_QUESTIONARI!V3443:X3443,ESITI_QUESTIONARI!Z3443:AD3443,ESITI_QUESTIONARI!AF3443:AH3443,ESITI_QUESTIONARI!AJ3443:AL3443,ESITI_QUESTIONARI!AN3443,ESITI_QUESTIONARI!AQ3443)),"NON RISPONDE",AVERAGE(ESITI_QUESTIONARI!N3443:T3443,ESITI_QUESTIONARI!V3443:X3443,ESITI_QUESTIONARI!Z3443:AD3443,ESITI_QUESTIONARI!AF3443:AH3443,ESITI_QUESTIONARI!AJ3443:AL3443,ESITI_QUESTIONARI!AN3443,ESITI_QUESTIONARI!AQ3443)))</f>
        <v/>
      </c>
    </row>
    <row r="3444" spans="1:8">
      <c r="A3444" t="str">
        <f>IF(ESITI_QUESTIONARI!A3444="","",TRIM(ESITI_QUESTIONARI!A3444))</f>
        <v/>
      </c>
      <c r="B3444" t="str">
        <f t="shared" si="54"/>
        <v/>
      </c>
      <c r="C3444" t="str">
        <f>IF(ESITI_QUESTIONARI!C3444="","",TRIM(ESITI_QUESTIONARI!C3444))</f>
        <v/>
      </c>
      <c r="D3444" t="str">
        <f>IFERROR(UPPER(TRIM(ESITI_QUESTIONARI!U3444)),"")</f>
        <v/>
      </c>
      <c r="E3444" t="str">
        <f>IFERROR(UPPER(TRIM(ESITI_QUESTIONARI!Y3444)),"")</f>
        <v/>
      </c>
      <c r="F3444" t="str">
        <f>IFERROR(UPPER(TRIM(ESITI_QUESTIONARI!AE3444)),"")</f>
        <v/>
      </c>
      <c r="G3444" t="str">
        <f>IFERROR(UPPER(TRIM(ESITI_QUESTIONARI!AI3444)),"")</f>
        <v/>
      </c>
      <c r="H3444" s="8" t="str">
        <f>IF(C3444="","",IF(ISERROR(AVERAGE(ESITI_QUESTIONARI!N3444:T3444,ESITI_QUESTIONARI!V3444:X3444,ESITI_QUESTIONARI!Z3444:AD3444,ESITI_QUESTIONARI!AF3444:AH3444,ESITI_QUESTIONARI!AJ3444:AL3444,ESITI_QUESTIONARI!AN3444,ESITI_QUESTIONARI!AQ3444)),"NON RISPONDE",AVERAGE(ESITI_QUESTIONARI!N3444:T3444,ESITI_QUESTIONARI!V3444:X3444,ESITI_QUESTIONARI!Z3444:AD3444,ESITI_QUESTIONARI!AF3444:AH3444,ESITI_QUESTIONARI!AJ3444:AL3444,ESITI_QUESTIONARI!AN3444,ESITI_QUESTIONARI!AQ3444)))</f>
        <v/>
      </c>
    </row>
    <row r="3445" spans="1:8">
      <c r="A3445" t="str">
        <f>IF(ESITI_QUESTIONARI!A3445="","",TRIM(ESITI_QUESTIONARI!A3445))</f>
        <v/>
      </c>
      <c r="B3445" t="str">
        <f t="shared" si="54"/>
        <v/>
      </c>
      <c r="C3445" t="str">
        <f>IF(ESITI_QUESTIONARI!C3445="","",TRIM(ESITI_QUESTIONARI!C3445))</f>
        <v/>
      </c>
      <c r="D3445" t="str">
        <f>IFERROR(UPPER(TRIM(ESITI_QUESTIONARI!U3445)),"")</f>
        <v/>
      </c>
      <c r="E3445" t="str">
        <f>IFERROR(UPPER(TRIM(ESITI_QUESTIONARI!Y3445)),"")</f>
        <v/>
      </c>
      <c r="F3445" t="str">
        <f>IFERROR(UPPER(TRIM(ESITI_QUESTIONARI!AE3445)),"")</f>
        <v/>
      </c>
      <c r="G3445" t="str">
        <f>IFERROR(UPPER(TRIM(ESITI_QUESTIONARI!AI3445)),"")</f>
        <v/>
      </c>
      <c r="H3445" s="8" t="str">
        <f>IF(C3445="","",IF(ISERROR(AVERAGE(ESITI_QUESTIONARI!N3445:T3445,ESITI_QUESTIONARI!V3445:X3445,ESITI_QUESTIONARI!Z3445:AD3445,ESITI_QUESTIONARI!AF3445:AH3445,ESITI_QUESTIONARI!AJ3445:AL3445,ESITI_QUESTIONARI!AN3445,ESITI_QUESTIONARI!AQ3445)),"NON RISPONDE",AVERAGE(ESITI_QUESTIONARI!N3445:T3445,ESITI_QUESTIONARI!V3445:X3445,ESITI_QUESTIONARI!Z3445:AD3445,ESITI_QUESTIONARI!AF3445:AH3445,ESITI_QUESTIONARI!AJ3445:AL3445,ESITI_QUESTIONARI!AN3445,ESITI_QUESTIONARI!AQ3445)))</f>
        <v/>
      </c>
    </row>
    <row r="3446" spans="1:8">
      <c r="A3446" t="str">
        <f>IF(ESITI_QUESTIONARI!A3446="","",TRIM(ESITI_QUESTIONARI!A3446))</f>
        <v/>
      </c>
      <c r="B3446" t="str">
        <f t="shared" si="54"/>
        <v/>
      </c>
      <c r="C3446" t="str">
        <f>IF(ESITI_QUESTIONARI!C3446="","",TRIM(ESITI_QUESTIONARI!C3446))</f>
        <v/>
      </c>
      <c r="D3446" t="str">
        <f>IFERROR(UPPER(TRIM(ESITI_QUESTIONARI!U3446)),"")</f>
        <v/>
      </c>
      <c r="E3446" t="str">
        <f>IFERROR(UPPER(TRIM(ESITI_QUESTIONARI!Y3446)),"")</f>
        <v/>
      </c>
      <c r="F3446" t="str">
        <f>IFERROR(UPPER(TRIM(ESITI_QUESTIONARI!AE3446)),"")</f>
        <v/>
      </c>
      <c r="G3446" t="str">
        <f>IFERROR(UPPER(TRIM(ESITI_QUESTIONARI!AI3446)),"")</f>
        <v/>
      </c>
      <c r="H3446" s="8" t="str">
        <f>IF(C3446="","",IF(ISERROR(AVERAGE(ESITI_QUESTIONARI!N3446:T3446,ESITI_QUESTIONARI!V3446:X3446,ESITI_QUESTIONARI!Z3446:AD3446,ESITI_QUESTIONARI!AF3446:AH3446,ESITI_QUESTIONARI!AJ3446:AL3446,ESITI_QUESTIONARI!AN3446,ESITI_QUESTIONARI!AQ3446)),"NON RISPONDE",AVERAGE(ESITI_QUESTIONARI!N3446:T3446,ESITI_QUESTIONARI!V3446:X3446,ESITI_QUESTIONARI!Z3446:AD3446,ESITI_QUESTIONARI!AF3446:AH3446,ESITI_QUESTIONARI!AJ3446:AL3446,ESITI_QUESTIONARI!AN3446,ESITI_QUESTIONARI!AQ3446)))</f>
        <v/>
      </c>
    </row>
    <row r="3447" spans="1:8">
      <c r="A3447" t="str">
        <f>IF(ESITI_QUESTIONARI!A3447="","",TRIM(ESITI_QUESTIONARI!A3447))</f>
        <v/>
      </c>
      <c r="B3447" t="str">
        <f t="shared" si="54"/>
        <v/>
      </c>
      <c r="C3447" t="str">
        <f>IF(ESITI_QUESTIONARI!C3447="","",TRIM(ESITI_QUESTIONARI!C3447))</f>
        <v/>
      </c>
      <c r="D3447" t="str">
        <f>IFERROR(UPPER(TRIM(ESITI_QUESTIONARI!U3447)),"")</f>
        <v/>
      </c>
      <c r="E3447" t="str">
        <f>IFERROR(UPPER(TRIM(ESITI_QUESTIONARI!Y3447)),"")</f>
        <v/>
      </c>
      <c r="F3447" t="str">
        <f>IFERROR(UPPER(TRIM(ESITI_QUESTIONARI!AE3447)),"")</f>
        <v/>
      </c>
      <c r="G3447" t="str">
        <f>IFERROR(UPPER(TRIM(ESITI_QUESTIONARI!AI3447)),"")</f>
        <v/>
      </c>
      <c r="H3447" s="8" t="str">
        <f>IF(C3447="","",IF(ISERROR(AVERAGE(ESITI_QUESTIONARI!N3447:T3447,ESITI_QUESTIONARI!V3447:X3447,ESITI_QUESTIONARI!Z3447:AD3447,ESITI_QUESTIONARI!AF3447:AH3447,ESITI_QUESTIONARI!AJ3447:AL3447,ESITI_QUESTIONARI!AN3447,ESITI_QUESTIONARI!AQ3447)),"NON RISPONDE",AVERAGE(ESITI_QUESTIONARI!N3447:T3447,ESITI_QUESTIONARI!V3447:X3447,ESITI_QUESTIONARI!Z3447:AD3447,ESITI_QUESTIONARI!AF3447:AH3447,ESITI_QUESTIONARI!AJ3447:AL3447,ESITI_QUESTIONARI!AN3447,ESITI_QUESTIONARI!AQ3447)))</f>
        <v/>
      </c>
    </row>
    <row r="3448" spans="1:8">
      <c r="A3448" t="str">
        <f>IF(ESITI_QUESTIONARI!A3448="","",TRIM(ESITI_QUESTIONARI!A3448))</f>
        <v/>
      </c>
      <c r="B3448" t="str">
        <f t="shared" si="54"/>
        <v/>
      </c>
      <c r="C3448" t="str">
        <f>IF(ESITI_QUESTIONARI!C3448="","",TRIM(ESITI_QUESTIONARI!C3448))</f>
        <v/>
      </c>
      <c r="D3448" t="str">
        <f>IFERROR(UPPER(TRIM(ESITI_QUESTIONARI!U3448)),"")</f>
        <v/>
      </c>
      <c r="E3448" t="str">
        <f>IFERROR(UPPER(TRIM(ESITI_QUESTIONARI!Y3448)),"")</f>
        <v/>
      </c>
      <c r="F3448" t="str">
        <f>IFERROR(UPPER(TRIM(ESITI_QUESTIONARI!AE3448)),"")</f>
        <v/>
      </c>
      <c r="G3448" t="str">
        <f>IFERROR(UPPER(TRIM(ESITI_QUESTIONARI!AI3448)),"")</f>
        <v/>
      </c>
      <c r="H3448" s="8" t="str">
        <f>IF(C3448="","",IF(ISERROR(AVERAGE(ESITI_QUESTIONARI!N3448:T3448,ESITI_QUESTIONARI!V3448:X3448,ESITI_QUESTIONARI!Z3448:AD3448,ESITI_QUESTIONARI!AF3448:AH3448,ESITI_QUESTIONARI!AJ3448:AL3448,ESITI_QUESTIONARI!AN3448,ESITI_QUESTIONARI!AQ3448)),"NON RISPONDE",AVERAGE(ESITI_QUESTIONARI!N3448:T3448,ESITI_QUESTIONARI!V3448:X3448,ESITI_QUESTIONARI!Z3448:AD3448,ESITI_QUESTIONARI!AF3448:AH3448,ESITI_QUESTIONARI!AJ3448:AL3448,ESITI_QUESTIONARI!AN3448,ESITI_QUESTIONARI!AQ3448)))</f>
        <v/>
      </c>
    </row>
    <row r="3449" spans="1:8">
      <c r="A3449" t="str">
        <f>IF(ESITI_QUESTIONARI!A3449="","",TRIM(ESITI_QUESTIONARI!A3449))</f>
        <v/>
      </c>
      <c r="B3449" t="str">
        <f t="shared" si="54"/>
        <v/>
      </c>
      <c r="C3449" t="str">
        <f>IF(ESITI_QUESTIONARI!C3449="","",TRIM(ESITI_QUESTIONARI!C3449))</f>
        <v/>
      </c>
      <c r="D3449" t="str">
        <f>IFERROR(UPPER(TRIM(ESITI_QUESTIONARI!U3449)),"")</f>
        <v/>
      </c>
      <c r="E3449" t="str">
        <f>IFERROR(UPPER(TRIM(ESITI_QUESTIONARI!Y3449)),"")</f>
        <v/>
      </c>
      <c r="F3449" t="str">
        <f>IFERROR(UPPER(TRIM(ESITI_QUESTIONARI!AE3449)),"")</f>
        <v/>
      </c>
      <c r="G3449" t="str">
        <f>IFERROR(UPPER(TRIM(ESITI_QUESTIONARI!AI3449)),"")</f>
        <v/>
      </c>
      <c r="H3449" s="8" t="str">
        <f>IF(C3449="","",IF(ISERROR(AVERAGE(ESITI_QUESTIONARI!N3449:T3449,ESITI_QUESTIONARI!V3449:X3449,ESITI_QUESTIONARI!Z3449:AD3449,ESITI_QUESTIONARI!AF3449:AH3449,ESITI_QUESTIONARI!AJ3449:AL3449,ESITI_QUESTIONARI!AN3449,ESITI_QUESTIONARI!AQ3449)),"NON RISPONDE",AVERAGE(ESITI_QUESTIONARI!N3449:T3449,ESITI_QUESTIONARI!V3449:X3449,ESITI_QUESTIONARI!Z3449:AD3449,ESITI_QUESTIONARI!AF3449:AH3449,ESITI_QUESTIONARI!AJ3449:AL3449,ESITI_QUESTIONARI!AN3449,ESITI_QUESTIONARI!AQ3449)))</f>
        <v/>
      </c>
    </row>
    <row r="3450" spans="1:8">
      <c r="A3450" t="str">
        <f>IF(ESITI_QUESTIONARI!A3450="","",TRIM(ESITI_QUESTIONARI!A3450))</f>
        <v/>
      </c>
      <c r="B3450" t="str">
        <f t="shared" si="54"/>
        <v/>
      </c>
      <c r="C3450" t="str">
        <f>IF(ESITI_QUESTIONARI!C3450="","",TRIM(ESITI_QUESTIONARI!C3450))</f>
        <v/>
      </c>
      <c r="D3450" t="str">
        <f>IFERROR(UPPER(TRIM(ESITI_QUESTIONARI!U3450)),"")</f>
        <v/>
      </c>
      <c r="E3450" t="str">
        <f>IFERROR(UPPER(TRIM(ESITI_QUESTIONARI!Y3450)),"")</f>
        <v/>
      </c>
      <c r="F3450" t="str">
        <f>IFERROR(UPPER(TRIM(ESITI_QUESTIONARI!AE3450)),"")</f>
        <v/>
      </c>
      <c r="G3450" t="str">
        <f>IFERROR(UPPER(TRIM(ESITI_QUESTIONARI!AI3450)),"")</f>
        <v/>
      </c>
      <c r="H3450" s="8" t="str">
        <f>IF(C3450="","",IF(ISERROR(AVERAGE(ESITI_QUESTIONARI!N3450:T3450,ESITI_QUESTIONARI!V3450:X3450,ESITI_QUESTIONARI!Z3450:AD3450,ESITI_QUESTIONARI!AF3450:AH3450,ESITI_QUESTIONARI!AJ3450:AL3450,ESITI_QUESTIONARI!AN3450,ESITI_QUESTIONARI!AQ3450)),"NON RISPONDE",AVERAGE(ESITI_QUESTIONARI!N3450:T3450,ESITI_QUESTIONARI!V3450:X3450,ESITI_QUESTIONARI!Z3450:AD3450,ESITI_QUESTIONARI!AF3450:AH3450,ESITI_QUESTIONARI!AJ3450:AL3450,ESITI_QUESTIONARI!AN3450,ESITI_QUESTIONARI!AQ3450)))</f>
        <v/>
      </c>
    </row>
    <row r="3451" spans="1:8">
      <c r="A3451" t="str">
        <f>IF(ESITI_QUESTIONARI!A3451="","",TRIM(ESITI_QUESTIONARI!A3451))</f>
        <v/>
      </c>
      <c r="B3451" t="str">
        <f t="shared" si="54"/>
        <v/>
      </c>
      <c r="C3451" t="str">
        <f>IF(ESITI_QUESTIONARI!C3451="","",TRIM(ESITI_QUESTIONARI!C3451))</f>
        <v/>
      </c>
      <c r="D3451" t="str">
        <f>IFERROR(UPPER(TRIM(ESITI_QUESTIONARI!U3451)),"")</f>
        <v/>
      </c>
      <c r="E3451" t="str">
        <f>IFERROR(UPPER(TRIM(ESITI_QUESTIONARI!Y3451)),"")</f>
        <v/>
      </c>
      <c r="F3451" t="str">
        <f>IFERROR(UPPER(TRIM(ESITI_QUESTIONARI!AE3451)),"")</f>
        <v/>
      </c>
      <c r="G3451" t="str">
        <f>IFERROR(UPPER(TRIM(ESITI_QUESTIONARI!AI3451)),"")</f>
        <v/>
      </c>
      <c r="H3451" s="8" t="str">
        <f>IF(C3451="","",IF(ISERROR(AVERAGE(ESITI_QUESTIONARI!N3451:T3451,ESITI_QUESTIONARI!V3451:X3451,ESITI_QUESTIONARI!Z3451:AD3451,ESITI_QUESTIONARI!AF3451:AH3451,ESITI_QUESTIONARI!AJ3451:AL3451,ESITI_QUESTIONARI!AN3451,ESITI_QUESTIONARI!AQ3451)),"NON RISPONDE",AVERAGE(ESITI_QUESTIONARI!N3451:T3451,ESITI_QUESTIONARI!V3451:X3451,ESITI_QUESTIONARI!Z3451:AD3451,ESITI_QUESTIONARI!AF3451:AH3451,ESITI_QUESTIONARI!AJ3451:AL3451,ESITI_QUESTIONARI!AN3451,ESITI_QUESTIONARI!AQ3451)))</f>
        <v/>
      </c>
    </row>
    <row r="3452" spans="1:8">
      <c r="A3452" t="str">
        <f>IF(ESITI_QUESTIONARI!A3452="","",TRIM(ESITI_QUESTIONARI!A3452))</f>
        <v/>
      </c>
      <c r="B3452" t="str">
        <f t="shared" si="54"/>
        <v/>
      </c>
      <c r="C3452" t="str">
        <f>IF(ESITI_QUESTIONARI!C3452="","",TRIM(ESITI_QUESTIONARI!C3452))</f>
        <v/>
      </c>
      <c r="D3452" t="str">
        <f>IFERROR(UPPER(TRIM(ESITI_QUESTIONARI!U3452)),"")</f>
        <v/>
      </c>
      <c r="E3452" t="str">
        <f>IFERROR(UPPER(TRIM(ESITI_QUESTIONARI!Y3452)),"")</f>
        <v/>
      </c>
      <c r="F3452" t="str">
        <f>IFERROR(UPPER(TRIM(ESITI_QUESTIONARI!AE3452)),"")</f>
        <v/>
      </c>
      <c r="G3452" t="str">
        <f>IFERROR(UPPER(TRIM(ESITI_QUESTIONARI!AI3452)),"")</f>
        <v/>
      </c>
      <c r="H3452" s="8" t="str">
        <f>IF(C3452="","",IF(ISERROR(AVERAGE(ESITI_QUESTIONARI!N3452:T3452,ESITI_QUESTIONARI!V3452:X3452,ESITI_QUESTIONARI!Z3452:AD3452,ESITI_QUESTIONARI!AF3452:AH3452,ESITI_QUESTIONARI!AJ3452:AL3452,ESITI_QUESTIONARI!AN3452,ESITI_QUESTIONARI!AQ3452)),"NON RISPONDE",AVERAGE(ESITI_QUESTIONARI!N3452:T3452,ESITI_QUESTIONARI!V3452:X3452,ESITI_QUESTIONARI!Z3452:AD3452,ESITI_QUESTIONARI!AF3452:AH3452,ESITI_QUESTIONARI!AJ3452:AL3452,ESITI_QUESTIONARI!AN3452,ESITI_QUESTIONARI!AQ3452)))</f>
        <v/>
      </c>
    </row>
    <row r="3453" spans="1:8">
      <c r="A3453" t="str">
        <f>IF(ESITI_QUESTIONARI!A3453="","",TRIM(ESITI_QUESTIONARI!A3453))</f>
        <v/>
      </c>
      <c r="B3453" t="str">
        <f t="shared" si="54"/>
        <v/>
      </c>
      <c r="C3453" t="str">
        <f>IF(ESITI_QUESTIONARI!C3453="","",TRIM(ESITI_QUESTIONARI!C3453))</f>
        <v/>
      </c>
      <c r="D3453" t="str">
        <f>IFERROR(UPPER(TRIM(ESITI_QUESTIONARI!U3453)),"")</f>
        <v/>
      </c>
      <c r="E3453" t="str">
        <f>IFERROR(UPPER(TRIM(ESITI_QUESTIONARI!Y3453)),"")</f>
        <v/>
      </c>
      <c r="F3453" t="str">
        <f>IFERROR(UPPER(TRIM(ESITI_QUESTIONARI!AE3453)),"")</f>
        <v/>
      </c>
      <c r="G3453" t="str">
        <f>IFERROR(UPPER(TRIM(ESITI_QUESTIONARI!AI3453)),"")</f>
        <v/>
      </c>
      <c r="H3453" s="8" t="str">
        <f>IF(C3453="","",IF(ISERROR(AVERAGE(ESITI_QUESTIONARI!N3453:T3453,ESITI_QUESTIONARI!V3453:X3453,ESITI_QUESTIONARI!Z3453:AD3453,ESITI_QUESTIONARI!AF3453:AH3453,ESITI_QUESTIONARI!AJ3453:AL3453,ESITI_QUESTIONARI!AN3453,ESITI_QUESTIONARI!AQ3453)),"NON RISPONDE",AVERAGE(ESITI_QUESTIONARI!N3453:T3453,ESITI_QUESTIONARI!V3453:X3453,ESITI_QUESTIONARI!Z3453:AD3453,ESITI_QUESTIONARI!AF3453:AH3453,ESITI_QUESTIONARI!AJ3453:AL3453,ESITI_QUESTIONARI!AN3453,ESITI_QUESTIONARI!AQ3453)))</f>
        <v/>
      </c>
    </row>
    <row r="3454" spans="1:8">
      <c r="A3454" t="str">
        <f>IF(ESITI_QUESTIONARI!A3454="","",TRIM(ESITI_QUESTIONARI!A3454))</f>
        <v/>
      </c>
      <c r="B3454" t="str">
        <f t="shared" si="54"/>
        <v/>
      </c>
      <c r="C3454" t="str">
        <f>IF(ESITI_QUESTIONARI!C3454="","",TRIM(ESITI_QUESTIONARI!C3454))</f>
        <v/>
      </c>
      <c r="D3454" t="str">
        <f>IFERROR(UPPER(TRIM(ESITI_QUESTIONARI!U3454)),"")</f>
        <v/>
      </c>
      <c r="E3454" t="str">
        <f>IFERROR(UPPER(TRIM(ESITI_QUESTIONARI!Y3454)),"")</f>
        <v/>
      </c>
      <c r="F3454" t="str">
        <f>IFERROR(UPPER(TRIM(ESITI_QUESTIONARI!AE3454)),"")</f>
        <v/>
      </c>
      <c r="G3454" t="str">
        <f>IFERROR(UPPER(TRIM(ESITI_QUESTIONARI!AI3454)),"")</f>
        <v/>
      </c>
      <c r="H3454" s="8" t="str">
        <f>IF(C3454="","",IF(ISERROR(AVERAGE(ESITI_QUESTIONARI!N3454:T3454,ESITI_QUESTIONARI!V3454:X3454,ESITI_QUESTIONARI!Z3454:AD3454,ESITI_QUESTIONARI!AF3454:AH3454,ESITI_QUESTIONARI!AJ3454:AL3454,ESITI_QUESTIONARI!AN3454,ESITI_QUESTIONARI!AQ3454)),"NON RISPONDE",AVERAGE(ESITI_QUESTIONARI!N3454:T3454,ESITI_QUESTIONARI!V3454:X3454,ESITI_QUESTIONARI!Z3454:AD3454,ESITI_QUESTIONARI!AF3454:AH3454,ESITI_QUESTIONARI!AJ3454:AL3454,ESITI_QUESTIONARI!AN3454,ESITI_QUESTIONARI!AQ3454)))</f>
        <v/>
      </c>
    </row>
    <row r="3455" spans="1:8">
      <c r="A3455" t="str">
        <f>IF(ESITI_QUESTIONARI!A3455="","",TRIM(ESITI_QUESTIONARI!A3455))</f>
        <v/>
      </c>
      <c r="B3455" t="str">
        <f t="shared" si="54"/>
        <v/>
      </c>
      <c r="C3455" t="str">
        <f>IF(ESITI_QUESTIONARI!C3455="","",TRIM(ESITI_QUESTIONARI!C3455))</f>
        <v/>
      </c>
      <c r="D3455" t="str">
        <f>IFERROR(UPPER(TRIM(ESITI_QUESTIONARI!U3455)),"")</f>
        <v/>
      </c>
      <c r="E3455" t="str">
        <f>IFERROR(UPPER(TRIM(ESITI_QUESTIONARI!Y3455)),"")</f>
        <v/>
      </c>
      <c r="F3455" t="str">
        <f>IFERROR(UPPER(TRIM(ESITI_QUESTIONARI!AE3455)),"")</f>
        <v/>
      </c>
      <c r="G3455" t="str">
        <f>IFERROR(UPPER(TRIM(ESITI_QUESTIONARI!AI3455)),"")</f>
        <v/>
      </c>
      <c r="H3455" s="8" t="str">
        <f>IF(C3455="","",IF(ISERROR(AVERAGE(ESITI_QUESTIONARI!N3455:T3455,ESITI_QUESTIONARI!V3455:X3455,ESITI_QUESTIONARI!Z3455:AD3455,ESITI_QUESTIONARI!AF3455:AH3455,ESITI_QUESTIONARI!AJ3455:AL3455,ESITI_QUESTIONARI!AN3455,ESITI_QUESTIONARI!AQ3455)),"NON RISPONDE",AVERAGE(ESITI_QUESTIONARI!N3455:T3455,ESITI_QUESTIONARI!V3455:X3455,ESITI_QUESTIONARI!Z3455:AD3455,ESITI_QUESTIONARI!AF3455:AH3455,ESITI_QUESTIONARI!AJ3455:AL3455,ESITI_QUESTIONARI!AN3455,ESITI_QUESTIONARI!AQ3455)))</f>
        <v/>
      </c>
    </row>
    <row r="3456" spans="1:8">
      <c r="A3456" t="str">
        <f>IF(ESITI_QUESTIONARI!A3456="","",TRIM(ESITI_QUESTIONARI!A3456))</f>
        <v/>
      </c>
      <c r="B3456" t="str">
        <f t="shared" si="54"/>
        <v/>
      </c>
      <c r="C3456" t="str">
        <f>IF(ESITI_QUESTIONARI!C3456="","",TRIM(ESITI_QUESTIONARI!C3456))</f>
        <v/>
      </c>
      <c r="D3456" t="str">
        <f>IFERROR(UPPER(TRIM(ESITI_QUESTIONARI!U3456)),"")</f>
        <v/>
      </c>
      <c r="E3456" t="str">
        <f>IFERROR(UPPER(TRIM(ESITI_QUESTIONARI!Y3456)),"")</f>
        <v/>
      </c>
      <c r="F3456" t="str">
        <f>IFERROR(UPPER(TRIM(ESITI_QUESTIONARI!AE3456)),"")</f>
        <v/>
      </c>
      <c r="G3456" t="str">
        <f>IFERROR(UPPER(TRIM(ESITI_QUESTIONARI!AI3456)),"")</f>
        <v/>
      </c>
      <c r="H3456" s="8" t="str">
        <f>IF(C3456="","",IF(ISERROR(AVERAGE(ESITI_QUESTIONARI!N3456:T3456,ESITI_QUESTIONARI!V3456:X3456,ESITI_QUESTIONARI!Z3456:AD3456,ESITI_QUESTIONARI!AF3456:AH3456,ESITI_QUESTIONARI!AJ3456:AL3456,ESITI_QUESTIONARI!AN3456,ESITI_QUESTIONARI!AQ3456)),"NON RISPONDE",AVERAGE(ESITI_QUESTIONARI!N3456:T3456,ESITI_QUESTIONARI!V3456:X3456,ESITI_QUESTIONARI!Z3456:AD3456,ESITI_QUESTIONARI!AF3456:AH3456,ESITI_QUESTIONARI!AJ3456:AL3456,ESITI_QUESTIONARI!AN3456,ESITI_QUESTIONARI!AQ3456)))</f>
        <v/>
      </c>
    </row>
    <row r="3457" spans="1:8">
      <c r="A3457" t="str">
        <f>IF(ESITI_QUESTIONARI!A3457="","",TRIM(ESITI_QUESTIONARI!A3457))</f>
        <v/>
      </c>
      <c r="B3457" t="str">
        <f t="shared" si="54"/>
        <v/>
      </c>
      <c r="C3457" t="str">
        <f>IF(ESITI_QUESTIONARI!C3457="","",TRIM(ESITI_QUESTIONARI!C3457))</f>
        <v/>
      </c>
      <c r="D3457" t="str">
        <f>IFERROR(UPPER(TRIM(ESITI_QUESTIONARI!U3457)),"")</f>
        <v/>
      </c>
      <c r="E3457" t="str">
        <f>IFERROR(UPPER(TRIM(ESITI_QUESTIONARI!Y3457)),"")</f>
        <v/>
      </c>
      <c r="F3457" t="str">
        <f>IFERROR(UPPER(TRIM(ESITI_QUESTIONARI!AE3457)),"")</f>
        <v/>
      </c>
      <c r="G3457" t="str">
        <f>IFERROR(UPPER(TRIM(ESITI_QUESTIONARI!AI3457)),"")</f>
        <v/>
      </c>
      <c r="H3457" s="8" t="str">
        <f>IF(C3457="","",IF(ISERROR(AVERAGE(ESITI_QUESTIONARI!N3457:T3457,ESITI_QUESTIONARI!V3457:X3457,ESITI_QUESTIONARI!Z3457:AD3457,ESITI_QUESTIONARI!AF3457:AH3457,ESITI_QUESTIONARI!AJ3457:AL3457,ESITI_QUESTIONARI!AN3457,ESITI_QUESTIONARI!AQ3457)),"NON RISPONDE",AVERAGE(ESITI_QUESTIONARI!N3457:T3457,ESITI_QUESTIONARI!V3457:X3457,ESITI_QUESTIONARI!Z3457:AD3457,ESITI_QUESTIONARI!AF3457:AH3457,ESITI_QUESTIONARI!AJ3457:AL3457,ESITI_QUESTIONARI!AN3457,ESITI_QUESTIONARI!AQ3457)))</f>
        <v/>
      </c>
    </row>
    <row r="3458" spans="1:8">
      <c r="A3458" t="str">
        <f>IF(ESITI_QUESTIONARI!A3458="","",TRIM(ESITI_QUESTIONARI!A3458))</f>
        <v/>
      </c>
      <c r="B3458" t="str">
        <f t="shared" si="54"/>
        <v/>
      </c>
      <c r="C3458" t="str">
        <f>IF(ESITI_QUESTIONARI!C3458="","",TRIM(ESITI_QUESTIONARI!C3458))</f>
        <v/>
      </c>
      <c r="D3458" t="str">
        <f>IFERROR(UPPER(TRIM(ESITI_QUESTIONARI!U3458)),"")</f>
        <v/>
      </c>
      <c r="E3458" t="str">
        <f>IFERROR(UPPER(TRIM(ESITI_QUESTIONARI!Y3458)),"")</f>
        <v/>
      </c>
      <c r="F3458" t="str">
        <f>IFERROR(UPPER(TRIM(ESITI_QUESTIONARI!AE3458)),"")</f>
        <v/>
      </c>
      <c r="G3458" t="str">
        <f>IFERROR(UPPER(TRIM(ESITI_QUESTIONARI!AI3458)),"")</f>
        <v/>
      </c>
      <c r="H3458" s="8" t="str">
        <f>IF(C3458="","",IF(ISERROR(AVERAGE(ESITI_QUESTIONARI!N3458:T3458,ESITI_QUESTIONARI!V3458:X3458,ESITI_QUESTIONARI!Z3458:AD3458,ESITI_QUESTIONARI!AF3458:AH3458,ESITI_QUESTIONARI!AJ3458:AL3458,ESITI_QUESTIONARI!AN3458,ESITI_QUESTIONARI!AQ3458)),"NON RISPONDE",AVERAGE(ESITI_QUESTIONARI!N3458:T3458,ESITI_QUESTIONARI!V3458:X3458,ESITI_QUESTIONARI!Z3458:AD3458,ESITI_QUESTIONARI!AF3458:AH3458,ESITI_QUESTIONARI!AJ3458:AL3458,ESITI_QUESTIONARI!AN3458,ESITI_QUESTIONARI!AQ3458)))</f>
        <v/>
      </c>
    </row>
    <row r="3459" spans="1:8">
      <c r="A3459" t="str">
        <f>IF(ESITI_QUESTIONARI!A3459="","",TRIM(ESITI_QUESTIONARI!A3459))</f>
        <v/>
      </c>
      <c r="B3459" t="str">
        <f t="shared" ref="B3459:B3522" si="55">IF(C3459="","",C3459)</f>
        <v/>
      </c>
      <c r="C3459" t="str">
        <f>IF(ESITI_QUESTIONARI!C3459="","",TRIM(ESITI_QUESTIONARI!C3459))</f>
        <v/>
      </c>
      <c r="D3459" t="str">
        <f>IFERROR(UPPER(TRIM(ESITI_QUESTIONARI!U3459)),"")</f>
        <v/>
      </c>
      <c r="E3459" t="str">
        <f>IFERROR(UPPER(TRIM(ESITI_QUESTIONARI!Y3459)),"")</f>
        <v/>
      </c>
      <c r="F3459" t="str">
        <f>IFERROR(UPPER(TRIM(ESITI_QUESTIONARI!AE3459)),"")</f>
        <v/>
      </c>
      <c r="G3459" t="str">
        <f>IFERROR(UPPER(TRIM(ESITI_QUESTIONARI!AI3459)),"")</f>
        <v/>
      </c>
      <c r="H3459" s="8" t="str">
        <f>IF(C3459="","",IF(ISERROR(AVERAGE(ESITI_QUESTIONARI!N3459:T3459,ESITI_QUESTIONARI!V3459:X3459,ESITI_QUESTIONARI!Z3459:AD3459,ESITI_QUESTIONARI!AF3459:AH3459,ESITI_QUESTIONARI!AJ3459:AL3459,ESITI_QUESTIONARI!AN3459,ESITI_QUESTIONARI!AQ3459)),"NON RISPONDE",AVERAGE(ESITI_QUESTIONARI!N3459:T3459,ESITI_QUESTIONARI!V3459:X3459,ESITI_QUESTIONARI!Z3459:AD3459,ESITI_QUESTIONARI!AF3459:AH3459,ESITI_QUESTIONARI!AJ3459:AL3459,ESITI_QUESTIONARI!AN3459,ESITI_QUESTIONARI!AQ3459)))</f>
        <v/>
      </c>
    </row>
    <row r="3460" spans="1:8">
      <c r="A3460" t="str">
        <f>IF(ESITI_QUESTIONARI!A3460="","",TRIM(ESITI_QUESTIONARI!A3460))</f>
        <v/>
      </c>
      <c r="B3460" t="str">
        <f t="shared" si="55"/>
        <v/>
      </c>
      <c r="C3460" t="str">
        <f>IF(ESITI_QUESTIONARI!C3460="","",TRIM(ESITI_QUESTIONARI!C3460))</f>
        <v/>
      </c>
      <c r="D3460" t="str">
        <f>IFERROR(UPPER(TRIM(ESITI_QUESTIONARI!U3460)),"")</f>
        <v/>
      </c>
      <c r="E3460" t="str">
        <f>IFERROR(UPPER(TRIM(ESITI_QUESTIONARI!Y3460)),"")</f>
        <v/>
      </c>
      <c r="F3460" t="str">
        <f>IFERROR(UPPER(TRIM(ESITI_QUESTIONARI!AE3460)),"")</f>
        <v/>
      </c>
      <c r="G3460" t="str">
        <f>IFERROR(UPPER(TRIM(ESITI_QUESTIONARI!AI3460)),"")</f>
        <v/>
      </c>
      <c r="H3460" s="8" t="str">
        <f>IF(C3460="","",IF(ISERROR(AVERAGE(ESITI_QUESTIONARI!N3460:T3460,ESITI_QUESTIONARI!V3460:X3460,ESITI_QUESTIONARI!Z3460:AD3460,ESITI_QUESTIONARI!AF3460:AH3460,ESITI_QUESTIONARI!AJ3460:AL3460,ESITI_QUESTIONARI!AN3460,ESITI_QUESTIONARI!AQ3460)),"NON RISPONDE",AVERAGE(ESITI_QUESTIONARI!N3460:T3460,ESITI_QUESTIONARI!V3460:X3460,ESITI_QUESTIONARI!Z3460:AD3460,ESITI_QUESTIONARI!AF3460:AH3460,ESITI_QUESTIONARI!AJ3460:AL3460,ESITI_QUESTIONARI!AN3460,ESITI_QUESTIONARI!AQ3460)))</f>
        <v/>
      </c>
    </row>
    <row r="3461" spans="1:8">
      <c r="A3461" t="str">
        <f>IF(ESITI_QUESTIONARI!A3461="","",TRIM(ESITI_QUESTIONARI!A3461))</f>
        <v/>
      </c>
      <c r="B3461" t="str">
        <f t="shared" si="55"/>
        <v/>
      </c>
      <c r="C3461" t="str">
        <f>IF(ESITI_QUESTIONARI!C3461="","",TRIM(ESITI_QUESTIONARI!C3461))</f>
        <v/>
      </c>
      <c r="D3461" t="str">
        <f>IFERROR(UPPER(TRIM(ESITI_QUESTIONARI!U3461)),"")</f>
        <v/>
      </c>
      <c r="E3461" t="str">
        <f>IFERROR(UPPER(TRIM(ESITI_QUESTIONARI!Y3461)),"")</f>
        <v/>
      </c>
      <c r="F3461" t="str">
        <f>IFERROR(UPPER(TRIM(ESITI_QUESTIONARI!AE3461)),"")</f>
        <v/>
      </c>
      <c r="G3461" t="str">
        <f>IFERROR(UPPER(TRIM(ESITI_QUESTIONARI!AI3461)),"")</f>
        <v/>
      </c>
      <c r="H3461" s="8" t="str">
        <f>IF(C3461="","",IF(ISERROR(AVERAGE(ESITI_QUESTIONARI!N3461:T3461,ESITI_QUESTIONARI!V3461:X3461,ESITI_QUESTIONARI!Z3461:AD3461,ESITI_QUESTIONARI!AF3461:AH3461,ESITI_QUESTIONARI!AJ3461:AL3461,ESITI_QUESTIONARI!AN3461,ESITI_QUESTIONARI!AQ3461)),"NON RISPONDE",AVERAGE(ESITI_QUESTIONARI!N3461:T3461,ESITI_QUESTIONARI!V3461:X3461,ESITI_QUESTIONARI!Z3461:AD3461,ESITI_QUESTIONARI!AF3461:AH3461,ESITI_QUESTIONARI!AJ3461:AL3461,ESITI_QUESTIONARI!AN3461,ESITI_QUESTIONARI!AQ3461)))</f>
        <v/>
      </c>
    </row>
    <row r="3462" spans="1:8">
      <c r="A3462" t="str">
        <f>IF(ESITI_QUESTIONARI!A3462="","",TRIM(ESITI_QUESTIONARI!A3462))</f>
        <v/>
      </c>
      <c r="B3462" t="str">
        <f t="shared" si="55"/>
        <v/>
      </c>
      <c r="C3462" t="str">
        <f>IF(ESITI_QUESTIONARI!C3462="","",TRIM(ESITI_QUESTIONARI!C3462))</f>
        <v/>
      </c>
      <c r="D3462" t="str">
        <f>IFERROR(UPPER(TRIM(ESITI_QUESTIONARI!U3462)),"")</f>
        <v/>
      </c>
      <c r="E3462" t="str">
        <f>IFERROR(UPPER(TRIM(ESITI_QUESTIONARI!Y3462)),"")</f>
        <v/>
      </c>
      <c r="F3462" t="str">
        <f>IFERROR(UPPER(TRIM(ESITI_QUESTIONARI!AE3462)),"")</f>
        <v/>
      </c>
      <c r="G3462" t="str">
        <f>IFERROR(UPPER(TRIM(ESITI_QUESTIONARI!AI3462)),"")</f>
        <v/>
      </c>
      <c r="H3462" s="8" t="str">
        <f>IF(C3462="","",IF(ISERROR(AVERAGE(ESITI_QUESTIONARI!N3462:T3462,ESITI_QUESTIONARI!V3462:X3462,ESITI_QUESTIONARI!Z3462:AD3462,ESITI_QUESTIONARI!AF3462:AH3462,ESITI_QUESTIONARI!AJ3462:AL3462,ESITI_QUESTIONARI!AN3462,ESITI_QUESTIONARI!AQ3462)),"NON RISPONDE",AVERAGE(ESITI_QUESTIONARI!N3462:T3462,ESITI_QUESTIONARI!V3462:X3462,ESITI_QUESTIONARI!Z3462:AD3462,ESITI_QUESTIONARI!AF3462:AH3462,ESITI_QUESTIONARI!AJ3462:AL3462,ESITI_QUESTIONARI!AN3462,ESITI_QUESTIONARI!AQ3462)))</f>
        <v/>
      </c>
    </row>
    <row r="3463" spans="1:8">
      <c r="A3463" t="str">
        <f>IF(ESITI_QUESTIONARI!A3463="","",TRIM(ESITI_QUESTIONARI!A3463))</f>
        <v/>
      </c>
      <c r="B3463" t="str">
        <f t="shared" si="55"/>
        <v/>
      </c>
      <c r="C3463" t="str">
        <f>IF(ESITI_QUESTIONARI!C3463="","",TRIM(ESITI_QUESTIONARI!C3463))</f>
        <v/>
      </c>
      <c r="D3463" t="str">
        <f>IFERROR(UPPER(TRIM(ESITI_QUESTIONARI!U3463)),"")</f>
        <v/>
      </c>
      <c r="E3463" t="str">
        <f>IFERROR(UPPER(TRIM(ESITI_QUESTIONARI!Y3463)),"")</f>
        <v/>
      </c>
      <c r="F3463" t="str">
        <f>IFERROR(UPPER(TRIM(ESITI_QUESTIONARI!AE3463)),"")</f>
        <v/>
      </c>
      <c r="G3463" t="str">
        <f>IFERROR(UPPER(TRIM(ESITI_QUESTIONARI!AI3463)),"")</f>
        <v/>
      </c>
      <c r="H3463" s="8" t="str">
        <f>IF(C3463="","",IF(ISERROR(AVERAGE(ESITI_QUESTIONARI!N3463:T3463,ESITI_QUESTIONARI!V3463:X3463,ESITI_QUESTIONARI!Z3463:AD3463,ESITI_QUESTIONARI!AF3463:AH3463,ESITI_QUESTIONARI!AJ3463:AL3463,ESITI_QUESTIONARI!AN3463,ESITI_QUESTIONARI!AQ3463)),"NON RISPONDE",AVERAGE(ESITI_QUESTIONARI!N3463:T3463,ESITI_QUESTIONARI!V3463:X3463,ESITI_QUESTIONARI!Z3463:AD3463,ESITI_QUESTIONARI!AF3463:AH3463,ESITI_QUESTIONARI!AJ3463:AL3463,ESITI_QUESTIONARI!AN3463,ESITI_QUESTIONARI!AQ3463)))</f>
        <v/>
      </c>
    </row>
    <row r="3464" spans="1:8">
      <c r="A3464" t="str">
        <f>IF(ESITI_QUESTIONARI!A3464="","",TRIM(ESITI_QUESTIONARI!A3464))</f>
        <v/>
      </c>
      <c r="B3464" t="str">
        <f t="shared" si="55"/>
        <v/>
      </c>
      <c r="C3464" t="str">
        <f>IF(ESITI_QUESTIONARI!C3464="","",TRIM(ESITI_QUESTIONARI!C3464))</f>
        <v/>
      </c>
      <c r="D3464" t="str">
        <f>IFERROR(UPPER(TRIM(ESITI_QUESTIONARI!U3464)),"")</f>
        <v/>
      </c>
      <c r="E3464" t="str">
        <f>IFERROR(UPPER(TRIM(ESITI_QUESTIONARI!Y3464)),"")</f>
        <v/>
      </c>
      <c r="F3464" t="str">
        <f>IFERROR(UPPER(TRIM(ESITI_QUESTIONARI!AE3464)),"")</f>
        <v/>
      </c>
      <c r="G3464" t="str">
        <f>IFERROR(UPPER(TRIM(ESITI_QUESTIONARI!AI3464)),"")</f>
        <v/>
      </c>
      <c r="H3464" s="8" t="str">
        <f>IF(C3464="","",IF(ISERROR(AVERAGE(ESITI_QUESTIONARI!N3464:T3464,ESITI_QUESTIONARI!V3464:X3464,ESITI_QUESTIONARI!Z3464:AD3464,ESITI_QUESTIONARI!AF3464:AH3464,ESITI_QUESTIONARI!AJ3464:AL3464,ESITI_QUESTIONARI!AN3464,ESITI_QUESTIONARI!AQ3464)),"NON RISPONDE",AVERAGE(ESITI_QUESTIONARI!N3464:T3464,ESITI_QUESTIONARI!V3464:X3464,ESITI_QUESTIONARI!Z3464:AD3464,ESITI_QUESTIONARI!AF3464:AH3464,ESITI_QUESTIONARI!AJ3464:AL3464,ESITI_QUESTIONARI!AN3464,ESITI_QUESTIONARI!AQ3464)))</f>
        <v/>
      </c>
    </row>
    <row r="3465" spans="1:8">
      <c r="A3465" t="str">
        <f>IF(ESITI_QUESTIONARI!A3465="","",TRIM(ESITI_QUESTIONARI!A3465))</f>
        <v/>
      </c>
      <c r="B3465" t="str">
        <f t="shared" si="55"/>
        <v/>
      </c>
      <c r="C3465" t="str">
        <f>IF(ESITI_QUESTIONARI!C3465="","",TRIM(ESITI_QUESTIONARI!C3465))</f>
        <v/>
      </c>
      <c r="D3465" t="str">
        <f>IFERROR(UPPER(TRIM(ESITI_QUESTIONARI!U3465)),"")</f>
        <v/>
      </c>
      <c r="E3465" t="str">
        <f>IFERROR(UPPER(TRIM(ESITI_QUESTIONARI!Y3465)),"")</f>
        <v/>
      </c>
      <c r="F3465" t="str">
        <f>IFERROR(UPPER(TRIM(ESITI_QUESTIONARI!AE3465)),"")</f>
        <v/>
      </c>
      <c r="G3465" t="str">
        <f>IFERROR(UPPER(TRIM(ESITI_QUESTIONARI!AI3465)),"")</f>
        <v/>
      </c>
      <c r="H3465" s="8" t="str">
        <f>IF(C3465="","",IF(ISERROR(AVERAGE(ESITI_QUESTIONARI!N3465:T3465,ESITI_QUESTIONARI!V3465:X3465,ESITI_QUESTIONARI!Z3465:AD3465,ESITI_QUESTIONARI!AF3465:AH3465,ESITI_QUESTIONARI!AJ3465:AL3465,ESITI_QUESTIONARI!AN3465,ESITI_QUESTIONARI!AQ3465)),"NON RISPONDE",AVERAGE(ESITI_QUESTIONARI!N3465:T3465,ESITI_QUESTIONARI!V3465:X3465,ESITI_QUESTIONARI!Z3465:AD3465,ESITI_QUESTIONARI!AF3465:AH3465,ESITI_QUESTIONARI!AJ3465:AL3465,ESITI_QUESTIONARI!AN3465,ESITI_QUESTIONARI!AQ3465)))</f>
        <v/>
      </c>
    </row>
    <row r="3466" spans="1:8">
      <c r="A3466" t="str">
        <f>IF(ESITI_QUESTIONARI!A3466="","",TRIM(ESITI_QUESTIONARI!A3466))</f>
        <v/>
      </c>
      <c r="B3466" t="str">
        <f t="shared" si="55"/>
        <v/>
      </c>
      <c r="C3466" t="str">
        <f>IF(ESITI_QUESTIONARI!C3466="","",TRIM(ESITI_QUESTIONARI!C3466))</f>
        <v/>
      </c>
      <c r="D3466" t="str">
        <f>IFERROR(UPPER(TRIM(ESITI_QUESTIONARI!U3466)),"")</f>
        <v/>
      </c>
      <c r="E3466" t="str">
        <f>IFERROR(UPPER(TRIM(ESITI_QUESTIONARI!Y3466)),"")</f>
        <v/>
      </c>
      <c r="F3466" t="str">
        <f>IFERROR(UPPER(TRIM(ESITI_QUESTIONARI!AE3466)),"")</f>
        <v/>
      </c>
      <c r="G3466" t="str">
        <f>IFERROR(UPPER(TRIM(ESITI_QUESTIONARI!AI3466)),"")</f>
        <v/>
      </c>
      <c r="H3466" s="8" t="str">
        <f>IF(C3466="","",IF(ISERROR(AVERAGE(ESITI_QUESTIONARI!N3466:T3466,ESITI_QUESTIONARI!V3466:X3466,ESITI_QUESTIONARI!Z3466:AD3466,ESITI_QUESTIONARI!AF3466:AH3466,ESITI_QUESTIONARI!AJ3466:AL3466,ESITI_QUESTIONARI!AN3466,ESITI_QUESTIONARI!AQ3466)),"NON RISPONDE",AVERAGE(ESITI_QUESTIONARI!N3466:T3466,ESITI_QUESTIONARI!V3466:X3466,ESITI_QUESTIONARI!Z3466:AD3466,ESITI_QUESTIONARI!AF3466:AH3466,ESITI_QUESTIONARI!AJ3466:AL3466,ESITI_QUESTIONARI!AN3466,ESITI_QUESTIONARI!AQ3466)))</f>
        <v/>
      </c>
    </row>
    <row r="3467" spans="1:8">
      <c r="A3467" t="str">
        <f>IF(ESITI_QUESTIONARI!A3467="","",TRIM(ESITI_QUESTIONARI!A3467))</f>
        <v/>
      </c>
      <c r="B3467" t="str">
        <f t="shared" si="55"/>
        <v/>
      </c>
      <c r="C3467" t="str">
        <f>IF(ESITI_QUESTIONARI!C3467="","",TRIM(ESITI_QUESTIONARI!C3467))</f>
        <v/>
      </c>
      <c r="D3467" t="str">
        <f>IFERROR(UPPER(TRIM(ESITI_QUESTIONARI!U3467)),"")</f>
        <v/>
      </c>
      <c r="E3467" t="str">
        <f>IFERROR(UPPER(TRIM(ESITI_QUESTIONARI!Y3467)),"")</f>
        <v/>
      </c>
      <c r="F3467" t="str">
        <f>IFERROR(UPPER(TRIM(ESITI_QUESTIONARI!AE3467)),"")</f>
        <v/>
      </c>
      <c r="G3467" t="str">
        <f>IFERROR(UPPER(TRIM(ESITI_QUESTIONARI!AI3467)),"")</f>
        <v/>
      </c>
      <c r="H3467" s="8" t="str">
        <f>IF(C3467="","",IF(ISERROR(AVERAGE(ESITI_QUESTIONARI!N3467:T3467,ESITI_QUESTIONARI!V3467:X3467,ESITI_QUESTIONARI!Z3467:AD3467,ESITI_QUESTIONARI!AF3467:AH3467,ESITI_QUESTIONARI!AJ3467:AL3467,ESITI_QUESTIONARI!AN3467,ESITI_QUESTIONARI!AQ3467)),"NON RISPONDE",AVERAGE(ESITI_QUESTIONARI!N3467:T3467,ESITI_QUESTIONARI!V3467:X3467,ESITI_QUESTIONARI!Z3467:AD3467,ESITI_QUESTIONARI!AF3467:AH3467,ESITI_QUESTIONARI!AJ3467:AL3467,ESITI_QUESTIONARI!AN3467,ESITI_QUESTIONARI!AQ3467)))</f>
        <v/>
      </c>
    </row>
    <row r="3468" spans="1:8">
      <c r="A3468" t="str">
        <f>IF(ESITI_QUESTIONARI!A3468="","",TRIM(ESITI_QUESTIONARI!A3468))</f>
        <v/>
      </c>
      <c r="B3468" t="str">
        <f t="shared" si="55"/>
        <v/>
      </c>
      <c r="C3468" t="str">
        <f>IF(ESITI_QUESTIONARI!C3468="","",TRIM(ESITI_QUESTIONARI!C3468))</f>
        <v/>
      </c>
      <c r="D3468" t="str">
        <f>IFERROR(UPPER(TRIM(ESITI_QUESTIONARI!U3468)),"")</f>
        <v/>
      </c>
      <c r="E3468" t="str">
        <f>IFERROR(UPPER(TRIM(ESITI_QUESTIONARI!Y3468)),"")</f>
        <v/>
      </c>
      <c r="F3468" t="str">
        <f>IFERROR(UPPER(TRIM(ESITI_QUESTIONARI!AE3468)),"")</f>
        <v/>
      </c>
      <c r="G3468" t="str">
        <f>IFERROR(UPPER(TRIM(ESITI_QUESTIONARI!AI3468)),"")</f>
        <v/>
      </c>
      <c r="H3468" s="8" t="str">
        <f>IF(C3468="","",IF(ISERROR(AVERAGE(ESITI_QUESTIONARI!N3468:T3468,ESITI_QUESTIONARI!V3468:X3468,ESITI_QUESTIONARI!Z3468:AD3468,ESITI_QUESTIONARI!AF3468:AH3468,ESITI_QUESTIONARI!AJ3468:AL3468,ESITI_QUESTIONARI!AN3468,ESITI_QUESTIONARI!AQ3468)),"NON RISPONDE",AVERAGE(ESITI_QUESTIONARI!N3468:T3468,ESITI_QUESTIONARI!V3468:X3468,ESITI_QUESTIONARI!Z3468:AD3468,ESITI_QUESTIONARI!AF3468:AH3468,ESITI_QUESTIONARI!AJ3468:AL3468,ESITI_QUESTIONARI!AN3468,ESITI_QUESTIONARI!AQ3468)))</f>
        <v/>
      </c>
    </row>
    <row r="3469" spans="1:8">
      <c r="A3469" t="str">
        <f>IF(ESITI_QUESTIONARI!A3469="","",TRIM(ESITI_QUESTIONARI!A3469))</f>
        <v/>
      </c>
      <c r="B3469" t="str">
        <f t="shared" si="55"/>
        <v/>
      </c>
      <c r="C3469" t="str">
        <f>IF(ESITI_QUESTIONARI!C3469="","",TRIM(ESITI_QUESTIONARI!C3469))</f>
        <v/>
      </c>
      <c r="D3469" t="str">
        <f>IFERROR(UPPER(TRIM(ESITI_QUESTIONARI!U3469)),"")</f>
        <v/>
      </c>
      <c r="E3469" t="str">
        <f>IFERROR(UPPER(TRIM(ESITI_QUESTIONARI!Y3469)),"")</f>
        <v/>
      </c>
      <c r="F3469" t="str">
        <f>IFERROR(UPPER(TRIM(ESITI_QUESTIONARI!AE3469)),"")</f>
        <v/>
      </c>
      <c r="G3469" t="str">
        <f>IFERROR(UPPER(TRIM(ESITI_QUESTIONARI!AI3469)),"")</f>
        <v/>
      </c>
      <c r="H3469" s="8" t="str">
        <f>IF(C3469="","",IF(ISERROR(AVERAGE(ESITI_QUESTIONARI!N3469:T3469,ESITI_QUESTIONARI!V3469:X3469,ESITI_QUESTIONARI!Z3469:AD3469,ESITI_QUESTIONARI!AF3469:AH3469,ESITI_QUESTIONARI!AJ3469:AL3469,ESITI_QUESTIONARI!AN3469,ESITI_QUESTIONARI!AQ3469)),"NON RISPONDE",AVERAGE(ESITI_QUESTIONARI!N3469:T3469,ESITI_QUESTIONARI!V3469:X3469,ESITI_QUESTIONARI!Z3469:AD3469,ESITI_QUESTIONARI!AF3469:AH3469,ESITI_QUESTIONARI!AJ3469:AL3469,ESITI_QUESTIONARI!AN3469,ESITI_QUESTIONARI!AQ3469)))</f>
        <v/>
      </c>
    </row>
    <row r="3470" spans="1:8">
      <c r="A3470" t="str">
        <f>IF(ESITI_QUESTIONARI!A3470="","",TRIM(ESITI_QUESTIONARI!A3470))</f>
        <v/>
      </c>
      <c r="B3470" t="str">
        <f t="shared" si="55"/>
        <v/>
      </c>
      <c r="C3470" t="str">
        <f>IF(ESITI_QUESTIONARI!C3470="","",TRIM(ESITI_QUESTIONARI!C3470))</f>
        <v/>
      </c>
      <c r="D3470" t="str">
        <f>IFERROR(UPPER(TRIM(ESITI_QUESTIONARI!U3470)),"")</f>
        <v/>
      </c>
      <c r="E3470" t="str">
        <f>IFERROR(UPPER(TRIM(ESITI_QUESTIONARI!Y3470)),"")</f>
        <v/>
      </c>
      <c r="F3470" t="str">
        <f>IFERROR(UPPER(TRIM(ESITI_QUESTIONARI!AE3470)),"")</f>
        <v/>
      </c>
      <c r="G3470" t="str">
        <f>IFERROR(UPPER(TRIM(ESITI_QUESTIONARI!AI3470)),"")</f>
        <v/>
      </c>
      <c r="H3470" s="8" t="str">
        <f>IF(C3470="","",IF(ISERROR(AVERAGE(ESITI_QUESTIONARI!N3470:T3470,ESITI_QUESTIONARI!V3470:X3470,ESITI_QUESTIONARI!Z3470:AD3470,ESITI_QUESTIONARI!AF3470:AH3470,ESITI_QUESTIONARI!AJ3470:AL3470,ESITI_QUESTIONARI!AN3470,ESITI_QUESTIONARI!AQ3470)),"NON RISPONDE",AVERAGE(ESITI_QUESTIONARI!N3470:T3470,ESITI_QUESTIONARI!V3470:X3470,ESITI_QUESTIONARI!Z3470:AD3470,ESITI_QUESTIONARI!AF3470:AH3470,ESITI_QUESTIONARI!AJ3470:AL3470,ESITI_QUESTIONARI!AN3470,ESITI_QUESTIONARI!AQ3470)))</f>
        <v/>
      </c>
    </row>
    <row r="3471" spans="1:8">
      <c r="A3471" t="str">
        <f>IF(ESITI_QUESTIONARI!A3471="","",TRIM(ESITI_QUESTIONARI!A3471))</f>
        <v/>
      </c>
      <c r="B3471" t="str">
        <f t="shared" si="55"/>
        <v/>
      </c>
      <c r="C3471" t="str">
        <f>IF(ESITI_QUESTIONARI!C3471="","",TRIM(ESITI_QUESTIONARI!C3471))</f>
        <v/>
      </c>
      <c r="D3471" t="str">
        <f>IFERROR(UPPER(TRIM(ESITI_QUESTIONARI!U3471)),"")</f>
        <v/>
      </c>
      <c r="E3471" t="str">
        <f>IFERROR(UPPER(TRIM(ESITI_QUESTIONARI!Y3471)),"")</f>
        <v/>
      </c>
      <c r="F3471" t="str">
        <f>IFERROR(UPPER(TRIM(ESITI_QUESTIONARI!AE3471)),"")</f>
        <v/>
      </c>
      <c r="G3471" t="str">
        <f>IFERROR(UPPER(TRIM(ESITI_QUESTIONARI!AI3471)),"")</f>
        <v/>
      </c>
      <c r="H3471" s="8" t="str">
        <f>IF(C3471="","",IF(ISERROR(AVERAGE(ESITI_QUESTIONARI!N3471:T3471,ESITI_QUESTIONARI!V3471:X3471,ESITI_QUESTIONARI!Z3471:AD3471,ESITI_QUESTIONARI!AF3471:AH3471,ESITI_QUESTIONARI!AJ3471:AL3471,ESITI_QUESTIONARI!AN3471,ESITI_QUESTIONARI!AQ3471)),"NON RISPONDE",AVERAGE(ESITI_QUESTIONARI!N3471:T3471,ESITI_QUESTIONARI!V3471:X3471,ESITI_QUESTIONARI!Z3471:AD3471,ESITI_QUESTIONARI!AF3471:AH3471,ESITI_QUESTIONARI!AJ3471:AL3471,ESITI_QUESTIONARI!AN3471,ESITI_QUESTIONARI!AQ3471)))</f>
        <v/>
      </c>
    </row>
    <row r="3472" spans="1:8">
      <c r="A3472" t="str">
        <f>IF(ESITI_QUESTIONARI!A3472="","",TRIM(ESITI_QUESTIONARI!A3472))</f>
        <v/>
      </c>
      <c r="B3472" t="str">
        <f t="shared" si="55"/>
        <v/>
      </c>
      <c r="C3472" t="str">
        <f>IF(ESITI_QUESTIONARI!C3472="","",TRIM(ESITI_QUESTIONARI!C3472))</f>
        <v/>
      </c>
      <c r="D3472" t="str">
        <f>IFERROR(UPPER(TRIM(ESITI_QUESTIONARI!U3472)),"")</f>
        <v/>
      </c>
      <c r="E3472" t="str">
        <f>IFERROR(UPPER(TRIM(ESITI_QUESTIONARI!Y3472)),"")</f>
        <v/>
      </c>
      <c r="F3472" t="str">
        <f>IFERROR(UPPER(TRIM(ESITI_QUESTIONARI!AE3472)),"")</f>
        <v/>
      </c>
      <c r="G3472" t="str">
        <f>IFERROR(UPPER(TRIM(ESITI_QUESTIONARI!AI3472)),"")</f>
        <v/>
      </c>
      <c r="H3472" s="8" t="str">
        <f>IF(C3472="","",IF(ISERROR(AVERAGE(ESITI_QUESTIONARI!N3472:T3472,ESITI_QUESTIONARI!V3472:X3472,ESITI_QUESTIONARI!Z3472:AD3472,ESITI_QUESTIONARI!AF3472:AH3472,ESITI_QUESTIONARI!AJ3472:AL3472,ESITI_QUESTIONARI!AN3472,ESITI_QUESTIONARI!AQ3472)),"NON RISPONDE",AVERAGE(ESITI_QUESTIONARI!N3472:T3472,ESITI_QUESTIONARI!V3472:X3472,ESITI_QUESTIONARI!Z3472:AD3472,ESITI_QUESTIONARI!AF3472:AH3472,ESITI_QUESTIONARI!AJ3472:AL3472,ESITI_QUESTIONARI!AN3472,ESITI_QUESTIONARI!AQ3472)))</f>
        <v/>
      </c>
    </row>
    <row r="3473" spans="1:8">
      <c r="A3473" t="str">
        <f>IF(ESITI_QUESTIONARI!A3473="","",TRIM(ESITI_QUESTIONARI!A3473))</f>
        <v/>
      </c>
      <c r="B3473" t="str">
        <f t="shared" si="55"/>
        <v/>
      </c>
      <c r="C3473" t="str">
        <f>IF(ESITI_QUESTIONARI!C3473="","",TRIM(ESITI_QUESTIONARI!C3473))</f>
        <v/>
      </c>
      <c r="D3473" t="str">
        <f>IFERROR(UPPER(TRIM(ESITI_QUESTIONARI!U3473)),"")</f>
        <v/>
      </c>
      <c r="E3473" t="str">
        <f>IFERROR(UPPER(TRIM(ESITI_QUESTIONARI!Y3473)),"")</f>
        <v/>
      </c>
      <c r="F3473" t="str">
        <f>IFERROR(UPPER(TRIM(ESITI_QUESTIONARI!AE3473)),"")</f>
        <v/>
      </c>
      <c r="G3473" t="str">
        <f>IFERROR(UPPER(TRIM(ESITI_QUESTIONARI!AI3473)),"")</f>
        <v/>
      </c>
      <c r="H3473" s="8" t="str">
        <f>IF(C3473="","",IF(ISERROR(AVERAGE(ESITI_QUESTIONARI!N3473:T3473,ESITI_QUESTIONARI!V3473:X3473,ESITI_QUESTIONARI!Z3473:AD3473,ESITI_QUESTIONARI!AF3473:AH3473,ESITI_QUESTIONARI!AJ3473:AL3473,ESITI_QUESTIONARI!AN3473,ESITI_QUESTIONARI!AQ3473)),"NON RISPONDE",AVERAGE(ESITI_QUESTIONARI!N3473:T3473,ESITI_QUESTIONARI!V3473:X3473,ESITI_QUESTIONARI!Z3473:AD3473,ESITI_QUESTIONARI!AF3473:AH3473,ESITI_QUESTIONARI!AJ3473:AL3473,ESITI_QUESTIONARI!AN3473,ESITI_QUESTIONARI!AQ3473)))</f>
        <v/>
      </c>
    </row>
    <row r="3474" spans="1:8">
      <c r="A3474" t="str">
        <f>IF(ESITI_QUESTIONARI!A3474="","",TRIM(ESITI_QUESTIONARI!A3474))</f>
        <v/>
      </c>
      <c r="B3474" t="str">
        <f t="shared" si="55"/>
        <v/>
      </c>
      <c r="C3474" t="str">
        <f>IF(ESITI_QUESTIONARI!C3474="","",TRIM(ESITI_QUESTIONARI!C3474))</f>
        <v/>
      </c>
      <c r="D3474" t="str">
        <f>IFERROR(UPPER(TRIM(ESITI_QUESTIONARI!U3474)),"")</f>
        <v/>
      </c>
      <c r="E3474" t="str">
        <f>IFERROR(UPPER(TRIM(ESITI_QUESTIONARI!Y3474)),"")</f>
        <v/>
      </c>
      <c r="F3474" t="str">
        <f>IFERROR(UPPER(TRIM(ESITI_QUESTIONARI!AE3474)),"")</f>
        <v/>
      </c>
      <c r="G3474" t="str">
        <f>IFERROR(UPPER(TRIM(ESITI_QUESTIONARI!AI3474)),"")</f>
        <v/>
      </c>
      <c r="H3474" s="8" t="str">
        <f>IF(C3474="","",IF(ISERROR(AVERAGE(ESITI_QUESTIONARI!N3474:T3474,ESITI_QUESTIONARI!V3474:X3474,ESITI_QUESTIONARI!Z3474:AD3474,ESITI_QUESTIONARI!AF3474:AH3474,ESITI_QUESTIONARI!AJ3474:AL3474,ESITI_QUESTIONARI!AN3474,ESITI_QUESTIONARI!AQ3474)),"NON RISPONDE",AVERAGE(ESITI_QUESTIONARI!N3474:T3474,ESITI_QUESTIONARI!V3474:X3474,ESITI_QUESTIONARI!Z3474:AD3474,ESITI_QUESTIONARI!AF3474:AH3474,ESITI_QUESTIONARI!AJ3474:AL3474,ESITI_QUESTIONARI!AN3474,ESITI_QUESTIONARI!AQ3474)))</f>
        <v/>
      </c>
    </row>
    <row r="3475" spans="1:8">
      <c r="A3475" t="str">
        <f>IF(ESITI_QUESTIONARI!A3475="","",TRIM(ESITI_QUESTIONARI!A3475))</f>
        <v/>
      </c>
      <c r="B3475" t="str">
        <f t="shared" si="55"/>
        <v/>
      </c>
      <c r="C3475" t="str">
        <f>IF(ESITI_QUESTIONARI!C3475="","",TRIM(ESITI_QUESTIONARI!C3475))</f>
        <v/>
      </c>
      <c r="D3475" t="str">
        <f>IFERROR(UPPER(TRIM(ESITI_QUESTIONARI!U3475)),"")</f>
        <v/>
      </c>
      <c r="E3475" t="str">
        <f>IFERROR(UPPER(TRIM(ESITI_QUESTIONARI!Y3475)),"")</f>
        <v/>
      </c>
      <c r="F3475" t="str">
        <f>IFERROR(UPPER(TRIM(ESITI_QUESTIONARI!AE3475)),"")</f>
        <v/>
      </c>
      <c r="G3475" t="str">
        <f>IFERROR(UPPER(TRIM(ESITI_QUESTIONARI!AI3475)),"")</f>
        <v/>
      </c>
      <c r="H3475" s="8" t="str">
        <f>IF(C3475="","",IF(ISERROR(AVERAGE(ESITI_QUESTIONARI!N3475:T3475,ESITI_QUESTIONARI!V3475:X3475,ESITI_QUESTIONARI!Z3475:AD3475,ESITI_QUESTIONARI!AF3475:AH3475,ESITI_QUESTIONARI!AJ3475:AL3475,ESITI_QUESTIONARI!AN3475,ESITI_QUESTIONARI!AQ3475)),"NON RISPONDE",AVERAGE(ESITI_QUESTIONARI!N3475:T3475,ESITI_QUESTIONARI!V3475:X3475,ESITI_QUESTIONARI!Z3475:AD3475,ESITI_QUESTIONARI!AF3475:AH3475,ESITI_QUESTIONARI!AJ3475:AL3475,ESITI_QUESTIONARI!AN3475,ESITI_QUESTIONARI!AQ3475)))</f>
        <v/>
      </c>
    </row>
    <row r="3476" spans="1:8">
      <c r="A3476" t="str">
        <f>IF(ESITI_QUESTIONARI!A3476="","",TRIM(ESITI_QUESTIONARI!A3476))</f>
        <v/>
      </c>
      <c r="B3476" t="str">
        <f t="shared" si="55"/>
        <v/>
      </c>
      <c r="C3476" t="str">
        <f>IF(ESITI_QUESTIONARI!C3476="","",TRIM(ESITI_QUESTIONARI!C3476))</f>
        <v/>
      </c>
      <c r="D3476" t="str">
        <f>IFERROR(UPPER(TRIM(ESITI_QUESTIONARI!U3476)),"")</f>
        <v/>
      </c>
      <c r="E3476" t="str">
        <f>IFERROR(UPPER(TRIM(ESITI_QUESTIONARI!Y3476)),"")</f>
        <v/>
      </c>
      <c r="F3476" t="str">
        <f>IFERROR(UPPER(TRIM(ESITI_QUESTIONARI!AE3476)),"")</f>
        <v/>
      </c>
      <c r="G3476" t="str">
        <f>IFERROR(UPPER(TRIM(ESITI_QUESTIONARI!AI3476)),"")</f>
        <v/>
      </c>
      <c r="H3476" s="8" t="str">
        <f>IF(C3476="","",IF(ISERROR(AVERAGE(ESITI_QUESTIONARI!N3476:T3476,ESITI_QUESTIONARI!V3476:X3476,ESITI_QUESTIONARI!Z3476:AD3476,ESITI_QUESTIONARI!AF3476:AH3476,ESITI_QUESTIONARI!AJ3476:AL3476,ESITI_QUESTIONARI!AN3476,ESITI_QUESTIONARI!AQ3476)),"NON RISPONDE",AVERAGE(ESITI_QUESTIONARI!N3476:T3476,ESITI_QUESTIONARI!V3476:X3476,ESITI_QUESTIONARI!Z3476:AD3476,ESITI_QUESTIONARI!AF3476:AH3476,ESITI_QUESTIONARI!AJ3476:AL3476,ESITI_QUESTIONARI!AN3476,ESITI_QUESTIONARI!AQ3476)))</f>
        <v/>
      </c>
    </row>
    <row r="3477" spans="1:8">
      <c r="A3477" t="str">
        <f>IF(ESITI_QUESTIONARI!A3477="","",TRIM(ESITI_QUESTIONARI!A3477))</f>
        <v/>
      </c>
      <c r="B3477" t="str">
        <f t="shared" si="55"/>
        <v/>
      </c>
      <c r="C3477" t="str">
        <f>IF(ESITI_QUESTIONARI!C3477="","",TRIM(ESITI_QUESTIONARI!C3477))</f>
        <v/>
      </c>
      <c r="D3477" t="str">
        <f>IFERROR(UPPER(TRIM(ESITI_QUESTIONARI!U3477)),"")</f>
        <v/>
      </c>
      <c r="E3477" t="str">
        <f>IFERROR(UPPER(TRIM(ESITI_QUESTIONARI!Y3477)),"")</f>
        <v/>
      </c>
      <c r="F3477" t="str">
        <f>IFERROR(UPPER(TRIM(ESITI_QUESTIONARI!AE3477)),"")</f>
        <v/>
      </c>
      <c r="G3477" t="str">
        <f>IFERROR(UPPER(TRIM(ESITI_QUESTIONARI!AI3477)),"")</f>
        <v/>
      </c>
      <c r="H3477" s="8" t="str">
        <f>IF(C3477="","",IF(ISERROR(AVERAGE(ESITI_QUESTIONARI!N3477:T3477,ESITI_QUESTIONARI!V3477:X3477,ESITI_QUESTIONARI!Z3477:AD3477,ESITI_QUESTIONARI!AF3477:AH3477,ESITI_QUESTIONARI!AJ3477:AL3477,ESITI_QUESTIONARI!AN3477,ESITI_QUESTIONARI!AQ3477)),"NON RISPONDE",AVERAGE(ESITI_QUESTIONARI!N3477:T3477,ESITI_QUESTIONARI!V3477:X3477,ESITI_QUESTIONARI!Z3477:AD3477,ESITI_QUESTIONARI!AF3477:AH3477,ESITI_QUESTIONARI!AJ3477:AL3477,ESITI_QUESTIONARI!AN3477,ESITI_QUESTIONARI!AQ3477)))</f>
        <v/>
      </c>
    </row>
    <row r="3478" spans="1:8">
      <c r="A3478" t="str">
        <f>IF(ESITI_QUESTIONARI!A3478="","",TRIM(ESITI_QUESTIONARI!A3478))</f>
        <v/>
      </c>
      <c r="B3478" t="str">
        <f t="shared" si="55"/>
        <v/>
      </c>
      <c r="C3478" t="str">
        <f>IF(ESITI_QUESTIONARI!C3478="","",TRIM(ESITI_QUESTIONARI!C3478))</f>
        <v/>
      </c>
      <c r="D3478" t="str">
        <f>IFERROR(UPPER(TRIM(ESITI_QUESTIONARI!U3478)),"")</f>
        <v/>
      </c>
      <c r="E3478" t="str">
        <f>IFERROR(UPPER(TRIM(ESITI_QUESTIONARI!Y3478)),"")</f>
        <v/>
      </c>
      <c r="F3478" t="str">
        <f>IFERROR(UPPER(TRIM(ESITI_QUESTIONARI!AE3478)),"")</f>
        <v/>
      </c>
      <c r="G3478" t="str">
        <f>IFERROR(UPPER(TRIM(ESITI_QUESTIONARI!AI3478)),"")</f>
        <v/>
      </c>
      <c r="H3478" s="8" t="str">
        <f>IF(C3478="","",IF(ISERROR(AVERAGE(ESITI_QUESTIONARI!N3478:T3478,ESITI_QUESTIONARI!V3478:X3478,ESITI_QUESTIONARI!Z3478:AD3478,ESITI_QUESTIONARI!AF3478:AH3478,ESITI_QUESTIONARI!AJ3478:AL3478,ESITI_QUESTIONARI!AN3478,ESITI_QUESTIONARI!AQ3478)),"NON RISPONDE",AVERAGE(ESITI_QUESTIONARI!N3478:T3478,ESITI_QUESTIONARI!V3478:X3478,ESITI_QUESTIONARI!Z3478:AD3478,ESITI_QUESTIONARI!AF3478:AH3478,ESITI_QUESTIONARI!AJ3478:AL3478,ESITI_QUESTIONARI!AN3478,ESITI_QUESTIONARI!AQ3478)))</f>
        <v/>
      </c>
    </row>
    <row r="3479" spans="1:8">
      <c r="A3479" t="str">
        <f>IF(ESITI_QUESTIONARI!A3479="","",TRIM(ESITI_QUESTIONARI!A3479))</f>
        <v/>
      </c>
      <c r="B3479" t="str">
        <f t="shared" si="55"/>
        <v/>
      </c>
      <c r="C3479" t="str">
        <f>IF(ESITI_QUESTIONARI!C3479="","",TRIM(ESITI_QUESTIONARI!C3479))</f>
        <v/>
      </c>
      <c r="D3479" t="str">
        <f>IFERROR(UPPER(TRIM(ESITI_QUESTIONARI!U3479)),"")</f>
        <v/>
      </c>
      <c r="E3479" t="str">
        <f>IFERROR(UPPER(TRIM(ESITI_QUESTIONARI!Y3479)),"")</f>
        <v/>
      </c>
      <c r="F3479" t="str">
        <f>IFERROR(UPPER(TRIM(ESITI_QUESTIONARI!AE3479)),"")</f>
        <v/>
      </c>
      <c r="G3479" t="str">
        <f>IFERROR(UPPER(TRIM(ESITI_QUESTIONARI!AI3479)),"")</f>
        <v/>
      </c>
      <c r="H3479" s="8" t="str">
        <f>IF(C3479="","",IF(ISERROR(AVERAGE(ESITI_QUESTIONARI!N3479:T3479,ESITI_QUESTIONARI!V3479:X3479,ESITI_QUESTIONARI!Z3479:AD3479,ESITI_QUESTIONARI!AF3479:AH3479,ESITI_QUESTIONARI!AJ3479:AL3479,ESITI_QUESTIONARI!AN3479,ESITI_QUESTIONARI!AQ3479)),"NON RISPONDE",AVERAGE(ESITI_QUESTIONARI!N3479:T3479,ESITI_QUESTIONARI!V3479:X3479,ESITI_QUESTIONARI!Z3479:AD3479,ESITI_QUESTIONARI!AF3479:AH3479,ESITI_QUESTIONARI!AJ3479:AL3479,ESITI_QUESTIONARI!AN3479,ESITI_QUESTIONARI!AQ3479)))</f>
        <v/>
      </c>
    </row>
    <row r="3480" spans="1:8">
      <c r="A3480" t="str">
        <f>IF(ESITI_QUESTIONARI!A3480="","",TRIM(ESITI_QUESTIONARI!A3480))</f>
        <v/>
      </c>
      <c r="B3480" t="str">
        <f t="shared" si="55"/>
        <v/>
      </c>
      <c r="C3480" t="str">
        <f>IF(ESITI_QUESTIONARI!C3480="","",TRIM(ESITI_QUESTIONARI!C3480))</f>
        <v/>
      </c>
      <c r="D3480" t="str">
        <f>IFERROR(UPPER(TRIM(ESITI_QUESTIONARI!U3480)),"")</f>
        <v/>
      </c>
      <c r="E3480" t="str">
        <f>IFERROR(UPPER(TRIM(ESITI_QUESTIONARI!Y3480)),"")</f>
        <v/>
      </c>
      <c r="F3480" t="str">
        <f>IFERROR(UPPER(TRIM(ESITI_QUESTIONARI!AE3480)),"")</f>
        <v/>
      </c>
      <c r="G3480" t="str">
        <f>IFERROR(UPPER(TRIM(ESITI_QUESTIONARI!AI3480)),"")</f>
        <v/>
      </c>
      <c r="H3480" s="8" t="str">
        <f>IF(C3480="","",IF(ISERROR(AVERAGE(ESITI_QUESTIONARI!N3480:T3480,ESITI_QUESTIONARI!V3480:X3480,ESITI_QUESTIONARI!Z3480:AD3480,ESITI_QUESTIONARI!AF3480:AH3480,ESITI_QUESTIONARI!AJ3480:AL3480,ESITI_QUESTIONARI!AN3480,ESITI_QUESTIONARI!AQ3480)),"NON RISPONDE",AVERAGE(ESITI_QUESTIONARI!N3480:T3480,ESITI_QUESTIONARI!V3480:X3480,ESITI_QUESTIONARI!Z3480:AD3480,ESITI_QUESTIONARI!AF3480:AH3480,ESITI_QUESTIONARI!AJ3480:AL3480,ESITI_QUESTIONARI!AN3480,ESITI_QUESTIONARI!AQ3480)))</f>
        <v/>
      </c>
    </row>
    <row r="3481" spans="1:8">
      <c r="A3481" t="str">
        <f>IF(ESITI_QUESTIONARI!A3481="","",TRIM(ESITI_QUESTIONARI!A3481))</f>
        <v/>
      </c>
      <c r="B3481" t="str">
        <f t="shared" si="55"/>
        <v/>
      </c>
      <c r="C3481" t="str">
        <f>IF(ESITI_QUESTIONARI!C3481="","",TRIM(ESITI_QUESTIONARI!C3481))</f>
        <v/>
      </c>
      <c r="D3481" t="str">
        <f>IFERROR(UPPER(TRIM(ESITI_QUESTIONARI!U3481)),"")</f>
        <v/>
      </c>
      <c r="E3481" t="str">
        <f>IFERROR(UPPER(TRIM(ESITI_QUESTIONARI!Y3481)),"")</f>
        <v/>
      </c>
      <c r="F3481" t="str">
        <f>IFERROR(UPPER(TRIM(ESITI_QUESTIONARI!AE3481)),"")</f>
        <v/>
      </c>
      <c r="G3481" t="str">
        <f>IFERROR(UPPER(TRIM(ESITI_QUESTIONARI!AI3481)),"")</f>
        <v/>
      </c>
      <c r="H3481" s="8" t="str">
        <f>IF(C3481="","",IF(ISERROR(AVERAGE(ESITI_QUESTIONARI!N3481:T3481,ESITI_QUESTIONARI!V3481:X3481,ESITI_QUESTIONARI!Z3481:AD3481,ESITI_QUESTIONARI!AF3481:AH3481,ESITI_QUESTIONARI!AJ3481:AL3481,ESITI_QUESTIONARI!AN3481,ESITI_QUESTIONARI!AQ3481)),"NON RISPONDE",AVERAGE(ESITI_QUESTIONARI!N3481:T3481,ESITI_QUESTIONARI!V3481:X3481,ESITI_QUESTIONARI!Z3481:AD3481,ESITI_QUESTIONARI!AF3481:AH3481,ESITI_QUESTIONARI!AJ3481:AL3481,ESITI_QUESTIONARI!AN3481,ESITI_QUESTIONARI!AQ3481)))</f>
        <v/>
      </c>
    </row>
    <row r="3482" spans="1:8">
      <c r="A3482" t="str">
        <f>IF(ESITI_QUESTIONARI!A3482="","",TRIM(ESITI_QUESTIONARI!A3482))</f>
        <v/>
      </c>
      <c r="B3482" t="str">
        <f t="shared" si="55"/>
        <v/>
      </c>
      <c r="C3482" t="str">
        <f>IF(ESITI_QUESTIONARI!C3482="","",TRIM(ESITI_QUESTIONARI!C3482))</f>
        <v/>
      </c>
      <c r="D3482" t="str">
        <f>IFERROR(UPPER(TRIM(ESITI_QUESTIONARI!U3482)),"")</f>
        <v/>
      </c>
      <c r="E3482" t="str">
        <f>IFERROR(UPPER(TRIM(ESITI_QUESTIONARI!Y3482)),"")</f>
        <v/>
      </c>
      <c r="F3482" t="str">
        <f>IFERROR(UPPER(TRIM(ESITI_QUESTIONARI!AE3482)),"")</f>
        <v/>
      </c>
      <c r="G3482" t="str">
        <f>IFERROR(UPPER(TRIM(ESITI_QUESTIONARI!AI3482)),"")</f>
        <v/>
      </c>
      <c r="H3482" s="8" t="str">
        <f>IF(C3482="","",IF(ISERROR(AVERAGE(ESITI_QUESTIONARI!N3482:T3482,ESITI_QUESTIONARI!V3482:X3482,ESITI_QUESTIONARI!Z3482:AD3482,ESITI_QUESTIONARI!AF3482:AH3482,ESITI_QUESTIONARI!AJ3482:AL3482,ESITI_QUESTIONARI!AN3482,ESITI_QUESTIONARI!AQ3482)),"NON RISPONDE",AVERAGE(ESITI_QUESTIONARI!N3482:T3482,ESITI_QUESTIONARI!V3482:X3482,ESITI_QUESTIONARI!Z3482:AD3482,ESITI_QUESTIONARI!AF3482:AH3482,ESITI_QUESTIONARI!AJ3482:AL3482,ESITI_QUESTIONARI!AN3482,ESITI_QUESTIONARI!AQ3482)))</f>
        <v/>
      </c>
    </row>
    <row r="3483" spans="1:8">
      <c r="A3483" t="str">
        <f>IF(ESITI_QUESTIONARI!A3483="","",TRIM(ESITI_QUESTIONARI!A3483))</f>
        <v/>
      </c>
      <c r="B3483" t="str">
        <f t="shared" si="55"/>
        <v/>
      </c>
      <c r="C3483" t="str">
        <f>IF(ESITI_QUESTIONARI!C3483="","",TRIM(ESITI_QUESTIONARI!C3483))</f>
        <v/>
      </c>
      <c r="D3483" t="str">
        <f>IFERROR(UPPER(TRIM(ESITI_QUESTIONARI!U3483)),"")</f>
        <v/>
      </c>
      <c r="E3483" t="str">
        <f>IFERROR(UPPER(TRIM(ESITI_QUESTIONARI!Y3483)),"")</f>
        <v/>
      </c>
      <c r="F3483" t="str">
        <f>IFERROR(UPPER(TRIM(ESITI_QUESTIONARI!AE3483)),"")</f>
        <v/>
      </c>
      <c r="G3483" t="str">
        <f>IFERROR(UPPER(TRIM(ESITI_QUESTIONARI!AI3483)),"")</f>
        <v/>
      </c>
      <c r="H3483" s="8" t="str">
        <f>IF(C3483="","",IF(ISERROR(AVERAGE(ESITI_QUESTIONARI!N3483:T3483,ESITI_QUESTIONARI!V3483:X3483,ESITI_QUESTIONARI!Z3483:AD3483,ESITI_QUESTIONARI!AF3483:AH3483,ESITI_QUESTIONARI!AJ3483:AL3483,ESITI_QUESTIONARI!AN3483,ESITI_QUESTIONARI!AQ3483)),"NON RISPONDE",AVERAGE(ESITI_QUESTIONARI!N3483:T3483,ESITI_QUESTIONARI!V3483:X3483,ESITI_QUESTIONARI!Z3483:AD3483,ESITI_QUESTIONARI!AF3483:AH3483,ESITI_QUESTIONARI!AJ3483:AL3483,ESITI_QUESTIONARI!AN3483,ESITI_QUESTIONARI!AQ3483)))</f>
        <v/>
      </c>
    </row>
    <row r="3484" spans="1:8">
      <c r="A3484" t="str">
        <f>IF(ESITI_QUESTIONARI!A3484="","",TRIM(ESITI_QUESTIONARI!A3484))</f>
        <v/>
      </c>
      <c r="B3484" t="str">
        <f t="shared" si="55"/>
        <v/>
      </c>
      <c r="C3484" t="str">
        <f>IF(ESITI_QUESTIONARI!C3484="","",TRIM(ESITI_QUESTIONARI!C3484))</f>
        <v/>
      </c>
      <c r="D3484" t="str">
        <f>IFERROR(UPPER(TRIM(ESITI_QUESTIONARI!U3484)),"")</f>
        <v/>
      </c>
      <c r="E3484" t="str">
        <f>IFERROR(UPPER(TRIM(ESITI_QUESTIONARI!Y3484)),"")</f>
        <v/>
      </c>
      <c r="F3484" t="str">
        <f>IFERROR(UPPER(TRIM(ESITI_QUESTIONARI!AE3484)),"")</f>
        <v/>
      </c>
      <c r="G3484" t="str">
        <f>IFERROR(UPPER(TRIM(ESITI_QUESTIONARI!AI3484)),"")</f>
        <v/>
      </c>
      <c r="H3484" s="8" t="str">
        <f>IF(C3484="","",IF(ISERROR(AVERAGE(ESITI_QUESTIONARI!N3484:T3484,ESITI_QUESTIONARI!V3484:X3484,ESITI_QUESTIONARI!Z3484:AD3484,ESITI_QUESTIONARI!AF3484:AH3484,ESITI_QUESTIONARI!AJ3484:AL3484,ESITI_QUESTIONARI!AN3484,ESITI_QUESTIONARI!AQ3484)),"NON RISPONDE",AVERAGE(ESITI_QUESTIONARI!N3484:T3484,ESITI_QUESTIONARI!V3484:X3484,ESITI_QUESTIONARI!Z3484:AD3484,ESITI_QUESTIONARI!AF3484:AH3484,ESITI_QUESTIONARI!AJ3484:AL3484,ESITI_QUESTIONARI!AN3484,ESITI_QUESTIONARI!AQ3484)))</f>
        <v/>
      </c>
    </row>
    <row r="3485" spans="1:8">
      <c r="A3485" t="str">
        <f>IF(ESITI_QUESTIONARI!A3485="","",TRIM(ESITI_QUESTIONARI!A3485))</f>
        <v/>
      </c>
      <c r="B3485" t="str">
        <f t="shared" si="55"/>
        <v/>
      </c>
      <c r="C3485" t="str">
        <f>IF(ESITI_QUESTIONARI!C3485="","",TRIM(ESITI_QUESTIONARI!C3485))</f>
        <v/>
      </c>
      <c r="D3485" t="str">
        <f>IFERROR(UPPER(TRIM(ESITI_QUESTIONARI!U3485)),"")</f>
        <v/>
      </c>
      <c r="E3485" t="str">
        <f>IFERROR(UPPER(TRIM(ESITI_QUESTIONARI!Y3485)),"")</f>
        <v/>
      </c>
      <c r="F3485" t="str">
        <f>IFERROR(UPPER(TRIM(ESITI_QUESTIONARI!AE3485)),"")</f>
        <v/>
      </c>
      <c r="G3485" t="str">
        <f>IFERROR(UPPER(TRIM(ESITI_QUESTIONARI!AI3485)),"")</f>
        <v/>
      </c>
      <c r="H3485" s="8" t="str">
        <f>IF(C3485="","",IF(ISERROR(AVERAGE(ESITI_QUESTIONARI!N3485:T3485,ESITI_QUESTIONARI!V3485:X3485,ESITI_QUESTIONARI!Z3485:AD3485,ESITI_QUESTIONARI!AF3485:AH3485,ESITI_QUESTIONARI!AJ3485:AL3485,ESITI_QUESTIONARI!AN3485,ESITI_QUESTIONARI!AQ3485)),"NON RISPONDE",AVERAGE(ESITI_QUESTIONARI!N3485:T3485,ESITI_QUESTIONARI!V3485:X3485,ESITI_QUESTIONARI!Z3485:AD3485,ESITI_QUESTIONARI!AF3485:AH3485,ESITI_QUESTIONARI!AJ3485:AL3485,ESITI_QUESTIONARI!AN3485,ESITI_QUESTIONARI!AQ3485)))</f>
        <v/>
      </c>
    </row>
    <row r="3486" spans="1:8">
      <c r="A3486" t="str">
        <f>IF(ESITI_QUESTIONARI!A3486="","",TRIM(ESITI_QUESTIONARI!A3486))</f>
        <v/>
      </c>
      <c r="B3486" t="str">
        <f t="shared" si="55"/>
        <v/>
      </c>
      <c r="C3486" t="str">
        <f>IF(ESITI_QUESTIONARI!C3486="","",TRIM(ESITI_QUESTIONARI!C3486))</f>
        <v/>
      </c>
      <c r="D3486" t="str">
        <f>IFERROR(UPPER(TRIM(ESITI_QUESTIONARI!U3486)),"")</f>
        <v/>
      </c>
      <c r="E3486" t="str">
        <f>IFERROR(UPPER(TRIM(ESITI_QUESTIONARI!Y3486)),"")</f>
        <v/>
      </c>
      <c r="F3486" t="str">
        <f>IFERROR(UPPER(TRIM(ESITI_QUESTIONARI!AE3486)),"")</f>
        <v/>
      </c>
      <c r="G3486" t="str">
        <f>IFERROR(UPPER(TRIM(ESITI_QUESTIONARI!AI3486)),"")</f>
        <v/>
      </c>
      <c r="H3486" s="8" t="str">
        <f>IF(C3486="","",IF(ISERROR(AVERAGE(ESITI_QUESTIONARI!N3486:T3486,ESITI_QUESTIONARI!V3486:X3486,ESITI_QUESTIONARI!Z3486:AD3486,ESITI_QUESTIONARI!AF3486:AH3486,ESITI_QUESTIONARI!AJ3486:AL3486,ESITI_QUESTIONARI!AN3486,ESITI_QUESTIONARI!AQ3486)),"NON RISPONDE",AVERAGE(ESITI_QUESTIONARI!N3486:T3486,ESITI_QUESTIONARI!V3486:X3486,ESITI_QUESTIONARI!Z3486:AD3486,ESITI_QUESTIONARI!AF3486:AH3486,ESITI_QUESTIONARI!AJ3486:AL3486,ESITI_QUESTIONARI!AN3486,ESITI_QUESTIONARI!AQ3486)))</f>
        <v/>
      </c>
    </row>
    <row r="3487" spans="1:8">
      <c r="A3487" t="str">
        <f>IF(ESITI_QUESTIONARI!A3487="","",TRIM(ESITI_QUESTIONARI!A3487))</f>
        <v/>
      </c>
      <c r="B3487" t="str">
        <f t="shared" si="55"/>
        <v/>
      </c>
      <c r="C3487" t="str">
        <f>IF(ESITI_QUESTIONARI!C3487="","",TRIM(ESITI_QUESTIONARI!C3487))</f>
        <v/>
      </c>
      <c r="D3487" t="str">
        <f>IFERROR(UPPER(TRIM(ESITI_QUESTIONARI!U3487)),"")</f>
        <v/>
      </c>
      <c r="E3487" t="str">
        <f>IFERROR(UPPER(TRIM(ESITI_QUESTIONARI!Y3487)),"")</f>
        <v/>
      </c>
      <c r="F3487" t="str">
        <f>IFERROR(UPPER(TRIM(ESITI_QUESTIONARI!AE3487)),"")</f>
        <v/>
      </c>
      <c r="G3487" t="str">
        <f>IFERROR(UPPER(TRIM(ESITI_QUESTIONARI!AI3487)),"")</f>
        <v/>
      </c>
      <c r="H3487" s="8" t="str">
        <f>IF(C3487="","",IF(ISERROR(AVERAGE(ESITI_QUESTIONARI!N3487:T3487,ESITI_QUESTIONARI!V3487:X3487,ESITI_QUESTIONARI!Z3487:AD3487,ESITI_QUESTIONARI!AF3487:AH3487,ESITI_QUESTIONARI!AJ3487:AL3487,ESITI_QUESTIONARI!AN3487,ESITI_QUESTIONARI!AQ3487)),"NON RISPONDE",AVERAGE(ESITI_QUESTIONARI!N3487:T3487,ESITI_QUESTIONARI!V3487:X3487,ESITI_QUESTIONARI!Z3487:AD3487,ESITI_QUESTIONARI!AF3487:AH3487,ESITI_QUESTIONARI!AJ3487:AL3487,ESITI_QUESTIONARI!AN3487,ESITI_QUESTIONARI!AQ3487)))</f>
        <v/>
      </c>
    </row>
    <row r="3488" spans="1:8">
      <c r="A3488" t="str">
        <f>IF(ESITI_QUESTIONARI!A3488="","",TRIM(ESITI_QUESTIONARI!A3488))</f>
        <v/>
      </c>
      <c r="B3488" t="str">
        <f t="shared" si="55"/>
        <v/>
      </c>
      <c r="C3488" t="str">
        <f>IF(ESITI_QUESTIONARI!C3488="","",TRIM(ESITI_QUESTIONARI!C3488))</f>
        <v/>
      </c>
      <c r="D3488" t="str">
        <f>IFERROR(UPPER(TRIM(ESITI_QUESTIONARI!U3488)),"")</f>
        <v/>
      </c>
      <c r="E3488" t="str">
        <f>IFERROR(UPPER(TRIM(ESITI_QUESTIONARI!Y3488)),"")</f>
        <v/>
      </c>
      <c r="F3488" t="str">
        <f>IFERROR(UPPER(TRIM(ESITI_QUESTIONARI!AE3488)),"")</f>
        <v/>
      </c>
      <c r="G3488" t="str">
        <f>IFERROR(UPPER(TRIM(ESITI_QUESTIONARI!AI3488)),"")</f>
        <v/>
      </c>
      <c r="H3488" s="8" t="str">
        <f>IF(C3488="","",IF(ISERROR(AVERAGE(ESITI_QUESTIONARI!N3488:T3488,ESITI_QUESTIONARI!V3488:X3488,ESITI_QUESTIONARI!Z3488:AD3488,ESITI_QUESTIONARI!AF3488:AH3488,ESITI_QUESTIONARI!AJ3488:AL3488,ESITI_QUESTIONARI!AN3488,ESITI_QUESTIONARI!AQ3488)),"NON RISPONDE",AVERAGE(ESITI_QUESTIONARI!N3488:T3488,ESITI_QUESTIONARI!V3488:X3488,ESITI_QUESTIONARI!Z3488:AD3488,ESITI_QUESTIONARI!AF3488:AH3488,ESITI_QUESTIONARI!AJ3488:AL3488,ESITI_QUESTIONARI!AN3488,ESITI_QUESTIONARI!AQ3488)))</f>
        <v/>
      </c>
    </row>
    <row r="3489" spans="1:8">
      <c r="A3489" t="str">
        <f>IF(ESITI_QUESTIONARI!A3489="","",TRIM(ESITI_QUESTIONARI!A3489))</f>
        <v/>
      </c>
      <c r="B3489" t="str">
        <f t="shared" si="55"/>
        <v/>
      </c>
      <c r="C3489" t="str">
        <f>IF(ESITI_QUESTIONARI!C3489="","",TRIM(ESITI_QUESTIONARI!C3489))</f>
        <v/>
      </c>
      <c r="D3489" t="str">
        <f>IFERROR(UPPER(TRIM(ESITI_QUESTIONARI!U3489)),"")</f>
        <v/>
      </c>
      <c r="E3489" t="str">
        <f>IFERROR(UPPER(TRIM(ESITI_QUESTIONARI!Y3489)),"")</f>
        <v/>
      </c>
      <c r="F3489" t="str">
        <f>IFERROR(UPPER(TRIM(ESITI_QUESTIONARI!AE3489)),"")</f>
        <v/>
      </c>
      <c r="G3489" t="str">
        <f>IFERROR(UPPER(TRIM(ESITI_QUESTIONARI!AI3489)),"")</f>
        <v/>
      </c>
      <c r="H3489" s="8" t="str">
        <f>IF(C3489="","",IF(ISERROR(AVERAGE(ESITI_QUESTIONARI!N3489:T3489,ESITI_QUESTIONARI!V3489:X3489,ESITI_QUESTIONARI!Z3489:AD3489,ESITI_QUESTIONARI!AF3489:AH3489,ESITI_QUESTIONARI!AJ3489:AL3489,ESITI_QUESTIONARI!AN3489,ESITI_QUESTIONARI!AQ3489)),"NON RISPONDE",AVERAGE(ESITI_QUESTIONARI!N3489:T3489,ESITI_QUESTIONARI!V3489:X3489,ESITI_QUESTIONARI!Z3489:AD3489,ESITI_QUESTIONARI!AF3489:AH3489,ESITI_QUESTIONARI!AJ3489:AL3489,ESITI_QUESTIONARI!AN3489,ESITI_QUESTIONARI!AQ3489)))</f>
        <v/>
      </c>
    </row>
    <row r="3490" spans="1:8">
      <c r="A3490" t="str">
        <f>IF(ESITI_QUESTIONARI!A3490="","",TRIM(ESITI_QUESTIONARI!A3490))</f>
        <v/>
      </c>
      <c r="B3490" t="str">
        <f t="shared" si="55"/>
        <v/>
      </c>
      <c r="C3490" t="str">
        <f>IF(ESITI_QUESTIONARI!C3490="","",TRIM(ESITI_QUESTIONARI!C3490))</f>
        <v/>
      </c>
      <c r="D3490" t="str">
        <f>IFERROR(UPPER(TRIM(ESITI_QUESTIONARI!U3490)),"")</f>
        <v/>
      </c>
      <c r="E3490" t="str">
        <f>IFERROR(UPPER(TRIM(ESITI_QUESTIONARI!Y3490)),"")</f>
        <v/>
      </c>
      <c r="F3490" t="str">
        <f>IFERROR(UPPER(TRIM(ESITI_QUESTIONARI!AE3490)),"")</f>
        <v/>
      </c>
      <c r="G3490" t="str">
        <f>IFERROR(UPPER(TRIM(ESITI_QUESTIONARI!AI3490)),"")</f>
        <v/>
      </c>
      <c r="H3490" s="8" t="str">
        <f>IF(C3490="","",IF(ISERROR(AVERAGE(ESITI_QUESTIONARI!N3490:T3490,ESITI_QUESTIONARI!V3490:X3490,ESITI_QUESTIONARI!Z3490:AD3490,ESITI_QUESTIONARI!AF3490:AH3490,ESITI_QUESTIONARI!AJ3490:AL3490,ESITI_QUESTIONARI!AN3490,ESITI_QUESTIONARI!AQ3490)),"NON RISPONDE",AVERAGE(ESITI_QUESTIONARI!N3490:T3490,ESITI_QUESTIONARI!V3490:X3490,ESITI_QUESTIONARI!Z3490:AD3490,ESITI_QUESTIONARI!AF3490:AH3490,ESITI_QUESTIONARI!AJ3490:AL3490,ESITI_QUESTIONARI!AN3490,ESITI_QUESTIONARI!AQ3490)))</f>
        <v/>
      </c>
    </row>
    <row r="3491" spans="1:8">
      <c r="A3491" t="str">
        <f>IF(ESITI_QUESTIONARI!A3491="","",TRIM(ESITI_QUESTIONARI!A3491))</f>
        <v/>
      </c>
      <c r="B3491" t="str">
        <f t="shared" si="55"/>
        <v/>
      </c>
      <c r="C3491" t="str">
        <f>IF(ESITI_QUESTIONARI!C3491="","",TRIM(ESITI_QUESTIONARI!C3491))</f>
        <v/>
      </c>
      <c r="D3491" t="str">
        <f>IFERROR(UPPER(TRIM(ESITI_QUESTIONARI!U3491)),"")</f>
        <v/>
      </c>
      <c r="E3491" t="str">
        <f>IFERROR(UPPER(TRIM(ESITI_QUESTIONARI!Y3491)),"")</f>
        <v/>
      </c>
      <c r="F3491" t="str">
        <f>IFERROR(UPPER(TRIM(ESITI_QUESTIONARI!AE3491)),"")</f>
        <v/>
      </c>
      <c r="G3491" t="str">
        <f>IFERROR(UPPER(TRIM(ESITI_QUESTIONARI!AI3491)),"")</f>
        <v/>
      </c>
      <c r="H3491" s="8" t="str">
        <f>IF(C3491="","",IF(ISERROR(AVERAGE(ESITI_QUESTIONARI!N3491:T3491,ESITI_QUESTIONARI!V3491:X3491,ESITI_QUESTIONARI!Z3491:AD3491,ESITI_QUESTIONARI!AF3491:AH3491,ESITI_QUESTIONARI!AJ3491:AL3491,ESITI_QUESTIONARI!AN3491,ESITI_QUESTIONARI!AQ3491)),"NON RISPONDE",AVERAGE(ESITI_QUESTIONARI!N3491:T3491,ESITI_QUESTIONARI!V3491:X3491,ESITI_QUESTIONARI!Z3491:AD3491,ESITI_QUESTIONARI!AF3491:AH3491,ESITI_QUESTIONARI!AJ3491:AL3491,ESITI_QUESTIONARI!AN3491,ESITI_QUESTIONARI!AQ3491)))</f>
        <v/>
      </c>
    </row>
    <row r="3492" spans="1:8">
      <c r="A3492" t="str">
        <f>IF(ESITI_QUESTIONARI!A3492="","",TRIM(ESITI_QUESTIONARI!A3492))</f>
        <v/>
      </c>
      <c r="B3492" t="str">
        <f t="shared" si="55"/>
        <v/>
      </c>
      <c r="C3492" t="str">
        <f>IF(ESITI_QUESTIONARI!C3492="","",TRIM(ESITI_QUESTIONARI!C3492))</f>
        <v/>
      </c>
      <c r="D3492" t="str">
        <f>IFERROR(UPPER(TRIM(ESITI_QUESTIONARI!U3492)),"")</f>
        <v/>
      </c>
      <c r="E3492" t="str">
        <f>IFERROR(UPPER(TRIM(ESITI_QUESTIONARI!Y3492)),"")</f>
        <v/>
      </c>
      <c r="F3492" t="str">
        <f>IFERROR(UPPER(TRIM(ESITI_QUESTIONARI!AE3492)),"")</f>
        <v/>
      </c>
      <c r="G3492" t="str">
        <f>IFERROR(UPPER(TRIM(ESITI_QUESTIONARI!AI3492)),"")</f>
        <v/>
      </c>
      <c r="H3492" s="8" t="str">
        <f>IF(C3492="","",IF(ISERROR(AVERAGE(ESITI_QUESTIONARI!N3492:T3492,ESITI_QUESTIONARI!V3492:X3492,ESITI_QUESTIONARI!Z3492:AD3492,ESITI_QUESTIONARI!AF3492:AH3492,ESITI_QUESTIONARI!AJ3492:AL3492,ESITI_QUESTIONARI!AN3492,ESITI_QUESTIONARI!AQ3492)),"NON RISPONDE",AVERAGE(ESITI_QUESTIONARI!N3492:T3492,ESITI_QUESTIONARI!V3492:X3492,ESITI_QUESTIONARI!Z3492:AD3492,ESITI_QUESTIONARI!AF3492:AH3492,ESITI_QUESTIONARI!AJ3492:AL3492,ESITI_QUESTIONARI!AN3492,ESITI_QUESTIONARI!AQ3492)))</f>
        <v/>
      </c>
    </row>
    <row r="3493" spans="1:8">
      <c r="A3493" t="str">
        <f>IF(ESITI_QUESTIONARI!A3493="","",TRIM(ESITI_QUESTIONARI!A3493))</f>
        <v/>
      </c>
      <c r="B3493" t="str">
        <f t="shared" si="55"/>
        <v/>
      </c>
      <c r="C3493" t="str">
        <f>IF(ESITI_QUESTIONARI!C3493="","",TRIM(ESITI_QUESTIONARI!C3493))</f>
        <v/>
      </c>
      <c r="D3493" t="str">
        <f>IFERROR(UPPER(TRIM(ESITI_QUESTIONARI!U3493)),"")</f>
        <v/>
      </c>
      <c r="E3493" t="str">
        <f>IFERROR(UPPER(TRIM(ESITI_QUESTIONARI!Y3493)),"")</f>
        <v/>
      </c>
      <c r="F3493" t="str">
        <f>IFERROR(UPPER(TRIM(ESITI_QUESTIONARI!AE3493)),"")</f>
        <v/>
      </c>
      <c r="G3493" t="str">
        <f>IFERROR(UPPER(TRIM(ESITI_QUESTIONARI!AI3493)),"")</f>
        <v/>
      </c>
      <c r="H3493" s="8" t="str">
        <f>IF(C3493="","",IF(ISERROR(AVERAGE(ESITI_QUESTIONARI!N3493:T3493,ESITI_QUESTIONARI!V3493:X3493,ESITI_QUESTIONARI!Z3493:AD3493,ESITI_QUESTIONARI!AF3493:AH3493,ESITI_QUESTIONARI!AJ3493:AL3493,ESITI_QUESTIONARI!AN3493,ESITI_QUESTIONARI!AQ3493)),"NON RISPONDE",AVERAGE(ESITI_QUESTIONARI!N3493:T3493,ESITI_QUESTIONARI!V3493:X3493,ESITI_QUESTIONARI!Z3493:AD3493,ESITI_QUESTIONARI!AF3493:AH3493,ESITI_QUESTIONARI!AJ3493:AL3493,ESITI_QUESTIONARI!AN3493,ESITI_QUESTIONARI!AQ3493)))</f>
        <v/>
      </c>
    </row>
    <row r="3494" spans="1:8">
      <c r="A3494" t="str">
        <f>IF(ESITI_QUESTIONARI!A3494="","",TRIM(ESITI_QUESTIONARI!A3494))</f>
        <v/>
      </c>
      <c r="B3494" t="str">
        <f t="shared" si="55"/>
        <v/>
      </c>
      <c r="C3494" t="str">
        <f>IF(ESITI_QUESTIONARI!C3494="","",TRIM(ESITI_QUESTIONARI!C3494))</f>
        <v/>
      </c>
      <c r="D3494" t="str">
        <f>IFERROR(UPPER(TRIM(ESITI_QUESTIONARI!U3494)),"")</f>
        <v/>
      </c>
      <c r="E3494" t="str">
        <f>IFERROR(UPPER(TRIM(ESITI_QUESTIONARI!Y3494)),"")</f>
        <v/>
      </c>
      <c r="F3494" t="str">
        <f>IFERROR(UPPER(TRIM(ESITI_QUESTIONARI!AE3494)),"")</f>
        <v/>
      </c>
      <c r="G3494" t="str">
        <f>IFERROR(UPPER(TRIM(ESITI_QUESTIONARI!AI3494)),"")</f>
        <v/>
      </c>
      <c r="H3494" s="8" t="str">
        <f>IF(C3494="","",IF(ISERROR(AVERAGE(ESITI_QUESTIONARI!N3494:T3494,ESITI_QUESTIONARI!V3494:X3494,ESITI_QUESTIONARI!Z3494:AD3494,ESITI_QUESTIONARI!AF3494:AH3494,ESITI_QUESTIONARI!AJ3494:AL3494,ESITI_QUESTIONARI!AN3494,ESITI_QUESTIONARI!AQ3494)),"NON RISPONDE",AVERAGE(ESITI_QUESTIONARI!N3494:T3494,ESITI_QUESTIONARI!V3494:X3494,ESITI_QUESTIONARI!Z3494:AD3494,ESITI_QUESTIONARI!AF3494:AH3494,ESITI_QUESTIONARI!AJ3494:AL3494,ESITI_QUESTIONARI!AN3494,ESITI_QUESTIONARI!AQ3494)))</f>
        <v/>
      </c>
    </row>
    <row r="3495" spans="1:8">
      <c r="A3495" t="str">
        <f>IF(ESITI_QUESTIONARI!A3495="","",TRIM(ESITI_QUESTIONARI!A3495))</f>
        <v/>
      </c>
      <c r="B3495" t="str">
        <f t="shared" si="55"/>
        <v/>
      </c>
      <c r="C3495" t="str">
        <f>IF(ESITI_QUESTIONARI!C3495="","",TRIM(ESITI_QUESTIONARI!C3495))</f>
        <v/>
      </c>
      <c r="D3495" t="str">
        <f>IFERROR(UPPER(TRIM(ESITI_QUESTIONARI!U3495)),"")</f>
        <v/>
      </c>
      <c r="E3495" t="str">
        <f>IFERROR(UPPER(TRIM(ESITI_QUESTIONARI!Y3495)),"")</f>
        <v/>
      </c>
      <c r="F3495" t="str">
        <f>IFERROR(UPPER(TRIM(ESITI_QUESTIONARI!AE3495)),"")</f>
        <v/>
      </c>
      <c r="G3495" t="str">
        <f>IFERROR(UPPER(TRIM(ESITI_QUESTIONARI!AI3495)),"")</f>
        <v/>
      </c>
      <c r="H3495" s="8" t="str">
        <f>IF(C3495="","",IF(ISERROR(AVERAGE(ESITI_QUESTIONARI!N3495:T3495,ESITI_QUESTIONARI!V3495:X3495,ESITI_QUESTIONARI!Z3495:AD3495,ESITI_QUESTIONARI!AF3495:AH3495,ESITI_QUESTIONARI!AJ3495:AL3495,ESITI_QUESTIONARI!AN3495,ESITI_QUESTIONARI!AQ3495)),"NON RISPONDE",AVERAGE(ESITI_QUESTIONARI!N3495:T3495,ESITI_QUESTIONARI!V3495:X3495,ESITI_QUESTIONARI!Z3495:AD3495,ESITI_QUESTIONARI!AF3495:AH3495,ESITI_QUESTIONARI!AJ3495:AL3495,ESITI_QUESTIONARI!AN3495,ESITI_QUESTIONARI!AQ3495)))</f>
        <v/>
      </c>
    </row>
    <row r="3496" spans="1:8">
      <c r="A3496" t="str">
        <f>IF(ESITI_QUESTIONARI!A3496="","",TRIM(ESITI_QUESTIONARI!A3496))</f>
        <v/>
      </c>
      <c r="B3496" t="str">
        <f t="shared" si="55"/>
        <v/>
      </c>
      <c r="C3496" t="str">
        <f>IF(ESITI_QUESTIONARI!C3496="","",TRIM(ESITI_QUESTIONARI!C3496))</f>
        <v/>
      </c>
      <c r="D3496" t="str">
        <f>IFERROR(UPPER(TRIM(ESITI_QUESTIONARI!U3496)),"")</f>
        <v/>
      </c>
      <c r="E3496" t="str">
        <f>IFERROR(UPPER(TRIM(ESITI_QUESTIONARI!Y3496)),"")</f>
        <v/>
      </c>
      <c r="F3496" t="str">
        <f>IFERROR(UPPER(TRIM(ESITI_QUESTIONARI!AE3496)),"")</f>
        <v/>
      </c>
      <c r="G3496" t="str">
        <f>IFERROR(UPPER(TRIM(ESITI_QUESTIONARI!AI3496)),"")</f>
        <v/>
      </c>
      <c r="H3496" s="8" t="str">
        <f>IF(C3496="","",IF(ISERROR(AVERAGE(ESITI_QUESTIONARI!N3496:T3496,ESITI_QUESTIONARI!V3496:X3496,ESITI_QUESTIONARI!Z3496:AD3496,ESITI_QUESTIONARI!AF3496:AH3496,ESITI_QUESTIONARI!AJ3496:AL3496,ESITI_QUESTIONARI!AN3496,ESITI_QUESTIONARI!AQ3496)),"NON RISPONDE",AVERAGE(ESITI_QUESTIONARI!N3496:T3496,ESITI_QUESTIONARI!V3496:X3496,ESITI_QUESTIONARI!Z3496:AD3496,ESITI_QUESTIONARI!AF3496:AH3496,ESITI_QUESTIONARI!AJ3496:AL3496,ESITI_QUESTIONARI!AN3496,ESITI_QUESTIONARI!AQ3496)))</f>
        <v/>
      </c>
    </row>
    <row r="3497" spans="1:8">
      <c r="A3497" t="str">
        <f>IF(ESITI_QUESTIONARI!A3497="","",TRIM(ESITI_QUESTIONARI!A3497))</f>
        <v/>
      </c>
      <c r="B3497" t="str">
        <f t="shared" si="55"/>
        <v/>
      </c>
      <c r="C3497" t="str">
        <f>IF(ESITI_QUESTIONARI!C3497="","",TRIM(ESITI_QUESTIONARI!C3497))</f>
        <v/>
      </c>
      <c r="D3497" t="str">
        <f>IFERROR(UPPER(TRIM(ESITI_QUESTIONARI!U3497)),"")</f>
        <v/>
      </c>
      <c r="E3497" t="str">
        <f>IFERROR(UPPER(TRIM(ESITI_QUESTIONARI!Y3497)),"")</f>
        <v/>
      </c>
      <c r="F3497" t="str">
        <f>IFERROR(UPPER(TRIM(ESITI_QUESTIONARI!AE3497)),"")</f>
        <v/>
      </c>
      <c r="G3497" t="str">
        <f>IFERROR(UPPER(TRIM(ESITI_QUESTIONARI!AI3497)),"")</f>
        <v/>
      </c>
      <c r="H3497" s="8" t="str">
        <f>IF(C3497="","",IF(ISERROR(AVERAGE(ESITI_QUESTIONARI!N3497:T3497,ESITI_QUESTIONARI!V3497:X3497,ESITI_QUESTIONARI!Z3497:AD3497,ESITI_QUESTIONARI!AF3497:AH3497,ESITI_QUESTIONARI!AJ3497:AL3497,ESITI_QUESTIONARI!AN3497,ESITI_QUESTIONARI!AQ3497)),"NON RISPONDE",AVERAGE(ESITI_QUESTIONARI!N3497:T3497,ESITI_QUESTIONARI!V3497:X3497,ESITI_QUESTIONARI!Z3497:AD3497,ESITI_QUESTIONARI!AF3497:AH3497,ESITI_QUESTIONARI!AJ3497:AL3497,ESITI_QUESTIONARI!AN3497,ESITI_QUESTIONARI!AQ3497)))</f>
        <v/>
      </c>
    </row>
    <row r="3498" spans="1:8">
      <c r="A3498" t="str">
        <f>IF(ESITI_QUESTIONARI!A3498="","",TRIM(ESITI_QUESTIONARI!A3498))</f>
        <v/>
      </c>
      <c r="B3498" t="str">
        <f t="shared" si="55"/>
        <v/>
      </c>
      <c r="C3498" t="str">
        <f>IF(ESITI_QUESTIONARI!C3498="","",TRIM(ESITI_QUESTIONARI!C3498))</f>
        <v/>
      </c>
      <c r="D3498" t="str">
        <f>IFERROR(UPPER(TRIM(ESITI_QUESTIONARI!U3498)),"")</f>
        <v/>
      </c>
      <c r="E3498" t="str">
        <f>IFERROR(UPPER(TRIM(ESITI_QUESTIONARI!Y3498)),"")</f>
        <v/>
      </c>
      <c r="F3498" t="str">
        <f>IFERROR(UPPER(TRIM(ESITI_QUESTIONARI!AE3498)),"")</f>
        <v/>
      </c>
      <c r="G3498" t="str">
        <f>IFERROR(UPPER(TRIM(ESITI_QUESTIONARI!AI3498)),"")</f>
        <v/>
      </c>
      <c r="H3498" s="8" t="str">
        <f>IF(C3498="","",IF(ISERROR(AVERAGE(ESITI_QUESTIONARI!N3498:T3498,ESITI_QUESTIONARI!V3498:X3498,ESITI_QUESTIONARI!Z3498:AD3498,ESITI_QUESTIONARI!AF3498:AH3498,ESITI_QUESTIONARI!AJ3498:AL3498,ESITI_QUESTIONARI!AN3498,ESITI_QUESTIONARI!AQ3498)),"NON RISPONDE",AVERAGE(ESITI_QUESTIONARI!N3498:T3498,ESITI_QUESTIONARI!V3498:X3498,ESITI_QUESTIONARI!Z3498:AD3498,ESITI_QUESTIONARI!AF3498:AH3498,ESITI_QUESTIONARI!AJ3498:AL3498,ESITI_QUESTIONARI!AN3498,ESITI_QUESTIONARI!AQ3498)))</f>
        <v/>
      </c>
    </row>
    <row r="3499" spans="1:8">
      <c r="A3499" t="str">
        <f>IF(ESITI_QUESTIONARI!A3499="","",TRIM(ESITI_QUESTIONARI!A3499))</f>
        <v/>
      </c>
      <c r="B3499" t="str">
        <f t="shared" si="55"/>
        <v/>
      </c>
      <c r="C3499" t="str">
        <f>IF(ESITI_QUESTIONARI!C3499="","",TRIM(ESITI_QUESTIONARI!C3499))</f>
        <v/>
      </c>
      <c r="D3499" t="str">
        <f>IFERROR(UPPER(TRIM(ESITI_QUESTIONARI!U3499)),"")</f>
        <v/>
      </c>
      <c r="E3499" t="str">
        <f>IFERROR(UPPER(TRIM(ESITI_QUESTIONARI!Y3499)),"")</f>
        <v/>
      </c>
      <c r="F3499" t="str">
        <f>IFERROR(UPPER(TRIM(ESITI_QUESTIONARI!AE3499)),"")</f>
        <v/>
      </c>
      <c r="G3499" t="str">
        <f>IFERROR(UPPER(TRIM(ESITI_QUESTIONARI!AI3499)),"")</f>
        <v/>
      </c>
      <c r="H3499" s="8" t="str">
        <f>IF(C3499="","",IF(ISERROR(AVERAGE(ESITI_QUESTIONARI!N3499:T3499,ESITI_QUESTIONARI!V3499:X3499,ESITI_QUESTIONARI!Z3499:AD3499,ESITI_QUESTIONARI!AF3499:AH3499,ESITI_QUESTIONARI!AJ3499:AL3499,ESITI_QUESTIONARI!AN3499,ESITI_QUESTIONARI!AQ3499)),"NON RISPONDE",AVERAGE(ESITI_QUESTIONARI!N3499:T3499,ESITI_QUESTIONARI!V3499:X3499,ESITI_QUESTIONARI!Z3499:AD3499,ESITI_QUESTIONARI!AF3499:AH3499,ESITI_QUESTIONARI!AJ3499:AL3499,ESITI_QUESTIONARI!AN3499,ESITI_QUESTIONARI!AQ3499)))</f>
        <v/>
      </c>
    </row>
    <row r="3500" spans="1:8">
      <c r="A3500" t="str">
        <f>IF(ESITI_QUESTIONARI!A3500="","",TRIM(ESITI_QUESTIONARI!A3500))</f>
        <v/>
      </c>
      <c r="B3500" t="str">
        <f t="shared" si="55"/>
        <v/>
      </c>
      <c r="C3500" t="str">
        <f>IF(ESITI_QUESTIONARI!C3500="","",TRIM(ESITI_QUESTIONARI!C3500))</f>
        <v/>
      </c>
      <c r="D3500" t="str">
        <f>IFERROR(UPPER(TRIM(ESITI_QUESTIONARI!U3500)),"")</f>
        <v/>
      </c>
      <c r="E3500" t="str">
        <f>IFERROR(UPPER(TRIM(ESITI_QUESTIONARI!Y3500)),"")</f>
        <v/>
      </c>
      <c r="F3500" t="str">
        <f>IFERROR(UPPER(TRIM(ESITI_QUESTIONARI!AE3500)),"")</f>
        <v/>
      </c>
      <c r="G3500" t="str">
        <f>IFERROR(UPPER(TRIM(ESITI_QUESTIONARI!AI3500)),"")</f>
        <v/>
      </c>
      <c r="H3500" s="8" t="str">
        <f>IF(C3500="","",IF(ISERROR(AVERAGE(ESITI_QUESTIONARI!N3500:T3500,ESITI_QUESTIONARI!V3500:X3500,ESITI_QUESTIONARI!Z3500:AD3500,ESITI_QUESTIONARI!AF3500:AH3500,ESITI_QUESTIONARI!AJ3500:AL3500,ESITI_QUESTIONARI!AN3500,ESITI_QUESTIONARI!AQ3500)),"NON RISPONDE",AVERAGE(ESITI_QUESTIONARI!N3500:T3500,ESITI_QUESTIONARI!V3500:X3500,ESITI_QUESTIONARI!Z3500:AD3500,ESITI_QUESTIONARI!AF3500:AH3500,ESITI_QUESTIONARI!AJ3500:AL3500,ESITI_QUESTIONARI!AN3500,ESITI_QUESTIONARI!AQ3500)))</f>
        <v/>
      </c>
    </row>
    <row r="3501" spans="1:8">
      <c r="A3501" t="str">
        <f>IF(ESITI_QUESTIONARI!A3501="","",TRIM(ESITI_QUESTIONARI!A3501))</f>
        <v/>
      </c>
      <c r="B3501" t="str">
        <f t="shared" si="55"/>
        <v/>
      </c>
      <c r="C3501" t="str">
        <f>IF(ESITI_QUESTIONARI!C3501="","",TRIM(ESITI_QUESTIONARI!C3501))</f>
        <v/>
      </c>
      <c r="D3501" t="str">
        <f>IFERROR(UPPER(TRIM(ESITI_QUESTIONARI!U3501)),"")</f>
        <v/>
      </c>
      <c r="E3501" t="str">
        <f>IFERROR(UPPER(TRIM(ESITI_QUESTIONARI!Y3501)),"")</f>
        <v/>
      </c>
      <c r="F3501" t="str">
        <f>IFERROR(UPPER(TRIM(ESITI_QUESTIONARI!AE3501)),"")</f>
        <v/>
      </c>
      <c r="G3501" t="str">
        <f>IFERROR(UPPER(TRIM(ESITI_QUESTIONARI!AI3501)),"")</f>
        <v/>
      </c>
      <c r="H3501" s="8" t="str">
        <f>IF(C3501="","",IF(ISERROR(AVERAGE(ESITI_QUESTIONARI!N3501:T3501,ESITI_QUESTIONARI!V3501:X3501,ESITI_QUESTIONARI!Z3501:AD3501,ESITI_QUESTIONARI!AF3501:AH3501,ESITI_QUESTIONARI!AJ3501:AL3501,ESITI_QUESTIONARI!AN3501,ESITI_QUESTIONARI!AQ3501)),"NON RISPONDE",AVERAGE(ESITI_QUESTIONARI!N3501:T3501,ESITI_QUESTIONARI!V3501:X3501,ESITI_QUESTIONARI!Z3501:AD3501,ESITI_QUESTIONARI!AF3501:AH3501,ESITI_QUESTIONARI!AJ3501:AL3501,ESITI_QUESTIONARI!AN3501,ESITI_QUESTIONARI!AQ3501)))</f>
        <v/>
      </c>
    </row>
    <row r="3502" spans="1:8">
      <c r="A3502" t="str">
        <f>IF(ESITI_QUESTIONARI!A3502="","",TRIM(ESITI_QUESTIONARI!A3502))</f>
        <v/>
      </c>
      <c r="B3502" t="str">
        <f t="shared" si="55"/>
        <v/>
      </c>
      <c r="C3502" t="str">
        <f>IF(ESITI_QUESTIONARI!C3502="","",TRIM(ESITI_QUESTIONARI!C3502))</f>
        <v/>
      </c>
      <c r="D3502" t="str">
        <f>IFERROR(UPPER(TRIM(ESITI_QUESTIONARI!U3502)),"")</f>
        <v/>
      </c>
      <c r="E3502" t="str">
        <f>IFERROR(UPPER(TRIM(ESITI_QUESTIONARI!Y3502)),"")</f>
        <v/>
      </c>
      <c r="F3502" t="str">
        <f>IFERROR(UPPER(TRIM(ESITI_QUESTIONARI!AE3502)),"")</f>
        <v/>
      </c>
      <c r="G3502" t="str">
        <f>IFERROR(UPPER(TRIM(ESITI_QUESTIONARI!AI3502)),"")</f>
        <v/>
      </c>
      <c r="H3502" s="8" t="str">
        <f>IF(C3502="","",IF(ISERROR(AVERAGE(ESITI_QUESTIONARI!N3502:T3502,ESITI_QUESTIONARI!V3502:X3502,ESITI_QUESTIONARI!Z3502:AD3502,ESITI_QUESTIONARI!AF3502:AH3502,ESITI_QUESTIONARI!AJ3502:AL3502,ESITI_QUESTIONARI!AN3502,ESITI_QUESTIONARI!AQ3502)),"NON RISPONDE",AVERAGE(ESITI_QUESTIONARI!N3502:T3502,ESITI_QUESTIONARI!V3502:X3502,ESITI_QUESTIONARI!Z3502:AD3502,ESITI_QUESTIONARI!AF3502:AH3502,ESITI_QUESTIONARI!AJ3502:AL3502,ESITI_QUESTIONARI!AN3502,ESITI_QUESTIONARI!AQ3502)))</f>
        <v/>
      </c>
    </row>
    <row r="3503" spans="1:8">
      <c r="A3503" t="str">
        <f>IF(ESITI_QUESTIONARI!A3503="","",TRIM(ESITI_QUESTIONARI!A3503))</f>
        <v/>
      </c>
      <c r="B3503" t="str">
        <f t="shared" si="55"/>
        <v/>
      </c>
      <c r="C3503" t="str">
        <f>IF(ESITI_QUESTIONARI!C3503="","",TRIM(ESITI_QUESTIONARI!C3503))</f>
        <v/>
      </c>
      <c r="D3503" t="str">
        <f>IFERROR(UPPER(TRIM(ESITI_QUESTIONARI!U3503)),"")</f>
        <v/>
      </c>
      <c r="E3503" t="str">
        <f>IFERROR(UPPER(TRIM(ESITI_QUESTIONARI!Y3503)),"")</f>
        <v/>
      </c>
      <c r="F3503" t="str">
        <f>IFERROR(UPPER(TRIM(ESITI_QUESTIONARI!AE3503)),"")</f>
        <v/>
      </c>
      <c r="G3503" t="str">
        <f>IFERROR(UPPER(TRIM(ESITI_QUESTIONARI!AI3503)),"")</f>
        <v/>
      </c>
      <c r="H3503" s="8" t="str">
        <f>IF(C3503="","",IF(ISERROR(AVERAGE(ESITI_QUESTIONARI!N3503:T3503,ESITI_QUESTIONARI!V3503:X3503,ESITI_QUESTIONARI!Z3503:AD3503,ESITI_QUESTIONARI!AF3503:AH3503,ESITI_QUESTIONARI!AJ3503:AL3503,ESITI_QUESTIONARI!AN3503,ESITI_QUESTIONARI!AQ3503)),"NON RISPONDE",AVERAGE(ESITI_QUESTIONARI!N3503:T3503,ESITI_QUESTIONARI!V3503:X3503,ESITI_QUESTIONARI!Z3503:AD3503,ESITI_QUESTIONARI!AF3503:AH3503,ESITI_QUESTIONARI!AJ3503:AL3503,ESITI_QUESTIONARI!AN3503,ESITI_QUESTIONARI!AQ3503)))</f>
        <v/>
      </c>
    </row>
    <row r="3504" spans="1:8">
      <c r="A3504" t="str">
        <f>IF(ESITI_QUESTIONARI!A3504="","",TRIM(ESITI_QUESTIONARI!A3504))</f>
        <v/>
      </c>
      <c r="B3504" t="str">
        <f t="shared" si="55"/>
        <v/>
      </c>
      <c r="C3504" t="str">
        <f>IF(ESITI_QUESTIONARI!C3504="","",TRIM(ESITI_QUESTIONARI!C3504))</f>
        <v/>
      </c>
      <c r="D3504" t="str">
        <f>IFERROR(UPPER(TRIM(ESITI_QUESTIONARI!U3504)),"")</f>
        <v/>
      </c>
      <c r="E3504" t="str">
        <f>IFERROR(UPPER(TRIM(ESITI_QUESTIONARI!Y3504)),"")</f>
        <v/>
      </c>
      <c r="F3504" t="str">
        <f>IFERROR(UPPER(TRIM(ESITI_QUESTIONARI!AE3504)),"")</f>
        <v/>
      </c>
      <c r="G3504" t="str">
        <f>IFERROR(UPPER(TRIM(ESITI_QUESTIONARI!AI3504)),"")</f>
        <v/>
      </c>
      <c r="H3504" s="8" t="str">
        <f>IF(C3504="","",IF(ISERROR(AVERAGE(ESITI_QUESTIONARI!N3504:T3504,ESITI_QUESTIONARI!V3504:X3504,ESITI_QUESTIONARI!Z3504:AD3504,ESITI_QUESTIONARI!AF3504:AH3504,ESITI_QUESTIONARI!AJ3504:AL3504,ESITI_QUESTIONARI!AN3504,ESITI_QUESTIONARI!AQ3504)),"NON RISPONDE",AVERAGE(ESITI_QUESTIONARI!N3504:T3504,ESITI_QUESTIONARI!V3504:X3504,ESITI_QUESTIONARI!Z3504:AD3504,ESITI_QUESTIONARI!AF3504:AH3504,ESITI_QUESTIONARI!AJ3504:AL3504,ESITI_QUESTIONARI!AN3504,ESITI_QUESTIONARI!AQ3504)))</f>
        <v/>
      </c>
    </row>
    <row r="3505" spans="1:8">
      <c r="A3505" t="str">
        <f>IF(ESITI_QUESTIONARI!A3505="","",TRIM(ESITI_QUESTIONARI!A3505))</f>
        <v/>
      </c>
      <c r="B3505" t="str">
        <f t="shared" si="55"/>
        <v/>
      </c>
      <c r="C3505" t="str">
        <f>IF(ESITI_QUESTIONARI!C3505="","",TRIM(ESITI_QUESTIONARI!C3505))</f>
        <v/>
      </c>
      <c r="D3505" t="str">
        <f>IFERROR(UPPER(TRIM(ESITI_QUESTIONARI!U3505)),"")</f>
        <v/>
      </c>
      <c r="E3505" t="str">
        <f>IFERROR(UPPER(TRIM(ESITI_QUESTIONARI!Y3505)),"")</f>
        <v/>
      </c>
      <c r="F3505" t="str">
        <f>IFERROR(UPPER(TRIM(ESITI_QUESTIONARI!AE3505)),"")</f>
        <v/>
      </c>
      <c r="G3505" t="str">
        <f>IFERROR(UPPER(TRIM(ESITI_QUESTIONARI!AI3505)),"")</f>
        <v/>
      </c>
      <c r="H3505" s="8" t="str">
        <f>IF(C3505="","",IF(ISERROR(AVERAGE(ESITI_QUESTIONARI!N3505:T3505,ESITI_QUESTIONARI!V3505:X3505,ESITI_QUESTIONARI!Z3505:AD3505,ESITI_QUESTIONARI!AF3505:AH3505,ESITI_QUESTIONARI!AJ3505:AL3505,ESITI_QUESTIONARI!AN3505,ESITI_QUESTIONARI!AQ3505)),"NON RISPONDE",AVERAGE(ESITI_QUESTIONARI!N3505:T3505,ESITI_QUESTIONARI!V3505:X3505,ESITI_QUESTIONARI!Z3505:AD3505,ESITI_QUESTIONARI!AF3505:AH3505,ESITI_QUESTIONARI!AJ3505:AL3505,ESITI_QUESTIONARI!AN3505,ESITI_QUESTIONARI!AQ3505)))</f>
        <v/>
      </c>
    </row>
    <row r="3506" spans="1:8">
      <c r="A3506" t="str">
        <f>IF(ESITI_QUESTIONARI!A3506="","",TRIM(ESITI_QUESTIONARI!A3506))</f>
        <v/>
      </c>
      <c r="B3506" t="str">
        <f t="shared" si="55"/>
        <v/>
      </c>
      <c r="C3506" t="str">
        <f>IF(ESITI_QUESTIONARI!C3506="","",TRIM(ESITI_QUESTIONARI!C3506))</f>
        <v/>
      </c>
      <c r="D3506" t="str">
        <f>IFERROR(UPPER(TRIM(ESITI_QUESTIONARI!U3506)),"")</f>
        <v/>
      </c>
      <c r="E3506" t="str">
        <f>IFERROR(UPPER(TRIM(ESITI_QUESTIONARI!Y3506)),"")</f>
        <v/>
      </c>
      <c r="F3506" t="str">
        <f>IFERROR(UPPER(TRIM(ESITI_QUESTIONARI!AE3506)),"")</f>
        <v/>
      </c>
      <c r="G3506" t="str">
        <f>IFERROR(UPPER(TRIM(ESITI_QUESTIONARI!AI3506)),"")</f>
        <v/>
      </c>
      <c r="H3506" s="8" t="str">
        <f>IF(C3506="","",IF(ISERROR(AVERAGE(ESITI_QUESTIONARI!N3506:T3506,ESITI_QUESTIONARI!V3506:X3506,ESITI_QUESTIONARI!Z3506:AD3506,ESITI_QUESTIONARI!AF3506:AH3506,ESITI_QUESTIONARI!AJ3506:AL3506,ESITI_QUESTIONARI!AN3506,ESITI_QUESTIONARI!AQ3506)),"NON RISPONDE",AVERAGE(ESITI_QUESTIONARI!N3506:T3506,ESITI_QUESTIONARI!V3506:X3506,ESITI_QUESTIONARI!Z3506:AD3506,ESITI_QUESTIONARI!AF3506:AH3506,ESITI_QUESTIONARI!AJ3506:AL3506,ESITI_QUESTIONARI!AN3506,ESITI_QUESTIONARI!AQ3506)))</f>
        <v/>
      </c>
    </row>
    <row r="3507" spans="1:8">
      <c r="A3507" t="str">
        <f>IF(ESITI_QUESTIONARI!A3507="","",TRIM(ESITI_QUESTIONARI!A3507))</f>
        <v/>
      </c>
      <c r="B3507" t="str">
        <f t="shared" si="55"/>
        <v/>
      </c>
      <c r="C3507" t="str">
        <f>IF(ESITI_QUESTIONARI!C3507="","",TRIM(ESITI_QUESTIONARI!C3507))</f>
        <v/>
      </c>
      <c r="D3507" t="str">
        <f>IFERROR(UPPER(TRIM(ESITI_QUESTIONARI!U3507)),"")</f>
        <v/>
      </c>
      <c r="E3507" t="str">
        <f>IFERROR(UPPER(TRIM(ESITI_QUESTIONARI!Y3507)),"")</f>
        <v/>
      </c>
      <c r="F3507" t="str">
        <f>IFERROR(UPPER(TRIM(ESITI_QUESTIONARI!AE3507)),"")</f>
        <v/>
      </c>
      <c r="G3507" t="str">
        <f>IFERROR(UPPER(TRIM(ESITI_QUESTIONARI!AI3507)),"")</f>
        <v/>
      </c>
      <c r="H3507" s="8" t="str">
        <f>IF(C3507="","",IF(ISERROR(AVERAGE(ESITI_QUESTIONARI!N3507:T3507,ESITI_QUESTIONARI!V3507:X3507,ESITI_QUESTIONARI!Z3507:AD3507,ESITI_QUESTIONARI!AF3507:AH3507,ESITI_QUESTIONARI!AJ3507:AL3507,ESITI_QUESTIONARI!AN3507,ESITI_QUESTIONARI!AQ3507)),"NON RISPONDE",AVERAGE(ESITI_QUESTIONARI!N3507:T3507,ESITI_QUESTIONARI!V3507:X3507,ESITI_QUESTIONARI!Z3507:AD3507,ESITI_QUESTIONARI!AF3507:AH3507,ESITI_QUESTIONARI!AJ3507:AL3507,ESITI_QUESTIONARI!AN3507,ESITI_QUESTIONARI!AQ3507)))</f>
        <v/>
      </c>
    </row>
    <row r="3508" spans="1:8">
      <c r="A3508" t="str">
        <f>IF(ESITI_QUESTIONARI!A3508="","",TRIM(ESITI_QUESTIONARI!A3508))</f>
        <v/>
      </c>
      <c r="B3508" t="str">
        <f t="shared" si="55"/>
        <v/>
      </c>
      <c r="C3508" t="str">
        <f>IF(ESITI_QUESTIONARI!C3508="","",TRIM(ESITI_QUESTIONARI!C3508))</f>
        <v/>
      </c>
      <c r="D3508" t="str">
        <f>IFERROR(UPPER(TRIM(ESITI_QUESTIONARI!U3508)),"")</f>
        <v/>
      </c>
      <c r="E3508" t="str">
        <f>IFERROR(UPPER(TRIM(ESITI_QUESTIONARI!Y3508)),"")</f>
        <v/>
      </c>
      <c r="F3508" t="str">
        <f>IFERROR(UPPER(TRIM(ESITI_QUESTIONARI!AE3508)),"")</f>
        <v/>
      </c>
      <c r="G3508" t="str">
        <f>IFERROR(UPPER(TRIM(ESITI_QUESTIONARI!AI3508)),"")</f>
        <v/>
      </c>
      <c r="H3508" s="8" t="str">
        <f>IF(C3508="","",IF(ISERROR(AVERAGE(ESITI_QUESTIONARI!N3508:T3508,ESITI_QUESTIONARI!V3508:X3508,ESITI_QUESTIONARI!Z3508:AD3508,ESITI_QUESTIONARI!AF3508:AH3508,ESITI_QUESTIONARI!AJ3508:AL3508,ESITI_QUESTIONARI!AN3508,ESITI_QUESTIONARI!AQ3508)),"NON RISPONDE",AVERAGE(ESITI_QUESTIONARI!N3508:T3508,ESITI_QUESTIONARI!V3508:X3508,ESITI_QUESTIONARI!Z3508:AD3508,ESITI_QUESTIONARI!AF3508:AH3508,ESITI_QUESTIONARI!AJ3508:AL3508,ESITI_QUESTIONARI!AN3508,ESITI_QUESTIONARI!AQ3508)))</f>
        <v/>
      </c>
    </row>
    <row r="3509" spans="1:8">
      <c r="A3509" t="str">
        <f>IF(ESITI_QUESTIONARI!A3509="","",TRIM(ESITI_QUESTIONARI!A3509))</f>
        <v/>
      </c>
      <c r="B3509" t="str">
        <f t="shared" si="55"/>
        <v/>
      </c>
      <c r="C3509" t="str">
        <f>IF(ESITI_QUESTIONARI!C3509="","",TRIM(ESITI_QUESTIONARI!C3509))</f>
        <v/>
      </c>
      <c r="D3509" t="str">
        <f>IFERROR(UPPER(TRIM(ESITI_QUESTIONARI!U3509)),"")</f>
        <v/>
      </c>
      <c r="E3509" t="str">
        <f>IFERROR(UPPER(TRIM(ESITI_QUESTIONARI!Y3509)),"")</f>
        <v/>
      </c>
      <c r="F3509" t="str">
        <f>IFERROR(UPPER(TRIM(ESITI_QUESTIONARI!AE3509)),"")</f>
        <v/>
      </c>
      <c r="G3509" t="str">
        <f>IFERROR(UPPER(TRIM(ESITI_QUESTIONARI!AI3509)),"")</f>
        <v/>
      </c>
      <c r="H3509" s="8" t="str">
        <f>IF(C3509="","",IF(ISERROR(AVERAGE(ESITI_QUESTIONARI!N3509:T3509,ESITI_QUESTIONARI!V3509:X3509,ESITI_QUESTIONARI!Z3509:AD3509,ESITI_QUESTIONARI!AF3509:AH3509,ESITI_QUESTIONARI!AJ3509:AL3509,ESITI_QUESTIONARI!AN3509,ESITI_QUESTIONARI!AQ3509)),"NON RISPONDE",AVERAGE(ESITI_QUESTIONARI!N3509:T3509,ESITI_QUESTIONARI!V3509:X3509,ESITI_QUESTIONARI!Z3509:AD3509,ESITI_QUESTIONARI!AF3509:AH3509,ESITI_QUESTIONARI!AJ3509:AL3509,ESITI_QUESTIONARI!AN3509,ESITI_QUESTIONARI!AQ3509)))</f>
        <v/>
      </c>
    </row>
    <row r="3510" spans="1:8">
      <c r="A3510" t="str">
        <f>IF(ESITI_QUESTIONARI!A3510="","",TRIM(ESITI_QUESTIONARI!A3510))</f>
        <v/>
      </c>
      <c r="B3510" t="str">
        <f t="shared" si="55"/>
        <v/>
      </c>
      <c r="C3510" t="str">
        <f>IF(ESITI_QUESTIONARI!C3510="","",TRIM(ESITI_QUESTIONARI!C3510))</f>
        <v/>
      </c>
      <c r="D3510" t="str">
        <f>IFERROR(UPPER(TRIM(ESITI_QUESTIONARI!U3510)),"")</f>
        <v/>
      </c>
      <c r="E3510" t="str">
        <f>IFERROR(UPPER(TRIM(ESITI_QUESTIONARI!Y3510)),"")</f>
        <v/>
      </c>
      <c r="F3510" t="str">
        <f>IFERROR(UPPER(TRIM(ESITI_QUESTIONARI!AE3510)),"")</f>
        <v/>
      </c>
      <c r="G3510" t="str">
        <f>IFERROR(UPPER(TRIM(ESITI_QUESTIONARI!AI3510)),"")</f>
        <v/>
      </c>
      <c r="H3510" s="8" t="str">
        <f>IF(C3510="","",IF(ISERROR(AVERAGE(ESITI_QUESTIONARI!N3510:T3510,ESITI_QUESTIONARI!V3510:X3510,ESITI_QUESTIONARI!Z3510:AD3510,ESITI_QUESTIONARI!AF3510:AH3510,ESITI_QUESTIONARI!AJ3510:AL3510,ESITI_QUESTIONARI!AN3510,ESITI_QUESTIONARI!AQ3510)),"NON RISPONDE",AVERAGE(ESITI_QUESTIONARI!N3510:T3510,ESITI_QUESTIONARI!V3510:X3510,ESITI_QUESTIONARI!Z3510:AD3510,ESITI_QUESTIONARI!AF3510:AH3510,ESITI_QUESTIONARI!AJ3510:AL3510,ESITI_QUESTIONARI!AN3510,ESITI_QUESTIONARI!AQ3510)))</f>
        <v/>
      </c>
    </row>
    <row r="3511" spans="1:8">
      <c r="A3511" t="str">
        <f>IF(ESITI_QUESTIONARI!A3511="","",TRIM(ESITI_QUESTIONARI!A3511))</f>
        <v/>
      </c>
      <c r="B3511" t="str">
        <f t="shared" si="55"/>
        <v/>
      </c>
      <c r="C3511" t="str">
        <f>IF(ESITI_QUESTIONARI!C3511="","",TRIM(ESITI_QUESTIONARI!C3511))</f>
        <v/>
      </c>
      <c r="D3511" t="str">
        <f>IFERROR(UPPER(TRIM(ESITI_QUESTIONARI!U3511)),"")</f>
        <v/>
      </c>
      <c r="E3511" t="str">
        <f>IFERROR(UPPER(TRIM(ESITI_QUESTIONARI!Y3511)),"")</f>
        <v/>
      </c>
      <c r="F3511" t="str">
        <f>IFERROR(UPPER(TRIM(ESITI_QUESTIONARI!AE3511)),"")</f>
        <v/>
      </c>
      <c r="G3511" t="str">
        <f>IFERROR(UPPER(TRIM(ESITI_QUESTIONARI!AI3511)),"")</f>
        <v/>
      </c>
      <c r="H3511" s="8" t="str">
        <f>IF(C3511="","",IF(ISERROR(AVERAGE(ESITI_QUESTIONARI!N3511:T3511,ESITI_QUESTIONARI!V3511:X3511,ESITI_QUESTIONARI!Z3511:AD3511,ESITI_QUESTIONARI!AF3511:AH3511,ESITI_QUESTIONARI!AJ3511:AL3511,ESITI_QUESTIONARI!AN3511,ESITI_QUESTIONARI!AQ3511)),"NON RISPONDE",AVERAGE(ESITI_QUESTIONARI!N3511:T3511,ESITI_QUESTIONARI!V3511:X3511,ESITI_QUESTIONARI!Z3511:AD3511,ESITI_QUESTIONARI!AF3511:AH3511,ESITI_QUESTIONARI!AJ3511:AL3511,ESITI_QUESTIONARI!AN3511,ESITI_QUESTIONARI!AQ3511)))</f>
        <v/>
      </c>
    </row>
    <row r="3512" spans="1:8">
      <c r="A3512" t="str">
        <f>IF(ESITI_QUESTIONARI!A3512="","",TRIM(ESITI_QUESTIONARI!A3512))</f>
        <v/>
      </c>
      <c r="B3512" t="str">
        <f t="shared" si="55"/>
        <v/>
      </c>
      <c r="C3512" t="str">
        <f>IF(ESITI_QUESTIONARI!C3512="","",TRIM(ESITI_QUESTIONARI!C3512))</f>
        <v/>
      </c>
      <c r="D3512" t="str">
        <f>IFERROR(UPPER(TRIM(ESITI_QUESTIONARI!U3512)),"")</f>
        <v/>
      </c>
      <c r="E3512" t="str">
        <f>IFERROR(UPPER(TRIM(ESITI_QUESTIONARI!Y3512)),"")</f>
        <v/>
      </c>
      <c r="F3512" t="str">
        <f>IFERROR(UPPER(TRIM(ESITI_QUESTIONARI!AE3512)),"")</f>
        <v/>
      </c>
      <c r="G3512" t="str">
        <f>IFERROR(UPPER(TRIM(ESITI_QUESTIONARI!AI3512)),"")</f>
        <v/>
      </c>
      <c r="H3512" s="8" t="str">
        <f>IF(C3512="","",IF(ISERROR(AVERAGE(ESITI_QUESTIONARI!N3512:T3512,ESITI_QUESTIONARI!V3512:X3512,ESITI_QUESTIONARI!Z3512:AD3512,ESITI_QUESTIONARI!AF3512:AH3512,ESITI_QUESTIONARI!AJ3512:AL3512,ESITI_QUESTIONARI!AN3512,ESITI_QUESTIONARI!AQ3512)),"NON RISPONDE",AVERAGE(ESITI_QUESTIONARI!N3512:T3512,ESITI_QUESTIONARI!V3512:X3512,ESITI_QUESTIONARI!Z3512:AD3512,ESITI_QUESTIONARI!AF3512:AH3512,ESITI_QUESTIONARI!AJ3512:AL3512,ESITI_QUESTIONARI!AN3512,ESITI_QUESTIONARI!AQ3512)))</f>
        <v/>
      </c>
    </row>
    <row r="3513" spans="1:8">
      <c r="A3513" t="str">
        <f>IF(ESITI_QUESTIONARI!A3513="","",TRIM(ESITI_QUESTIONARI!A3513))</f>
        <v/>
      </c>
      <c r="B3513" t="str">
        <f t="shared" si="55"/>
        <v/>
      </c>
      <c r="C3513" t="str">
        <f>IF(ESITI_QUESTIONARI!C3513="","",TRIM(ESITI_QUESTIONARI!C3513))</f>
        <v/>
      </c>
      <c r="D3513" t="str">
        <f>IFERROR(UPPER(TRIM(ESITI_QUESTIONARI!U3513)),"")</f>
        <v/>
      </c>
      <c r="E3513" t="str">
        <f>IFERROR(UPPER(TRIM(ESITI_QUESTIONARI!Y3513)),"")</f>
        <v/>
      </c>
      <c r="F3513" t="str">
        <f>IFERROR(UPPER(TRIM(ESITI_QUESTIONARI!AE3513)),"")</f>
        <v/>
      </c>
      <c r="G3513" t="str">
        <f>IFERROR(UPPER(TRIM(ESITI_QUESTIONARI!AI3513)),"")</f>
        <v/>
      </c>
      <c r="H3513" s="8" t="str">
        <f>IF(C3513="","",IF(ISERROR(AVERAGE(ESITI_QUESTIONARI!N3513:T3513,ESITI_QUESTIONARI!V3513:X3513,ESITI_QUESTIONARI!Z3513:AD3513,ESITI_QUESTIONARI!AF3513:AH3513,ESITI_QUESTIONARI!AJ3513:AL3513,ESITI_QUESTIONARI!AN3513,ESITI_QUESTIONARI!AQ3513)),"NON RISPONDE",AVERAGE(ESITI_QUESTIONARI!N3513:T3513,ESITI_QUESTIONARI!V3513:X3513,ESITI_QUESTIONARI!Z3513:AD3513,ESITI_QUESTIONARI!AF3513:AH3513,ESITI_QUESTIONARI!AJ3513:AL3513,ESITI_QUESTIONARI!AN3513,ESITI_QUESTIONARI!AQ3513)))</f>
        <v/>
      </c>
    </row>
    <row r="3514" spans="1:8">
      <c r="A3514" t="str">
        <f>IF(ESITI_QUESTIONARI!A3514="","",TRIM(ESITI_QUESTIONARI!A3514))</f>
        <v/>
      </c>
      <c r="B3514" t="str">
        <f t="shared" si="55"/>
        <v/>
      </c>
      <c r="C3514" t="str">
        <f>IF(ESITI_QUESTIONARI!C3514="","",TRIM(ESITI_QUESTIONARI!C3514))</f>
        <v/>
      </c>
      <c r="D3514" t="str">
        <f>IFERROR(UPPER(TRIM(ESITI_QUESTIONARI!U3514)),"")</f>
        <v/>
      </c>
      <c r="E3514" t="str">
        <f>IFERROR(UPPER(TRIM(ESITI_QUESTIONARI!Y3514)),"")</f>
        <v/>
      </c>
      <c r="F3514" t="str">
        <f>IFERROR(UPPER(TRIM(ESITI_QUESTIONARI!AE3514)),"")</f>
        <v/>
      </c>
      <c r="G3514" t="str">
        <f>IFERROR(UPPER(TRIM(ESITI_QUESTIONARI!AI3514)),"")</f>
        <v/>
      </c>
      <c r="H3514" s="8" t="str">
        <f>IF(C3514="","",IF(ISERROR(AVERAGE(ESITI_QUESTIONARI!N3514:T3514,ESITI_QUESTIONARI!V3514:X3514,ESITI_QUESTIONARI!Z3514:AD3514,ESITI_QUESTIONARI!AF3514:AH3514,ESITI_QUESTIONARI!AJ3514:AL3514,ESITI_QUESTIONARI!AN3514,ESITI_QUESTIONARI!AQ3514)),"NON RISPONDE",AVERAGE(ESITI_QUESTIONARI!N3514:T3514,ESITI_QUESTIONARI!V3514:X3514,ESITI_QUESTIONARI!Z3514:AD3514,ESITI_QUESTIONARI!AF3514:AH3514,ESITI_QUESTIONARI!AJ3514:AL3514,ESITI_QUESTIONARI!AN3514,ESITI_QUESTIONARI!AQ3514)))</f>
        <v/>
      </c>
    </row>
    <row r="3515" spans="1:8">
      <c r="A3515" t="str">
        <f>IF(ESITI_QUESTIONARI!A3515="","",TRIM(ESITI_QUESTIONARI!A3515))</f>
        <v/>
      </c>
      <c r="B3515" t="str">
        <f t="shared" si="55"/>
        <v/>
      </c>
      <c r="C3515" t="str">
        <f>IF(ESITI_QUESTIONARI!C3515="","",TRIM(ESITI_QUESTIONARI!C3515))</f>
        <v/>
      </c>
      <c r="D3515" t="str">
        <f>IFERROR(UPPER(TRIM(ESITI_QUESTIONARI!U3515)),"")</f>
        <v/>
      </c>
      <c r="E3515" t="str">
        <f>IFERROR(UPPER(TRIM(ESITI_QUESTIONARI!Y3515)),"")</f>
        <v/>
      </c>
      <c r="F3515" t="str">
        <f>IFERROR(UPPER(TRIM(ESITI_QUESTIONARI!AE3515)),"")</f>
        <v/>
      </c>
      <c r="G3515" t="str">
        <f>IFERROR(UPPER(TRIM(ESITI_QUESTIONARI!AI3515)),"")</f>
        <v/>
      </c>
      <c r="H3515" s="8" t="str">
        <f>IF(C3515="","",IF(ISERROR(AVERAGE(ESITI_QUESTIONARI!N3515:T3515,ESITI_QUESTIONARI!V3515:X3515,ESITI_QUESTIONARI!Z3515:AD3515,ESITI_QUESTIONARI!AF3515:AH3515,ESITI_QUESTIONARI!AJ3515:AL3515,ESITI_QUESTIONARI!AN3515,ESITI_QUESTIONARI!AQ3515)),"NON RISPONDE",AVERAGE(ESITI_QUESTIONARI!N3515:T3515,ESITI_QUESTIONARI!V3515:X3515,ESITI_QUESTIONARI!Z3515:AD3515,ESITI_QUESTIONARI!AF3515:AH3515,ESITI_QUESTIONARI!AJ3515:AL3515,ESITI_QUESTIONARI!AN3515,ESITI_QUESTIONARI!AQ3515)))</f>
        <v/>
      </c>
    </row>
    <row r="3516" spans="1:8">
      <c r="A3516" t="str">
        <f>IF(ESITI_QUESTIONARI!A3516="","",TRIM(ESITI_QUESTIONARI!A3516))</f>
        <v/>
      </c>
      <c r="B3516" t="str">
        <f t="shared" si="55"/>
        <v/>
      </c>
      <c r="C3516" t="str">
        <f>IF(ESITI_QUESTIONARI!C3516="","",TRIM(ESITI_QUESTIONARI!C3516))</f>
        <v/>
      </c>
      <c r="D3516" t="str">
        <f>IFERROR(UPPER(TRIM(ESITI_QUESTIONARI!U3516)),"")</f>
        <v/>
      </c>
      <c r="E3516" t="str">
        <f>IFERROR(UPPER(TRIM(ESITI_QUESTIONARI!Y3516)),"")</f>
        <v/>
      </c>
      <c r="F3516" t="str">
        <f>IFERROR(UPPER(TRIM(ESITI_QUESTIONARI!AE3516)),"")</f>
        <v/>
      </c>
      <c r="G3516" t="str">
        <f>IFERROR(UPPER(TRIM(ESITI_QUESTIONARI!AI3516)),"")</f>
        <v/>
      </c>
      <c r="H3516" s="8" t="str">
        <f>IF(C3516="","",IF(ISERROR(AVERAGE(ESITI_QUESTIONARI!N3516:T3516,ESITI_QUESTIONARI!V3516:X3516,ESITI_QUESTIONARI!Z3516:AD3516,ESITI_QUESTIONARI!AF3516:AH3516,ESITI_QUESTIONARI!AJ3516:AL3516,ESITI_QUESTIONARI!AN3516,ESITI_QUESTIONARI!AQ3516)),"NON RISPONDE",AVERAGE(ESITI_QUESTIONARI!N3516:T3516,ESITI_QUESTIONARI!V3516:X3516,ESITI_QUESTIONARI!Z3516:AD3516,ESITI_QUESTIONARI!AF3516:AH3516,ESITI_QUESTIONARI!AJ3516:AL3516,ESITI_QUESTIONARI!AN3516,ESITI_QUESTIONARI!AQ3516)))</f>
        <v/>
      </c>
    </row>
    <row r="3517" spans="1:8">
      <c r="A3517" t="str">
        <f>IF(ESITI_QUESTIONARI!A3517="","",TRIM(ESITI_QUESTIONARI!A3517))</f>
        <v/>
      </c>
      <c r="B3517" t="str">
        <f t="shared" si="55"/>
        <v/>
      </c>
      <c r="C3517" t="str">
        <f>IF(ESITI_QUESTIONARI!C3517="","",TRIM(ESITI_QUESTIONARI!C3517))</f>
        <v/>
      </c>
      <c r="D3517" t="str">
        <f>IFERROR(UPPER(TRIM(ESITI_QUESTIONARI!U3517)),"")</f>
        <v/>
      </c>
      <c r="E3517" t="str">
        <f>IFERROR(UPPER(TRIM(ESITI_QUESTIONARI!Y3517)),"")</f>
        <v/>
      </c>
      <c r="F3517" t="str">
        <f>IFERROR(UPPER(TRIM(ESITI_QUESTIONARI!AE3517)),"")</f>
        <v/>
      </c>
      <c r="G3517" t="str">
        <f>IFERROR(UPPER(TRIM(ESITI_QUESTIONARI!AI3517)),"")</f>
        <v/>
      </c>
      <c r="H3517" s="8" t="str">
        <f>IF(C3517="","",IF(ISERROR(AVERAGE(ESITI_QUESTIONARI!N3517:T3517,ESITI_QUESTIONARI!V3517:X3517,ESITI_QUESTIONARI!Z3517:AD3517,ESITI_QUESTIONARI!AF3517:AH3517,ESITI_QUESTIONARI!AJ3517:AL3517,ESITI_QUESTIONARI!AN3517,ESITI_QUESTIONARI!AQ3517)),"NON RISPONDE",AVERAGE(ESITI_QUESTIONARI!N3517:T3517,ESITI_QUESTIONARI!V3517:X3517,ESITI_QUESTIONARI!Z3517:AD3517,ESITI_QUESTIONARI!AF3517:AH3517,ESITI_QUESTIONARI!AJ3517:AL3517,ESITI_QUESTIONARI!AN3517,ESITI_QUESTIONARI!AQ3517)))</f>
        <v/>
      </c>
    </row>
    <row r="3518" spans="1:8">
      <c r="A3518" t="str">
        <f>IF(ESITI_QUESTIONARI!A3518="","",TRIM(ESITI_QUESTIONARI!A3518))</f>
        <v/>
      </c>
      <c r="B3518" t="str">
        <f t="shared" si="55"/>
        <v/>
      </c>
      <c r="C3518" t="str">
        <f>IF(ESITI_QUESTIONARI!C3518="","",TRIM(ESITI_QUESTIONARI!C3518))</f>
        <v/>
      </c>
      <c r="D3518" t="str">
        <f>IFERROR(UPPER(TRIM(ESITI_QUESTIONARI!U3518)),"")</f>
        <v/>
      </c>
      <c r="E3518" t="str">
        <f>IFERROR(UPPER(TRIM(ESITI_QUESTIONARI!Y3518)),"")</f>
        <v/>
      </c>
      <c r="F3518" t="str">
        <f>IFERROR(UPPER(TRIM(ESITI_QUESTIONARI!AE3518)),"")</f>
        <v/>
      </c>
      <c r="G3518" t="str">
        <f>IFERROR(UPPER(TRIM(ESITI_QUESTIONARI!AI3518)),"")</f>
        <v/>
      </c>
      <c r="H3518" s="8" t="str">
        <f>IF(C3518="","",IF(ISERROR(AVERAGE(ESITI_QUESTIONARI!N3518:T3518,ESITI_QUESTIONARI!V3518:X3518,ESITI_QUESTIONARI!Z3518:AD3518,ESITI_QUESTIONARI!AF3518:AH3518,ESITI_QUESTIONARI!AJ3518:AL3518,ESITI_QUESTIONARI!AN3518,ESITI_QUESTIONARI!AQ3518)),"NON RISPONDE",AVERAGE(ESITI_QUESTIONARI!N3518:T3518,ESITI_QUESTIONARI!V3518:X3518,ESITI_QUESTIONARI!Z3518:AD3518,ESITI_QUESTIONARI!AF3518:AH3518,ESITI_QUESTIONARI!AJ3518:AL3518,ESITI_QUESTIONARI!AN3518,ESITI_QUESTIONARI!AQ3518)))</f>
        <v/>
      </c>
    </row>
    <row r="3519" spans="1:8">
      <c r="A3519" t="str">
        <f>IF(ESITI_QUESTIONARI!A3519="","",TRIM(ESITI_QUESTIONARI!A3519))</f>
        <v/>
      </c>
      <c r="B3519" t="str">
        <f t="shared" si="55"/>
        <v/>
      </c>
      <c r="C3519" t="str">
        <f>IF(ESITI_QUESTIONARI!C3519="","",TRIM(ESITI_QUESTIONARI!C3519))</f>
        <v/>
      </c>
      <c r="D3519" t="str">
        <f>IFERROR(UPPER(TRIM(ESITI_QUESTIONARI!U3519)),"")</f>
        <v/>
      </c>
      <c r="E3519" t="str">
        <f>IFERROR(UPPER(TRIM(ESITI_QUESTIONARI!Y3519)),"")</f>
        <v/>
      </c>
      <c r="F3519" t="str">
        <f>IFERROR(UPPER(TRIM(ESITI_QUESTIONARI!AE3519)),"")</f>
        <v/>
      </c>
      <c r="G3519" t="str">
        <f>IFERROR(UPPER(TRIM(ESITI_QUESTIONARI!AI3519)),"")</f>
        <v/>
      </c>
      <c r="H3519" s="8" t="str">
        <f>IF(C3519="","",IF(ISERROR(AVERAGE(ESITI_QUESTIONARI!N3519:T3519,ESITI_QUESTIONARI!V3519:X3519,ESITI_QUESTIONARI!Z3519:AD3519,ESITI_QUESTIONARI!AF3519:AH3519,ESITI_QUESTIONARI!AJ3519:AL3519,ESITI_QUESTIONARI!AN3519,ESITI_QUESTIONARI!AQ3519)),"NON RISPONDE",AVERAGE(ESITI_QUESTIONARI!N3519:T3519,ESITI_QUESTIONARI!V3519:X3519,ESITI_QUESTIONARI!Z3519:AD3519,ESITI_QUESTIONARI!AF3519:AH3519,ESITI_QUESTIONARI!AJ3519:AL3519,ESITI_QUESTIONARI!AN3519,ESITI_QUESTIONARI!AQ3519)))</f>
        <v/>
      </c>
    </row>
    <row r="3520" spans="1:8">
      <c r="A3520" t="str">
        <f>IF(ESITI_QUESTIONARI!A3520="","",TRIM(ESITI_QUESTIONARI!A3520))</f>
        <v/>
      </c>
      <c r="B3520" t="str">
        <f t="shared" si="55"/>
        <v/>
      </c>
      <c r="C3520" t="str">
        <f>IF(ESITI_QUESTIONARI!C3520="","",TRIM(ESITI_QUESTIONARI!C3520))</f>
        <v/>
      </c>
      <c r="D3520" t="str">
        <f>IFERROR(UPPER(TRIM(ESITI_QUESTIONARI!U3520)),"")</f>
        <v/>
      </c>
      <c r="E3520" t="str">
        <f>IFERROR(UPPER(TRIM(ESITI_QUESTIONARI!Y3520)),"")</f>
        <v/>
      </c>
      <c r="F3520" t="str">
        <f>IFERROR(UPPER(TRIM(ESITI_QUESTIONARI!AE3520)),"")</f>
        <v/>
      </c>
      <c r="G3520" t="str">
        <f>IFERROR(UPPER(TRIM(ESITI_QUESTIONARI!AI3520)),"")</f>
        <v/>
      </c>
      <c r="H3520" s="8" t="str">
        <f>IF(C3520="","",IF(ISERROR(AVERAGE(ESITI_QUESTIONARI!N3520:T3520,ESITI_QUESTIONARI!V3520:X3520,ESITI_QUESTIONARI!Z3520:AD3520,ESITI_QUESTIONARI!AF3520:AH3520,ESITI_QUESTIONARI!AJ3520:AL3520,ESITI_QUESTIONARI!AN3520,ESITI_QUESTIONARI!AQ3520)),"NON RISPONDE",AVERAGE(ESITI_QUESTIONARI!N3520:T3520,ESITI_QUESTIONARI!V3520:X3520,ESITI_QUESTIONARI!Z3520:AD3520,ESITI_QUESTIONARI!AF3520:AH3520,ESITI_QUESTIONARI!AJ3520:AL3520,ESITI_QUESTIONARI!AN3520,ESITI_QUESTIONARI!AQ3520)))</f>
        <v/>
      </c>
    </row>
    <row r="3521" spans="1:8">
      <c r="A3521" t="str">
        <f>IF(ESITI_QUESTIONARI!A3521="","",TRIM(ESITI_QUESTIONARI!A3521))</f>
        <v/>
      </c>
      <c r="B3521" t="str">
        <f t="shared" si="55"/>
        <v/>
      </c>
      <c r="C3521" t="str">
        <f>IF(ESITI_QUESTIONARI!C3521="","",TRIM(ESITI_QUESTIONARI!C3521))</f>
        <v/>
      </c>
      <c r="D3521" t="str">
        <f>IFERROR(UPPER(TRIM(ESITI_QUESTIONARI!U3521)),"")</f>
        <v/>
      </c>
      <c r="E3521" t="str">
        <f>IFERROR(UPPER(TRIM(ESITI_QUESTIONARI!Y3521)),"")</f>
        <v/>
      </c>
      <c r="F3521" t="str">
        <f>IFERROR(UPPER(TRIM(ESITI_QUESTIONARI!AE3521)),"")</f>
        <v/>
      </c>
      <c r="G3521" t="str">
        <f>IFERROR(UPPER(TRIM(ESITI_QUESTIONARI!AI3521)),"")</f>
        <v/>
      </c>
      <c r="H3521" s="8" t="str">
        <f>IF(C3521="","",IF(ISERROR(AVERAGE(ESITI_QUESTIONARI!N3521:T3521,ESITI_QUESTIONARI!V3521:X3521,ESITI_QUESTIONARI!Z3521:AD3521,ESITI_QUESTIONARI!AF3521:AH3521,ESITI_QUESTIONARI!AJ3521:AL3521,ESITI_QUESTIONARI!AN3521,ESITI_QUESTIONARI!AQ3521)),"NON RISPONDE",AVERAGE(ESITI_QUESTIONARI!N3521:T3521,ESITI_QUESTIONARI!V3521:X3521,ESITI_QUESTIONARI!Z3521:AD3521,ESITI_QUESTIONARI!AF3521:AH3521,ESITI_QUESTIONARI!AJ3521:AL3521,ESITI_QUESTIONARI!AN3521,ESITI_QUESTIONARI!AQ3521)))</f>
        <v/>
      </c>
    </row>
    <row r="3522" spans="1:8">
      <c r="A3522" t="str">
        <f>IF(ESITI_QUESTIONARI!A3522="","",TRIM(ESITI_QUESTIONARI!A3522))</f>
        <v/>
      </c>
      <c r="B3522" t="str">
        <f t="shared" si="55"/>
        <v/>
      </c>
      <c r="C3522" t="str">
        <f>IF(ESITI_QUESTIONARI!C3522="","",TRIM(ESITI_QUESTIONARI!C3522))</f>
        <v/>
      </c>
      <c r="D3522" t="str">
        <f>IFERROR(UPPER(TRIM(ESITI_QUESTIONARI!U3522)),"")</f>
        <v/>
      </c>
      <c r="E3522" t="str">
        <f>IFERROR(UPPER(TRIM(ESITI_QUESTIONARI!Y3522)),"")</f>
        <v/>
      </c>
      <c r="F3522" t="str">
        <f>IFERROR(UPPER(TRIM(ESITI_QUESTIONARI!AE3522)),"")</f>
        <v/>
      </c>
      <c r="G3522" t="str">
        <f>IFERROR(UPPER(TRIM(ESITI_QUESTIONARI!AI3522)),"")</f>
        <v/>
      </c>
      <c r="H3522" s="8" t="str">
        <f>IF(C3522="","",IF(ISERROR(AVERAGE(ESITI_QUESTIONARI!N3522:T3522,ESITI_QUESTIONARI!V3522:X3522,ESITI_QUESTIONARI!Z3522:AD3522,ESITI_QUESTIONARI!AF3522:AH3522,ESITI_QUESTIONARI!AJ3522:AL3522,ESITI_QUESTIONARI!AN3522,ESITI_QUESTIONARI!AQ3522)),"NON RISPONDE",AVERAGE(ESITI_QUESTIONARI!N3522:T3522,ESITI_QUESTIONARI!V3522:X3522,ESITI_QUESTIONARI!Z3522:AD3522,ESITI_QUESTIONARI!AF3522:AH3522,ESITI_QUESTIONARI!AJ3522:AL3522,ESITI_QUESTIONARI!AN3522,ESITI_QUESTIONARI!AQ3522)))</f>
        <v/>
      </c>
    </row>
    <row r="3523" spans="1:8">
      <c r="A3523" t="str">
        <f>IF(ESITI_QUESTIONARI!A3523="","",TRIM(ESITI_QUESTIONARI!A3523))</f>
        <v/>
      </c>
      <c r="B3523" t="str">
        <f t="shared" ref="B3523:B3586" si="56">IF(C3523="","",C3523)</f>
        <v/>
      </c>
      <c r="C3523" t="str">
        <f>IF(ESITI_QUESTIONARI!C3523="","",TRIM(ESITI_QUESTIONARI!C3523))</f>
        <v/>
      </c>
      <c r="D3523" t="str">
        <f>IFERROR(UPPER(TRIM(ESITI_QUESTIONARI!U3523)),"")</f>
        <v/>
      </c>
      <c r="E3523" t="str">
        <f>IFERROR(UPPER(TRIM(ESITI_QUESTIONARI!Y3523)),"")</f>
        <v/>
      </c>
      <c r="F3523" t="str">
        <f>IFERROR(UPPER(TRIM(ESITI_QUESTIONARI!AE3523)),"")</f>
        <v/>
      </c>
      <c r="G3523" t="str">
        <f>IFERROR(UPPER(TRIM(ESITI_QUESTIONARI!AI3523)),"")</f>
        <v/>
      </c>
      <c r="H3523" s="8" t="str">
        <f>IF(C3523="","",IF(ISERROR(AVERAGE(ESITI_QUESTIONARI!N3523:T3523,ESITI_QUESTIONARI!V3523:X3523,ESITI_QUESTIONARI!Z3523:AD3523,ESITI_QUESTIONARI!AF3523:AH3523,ESITI_QUESTIONARI!AJ3523:AL3523,ESITI_QUESTIONARI!AN3523,ESITI_QUESTIONARI!AQ3523)),"NON RISPONDE",AVERAGE(ESITI_QUESTIONARI!N3523:T3523,ESITI_QUESTIONARI!V3523:X3523,ESITI_QUESTIONARI!Z3523:AD3523,ESITI_QUESTIONARI!AF3523:AH3523,ESITI_QUESTIONARI!AJ3523:AL3523,ESITI_QUESTIONARI!AN3523,ESITI_QUESTIONARI!AQ3523)))</f>
        <v/>
      </c>
    </row>
    <row r="3524" spans="1:8">
      <c r="A3524" t="str">
        <f>IF(ESITI_QUESTIONARI!A3524="","",TRIM(ESITI_QUESTIONARI!A3524))</f>
        <v/>
      </c>
      <c r="B3524" t="str">
        <f t="shared" si="56"/>
        <v/>
      </c>
      <c r="C3524" t="str">
        <f>IF(ESITI_QUESTIONARI!C3524="","",TRIM(ESITI_QUESTIONARI!C3524))</f>
        <v/>
      </c>
      <c r="D3524" t="str">
        <f>IFERROR(UPPER(TRIM(ESITI_QUESTIONARI!U3524)),"")</f>
        <v/>
      </c>
      <c r="E3524" t="str">
        <f>IFERROR(UPPER(TRIM(ESITI_QUESTIONARI!Y3524)),"")</f>
        <v/>
      </c>
      <c r="F3524" t="str">
        <f>IFERROR(UPPER(TRIM(ESITI_QUESTIONARI!AE3524)),"")</f>
        <v/>
      </c>
      <c r="G3524" t="str">
        <f>IFERROR(UPPER(TRIM(ESITI_QUESTIONARI!AI3524)),"")</f>
        <v/>
      </c>
      <c r="H3524" s="8" t="str">
        <f>IF(C3524="","",IF(ISERROR(AVERAGE(ESITI_QUESTIONARI!N3524:T3524,ESITI_QUESTIONARI!V3524:X3524,ESITI_QUESTIONARI!Z3524:AD3524,ESITI_QUESTIONARI!AF3524:AH3524,ESITI_QUESTIONARI!AJ3524:AL3524,ESITI_QUESTIONARI!AN3524,ESITI_QUESTIONARI!AQ3524)),"NON RISPONDE",AVERAGE(ESITI_QUESTIONARI!N3524:T3524,ESITI_QUESTIONARI!V3524:X3524,ESITI_QUESTIONARI!Z3524:AD3524,ESITI_QUESTIONARI!AF3524:AH3524,ESITI_QUESTIONARI!AJ3524:AL3524,ESITI_QUESTIONARI!AN3524,ESITI_QUESTIONARI!AQ3524)))</f>
        <v/>
      </c>
    </row>
    <row r="3525" spans="1:8">
      <c r="A3525" t="str">
        <f>IF(ESITI_QUESTIONARI!A3525="","",TRIM(ESITI_QUESTIONARI!A3525))</f>
        <v/>
      </c>
      <c r="B3525" t="str">
        <f t="shared" si="56"/>
        <v/>
      </c>
      <c r="C3525" t="str">
        <f>IF(ESITI_QUESTIONARI!C3525="","",TRIM(ESITI_QUESTIONARI!C3525))</f>
        <v/>
      </c>
      <c r="D3525" t="str">
        <f>IFERROR(UPPER(TRIM(ESITI_QUESTIONARI!U3525)),"")</f>
        <v/>
      </c>
      <c r="E3525" t="str">
        <f>IFERROR(UPPER(TRIM(ESITI_QUESTIONARI!Y3525)),"")</f>
        <v/>
      </c>
      <c r="F3525" t="str">
        <f>IFERROR(UPPER(TRIM(ESITI_QUESTIONARI!AE3525)),"")</f>
        <v/>
      </c>
      <c r="G3525" t="str">
        <f>IFERROR(UPPER(TRIM(ESITI_QUESTIONARI!AI3525)),"")</f>
        <v/>
      </c>
      <c r="H3525" s="8" t="str">
        <f>IF(C3525="","",IF(ISERROR(AVERAGE(ESITI_QUESTIONARI!N3525:T3525,ESITI_QUESTIONARI!V3525:X3525,ESITI_QUESTIONARI!Z3525:AD3525,ESITI_QUESTIONARI!AF3525:AH3525,ESITI_QUESTIONARI!AJ3525:AL3525,ESITI_QUESTIONARI!AN3525,ESITI_QUESTIONARI!AQ3525)),"NON RISPONDE",AVERAGE(ESITI_QUESTIONARI!N3525:T3525,ESITI_QUESTIONARI!V3525:X3525,ESITI_QUESTIONARI!Z3525:AD3525,ESITI_QUESTIONARI!AF3525:AH3525,ESITI_QUESTIONARI!AJ3525:AL3525,ESITI_QUESTIONARI!AN3525,ESITI_QUESTIONARI!AQ3525)))</f>
        <v/>
      </c>
    </row>
    <row r="3526" spans="1:8">
      <c r="A3526" t="str">
        <f>IF(ESITI_QUESTIONARI!A3526="","",TRIM(ESITI_QUESTIONARI!A3526))</f>
        <v/>
      </c>
      <c r="B3526" t="str">
        <f t="shared" si="56"/>
        <v/>
      </c>
      <c r="C3526" t="str">
        <f>IF(ESITI_QUESTIONARI!C3526="","",TRIM(ESITI_QUESTIONARI!C3526))</f>
        <v/>
      </c>
      <c r="D3526" t="str">
        <f>IFERROR(UPPER(TRIM(ESITI_QUESTIONARI!U3526)),"")</f>
        <v/>
      </c>
      <c r="E3526" t="str">
        <f>IFERROR(UPPER(TRIM(ESITI_QUESTIONARI!Y3526)),"")</f>
        <v/>
      </c>
      <c r="F3526" t="str">
        <f>IFERROR(UPPER(TRIM(ESITI_QUESTIONARI!AE3526)),"")</f>
        <v/>
      </c>
      <c r="G3526" t="str">
        <f>IFERROR(UPPER(TRIM(ESITI_QUESTIONARI!AI3526)),"")</f>
        <v/>
      </c>
      <c r="H3526" s="8" t="str">
        <f>IF(C3526="","",IF(ISERROR(AVERAGE(ESITI_QUESTIONARI!N3526:T3526,ESITI_QUESTIONARI!V3526:X3526,ESITI_QUESTIONARI!Z3526:AD3526,ESITI_QUESTIONARI!AF3526:AH3526,ESITI_QUESTIONARI!AJ3526:AL3526,ESITI_QUESTIONARI!AN3526,ESITI_QUESTIONARI!AQ3526)),"NON RISPONDE",AVERAGE(ESITI_QUESTIONARI!N3526:T3526,ESITI_QUESTIONARI!V3526:X3526,ESITI_QUESTIONARI!Z3526:AD3526,ESITI_QUESTIONARI!AF3526:AH3526,ESITI_QUESTIONARI!AJ3526:AL3526,ESITI_QUESTIONARI!AN3526,ESITI_QUESTIONARI!AQ3526)))</f>
        <v/>
      </c>
    </row>
    <row r="3527" spans="1:8">
      <c r="A3527" t="str">
        <f>IF(ESITI_QUESTIONARI!A3527="","",TRIM(ESITI_QUESTIONARI!A3527))</f>
        <v/>
      </c>
      <c r="B3527" t="str">
        <f t="shared" si="56"/>
        <v/>
      </c>
      <c r="C3527" t="str">
        <f>IF(ESITI_QUESTIONARI!C3527="","",TRIM(ESITI_QUESTIONARI!C3527))</f>
        <v/>
      </c>
      <c r="D3527" t="str">
        <f>IFERROR(UPPER(TRIM(ESITI_QUESTIONARI!U3527)),"")</f>
        <v/>
      </c>
      <c r="E3527" t="str">
        <f>IFERROR(UPPER(TRIM(ESITI_QUESTIONARI!Y3527)),"")</f>
        <v/>
      </c>
      <c r="F3527" t="str">
        <f>IFERROR(UPPER(TRIM(ESITI_QUESTIONARI!AE3527)),"")</f>
        <v/>
      </c>
      <c r="G3527" t="str">
        <f>IFERROR(UPPER(TRIM(ESITI_QUESTIONARI!AI3527)),"")</f>
        <v/>
      </c>
      <c r="H3527" s="8" t="str">
        <f>IF(C3527="","",IF(ISERROR(AVERAGE(ESITI_QUESTIONARI!N3527:T3527,ESITI_QUESTIONARI!V3527:X3527,ESITI_QUESTIONARI!Z3527:AD3527,ESITI_QUESTIONARI!AF3527:AH3527,ESITI_QUESTIONARI!AJ3527:AL3527,ESITI_QUESTIONARI!AN3527,ESITI_QUESTIONARI!AQ3527)),"NON RISPONDE",AVERAGE(ESITI_QUESTIONARI!N3527:T3527,ESITI_QUESTIONARI!V3527:X3527,ESITI_QUESTIONARI!Z3527:AD3527,ESITI_QUESTIONARI!AF3527:AH3527,ESITI_QUESTIONARI!AJ3527:AL3527,ESITI_QUESTIONARI!AN3527,ESITI_QUESTIONARI!AQ3527)))</f>
        <v/>
      </c>
    </row>
    <row r="3528" spans="1:8">
      <c r="A3528" t="str">
        <f>IF(ESITI_QUESTIONARI!A3528="","",TRIM(ESITI_QUESTIONARI!A3528))</f>
        <v/>
      </c>
      <c r="B3528" t="str">
        <f t="shared" si="56"/>
        <v/>
      </c>
      <c r="C3528" t="str">
        <f>IF(ESITI_QUESTIONARI!C3528="","",TRIM(ESITI_QUESTIONARI!C3528))</f>
        <v/>
      </c>
      <c r="D3528" t="str">
        <f>IFERROR(UPPER(TRIM(ESITI_QUESTIONARI!U3528)),"")</f>
        <v/>
      </c>
      <c r="E3528" t="str">
        <f>IFERROR(UPPER(TRIM(ESITI_QUESTIONARI!Y3528)),"")</f>
        <v/>
      </c>
      <c r="F3528" t="str">
        <f>IFERROR(UPPER(TRIM(ESITI_QUESTIONARI!AE3528)),"")</f>
        <v/>
      </c>
      <c r="G3528" t="str">
        <f>IFERROR(UPPER(TRIM(ESITI_QUESTIONARI!AI3528)),"")</f>
        <v/>
      </c>
      <c r="H3528" s="8" t="str">
        <f>IF(C3528="","",IF(ISERROR(AVERAGE(ESITI_QUESTIONARI!N3528:T3528,ESITI_QUESTIONARI!V3528:X3528,ESITI_QUESTIONARI!Z3528:AD3528,ESITI_QUESTIONARI!AF3528:AH3528,ESITI_QUESTIONARI!AJ3528:AL3528,ESITI_QUESTIONARI!AN3528,ESITI_QUESTIONARI!AQ3528)),"NON RISPONDE",AVERAGE(ESITI_QUESTIONARI!N3528:T3528,ESITI_QUESTIONARI!V3528:X3528,ESITI_QUESTIONARI!Z3528:AD3528,ESITI_QUESTIONARI!AF3528:AH3528,ESITI_QUESTIONARI!AJ3528:AL3528,ESITI_QUESTIONARI!AN3528,ESITI_QUESTIONARI!AQ3528)))</f>
        <v/>
      </c>
    </row>
    <row r="3529" spans="1:8">
      <c r="A3529" t="str">
        <f>IF(ESITI_QUESTIONARI!A3529="","",TRIM(ESITI_QUESTIONARI!A3529))</f>
        <v/>
      </c>
      <c r="B3529" t="str">
        <f t="shared" si="56"/>
        <v/>
      </c>
      <c r="C3529" t="str">
        <f>IF(ESITI_QUESTIONARI!C3529="","",TRIM(ESITI_QUESTIONARI!C3529))</f>
        <v/>
      </c>
      <c r="D3529" t="str">
        <f>IFERROR(UPPER(TRIM(ESITI_QUESTIONARI!U3529)),"")</f>
        <v/>
      </c>
      <c r="E3529" t="str">
        <f>IFERROR(UPPER(TRIM(ESITI_QUESTIONARI!Y3529)),"")</f>
        <v/>
      </c>
      <c r="F3529" t="str">
        <f>IFERROR(UPPER(TRIM(ESITI_QUESTIONARI!AE3529)),"")</f>
        <v/>
      </c>
      <c r="G3529" t="str">
        <f>IFERROR(UPPER(TRIM(ESITI_QUESTIONARI!AI3529)),"")</f>
        <v/>
      </c>
      <c r="H3529" s="8" t="str">
        <f>IF(C3529="","",IF(ISERROR(AVERAGE(ESITI_QUESTIONARI!N3529:T3529,ESITI_QUESTIONARI!V3529:X3529,ESITI_QUESTIONARI!Z3529:AD3529,ESITI_QUESTIONARI!AF3529:AH3529,ESITI_QUESTIONARI!AJ3529:AL3529,ESITI_QUESTIONARI!AN3529,ESITI_QUESTIONARI!AQ3529)),"NON RISPONDE",AVERAGE(ESITI_QUESTIONARI!N3529:T3529,ESITI_QUESTIONARI!V3529:X3529,ESITI_QUESTIONARI!Z3529:AD3529,ESITI_QUESTIONARI!AF3529:AH3529,ESITI_QUESTIONARI!AJ3529:AL3529,ESITI_QUESTIONARI!AN3529,ESITI_QUESTIONARI!AQ3529)))</f>
        <v/>
      </c>
    </row>
    <row r="3530" spans="1:8">
      <c r="A3530" t="str">
        <f>IF(ESITI_QUESTIONARI!A3530="","",TRIM(ESITI_QUESTIONARI!A3530))</f>
        <v/>
      </c>
      <c r="B3530" t="str">
        <f t="shared" si="56"/>
        <v/>
      </c>
      <c r="C3530" t="str">
        <f>IF(ESITI_QUESTIONARI!C3530="","",TRIM(ESITI_QUESTIONARI!C3530))</f>
        <v/>
      </c>
      <c r="D3530" t="str">
        <f>IFERROR(UPPER(TRIM(ESITI_QUESTIONARI!U3530)),"")</f>
        <v/>
      </c>
      <c r="E3530" t="str">
        <f>IFERROR(UPPER(TRIM(ESITI_QUESTIONARI!Y3530)),"")</f>
        <v/>
      </c>
      <c r="F3530" t="str">
        <f>IFERROR(UPPER(TRIM(ESITI_QUESTIONARI!AE3530)),"")</f>
        <v/>
      </c>
      <c r="G3530" t="str">
        <f>IFERROR(UPPER(TRIM(ESITI_QUESTIONARI!AI3530)),"")</f>
        <v/>
      </c>
      <c r="H3530" s="8" t="str">
        <f>IF(C3530="","",IF(ISERROR(AVERAGE(ESITI_QUESTIONARI!N3530:T3530,ESITI_QUESTIONARI!V3530:X3530,ESITI_QUESTIONARI!Z3530:AD3530,ESITI_QUESTIONARI!AF3530:AH3530,ESITI_QUESTIONARI!AJ3530:AL3530,ESITI_QUESTIONARI!AN3530,ESITI_QUESTIONARI!AQ3530)),"NON RISPONDE",AVERAGE(ESITI_QUESTIONARI!N3530:T3530,ESITI_QUESTIONARI!V3530:X3530,ESITI_QUESTIONARI!Z3530:AD3530,ESITI_QUESTIONARI!AF3530:AH3530,ESITI_QUESTIONARI!AJ3530:AL3530,ESITI_QUESTIONARI!AN3530,ESITI_QUESTIONARI!AQ3530)))</f>
        <v/>
      </c>
    </row>
    <row r="3531" spans="1:8">
      <c r="A3531" t="str">
        <f>IF(ESITI_QUESTIONARI!A3531="","",TRIM(ESITI_QUESTIONARI!A3531))</f>
        <v/>
      </c>
      <c r="B3531" t="str">
        <f t="shared" si="56"/>
        <v/>
      </c>
      <c r="C3531" t="str">
        <f>IF(ESITI_QUESTIONARI!C3531="","",TRIM(ESITI_QUESTIONARI!C3531))</f>
        <v/>
      </c>
      <c r="D3531" t="str">
        <f>IFERROR(UPPER(TRIM(ESITI_QUESTIONARI!U3531)),"")</f>
        <v/>
      </c>
      <c r="E3531" t="str">
        <f>IFERROR(UPPER(TRIM(ESITI_QUESTIONARI!Y3531)),"")</f>
        <v/>
      </c>
      <c r="F3531" t="str">
        <f>IFERROR(UPPER(TRIM(ESITI_QUESTIONARI!AE3531)),"")</f>
        <v/>
      </c>
      <c r="G3531" t="str">
        <f>IFERROR(UPPER(TRIM(ESITI_QUESTIONARI!AI3531)),"")</f>
        <v/>
      </c>
      <c r="H3531" s="8" t="str">
        <f>IF(C3531="","",IF(ISERROR(AVERAGE(ESITI_QUESTIONARI!N3531:T3531,ESITI_QUESTIONARI!V3531:X3531,ESITI_QUESTIONARI!Z3531:AD3531,ESITI_QUESTIONARI!AF3531:AH3531,ESITI_QUESTIONARI!AJ3531:AL3531,ESITI_QUESTIONARI!AN3531,ESITI_QUESTIONARI!AQ3531)),"NON RISPONDE",AVERAGE(ESITI_QUESTIONARI!N3531:T3531,ESITI_QUESTIONARI!V3531:X3531,ESITI_QUESTIONARI!Z3531:AD3531,ESITI_QUESTIONARI!AF3531:AH3531,ESITI_QUESTIONARI!AJ3531:AL3531,ESITI_QUESTIONARI!AN3531,ESITI_QUESTIONARI!AQ3531)))</f>
        <v/>
      </c>
    </row>
    <row r="3532" spans="1:8">
      <c r="A3532" t="str">
        <f>IF(ESITI_QUESTIONARI!A3532="","",TRIM(ESITI_QUESTIONARI!A3532))</f>
        <v/>
      </c>
      <c r="B3532" t="str">
        <f t="shared" si="56"/>
        <v/>
      </c>
      <c r="C3532" t="str">
        <f>IF(ESITI_QUESTIONARI!C3532="","",TRIM(ESITI_QUESTIONARI!C3532))</f>
        <v/>
      </c>
      <c r="D3532" t="str">
        <f>IFERROR(UPPER(TRIM(ESITI_QUESTIONARI!U3532)),"")</f>
        <v/>
      </c>
      <c r="E3532" t="str">
        <f>IFERROR(UPPER(TRIM(ESITI_QUESTIONARI!Y3532)),"")</f>
        <v/>
      </c>
      <c r="F3532" t="str">
        <f>IFERROR(UPPER(TRIM(ESITI_QUESTIONARI!AE3532)),"")</f>
        <v/>
      </c>
      <c r="G3532" t="str">
        <f>IFERROR(UPPER(TRIM(ESITI_QUESTIONARI!AI3532)),"")</f>
        <v/>
      </c>
      <c r="H3532" s="8" t="str">
        <f>IF(C3532="","",IF(ISERROR(AVERAGE(ESITI_QUESTIONARI!N3532:T3532,ESITI_QUESTIONARI!V3532:X3532,ESITI_QUESTIONARI!Z3532:AD3532,ESITI_QUESTIONARI!AF3532:AH3532,ESITI_QUESTIONARI!AJ3532:AL3532,ESITI_QUESTIONARI!AN3532,ESITI_QUESTIONARI!AQ3532)),"NON RISPONDE",AVERAGE(ESITI_QUESTIONARI!N3532:T3532,ESITI_QUESTIONARI!V3532:X3532,ESITI_QUESTIONARI!Z3532:AD3532,ESITI_QUESTIONARI!AF3532:AH3532,ESITI_QUESTIONARI!AJ3532:AL3532,ESITI_QUESTIONARI!AN3532,ESITI_QUESTIONARI!AQ3532)))</f>
        <v/>
      </c>
    </row>
    <row r="3533" spans="1:8">
      <c r="A3533" t="str">
        <f>IF(ESITI_QUESTIONARI!A3533="","",TRIM(ESITI_QUESTIONARI!A3533))</f>
        <v/>
      </c>
      <c r="B3533" t="str">
        <f t="shared" si="56"/>
        <v/>
      </c>
      <c r="C3533" t="str">
        <f>IF(ESITI_QUESTIONARI!C3533="","",TRIM(ESITI_QUESTIONARI!C3533))</f>
        <v/>
      </c>
      <c r="D3533" t="str">
        <f>IFERROR(UPPER(TRIM(ESITI_QUESTIONARI!U3533)),"")</f>
        <v/>
      </c>
      <c r="E3533" t="str">
        <f>IFERROR(UPPER(TRIM(ESITI_QUESTIONARI!Y3533)),"")</f>
        <v/>
      </c>
      <c r="F3533" t="str">
        <f>IFERROR(UPPER(TRIM(ESITI_QUESTIONARI!AE3533)),"")</f>
        <v/>
      </c>
      <c r="G3533" t="str">
        <f>IFERROR(UPPER(TRIM(ESITI_QUESTIONARI!AI3533)),"")</f>
        <v/>
      </c>
      <c r="H3533" s="8" t="str">
        <f>IF(C3533="","",IF(ISERROR(AVERAGE(ESITI_QUESTIONARI!N3533:T3533,ESITI_QUESTIONARI!V3533:X3533,ESITI_QUESTIONARI!Z3533:AD3533,ESITI_QUESTIONARI!AF3533:AH3533,ESITI_QUESTIONARI!AJ3533:AL3533,ESITI_QUESTIONARI!AN3533,ESITI_QUESTIONARI!AQ3533)),"NON RISPONDE",AVERAGE(ESITI_QUESTIONARI!N3533:T3533,ESITI_QUESTIONARI!V3533:X3533,ESITI_QUESTIONARI!Z3533:AD3533,ESITI_QUESTIONARI!AF3533:AH3533,ESITI_QUESTIONARI!AJ3533:AL3533,ESITI_QUESTIONARI!AN3533,ESITI_QUESTIONARI!AQ3533)))</f>
        <v/>
      </c>
    </row>
    <row r="3534" spans="1:8">
      <c r="A3534" t="str">
        <f>IF(ESITI_QUESTIONARI!A3534="","",TRIM(ESITI_QUESTIONARI!A3534))</f>
        <v/>
      </c>
      <c r="B3534" t="str">
        <f t="shared" si="56"/>
        <v/>
      </c>
      <c r="C3534" t="str">
        <f>IF(ESITI_QUESTIONARI!C3534="","",TRIM(ESITI_QUESTIONARI!C3534))</f>
        <v/>
      </c>
      <c r="D3534" t="str">
        <f>IFERROR(UPPER(TRIM(ESITI_QUESTIONARI!U3534)),"")</f>
        <v/>
      </c>
      <c r="E3534" t="str">
        <f>IFERROR(UPPER(TRIM(ESITI_QUESTIONARI!Y3534)),"")</f>
        <v/>
      </c>
      <c r="F3534" t="str">
        <f>IFERROR(UPPER(TRIM(ESITI_QUESTIONARI!AE3534)),"")</f>
        <v/>
      </c>
      <c r="G3534" t="str">
        <f>IFERROR(UPPER(TRIM(ESITI_QUESTIONARI!AI3534)),"")</f>
        <v/>
      </c>
      <c r="H3534" s="8" t="str">
        <f>IF(C3534="","",IF(ISERROR(AVERAGE(ESITI_QUESTIONARI!N3534:T3534,ESITI_QUESTIONARI!V3534:X3534,ESITI_QUESTIONARI!Z3534:AD3534,ESITI_QUESTIONARI!AF3534:AH3534,ESITI_QUESTIONARI!AJ3534:AL3534,ESITI_QUESTIONARI!AN3534,ESITI_QUESTIONARI!AQ3534)),"NON RISPONDE",AVERAGE(ESITI_QUESTIONARI!N3534:T3534,ESITI_QUESTIONARI!V3534:X3534,ESITI_QUESTIONARI!Z3534:AD3534,ESITI_QUESTIONARI!AF3534:AH3534,ESITI_QUESTIONARI!AJ3534:AL3534,ESITI_QUESTIONARI!AN3534,ESITI_QUESTIONARI!AQ3534)))</f>
        <v/>
      </c>
    </row>
    <row r="3535" spans="1:8">
      <c r="A3535" t="str">
        <f>IF(ESITI_QUESTIONARI!A3535="","",TRIM(ESITI_QUESTIONARI!A3535))</f>
        <v/>
      </c>
      <c r="B3535" t="str">
        <f t="shared" si="56"/>
        <v/>
      </c>
      <c r="C3535" t="str">
        <f>IF(ESITI_QUESTIONARI!C3535="","",TRIM(ESITI_QUESTIONARI!C3535))</f>
        <v/>
      </c>
      <c r="D3535" t="str">
        <f>IFERROR(UPPER(TRIM(ESITI_QUESTIONARI!U3535)),"")</f>
        <v/>
      </c>
      <c r="E3535" t="str">
        <f>IFERROR(UPPER(TRIM(ESITI_QUESTIONARI!Y3535)),"")</f>
        <v/>
      </c>
      <c r="F3535" t="str">
        <f>IFERROR(UPPER(TRIM(ESITI_QUESTIONARI!AE3535)),"")</f>
        <v/>
      </c>
      <c r="G3535" t="str">
        <f>IFERROR(UPPER(TRIM(ESITI_QUESTIONARI!AI3535)),"")</f>
        <v/>
      </c>
      <c r="H3535" s="8" t="str">
        <f>IF(C3535="","",IF(ISERROR(AVERAGE(ESITI_QUESTIONARI!N3535:T3535,ESITI_QUESTIONARI!V3535:X3535,ESITI_QUESTIONARI!Z3535:AD3535,ESITI_QUESTIONARI!AF3535:AH3535,ESITI_QUESTIONARI!AJ3535:AL3535,ESITI_QUESTIONARI!AN3535,ESITI_QUESTIONARI!AQ3535)),"NON RISPONDE",AVERAGE(ESITI_QUESTIONARI!N3535:T3535,ESITI_QUESTIONARI!V3535:X3535,ESITI_QUESTIONARI!Z3535:AD3535,ESITI_QUESTIONARI!AF3535:AH3535,ESITI_QUESTIONARI!AJ3535:AL3535,ESITI_QUESTIONARI!AN3535,ESITI_QUESTIONARI!AQ3535)))</f>
        <v/>
      </c>
    </row>
    <row r="3536" spans="1:8">
      <c r="A3536" t="str">
        <f>IF(ESITI_QUESTIONARI!A3536="","",TRIM(ESITI_QUESTIONARI!A3536))</f>
        <v/>
      </c>
      <c r="B3536" t="str">
        <f t="shared" si="56"/>
        <v/>
      </c>
      <c r="C3536" t="str">
        <f>IF(ESITI_QUESTIONARI!C3536="","",TRIM(ESITI_QUESTIONARI!C3536))</f>
        <v/>
      </c>
      <c r="D3536" t="str">
        <f>IFERROR(UPPER(TRIM(ESITI_QUESTIONARI!U3536)),"")</f>
        <v/>
      </c>
      <c r="E3536" t="str">
        <f>IFERROR(UPPER(TRIM(ESITI_QUESTIONARI!Y3536)),"")</f>
        <v/>
      </c>
      <c r="F3536" t="str">
        <f>IFERROR(UPPER(TRIM(ESITI_QUESTIONARI!AE3536)),"")</f>
        <v/>
      </c>
      <c r="G3536" t="str">
        <f>IFERROR(UPPER(TRIM(ESITI_QUESTIONARI!AI3536)),"")</f>
        <v/>
      </c>
      <c r="H3536" s="8" t="str">
        <f>IF(C3536="","",IF(ISERROR(AVERAGE(ESITI_QUESTIONARI!N3536:T3536,ESITI_QUESTIONARI!V3536:X3536,ESITI_QUESTIONARI!Z3536:AD3536,ESITI_QUESTIONARI!AF3536:AH3536,ESITI_QUESTIONARI!AJ3536:AL3536,ESITI_QUESTIONARI!AN3536,ESITI_QUESTIONARI!AQ3536)),"NON RISPONDE",AVERAGE(ESITI_QUESTIONARI!N3536:T3536,ESITI_QUESTIONARI!V3536:X3536,ESITI_QUESTIONARI!Z3536:AD3536,ESITI_QUESTIONARI!AF3536:AH3536,ESITI_QUESTIONARI!AJ3536:AL3536,ESITI_QUESTIONARI!AN3536,ESITI_QUESTIONARI!AQ3536)))</f>
        <v/>
      </c>
    </row>
    <row r="3537" spans="1:8">
      <c r="A3537" t="str">
        <f>IF(ESITI_QUESTIONARI!A3537="","",TRIM(ESITI_QUESTIONARI!A3537))</f>
        <v/>
      </c>
      <c r="B3537" t="str">
        <f t="shared" si="56"/>
        <v/>
      </c>
      <c r="C3537" t="str">
        <f>IF(ESITI_QUESTIONARI!C3537="","",TRIM(ESITI_QUESTIONARI!C3537))</f>
        <v/>
      </c>
      <c r="D3537" t="str">
        <f>IFERROR(UPPER(TRIM(ESITI_QUESTIONARI!U3537)),"")</f>
        <v/>
      </c>
      <c r="E3537" t="str">
        <f>IFERROR(UPPER(TRIM(ESITI_QUESTIONARI!Y3537)),"")</f>
        <v/>
      </c>
      <c r="F3537" t="str">
        <f>IFERROR(UPPER(TRIM(ESITI_QUESTIONARI!AE3537)),"")</f>
        <v/>
      </c>
      <c r="G3537" t="str">
        <f>IFERROR(UPPER(TRIM(ESITI_QUESTIONARI!AI3537)),"")</f>
        <v/>
      </c>
      <c r="H3537" s="8" t="str">
        <f>IF(C3537="","",IF(ISERROR(AVERAGE(ESITI_QUESTIONARI!N3537:T3537,ESITI_QUESTIONARI!V3537:X3537,ESITI_QUESTIONARI!Z3537:AD3537,ESITI_QUESTIONARI!AF3537:AH3537,ESITI_QUESTIONARI!AJ3537:AL3537,ESITI_QUESTIONARI!AN3537,ESITI_QUESTIONARI!AQ3537)),"NON RISPONDE",AVERAGE(ESITI_QUESTIONARI!N3537:T3537,ESITI_QUESTIONARI!V3537:X3537,ESITI_QUESTIONARI!Z3537:AD3537,ESITI_QUESTIONARI!AF3537:AH3537,ESITI_QUESTIONARI!AJ3537:AL3537,ESITI_QUESTIONARI!AN3537,ESITI_QUESTIONARI!AQ3537)))</f>
        <v/>
      </c>
    </row>
    <row r="3538" spans="1:8">
      <c r="A3538" t="str">
        <f>IF(ESITI_QUESTIONARI!A3538="","",TRIM(ESITI_QUESTIONARI!A3538))</f>
        <v/>
      </c>
      <c r="B3538" t="str">
        <f t="shared" si="56"/>
        <v/>
      </c>
      <c r="C3538" t="str">
        <f>IF(ESITI_QUESTIONARI!C3538="","",TRIM(ESITI_QUESTIONARI!C3538))</f>
        <v/>
      </c>
      <c r="D3538" t="str">
        <f>IFERROR(UPPER(TRIM(ESITI_QUESTIONARI!U3538)),"")</f>
        <v/>
      </c>
      <c r="E3538" t="str">
        <f>IFERROR(UPPER(TRIM(ESITI_QUESTIONARI!Y3538)),"")</f>
        <v/>
      </c>
      <c r="F3538" t="str">
        <f>IFERROR(UPPER(TRIM(ESITI_QUESTIONARI!AE3538)),"")</f>
        <v/>
      </c>
      <c r="G3538" t="str">
        <f>IFERROR(UPPER(TRIM(ESITI_QUESTIONARI!AI3538)),"")</f>
        <v/>
      </c>
      <c r="H3538" s="8" t="str">
        <f>IF(C3538="","",IF(ISERROR(AVERAGE(ESITI_QUESTIONARI!N3538:T3538,ESITI_QUESTIONARI!V3538:X3538,ESITI_QUESTIONARI!Z3538:AD3538,ESITI_QUESTIONARI!AF3538:AH3538,ESITI_QUESTIONARI!AJ3538:AL3538,ESITI_QUESTIONARI!AN3538,ESITI_QUESTIONARI!AQ3538)),"NON RISPONDE",AVERAGE(ESITI_QUESTIONARI!N3538:T3538,ESITI_QUESTIONARI!V3538:X3538,ESITI_QUESTIONARI!Z3538:AD3538,ESITI_QUESTIONARI!AF3538:AH3538,ESITI_QUESTIONARI!AJ3538:AL3538,ESITI_QUESTIONARI!AN3538,ESITI_QUESTIONARI!AQ3538)))</f>
        <v/>
      </c>
    </row>
    <row r="3539" spans="1:8">
      <c r="A3539" t="str">
        <f>IF(ESITI_QUESTIONARI!A3539="","",TRIM(ESITI_QUESTIONARI!A3539))</f>
        <v/>
      </c>
      <c r="B3539" t="str">
        <f t="shared" si="56"/>
        <v/>
      </c>
      <c r="C3539" t="str">
        <f>IF(ESITI_QUESTIONARI!C3539="","",TRIM(ESITI_QUESTIONARI!C3539))</f>
        <v/>
      </c>
      <c r="D3539" t="str">
        <f>IFERROR(UPPER(TRIM(ESITI_QUESTIONARI!U3539)),"")</f>
        <v/>
      </c>
      <c r="E3539" t="str">
        <f>IFERROR(UPPER(TRIM(ESITI_QUESTIONARI!Y3539)),"")</f>
        <v/>
      </c>
      <c r="F3539" t="str">
        <f>IFERROR(UPPER(TRIM(ESITI_QUESTIONARI!AE3539)),"")</f>
        <v/>
      </c>
      <c r="G3539" t="str">
        <f>IFERROR(UPPER(TRIM(ESITI_QUESTIONARI!AI3539)),"")</f>
        <v/>
      </c>
      <c r="H3539" s="8" t="str">
        <f>IF(C3539="","",IF(ISERROR(AVERAGE(ESITI_QUESTIONARI!N3539:T3539,ESITI_QUESTIONARI!V3539:X3539,ESITI_QUESTIONARI!Z3539:AD3539,ESITI_QUESTIONARI!AF3539:AH3539,ESITI_QUESTIONARI!AJ3539:AL3539,ESITI_QUESTIONARI!AN3539,ESITI_QUESTIONARI!AQ3539)),"NON RISPONDE",AVERAGE(ESITI_QUESTIONARI!N3539:T3539,ESITI_QUESTIONARI!V3539:X3539,ESITI_QUESTIONARI!Z3539:AD3539,ESITI_QUESTIONARI!AF3539:AH3539,ESITI_QUESTIONARI!AJ3539:AL3539,ESITI_QUESTIONARI!AN3539,ESITI_QUESTIONARI!AQ3539)))</f>
        <v/>
      </c>
    </row>
    <row r="3540" spans="1:8">
      <c r="A3540" t="str">
        <f>IF(ESITI_QUESTIONARI!A3540="","",TRIM(ESITI_QUESTIONARI!A3540))</f>
        <v/>
      </c>
      <c r="B3540" t="str">
        <f t="shared" si="56"/>
        <v/>
      </c>
      <c r="C3540" t="str">
        <f>IF(ESITI_QUESTIONARI!C3540="","",TRIM(ESITI_QUESTIONARI!C3540))</f>
        <v/>
      </c>
      <c r="D3540" t="str">
        <f>IFERROR(UPPER(TRIM(ESITI_QUESTIONARI!U3540)),"")</f>
        <v/>
      </c>
      <c r="E3540" t="str">
        <f>IFERROR(UPPER(TRIM(ESITI_QUESTIONARI!Y3540)),"")</f>
        <v/>
      </c>
      <c r="F3540" t="str">
        <f>IFERROR(UPPER(TRIM(ESITI_QUESTIONARI!AE3540)),"")</f>
        <v/>
      </c>
      <c r="G3540" t="str">
        <f>IFERROR(UPPER(TRIM(ESITI_QUESTIONARI!AI3540)),"")</f>
        <v/>
      </c>
      <c r="H3540" s="8" t="str">
        <f>IF(C3540="","",IF(ISERROR(AVERAGE(ESITI_QUESTIONARI!N3540:T3540,ESITI_QUESTIONARI!V3540:X3540,ESITI_QUESTIONARI!Z3540:AD3540,ESITI_QUESTIONARI!AF3540:AH3540,ESITI_QUESTIONARI!AJ3540:AL3540,ESITI_QUESTIONARI!AN3540,ESITI_QUESTIONARI!AQ3540)),"NON RISPONDE",AVERAGE(ESITI_QUESTIONARI!N3540:T3540,ESITI_QUESTIONARI!V3540:X3540,ESITI_QUESTIONARI!Z3540:AD3540,ESITI_QUESTIONARI!AF3540:AH3540,ESITI_QUESTIONARI!AJ3540:AL3540,ESITI_QUESTIONARI!AN3540,ESITI_QUESTIONARI!AQ3540)))</f>
        <v/>
      </c>
    </row>
    <row r="3541" spans="1:8">
      <c r="A3541" t="str">
        <f>IF(ESITI_QUESTIONARI!A3541="","",TRIM(ESITI_QUESTIONARI!A3541))</f>
        <v/>
      </c>
      <c r="B3541" t="str">
        <f t="shared" si="56"/>
        <v/>
      </c>
      <c r="C3541" t="str">
        <f>IF(ESITI_QUESTIONARI!C3541="","",TRIM(ESITI_QUESTIONARI!C3541))</f>
        <v/>
      </c>
      <c r="D3541" t="str">
        <f>IFERROR(UPPER(TRIM(ESITI_QUESTIONARI!U3541)),"")</f>
        <v/>
      </c>
      <c r="E3541" t="str">
        <f>IFERROR(UPPER(TRIM(ESITI_QUESTIONARI!Y3541)),"")</f>
        <v/>
      </c>
      <c r="F3541" t="str">
        <f>IFERROR(UPPER(TRIM(ESITI_QUESTIONARI!AE3541)),"")</f>
        <v/>
      </c>
      <c r="G3541" t="str">
        <f>IFERROR(UPPER(TRIM(ESITI_QUESTIONARI!AI3541)),"")</f>
        <v/>
      </c>
      <c r="H3541" s="8" t="str">
        <f>IF(C3541="","",IF(ISERROR(AVERAGE(ESITI_QUESTIONARI!N3541:T3541,ESITI_QUESTIONARI!V3541:X3541,ESITI_QUESTIONARI!Z3541:AD3541,ESITI_QUESTIONARI!AF3541:AH3541,ESITI_QUESTIONARI!AJ3541:AL3541,ESITI_QUESTIONARI!AN3541,ESITI_QUESTIONARI!AQ3541)),"NON RISPONDE",AVERAGE(ESITI_QUESTIONARI!N3541:T3541,ESITI_QUESTIONARI!V3541:X3541,ESITI_QUESTIONARI!Z3541:AD3541,ESITI_QUESTIONARI!AF3541:AH3541,ESITI_QUESTIONARI!AJ3541:AL3541,ESITI_QUESTIONARI!AN3541,ESITI_QUESTIONARI!AQ3541)))</f>
        <v/>
      </c>
    </row>
    <row r="3542" spans="1:8">
      <c r="A3542" t="str">
        <f>IF(ESITI_QUESTIONARI!A3542="","",TRIM(ESITI_QUESTIONARI!A3542))</f>
        <v/>
      </c>
      <c r="B3542" t="str">
        <f t="shared" si="56"/>
        <v/>
      </c>
      <c r="C3542" t="str">
        <f>IF(ESITI_QUESTIONARI!C3542="","",TRIM(ESITI_QUESTIONARI!C3542))</f>
        <v/>
      </c>
      <c r="D3542" t="str">
        <f>IFERROR(UPPER(TRIM(ESITI_QUESTIONARI!U3542)),"")</f>
        <v/>
      </c>
      <c r="E3542" t="str">
        <f>IFERROR(UPPER(TRIM(ESITI_QUESTIONARI!Y3542)),"")</f>
        <v/>
      </c>
      <c r="F3542" t="str">
        <f>IFERROR(UPPER(TRIM(ESITI_QUESTIONARI!AE3542)),"")</f>
        <v/>
      </c>
      <c r="G3542" t="str">
        <f>IFERROR(UPPER(TRIM(ESITI_QUESTIONARI!AI3542)),"")</f>
        <v/>
      </c>
      <c r="H3542" s="8" t="str">
        <f>IF(C3542="","",IF(ISERROR(AVERAGE(ESITI_QUESTIONARI!N3542:T3542,ESITI_QUESTIONARI!V3542:X3542,ESITI_QUESTIONARI!Z3542:AD3542,ESITI_QUESTIONARI!AF3542:AH3542,ESITI_QUESTIONARI!AJ3542:AL3542,ESITI_QUESTIONARI!AN3542,ESITI_QUESTIONARI!AQ3542)),"NON RISPONDE",AVERAGE(ESITI_QUESTIONARI!N3542:T3542,ESITI_QUESTIONARI!V3542:X3542,ESITI_QUESTIONARI!Z3542:AD3542,ESITI_QUESTIONARI!AF3542:AH3542,ESITI_QUESTIONARI!AJ3542:AL3542,ESITI_QUESTIONARI!AN3542,ESITI_QUESTIONARI!AQ3542)))</f>
        <v/>
      </c>
    </row>
    <row r="3543" spans="1:8">
      <c r="A3543" t="str">
        <f>IF(ESITI_QUESTIONARI!A3543="","",TRIM(ESITI_QUESTIONARI!A3543))</f>
        <v/>
      </c>
      <c r="B3543" t="str">
        <f t="shared" si="56"/>
        <v/>
      </c>
      <c r="C3543" t="str">
        <f>IF(ESITI_QUESTIONARI!C3543="","",TRIM(ESITI_QUESTIONARI!C3543))</f>
        <v/>
      </c>
      <c r="D3543" t="str">
        <f>IFERROR(UPPER(TRIM(ESITI_QUESTIONARI!U3543)),"")</f>
        <v/>
      </c>
      <c r="E3543" t="str">
        <f>IFERROR(UPPER(TRIM(ESITI_QUESTIONARI!Y3543)),"")</f>
        <v/>
      </c>
      <c r="F3543" t="str">
        <f>IFERROR(UPPER(TRIM(ESITI_QUESTIONARI!AE3543)),"")</f>
        <v/>
      </c>
      <c r="G3543" t="str">
        <f>IFERROR(UPPER(TRIM(ESITI_QUESTIONARI!AI3543)),"")</f>
        <v/>
      </c>
      <c r="H3543" s="8" t="str">
        <f>IF(C3543="","",IF(ISERROR(AVERAGE(ESITI_QUESTIONARI!N3543:T3543,ESITI_QUESTIONARI!V3543:X3543,ESITI_QUESTIONARI!Z3543:AD3543,ESITI_QUESTIONARI!AF3543:AH3543,ESITI_QUESTIONARI!AJ3543:AL3543,ESITI_QUESTIONARI!AN3543,ESITI_QUESTIONARI!AQ3543)),"NON RISPONDE",AVERAGE(ESITI_QUESTIONARI!N3543:T3543,ESITI_QUESTIONARI!V3543:X3543,ESITI_QUESTIONARI!Z3543:AD3543,ESITI_QUESTIONARI!AF3543:AH3543,ESITI_QUESTIONARI!AJ3543:AL3543,ESITI_QUESTIONARI!AN3543,ESITI_QUESTIONARI!AQ3543)))</f>
        <v/>
      </c>
    </row>
    <row r="3544" spans="1:8">
      <c r="A3544" t="str">
        <f>IF(ESITI_QUESTIONARI!A3544="","",TRIM(ESITI_QUESTIONARI!A3544))</f>
        <v/>
      </c>
      <c r="B3544" t="str">
        <f t="shared" si="56"/>
        <v/>
      </c>
      <c r="C3544" t="str">
        <f>IF(ESITI_QUESTIONARI!C3544="","",TRIM(ESITI_QUESTIONARI!C3544))</f>
        <v/>
      </c>
      <c r="D3544" t="str">
        <f>IFERROR(UPPER(TRIM(ESITI_QUESTIONARI!U3544)),"")</f>
        <v/>
      </c>
      <c r="E3544" t="str">
        <f>IFERROR(UPPER(TRIM(ESITI_QUESTIONARI!Y3544)),"")</f>
        <v/>
      </c>
      <c r="F3544" t="str">
        <f>IFERROR(UPPER(TRIM(ESITI_QUESTIONARI!AE3544)),"")</f>
        <v/>
      </c>
      <c r="G3544" t="str">
        <f>IFERROR(UPPER(TRIM(ESITI_QUESTIONARI!AI3544)),"")</f>
        <v/>
      </c>
      <c r="H3544" s="8" t="str">
        <f>IF(C3544="","",IF(ISERROR(AVERAGE(ESITI_QUESTIONARI!N3544:T3544,ESITI_QUESTIONARI!V3544:X3544,ESITI_QUESTIONARI!Z3544:AD3544,ESITI_QUESTIONARI!AF3544:AH3544,ESITI_QUESTIONARI!AJ3544:AL3544,ESITI_QUESTIONARI!AN3544,ESITI_QUESTIONARI!AQ3544)),"NON RISPONDE",AVERAGE(ESITI_QUESTIONARI!N3544:T3544,ESITI_QUESTIONARI!V3544:X3544,ESITI_QUESTIONARI!Z3544:AD3544,ESITI_QUESTIONARI!AF3544:AH3544,ESITI_QUESTIONARI!AJ3544:AL3544,ESITI_QUESTIONARI!AN3544,ESITI_QUESTIONARI!AQ3544)))</f>
        <v/>
      </c>
    </row>
    <row r="3545" spans="1:8">
      <c r="A3545" t="str">
        <f>IF(ESITI_QUESTIONARI!A3545="","",TRIM(ESITI_QUESTIONARI!A3545))</f>
        <v/>
      </c>
      <c r="B3545" t="str">
        <f t="shared" si="56"/>
        <v/>
      </c>
      <c r="C3545" t="str">
        <f>IF(ESITI_QUESTIONARI!C3545="","",TRIM(ESITI_QUESTIONARI!C3545))</f>
        <v/>
      </c>
      <c r="D3545" t="str">
        <f>IFERROR(UPPER(TRIM(ESITI_QUESTIONARI!U3545)),"")</f>
        <v/>
      </c>
      <c r="E3545" t="str">
        <f>IFERROR(UPPER(TRIM(ESITI_QUESTIONARI!Y3545)),"")</f>
        <v/>
      </c>
      <c r="F3545" t="str">
        <f>IFERROR(UPPER(TRIM(ESITI_QUESTIONARI!AE3545)),"")</f>
        <v/>
      </c>
      <c r="G3545" t="str">
        <f>IFERROR(UPPER(TRIM(ESITI_QUESTIONARI!AI3545)),"")</f>
        <v/>
      </c>
      <c r="H3545" s="8" t="str">
        <f>IF(C3545="","",IF(ISERROR(AVERAGE(ESITI_QUESTIONARI!N3545:T3545,ESITI_QUESTIONARI!V3545:X3545,ESITI_QUESTIONARI!Z3545:AD3545,ESITI_QUESTIONARI!AF3545:AH3545,ESITI_QUESTIONARI!AJ3545:AL3545,ESITI_QUESTIONARI!AN3545,ESITI_QUESTIONARI!AQ3545)),"NON RISPONDE",AVERAGE(ESITI_QUESTIONARI!N3545:T3545,ESITI_QUESTIONARI!V3545:X3545,ESITI_QUESTIONARI!Z3545:AD3545,ESITI_QUESTIONARI!AF3545:AH3545,ESITI_QUESTIONARI!AJ3545:AL3545,ESITI_QUESTIONARI!AN3545,ESITI_QUESTIONARI!AQ3545)))</f>
        <v/>
      </c>
    </row>
    <row r="3546" spans="1:8">
      <c r="A3546" t="str">
        <f>IF(ESITI_QUESTIONARI!A3546="","",TRIM(ESITI_QUESTIONARI!A3546))</f>
        <v/>
      </c>
      <c r="B3546" t="str">
        <f t="shared" si="56"/>
        <v/>
      </c>
      <c r="C3546" t="str">
        <f>IF(ESITI_QUESTIONARI!C3546="","",TRIM(ESITI_QUESTIONARI!C3546))</f>
        <v/>
      </c>
      <c r="D3546" t="str">
        <f>IFERROR(UPPER(TRIM(ESITI_QUESTIONARI!U3546)),"")</f>
        <v/>
      </c>
      <c r="E3546" t="str">
        <f>IFERROR(UPPER(TRIM(ESITI_QUESTIONARI!Y3546)),"")</f>
        <v/>
      </c>
      <c r="F3546" t="str">
        <f>IFERROR(UPPER(TRIM(ESITI_QUESTIONARI!AE3546)),"")</f>
        <v/>
      </c>
      <c r="G3546" t="str">
        <f>IFERROR(UPPER(TRIM(ESITI_QUESTIONARI!AI3546)),"")</f>
        <v/>
      </c>
      <c r="H3546" s="8" t="str">
        <f>IF(C3546="","",IF(ISERROR(AVERAGE(ESITI_QUESTIONARI!N3546:T3546,ESITI_QUESTIONARI!V3546:X3546,ESITI_QUESTIONARI!Z3546:AD3546,ESITI_QUESTIONARI!AF3546:AH3546,ESITI_QUESTIONARI!AJ3546:AL3546,ESITI_QUESTIONARI!AN3546,ESITI_QUESTIONARI!AQ3546)),"NON RISPONDE",AVERAGE(ESITI_QUESTIONARI!N3546:T3546,ESITI_QUESTIONARI!V3546:X3546,ESITI_QUESTIONARI!Z3546:AD3546,ESITI_QUESTIONARI!AF3546:AH3546,ESITI_QUESTIONARI!AJ3546:AL3546,ESITI_QUESTIONARI!AN3546,ESITI_QUESTIONARI!AQ3546)))</f>
        <v/>
      </c>
    </row>
    <row r="3547" spans="1:8">
      <c r="A3547" t="str">
        <f>IF(ESITI_QUESTIONARI!A3547="","",TRIM(ESITI_QUESTIONARI!A3547))</f>
        <v/>
      </c>
      <c r="B3547" t="str">
        <f t="shared" si="56"/>
        <v/>
      </c>
      <c r="C3547" t="str">
        <f>IF(ESITI_QUESTIONARI!C3547="","",TRIM(ESITI_QUESTIONARI!C3547))</f>
        <v/>
      </c>
      <c r="D3547" t="str">
        <f>IFERROR(UPPER(TRIM(ESITI_QUESTIONARI!U3547)),"")</f>
        <v/>
      </c>
      <c r="E3547" t="str">
        <f>IFERROR(UPPER(TRIM(ESITI_QUESTIONARI!Y3547)),"")</f>
        <v/>
      </c>
      <c r="F3547" t="str">
        <f>IFERROR(UPPER(TRIM(ESITI_QUESTIONARI!AE3547)),"")</f>
        <v/>
      </c>
      <c r="G3547" t="str">
        <f>IFERROR(UPPER(TRIM(ESITI_QUESTIONARI!AI3547)),"")</f>
        <v/>
      </c>
      <c r="H3547" s="8" t="str">
        <f>IF(C3547="","",IF(ISERROR(AVERAGE(ESITI_QUESTIONARI!N3547:T3547,ESITI_QUESTIONARI!V3547:X3547,ESITI_QUESTIONARI!Z3547:AD3547,ESITI_QUESTIONARI!AF3547:AH3547,ESITI_QUESTIONARI!AJ3547:AL3547,ESITI_QUESTIONARI!AN3547,ESITI_QUESTIONARI!AQ3547)),"NON RISPONDE",AVERAGE(ESITI_QUESTIONARI!N3547:T3547,ESITI_QUESTIONARI!V3547:X3547,ESITI_QUESTIONARI!Z3547:AD3547,ESITI_QUESTIONARI!AF3547:AH3547,ESITI_QUESTIONARI!AJ3547:AL3547,ESITI_QUESTIONARI!AN3547,ESITI_QUESTIONARI!AQ3547)))</f>
        <v/>
      </c>
    </row>
    <row r="3548" spans="1:8">
      <c r="A3548" t="str">
        <f>IF(ESITI_QUESTIONARI!A3548="","",TRIM(ESITI_QUESTIONARI!A3548))</f>
        <v/>
      </c>
      <c r="B3548" t="str">
        <f t="shared" si="56"/>
        <v/>
      </c>
      <c r="C3548" t="str">
        <f>IF(ESITI_QUESTIONARI!C3548="","",TRIM(ESITI_QUESTIONARI!C3548))</f>
        <v/>
      </c>
      <c r="D3548" t="str">
        <f>IFERROR(UPPER(TRIM(ESITI_QUESTIONARI!U3548)),"")</f>
        <v/>
      </c>
      <c r="E3548" t="str">
        <f>IFERROR(UPPER(TRIM(ESITI_QUESTIONARI!Y3548)),"")</f>
        <v/>
      </c>
      <c r="F3548" t="str">
        <f>IFERROR(UPPER(TRIM(ESITI_QUESTIONARI!AE3548)),"")</f>
        <v/>
      </c>
      <c r="G3548" t="str">
        <f>IFERROR(UPPER(TRIM(ESITI_QUESTIONARI!AI3548)),"")</f>
        <v/>
      </c>
      <c r="H3548" s="8" t="str">
        <f>IF(C3548="","",IF(ISERROR(AVERAGE(ESITI_QUESTIONARI!N3548:T3548,ESITI_QUESTIONARI!V3548:X3548,ESITI_QUESTIONARI!Z3548:AD3548,ESITI_QUESTIONARI!AF3548:AH3548,ESITI_QUESTIONARI!AJ3548:AL3548,ESITI_QUESTIONARI!AN3548,ESITI_QUESTIONARI!AQ3548)),"NON RISPONDE",AVERAGE(ESITI_QUESTIONARI!N3548:T3548,ESITI_QUESTIONARI!V3548:X3548,ESITI_QUESTIONARI!Z3548:AD3548,ESITI_QUESTIONARI!AF3548:AH3548,ESITI_QUESTIONARI!AJ3548:AL3548,ESITI_QUESTIONARI!AN3548,ESITI_QUESTIONARI!AQ3548)))</f>
        <v/>
      </c>
    </row>
    <row r="3549" spans="1:8">
      <c r="A3549" t="str">
        <f>IF(ESITI_QUESTIONARI!A3549="","",TRIM(ESITI_QUESTIONARI!A3549))</f>
        <v/>
      </c>
      <c r="B3549" t="str">
        <f t="shared" si="56"/>
        <v/>
      </c>
      <c r="C3549" t="str">
        <f>IF(ESITI_QUESTIONARI!C3549="","",TRIM(ESITI_QUESTIONARI!C3549))</f>
        <v/>
      </c>
      <c r="D3549" t="str">
        <f>IFERROR(UPPER(TRIM(ESITI_QUESTIONARI!U3549)),"")</f>
        <v/>
      </c>
      <c r="E3549" t="str">
        <f>IFERROR(UPPER(TRIM(ESITI_QUESTIONARI!Y3549)),"")</f>
        <v/>
      </c>
      <c r="F3549" t="str">
        <f>IFERROR(UPPER(TRIM(ESITI_QUESTIONARI!AE3549)),"")</f>
        <v/>
      </c>
      <c r="G3549" t="str">
        <f>IFERROR(UPPER(TRIM(ESITI_QUESTIONARI!AI3549)),"")</f>
        <v/>
      </c>
      <c r="H3549" s="8" t="str">
        <f>IF(C3549="","",IF(ISERROR(AVERAGE(ESITI_QUESTIONARI!N3549:T3549,ESITI_QUESTIONARI!V3549:X3549,ESITI_QUESTIONARI!Z3549:AD3549,ESITI_QUESTIONARI!AF3549:AH3549,ESITI_QUESTIONARI!AJ3549:AL3549,ESITI_QUESTIONARI!AN3549,ESITI_QUESTIONARI!AQ3549)),"NON RISPONDE",AVERAGE(ESITI_QUESTIONARI!N3549:T3549,ESITI_QUESTIONARI!V3549:X3549,ESITI_QUESTIONARI!Z3549:AD3549,ESITI_QUESTIONARI!AF3549:AH3549,ESITI_QUESTIONARI!AJ3549:AL3549,ESITI_QUESTIONARI!AN3549,ESITI_QUESTIONARI!AQ3549)))</f>
        <v/>
      </c>
    </row>
    <row r="3550" spans="1:8">
      <c r="A3550" t="str">
        <f>IF(ESITI_QUESTIONARI!A3550="","",TRIM(ESITI_QUESTIONARI!A3550))</f>
        <v/>
      </c>
      <c r="B3550" t="str">
        <f t="shared" si="56"/>
        <v/>
      </c>
      <c r="C3550" t="str">
        <f>IF(ESITI_QUESTIONARI!C3550="","",TRIM(ESITI_QUESTIONARI!C3550))</f>
        <v/>
      </c>
      <c r="D3550" t="str">
        <f>IFERROR(UPPER(TRIM(ESITI_QUESTIONARI!U3550)),"")</f>
        <v/>
      </c>
      <c r="E3550" t="str">
        <f>IFERROR(UPPER(TRIM(ESITI_QUESTIONARI!Y3550)),"")</f>
        <v/>
      </c>
      <c r="F3550" t="str">
        <f>IFERROR(UPPER(TRIM(ESITI_QUESTIONARI!AE3550)),"")</f>
        <v/>
      </c>
      <c r="G3550" t="str">
        <f>IFERROR(UPPER(TRIM(ESITI_QUESTIONARI!AI3550)),"")</f>
        <v/>
      </c>
      <c r="H3550" s="8" t="str">
        <f>IF(C3550="","",IF(ISERROR(AVERAGE(ESITI_QUESTIONARI!N3550:T3550,ESITI_QUESTIONARI!V3550:X3550,ESITI_QUESTIONARI!Z3550:AD3550,ESITI_QUESTIONARI!AF3550:AH3550,ESITI_QUESTIONARI!AJ3550:AL3550,ESITI_QUESTIONARI!AN3550,ESITI_QUESTIONARI!AQ3550)),"NON RISPONDE",AVERAGE(ESITI_QUESTIONARI!N3550:T3550,ESITI_QUESTIONARI!V3550:X3550,ESITI_QUESTIONARI!Z3550:AD3550,ESITI_QUESTIONARI!AF3550:AH3550,ESITI_QUESTIONARI!AJ3550:AL3550,ESITI_QUESTIONARI!AN3550,ESITI_QUESTIONARI!AQ3550)))</f>
        <v/>
      </c>
    </row>
    <row r="3551" spans="1:8">
      <c r="A3551" t="str">
        <f>IF(ESITI_QUESTIONARI!A3551="","",TRIM(ESITI_QUESTIONARI!A3551))</f>
        <v/>
      </c>
      <c r="B3551" t="str">
        <f t="shared" si="56"/>
        <v/>
      </c>
      <c r="C3551" t="str">
        <f>IF(ESITI_QUESTIONARI!C3551="","",TRIM(ESITI_QUESTIONARI!C3551))</f>
        <v/>
      </c>
      <c r="D3551" t="str">
        <f>IFERROR(UPPER(TRIM(ESITI_QUESTIONARI!U3551)),"")</f>
        <v/>
      </c>
      <c r="E3551" t="str">
        <f>IFERROR(UPPER(TRIM(ESITI_QUESTIONARI!Y3551)),"")</f>
        <v/>
      </c>
      <c r="F3551" t="str">
        <f>IFERROR(UPPER(TRIM(ESITI_QUESTIONARI!AE3551)),"")</f>
        <v/>
      </c>
      <c r="G3551" t="str">
        <f>IFERROR(UPPER(TRIM(ESITI_QUESTIONARI!AI3551)),"")</f>
        <v/>
      </c>
      <c r="H3551" s="8" t="str">
        <f>IF(C3551="","",IF(ISERROR(AVERAGE(ESITI_QUESTIONARI!N3551:T3551,ESITI_QUESTIONARI!V3551:X3551,ESITI_QUESTIONARI!Z3551:AD3551,ESITI_QUESTIONARI!AF3551:AH3551,ESITI_QUESTIONARI!AJ3551:AL3551,ESITI_QUESTIONARI!AN3551,ESITI_QUESTIONARI!AQ3551)),"NON RISPONDE",AVERAGE(ESITI_QUESTIONARI!N3551:T3551,ESITI_QUESTIONARI!V3551:X3551,ESITI_QUESTIONARI!Z3551:AD3551,ESITI_QUESTIONARI!AF3551:AH3551,ESITI_QUESTIONARI!AJ3551:AL3551,ESITI_QUESTIONARI!AN3551,ESITI_QUESTIONARI!AQ3551)))</f>
        <v/>
      </c>
    </row>
    <row r="3552" spans="1:8">
      <c r="A3552" t="str">
        <f>IF(ESITI_QUESTIONARI!A3552="","",TRIM(ESITI_QUESTIONARI!A3552))</f>
        <v/>
      </c>
      <c r="B3552" t="str">
        <f t="shared" si="56"/>
        <v/>
      </c>
      <c r="C3552" t="str">
        <f>IF(ESITI_QUESTIONARI!C3552="","",TRIM(ESITI_QUESTIONARI!C3552))</f>
        <v/>
      </c>
      <c r="D3552" t="str">
        <f>IFERROR(UPPER(TRIM(ESITI_QUESTIONARI!U3552)),"")</f>
        <v/>
      </c>
      <c r="E3552" t="str">
        <f>IFERROR(UPPER(TRIM(ESITI_QUESTIONARI!Y3552)),"")</f>
        <v/>
      </c>
      <c r="F3552" t="str">
        <f>IFERROR(UPPER(TRIM(ESITI_QUESTIONARI!AE3552)),"")</f>
        <v/>
      </c>
      <c r="G3552" t="str">
        <f>IFERROR(UPPER(TRIM(ESITI_QUESTIONARI!AI3552)),"")</f>
        <v/>
      </c>
      <c r="H3552" s="8" t="str">
        <f>IF(C3552="","",IF(ISERROR(AVERAGE(ESITI_QUESTIONARI!N3552:T3552,ESITI_QUESTIONARI!V3552:X3552,ESITI_QUESTIONARI!Z3552:AD3552,ESITI_QUESTIONARI!AF3552:AH3552,ESITI_QUESTIONARI!AJ3552:AL3552,ESITI_QUESTIONARI!AN3552,ESITI_QUESTIONARI!AQ3552)),"NON RISPONDE",AVERAGE(ESITI_QUESTIONARI!N3552:T3552,ESITI_QUESTIONARI!V3552:X3552,ESITI_QUESTIONARI!Z3552:AD3552,ESITI_QUESTIONARI!AF3552:AH3552,ESITI_QUESTIONARI!AJ3552:AL3552,ESITI_QUESTIONARI!AN3552,ESITI_QUESTIONARI!AQ3552)))</f>
        <v/>
      </c>
    </row>
    <row r="3553" spans="1:8">
      <c r="A3553" t="str">
        <f>IF(ESITI_QUESTIONARI!A3553="","",TRIM(ESITI_QUESTIONARI!A3553))</f>
        <v/>
      </c>
      <c r="B3553" t="str">
        <f t="shared" si="56"/>
        <v/>
      </c>
      <c r="C3553" t="str">
        <f>IF(ESITI_QUESTIONARI!C3553="","",TRIM(ESITI_QUESTIONARI!C3553))</f>
        <v/>
      </c>
      <c r="D3553" t="str">
        <f>IFERROR(UPPER(TRIM(ESITI_QUESTIONARI!U3553)),"")</f>
        <v/>
      </c>
      <c r="E3553" t="str">
        <f>IFERROR(UPPER(TRIM(ESITI_QUESTIONARI!Y3553)),"")</f>
        <v/>
      </c>
      <c r="F3553" t="str">
        <f>IFERROR(UPPER(TRIM(ESITI_QUESTIONARI!AE3553)),"")</f>
        <v/>
      </c>
      <c r="G3553" t="str">
        <f>IFERROR(UPPER(TRIM(ESITI_QUESTIONARI!AI3553)),"")</f>
        <v/>
      </c>
      <c r="H3553" s="8" t="str">
        <f>IF(C3553="","",IF(ISERROR(AVERAGE(ESITI_QUESTIONARI!N3553:T3553,ESITI_QUESTIONARI!V3553:X3553,ESITI_QUESTIONARI!Z3553:AD3553,ESITI_QUESTIONARI!AF3553:AH3553,ESITI_QUESTIONARI!AJ3553:AL3553,ESITI_QUESTIONARI!AN3553,ESITI_QUESTIONARI!AQ3553)),"NON RISPONDE",AVERAGE(ESITI_QUESTIONARI!N3553:T3553,ESITI_QUESTIONARI!V3553:X3553,ESITI_QUESTIONARI!Z3553:AD3553,ESITI_QUESTIONARI!AF3553:AH3553,ESITI_QUESTIONARI!AJ3553:AL3553,ESITI_QUESTIONARI!AN3553,ESITI_QUESTIONARI!AQ3553)))</f>
        <v/>
      </c>
    </row>
    <row r="3554" spans="1:8">
      <c r="A3554" t="str">
        <f>IF(ESITI_QUESTIONARI!A3554="","",TRIM(ESITI_QUESTIONARI!A3554))</f>
        <v/>
      </c>
      <c r="B3554" t="str">
        <f t="shared" si="56"/>
        <v/>
      </c>
      <c r="C3554" t="str">
        <f>IF(ESITI_QUESTIONARI!C3554="","",TRIM(ESITI_QUESTIONARI!C3554))</f>
        <v/>
      </c>
      <c r="D3554" t="str">
        <f>IFERROR(UPPER(TRIM(ESITI_QUESTIONARI!U3554)),"")</f>
        <v/>
      </c>
      <c r="E3554" t="str">
        <f>IFERROR(UPPER(TRIM(ESITI_QUESTIONARI!Y3554)),"")</f>
        <v/>
      </c>
      <c r="F3554" t="str">
        <f>IFERROR(UPPER(TRIM(ESITI_QUESTIONARI!AE3554)),"")</f>
        <v/>
      </c>
      <c r="G3554" t="str">
        <f>IFERROR(UPPER(TRIM(ESITI_QUESTIONARI!AI3554)),"")</f>
        <v/>
      </c>
      <c r="H3554" s="8" t="str">
        <f>IF(C3554="","",IF(ISERROR(AVERAGE(ESITI_QUESTIONARI!N3554:T3554,ESITI_QUESTIONARI!V3554:X3554,ESITI_QUESTIONARI!Z3554:AD3554,ESITI_QUESTIONARI!AF3554:AH3554,ESITI_QUESTIONARI!AJ3554:AL3554,ESITI_QUESTIONARI!AN3554,ESITI_QUESTIONARI!AQ3554)),"NON RISPONDE",AVERAGE(ESITI_QUESTIONARI!N3554:T3554,ESITI_QUESTIONARI!V3554:X3554,ESITI_QUESTIONARI!Z3554:AD3554,ESITI_QUESTIONARI!AF3554:AH3554,ESITI_QUESTIONARI!AJ3554:AL3554,ESITI_QUESTIONARI!AN3554,ESITI_QUESTIONARI!AQ3554)))</f>
        <v/>
      </c>
    </row>
    <row r="3555" spans="1:8">
      <c r="A3555" t="str">
        <f>IF(ESITI_QUESTIONARI!A3555="","",TRIM(ESITI_QUESTIONARI!A3555))</f>
        <v/>
      </c>
      <c r="B3555" t="str">
        <f t="shared" si="56"/>
        <v/>
      </c>
      <c r="C3555" t="str">
        <f>IF(ESITI_QUESTIONARI!C3555="","",TRIM(ESITI_QUESTIONARI!C3555))</f>
        <v/>
      </c>
      <c r="D3555" t="str">
        <f>IFERROR(UPPER(TRIM(ESITI_QUESTIONARI!U3555)),"")</f>
        <v/>
      </c>
      <c r="E3555" t="str">
        <f>IFERROR(UPPER(TRIM(ESITI_QUESTIONARI!Y3555)),"")</f>
        <v/>
      </c>
      <c r="F3555" t="str">
        <f>IFERROR(UPPER(TRIM(ESITI_QUESTIONARI!AE3555)),"")</f>
        <v/>
      </c>
      <c r="G3555" t="str">
        <f>IFERROR(UPPER(TRIM(ESITI_QUESTIONARI!AI3555)),"")</f>
        <v/>
      </c>
      <c r="H3555" s="8" t="str">
        <f>IF(C3555="","",IF(ISERROR(AVERAGE(ESITI_QUESTIONARI!N3555:T3555,ESITI_QUESTIONARI!V3555:X3555,ESITI_QUESTIONARI!Z3555:AD3555,ESITI_QUESTIONARI!AF3555:AH3555,ESITI_QUESTIONARI!AJ3555:AL3555,ESITI_QUESTIONARI!AN3555,ESITI_QUESTIONARI!AQ3555)),"NON RISPONDE",AVERAGE(ESITI_QUESTIONARI!N3555:T3555,ESITI_QUESTIONARI!V3555:X3555,ESITI_QUESTIONARI!Z3555:AD3555,ESITI_QUESTIONARI!AF3555:AH3555,ESITI_QUESTIONARI!AJ3555:AL3555,ESITI_QUESTIONARI!AN3555,ESITI_QUESTIONARI!AQ3555)))</f>
        <v/>
      </c>
    </row>
    <row r="3556" spans="1:8">
      <c r="A3556" t="str">
        <f>IF(ESITI_QUESTIONARI!A3556="","",TRIM(ESITI_QUESTIONARI!A3556))</f>
        <v/>
      </c>
      <c r="B3556" t="str">
        <f t="shared" si="56"/>
        <v/>
      </c>
      <c r="C3556" t="str">
        <f>IF(ESITI_QUESTIONARI!C3556="","",TRIM(ESITI_QUESTIONARI!C3556))</f>
        <v/>
      </c>
      <c r="D3556" t="str">
        <f>IFERROR(UPPER(TRIM(ESITI_QUESTIONARI!U3556)),"")</f>
        <v/>
      </c>
      <c r="E3556" t="str">
        <f>IFERROR(UPPER(TRIM(ESITI_QUESTIONARI!Y3556)),"")</f>
        <v/>
      </c>
      <c r="F3556" t="str">
        <f>IFERROR(UPPER(TRIM(ESITI_QUESTIONARI!AE3556)),"")</f>
        <v/>
      </c>
      <c r="G3556" t="str">
        <f>IFERROR(UPPER(TRIM(ESITI_QUESTIONARI!AI3556)),"")</f>
        <v/>
      </c>
      <c r="H3556" s="8" t="str">
        <f>IF(C3556="","",IF(ISERROR(AVERAGE(ESITI_QUESTIONARI!N3556:T3556,ESITI_QUESTIONARI!V3556:X3556,ESITI_QUESTIONARI!Z3556:AD3556,ESITI_QUESTIONARI!AF3556:AH3556,ESITI_QUESTIONARI!AJ3556:AL3556,ESITI_QUESTIONARI!AN3556,ESITI_QUESTIONARI!AQ3556)),"NON RISPONDE",AVERAGE(ESITI_QUESTIONARI!N3556:T3556,ESITI_QUESTIONARI!V3556:X3556,ESITI_QUESTIONARI!Z3556:AD3556,ESITI_QUESTIONARI!AF3556:AH3556,ESITI_QUESTIONARI!AJ3556:AL3556,ESITI_QUESTIONARI!AN3556,ESITI_QUESTIONARI!AQ3556)))</f>
        <v/>
      </c>
    </row>
    <row r="3557" spans="1:8">
      <c r="A3557" t="str">
        <f>IF(ESITI_QUESTIONARI!A3557="","",TRIM(ESITI_QUESTIONARI!A3557))</f>
        <v/>
      </c>
      <c r="B3557" t="str">
        <f t="shared" si="56"/>
        <v/>
      </c>
      <c r="C3557" t="str">
        <f>IF(ESITI_QUESTIONARI!C3557="","",TRIM(ESITI_QUESTIONARI!C3557))</f>
        <v/>
      </c>
      <c r="D3557" t="str">
        <f>IFERROR(UPPER(TRIM(ESITI_QUESTIONARI!U3557)),"")</f>
        <v/>
      </c>
      <c r="E3557" t="str">
        <f>IFERROR(UPPER(TRIM(ESITI_QUESTIONARI!Y3557)),"")</f>
        <v/>
      </c>
      <c r="F3557" t="str">
        <f>IFERROR(UPPER(TRIM(ESITI_QUESTIONARI!AE3557)),"")</f>
        <v/>
      </c>
      <c r="G3557" t="str">
        <f>IFERROR(UPPER(TRIM(ESITI_QUESTIONARI!AI3557)),"")</f>
        <v/>
      </c>
      <c r="H3557" s="8" t="str">
        <f>IF(C3557="","",IF(ISERROR(AVERAGE(ESITI_QUESTIONARI!N3557:T3557,ESITI_QUESTIONARI!V3557:X3557,ESITI_QUESTIONARI!Z3557:AD3557,ESITI_QUESTIONARI!AF3557:AH3557,ESITI_QUESTIONARI!AJ3557:AL3557,ESITI_QUESTIONARI!AN3557,ESITI_QUESTIONARI!AQ3557)),"NON RISPONDE",AVERAGE(ESITI_QUESTIONARI!N3557:T3557,ESITI_QUESTIONARI!V3557:X3557,ESITI_QUESTIONARI!Z3557:AD3557,ESITI_QUESTIONARI!AF3557:AH3557,ESITI_QUESTIONARI!AJ3557:AL3557,ESITI_QUESTIONARI!AN3557,ESITI_QUESTIONARI!AQ3557)))</f>
        <v/>
      </c>
    </row>
    <row r="3558" spans="1:8">
      <c r="A3558" t="str">
        <f>IF(ESITI_QUESTIONARI!A3558="","",TRIM(ESITI_QUESTIONARI!A3558))</f>
        <v/>
      </c>
      <c r="B3558" t="str">
        <f t="shared" si="56"/>
        <v/>
      </c>
      <c r="C3558" t="str">
        <f>IF(ESITI_QUESTIONARI!C3558="","",TRIM(ESITI_QUESTIONARI!C3558))</f>
        <v/>
      </c>
      <c r="D3558" t="str">
        <f>IFERROR(UPPER(TRIM(ESITI_QUESTIONARI!U3558)),"")</f>
        <v/>
      </c>
      <c r="E3558" t="str">
        <f>IFERROR(UPPER(TRIM(ESITI_QUESTIONARI!Y3558)),"")</f>
        <v/>
      </c>
      <c r="F3558" t="str">
        <f>IFERROR(UPPER(TRIM(ESITI_QUESTIONARI!AE3558)),"")</f>
        <v/>
      </c>
      <c r="G3558" t="str">
        <f>IFERROR(UPPER(TRIM(ESITI_QUESTIONARI!AI3558)),"")</f>
        <v/>
      </c>
      <c r="H3558" s="8" t="str">
        <f>IF(C3558="","",IF(ISERROR(AVERAGE(ESITI_QUESTIONARI!N3558:T3558,ESITI_QUESTIONARI!V3558:X3558,ESITI_QUESTIONARI!Z3558:AD3558,ESITI_QUESTIONARI!AF3558:AH3558,ESITI_QUESTIONARI!AJ3558:AL3558,ESITI_QUESTIONARI!AN3558,ESITI_QUESTIONARI!AQ3558)),"NON RISPONDE",AVERAGE(ESITI_QUESTIONARI!N3558:T3558,ESITI_QUESTIONARI!V3558:X3558,ESITI_QUESTIONARI!Z3558:AD3558,ESITI_QUESTIONARI!AF3558:AH3558,ESITI_QUESTIONARI!AJ3558:AL3558,ESITI_QUESTIONARI!AN3558,ESITI_QUESTIONARI!AQ3558)))</f>
        <v/>
      </c>
    </row>
    <row r="3559" spans="1:8">
      <c r="A3559" t="str">
        <f>IF(ESITI_QUESTIONARI!A3559="","",TRIM(ESITI_QUESTIONARI!A3559))</f>
        <v/>
      </c>
      <c r="B3559" t="str">
        <f t="shared" si="56"/>
        <v/>
      </c>
      <c r="C3559" t="str">
        <f>IF(ESITI_QUESTIONARI!C3559="","",TRIM(ESITI_QUESTIONARI!C3559))</f>
        <v/>
      </c>
      <c r="D3559" t="str">
        <f>IFERROR(UPPER(TRIM(ESITI_QUESTIONARI!U3559)),"")</f>
        <v/>
      </c>
      <c r="E3559" t="str">
        <f>IFERROR(UPPER(TRIM(ESITI_QUESTIONARI!Y3559)),"")</f>
        <v/>
      </c>
      <c r="F3559" t="str">
        <f>IFERROR(UPPER(TRIM(ESITI_QUESTIONARI!AE3559)),"")</f>
        <v/>
      </c>
      <c r="G3559" t="str">
        <f>IFERROR(UPPER(TRIM(ESITI_QUESTIONARI!AI3559)),"")</f>
        <v/>
      </c>
      <c r="H3559" s="8" t="str">
        <f>IF(C3559="","",IF(ISERROR(AVERAGE(ESITI_QUESTIONARI!N3559:T3559,ESITI_QUESTIONARI!V3559:X3559,ESITI_QUESTIONARI!Z3559:AD3559,ESITI_QUESTIONARI!AF3559:AH3559,ESITI_QUESTIONARI!AJ3559:AL3559,ESITI_QUESTIONARI!AN3559,ESITI_QUESTIONARI!AQ3559)),"NON RISPONDE",AVERAGE(ESITI_QUESTIONARI!N3559:T3559,ESITI_QUESTIONARI!V3559:X3559,ESITI_QUESTIONARI!Z3559:AD3559,ESITI_QUESTIONARI!AF3559:AH3559,ESITI_QUESTIONARI!AJ3559:AL3559,ESITI_QUESTIONARI!AN3559,ESITI_QUESTIONARI!AQ3559)))</f>
        <v/>
      </c>
    </row>
    <row r="3560" spans="1:8">
      <c r="A3560" t="str">
        <f>IF(ESITI_QUESTIONARI!A3560="","",TRIM(ESITI_QUESTIONARI!A3560))</f>
        <v/>
      </c>
      <c r="B3560" t="str">
        <f t="shared" si="56"/>
        <v/>
      </c>
      <c r="C3560" t="str">
        <f>IF(ESITI_QUESTIONARI!C3560="","",TRIM(ESITI_QUESTIONARI!C3560))</f>
        <v/>
      </c>
      <c r="D3560" t="str">
        <f>IFERROR(UPPER(TRIM(ESITI_QUESTIONARI!U3560)),"")</f>
        <v/>
      </c>
      <c r="E3560" t="str">
        <f>IFERROR(UPPER(TRIM(ESITI_QUESTIONARI!Y3560)),"")</f>
        <v/>
      </c>
      <c r="F3560" t="str">
        <f>IFERROR(UPPER(TRIM(ESITI_QUESTIONARI!AE3560)),"")</f>
        <v/>
      </c>
      <c r="G3560" t="str">
        <f>IFERROR(UPPER(TRIM(ESITI_QUESTIONARI!AI3560)),"")</f>
        <v/>
      </c>
      <c r="H3560" s="8" t="str">
        <f>IF(C3560="","",IF(ISERROR(AVERAGE(ESITI_QUESTIONARI!N3560:T3560,ESITI_QUESTIONARI!V3560:X3560,ESITI_QUESTIONARI!Z3560:AD3560,ESITI_QUESTIONARI!AF3560:AH3560,ESITI_QUESTIONARI!AJ3560:AL3560,ESITI_QUESTIONARI!AN3560,ESITI_QUESTIONARI!AQ3560)),"NON RISPONDE",AVERAGE(ESITI_QUESTIONARI!N3560:T3560,ESITI_QUESTIONARI!V3560:X3560,ESITI_QUESTIONARI!Z3560:AD3560,ESITI_QUESTIONARI!AF3560:AH3560,ESITI_QUESTIONARI!AJ3560:AL3560,ESITI_QUESTIONARI!AN3560,ESITI_QUESTIONARI!AQ3560)))</f>
        <v/>
      </c>
    </row>
    <row r="3561" spans="1:8">
      <c r="A3561" t="str">
        <f>IF(ESITI_QUESTIONARI!A3561="","",TRIM(ESITI_QUESTIONARI!A3561))</f>
        <v/>
      </c>
      <c r="B3561" t="str">
        <f t="shared" si="56"/>
        <v/>
      </c>
      <c r="C3561" t="str">
        <f>IF(ESITI_QUESTIONARI!C3561="","",TRIM(ESITI_QUESTIONARI!C3561))</f>
        <v/>
      </c>
      <c r="D3561" t="str">
        <f>IFERROR(UPPER(TRIM(ESITI_QUESTIONARI!U3561)),"")</f>
        <v/>
      </c>
      <c r="E3561" t="str">
        <f>IFERROR(UPPER(TRIM(ESITI_QUESTIONARI!Y3561)),"")</f>
        <v/>
      </c>
      <c r="F3561" t="str">
        <f>IFERROR(UPPER(TRIM(ESITI_QUESTIONARI!AE3561)),"")</f>
        <v/>
      </c>
      <c r="G3561" t="str">
        <f>IFERROR(UPPER(TRIM(ESITI_QUESTIONARI!AI3561)),"")</f>
        <v/>
      </c>
      <c r="H3561" s="8" t="str">
        <f>IF(C3561="","",IF(ISERROR(AVERAGE(ESITI_QUESTIONARI!N3561:T3561,ESITI_QUESTIONARI!V3561:X3561,ESITI_QUESTIONARI!Z3561:AD3561,ESITI_QUESTIONARI!AF3561:AH3561,ESITI_QUESTIONARI!AJ3561:AL3561,ESITI_QUESTIONARI!AN3561,ESITI_QUESTIONARI!AQ3561)),"NON RISPONDE",AVERAGE(ESITI_QUESTIONARI!N3561:T3561,ESITI_QUESTIONARI!V3561:X3561,ESITI_QUESTIONARI!Z3561:AD3561,ESITI_QUESTIONARI!AF3561:AH3561,ESITI_QUESTIONARI!AJ3561:AL3561,ESITI_QUESTIONARI!AN3561,ESITI_QUESTIONARI!AQ3561)))</f>
        <v/>
      </c>
    </row>
    <row r="3562" spans="1:8">
      <c r="A3562" t="str">
        <f>IF(ESITI_QUESTIONARI!A3562="","",TRIM(ESITI_QUESTIONARI!A3562))</f>
        <v/>
      </c>
      <c r="B3562" t="str">
        <f t="shared" si="56"/>
        <v/>
      </c>
      <c r="C3562" t="str">
        <f>IF(ESITI_QUESTIONARI!C3562="","",TRIM(ESITI_QUESTIONARI!C3562))</f>
        <v/>
      </c>
      <c r="D3562" t="str">
        <f>IFERROR(UPPER(TRIM(ESITI_QUESTIONARI!U3562)),"")</f>
        <v/>
      </c>
      <c r="E3562" t="str">
        <f>IFERROR(UPPER(TRIM(ESITI_QUESTIONARI!Y3562)),"")</f>
        <v/>
      </c>
      <c r="F3562" t="str">
        <f>IFERROR(UPPER(TRIM(ESITI_QUESTIONARI!AE3562)),"")</f>
        <v/>
      </c>
      <c r="G3562" t="str">
        <f>IFERROR(UPPER(TRIM(ESITI_QUESTIONARI!AI3562)),"")</f>
        <v/>
      </c>
      <c r="H3562" s="8" t="str">
        <f>IF(C3562="","",IF(ISERROR(AVERAGE(ESITI_QUESTIONARI!N3562:T3562,ESITI_QUESTIONARI!V3562:X3562,ESITI_QUESTIONARI!Z3562:AD3562,ESITI_QUESTIONARI!AF3562:AH3562,ESITI_QUESTIONARI!AJ3562:AL3562,ESITI_QUESTIONARI!AN3562,ESITI_QUESTIONARI!AQ3562)),"NON RISPONDE",AVERAGE(ESITI_QUESTIONARI!N3562:T3562,ESITI_QUESTIONARI!V3562:X3562,ESITI_QUESTIONARI!Z3562:AD3562,ESITI_QUESTIONARI!AF3562:AH3562,ESITI_QUESTIONARI!AJ3562:AL3562,ESITI_QUESTIONARI!AN3562,ESITI_QUESTIONARI!AQ3562)))</f>
        <v/>
      </c>
    </row>
    <row r="3563" spans="1:8">
      <c r="A3563" t="str">
        <f>IF(ESITI_QUESTIONARI!A3563="","",TRIM(ESITI_QUESTIONARI!A3563))</f>
        <v/>
      </c>
      <c r="B3563" t="str">
        <f t="shared" si="56"/>
        <v/>
      </c>
      <c r="C3563" t="str">
        <f>IF(ESITI_QUESTIONARI!C3563="","",TRIM(ESITI_QUESTIONARI!C3563))</f>
        <v/>
      </c>
      <c r="D3563" t="str">
        <f>IFERROR(UPPER(TRIM(ESITI_QUESTIONARI!U3563)),"")</f>
        <v/>
      </c>
      <c r="E3563" t="str">
        <f>IFERROR(UPPER(TRIM(ESITI_QUESTIONARI!Y3563)),"")</f>
        <v/>
      </c>
      <c r="F3563" t="str">
        <f>IFERROR(UPPER(TRIM(ESITI_QUESTIONARI!AE3563)),"")</f>
        <v/>
      </c>
      <c r="G3563" t="str">
        <f>IFERROR(UPPER(TRIM(ESITI_QUESTIONARI!AI3563)),"")</f>
        <v/>
      </c>
      <c r="H3563" s="8" t="str">
        <f>IF(C3563="","",IF(ISERROR(AVERAGE(ESITI_QUESTIONARI!N3563:T3563,ESITI_QUESTIONARI!V3563:X3563,ESITI_QUESTIONARI!Z3563:AD3563,ESITI_QUESTIONARI!AF3563:AH3563,ESITI_QUESTIONARI!AJ3563:AL3563,ESITI_QUESTIONARI!AN3563,ESITI_QUESTIONARI!AQ3563)),"NON RISPONDE",AVERAGE(ESITI_QUESTIONARI!N3563:T3563,ESITI_QUESTIONARI!V3563:X3563,ESITI_QUESTIONARI!Z3563:AD3563,ESITI_QUESTIONARI!AF3563:AH3563,ESITI_QUESTIONARI!AJ3563:AL3563,ESITI_QUESTIONARI!AN3563,ESITI_QUESTIONARI!AQ3563)))</f>
        <v/>
      </c>
    </row>
    <row r="3564" spans="1:8">
      <c r="A3564" t="str">
        <f>IF(ESITI_QUESTIONARI!A3564="","",TRIM(ESITI_QUESTIONARI!A3564))</f>
        <v/>
      </c>
      <c r="B3564" t="str">
        <f t="shared" si="56"/>
        <v/>
      </c>
      <c r="C3564" t="str">
        <f>IF(ESITI_QUESTIONARI!C3564="","",TRIM(ESITI_QUESTIONARI!C3564))</f>
        <v/>
      </c>
      <c r="D3564" t="str">
        <f>IFERROR(UPPER(TRIM(ESITI_QUESTIONARI!U3564)),"")</f>
        <v/>
      </c>
      <c r="E3564" t="str">
        <f>IFERROR(UPPER(TRIM(ESITI_QUESTIONARI!Y3564)),"")</f>
        <v/>
      </c>
      <c r="F3564" t="str">
        <f>IFERROR(UPPER(TRIM(ESITI_QUESTIONARI!AE3564)),"")</f>
        <v/>
      </c>
      <c r="G3564" t="str">
        <f>IFERROR(UPPER(TRIM(ESITI_QUESTIONARI!AI3564)),"")</f>
        <v/>
      </c>
      <c r="H3564" s="8" t="str">
        <f>IF(C3564="","",IF(ISERROR(AVERAGE(ESITI_QUESTIONARI!N3564:T3564,ESITI_QUESTIONARI!V3564:X3564,ESITI_QUESTIONARI!Z3564:AD3564,ESITI_QUESTIONARI!AF3564:AH3564,ESITI_QUESTIONARI!AJ3564:AL3564,ESITI_QUESTIONARI!AN3564,ESITI_QUESTIONARI!AQ3564)),"NON RISPONDE",AVERAGE(ESITI_QUESTIONARI!N3564:T3564,ESITI_QUESTIONARI!V3564:X3564,ESITI_QUESTIONARI!Z3564:AD3564,ESITI_QUESTIONARI!AF3564:AH3564,ESITI_QUESTIONARI!AJ3564:AL3564,ESITI_QUESTIONARI!AN3564,ESITI_QUESTIONARI!AQ3564)))</f>
        <v/>
      </c>
    </row>
    <row r="3565" spans="1:8">
      <c r="A3565" t="str">
        <f>IF(ESITI_QUESTIONARI!A3565="","",TRIM(ESITI_QUESTIONARI!A3565))</f>
        <v/>
      </c>
      <c r="B3565" t="str">
        <f t="shared" si="56"/>
        <v/>
      </c>
      <c r="C3565" t="str">
        <f>IF(ESITI_QUESTIONARI!C3565="","",TRIM(ESITI_QUESTIONARI!C3565))</f>
        <v/>
      </c>
      <c r="D3565" t="str">
        <f>IFERROR(UPPER(TRIM(ESITI_QUESTIONARI!U3565)),"")</f>
        <v/>
      </c>
      <c r="E3565" t="str">
        <f>IFERROR(UPPER(TRIM(ESITI_QUESTIONARI!Y3565)),"")</f>
        <v/>
      </c>
      <c r="F3565" t="str">
        <f>IFERROR(UPPER(TRIM(ESITI_QUESTIONARI!AE3565)),"")</f>
        <v/>
      </c>
      <c r="G3565" t="str">
        <f>IFERROR(UPPER(TRIM(ESITI_QUESTIONARI!AI3565)),"")</f>
        <v/>
      </c>
      <c r="H3565" s="8" t="str">
        <f>IF(C3565="","",IF(ISERROR(AVERAGE(ESITI_QUESTIONARI!N3565:T3565,ESITI_QUESTIONARI!V3565:X3565,ESITI_QUESTIONARI!Z3565:AD3565,ESITI_QUESTIONARI!AF3565:AH3565,ESITI_QUESTIONARI!AJ3565:AL3565,ESITI_QUESTIONARI!AN3565,ESITI_QUESTIONARI!AQ3565)),"NON RISPONDE",AVERAGE(ESITI_QUESTIONARI!N3565:T3565,ESITI_QUESTIONARI!V3565:X3565,ESITI_QUESTIONARI!Z3565:AD3565,ESITI_QUESTIONARI!AF3565:AH3565,ESITI_QUESTIONARI!AJ3565:AL3565,ESITI_QUESTIONARI!AN3565,ESITI_QUESTIONARI!AQ3565)))</f>
        <v/>
      </c>
    </row>
    <row r="3566" spans="1:8">
      <c r="A3566" t="str">
        <f>IF(ESITI_QUESTIONARI!A3566="","",TRIM(ESITI_QUESTIONARI!A3566))</f>
        <v/>
      </c>
      <c r="B3566" t="str">
        <f t="shared" si="56"/>
        <v/>
      </c>
      <c r="C3566" t="str">
        <f>IF(ESITI_QUESTIONARI!C3566="","",TRIM(ESITI_QUESTIONARI!C3566))</f>
        <v/>
      </c>
      <c r="D3566" t="str">
        <f>IFERROR(UPPER(TRIM(ESITI_QUESTIONARI!U3566)),"")</f>
        <v/>
      </c>
      <c r="E3566" t="str">
        <f>IFERROR(UPPER(TRIM(ESITI_QUESTIONARI!Y3566)),"")</f>
        <v/>
      </c>
      <c r="F3566" t="str">
        <f>IFERROR(UPPER(TRIM(ESITI_QUESTIONARI!AE3566)),"")</f>
        <v/>
      </c>
      <c r="G3566" t="str">
        <f>IFERROR(UPPER(TRIM(ESITI_QUESTIONARI!AI3566)),"")</f>
        <v/>
      </c>
      <c r="H3566" s="8" t="str">
        <f>IF(C3566="","",IF(ISERROR(AVERAGE(ESITI_QUESTIONARI!N3566:T3566,ESITI_QUESTIONARI!V3566:X3566,ESITI_QUESTIONARI!Z3566:AD3566,ESITI_QUESTIONARI!AF3566:AH3566,ESITI_QUESTIONARI!AJ3566:AL3566,ESITI_QUESTIONARI!AN3566,ESITI_QUESTIONARI!AQ3566)),"NON RISPONDE",AVERAGE(ESITI_QUESTIONARI!N3566:T3566,ESITI_QUESTIONARI!V3566:X3566,ESITI_QUESTIONARI!Z3566:AD3566,ESITI_QUESTIONARI!AF3566:AH3566,ESITI_QUESTIONARI!AJ3566:AL3566,ESITI_QUESTIONARI!AN3566,ESITI_QUESTIONARI!AQ3566)))</f>
        <v/>
      </c>
    </row>
    <row r="3567" spans="1:8">
      <c r="A3567" t="str">
        <f>IF(ESITI_QUESTIONARI!A3567="","",TRIM(ESITI_QUESTIONARI!A3567))</f>
        <v/>
      </c>
      <c r="B3567" t="str">
        <f t="shared" si="56"/>
        <v/>
      </c>
      <c r="C3567" t="str">
        <f>IF(ESITI_QUESTIONARI!C3567="","",TRIM(ESITI_QUESTIONARI!C3567))</f>
        <v/>
      </c>
      <c r="D3567" t="str">
        <f>IFERROR(UPPER(TRIM(ESITI_QUESTIONARI!U3567)),"")</f>
        <v/>
      </c>
      <c r="E3567" t="str">
        <f>IFERROR(UPPER(TRIM(ESITI_QUESTIONARI!Y3567)),"")</f>
        <v/>
      </c>
      <c r="F3567" t="str">
        <f>IFERROR(UPPER(TRIM(ESITI_QUESTIONARI!AE3567)),"")</f>
        <v/>
      </c>
      <c r="G3567" t="str">
        <f>IFERROR(UPPER(TRIM(ESITI_QUESTIONARI!AI3567)),"")</f>
        <v/>
      </c>
      <c r="H3567" s="8" t="str">
        <f>IF(C3567="","",IF(ISERROR(AVERAGE(ESITI_QUESTIONARI!N3567:T3567,ESITI_QUESTIONARI!V3567:X3567,ESITI_QUESTIONARI!Z3567:AD3567,ESITI_QUESTIONARI!AF3567:AH3567,ESITI_QUESTIONARI!AJ3567:AL3567,ESITI_QUESTIONARI!AN3567,ESITI_QUESTIONARI!AQ3567)),"NON RISPONDE",AVERAGE(ESITI_QUESTIONARI!N3567:T3567,ESITI_QUESTIONARI!V3567:X3567,ESITI_QUESTIONARI!Z3567:AD3567,ESITI_QUESTIONARI!AF3567:AH3567,ESITI_QUESTIONARI!AJ3567:AL3567,ESITI_QUESTIONARI!AN3567,ESITI_QUESTIONARI!AQ3567)))</f>
        <v/>
      </c>
    </row>
    <row r="3568" spans="1:8">
      <c r="A3568" t="str">
        <f>IF(ESITI_QUESTIONARI!A3568="","",TRIM(ESITI_QUESTIONARI!A3568))</f>
        <v/>
      </c>
      <c r="B3568" t="str">
        <f t="shared" si="56"/>
        <v/>
      </c>
      <c r="C3568" t="str">
        <f>IF(ESITI_QUESTIONARI!C3568="","",TRIM(ESITI_QUESTIONARI!C3568))</f>
        <v/>
      </c>
      <c r="D3568" t="str">
        <f>IFERROR(UPPER(TRIM(ESITI_QUESTIONARI!U3568)),"")</f>
        <v/>
      </c>
      <c r="E3568" t="str">
        <f>IFERROR(UPPER(TRIM(ESITI_QUESTIONARI!Y3568)),"")</f>
        <v/>
      </c>
      <c r="F3568" t="str">
        <f>IFERROR(UPPER(TRIM(ESITI_QUESTIONARI!AE3568)),"")</f>
        <v/>
      </c>
      <c r="G3568" t="str">
        <f>IFERROR(UPPER(TRIM(ESITI_QUESTIONARI!AI3568)),"")</f>
        <v/>
      </c>
      <c r="H3568" s="8" t="str">
        <f>IF(C3568="","",IF(ISERROR(AVERAGE(ESITI_QUESTIONARI!N3568:T3568,ESITI_QUESTIONARI!V3568:X3568,ESITI_QUESTIONARI!Z3568:AD3568,ESITI_QUESTIONARI!AF3568:AH3568,ESITI_QUESTIONARI!AJ3568:AL3568,ESITI_QUESTIONARI!AN3568,ESITI_QUESTIONARI!AQ3568)),"NON RISPONDE",AVERAGE(ESITI_QUESTIONARI!N3568:T3568,ESITI_QUESTIONARI!V3568:X3568,ESITI_QUESTIONARI!Z3568:AD3568,ESITI_QUESTIONARI!AF3568:AH3568,ESITI_QUESTIONARI!AJ3568:AL3568,ESITI_QUESTIONARI!AN3568,ESITI_QUESTIONARI!AQ3568)))</f>
        <v/>
      </c>
    </row>
    <row r="3569" spans="1:8">
      <c r="A3569" t="str">
        <f>IF(ESITI_QUESTIONARI!A3569="","",TRIM(ESITI_QUESTIONARI!A3569))</f>
        <v/>
      </c>
      <c r="B3569" t="str">
        <f t="shared" si="56"/>
        <v/>
      </c>
      <c r="C3569" t="str">
        <f>IF(ESITI_QUESTIONARI!C3569="","",TRIM(ESITI_QUESTIONARI!C3569))</f>
        <v/>
      </c>
      <c r="D3569" t="str">
        <f>IFERROR(UPPER(TRIM(ESITI_QUESTIONARI!U3569)),"")</f>
        <v/>
      </c>
      <c r="E3569" t="str">
        <f>IFERROR(UPPER(TRIM(ESITI_QUESTIONARI!Y3569)),"")</f>
        <v/>
      </c>
      <c r="F3569" t="str">
        <f>IFERROR(UPPER(TRIM(ESITI_QUESTIONARI!AE3569)),"")</f>
        <v/>
      </c>
      <c r="G3569" t="str">
        <f>IFERROR(UPPER(TRIM(ESITI_QUESTIONARI!AI3569)),"")</f>
        <v/>
      </c>
      <c r="H3569" s="8" t="str">
        <f>IF(C3569="","",IF(ISERROR(AVERAGE(ESITI_QUESTIONARI!N3569:T3569,ESITI_QUESTIONARI!V3569:X3569,ESITI_QUESTIONARI!Z3569:AD3569,ESITI_QUESTIONARI!AF3569:AH3569,ESITI_QUESTIONARI!AJ3569:AL3569,ESITI_QUESTIONARI!AN3569,ESITI_QUESTIONARI!AQ3569)),"NON RISPONDE",AVERAGE(ESITI_QUESTIONARI!N3569:T3569,ESITI_QUESTIONARI!V3569:X3569,ESITI_QUESTIONARI!Z3569:AD3569,ESITI_QUESTIONARI!AF3569:AH3569,ESITI_QUESTIONARI!AJ3569:AL3569,ESITI_QUESTIONARI!AN3569,ESITI_QUESTIONARI!AQ3569)))</f>
        <v/>
      </c>
    </row>
    <row r="3570" spans="1:8">
      <c r="A3570" t="str">
        <f>IF(ESITI_QUESTIONARI!A3570="","",TRIM(ESITI_QUESTIONARI!A3570))</f>
        <v/>
      </c>
      <c r="B3570" t="str">
        <f t="shared" si="56"/>
        <v/>
      </c>
      <c r="C3570" t="str">
        <f>IF(ESITI_QUESTIONARI!C3570="","",TRIM(ESITI_QUESTIONARI!C3570))</f>
        <v/>
      </c>
      <c r="D3570" t="str">
        <f>IFERROR(UPPER(TRIM(ESITI_QUESTIONARI!U3570)),"")</f>
        <v/>
      </c>
      <c r="E3570" t="str">
        <f>IFERROR(UPPER(TRIM(ESITI_QUESTIONARI!Y3570)),"")</f>
        <v/>
      </c>
      <c r="F3570" t="str">
        <f>IFERROR(UPPER(TRIM(ESITI_QUESTIONARI!AE3570)),"")</f>
        <v/>
      </c>
      <c r="G3570" t="str">
        <f>IFERROR(UPPER(TRIM(ESITI_QUESTIONARI!AI3570)),"")</f>
        <v/>
      </c>
      <c r="H3570" s="8" t="str">
        <f>IF(C3570="","",IF(ISERROR(AVERAGE(ESITI_QUESTIONARI!N3570:T3570,ESITI_QUESTIONARI!V3570:X3570,ESITI_QUESTIONARI!Z3570:AD3570,ESITI_QUESTIONARI!AF3570:AH3570,ESITI_QUESTIONARI!AJ3570:AL3570,ESITI_QUESTIONARI!AN3570,ESITI_QUESTIONARI!AQ3570)),"NON RISPONDE",AVERAGE(ESITI_QUESTIONARI!N3570:T3570,ESITI_QUESTIONARI!V3570:X3570,ESITI_QUESTIONARI!Z3570:AD3570,ESITI_QUESTIONARI!AF3570:AH3570,ESITI_QUESTIONARI!AJ3570:AL3570,ESITI_QUESTIONARI!AN3570,ESITI_QUESTIONARI!AQ3570)))</f>
        <v/>
      </c>
    </row>
    <row r="3571" spans="1:8">
      <c r="A3571" t="str">
        <f>IF(ESITI_QUESTIONARI!A3571="","",TRIM(ESITI_QUESTIONARI!A3571))</f>
        <v/>
      </c>
      <c r="B3571" t="str">
        <f t="shared" si="56"/>
        <v/>
      </c>
      <c r="C3571" t="str">
        <f>IF(ESITI_QUESTIONARI!C3571="","",TRIM(ESITI_QUESTIONARI!C3571))</f>
        <v/>
      </c>
      <c r="D3571" t="str">
        <f>IFERROR(UPPER(TRIM(ESITI_QUESTIONARI!U3571)),"")</f>
        <v/>
      </c>
      <c r="E3571" t="str">
        <f>IFERROR(UPPER(TRIM(ESITI_QUESTIONARI!Y3571)),"")</f>
        <v/>
      </c>
      <c r="F3571" t="str">
        <f>IFERROR(UPPER(TRIM(ESITI_QUESTIONARI!AE3571)),"")</f>
        <v/>
      </c>
      <c r="G3571" t="str">
        <f>IFERROR(UPPER(TRIM(ESITI_QUESTIONARI!AI3571)),"")</f>
        <v/>
      </c>
      <c r="H3571" s="8" t="str">
        <f>IF(C3571="","",IF(ISERROR(AVERAGE(ESITI_QUESTIONARI!N3571:T3571,ESITI_QUESTIONARI!V3571:X3571,ESITI_QUESTIONARI!Z3571:AD3571,ESITI_QUESTIONARI!AF3571:AH3571,ESITI_QUESTIONARI!AJ3571:AL3571,ESITI_QUESTIONARI!AN3571,ESITI_QUESTIONARI!AQ3571)),"NON RISPONDE",AVERAGE(ESITI_QUESTIONARI!N3571:T3571,ESITI_QUESTIONARI!V3571:X3571,ESITI_QUESTIONARI!Z3571:AD3571,ESITI_QUESTIONARI!AF3571:AH3571,ESITI_QUESTIONARI!AJ3571:AL3571,ESITI_QUESTIONARI!AN3571,ESITI_QUESTIONARI!AQ3571)))</f>
        <v/>
      </c>
    </row>
    <row r="3572" spans="1:8">
      <c r="A3572" t="str">
        <f>IF(ESITI_QUESTIONARI!A3572="","",TRIM(ESITI_QUESTIONARI!A3572))</f>
        <v/>
      </c>
      <c r="B3572" t="str">
        <f t="shared" si="56"/>
        <v/>
      </c>
      <c r="C3572" t="str">
        <f>IF(ESITI_QUESTIONARI!C3572="","",TRIM(ESITI_QUESTIONARI!C3572))</f>
        <v/>
      </c>
      <c r="D3572" t="str">
        <f>IFERROR(UPPER(TRIM(ESITI_QUESTIONARI!U3572)),"")</f>
        <v/>
      </c>
      <c r="E3572" t="str">
        <f>IFERROR(UPPER(TRIM(ESITI_QUESTIONARI!Y3572)),"")</f>
        <v/>
      </c>
      <c r="F3572" t="str">
        <f>IFERROR(UPPER(TRIM(ESITI_QUESTIONARI!AE3572)),"")</f>
        <v/>
      </c>
      <c r="G3572" t="str">
        <f>IFERROR(UPPER(TRIM(ESITI_QUESTIONARI!AI3572)),"")</f>
        <v/>
      </c>
      <c r="H3572" s="8" t="str">
        <f>IF(C3572="","",IF(ISERROR(AVERAGE(ESITI_QUESTIONARI!N3572:T3572,ESITI_QUESTIONARI!V3572:X3572,ESITI_QUESTIONARI!Z3572:AD3572,ESITI_QUESTIONARI!AF3572:AH3572,ESITI_QUESTIONARI!AJ3572:AL3572,ESITI_QUESTIONARI!AN3572,ESITI_QUESTIONARI!AQ3572)),"NON RISPONDE",AVERAGE(ESITI_QUESTIONARI!N3572:T3572,ESITI_QUESTIONARI!V3572:X3572,ESITI_QUESTIONARI!Z3572:AD3572,ESITI_QUESTIONARI!AF3572:AH3572,ESITI_QUESTIONARI!AJ3572:AL3572,ESITI_QUESTIONARI!AN3572,ESITI_QUESTIONARI!AQ3572)))</f>
        <v/>
      </c>
    </row>
    <row r="3573" spans="1:8">
      <c r="A3573" t="str">
        <f>IF(ESITI_QUESTIONARI!A3573="","",TRIM(ESITI_QUESTIONARI!A3573))</f>
        <v/>
      </c>
      <c r="B3573" t="str">
        <f t="shared" si="56"/>
        <v/>
      </c>
      <c r="C3573" t="str">
        <f>IF(ESITI_QUESTIONARI!C3573="","",TRIM(ESITI_QUESTIONARI!C3573))</f>
        <v/>
      </c>
      <c r="D3573" t="str">
        <f>IFERROR(UPPER(TRIM(ESITI_QUESTIONARI!U3573)),"")</f>
        <v/>
      </c>
      <c r="E3573" t="str">
        <f>IFERROR(UPPER(TRIM(ESITI_QUESTIONARI!Y3573)),"")</f>
        <v/>
      </c>
      <c r="F3573" t="str">
        <f>IFERROR(UPPER(TRIM(ESITI_QUESTIONARI!AE3573)),"")</f>
        <v/>
      </c>
      <c r="G3573" t="str">
        <f>IFERROR(UPPER(TRIM(ESITI_QUESTIONARI!AI3573)),"")</f>
        <v/>
      </c>
      <c r="H3573" s="8" t="str">
        <f>IF(C3573="","",IF(ISERROR(AVERAGE(ESITI_QUESTIONARI!N3573:T3573,ESITI_QUESTIONARI!V3573:X3573,ESITI_QUESTIONARI!Z3573:AD3573,ESITI_QUESTIONARI!AF3573:AH3573,ESITI_QUESTIONARI!AJ3573:AL3573,ESITI_QUESTIONARI!AN3573,ESITI_QUESTIONARI!AQ3573)),"NON RISPONDE",AVERAGE(ESITI_QUESTIONARI!N3573:T3573,ESITI_QUESTIONARI!V3573:X3573,ESITI_QUESTIONARI!Z3573:AD3573,ESITI_QUESTIONARI!AF3573:AH3573,ESITI_QUESTIONARI!AJ3573:AL3573,ESITI_QUESTIONARI!AN3573,ESITI_QUESTIONARI!AQ3573)))</f>
        <v/>
      </c>
    </row>
    <row r="3574" spans="1:8">
      <c r="A3574" t="str">
        <f>IF(ESITI_QUESTIONARI!A3574="","",TRIM(ESITI_QUESTIONARI!A3574))</f>
        <v/>
      </c>
      <c r="B3574" t="str">
        <f t="shared" si="56"/>
        <v/>
      </c>
      <c r="C3574" t="str">
        <f>IF(ESITI_QUESTIONARI!C3574="","",TRIM(ESITI_QUESTIONARI!C3574))</f>
        <v/>
      </c>
      <c r="D3574" t="str">
        <f>IFERROR(UPPER(TRIM(ESITI_QUESTIONARI!U3574)),"")</f>
        <v/>
      </c>
      <c r="E3574" t="str">
        <f>IFERROR(UPPER(TRIM(ESITI_QUESTIONARI!Y3574)),"")</f>
        <v/>
      </c>
      <c r="F3574" t="str">
        <f>IFERROR(UPPER(TRIM(ESITI_QUESTIONARI!AE3574)),"")</f>
        <v/>
      </c>
      <c r="G3574" t="str">
        <f>IFERROR(UPPER(TRIM(ESITI_QUESTIONARI!AI3574)),"")</f>
        <v/>
      </c>
      <c r="H3574" s="8" t="str">
        <f>IF(C3574="","",IF(ISERROR(AVERAGE(ESITI_QUESTIONARI!N3574:T3574,ESITI_QUESTIONARI!V3574:X3574,ESITI_QUESTIONARI!Z3574:AD3574,ESITI_QUESTIONARI!AF3574:AH3574,ESITI_QUESTIONARI!AJ3574:AL3574,ESITI_QUESTIONARI!AN3574,ESITI_QUESTIONARI!AQ3574)),"NON RISPONDE",AVERAGE(ESITI_QUESTIONARI!N3574:T3574,ESITI_QUESTIONARI!V3574:X3574,ESITI_QUESTIONARI!Z3574:AD3574,ESITI_QUESTIONARI!AF3574:AH3574,ESITI_QUESTIONARI!AJ3574:AL3574,ESITI_QUESTIONARI!AN3574,ESITI_QUESTIONARI!AQ3574)))</f>
        <v/>
      </c>
    </row>
    <row r="3575" spans="1:8">
      <c r="A3575" t="str">
        <f>IF(ESITI_QUESTIONARI!A3575="","",TRIM(ESITI_QUESTIONARI!A3575))</f>
        <v/>
      </c>
      <c r="B3575" t="str">
        <f t="shared" si="56"/>
        <v/>
      </c>
      <c r="C3575" t="str">
        <f>IF(ESITI_QUESTIONARI!C3575="","",TRIM(ESITI_QUESTIONARI!C3575))</f>
        <v/>
      </c>
      <c r="D3575" t="str">
        <f>IFERROR(UPPER(TRIM(ESITI_QUESTIONARI!U3575)),"")</f>
        <v/>
      </c>
      <c r="E3575" t="str">
        <f>IFERROR(UPPER(TRIM(ESITI_QUESTIONARI!Y3575)),"")</f>
        <v/>
      </c>
      <c r="F3575" t="str">
        <f>IFERROR(UPPER(TRIM(ESITI_QUESTIONARI!AE3575)),"")</f>
        <v/>
      </c>
      <c r="G3575" t="str">
        <f>IFERROR(UPPER(TRIM(ESITI_QUESTIONARI!AI3575)),"")</f>
        <v/>
      </c>
      <c r="H3575" s="8" t="str">
        <f>IF(C3575="","",IF(ISERROR(AVERAGE(ESITI_QUESTIONARI!N3575:T3575,ESITI_QUESTIONARI!V3575:X3575,ESITI_QUESTIONARI!Z3575:AD3575,ESITI_QUESTIONARI!AF3575:AH3575,ESITI_QUESTIONARI!AJ3575:AL3575,ESITI_QUESTIONARI!AN3575,ESITI_QUESTIONARI!AQ3575)),"NON RISPONDE",AVERAGE(ESITI_QUESTIONARI!N3575:T3575,ESITI_QUESTIONARI!V3575:X3575,ESITI_QUESTIONARI!Z3575:AD3575,ESITI_QUESTIONARI!AF3575:AH3575,ESITI_QUESTIONARI!AJ3575:AL3575,ESITI_QUESTIONARI!AN3575,ESITI_QUESTIONARI!AQ3575)))</f>
        <v/>
      </c>
    </row>
    <row r="3576" spans="1:8">
      <c r="A3576" t="str">
        <f>IF(ESITI_QUESTIONARI!A3576="","",TRIM(ESITI_QUESTIONARI!A3576))</f>
        <v/>
      </c>
      <c r="B3576" t="str">
        <f t="shared" si="56"/>
        <v/>
      </c>
      <c r="C3576" t="str">
        <f>IF(ESITI_QUESTIONARI!C3576="","",TRIM(ESITI_QUESTIONARI!C3576))</f>
        <v/>
      </c>
      <c r="D3576" t="str">
        <f>IFERROR(UPPER(TRIM(ESITI_QUESTIONARI!U3576)),"")</f>
        <v/>
      </c>
      <c r="E3576" t="str">
        <f>IFERROR(UPPER(TRIM(ESITI_QUESTIONARI!Y3576)),"")</f>
        <v/>
      </c>
      <c r="F3576" t="str">
        <f>IFERROR(UPPER(TRIM(ESITI_QUESTIONARI!AE3576)),"")</f>
        <v/>
      </c>
      <c r="G3576" t="str">
        <f>IFERROR(UPPER(TRIM(ESITI_QUESTIONARI!AI3576)),"")</f>
        <v/>
      </c>
      <c r="H3576" s="8" t="str">
        <f>IF(C3576="","",IF(ISERROR(AVERAGE(ESITI_QUESTIONARI!N3576:T3576,ESITI_QUESTIONARI!V3576:X3576,ESITI_QUESTIONARI!Z3576:AD3576,ESITI_QUESTIONARI!AF3576:AH3576,ESITI_QUESTIONARI!AJ3576:AL3576,ESITI_QUESTIONARI!AN3576,ESITI_QUESTIONARI!AQ3576)),"NON RISPONDE",AVERAGE(ESITI_QUESTIONARI!N3576:T3576,ESITI_QUESTIONARI!V3576:X3576,ESITI_QUESTIONARI!Z3576:AD3576,ESITI_QUESTIONARI!AF3576:AH3576,ESITI_QUESTIONARI!AJ3576:AL3576,ESITI_QUESTIONARI!AN3576,ESITI_QUESTIONARI!AQ3576)))</f>
        <v/>
      </c>
    </row>
    <row r="3577" spans="1:8">
      <c r="A3577" t="str">
        <f>IF(ESITI_QUESTIONARI!A3577="","",TRIM(ESITI_QUESTIONARI!A3577))</f>
        <v/>
      </c>
      <c r="B3577" t="str">
        <f t="shared" si="56"/>
        <v/>
      </c>
      <c r="C3577" t="str">
        <f>IF(ESITI_QUESTIONARI!C3577="","",TRIM(ESITI_QUESTIONARI!C3577))</f>
        <v/>
      </c>
      <c r="D3577" t="str">
        <f>IFERROR(UPPER(TRIM(ESITI_QUESTIONARI!U3577)),"")</f>
        <v/>
      </c>
      <c r="E3577" t="str">
        <f>IFERROR(UPPER(TRIM(ESITI_QUESTIONARI!Y3577)),"")</f>
        <v/>
      </c>
      <c r="F3577" t="str">
        <f>IFERROR(UPPER(TRIM(ESITI_QUESTIONARI!AE3577)),"")</f>
        <v/>
      </c>
      <c r="G3577" t="str">
        <f>IFERROR(UPPER(TRIM(ESITI_QUESTIONARI!AI3577)),"")</f>
        <v/>
      </c>
      <c r="H3577" s="8" t="str">
        <f>IF(C3577="","",IF(ISERROR(AVERAGE(ESITI_QUESTIONARI!N3577:T3577,ESITI_QUESTIONARI!V3577:X3577,ESITI_QUESTIONARI!Z3577:AD3577,ESITI_QUESTIONARI!AF3577:AH3577,ESITI_QUESTIONARI!AJ3577:AL3577,ESITI_QUESTIONARI!AN3577,ESITI_QUESTIONARI!AQ3577)),"NON RISPONDE",AVERAGE(ESITI_QUESTIONARI!N3577:T3577,ESITI_QUESTIONARI!V3577:X3577,ESITI_QUESTIONARI!Z3577:AD3577,ESITI_QUESTIONARI!AF3577:AH3577,ESITI_QUESTIONARI!AJ3577:AL3577,ESITI_QUESTIONARI!AN3577,ESITI_QUESTIONARI!AQ3577)))</f>
        <v/>
      </c>
    </row>
    <row r="3578" spans="1:8">
      <c r="A3578" t="str">
        <f>IF(ESITI_QUESTIONARI!A3578="","",TRIM(ESITI_QUESTIONARI!A3578))</f>
        <v/>
      </c>
      <c r="B3578" t="str">
        <f t="shared" si="56"/>
        <v/>
      </c>
      <c r="C3578" t="str">
        <f>IF(ESITI_QUESTIONARI!C3578="","",TRIM(ESITI_QUESTIONARI!C3578))</f>
        <v/>
      </c>
      <c r="D3578" t="str">
        <f>IFERROR(UPPER(TRIM(ESITI_QUESTIONARI!U3578)),"")</f>
        <v/>
      </c>
      <c r="E3578" t="str">
        <f>IFERROR(UPPER(TRIM(ESITI_QUESTIONARI!Y3578)),"")</f>
        <v/>
      </c>
      <c r="F3578" t="str">
        <f>IFERROR(UPPER(TRIM(ESITI_QUESTIONARI!AE3578)),"")</f>
        <v/>
      </c>
      <c r="G3578" t="str">
        <f>IFERROR(UPPER(TRIM(ESITI_QUESTIONARI!AI3578)),"")</f>
        <v/>
      </c>
      <c r="H3578" s="8" t="str">
        <f>IF(C3578="","",IF(ISERROR(AVERAGE(ESITI_QUESTIONARI!N3578:T3578,ESITI_QUESTIONARI!V3578:X3578,ESITI_QUESTIONARI!Z3578:AD3578,ESITI_QUESTIONARI!AF3578:AH3578,ESITI_QUESTIONARI!AJ3578:AL3578,ESITI_QUESTIONARI!AN3578,ESITI_QUESTIONARI!AQ3578)),"NON RISPONDE",AVERAGE(ESITI_QUESTIONARI!N3578:T3578,ESITI_QUESTIONARI!V3578:X3578,ESITI_QUESTIONARI!Z3578:AD3578,ESITI_QUESTIONARI!AF3578:AH3578,ESITI_QUESTIONARI!AJ3578:AL3578,ESITI_QUESTIONARI!AN3578,ESITI_QUESTIONARI!AQ3578)))</f>
        <v/>
      </c>
    </row>
    <row r="3579" spans="1:8">
      <c r="A3579" t="str">
        <f>IF(ESITI_QUESTIONARI!A3579="","",TRIM(ESITI_QUESTIONARI!A3579))</f>
        <v/>
      </c>
      <c r="B3579" t="str">
        <f t="shared" si="56"/>
        <v/>
      </c>
      <c r="C3579" t="str">
        <f>IF(ESITI_QUESTIONARI!C3579="","",TRIM(ESITI_QUESTIONARI!C3579))</f>
        <v/>
      </c>
      <c r="D3579" t="str">
        <f>IFERROR(UPPER(TRIM(ESITI_QUESTIONARI!U3579)),"")</f>
        <v/>
      </c>
      <c r="E3579" t="str">
        <f>IFERROR(UPPER(TRIM(ESITI_QUESTIONARI!Y3579)),"")</f>
        <v/>
      </c>
      <c r="F3579" t="str">
        <f>IFERROR(UPPER(TRIM(ESITI_QUESTIONARI!AE3579)),"")</f>
        <v/>
      </c>
      <c r="G3579" t="str">
        <f>IFERROR(UPPER(TRIM(ESITI_QUESTIONARI!AI3579)),"")</f>
        <v/>
      </c>
      <c r="H3579" s="8" t="str">
        <f>IF(C3579="","",IF(ISERROR(AVERAGE(ESITI_QUESTIONARI!N3579:T3579,ESITI_QUESTIONARI!V3579:X3579,ESITI_QUESTIONARI!Z3579:AD3579,ESITI_QUESTIONARI!AF3579:AH3579,ESITI_QUESTIONARI!AJ3579:AL3579,ESITI_QUESTIONARI!AN3579,ESITI_QUESTIONARI!AQ3579)),"NON RISPONDE",AVERAGE(ESITI_QUESTIONARI!N3579:T3579,ESITI_QUESTIONARI!V3579:X3579,ESITI_QUESTIONARI!Z3579:AD3579,ESITI_QUESTIONARI!AF3579:AH3579,ESITI_QUESTIONARI!AJ3579:AL3579,ESITI_QUESTIONARI!AN3579,ESITI_QUESTIONARI!AQ3579)))</f>
        <v/>
      </c>
    </row>
    <row r="3580" spans="1:8">
      <c r="A3580" t="str">
        <f>IF(ESITI_QUESTIONARI!A3580="","",TRIM(ESITI_QUESTIONARI!A3580))</f>
        <v/>
      </c>
      <c r="B3580" t="str">
        <f t="shared" si="56"/>
        <v/>
      </c>
      <c r="C3580" t="str">
        <f>IF(ESITI_QUESTIONARI!C3580="","",TRIM(ESITI_QUESTIONARI!C3580))</f>
        <v/>
      </c>
      <c r="D3580" t="str">
        <f>IFERROR(UPPER(TRIM(ESITI_QUESTIONARI!U3580)),"")</f>
        <v/>
      </c>
      <c r="E3580" t="str">
        <f>IFERROR(UPPER(TRIM(ESITI_QUESTIONARI!Y3580)),"")</f>
        <v/>
      </c>
      <c r="F3580" t="str">
        <f>IFERROR(UPPER(TRIM(ESITI_QUESTIONARI!AE3580)),"")</f>
        <v/>
      </c>
      <c r="G3580" t="str">
        <f>IFERROR(UPPER(TRIM(ESITI_QUESTIONARI!AI3580)),"")</f>
        <v/>
      </c>
      <c r="H3580" s="8" t="str">
        <f>IF(C3580="","",IF(ISERROR(AVERAGE(ESITI_QUESTIONARI!N3580:T3580,ESITI_QUESTIONARI!V3580:X3580,ESITI_QUESTIONARI!Z3580:AD3580,ESITI_QUESTIONARI!AF3580:AH3580,ESITI_QUESTIONARI!AJ3580:AL3580,ESITI_QUESTIONARI!AN3580,ESITI_QUESTIONARI!AQ3580)),"NON RISPONDE",AVERAGE(ESITI_QUESTIONARI!N3580:T3580,ESITI_QUESTIONARI!V3580:X3580,ESITI_QUESTIONARI!Z3580:AD3580,ESITI_QUESTIONARI!AF3580:AH3580,ESITI_QUESTIONARI!AJ3580:AL3580,ESITI_QUESTIONARI!AN3580,ESITI_QUESTIONARI!AQ3580)))</f>
        <v/>
      </c>
    </row>
    <row r="3581" spans="1:8">
      <c r="A3581" t="str">
        <f>IF(ESITI_QUESTIONARI!A3581="","",TRIM(ESITI_QUESTIONARI!A3581))</f>
        <v/>
      </c>
      <c r="B3581" t="str">
        <f t="shared" si="56"/>
        <v/>
      </c>
      <c r="C3581" t="str">
        <f>IF(ESITI_QUESTIONARI!C3581="","",TRIM(ESITI_QUESTIONARI!C3581))</f>
        <v/>
      </c>
      <c r="D3581" t="str">
        <f>IFERROR(UPPER(TRIM(ESITI_QUESTIONARI!U3581)),"")</f>
        <v/>
      </c>
      <c r="E3581" t="str">
        <f>IFERROR(UPPER(TRIM(ESITI_QUESTIONARI!Y3581)),"")</f>
        <v/>
      </c>
      <c r="F3581" t="str">
        <f>IFERROR(UPPER(TRIM(ESITI_QUESTIONARI!AE3581)),"")</f>
        <v/>
      </c>
      <c r="G3581" t="str">
        <f>IFERROR(UPPER(TRIM(ESITI_QUESTIONARI!AI3581)),"")</f>
        <v/>
      </c>
      <c r="H3581" s="8" t="str">
        <f>IF(C3581="","",IF(ISERROR(AVERAGE(ESITI_QUESTIONARI!N3581:T3581,ESITI_QUESTIONARI!V3581:X3581,ESITI_QUESTIONARI!Z3581:AD3581,ESITI_QUESTIONARI!AF3581:AH3581,ESITI_QUESTIONARI!AJ3581:AL3581,ESITI_QUESTIONARI!AN3581,ESITI_QUESTIONARI!AQ3581)),"NON RISPONDE",AVERAGE(ESITI_QUESTIONARI!N3581:T3581,ESITI_QUESTIONARI!V3581:X3581,ESITI_QUESTIONARI!Z3581:AD3581,ESITI_QUESTIONARI!AF3581:AH3581,ESITI_QUESTIONARI!AJ3581:AL3581,ESITI_QUESTIONARI!AN3581,ESITI_QUESTIONARI!AQ3581)))</f>
        <v/>
      </c>
    </row>
    <row r="3582" spans="1:8">
      <c r="A3582" t="str">
        <f>IF(ESITI_QUESTIONARI!A3582="","",TRIM(ESITI_QUESTIONARI!A3582))</f>
        <v/>
      </c>
      <c r="B3582" t="str">
        <f t="shared" si="56"/>
        <v/>
      </c>
      <c r="C3582" t="str">
        <f>IF(ESITI_QUESTIONARI!C3582="","",TRIM(ESITI_QUESTIONARI!C3582))</f>
        <v/>
      </c>
      <c r="D3582" t="str">
        <f>IFERROR(UPPER(TRIM(ESITI_QUESTIONARI!U3582)),"")</f>
        <v/>
      </c>
      <c r="E3582" t="str">
        <f>IFERROR(UPPER(TRIM(ESITI_QUESTIONARI!Y3582)),"")</f>
        <v/>
      </c>
      <c r="F3582" t="str">
        <f>IFERROR(UPPER(TRIM(ESITI_QUESTIONARI!AE3582)),"")</f>
        <v/>
      </c>
      <c r="G3582" t="str">
        <f>IFERROR(UPPER(TRIM(ESITI_QUESTIONARI!AI3582)),"")</f>
        <v/>
      </c>
      <c r="H3582" s="8" t="str">
        <f>IF(C3582="","",IF(ISERROR(AVERAGE(ESITI_QUESTIONARI!N3582:T3582,ESITI_QUESTIONARI!V3582:X3582,ESITI_QUESTIONARI!Z3582:AD3582,ESITI_QUESTIONARI!AF3582:AH3582,ESITI_QUESTIONARI!AJ3582:AL3582,ESITI_QUESTIONARI!AN3582,ESITI_QUESTIONARI!AQ3582)),"NON RISPONDE",AVERAGE(ESITI_QUESTIONARI!N3582:T3582,ESITI_QUESTIONARI!V3582:X3582,ESITI_QUESTIONARI!Z3582:AD3582,ESITI_QUESTIONARI!AF3582:AH3582,ESITI_QUESTIONARI!AJ3582:AL3582,ESITI_QUESTIONARI!AN3582,ESITI_QUESTIONARI!AQ3582)))</f>
        <v/>
      </c>
    </row>
    <row r="3583" spans="1:8">
      <c r="A3583" t="str">
        <f>IF(ESITI_QUESTIONARI!A3583="","",TRIM(ESITI_QUESTIONARI!A3583))</f>
        <v/>
      </c>
      <c r="B3583" t="str">
        <f t="shared" si="56"/>
        <v/>
      </c>
      <c r="C3583" t="str">
        <f>IF(ESITI_QUESTIONARI!C3583="","",TRIM(ESITI_QUESTIONARI!C3583))</f>
        <v/>
      </c>
      <c r="D3583" t="str">
        <f>IFERROR(UPPER(TRIM(ESITI_QUESTIONARI!U3583)),"")</f>
        <v/>
      </c>
      <c r="E3583" t="str">
        <f>IFERROR(UPPER(TRIM(ESITI_QUESTIONARI!Y3583)),"")</f>
        <v/>
      </c>
      <c r="F3583" t="str">
        <f>IFERROR(UPPER(TRIM(ESITI_QUESTIONARI!AE3583)),"")</f>
        <v/>
      </c>
      <c r="G3583" t="str">
        <f>IFERROR(UPPER(TRIM(ESITI_QUESTIONARI!AI3583)),"")</f>
        <v/>
      </c>
      <c r="H3583" s="8" t="str">
        <f>IF(C3583="","",IF(ISERROR(AVERAGE(ESITI_QUESTIONARI!N3583:T3583,ESITI_QUESTIONARI!V3583:X3583,ESITI_QUESTIONARI!Z3583:AD3583,ESITI_QUESTIONARI!AF3583:AH3583,ESITI_QUESTIONARI!AJ3583:AL3583,ESITI_QUESTIONARI!AN3583,ESITI_QUESTIONARI!AQ3583)),"NON RISPONDE",AVERAGE(ESITI_QUESTIONARI!N3583:T3583,ESITI_QUESTIONARI!V3583:X3583,ESITI_QUESTIONARI!Z3583:AD3583,ESITI_QUESTIONARI!AF3583:AH3583,ESITI_QUESTIONARI!AJ3583:AL3583,ESITI_QUESTIONARI!AN3583,ESITI_QUESTIONARI!AQ3583)))</f>
        <v/>
      </c>
    </row>
    <row r="3584" spans="1:8">
      <c r="A3584" t="str">
        <f>IF(ESITI_QUESTIONARI!A3584="","",TRIM(ESITI_QUESTIONARI!A3584))</f>
        <v/>
      </c>
      <c r="B3584" t="str">
        <f t="shared" si="56"/>
        <v/>
      </c>
      <c r="C3584" t="str">
        <f>IF(ESITI_QUESTIONARI!C3584="","",TRIM(ESITI_QUESTIONARI!C3584))</f>
        <v/>
      </c>
      <c r="D3584" t="str">
        <f>IFERROR(UPPER(TRIM(ESITI_QUESTIONARI!U3584)),"")</f>
        <v/>
      </c>
      <c r="E3584" t="str">
        <f>IFERROR(UPPER(TRIM(ESITI_QUESTIONARI!Y3584)),"")</f>
        <v/>
      </c>
      <c r="F3584" t="str">
        <f>IFERROR(UPPER(TRIM(ESITI_QUESTIONARI!AE3584)),"")</f>
        <v/>
      </c>
      <c r="G3584" t="str">
        <f>IFERROR(UPPER(TRIM(ESITI_QUESTIONARI!AI3584)),"")</f>
        <v/>
      </c>
      <c r="H3584" s="8" t="str">
        <f>IF(C3584="","",IF(ISERROR(AVERAGE(ESITI_QUESTIONARI!N3584:T3584,ESITI_QUESTIONARI!V3584:X3584,ESITI_QUESTIONARI!Z3584:AD3584,ESITI_QUESTIONARI!AF3584:AH3584,ESITI_QUESTIONARI!AJ3584:AL3584,ESITI_QUESTIONARI!AN3584,ESITI_QUESTIONARI!AQ3584)),"NON RISPONDE",AVERAGE(ESITI_QUESTIONARI!N3584:T3584,ESITI_QUESTIONARI!V3584:X3584,ESITI_QUESTIONARI!Z3584:AD3584,ESITI_QUESTIONARI!AF3584:AH3584,ESITI_QUESTIONARI!AJ3584:AL3584,ESITI_QUESTIONARI!AN3584,ESITI_QUESTIONARI!AQ3584)))</f>
        <v/>
      </c>
    </row>
    <row r="3585" spans="1:8">
      <c r="A3585" t="str">
        <f>IF(ESITI_QUESTIONARI!A3585="","",TRIM(ESITI_QUESTIONARI!A3585))</f>
        <v/>
      </c>
      <c r="B3585" t="str">
        <f t="shared" si="56"/>
        <v/>
      </c>
      <c r="C3585" t="str">
        <f>IF(ESITI_QUESTIONARI!C3585="","",TRIM(ESITI_QUESTIONARI!C3585))</f>
        <v/>
      </c>
      <c r="D3585" t="str">
        <f>IFERROR(UPPER(TRIM(ESITI_QUESTIONARI!U3585)),"")</f>
        <v/>
      </c>
      <c r="E3585" t="str">
        <f>IFERROR(UPPER(TRIM(ESITI_QUESTIONARI!Y3585)),"")</f>
        <v/>
      </c>
      <c r="F3585" t="str">
        <f>IFERROR(UPPER(TRIM(ESITI_QUESTIONARI!AE3585)),"")</f>
        <v/>
      </c>
      <c r="G3585" t="str">
        <f>IFERROR(UPPER(TRIM(ESITI_QUESTIONARI!AI3585)),"")</f>
        <v/>
      </c>
      <c r="H3585" s="8" t="str">
        <f>IF(C3585="","",IF(ISERROR(AVERAGE(ESITI_QUESTIONARI!N3585:T3585,ESITI_QUESTIONARI!V3585:X3585,ESITI_QUESTIONARI!Z3585:AD3585,ESITI_QUESTIONARI!AF3585:AH3585,ESITI_QUESTIONARI!AJ3585:AL3585,ESITI_QUESTIONARI!AN3585,ESITI_QUESTIONARI!AQ3585)),"NON RISPONDE",AVERAGE(ESITI_QUESTIONARI!N3585:T3585,ESITI_QUESTIONARI!V3585:X3585,ESITI_QUESTIONARI!Z3585:AD3585,ESITI_QUESTIONARI!AF3585:AH3585,ESITI_QUESTIONARI!AJ3585:AL3585,ESITI_QUESTIONARI!AN3585,ESITI_QUESTIONARI!AQ3585)))</f>
        <v/>
      </c>
    </row>
    <row r="3586" spans="1:8">
      <c r="A3586" t="str">
        <f>IF(ESITI_QUESTIONARI!A3586="","",TRIM(ESITI_QUESTIONARI!A3586))</f>
        <v/>
      </c>
      <c r="B3586" t="str">
        <f t="shared" si="56"/>
        <v/>
      </c>
      <c r="C3586" t="str">
        <f>IF(ESITI_QUESTIONARI!C3586="","",TRIM(ESITI_QUESTIONARI!C3586))</f>
        <v/>
      </c>
      <c r="D3586" t="str">
        <f>IFERROR(UPPER(TRIM(ESITI_QUESTIONARI!U3586)),"")</f>
        <v/>
      </c>
      <c r="E3586" t="str">
        <f>IFERROR(UPPER(TRIM(ESITI_QUESTIONARI!Y3586)),"")</f>
        <v/>
      </c>
      <c r="F3586" t="str">
        <f>IFERROR(UPPER(TRIM(ESITI_QUESTIONARI!AE3586)),"")</f>
        <v/>
      </c>
      <c r="G3586" t="str">
        <f>IFERROR(UPPER(TRIM(ESITI_QUESTIONARI!AI3586)),"")</f>
        <v/>
      </c>
      <c r="H3586" s="8" t="str">
        <f>IF(C3586="","",IF(ISERROR(AVERAGE(ESITI_QUESTIONARI!N3586:T3586,ESITI_QUESTIONARI!V3586:X3586,ESITI_QUESTIONARI!Z3586:AD3586,ESITI_QUESTIONARI!AF3586:AH3586,ESITI_QUESTIONARI!AJ3586:AL3586,ESITI_QUESTIONARI!AN3586,ESITI_QUESTIONARI!AQ3586)),"NON RISPONDE",AVERAGE(ESITI_QUESTIONARI!N3586:T3586,ESITI_QUESTIONARI!V3586:X3586,ESITI_QUESTIONARI!Z3586:AD3586,ESITI_QUESTIONARI!AF3586:AH3586,ESITI_QUESTIONARI!AJ3586:AL3586,ESITI_QUESTIONARI!AN3586,ESITI_QUESTIONARI!AQ3586)))</f>
        <v/>
      </c>
    </row>
    <row r="3587" spans="1:8">
      <c r="A3587" t="str">
        <f>IF(ESITI_QUESTIONARI!A3587="","",TRIM(ESITI_QUESTIONARI!A3587))</f>
        <v/>
      </c>
      <c r="B3587" t="str">
        <f t="shared" ref="B3587:B3650" si="57">IF(C3587="","",C3587)</f>
        <v/>
      </c>
      <c r="C3587" t="str">
        <f>IF(ESITI_QUESTIONARI!C3587="","",TRIM(ESITI_QUESTIONARI!C3587))</f>
        <v/>
      </c>
      <c r="D3587" t="str">
        <f>IFERROR(UPPER(TRIM(ESITI_QUESTIONARI!U3587)),"")</f>
        <v/>
      </c>
      <c r="E3587" t="str">
        <f>IFERROR(UPPER(TRIM(ESITI_QUESTIONARI!Y3587)),"")</f>
        <v/>
      </c>
      <c r="F3587" t="str">
        <f>IFERROR(UPPER(TRIM(ESITI_QUESTIONARI!AE3587)),"")</f>
        <v/>
      </c>
      <c r="G3587" t="str">
        <f>IFERROR(UPPER(TRIM(ESITI_QUESTIONARI!AI3587)),"")</f>
        <v/>
      </c>
      <c r="H3587" s="8" t="str">
        <f>IF(C3587="","",IF(ISERROR(AVERAGE(ESITI_QUESTIONARI!N3587:T3587,ESITI_QUESTIONARI!V3587:X3587,ESITI_QUESTIONARI!Z3587:AD3587,ESITI_QUESTIONARI!AF3587:AH3587,ESITI_QUESTIONARI!AJ3587:AL3587,ESITI_QUESTIONARI!AN3587,ESITI_QUESTIONARI!AQ3587)),"NON RISPONDE",AVERAGE(ESITI_QUESTIONARI!N3587:T3587,ESITI_QUESTIONARI!V3587:X3587,ESITI_QUESTIONARI!Z3587:AD3587,ESITI_QUESTIONARI!AF3587:AH3587,ESITI_QUESTIONARI!AJ3587:AL3587,ESITI_QUESTIONARI!AN3587,ESITI_QUESTIONARI!AQ3587)))</f>
        <v/>
      </c>
    </row>
    <row r="3588" spans="1:8">
      <c r="A3588" t="str">
        <f>IF(ESITI_QUESTIONARI!A3588="","",TRIM(ESITI_QUESTIONARI!A3588))</f>
        <v/>
      </c>
      <c r="B3588" t="str">
        <f t="shared" si="57"/>
        <v/>
      </c>
      <c r="C3588" t="str">
        <f>IF(ESITI_QUESTIONARI!C3588="","",TRIM(ESITI_QUESTIONARI!C3588))</f>
        <v/>
      </c>
      <c r="D3588" t="str">
        <f>IFERROR(UPPER(TRIM(ESITI_QUESTIONARI!U3588)),"")</f>
        <v/>
      </c>
      <c r="E3588" t="str">
        <f>IFERROR(UPPER(TRIM(ESITI_QUESTIONARI!Y3588)),"")</f>
        <v/>
      </c>
      <c r="F3588" t="str">
        <f>IFERROR(UPPER(TRIM(ESITI_QUESTIONARI!AE3588)),"")</f>
        <v/>
      </c>
      <c r="G3588" t="str">
        <f>IFERROR(UPPER(TRIM(ESITI_QUESTIONARI!AI3588)),"")</f>
        <v/>
      </c>
      <c r="H3588" s="8" t="str">
        <f>IF(C3588="","",IF(ISERROR(AVERAGE(ESITI_QUESTIONARI!N3588:T3588,ESITI_QUESTIONARI!V3588:X3588,ESITI_QUESTIONARI!Z3588:AD3588,ESITI_QUESTIONARI!AF3588:AH3588,ESITI_QUESTIONARI!AJ3588:AL3588,ESITI_QUESTIONARI!AN3588,ESITI_QUESTIONARI!AQ3588)),"NON RISPONDE",AVERAGE(ESITI_QUESTIONARI!N3588:T3588,ESITI_QUESTIONARI!V3588:X3588,ESITI_QUESTIONARI!Z3588:AD3588,ESITI_QUESTIONARI!AF3588:AH3588,ESITI_QUESTIONARI!AJ3588:AL3588,ESITI_QUESTIONARI!AN3588,ESITI_QUESTIONARI!AQ3588)))</f>
        <v/>
      </c>
    </row>
    <row r="3589" spans="1:8">
      <c r="A3589" t="str">
        <f>IF(ESITI_QUESTIONARI!A3589="","",TRIM(ESITI_QUESTIONARI!A3589))</f>
        <v/>
      </c>
      <c r="B3589" t="str">
        <f t="shared" si="57"/>
        <v/>
      </c>
      <c r="C3589" t="str">
        <f>IF(ESITI_QUESTIONARI!C3589="","",TRIM(ESITI_QUESTIONARI!C3589))</f>
        <v/>
      </c>
      <c r="D3589" t="str">
        <f>IFERROR(UPPER(TRIM(ESITI_QUESTIONARI!U3589)),"")</f>
        <v/>
      </c>
      <c r="E3589" t="str">
        <f>IFERROR(UPPER(TRIM(ESITI_QUESTIONARI!Y3589)),"")</f>
        <v/>
      </c>
      <c r="F3589" t="str">
        <f>IFERROR(UPPER(TRIM(ESITI_QUESTIONARI!AE3589)),"")</f>
        <v/>
      </c>
      <c r="G3589" t="str">
        <f>IFERROR(UPPER(TRIM(ESITI_QUESTIONARI!AI3589)),"")</f>
        <v/>
      </c>
      <c r="H3589" s="8" t="str">
        <f>IF(C3589="","",IF(ISERROR(AVERAGE(ESITI_QUESTIONARI!N3589:T3589,ESITI_QUESTIONARI!V3589:X3589,ESITI_QUESTIONARI!Z3589:AD3589,ESITI_QUESTIONARI!AF3589:AH3589,ESITI_QUESTIONARI!AJ3589:AL3589,ESITI_QUESTIONARI!AN3589,ESITI_QUESTIONARI!AQ3589)),"NON RISPONDE",AVERAGE(ESITI_QUESTIONARI!N3589:T3589,ESITI_QUESTIONARI!V3589:X3589,ESITI_QUESTIONARI!Z3589:AD3589,ESITI_QUESTIONARI!AF3589:AH3589,ESITI_QUESTIONARI!AJ3589:AL3589,ESITI_QUESTIONARI!AN3589,ESITI_QUESTIONARI!AQ3589)))</f>
        <v/>
      </c>
    </row>
    <row r="3590" spans="1:8">
      <c r="A3590" t="str">
        <f>IF(ESITI_QUESTIONARI!A3590="","",TRIM(ESITI_QUESTIONARI!A3590))</f>
        <v/>
      </c>
      <c r="B3590" t="str">
        <f t="shared" si="57"/>
        <v/>
      </c>
      <c r="C3590" t="str">
        <f>IF(ESITI_QUESTIONARI!C3590="","",TRIM(ESITI_QUESTIONARI!C3590))</f>
        <v/>
      </c>
      <c r="D3590" t="str">
        <f>IFERROR(UPPER(TRIM(ESITI_QUESTIONARI!U3590)),"")</f>
        <v/>
      </c>
      <c r="E3590" t="str">
        <f>IFERROR(UPPER(TRIM(ESITI_QUESTIONARI!Y3590)),"")</f>
        <v/>
      </c>
      <c r="F3590" t="str">
        <f>IFERROR(UPPER(TRIM(ESITI_QUESTIONARI!AE3590)),"")</f>
        <v/>
      </c>
      <c r="G3590" t="str">
        <f>IFERROR(UPPER(TRIM(ESITI_QUESTIONARI!AI3590)),"")</f>
        <v/>
      </c>
      <c r="H3590" s="8" t="str">
        <f>IF(C3590="","",IF(ISERROR(AVERAGE(ESITI_QUESTIONARI!N3590:T3590,ESITI_QUESTIONARI!V3590:X3590,ESITI_QUESTIONARI!Z3590:AD3590,ESITI_QUESTIONARI!AF3590:AH3590,ESITI_QUESTIONARI!AJ3590:AL3590,ESITI_QUESTIONARI!AN3590,ESITI_QUESTIONARI!AQ3590)),"NON RISPONDE",AVERAGE(ESITI_QUESTIONARI!N3590:T3590,ESITI_QUESTIONARI!V3590:X3590,ESITI_QUESTIONARI!Z3590:AD3590,ESITI_QUESTIONARI!AF3590:AH3590,ESITI_QUESTIONARI!AJ3590:AL3590,ESITI_QUESTIONARI!AN3590,ESITI_QUESTIONARI!AQ3590)))</f>
        <v/>
      </c>
    </row>
    <row r="3591" spans="1:8">
      <c r="A3591" t="str">
        <f>IF(ESITI_QUESTIONARI!A3591="","",TRIM(ESITI_QUESTIONARI!A3591))</f>
        <v/>
      </c>
      <c r="B3591" t="str">
        <f t="shared" si="57"/>
        <v/>
      </c>
      <c r="C3591" t="str">
        <f>IF(ESITI_QUESTIONARI!C3591="","",TRIM(ESITI_QUESTIONARI!C3591))</f>
        <v/>
      </c>
      <c r="D3591" t="str">
        <f>IFERROR(UPPER(TRIM(ESITI_QUESTIONARI!U3591)),"")</f>
        <v/>
      </c>
      <c r="E3591" t="str">
        <f>IFERROR(UPPER(TRIM(ESITI_QUESTIONARI!Y3591)),"")</f>
        <v/>
      </c>
      <c r="F3591" t="str">
        <f>IFERROR(UPPER(TRIM(ESITI_QUESTIONARI!AE3591)),"")</f>
        <v/>
      </c>
      <c r="G3591" t="str">
        <f>IFERROR(UPPER(TRIM(ESITI_QUESTIONARI!AI3591)),"")</f>
        <v/>
      </c>
      <c r="H3591" s="8" t="str">
        <f>IF(C3591="","",IF(ISERROR(AVERAGE(ESITI_QUESTIONARI!N3591:T3591,ESITI_QUESTIONARI!V3591:X3591,ESITI_QUESTIONARI!Z3591:AD3591,ESITI_QUESTIONARI!AF3591:AH3591,ESITI_QUESTIONARI!AJ3591:AL3591,ESITI_QUESTIONARI!AN3591,ESITI_QUESTIONARI!AQ3591)),"NON RISPONDE",AVERAGE(ESITI_QUESTIONARI!N3591:T3591,ESITI_QUESTIONARI!V3591:X3591,ESITI_QUESTIONARI!Z3591:AD3591,ESITI_QUESTIONARI!AF3591:AH3591,ESITI_QUESTIONARI!AJ3591:AL3591,ESITI_QUESTIONARI!AN3591,ESITI_QUESTIONARI!AQ3591)))</f>
        <v/>
      </c>
    </row>
    <row r="3592" spans="1:8">
      <c r="A3592" t="str">
        <f>IF(ESITI_QUESTIONARI!A3592="","",TRIM(ESITI_QUESTIONARI!A3592))</f>
        <v/>
      </c>
      <c r="B3592" t="str">
        <f t="shared" si="57"/>
        <v/>
      </c>
      <c r="C3592" t="str">
        <f>IF(ESITI_QUESTIONARI!C3592="","",TRIM(ESITI_QUESTIONARI!C3592))</f>
        <v/>
      </c>
      <c r="D3592" t="str">
        <f>IFERROR(UPPER(TRIM(ESITI_QUESTIONARI!U3592)),"")</f>
        <v/>
      </c>
      <c r="E3592" t="str">
        <f>IFERROR(UPPER(TRIM(ESITI_QUESTIONARI!Y3592)),"")</f>
        <v/>
      </c>
      <c r="F3592" t="str">
        <f>IFERROR(UPPER(TRIM(ESITI_QUESTIONARI!AE3592)),"")</f>
        <v/>
      </c>
      <c r="G3592" t="str">
        <f>IFERROR(UPPER(TRIM(ESITI_QUESTIONARI!AI3592)),"")</f>
        <v/>
      </c>
      <c r="H3592" s="8" t="str">
        <f>IF(C3592="","",IF(ISERROR(AVERAGE(ESITI_QUESTIONARI!N3592:T3592,ESITI_QUESTIONARI!V3592:X3592,ESITI_QUESTIONARI!Z3592:AD3592,ESITI_QUESTIONARI!AF3592:AH3592,ESITI_QUESTIONARI!AJ3592:AL3592,ESITI_QUESTIONARI!AN3592,ESITI_QUESTIONARI!AQ3592)),"NON RISPONDE",AVERAGE(ESITI_QUESTIONARI!N3592:T3592,ESITI_QUESTIONARI!V3592:X3592,ESITI_QUESTIONARI!Z3592:AD3592,ESITI_QUESTIONARI!AF3592:AH3592,ESITI_QUESTIONARI!AJ3592:AL3592,ESITI_QUESTIONARI!AN3592,ESITI_QUESTIONARI!AQ3592)))</f>
        <v/>
      </c>
    </row>
    <row r="3593" spans="1:8">
      <c r="A3593" t="str">
        <f>IF(ESITI_QUESTIONARI!A3593="","",TRIM(ESITI_QUESTIONARI!A3593))</f>
        <v/>
      </c>
      <c r="B3593" t="str">
        <f t="shared" si="57"/>
        <v/>
      </c>
      <c r="C3593" t="str">
        <f>IF(ESITI_QUESTIONARI!C3593="","",TRIM(ESITI_QUESTIONARI!C3593))</f>
        <v/>
      </c>
      <c r="D3593" t="str">
        <f>IFERROR(UPPER(TRIM(ESITI_QUESTIONARI!U3593)),"")</f>
        <v/>
      </c>
      <c r="E3593" t="str">
        <f>IFERROR(UPPER(TRIM(ESITI_QUESTIONARI!Y3593)),"")</f>
        <v/>
      </c>
      <c r="F3593" t="str">
        <f>IFERROR(UPPER(TRIM(ESITI_QUESTIONARI!AE3593)),"")</f>
        <v/>
      </c>
      <c r="G3593" t="str">
        <f>IFERROR(UPPER(TRIM(ESITI_QUESTIONARI!AI3593)),"")</f>
        <v/>
      </c>
      <c r="H3593" s="8" t="str">
        <f>IF(C3593="","",IF(ISERROR(AVERAGE(ESITI_QUESTIONARI!N3593:T3593,ESITI_QUESTIONARI!V3593:X3593,ESITI_QUESTIONARI!Z3593:AD3593,ESITI_QUESTIONARI!AF3593:AH3593,ESITI_QUESTIONARI!AJ3593:AL3593,ESITI_QUESTIONARI!AN3593,ESITI_QUESTIONARI!AQ3593)),"NON RISPONDE",AVERAGE(ESITI_QUESTIONARI!N3593:T3593,ESITI_QUESTIONARI!V3593:X3593,ESITI_QUESTIONARI!Z3593:AD3593,ESITI_QUESTIONARI!AF3593:AH3593,ESITI_QUESTIONARI!AJ3593:AL3593,ESITI_QUESTIONARI!AN3593,ESITI_QUESTIONARI!AQ3593)))</f>
        <v/>
      </c>
    </row>
    <row r="3594" spans="1:8">
      <c r="A3594" t="str">
        <f>IF(ESITI_QUESTIONARI!A3594="","",TRIM(ESITI_QUESTIONARI!A3594))</f>
        <v/>
      </c>
      <c r="B3594" t="str">
        <f t="shared" si="57"/>
        <v/>
      </c>
      <c r="C3594" t="str">
        <f>IF(ESITI_QUESTIONARI!C3594="","",TRIM(ESITI_QUESTIONARI!C3594))</f>
        <v/>
      </c>
      <c r="D3594" t="str">
        <f>IFERROR(UPPER(TRIM(ESITI_QUESTIONARI!U3594)),"")</f>
        <v/>
      </c>
      <c r="E3594" t="str">
        <f>IFERROR(UPPER(TRIM(ESITI_QUESTIONARI!Y3594)),"")</f>
        <v/>
      </c>
      <c r="F3594" t="str">
        <f>IFERROR(UPPER(TRIM(ESITI_QUESTIONARI!AE3594)),"")</f>
        <v/>
      </c>
      <c r="G3594" t="str">
        <f>IFERROR(UPPER(TRIM(ESITI_QUESTIONARI!AI3594)),"")</f>
        <v/>
      </c>
      <c r="H3594" s="8" t="str">
        <f>IF(C3594="","",IF(ISERROR(AVERAGE(ESITI_QUESTIONARI!N3594:T3594,ESITI_QUESTIONARI!V3594:X3594,ESITI_QUESTIONARI!Z3594:AD3594,ESITI_QUESTIONARI!AF3594:AH3594,ESITI_QUESTIONARI!AJ3594:AL3594,ESITI_QUESTIONARI!AN3594,ESITI_QUESTIONARI!AQ3594)),"NON RISPONDE",AVERAGE(ESITI_QUESTIONARI!N3594:T3594,ESITI_QUESTIONARI!V3594:X3594,ESITI_QUESTIONARI!Z3594:AD3594,ESITI_QUESTIONARI!AF3594:AH3594,ESITI_QUESTIONARI!AJ3594:AL3594,ESITI_QUESTIONARI!AN3594,ESITI_QUESTIONARI!AQ3594)))</f>
        <v/>
      </c>
    </row>
    <row r="3595" spans="1:8">
      <c r="A3595" t="str">
        <f>IF(ESITI_QUESTIONARI!A3595="","",TRIM(ESITI_QUESTIONARI!A3595))</f>
        <v/>
      </c>
      <c r="B3595" t="str">
        <f t="shared" si="57"/>
        <v/>
      </c>
      <c r="C3595" t="str">
        <f>IF(ESITI_QUESTIONARI!C3595="","",TRIM(ESITI_QUESTIONARI!C3595))</f>
        <v/>
      </c>
      <c r="D3595" t="str">
        <f>IFERROR(UPPER(TRIM(ESITI_QUESTIONARI!U3595)),"")</f>
        <v/>
      </c>
      <c r="E3595" t="str">
        <f>IFERROR(UPPER(TRIM(ESITI_QUESTIONARI!Y3595)),"")</f>
        <v/>
      </c>
      <c r="F3595" t="str">
        <f>IFERROR(UPPER(TRIM(ESITI_QUESTIONARI!AE3595)),"")</f>
        <v/>
      </c>
      <c r="G3595" t="str">
        <f>IFERROR(UPPER(TRIM(ESITI_QUESTIONARI!AI3595)),"")</f>
        <v/>
      </c>
      <c r="H3595" s="8" t="str">
        <f>IF(C3595="","",IF(ISERROR(AVERAGE(ESITI_QUESTIONARI!N3595:T3595,ESITI_QUESTIONARI!V3595:X3595,ESITI_QUESTIONARI!Z3595:AD3595,ESITI_QUESTIONARI!AF3595:AH3595,ESITI_QUESTIONARI!AJ3595:AL3595,ESITI_QUESTIONARI!AN3595,ESITI_QUESTIONARI!AQ3595)),"NON RISPONDE",AVERAGE(ESITI_QUESTIONARI!N3595:T3595,ESITI_QUESTIONARI!V3595:X3595,ESITI_QUESTIONARI!Z3595:AD3595,ESITI_QUESTIONARI!AF3595:AH3595,ESITI_QUESTIONARI!AJ3595:AL3595,ESITI_QUESTIONARI!AN3595,ESITI_QUESTIONARI!AQ3595)))</f>
        <v/>
      </c>
    </row>
    <row r="3596" spans="1:8">
      <c r="A3596" t="str">
        <f>IF(ESITI_QUESTIONARI!A3596="","",TRIM(ESITI_QUESTIONARI!A3596))</f>
        <v/>
      </c>
      <c r="B3596" t="str">
        <f t="shared" si="57"/>
        <v/>
      </c>
      <c r="C3596" t="str">
        <f>IF(ESITI_QUESTIONARI!C3596="","",TRIM(ESITI_QUESTIONARI!C3596))</f>
        <v/>
      </c>
      <c r="D3596" t="str">
        <f>IFERROR(UPPER(TRIM(ESITI_QUESTIONARI!U3596)),"")</f>
        <v/>
      </c>
      <c r="E3596" t="str">
        <f>IFERROR(UPPER(TRIM(ESITI_QUESTIONARI!Y3596)),"")</f>
        <v/>
      </c>
      <c r="F3596" t="str">
        <f>IFERROR(UPPER(TRIM(ESITI_QUESTIONARI!AE3596)),"")</f>
        <v/>
      </c>
      <c r="G3596" t="str">
        <f>IFERROR(UPPER(TRIM(ESITI_QUESTIONARI!AI3596)),"")</f>
        <v/>
      </c>
      <c r="H3596" s="8" t="str">
        <f>IF(C3596="","",IF(ISERROR(AVERAGE(ESITI_QUESTIONARI!N3596:T3596,ESITI_QUESTIONARI!V3596:X3596,ESITI_QUESTIONARI!Z3596:AD3596,ESITI_QUESTIONARI!AF3596:AH3596,ESITI_QUESTIONARI!AJ3596:AL3596,ESITI_QUESTIONARI!AN3596,ESITI_QUESTIONARI!AQ3596)),"NON RISPONDE",AVERAGE(ESITI_QUESTIONARI!N3596:T3596,ESITI_QUESTIONARI!V3596:X3596,ESITI_QUESTIONARI!Z3596:AD3596,ESITI_QUESTIONARI!AF3596:AH3596,ESITI_QUESTIONARI!AJ3596:AL3596,ESITI_QUESTIONARI!AN3596,ESITI_QUESTIONARI!AQ3596)))</f>
        <v/>
      </c>
    </row>
    <row r="3597" spans="1:8">
      <c r="A3597" t="str">
        <f>IF(ESITI_QUESTIONARI!A3597="","",TRIM(ESITI_QUESTIONARI!A3597))</f>
        <v/>
      </c>
      <c r="B3597" t="str">
        <f t="shared" si="57"/>
        <v/>
      </c>
      <c r="C3597" t="str">
        <f>IF(ESITI_QUESTIONARI!C3597="","",TRIM(ESITI_QUESTIONARI!C3597))</f>
        <v/>
      </c>
      <c r="D3597" t="str">
        <f>IFERROR(UPPER(TRIM(ESITI_QUESTIONARI!U3597)),"")</f>
        <v/>
      </c>
      <c r="E3597" t="str">
        <f>IFERROR(UPPER(TRIM(ESITI_QUESTIONARI!Y3597)),"")</f>
        <v/>
      </c>
      <c r="F3597" t="str">
        <f>IFERROR(UPPER(TRIM(ESITI_QUESTIONARI!AE3597)),"")</f>
        <v/>
      </c>
      <c r="G3597" t="str">
        <f>IFERROR(UPPER(TRIM(ESITI_QUESTIONARI!AI3597)),"")</f>
        <v/>
      </c>
      <c r="H3597" s="8" t="str">
        <f>IF(C3597="","",IF(ISERROR(AVERAGE(ESITI_QUESTIONARI!N3597:T3597,ESITI_QUESTIONARI!V3597:X3597,ESITI_QUESTIONARI!Z3597:AD3597,ESITI_QUESTIONARI!AF3597:AH3597,ESITI_QUESTIONARI!AJ3597:AL3597,ESITI_QUESTIONARI!AN3597,ESITI_QUESTIONARI!AQ3597)),"NON RISPONDE",AVERAGE(ESITI_QUESTIONARI!N3597:T3597,ESITI_QUESTIONARI!V3597:X3597,ESITI_QUESTIONARI!Z3597:AD3597,ESITI_QUESTIONARI!AF3597:AH3597,ESITI_QUESTIONARI!AJ3597:AL3597,ESITI_QUESTIONARI!AN3597,ESITI_QUESTIONARI!AQ3597)))</f>
        <v/>
      </c>
    </row>
    <row r="3598" spans="1:8">
      <c r="A3598" t="str">
        <f>IF(ESITI_QUESTIONARI!A3598="","",TRIM(ESITI_QUESTIONARI!A3598))</f>
        <v/>
      </c>
      <c r="B3598" t="str">
        <f t="shared" si="57"/>
        <v/>
      </c>
      <c r="C3598" t="str">
        <f>IF(ESITI_QUESTIONARI!C3598="","",TRIM(ESITI_QUESTIONARI!C3598))</f>
        <v/>
      </c>
      <c r="D3598" t="str">
        <f>IFERROR(UPPER(TRIM(ESITI_QUESTIONARI!U3598)),"")</f>
        <v/>
      </c>
      <c r="E3598" t="str">
        <f>IFERROR(UPPER(TRIM(ESITI_QUESTIONARI!Y3598)),"")</f>
        <v/>
      </c>
      <c r="F3598" t="str">
        <f>IFERROR(UPPER(TRIM(ESITI_QUESTIONARI!AE3598)),"")</f>
        <v/>
      </c>
      <c r="G3598" t="str">
        <f>IFERROR(UPPER(TRIM(ESITI_QUESTIONARI!AI3598)),"")</f>
        <v/>
      </c>
      <c r="H3598" s="8" t="str">
        <f>IF(C3598="","",IF(ISERROR(AVERAGE(ESITI_QUESTIONARI!N3598:T3598,ESITI_QUESTIONARI!V3598:X3598,ESITI_QUESTIONARI!Z3598:AD3598,ESITI_QUESTIONARI!AF3598:AH3598,ESITI_QUESTIONARI!AJ3598:AL3598,ESITI_QUESTIONARI!AN3598,ESITI_QUESTIONARI!AQ3598)),"NON RISPONDE",AVERAGE(ESITI_QUESTIONARI!N3598:T3598,ESITI_QUESTIONARI!V3598:X3598,ESITI_QUESTIONARI!Z3598:AD3598,ESITI_QUESTIONARI!AF3598:AH3598,ESITI_QUESTIONARI!AJ3598:AL3598,ESITI_QUESTIONARI!AN3598,ESITI_QUESTIONARI!AQ3598)))</f>
        <v/>
      </c>
    </row>
    <row r="3599" spans="1:8">
      <c r="A3599" t="str">
        <f>IF(ESITI_QUESTIONARI!A3599="","",TRIM(ESITI_QUESTIONARI!A3599))</f>
        <v/>
      </c>
      <c r="B3599" t="str">
        <f t="shared" si="57"/>
        <v/>
      </c>
      <c r="C3599" t="str">
        <f>IF(ESITI_QUESTIONARI!C3599="","",TRIM(ESITI_QUESTIONARI!C3599))</f>
        <v/>
      </c>
      <c r="D3599" t="str">
        <f>IFERROR(UPPER(TRIM(ESITI_QUESTIONARI!U3599)),"")</f>
        <v/>
      </c>
      <c r="E3599" t="str">
        <f>IFERROR(UPPER(TRIM(ESITI_QUESTIONARI!Y3599)),"")</f>
        <v/>
      </c>
      <c r="F3599" t="str">
        <f>IFERROR(UPPER(TRIM(ESITI_QUESTIONARI!AE3599)),"")</f>
        <v/>
      </c>
      <c r="G3599" t="str">
        <f>IFERROR(UPPER(TRIM(ESITI_QUESTIONARI!AI3599)),"")</f>
        <v/>
      </c>
      <c r="H3599" s="8" t="str">
        <f>IF(C3599="","",IF(ISERROR(AVERAGE(ESITI_QUESTIONARI!N3599:T3599,ESITI_QUESTIONARI!V3599:X3599,ESITI_QUESTIONARI!Z3599:AD3599,ESITI_QUESTIONARI!AF3599:AH3599,ESITI_QUESTIONARI!AJ3599:AL3599,ESITI_QUESTIONARI!AN3599,ESITI_QUESTIONARI!AQ3599)),"NON RISPONDE",AVERAGE(ESITI_QUESTIONARI!N3599:T3599,ESITI_QUESTIONARI!V3599:X3599,ESITI_QUESTIONARI!Z3599:AD3599,ESITI_QUESTIONARI!AF3599:AH3599,ESITI_QUESTIONARI!AJ3599:AL3599,ESITI_QUESTIONARI!AN3599,ESITI_QUESTIONARI!AQ3599)))</f>
        <v/>
      </c>
    </row>
    <row r="3600" spans="1:8">
      <c r="A3600" t="str">
        <f>IF(ESITI_QUESTIONARI!A3600="","",TRIM(ESITI_QUESTIONARI!A3600))</f>
        <v/>
      </c>
      <c r="B3600" t="str">
        <f t="shared" si="57"/>
        <v/>
      </c>
      <c r="C3600" t="str">
        <f>IF(ESITI_QUESTIONARI!C3600="","",TRIM(ESITI_QUESTIONARI!C3600))</f>
        <v/>
      </c>
      <c r="D3600" t="str">
        <f>IFERROR(UPPER(TRIM(ESITI_QUESTIONARI!U3600)),"")</f>
        <v/>
      </c>
      <c r="E3600" t="str">
        <f>IFERROR(UPPER(TRIM(ESITI_QUESTIONARI!Y3600)),"")</f>
        <v/>
      </c>
      <c r="F3600" t="str">
        <f>IFERROR(UPPER(TRIM(ESITI_QUESTIONARI!AE3600)),"")</f>
        <v/>
      </c>
      <c r="G3600" t="str">
        <f>IFERROR(UPPER(TRIM(ESITI_QUESTIONARI!AI3600)),"")</f>
        <v/>
      </c>
      <c r="H3600" s="8" t="str">
        <f>IF(C3600="","",IF(ISERROR(AVERAGE(ESITI_QUESTIONARI!N3600:T3600,ESITI_QUESTIONARI!V3600:X3600,ESITI_QUESTIONARI!Z3600:AD3600,ESITI_QUESTIONARI!AF3600:AH3600,ESITI_QUESTIONARI!AJ3600:AL3600,ESITI_QUESTIONARI!AN3600,ESITI_QUESTIONARI!AQ3600)),"NON RISPONDE",AVERAGE(ESITI_QUESTIONARI!N3600:T3600,ESITI_QUESTIONARI!V3600:X3600,ESITI_QUESTIONARI!Z3600:AD3600,ESITI_QUESTIONARI!AF3600:AH3600,ESITI_QUESTIONARI!AJ3600:AL3600,ESITI_QUESTIONARI!AN3600,ESITI_QUESTIONARI!AQ3600)))</f>
        <v/>
      </c>
    </row>
    <row r="3601" spans="1:8">
      <c r="A3601" t="str">
        <f>IF(ESITI_QUESTIONARI!A3601="","",TRIM(ESITI_QUESTIONARI!A3601))</f>
        <v/>
      </c>
      <c r="B3601" t="str">
        <f t="shared" si="57"/>
        <v/>
      </c>
      <c r="C3601" t="str">
        <f>IF(ESITI_QUESTIONARI!C3601="","",TRIM(ESITI_QUESTIONARI!C3601))</f>
        <v/>
      </c>
      <c r="D3601" t="str">
        <f>IFERROR(UPPER(TRIM(ESITI_QUESTIONARI!U3601)),"")</f>
        <v/>
      </c>
      <c r="E3601" t="str">
        <f>IFERROR(UPPER(TRIM(ESITI_QUESTIONARI!Y3601)),"")</f>
        <v/>
      </c>
      <c r="F3601" t="str">
        <f>IFERROR(UPPER(TRIM(ESITI_QUESTIONARI!AE3601)),"")</f>
        <v/>
      </c>
      <c r="G3601" t="str">
        <f>IFERROR(UPPER(TRIM(ESITI_QUESTIONARI!AI3601)),"")</f>
        <v/>
      </c>
      <c r="H3601" s="8" t="str">
        <f>IF(C3601="","",IF(ISERROR(AVERAGE(ESITI_QUESTIONARI!N3601:T3601,ESITI_QUESTIONARI!V3601:X3601,ESITI_QUESTIONARI!Z3601:AD3601,ESITI_QUESTIONARI!AF3601:AH3601,ESITI_QUESTIONARI!AJ3601:AL3601,ESITI_QUESTIONARI!AN3601,ESITI_QUESTIONARI!AQ3601)),"NON RISPONDE",AVERAGE(ESITI_QUESTIONARI!N3601:T3601,ESITI_QUESTIONARI!V3601:X3601,ESITI_QUESTIONARI!Z3601:AD3601,ESITI_QUESTIONARI!AF3601:AH3601,ESITI_QUESTIONARI!AJ3601:AL3601,ESITI_QUESTIONARI!AN3601,ESITI_QUESTIONARI!AQ3601)))</f>
        <v/>
      </c>
    </row>
    <row r="3602" spans="1:8">
      <c r="A3602" t="str">
        <f>IF(ESITI_QUESTIONARI!A3602="","",TRIM(ESITI_QUESTIONARI!A3602))</f>
        <v/>
      </c>
      <c r="B3602" t="str">
        <f t="shared" si="57"/>
        <v/>
      </c>
      <c r="C3602" t="str">
        <f>IF(ESITI_QUESTIONARI!C3602="","",TRIM(ESITI_QUESTIONARI!C3602))</f>
        <v/>
      </c>
      <c r="D3602" t="str">
        <f>IFERROR(UPPER(TRIM(ESITI_QUESTIONARI!U3602)),"")</f>
        <v/>
      </c>
      <c r="E3602" t="str">
        <f>IFERROR(UPPER(TRIM(ESITI_QUESTIONARI!Y3602)),"")</f>
        <v/>
      </c>
      <c r="F3602" t="str">
        <f>IFERROR(UPPER(TRIM(ESITI_QUESTIONARI!AE3602)),"")</f>
        <v/>
      </c>
      <c r="G3602" t="str">
        <f>IFERROR(UPPER(TRIM(ESITI_QUESTIONARI!AI3602)),"")</f>
        <v/>
      </c>
      <c r="H3602" s="8" t="str">
        <f>IF(C3602="","",IF(ISERROR(AVERAGE(ESITI_QUESTIONARI!N3602:T3602,ESITI_QUESTIONARI!V3602:X3602,ESITI_QUESTIONARI!Z3602:AD3602,ESITI_QUESTIONARI!AF3602:AH3602,ESITI_QUESTIONARI!AJ3602:AL3602,ESITI_QUESTIONARI!AN3602,ESITI_QUESTIONARI!AQ3602)),"NON RISPONDE",AVERAGE(ESITI_QUESTIONARI!N3602:T3602,ESITI_QUESTIONARI!V3602:X3602,ESITI_QUESTIONARI!Z3602:AD3602,ESITI_QUESTIONARI!AF3602:AH3602,ESITI_QUESTIONARI!AJ3602:AL3602,ESITI_QUESTIONARI!AN3602,ESITI_QUESTIONARI!AQ3602)))</f>
        <v/>
      </c>
    </row>
    <row r="3603" spans="1:8">
      <c r="A3603" t="str">
        <f>IF(ESITI_QUESTIONARI!A3603="","",TRIM(ESITI_QUESTIONARI!A3603))</f>
        <v/>
      </c>
      <c r="B3603" t="str">
        <f t="shared" si="57"/>
        <v/>
      </c>
      <c r="C3603" t="str">
        <f>IF(ESITI_QUESTIONARI!C3603="","",TRIM(ESITI_QUESTIONARI!C3603))</f>
        <v/>
      </c>
      <c r="D3603" t="str">
        <f>IFERROR(UPPER(TRIM(ESITI_QUESTIONARI!U3603)),"")</f>
        <v/>
      </c>
      <c r="E3603" t="str">
        <f>IFERROR(UPPER(TRIM(ESITI_QUESTIONARI!Y3603)),"")</f>
        <v/>
      </c>
      <c r="F3603" t="str">
        <f>IFERROR(UPPER(TRIM(ESITI_QUESTIONARI!AE3603)),"")</f>
        <v/>
      </c>
      <c r="G3603" t="str">
        <f>IFERROR(UPPER(TRIM(ESITI_QUESTIONARI!AI3603)),"")</f>
        <v/>
      </c>
      <c r="H3603" s="8" t="str">
        <f>IF(C3603="","",IF(ISERROR(AVERAGE(ESITI_QUESTIONARI!N3603:T3603,ESITI_QUESTIONARI!V3603:X3603,ESITI_QUESTIONARI!Z3603:AD3603,ESITI_QUESTIONARI!AF3603:AH3603,ESITI_QUESTIONARI!AJ3603:AL3603,ESITI_QUESTIONARI!AN3603,ESITI_QUESTIONARI!AQ3603)),"NON RISPONDE",AVERAGE(ESITI_QUESTIONARI!N3603:T3603,ESITI_QUESTIONARI!V3603:X3603,ESITI_QUESTIONARI!Z3603:AD3603,ESITI_QUESTIONARI!AF3603:AH3603,ESITI_QUESTIONARI!AJ3603:AL3603,ESITI_QUESTIONARI!AN3603,ESITI_QUESTIONARI!AQ3603)))</f>
        <v/>
      </c>
    </row>
    <row r="3604" spans="1:8">
      <c r="A3604" t="str">
        <f>IF(ESITI_QUESTIONARI!A3604="","",TRIM(ESITI_QUESTIONARI!A3604))</f>
        <v/>
      </c>
      <c r="B3604" t="str">
        <f t="shared" si="57"/>
        <v/>
      </c>
      <c r="C3604" t="str">
        <f>IF(ESITI_QUESTIONARI!C3604="","",TRIM(ESITI_QUESTIONARI!C3604))</f>
        <v/>
      </c>
      <c r="D3604" t="str">
        <f>IFERROR(UPPER(TRIM(ESITI_QUESTIONARI!U3604)),"")</f>
        <v/>
      </c>
      <c r="E3604" t="str">
        <f>IFERROR(UPPER(TRIM(ESITI_QUESTIONARI!Y3604)),"")</f>
        <v/>
      </c>
      <c r="F3604" t="str">
        <f>IFERROR(UPPER(TRIM(ESITI_QUESTIONARI!AE3604)),"")</f>
        <v/>
      </c>
      <c r="G3604" t="str">
        <f>IFERROR(UPPER(TRIM(ESITI_QUESTIONARI!AI3604)),"")</f>
        <v/>
      </c>
      <c r="H3604" s="8" t="str">
        <f>IF(C3604="","",IF(ISERROR(AVERAGE(ESITI_QUESTIONARI!N3604:T3604,ESITI_QUESTIONARI!V3604:X3604,ESITI_QUESTIONARI!Z3604:AD3604,ESITI_QUESTIONARI!AF3604:AH3604,ESITI_QUESTIONARI!AJ3604:AL3604,ESITI_QUESTIONARI!AN3604,ESITI_QUESTIONARI!AQ3604)),"NON RISPONDE",AVERAGE(ESITI_QUESTIONARI!N3604:T3604,ESITI_QUESTIONARI!V3604:X3604,ESITI_QUESTIONARI!Z3604:AD3604,ESITI_QUESTIONARI!AF3604:AH3604,ESITI_QUESTIONARI!AJ3604:AL3604,ESITI_QUESTIONARI!AN3604,ESITI_QUESTIONARI!AQ3604)))</f>
        <v/>
      </c>
    </row>
    <row r="3605" spans="1:8">
      <c r="A3605" t="str">
        <f>IF(ESITI_QUESTIONARI!A3605="","",TRIM(ESITI_QUESTIONARI!A3605))</f>
        <v/>
      </c>
      <c r="B3605" t="str">
        <f t="shared" si="57"/>
        <v/>
      </c>
      <c r="C3605" t="str">
        <f>IF(ESITI_QUESTIONARI!C3605="","",TRIM(ESITI_QUESTIONARI!C3605))</f>
        <v/>
      </c>
      <c r="D3605" t="str">
        <f>IFERROR(UPPER(TRIM(ESITI_QUESTIONARI!U3605)),"")</f>
        <v/>
      </c>
      <c r="E3605" t="str">
        <f>IFERROR(UPPER(TRIM(ESITI_QUESTIONARI!Y3605)),"")</f>
        <v/>
      </c>
      <c r="F3605" t="str">
        <f>IFERROR(UPPER(TRIM(ESITI_QUESTIONARI!AE3605)),"")</f>
        <v/>
      </c>
      <c r="G3605" t="str">
        <f>IFERROR(UPPER(TRIM(ESITI_QUESTIONARI!AI3605)),"")</f>
        <v/>
      </c>
      <c r="H3605" s="8" t="str">
        <f>IF(C3605="","",IF(ISERROR(AVERAGE(ESITI_QUESTIONARI!N3605:T3605,ESITI_QUESTIONARI!V3605:X3605,ESITI_QUESTIONARI!Z3605:AD3605,ESITI_QUESTIONARI!AF3605:AH3605,ESITI_QUESTIONARI!AJ3605:AL3605,ESITI_QUESTIONARI!AN3605,ESITI_QUESTIONARI!AQ3605)),"NON RISPONDE",AVERAGE(ESITI_QUESTIONARI!N3605:T3605,ESITI_QUESTIONARI!V3605:X3605,ESITI_QUESTIONARI!Z3605:AD3605,ESITI_QUESTIONARI!AF3605:AH3605,ESITI_QUESTIONARI!AJ3605:AL3605,ESITI_QUESTIONARI!AN3605,ESITI_QUESTIONARI!AQ3605)))</f>
        <v/>
      </c>
    </row>
    <row r="3606" spans="1:8">
      <c r="A3606" t="str">
        <f>IF(ESITI_QUESTIONARI!A3606="","",TRIM(ESITI_QUESTIONARI!A3606))</f>
        <v/>
      </c>
      <c r="B3606" t="str">
        <f t="shared" si="57"/>
        <v/>
      </c>
      <c r="C3606" t="str">
        <f>IF(ESITI_QUESTIONARI!C3606="","",TRIM(ESITI_QUESTIONARI!C3606))</f>
        <v/>
      </c>
      <c r="D3606" t="str">
        <f>IFERROR(UPPER(TRIM(ESITI_QUESTIONARI!U3606)),"")</f>
        <v/>
      </c>
      <c r="E3606" t="str">
        <f>IFERROR(UPPER(TRIM(ESITI_QUESTIONARI!Y3606)),"")</f>
        <v/>
      </c>
      <c r="F3606" t="str">
        <f>IFERROR(UPPER(TRIM(ESITI_QUESTIONARI!AE3606)),"")</f>
        <v/>
      </c>
      <c r="G3606" t="str">
        <f>IFERROR(UPPER(TRIM(ESITI_QUESTIONARI!AI3606)),"")</f>
        <v/>
      </c>
      <c r="H3606" s="8" t="str">
        <f>IF(C3606="","",IF(ISERROR(AVERAGE(ESITI_QUESTIONARI!N3606:T3606,ESITI_QUESTIONARI!V3606:X3606,ESITI_QUESTIONARI!Z3606:AD3606,ESITI_QUESTIONARI!AF3606:AH3606,ESITI_QUESTIONARI!AJ3606:AL3606,ESITI_QUESTIONARI!AN3606,ESITI_QUESTIONARI!AQ3606)),"NON RISPONDE",AVERAGE(ESITI_QUESTIONARI!N3606:T3606,ESITI_QUESTIONARI!V3606:X3606,ESITI_QUESTIONARI!Z3606:AD3606,ESITI_QUESTIONARI!AF3606:AH3606,ESITI_QUESTIONARI!AJ3606:AL3606,ESITI_QUESTIONARI!AN3606,ESITI_QUESTIONARI!AQ3606)))</f>
        <v/>
      </c>
    </row>
    <row r="3607" spans="1:8">
      <c r="A3607" t="str">
        <f>IF(ESITI_QUESTIONARI!A3607="","",TRIM(ESITI_QUESTIONARI!A3607))</f>
        <v/>
      </c>
      <c r="B3607" t="str">
        <f t="shared" si="57"/>
        <v/>
      </c>
      <c r="C3607" t="str">
        <f>IF(ESITI_QUESTIONARI!C3607="","",TRIM(ESITI_QUESTIONARI!C3607))</f>
        <v/>
      </c>
      <c r="D3607" t="str">
        <f>IFERROR(UPPER(TRIM(ESITI_QUESTIONARI!U3607)),"")</f>
        <v/>
      </c>
      <c r="E3607" t="str">
        <f>IFERROR(UPPER(TRIM(ESITI_QUESTIONARI!Y3607)),"")</f>
        <v/>
      </c>
      <c r="F3607" t="str">
        <f>IFERROR(UPPER(TRIM(ESITI_QUESTIONARI!AE3607)),"")</f>
        <v/>
      </c>
      <c r="G3607" t="str">
        <f>IFERROR(UPPER(TRIM(ESITI_QUESTIONARI!AI3607)),"")</f>
        <v/>
      </c>
      <c r="H3607" s="8" t="str">
        <f>IF(C3607="","",IF(ISERROR(AVERAGE(ESITI_QUESTIONARI!N3607:T3607,ESITI_QUESTIONARI!V3607:X3607,ESITI_QUESTIONARI!Z3607:AD3607,ESITI_QUESTIONARI!AF3607:AH3607,ESITI_QUESTIONARI!AJ3607:AL3607,ESITI_QUESTIONARI!AN3607,ESITI_QUESTIONARI!AQ3607)),"NON RISPONDE",AVERAGE(ESITI_QUESTIONARI!N3607:T3607,ESITI_QUESTIONARI!V3607:X3607,ESITI_QUESTIONARI!Z3607:AD3607,ESITI_QUESTIONARI!AF3607:AH3607,ESITI_QUESTIONARI!AJ3607:AL3607,ESITI_QUESTIONARI!AN3607,ESITI_QUESTIONARI!AQ3607)))</f>
        <v/>
      </c>
    </row>
    <row r="3608" spans="1:8">
      <c r="A3608" t="str">
        <f>IF(ESITI_QUESTIONARI!A3608="","",TRIM(ESITI_QUESTIONARI!A3608))</f>
        <v/>
      </c>
      <c r="B3608" t="str">
        <f t="shared" si="57"/>
        <v/>
      </c>
      <c r="C3608" t="str">
        <f>IF(ESITI_QUESTIONARI!C3608="","",TRIM(ESITI_QUESTIONARI!C3608))</f>
        <v/>
      </c>
      <c r="D3608" t="str">
        <f>IFERROR(UPPER(TRIM(ESITI_QUESTIONARI!U3608)),"")</f>
        <v/>
      </c>
      <c r="E3608" t="str">
        <f>IFERROR(UPPER(TRIM(ESITI_QUESTIONARI!Y3608)),"")</f>
        <v/>
      </c>
      <c r="F3608" t="str">
        <f>IFERROR(UPPER(TRIM(ESITI_QUESTIONARI!AE3608)),"")</f>
        <v/>
      </c>
      <c r="G3608" t="str">
        <f>IFERROR(UPPER(TRIM(ESITI_QUESTIONARI!AI3608)),"")</f>
        <v/>
      </c>
      <c r="H3608" s="8" t="str">
        <f>IF(C3608="","",IF(ISERROR(AVERAGE(ESITI_QUESTIONARI!N3608:T3608,ESITI_QUESTIONARI!V3608:X3608,ESITI_QUESTIONARI!Z3608:AD3608,ESITI_QUESTIONARI!AF3608:AH3608,ESITI_QUESTIONARI!AJ3608:AL3608,ESITI_QUESTIONARI!AN3608,ESITI_QUESTIONARI!AQ3608)),"NON RISPONDE",AVERAGE(ESITI_QUESTIONARI!N3608:T3608,ESITI_QUESTIONARI!V3608:X3608,ESITI_QUESTIONARI!Z3608:AD3608,ESITI_QUESTIONARI!AF3608:AH3608,ESITI_QUESTIONARI!AJ3608:AL3608,ESITI_QUESTIONARI!AN3608,ESITI_QUESTIONARI!AQ3608)))</f>
        <v/>
      </c>
    </row>
    <row r="3609" spans="1:8">
      <c r="A3609" t="str">
        <f>IF(ESITI_QUESTIONARI!A3609="","",TRIM(ESITI_QUESTIONARI!A3609))</f>
        <v/>
      </c>
      <c r="B3609" t="str">
        <f t="shared" si="57"/>
        <v/>
      </c>
      <c r="C3609" t="str">
        <f>IF(ESITI_QUESTIONARI!C3609="","",TRIM(ESITI_QUESTIONARI!C3609))</f>
        <v/>
      </c>
      <c r="D3609" t="str">
        <f>IFERROR(UPPER(TRIM(ESITI_QUESTIONARI!U3609)),"")</f>
        <v/>
      </c>
      <c r="E3609" t="str">
        <f>IFERROR(UPPER(TRIM(ESITI_QUESTIONARI!Y3609)),"")</f>
        <v/>
      </c>
      <c r="F3609" t="str">
        <f>IFERROR(UPPER(TRIM(ESITI_QUESTIONARI!AE3609)),"")</f>
        <v/>
      </c>
      <c r="G3609" t="str">
        <f>IFERROR(UPPER(TRIM(ESITI_QUESTIONARI!AI3609)),"")</f>
        <v/>
      </c>
      <c r="H3609" s="8" t="str">
        <f>IF(C3609="","",IF(ISERROR(AVERAGE(ESITI_QUESTIONARI!N3609:T3609,ESITI_QUESTIONARI!V3609:X3609,ESITI_QUESTIONARI!Z3609:AD3609,ESITI_QUESTIONARI!AF3609:AH3609,ESITI_QUESTIONARI!AJ3609:AL3609,ESITI_QUESTIONARI!AN3609,ESITI_QUESTIONARI!AQ3609)),"NON RISPONDE",AVERAGE(ESITI_QUESTIONARI!N3609:T3609,ESITI_QUESTIONARI!V3609:X3609,ESITI_QUESTIONARI!Z3609:AD3609,ESITI_QUESTIONARI!AF3609:AH3609,ESITI_QUESTIONARI!AJ3609:AL3609,ESITI_QUESTIONARI!AN3609,ESITI_QUESTIONARI!AQ3609)))</f>
        <v/>
      </c>
    </row>
    <row r="3610" spans="1:8">
      <c r="A3610" t="str">
        <f>IF(ESITI_QUESTIONARI!A3610="","",TRIM(ESITI_QUESTIONARI!A3610))</f>
        <v/>
      </c>
      <c r="B3610" t="str">
        <f t="shared" si="57"/>
        <v/>
      </c>
      <c r="C3610" t="str">
        <f>IF(ESITI_QUESTIONARI!C3610="","",TRIM(ESITI_QUESTIONARI!C3610))</f>
        <v/>
      </c>
      <c r="D3610" t="str">
        <f>IFERROR(UPPER(TRIM(ESITI_QUESTIONARI!U3610)),"")</f>
        <v/>
      </c>
      <c r="E3610" t="str">
        <f>IFERROR(UPPER(TRIM(ESITI_QUESTIONARI!Y3610)),"")</f>
        <v/>
      </c>
      <c r="F3610" t="str">
        <f>IFERROR(UPPER(TRIM(ESITI_QUESTIONARI!AE3610)),"")</f>
        <v/>
      </c>
      <c r="G3610" t="str">
        <f>IFERROR(UPPER(TRIM(ESITI_QUESTIONARI!AI3610)),"")</f>
        <v/>
      </c>
      <c r="H3610" s="8" t="str">
        <f>IF(C3610="","",IF(ISERROR(AVERAGE(ESITI_QUESTIONARI!N3610:T3610,ESITI_QUESTIONARI!V3610:X3610,ESITI_QUESTIONARI!Z3610:AD3610,ESITI_QUESTIONARI!AF3610:AH3610,ESITI_QUESTIONARI!AJ3610:AL3610,ESITI_QUESTIONARI!AN3610,ESITI_QUESTIONARI!AQ3610)),"NON RISPONDE",AVERAGE(ESITI_QUESTIONARI!N3610:T3610,ESITI_QUESTIONARI!V3610:X3610,ESITI_QUESTIONARI!Z3610:AD3610,ESITI_QUESTIONARI!AF3610:AH3610,ESITI_QUESTIONARI!AJ3610:AL3610,ESITI_QUESTIONARI!AN3610,ESITI_QUESTIONARI!AQ3610)))</f>
        <v/>
      </c>
    </row>
    <row r="3611" spans="1:8">
      <c r="A3611" t="str">
        <f>IF(ESITI_QUESTIONARI!A3611="","",TRIM(ESITI_QUESTIONARI!A3611))</f>
        <v/>
      </c>
      <c r="B3611" t="str">
        <f t="shared" si="57"/>
        <v/>
      </c>
      <c r="C3611" t="str">
        <f>IF(ESITI_QUESTIONARI!C3611="","",TRIM(ESITI_QUESTIONARI!C3611))</f>
        <v/>
      </c>
      <c r="D3611" t="str">
        <f>IFERROR(UPPER(TRIM(ESITI_QUESTIONARI!U3611)),"")</f>
        <v/>
      </c>
      <c r="E3611" t="str">
        <f>IFERROR(UPPER(TRIM(ESITI_QUESTIONARI!Y3611)),"")</f>
        <v/>
      </c>
      <c r="F3611" t="str">
        <f>IFERROR(UPPER(TRIM(ESITI_QUESTIONARI!AE3611)),"")</f>
        <v/>
      </c>
      <c r="G3611" t="str">
        <f>IFERROR(UPPER(TRIM(ESITI_QUESTIONARI!AI3611)),"")</f>
        <v/>
      </c>
      <c r="H3611" s="8" t="str">
        <f>IF(C3611="","",IF(ISERROR(AVERAGE(ESITI_QUESTIONARI!N3611:T3611,ESITI_QUESTIONARI!V3611:X3611,ESITI_QUESTIONARI!Z3611:AD3611,ESITI_QUESTIONARI!AF3611:AH3611,ESITI_QUESTIONARI!AJ3611:AL3611,ESITI_QUESTIONARI!AN3611,ESITI_QUESTIONARI!AQ3611)),"NON RISPONDE",AVERAGE(ESITI_QUESTIONARI!N3611:T3611,ESITI_QUESTIONARI!V3611:X3611,ESITI_QUESTIONARI!Z3611:AD3611,ESITI_QUESTIONARI!AF3611:AH3611,ESITI_QUESTIONARI!AJ3611:AL3611,ESITI_QUESTIONARI!AN3611,ESITI_QUESTIONARI!AQ3611)))</f>
        <v/>
      </c>
    </row>
    <row r="3612" spans="1:8">
      <c r="A3612" t="str">
        <f>IF(ESITI_QUESTIONARI!A3612="","",TRIM(ESITI_QUESTIONARI!A3612))</f>
        <v/>
      </c>
      <c r="B3612" t="str">
        <f t="shared" si="57"/>
        <v/>
      </c>
      <c r="C3612" t="str">
        <f>IF(ESITI_QUESTIONARI!C3612="","",TRIM(ESITI_QUESTIONARI!C3612))</f>
        <v/>
      </c>
      <c r="D3612" t="str">
        <f>IFERROR(UPPER(TRIM(ESITI_QUESTIONARI!U3612)),"")</f>
        <v/>
      </c>
      <c r="E3612" t="str">
        <f>IFERROR(UPPER(TRIM(ESITI_QUESTIONARI!Y3612)),"")</f>
        <v/>
      </c>
      <c r="F3612" t="str">
        <f>IFERROR(UPPER(TRIM(ESITI_QUESTIONARI!AE3612)),"")</f>
        <v/>
      </c>
      <c r="G3612" t="str">
        <f>IFERROR(UPPER(TRIM(ESITI_QUESTIONARI!AI3612)),"")</f>
        <v/>
      </c>
      <c r="H3612" s="8" t="str">
        <f>IF(C3612="","",IF(ISERROR(AVERAGE(ESITI_QUESTIONARI!N3612:T3612,ESITI_QUESTIONARI!V3612:X3612,ESITI_QUESTIONARI!Z3612:AD3612,ESITI_QUESTIONARI!AF3612:AH3612,ESITI_QUESTIONARI!AJ3612:AL3612,ESITI_QUESTIONARI!AN3612,ESITI_QUESTIONARI!AQ3612)),"NON RISPONDE",AVERAGE(ESITI_QUESTIONARI!N3612:T3612,ESITI_QUESTIONARI!V3612:X3612,ESITI_QUESTIONARI!Z3612:AD3612,ESITI_QUESTIONARI!AF3612:AH3612,ESITI_QUESTIONARI!AJ3612:AL3612,ESITI_QUESTIONARI!AN3612,ESITI_QUESTIONARI!AQ3612)))</f>
        <v/>
      </c>
    </row>
    <row r="3613" spans="1:8">
      <c r="A3613" t="str">
        <f>IF(ESITI_QUESTIONARI!A3613="","",TRIM(ESITI_QUESTIONARI!A3613))</f>
        <v/>
      </c>
      <c r="B3613" t="str">
        <f t="shared" si="57"/>
        <v/>
      </c>
      <c r="C3613" t="str">
        <f>IF(ESITI_QUESTIONARI!C3613="","",TRIM(ESITI_QUESTIONARI!C3613))</f>
        <v/>
      </c>
      <c r="D3613" t="str">
        <f>IFERROR(UPPER(TRIM(ESITI_QUESTIONARI!U3613)),"")</f>
        <v/>
      </c>
      <c r="E3613" t="str">
        <f>IFERROR(UPPER(TRIM(ESITI_QUESTIONARI!Y3613)),"")</f>
        <v/>
      </c>
      <c r="F3613" t="str">
        <f>IFERROR(UPPER(TRIM(ESITI_QUESTIONARI!AE3613)),"")</f>
        <v/>
      </c>
      <c r="G3613" t="str">
        <f>IFERROR(UPPER(TRIM(ESITI_QUESTIONARI!AI3613)),"")</f>
        <v/>
      </c>
      <c r="H3613" s="8" t="str">
        <f>IF(C3613="","",IF(ISERROR(AVERAGE(ESITI_QUESTIONARI!N3613:T3613,ESITI_QUESTIONARI!V3613:X3613,ESITI_QUESTIONARI!Z3613:AD3613,ESITI_QUESTIONARI!AF3613:AH3613,ESITI_QUESTIONARI!AJ3613:AL3613,ESITI_QUESTIONARI!AN3613,ESITI_QUESTIONARI!AQ3613)),"NON RISPONDE",AVERAGE(ESITI_QUESTIONARI!N3613:T3613,ESITI_QUESTIONARI!V3613:X3613,ESITI_QUESTIONARI!Z3613:AD3613,ESITI_QUESTIONARI!AF3613:AH3613,ESITI_QUESTIONARI!AJ3613:AL3613,ESITI_QUESTIONARI!AN3613,ESITI_QUESTIONARI!AQ3613)))</f>
        <v/>
      </c>
    </row>
    <row r="3614" spans="1:8">
      <c r="A3614" t="str">
        <f>IF(ESITI_QUESTIONARI!A3614="","",TRIM(ESITI_QUESTIONARI!A3614))</f>
        <v/>
      </c>
      <c r="B3614" t="str">
        <f t="shared" si="57"/>
        <v/>
      </c>
      <c r="C3614" t="str">
        <f>IF(ESITI_QUESTIONARI!C3614="","",TRIM(ESITI_QUESTIONARI!C3614))</f>
        <v/>
      </c>
      <c r="D3614" t="str">
        <f>IFERROR(UPPER(TRIM(ESITI_QUESTIONARI!U3614)),"")</f>
        <v/>
      </c>
      <c r="E3614" t="str">
        <f>IFERROR(UPPER(TRIM(ESITI_QUESTIONARI!Y3614)),"")</f>
        <v/>
      </c>
      <c r="F3614" t="str">
        <f>IFERROR(UPPER(TRIM(ESITI_QUESTIONARI!AE3614)),"")</f>
        <v/>
      </c>
      <c r="G3614" t="str">
        <f>IFERROR(UPPER(TRIM(ESITI_QUESTIONARI!AI3614)),"")</f>
        <v/>
      </c>
      <c r="H3614" s="8" t="str">
        <f>IF(C3614="","",IF(ISERROR(AVERAGE(ESITI_QUESTIONARI!N3614:T3614,ESITI_QUESTIONARI!V3614:X3614,ESITI_QUESTIONARI!Z3614:AD3614,ESITI_QUESTIONARI!AF3614:AH3614,ESITI_QUESTIONARI!AJ3614:AL3614,ESITI_QUESTIONARI!AN3614,ESITI_QUESTIONARI!AQ3614)),"NON RISPONDE",AVERAGE(ESITI_QUESTIONARI!N3614:T3614,ESITI_QUESTIONARI!V3614:X3614,ESITI_QUESTIONARI!Z3614:AD3614,ESITI_QUESTIONARI!AF3614:AH3614,ESITI_QUESTIONARI!AJ3614:AL3614,ESITI_QUESTIONARI!AN3614,ESITI_QUESTIONARI!AQ3614)))</f>
        <v/>
      </c>
    </row>
    <row r="3615" spans="1:8">
      <c r="A3615" t="str">
        <f>IF(ESITI_QUESTIONARI!A3615="","",TRIM(ESITI_QUESTIONARI!A3615))</f>
        <v/>
      </c>
      <c r="B3615" t="str">
        <f t="shared" si="57"/>
        <v/>
      </c>
      <c r="C3615" t="str">
        <f>IF(ESITI_QUESTIONARI!C3615="","",TRIM(ESITI_QUESTIONARI!C3615))</f>
        <v/>
      </c>
      <c r="D3615" t="str">
        <f>IFERROR(UPPER(TRIM(ESITI_QUESTIONARI!U3615)),"")</f>
        <v/>
      </c>
      <c r="E3615" t="str">
        <f>IFERROR(UPPER(TRIM(ESITI_QUESTIONARI!Y3615)),"")</f>
        <v/>
      </c>
      <c r="F3615" t="str">
        <f>IFERROR(UPPER(TRIM(ESITI_QUESTIONARI!AE3615)),"")</f>
        <v/>
      </c>
      <c r="G3615" t="str">
        <f>IFERROR(UPPER(TRIM(ESITI_QUESTIONARI!AI3615)),"")</f>
        <v/>
      </c>
      <c r="H3615" s="8" t="str">
        <f>IF(C3615="","",IF(ISERROR(AVERAGE(ESITI_QUESTIONARI!N3615:T3615,ESITI_QUESTIONARI!V3615:X3615,ESITI_QUESTIONARI!Z3615:AD3615,ESITI_QUESTIONARI!AF3615:AH3615,ESITI_QUESTIONARI!AJ3615:AL3615,ESITI_QUESTIONARI!AN3615,ESITI_QUESTIONARI!AQ3615)),"NON RISPONDE",AVERAGE(ESITI_QUESTIONARI!N3615:T3615,ESITI_QUESTIONARI!V3615:X3615,ESITI_QUESTIONARI!Z3615:AD3615,ESITI_QUESTIONARI!AF3615:AH3615,ESITI_QUESTIONARI!AJ3615:AL3615,ESITI_QUESTIONARI!AN3615,ESITI_QUESTIONARI!AQ3615)))</f>
        <v/>
      </c>
    </row>
    <row r="3616" spans="1:8">
      <c r="A3616" t="str">
        <f>IF(ESITI_QUESTIONARI!A3616="","",TRIM(ESITI_QUESTIONARI!A3616))</f>
        <v/>
      </c>
      <c r="B3616" t="str">
        <f t="shared" si="57"/>
        <v/>
      </c>
      <c r="C3616" t="str">
        <f>IF(ESITI_QUESTIONARI!C3616="","",TRIM(ESITI_QUESTIONARI!C3616))</f>
        <v/>
      </c>
      <c r="D3616" t="str">
        <f>IFERROR(UPPER(TRIM(ESITI_QUESTIONARI!U3616)),"")</f>
        <v/>
      </c>
      <c r="E3616" t="str">
        <f>IFERROR(UPPER(TRIM(ESITI_QUESTIONARI!Y3616)),"")</f>
        <v/>
      </c>
      <c r="F3616" t="str">
        <f>IFERROR(UPPER(TRIM(ESITI_QUESTIONARI!AE3616)),"")</f>
        <v/>
      </c>
      <c r="G3616" t="str">
        <f>IFERROR(UPPER(TRIM(ESITI_QUESTIONARI!AI3616)),"")</f>
        <v/>
      </c>
      <c r="H3616" s="8" t="str">
        <f>IF(C3616="","",IF(ISERROR(AVERAGE(ESITI_QUESTIONARI!N3616:T3616,ESITI_QUESTIONARI!V3616:X3616,ESITI_QUESTIONARI!Z3616:AD3616,ESITI_QUESTIONARI!AF3616:AH3616,ESITI_QUESTIONARI!AJ3616:AL3616,ESITI_QUESTIONARI!AN3616,ESITI_QUESTIONARI!AQ3616)),"NON RISPONDE",AVERAGE(ESITI_QUESTIONARI!N3616:T3616,ESITI_QUESTIONARI!V3616:X3616,ESITI_QUESTIONARI!Z3616:AD3616,ESITI_QUESTIONARI!AF3616:AH3616,ESITI_QUESTIONARI!AJ3616:AL3616,ESITI_QUESTIONARI!AN3616,ESITI_QUESTIONARI!AQ3616)))</f>
        <v/>
      </c>
    </row>
    <row r="3617" spans="1:8">
      <c r="A3617" t="str">
        <f>IF(ESITI_QUESTIONARI!A3617="","",TRIM(ESITI_QUESTIONARI!A3617))</f>
        <v/>
      </c>
      <c r="B3617" t="str">
        <f t="shared" si="57"/>
        <v/>
      </c>
      <c r="C3617" t="str">
        <f>IF(ESITI_QUESTIONARI!C3617="","",TRIM(ESITI_QUESTIONARI!C3617))</f>
        <v/>
      </c>
      <c r="D3617" t="str">
        <f>IFERROR(UPPER(TRIM(ESITI_QUESTIONARI!U3617)),"")</f>
        <v/>
      </c>
      <c r="E3617" t="str">
        <f>IFERROR(UPPER(TRIM(ESITI_QUESTIONARI!Y3617)),"")</f>
        <v/>
      </c>
      <c r="F3617" t="str">
        <f>IFERROR(UPPER(TRIM(ESITI_QUESTIONARI!AE3617)),"")</f>
        <v/>
      </c>
      <c r="G3617" t="str">
        <f>IFERROR(UPPER(TRIM(ESITI_QUESTIONARI!AI3617)),"")</f>
        <v/>
      </c>
      <c r="H3617" s="8" t="str">
        <f>IF(C3617="","",IF(ISERROR(AVERAGE(ESITI_QUESTIONARI!N3617:T3617,ESITI_QUESTIONARI!V3617:X3617,ESITI_QUESTIONARI!Z3617:AD3617,ESITI_QUESTIONARI!AF3617:AH3617,ESITI_QUESTIONARI!AJ3617:AL3617,ESITI_QUESTIONARI!AN3617,ESITI_QUESTIONARI!AQ3617)),"NON RISPONDE",AVERAGE(ESITI_QUESTIONARI!N3617:T3617,ESITI_QUESTIONARI!V3617:X3617,ESITI_QUESTIONARI!Z3617:AD3617,ESITI_QUESTIONARI!AF3617:AH3617,ESITI_QUESTIONARI!AJ3617:AL3617,ESITI_QUESTIONARI!AN3617,ESITI_QUESTIONARI!AQ3617)))</f>
        <v/>
      </c>
    </row>
    <row r="3618" spans="1:8">
      <c r="A3618" t="str">
        <f>IF(ESITI_QUESTIONARI!A3618="","",TRIM(ESITI_QUESTIONARI!A3618))</f>
        <v/>
      </c>
      <c r="B3618" t="str">
        <f t="shared" si="57"/>
        <v/>
      </c>
      <c r="C3618" t="str">
        <f>IF(ESITI_QUESTIONARI!C3618="","",TRIM(ESITI_QUESTIONARI!C3618))</f>
        <v/>
      </c>
      <c r="D3618" t="str">
        <f>IFERROR(UPPER(TRIM(ESITI_QUESTIONARI!U3618)),"")</f>
        <v/>
      </c>
      <c r="E3618" t="str">
        <f>IFERROR(UPPER(TRIM(ESITI_QUESTIONARI!Y3618)),"")</f>
        <v/>
      </c>
      <c r="F3618" t="str">
        <f>IFERROR(UPPER(TRIM(ESITI_QUESTIONARI!AE3618)),"")</f>
        <v/>
      </c>
      <c r="G3618" t="str">
        <f>IFERROR(UPPER(TRIM(ESITI_QUESTIONARI!AI3618)),"")</f>
        <v/>
      </c>
      <c r="H3618" s="8" t="str">
        <f>IF(C3618="","",IF(ISERROR(AVERAGE(ESITI_QUESTIONARI!N3618:T3618,ESITI_QUESTIONARI!V3618:X3618,ESITI_QUESTIONARI!Z3618:AD3618,ESITI_QUESTIONARI!AF3618:AH3618,ESITI_QUESTIONARI!AJ3618:AL3618,ESITI_QUESTIONARI!AN3618,ESITI_QUESTIONARI!AQ3618)),"NON RISPONDE",AVERAGE(ESITI_QUESTIONARI!N3618:T3618,ESITI_QUESTIONARI!V3618:X3618,ESITI_QUESTIONARI!Z3618:AD3618,ESITI_QUESTIONARI!AF3618:AH3618,ESITI_QUESTIONARI!AJ3618:AL3618,ESITI_QUESTIONARI!AN3618,ESITI_QUESTIONARI!AQ3618)))</f>
        <v/>
      </c>
    </row>
    <row r="3619" spans="1:8">
      <c r="A3619" t="str">
        <f>IF(ESITI_QUESTIONARI!A3619="","",TRIM(ESITI_QUESTIONARI!A3619))</f>
        <v/>
      </c>
      <c r="B3619" t="str">
        <f t="shared" si="57"/>
        <v/>
      </c>
      <c r="C3619" t="str">
        <f>IF(ESITI_QUESTIONARI!C3619="","",TRIM(ESITI_QUESTIONARI!C3619))</f>
        <v/>
      </c>
      <c r="D3619" t="str">
        <f>IFERROR(UPPER(TRIM(ESITI_QUESTIONARI!U3619)),"")</f>
        <v/>
      </c>
      <c r="E3619" t="str">
        <f>IFERROR(UPPER(TRIM(ESITI_QUESTIONARI!Y3619)),"")</f>
        <v/>
      </c>
      <c r="F3619" t="str">
        <f>IFERROR(UPPER(TRIM(ESITI_QUESTIONARI!AE3619)),"")</f>
        <v/>
      </c>
      <c r="G3619" t="str">
        <f>IFERROR(UPPER(TRIM(ESITI_QUESTIONARI!AI3619)),"")</f>
        <v/>
      </c>
      <c r="H3619" s="8" t="str">
        <f>IF(C3619="","",IF(ISERROR(AVERAGE(ESITI_QUESTIONARI!N3619:T3619,ESITI_QUESTIONARI!V3619:X3619,ESITI_QUESTIONARI!Z3619:AD3619,ESITI_QUESTIONARI!AF3619:AH3619,ESITI_QUESTIONARI!AJ3619:AL3619,ESITI_QUESTIONARI!AN3619,ESITI_QUESTIONARI!AQ3619)),"NON RISPONDE",AVERAGE(ESITI_QUESTIONARI!N3619:T3619,ESITI_QUESTIONARI!V3619:X3619,ESITI_QUESTIONARI!Z3619:AD3619,ESITI_QUESTIONARI!AF3619:AH3619,ESITI_QUESTIONARI!AJ3619:AL3619,ESITI_QUESTIONARI!AN3619,ESITI_QUESTIONARI!AQ3619)))</f>
        <v/>
      </c>
    </row>
    <row r="3620" spans="1:8">
      <c r="A3620" t="str">
        <f>IF(ESITI_QUESTIONARI!A3620="","",TRIM(ESITI_QUESTIONARI!A3620))</f>
        <v/>
      </c>
      <c r="B3620" t="str">
        <f t="shared" si="57"/>
        <v/>
      </c>
      <c r="C3620" t="str">
        <f>IF(ESITI_QUESTIONARI!C3620="","",TRIM(ESITI_QUESTIONARI!C3620))</f>
        <v/>
      </c>
      <c r="D3620" t="str">
        <f>IFERROR(UPPER(TRIM(ESITI_QUESTIONARI!U3620)),"")</f>
        <v/>
      </c>
      <c r="E3620" t="str">
        <f>IFERROR(UPPER(TRIM(ESITI_QUESTIONARI!Y3620)),"")</f>
        <v/>
      </c>
      <c r="F3620" t="str">
        <f>IFERROR(UPPER(TRIM(ESITI_QUESTIONARI!AE3620)),"")</f>
        <v/>
      </c>
      <c r="G3620" t="str">
        <f>IFERROR(UPPER(TRIM(ESITI_QUESTIONARI!AI3620)),"")</f>
        <v/>
      </c>
      <c r="H3620" s="8" t="str">
        <f>IF(C3620="","",IF(ISERROR(AVERAGE(ESITI_QUESTIONARI!N3620:T3620,ESITI_QUESTIONARI!V3620:X3620,ESITI_QUESTIONARI!Z3620:AD3620,ESITI_QUESTIONARI!AF3620:AH3620,ESITI_QUESTIONARI!AJ3620:AL3620,ESITI_QUESTIONARI!AN3620,ESITI_QUESTIONARI!AQ3620)),"NON RISPONDE",AVERAGE(ESITI_QUESTIONARI!N3620:T3620,ESITI_QUESTIONARI!V3620:X3620,ESITI_QUESTIONARI!Z3620:AD3620,ESITI_QUESTIONARI!AF3620:AH3620,ESITI_QUESTIONARI!AJ3620:AL3620,ESITI_QUESTIONARI!AN3620,ESITI_QUESTIONARI!AQ3620)))</f>
        <v/>
      </c>
    </row>
    <row r="3621" spans="1:8">
      <c r="A3621" t="str">
        <f>IF(ESITI_QUESTIONARI!A3621="","",TRIM(ESITI_QUESTIONARI!A3621))</f>
        <v/>
      </c>
      <c r="B3621" t="str">
        <f t="shared" si="57"/>
        <v/>
      </c>
      <c r="C3621" t="str">
        <f>IF(ESITI_QUESTIONARI!C3621="","",TRIM(ESITI_QUESTIONARI!C3621))</f>
        <v/>
      </c>
      <c r="D3621" t="str">
        <f>IFERROR(UPPER(TRIM(ESITI_QUESTIONARI!U3621)),"")</f>
        <v/>
      </c>
      <c r="E3621" t="str">
        <f>IFERROR(UPPER(TRIM(ESITI_QUESTIONARI!Y3621)),"")</f>
        <v/>
      </c>
      <c r="F3621" t="str">
        <f>IFERROR(UPPER(TRIM(ESITI_QUESTIONARI!AE3621)),"")</f>
        <v/>
      </c>
      <c r="G3621" t="str">
        <f>IFERROR(UPPER(TRIM(ESITI_QUESTIONARI!AI3621)),"")</f>
        <v/>
      </c>
      <c r="H3621" s="8" t="str">
        <f>IF(C3621="","",IF(ISERROR(AVERAGE(ESITI_QUESTIONARI!N3621:T3621,ESITI_QUESTIONARI!V3621:X3621,ESITI_QUESTIONARI!Z3621:AD3621,ESITI_QUESTIONARI!AF3621:AH3621,ESITI_QUESTIONARI!AJ3621:AL3621,ESITI_QUESTIONARI!AN3621,ESITI_QUESTIONARI!AQ3621)),"NON RISPONDE",AVERAGE(ESITI_QUESTIONARI!N3621:T3621,ESITI_QUESTIONARI!V3621:X3621,ESITI_QUESTIONARI!Z3621:AD3621,ESITI_QUESTIONARI!AF3621:AH3621,ESITI_QUESTIONARI!AJ3621:AL3621,ESITI_QUESTIONARI!AN3621,ESITI_QUESTIONARI!AQ3621)))</f>
        <v/>
      </c>
    </row>
    <row r="3622" spans="1:8">
      <c r="A3622" t="str">
        <f>IF(ESITI_QUESTIONARI!A3622="","",TRIM(ESITI_QUESTIONARI!A3622))</f>
        <v/>
      </c>
      <c r="B3622" t="str">
        <f t="shared" si="57"/>
        <v/>
      </c>
      <c r="C3622" t="str">
        <f>IF(ESITI_QUESTIONARI!C3622="","",TRIM(ESITI_QUESTIONARI!C3622))</f>
        <v/>
      </c>
      <c r="D3622" t="str">
        <f>IFERROR(UPPER(TRIM(ESITI_QUESTIONARI!U3622)),"")</f>
        <v/>
      </c>
      <c r="E3622" t="str">
        <f>IFERROR(UPPER(TRIM(ESITI_QUESTIONARI!Y3622)),"")</f>
        <v/>
      </c>
      <c r="F3622" t="str">
        <f>IFERROR(UPPER(TRIM(ESITI_QUESTIONARI!AE3622)),"")</f>
        <v/>
      </c>
      <c r="G3622" t="str">
        <f>IFERROR(UPPER(TRIM(ESITI_QUESTIONARI!AI3622)),"")</f>
        <v/>
      </c>
      <c r="H3622" s="8" t="str">
        <f>IF(C3622="","",IF(ISERROR(AVERAGE(ESITI_QUESTIONARI!N3622:T3622,ESITI_QUESTIONARI!V3622:X3622,ESITI_QUESTIONARI!Z3622:AD3622,ESITI_QUESTIONARI!AF3622:AH3622,ESITI_QUESTIONARI!AJ3622:AL3622,ESITI_QUESTIONARI!AN3622,ESITI_QUESTIONARI!AQ3622)),"NON RISPONDE",AVERAGE(ESITI_QUESTIONARI!N3622:T3622,ESITI_QUESTIONARI!V3622:X3622,ESITI_QUESTIONARI!Z3622:AD3622,ESITI_QUESTIONARI!AF3622:AH3622,ESITI_QUESTIONARI!AJ3622:AL3622,ESITI_QUESTIONARI!AN3622,ESITI_QUESTIONARI!AQ3622)))</f>
        <v/>
      </c>
    </row>
    <row r="3623" spans="1:8">
      <c r="A3623" t="str">
        <f>IF(ESITI_QUESTIONARI!A3623="","",TRIM(ESITI_QUESTIONARI!A3623))</f>
        <v/>
      </c>
      <c r="B3623" t="str">
        <f t="shared" si="57"/>
        <v/>
      </c>
      <c r="C3623" t="str">
        <f>IF(ESITI_QUESTIONARI!C3623="","",TRIM(ESITI_QUESTIONARI!C3623))</f>
        <v/>
      </c>
      <c r="D3623" t="str">
        <f>IFERROR(UPPER(TRIM(ESITI_QUESTIONARI!U3623)),"")</f>
        <v/>
      </c>
      <c r="E3623" t="str">
        <f>IFERROR(UPPER(TRIM(ESITI_QUESTIONARI!Y3623)),"")</f>
        <v/>
      </c>
      <c r="F3623" t="str">
        <f>IFERROR(UPPER(TRIM(ESITI_QUESTIONARI!AE3623)),"")</f>
        <v/>
      </c>
      <c r="G3623" t="str">
        <f>IFERROR(UPPER(TRIM(ESITI_QUESTIONARI!AI3623)),"")</f>
        <v/>
      </c>
      <c r="H3623" s="8" t="str">
        <f>IF(C3623="","",IF(ISERROR(AVERAGE(ESITI_QUESTIONARI!N3623:T3623,ESITI_QUESTIONARI!V3623:X3623,ESITI_QUESTIONARI!Z3623:AD3623,ESITI_QUESTIONARI!AF3623:AH3623,ESITI_QUESTIONARI!AJ3623:AL3623,ESITI_QUESTIONARI!AN3623,ESITI_QUESTIONARI!AQ3623)),"NON RISPONDE",AVERAGE(ESITI_QUESTIONARI!N3623:T3623,ESITI_QUESTIONARI!V3623:X3623,ESITI_QUESTIONARI!Z3623:AD3623,ESITI_QUESTIONARI!AF3623:AH3623,ESITI_QUESTIONARI!AJ3623:AL3623,ESITI_QUESTIONARI!AN3623,ESITI_QUESTIONARI!AQ3623)))</f>
        <v/>
      </c>
    </row>
    <row r="3624" spans="1:8">
      <c r="A3624" t="str">
        <f>IF(ESITI_QUESTIONARI!A3624="","",TRIM(ESITI_QUESTIONARI!A3624))</f>
        <v/>
      </c>
      <c r="B3624" t="str">
        <f t="shared" si="57"/>
        <v/>
      </c>
      <c r="C3624" t="str">
        <f>IF(ESITI_QUESTIONARI!C3624="","",TRIM(ESITI_QUESTIONARI!C3624))</f>
        <v/>
      </c>
      <c r="D3624" t="str">
        <f>IFERROR(UPPER(TRIM(ESITI_QUESTIONARI!U3624)),"")</f>
        <v/>
      </c>
      <c r="E3624" t="str">
        <f>IFERROR(UPPER(TRIM(ESITI_QUESTIONARI!Y3624)),"")</f>
        <v/>
      </c>
      <c r="F3624" t="str">
        <f>IFERROR(UPPER(TRIM(ESITI_QUESTIONARI!AE3624)),"")</f>
        <v/>
      </c>
      <c r="G3624" t="str">
        <f>IFERROR(UPPER(TRIM(ESITI_QUESTIONARI!AI3624)),"")</f>
        <v/>
      </c>
      <c r="H3624" s="8" t="str">
        <f>IF(C3624="","",IF(ISERROR(AVERAGE(ESITI_QUESTIONARI!N3624:T3624,ESITI_QUESTIONARI!V3624:X3624,ESITI_QUESTIONARI!Z3624:AD3624,ESITI_QUESTIONARI!AF3624:AH3624,ESITI_QUESTIONARI!AJ3624:AL3624,ESITI_QUESTIONARI!AN3624,ESITI_QUESTIONARI!AQ3624)),"NON RISPONDE",AVERAGE(ESITI_QUESTIONARI!N3624:T3624,ESITI_QUESTIONARI!V3624:X3624,ESITI_QUESTIONARI!Z3624:AD3624,ESITI_QUESTIONARI!AF3624:AH3624,ESITI_QUESTIONARI!AJ3624:AL3624,ESITI_QUESTIONARI!AN3624,ESITI_QUESTIONARI!AQ3624)))</f>
        <v/>
      </c>
    </row>
    <row r="3625" spans="1:8">
      <c r="A3625" t="str">
        <f>IF(ESITI_QUESTIONARI!A3625="","",TRIM(ESITI_QUESTIONARI!A3625))</f>
        <v/>
      </c>
      <c r="B3625" t="str">
        <f t="shared" si="57"/>
        <v/>
      </c>
      <c r="C3625" t="str">
        <f>IF(ESITI_QUESTIONARI!C3625="","",TRIM(ESITI_QUESTIONARI!C3625))</f>
        <v/>
      </c>
      <c r="D3625" t="str">
        <f>IFERROR(UPPER(TRIM(ESITI_QUESTIONARI!U3625)),"")</f>
        <v/>
      </c>
      <c r="E3625" t="str">
        <f>IFERROR(UPPER(TRIM(ESITI_QUESTIONARI!Y3625)),"")</f>
        <v/>
      </c>
      <c r="F3625" t="str">
        <f>IFERROR(UPPER(TRIM(ESITI_QUESTIONARI!AE3625)),"")</f>
        <v/>
      </c>
      <c r="G3625" t="str">
        <f>IFERROR(UPPER(TRIM(ESITI_QUESTIONARI!AI3625)),"")</f>
        <v/>
      </c>
      <c r="H3625" s="8" t="str">
        <f>IF(C3625="","",IF(ISERROR(AVERAGE(ESITI_QUESTIONARI!N3625:T3625,ESITI_QUESTIONARI!V3625:X3625,ESITI_QUESTIONARI!Z3625:AD3625,ESITI_QUESTIONARI!AF3625:AH3625,ESITI_QUESTIONARI!AJ3625:AL3625,ESITI_QUESTIONARI!AN3625,ESITI_QUESTIONARI!AQ3625)),"NON RISPONDE",AVERAGE(ESITI_QUESTIONARI!N3625:T3625,ESITI_QUESTIONARI!V3625:X3625,ESITI_QUESTIONARI!Z3625:AD3625,ESITI_QUESTIONARI!AF3625:AH3625,ESITI_QUESTIONARI!AJ3625:AL3625,ESITI_QUESTIONARI!AN3625,ESITI_QUESTIONARI!AQ3625)))</f>
        <v/>
      </c>
    </row>
    <row r="3626" spans="1:8">
      <c r="A3626" t="str">
        <f>IF(ESITI_QUESTIONARI!A3626="","",TRIM(ESITI_QUESTIONARI!A3626))</f>
        <v/>
      </c>
      <c r="B3626" t="str">
        <f t="shared" si="57"/>
        <v/>
      </c>
      <c r="C3626" t="str">
        <f>IF(ESITI_QUESTIONARI!C3626="","",TRIM(ESITI_QUESTIONARI!C3626))</f>
        <v/>
      </c>
      <c r="D3626" t="str">
        <f>IFERROR(UPPER(TRIM(ESITI_QUESTIONARI!U3626)),"")</f>
        <v/>
      </c>
      <c r="E3626" t="str">
        <f>IFERROR(UPPER(TRIM(ESITI_QUESTIONARI!Y3626)),"")</f>
        <v/>
      </c>
      <c r="F3626" t="str">
        <f>IFERROR(UPPER(TRIM(ESITI_QUESTIONARI!AE3626)),"")</f>
        <v/>
      </c>
      <c r="G3626" t="str">
        <f>IFERROR(UPPER(TRIM(ESITI_QUESTIONARI!AI3626)),"")</f>
        <v/>
      </c>
      <c r="H3626" s="8" t="str">
        <f>IF(C3626="","",IF(ISERROR(AVERAGE(ESITI_QUESTIONARI!N3626:T3626,ESITI_QUESTIONARI!V3626:X3626,ESITI_QUESTIONARI!Z3626:AD3626,ESITI_QUESTIONARI!AF3626:AH3626,ESITI_QUESTIONARI!AJ3626:AL3626,ESITI_QUESTIONARI!AN3626,ESITI_QUESTIONARI!AQ3626)),"NON RISPONDE",AVERAGE(ESITI_QUESTIONARI!N3626:T3626,ESITI_QUESTIONARI!V3626:X3626,ESITI_QUESTIONARI!Z3626:AD3626,ESITI_QUESTIONARI!AF3626:AH3626,ESITI_QUESTIONARI!AJ3626:AL3626,ESITI_QUESTIONARI!AN3626,ESITI_QUESTIONARI!AQ3626)))</f>
        <v/>
      </c>
    </row>
    <row r="3627" spans="1:8">
      <c r="A3627" t="str">
        <f>IF(ESITI_QUESTIONARI!A3627="","",TRIM(ESITI_QUESTIONARI!A3627))</f>
        <v/>
      </c>
      <c r="B3627" t="str">
        <f t="shared" si="57"/>
        <v/>
      </c>
      <c r="C3627" t="str">
        <f>IF(ESITI_QUESTIONARI!C3627="","",TRIM(ESITI_QUESTIONARI!C3627))</f>
        <v/>
      </c>
      <c r="D3627" t="str">
        <f>IFERROR(UPPER(TRIM(ESITI_QUESTIONARI!U3627)),"")</f>
        <v/>
      </c>
      <c r="E3627" t="str">
        <f>IFERROR(UPPER(TRIM(ESITI_QUESTIONARI!Y3627)),"")</f>
        <v/>
      </c>
      <c r="F3627" t="str">
        <f>IFERROR(UPPER(TRIM(ESITI_QUESTIONARI!AE3627)),"")</f>
        <v/>
      </c>
      <c r="G3627" t="str">
        <f>IFERROR(UPPER(TRIM(ESITI_QUESTIONARI!AI3627)),"")</f>
        <v/>
      </c>
      <c r="H3627" s="8" t="str">
        <f>IF(C3627="","",IF(ISERROR(AVERAGE(ESITI_QUESTIONARI!N3627:T3627,ESITI_QUESTIONARI!V3627:X3627,ESITI_QUESTIONARI!Z3627:AD3627,ESITI_QUESTIONARI!AF3627:AH3627,ESITI_QUESTIONARI!AJ3627:AL3627,ESITI_QUESTIONARI!AN3627,ESITI_QUESTIONARI!AQ3627)),"NON RISPONDE",AVERAGE(ESITI_QUESTIONARI!N3627:T3627,ESITI_QUESTIONARI!V3627:X3627,ESITI_QUESTIONARI!Z3627:AD3627,ESITI_QUESTIONARI!AF3627:AH3627,ESITI_QUESTIONARI!AJ3627:AL3627,ESITI_QUESTIONARI!AN3627,ESITI_QUESTIONARI!AQ3627)))</f>
        <v/>
      </c>
    </row>
    <row r="3628" spans="1:8">
      <c r="A3628" t="str">
        <f>IF(ESITI_QUESTIONARI!A3628="","",TRIM(ESITI_QUESTIONARI!A3628))</f>
        <v/>
      </c>
      <c r="B3628" t="str">
        <f t="shared" si="57"/>
        <v/>
      </c>
      <c r="C3628" t="str">
        <f>IF(ESITI_QUESTIONARI!C3628="","",TRIM(ESITI_QUESTIONARI!C3628))</f>
        <v/>
      </c>
      <c r="D3628" t="str">
        <f>IFERROR(UPPER(TRIM(ESITI_QUESTIONARI!U3628)),"")</f>
        <v/>
      </c>
      <c r="E3628" t="str">
        <f>IFERROR(UPPER(TRIM(ESITI_QUESTIONARI!Y3628)),"")</f>
        <v/>
      </c>
      <c r="F3628" t="str">
        <f>IFERROR(UPPER(TRIM(ESITI_QUESTIONARI!AE3628)),"")</f>
        <v/>
      </c>
      <c r="G3628" t="str">
        <f>IFERROR(UPPER(TRIM(ESITI_QUESTIONARI!AI3628)),"")</f>
        <v/>
      </c>
      <c r="H3628" s="8" t="str">
        <f>IF(C3628="","",IF(ISERROR(AVERAGE(ESITI_QUESTIONARI!N3628:T3628,ESITI_QUESTIONARI!V3628:X3628,ESITI_QUESTIONARI!Z3628:AD3628,ESITI_QUESTIONARI!AF3628:AH3628,ESITI_QUESTIONARI!AJ3628:AL3628,ESITI_QUESTIONARI!AN3628,ESITI_QUESTIONARI!AQ3628)),"NON RISPONDE",AVERAGE(ESITI_QUESTIONARI!N3628:T3628,ESITI_QUESTIONARI!V3628:X3628,ESITI_QUESTIONARI!Z3628:AD3628,ESITI_QUESTIONARI!AF3628:AH3628,ESITI_QUESTIONARI!AJ3628:AL3628,ESITI_QUESTIONARI!AN3628,ESITI_QUESTIONARI!AQ3628)))</f>
        <v/>
      </c>
    </row>
    <row r="3629" spans="1:8">
      <c r="A3629" t="str">
        <f>IF(ESITI_QUESTIONARI!A3629="","",TRIM(ESITI_QUESTIONARI!A3629))</f>
        <v/>
      </c>
      <c r="B3629" t="str">
        <f t="shared" si="57"/>
        <v/>
      </c>
      <c r="C3629" t="str">
        <f>IF(ESITI_QUESTIONARI!C3629="","",TRIM(ESITI_QUESTIONARI!C3629))</f>
        <v/>
      </c>
      <c r="D3629" t="str">
        <f>IFERROR(UPPER(TRIM(ESITI_QUESTIONARI!U3629)),"")</f>
        <v/>
      </c>
      <c r="E3629" t="str">
        <f>IFERROR(UPPER(TRIM(ESITI_QUESTIONARI!Y3629)),"")</f>
        <v/>
      </c>
      <c r="F3629" t="str">
        <f>IFERROR(UPPER(TRIM(ESITI_QUESTIONARI!AE3629)),"")</f>
        <v/>
      </c>
      <c r="G3629" t="str">
        <f>IFERROR(UPPER(TRIM(ESITI_QUESTIONARI!AI3629)),"")</f>
        <v/>
      </c>
      <c r="H3629" s="8" t="str">
        <f>IF(C3629="","",IF(ISERROR(AVERAGE(ESITI_QUESTIONARI!N3629:T3629,ESITI_QUESTIONARI!V3629:X3629,ESITI_QUESTIONARI!Z3629:AD3629,ESITI_QUESTIONARI!AF3629:AH3629,ESITI_QUESTIONARI!AJ3629:AL3629,ESITI_QUESTIONARI!AN3629,ESITI_QUESTIONARI!AQ3629)),"NON RISPONDE",AVERAGE(ESITI_QUESTIONARI!N3629:T3629,ESITI_QUESTIONARI!V3629:X3629,ESITI_QUESTIONARI!Z3629:AD3629,ESITI_QUESTIONARI!AF3629:AH3629,ESITI_QUESTIONARI!AJ3629:AL3629,ESITI_QUESTIONARI!AN3629,ESITI_QUESTIONARI!AQ3629)))</f>
        <v/>
      </c>
    </row>
    <row r="3630" spans="1:8">
      <c r="A3630" t="str">
        <f>IF(ESITI_QUESTIONARI!A3630="","",TRIM(ESITI_QUESTIONARI!A3630))</f>
        <v/>
      </c>
      <c r="B3630" t="str">
        <f t="shared" si="57"/>
        <v/>
      </c>
      <c r="C3630" t="str">
        <f>IF(ESITI_QUESTIONARI!C3630="","",TRIM(ESITI_QUESTIONARI!C3630))</f>
        <v/>
      </c>
      <c r="D3630" t="str">
        <f>IFERROR(UPPER(TRIM(ESITI_QUESTIONARI!U3630)),"")</f>
        <v/>
      </c>
      <c r="E3630" t="str">
        <f>IFERROR(UPPER(TRIM(ESITI_QUESTIONARI!Y3630)),"")</f>
        <v/>
      </c>
      <c r="F3630" t="str">
        <f>IFERROR(UPPER(TRIM(ESITI_QUESTIONARI!AE3630)),"")</f>
        <v/>
      </c>
      <c r="G3630" t="str">
        <f>IFERROR(UPPER(TRIM(ESITI_QUESTIONARI!AI3630)),"")</f>
        <v/>
      </c>
      <c r="H3630" s="8" t="str">
        <f>IF(C3630="","",IF(ISERROR(AVERAGE(ESITI_QUESTIONARI!N3630:T3630,ESITI_QUESTIONARI!V3630:X3630,ESITI_QUESTIONARI!Z3630:AD3630,ESITI_QUESTIONARI!AF3630:AH3630,ESITI_QUESTIONARI!AJ3630:AL3630,ESITI_QUESTIONARI!AN3630,ESITI_QUESTIONARI!AQ3630)),"NON RISPONDE",AVERAGE(ESITI_QUESTIONARI!N3630:T3630,ESITI_QUESTIONARI!V3630:X3630,ESITI_QUESTIONARI!Z3630:AD3630,ESITI_QUESTIONARI!AF3630:AH3630,ESITI_QUESTIONARI!AJ3630:AL3630,ESITI_QUESTIONARI!AN3630,ESITI_QUESTIONARI!AQ3630)))</f>
        <v/>
      </c>
    </row>
    <row r="3631" spans="1:8">
      <c r="A3631" t="str">
        <f>IF(ESITI_QUESTIONARI!A3631="","",TRIM(ESITI_QUESTIONARI!A3631))</f>
        <v/>
      </c>
      <c r="B3631" t="str">
        <f t="shared" si="57"/>
        <v/>
      </c>
      <c r="C3631" t="str">
        <f>IF(ESITI_QUESTIONARI!C3631="","",TRIM(ESITI_QUESTIONARI!C3631))</f>
        <v/>
      </c>
      <c r="D3631" t="str">
        <f>IFERROR(UPPER(TRIM(ESITI_QUESTIONARI!U3631)),"")</f>
        <v/>
      </c>
      <c r="E3631" t="str">
        <f>IFERROR(UPPER(TRIM(ESITI_QUESTIONARI!Y3631)),"")</f>
        <v/>
      </c>
      <c r="F3631" t="str">
        <f>IFERROR(UPPER(TRIM(ESITI_QUESTIONARI!AE3631)),"")</f>
        <v/>
      </c>
      <c r="G3631" t="str">
        <f>IFERROR(UPPER(TRIM(ESITI_QUESTIONARI!AI3631)),"")</f>
        <v/>
      </c>
      <c r="H3631" s="8" t="str">
        <f>IF(C3631="","",IF(ISERROR(AVERAGE(ESITI_QUESTIONARI!N3631:T3631,ESITI_QUESTIONARI!V3631:X3631,ESITI_QUESTIONARI!Z3631:AD3631,ESITI_QUESTIONARI!AF3631:AH3631,ESITI_QUESTIONARI!AJ3631:AL3631,ESITI_QUESTIONARI!AN3631,ESITI_QUESTIONARI!AQ3631)),"NON RISPONDE",AVERAGE(ESITI_QUESTIONARI!N3631:T3631,ESITI_QUESTIONARI!V3631:X3631,ESITI_QUESTIONARI!Z3631:AD3631,ESITI_QUESTIONARI!AF3631:AH3631,ESITI_QUESTIONARI!AJ3631:AL3631,ESITI_QUESTIONARI!AN3631,ESITI_QUESTIONARI!AQ3631)))</f>
        <v/>
      </c>
    </row>
    <row r="3632" spans="1:8">
      <c r="A3632" t="str">
        <f>IF(ESITI_QUESTIONARI!A3632="","",TRIM(ESITI_QUESTIONARI!A3632))</f>
        <v/>
      </c>
      <c r="B3632" t="str">
        <f t="shared" si="57"/>
        <v/>
      </c>
      <c r="C3632" t="str">
        <f>IF(ESITI_QUESTIONARI!C3632="","",TRIM(ESITI_QUESTIONARI!C3632))</f>
        <v/>
      </c>
      <c r="D3632" t="str">
        <f>IFERROR(UPPER(TRIM(ESITI_QUESTIONARI!U3632)),"")</f>
        <v/>
      </c>
      <c r="E3632" t="str">
        <f>IFERROR(UPPER(TRIM(ESITI_QUESTIONARI!Y3632)),"")</f>
        <v/>
      </c>
      <c r="F3632" t="str">
        <f>IFERROR(UPPER(TRIM(ESITI_QUESTIONARI!AE3632)),"")</f>
        <v/>
      </c>
      <c r="G3632" t="str">
        <f>IFERROR(UPPER(TRIM(ESITI_QUESTIONARI!AI3632)),"")</f>
        <v/>
      </c>
      <c r="H3632" s="8" t="str">
        <f>IF(C3632="","",IF(ISERROR(AVERAGE(ESITI_QUESTIONARI!N3632:T3632,ESITI_QUESTIONARI!V3632:X3632,ESITI_QUESTIONARI!Z3632:AD3632,ESITI_QUESTIONARI!AF3632:AH3632,ESITI_QUESTIONARI!AJ3632:AL3632,ESITI_QUESTIONARI!AN3632,ESITI_QUESTIONARI!AQ3632)),"NON RISPONDE",AVERAGE(ESITI_QUESTIONARI!N3632:T3632,ESITI_QUESTIONARI!V3632:X3632,ESITI_QUESTIONARI!Z3632:AD3632,ESITI_QUESTIONARI!AF3632:AH3632,ESITI_QUESTIONARI!AJ3632:AL3632,ESITI_QUESTIONARI!AN3632,ESITI_QUESTIONARI!AQ3632)))</f>
        <v/>
      </c>
    </row>
    <row r="3633" spans="1:8">
      <c r="A3633" t="str">
        <f>IF(ESITI_QUESTIONARI!A3633="","",TRIM(ESITI_QUESTIONARI!A3633))</f>
        <v/>
      </c>
      <c r="B3633" t="str">
        <f t="shared" si="57"/>
        <v/>
      </c>
      <c r="C3633" t="str">
        <f>IF(ESITI_QUESTIONARI!C3633="","",TRIM(ESITI_QUESTIONARI!C3633))</f>
        <v/>
      </c>
      <c r="D3633" t="str">
        <f>IFERROR(UPPER(TRIM(ESITI_QUESTIONARI!U3633)),"")</f>
        <v/>
      </c>
      <c r="E3633" t="str">
        <f>IFERROR(UPPER(TRIM(ESITI_QUESTIONARI!Y3633)),"")</f>
        <v/>
      </c>
      <c r="F3633" t="str">
        <f>IFERROR(UPPER(TRIM(ESITI_QUESTIONARI!AE3633)),"")</f>
        <v/>
      </c>
      <c r="G3633" t="str">
        <f>IFERROR(UPPER(TRIM(ESITI_QUESTIONARI!AI3633)),"")</f>
        <v/>
      </c>
      <c r="H3633" s="8" t="str">
        <f>IF(C3633="","",IF(ISERROR(AVERAGE(ESITI_QUESTIONARI!N3633:T3633,ESITI_QUESTIONARI!V3633:X3633,ESITI_QUESTIONARI!Z3633:AD3633,ESITI_QUESTIONARI!AF3633:AH3633,ESITI_QUESTIONARI!AJ3633:AL3633,ESITI_QUESTIONARI!AN3633,ESITI_QUESTIONARI!AQ3633)),"NON RISPONDE",AVERAGE(ESITI_QUESTIONARI!N3633:T3633,ESITI_QUESTIONARI!V3633:X3633,ESITI_QUESTIONARI!Z3633:AD3633,ESITI_QUESTIONARI!AF3633:AH3633,ESITI_QUESTIONARI!AJ3633:AL3633,ESITI_QUESTIONARI!AN3633,ESITI_QUESTIONARI!AQ3633)))</f>
        <v/>
      </c>
    </row>
    <row r="3634" spans="1:8">
      <c r="A3634" t="str">
        <f>IF(ESITI_QUESTIONARI!A3634="","",TRIM(ESITI_QUESTIONARI!A3634))</f>
        <v/>
      </c>
      <c r="B3634" t="str">
        <f t="shared" si="57"/>
        <v/>
      </c>
      <c r="C3634" t="str">
        <f>IF(ESITI_QUESTIONARI!C3634="","",TRIM(ESITI_QUESTIONARI!C3634))</f>
        <v/>
      </c>
      <c r="D3634" t="str">
        <f>IFERROR(UPPER(TRIM(ESITI_QUESTIONARI!U3634)),"")</f>
        <v/>
      </c>
      <c r="E3634" t="str">
        <f>IFERROR(UPPER(TRIM(ESITI_QUESTIONARI!Y3634)),"")</f>
        <v/>
      </c>
      <c r="F3634" t="str">
        <f>IFERROR(UPPER(TRIM(ESITI_QUESTIONARI!AE3634)),"")</f>
        <v/>
      </c>
      <c r="G3634" t="str">
        <f>IFERROR(UPPER(TRIM(ESITI_QUESTIONARI!AI3634)),"")</f>
        <v/>
      </c>
      <c r="H3634" s="8" t="str">
        <f>IF(C3634="","",IF(ISERROR(AVERAGE(ESITI_QUESTIONARI!N3634:T3634,ESITI_QUESTIONARI!V3634:X3634,ESITI_QUESTIONARI!Z3634:AD3634,ESITI_QUESTIONARI!AF3634:AH3634,ESITI_QUESTIONARI!AJ3634:AL3634,ESITI_QUESTIONARI!AN3634,ESITI_QUESTIONARI!AQ3634)),"NON RISPONDE",AVERAGE(ESITI_QUESTIONARI!N3634:T3634,ESITI_QUESTIONARI!V3634:X3634,ESITI_QUESTIONARI!Z3634:AD3634,ESITI_QUESTIONARI!AF3634:AH3634,ESITI_QUESTIONARI!AJ3634:AL3634,ESITI_QUESTIONARI!AN3634,ESITI_QUESTIONARI!AQ3634)))</f>
        <v/>
      </c>
    </row>
    <row r="3635" spans="1:8">
      <c r="A3635" t="str">
        <f>IF(ESITI_QUESTIONARI!A3635="","",TRIM(ESITI_QUESTIONARI!A3635))</f>
        <v/>
      </c>
      <c r="B3635" t="str">
        <f t="shared" si="57"/>
        <v/>
      </c>
      <c r="C3635" t="str">
        <f>IF(ESITI_QUESTIONARI!C3635="","",TRIM(ESITI_QUESTIONARI!C3635))</f>
        <v/>
      </c>
      <c r="D3635" t="str">
        <f>IFERROR(UPPER(TRIM(ESITI_QUESTIONARI!U3635)),"")</f>
        <v/>
      </c>
      <c r="E3635" t="str">
        <f>IFERROR(UPPER(TRIM(ESITI_QUESTIONARI!Y3635)),"")</f>
        <v/>
      </c>
      <c r="F3635" t="str">
        <f>IFERROR(UPPER(TRIM(ESITI_QUESTIONARI!AE3635)),"")</f>
        <v/>
      </c>
      <c r="G3635" t="str">
        <f>IFERROR(UPPER(TRIM(ESITI_QUESTIONARI!AI3635)),"")</f>
        <v/>
      </c>
      <c r="H3635" s="8" t="str">
        <f>IF(C3635="","",IF(ISERROR(AVERAGE(ESITI_QUESTIONARI!N3635:T3635,ESITI_QUESTIONARI!V3635:X3635,ESITI_QUESTIONARI!Z3635:AD3635,ESITI_QUESTIONARI!AF3635:AH3635,ESITI_QUESTIONARI!AJ3635:AL3635,ESITI_QUESTIONARI!AN3635,ESITI_QUESTIONARI!AQ3635)),"NON RISPONDE",AVERAGE(ESITI_QUESTIONARI!N3635:T3635,ESITI_QUESTIONARI!V3635:X3635,ESITI_QUESTIONARI!Z3635:AD3635,ESITI_QUESTIONARI!AF3635:AH3635,ESITI_QUESTIONARI!AJ3635:AL3635,ESITI_QUESTIONARI!AN3635,ESITI_QUESTIONARI!AQ3635)))</f>
        <v/>
      </c>
    </row>
    <row r="3636" spans="1:8">
      <c r="A3636" t="str">
        <f>IF(ESITI_QUESTIONARI!A3636="","",TRIM(ESITI_QUESTIONARI!A3636))</f>
        <v/>
      </c>
      <c r="B3636" t="str">
        <f t="shared" si="57"/>
        <v/>
      </c>
      <c r="C3636" t="str">
        <f>IF(ESITI_QUESTIONARI!C3636="","",TRIM(ESITI_QUESTIONARI!C3636))</f>
        <v/>
      </c>
      <c r="D3636" t="str">
        <f>IFERROR(UPPER(TRIM(ESITI_QUESTIONARI!U3636)),"")</f>
        <v/>
      </c>
      <c r="E3636" t="str">
        <f>IFERROR(UPPER(TRIM(ESITI_QUESTIONARI!Y3636)),"")</f>
        <v/>
      </c>
      <c r="F3636" t="str">
        <f>IFERROR(UPPER(TRIM(ESITI_QUESTIONARI!AE3636)),"")</f>
        <v/>
      </c>
      <c r="G3636" t="str">
        <f>IFERROR(UPPER(TRIM(ESITI_QUESTIONARI!AI3636)),"")</f>
        <v/>
      </c>
      <c r="H3636" s="8" t="str">
        <f>IF(C3636="","",IF(ISERROR(AVERAGE(ESITI_QUESTIONARI!N3636:T3636,ESITI_QUESTIONARI!V3636:X3636,ESITI_QUESTIONARI!Z3636:AD3636,ESITI_QUESTIONARI!AF3636:AH3636,ESITI_QUESTIONARI!AJ3636:AL3636,ESITI_QUESTIONARI!AN3636,ESITI_QUESTIONARI!AQ3636)),"NON RISPONDE",AVERAGE(ESITI_QUESTIONARI!N3636:T3636,ESITI_QUESTIONARI!V3636:X3636,ESITI_QUESTIONARI!Z3636:AD3636,ESITI_QUESTIONARI!AF3636:AH3636,ESITI_QUESTIONARI!AJ3636:AL3636,ESITI_QUESTIONARI!AN3636,ESITI_QUESTIONARI!AQ3636)))</f>
        <v/>
      </c>
    </row>
    <row r="3637" spans="1:8">
      <c r="A3637" t="str">
        <f>IF(ESITI_QUESTIONARI!A3637="","",TRIM(ESITI_QUESTIONARI!A3637))</f>
        <v/>
      </c>
      <c r="B3637" t="str">
        <f t="shared" si="57"/>
        <v/>
      </c>
      <c r="C3637" t="str">
        <f>IF(ESITI_QUESTIONARI!C3637="","",TRIM(ESITI_QUESTIONARI!C3637))</f>
        <v/>
      </c>
      <c r="D3637" t="str">
        <f>IFERROR(UPPER(TRIM(ESITI_QUESTIONARI!U3637)),"")</f>
        <v/>
      </c>
      <c r="E3637" t="str">
        <f>IFERROR(UPPER(TRIM(ESITI_QUESTIONARI!Y3637)),"")</f>
        <v/>
      </c>
      <c r="F3637" t="str">
        <f>IFERROR(UPPER(TRIM(ESITI_QUESTIONARI!AE3637)),"")</f>
        <v/>
      </c>
      <c r="G3637" t="str">
        <f>IFERROR(UPPER(TRIM(ESITI_QUESTIONARI!AI3637)),"")</f>
        <v/>
      </c>
      <c r="H3637" s="8" t="str">
        <f>IF(C3637="","",IF(ISERROR(AVERAGE(ESITI_QUESTIONARI!N3637:T3637,ESITI_QUESTIONARI!V3637:X3637,ESITI_QUESTIONARI!Z3637:AD3637,ESITI_QUESTIONARI!AF3637:AH3637,ESITI_QUESTIONARI!AJ3637:AL3637,ESITI_QUESTIONARI!AN3637,ESITI_QUESTIONARI!AQ3637)),"NON RISPONDE",AVERAGE(ESITI_QUESTIONARI!N3637:T3637,ESITI_QUESTIONARI!V3637:X3637,ESITI_QUESTIONARI!Z3637:AD3637,ESITI_QUESTIONARI!AF3637:AH3637,ESITI_QUESTIONARI!AJ3637:AL3637,ESITI_QUESTIONARI!AN3637,ESITI_QUESTIONARI!AQ3637)))</f>
        <v/>
      </c>
    </row>
    <row r="3638" spans="1:8">
      <c r="A3638" t="str">
        <f>IF(ESITI_QUESTIONARI!A3638="","",TRIM(ESITI_QUESTIONARI!A3638))</f>
        <v/>
      </c>
      <c r="B3638" t="str">
        <f t="shared" si="57"/>
        <v/>
      </c>
      <c r="C3638" t="str">
        <f>IF(ESITI_QUESTIONARI!C3638="","",TRIM(ESITI_QUESTIONARI!C3638))</f>
        <v/>
      </c>
      <c r="D3638" t="str">
        <f>IFERROR(UPPER(TRIM(ESITI_QUESTIONARI!U3638)),"")</f>
        <v/>
      </c>
      <c r="E3638" t="str">
        <f>IFERROR(UPPER(TRIM(ESITI_QUESTIONARI!Y3638)),"")</f>
        <v/>
      </c>
      <c r="F3638" t="str">
        <f>IFERROR(UPPER(TRIM(ESITI_QUESTIONARI!AE3638)),"")</f>
        <v/>
      </c>
      <c r="G3638" t="str">
        <f>IFERROR(UPPER(TRIM(ESITI_QUESTIONARI!AI3638)),"")</f>
        <v/>
      </c>
      <c r="H3638" s="8" t="str">
        <f>IF(C3638="","",IF(ISERROR(AVERAGE(ESITI_QUESTIONARI!N3638:T3638,ESITI_QUESTIONARI!V3638:X3638,ESITI_QUESTIONARI!Z3638:AD3638,ESITI_QUESTIONARI!AF3638:AH3638,ESITI_QUESTIONARI!AJ3638:AL3638,ESITI_QUESTIONARI!AN3638,ESITI_QUESTIONARI!AQ3638)),"NON RISPONDE",AVERAGE(ESITI_QUESTIONARI!N3638:T3638,ESITI_QUESTIONARI!V3638:X3638,ESITI_QUESTIONARI!Z3638:AD3638,ESITI_QUESTIONARI!AF3638:AH3638,ESITI_QUESTIONARI!AJ3638:AL3638,ESITI_QUESTIONARI!AN3638,ESITI_QUESTIONARI!AQ3638)))</f>
        <v/>
      </c>
    </row>
    <row r="3639" spans="1:8">
      <c r="A3639" t="str">
        <f>IF(ESITI_QUESTIONARI!A3639="","",TRIM(ESITI_QUESTIONARI!A3639))</f>
        <v/>
      </c>
      <c r="B3639" t="str">
        <f t="shared" si="57"/>
        <v/>
      </c>
      <c r="C3639" t="str">
        <f>IF(ESITI_QUESTIONARI!C3639="","",TRIM(ESITI_QUESTIONARI!C3639))</f>
        <v/>
      </c>
      <c r="D3639" t="str">
        <f>IFERROR(UPPER(TRIM(ESITI_QUESTIONARI!U3639)),"")</f>
        <v/>
      </c>
      <c r="E3639" t="str">
        <f>IFERROR(UPPER(TRIM(ESITI_QUESTIONARI!Y3639)),"")</f>
        <v/>
      </c>
      <c r="F3639" t="str">
        <f>IFERROR(UPPER(TRIM(ESITI_QUESTIONARI!AE3639)),"")</f>
        <v/>
      </c>
      <c r="G3639" t="str">
        <f>IFERROR(UPPER(TRIM(ESITI_QUESTIONARI!AI3639)),"")</f>
        <v/>
      </c>
      <c r="H3639" s="8" t="str">
        <f>IF(C3639="","",IF(ISERROR(AVERAGE(ESITI_QUESTIONARI!N3639:T3639,ESITI_QUESTIONARI!V3639:X3639,ESITI_QUESTIONARI!Z3639:AD3639,ESITI_QUESTIONARI!AF3639:AH3639,ESITI_QUESTIONARI!AJ3639:AL3639,ESITI_QUESTIONARI!AN3639,ESITI_QUESTIONARI!AQ3639)),"NON RISPONDE",AVERAGE(ESITI_QUESTIONARI!N3639:T3639,ESITI_QUESTIONARI!V3639:X3639,ESITI_QUESTIONARI!Z3639:AD3639,ESITI_QUESTIONARI!AF3639:AH3639,ESITI_QUESTIONARI!AJ3639:AL3639,ESITI_QUESTIONARI!AN3639,ESITI_QUESTIONARI!AQ3639)))</f>
        <v/>
      </c>
    </row>
    <row r="3640" spans="1:8">
      <c r="A3640" t="str">
        <f>IF(ESITI_QUESTIONARI!A3640="","",TRIM(ESITI_QUESTIONARI!A3640))</f>
        <v/>
      </c>
      <c r="B3640" t="str">
        <f t="shared" si="57"/>
        <v/>
      </c>
      <c r="C3640" t="str">
        <f>IF(ESITI_QUESTIONARI!C3640="","",TRIM(ESITI_QUESTIONARI!C3640))</f>
        <v/>
      </c>
      <c r="D3640" t="str">
        <f>IFERROR(UPPER(TRIM(ESITI_QUESTIONARI!U3640)),"")</f>
        <v/>
      </c>
      <c r="E3640" t="str">
        <f>IFERROR(UPPER(TRIM(ESITI_QUESTIONARI!Y3640)),"")</f>
        <v/>
      </c>
      <c r="F3640" t="str">
        <f>IFERROR(UPPER(TRIM(ESITI_QUESTIONARI!AE3640)),"")</f>
        <v/>
      </c>
      <c r="G3640" t="str">
        <f>IFERROR(UPPER(TRIM(ESITI_QUESTIONARI!AI3640)),"")</f>
        <v/>
      </c>
      <c r="H3640" s="8" t="str">
        <f>IF(C3640="","",IF(ISERROR(AVERAGE(ESITI_QUESTIONARI!N3640:T3640,ESITI_QUESTIONARI!V3640:X3640,ESITI_QUESTIONARI!Z3640:AD3640,ESITI_QUESTIONARI!AF3640:AH3640,ESITI_QUESTIONARI!AJ3640:AL3640,ESITI_QUESTIONARI!AN3640,ESITI_QUESTIONARI!AQ3640)),"NON RISPONDE",AVERAGE(ESITI_QUESTIONARI!N3640:T3640,ESITI_QUESTIONARI!V3640:X3640,ESITI_QUESTIONARI!Z3640:AD3640,ESITI_QUESTIONARI!AF3640:AH3640,ESITI_QUESTIONARI!AJ3640:AL3640,ESITI_QUESTIONARI!AN3640,ESITI_QUESTIONARI!AQ3640)))</f>
        <v/>
      </c>
    </row>
    <row r="3641" spans="1:8">
      <c r="A3641" t="str">
        <f>IF(ESITI_QUESTIONARI!A3641="","",TRIM(ESITI_QUESTIONARI!A3641))</f>
        <v/>
      </c>
      <c r="B3641" t="str">
        <f t="shared" si="57"/>
        <v/>
      </c>
      <c r="C3641" t="str">
        <f>IF(ESITI_QUESTIONARI!C3641="","",TRIM(ESITI_QUESTIONARI!C3641))</f>
        <v/>
      </c>
      <c r="D3641" t="str">
        <f>IFERROR(UPPER(TRIM(ESITI_QUESTIONARI!U3641)),"")</f>
        <v/>
      </c>
      <c r="E3641" t="str">
        <f>IFERROR(UPPER(TRIM(ESITI_QUESTIONARI!Y3641)),"")</f>
        <v/>
      </c>
      <c r="F3641" t="str">
        <f>IFERROR(UPPER(TRIM(ESITI_QUESTIONARI!AE3641)),"")</f>
        <v/>
      </c>
      <c r="G3641" t="str">
        <f>IFERROR(UPPER(TRIM(ESITI_QUESTIONARI!AI3641)),"")</f>
        <v/>
      </c>
      <c r="H3641" s="8" t="str">
        <f>IF(C3641="","",IF(ISERROR(AVERAGE(ESITI_QUESTIONARI!N3641:T3641,ESITI_QUESTIONARI!V3641:X3641,ESITI_QUESTIONARI!Z3641:AD3641,ESITI_QUESTIONARI!AF3641:AH3641,ESITI_QUESTIONARI!AJ3641:AL3641,ESITI_QUESTIONARI!AN3641,ESITI_QUESTIONARI!AQ3641)),"NON RISPONDE",AVERAGE(ESITI_QUESTIONARI!N3641:T3641,ESITI_QUESTIONARI!V3641:X3641,ESITI_QUESTIONARI!Z3641:AD3641,ESITI_QUESTIONARI!AF3641:AH3641,ESITI_QUESTIONARI!AJ3641:AL3641,ESITI_QUESTIONARI!AN3641,ESITI_QUESTIONARI!AQ3641)))</f>
        <v/>
      </c>
    </row>
    <row r="3642" spans="1:8">
      <c r="A3642" t="str">
        <f>IF(ESITI_QUESTIONARI!A3642="","",TRIM(ESITI_QUESTIONARI!A3642))</f>
        <v/>
      </c>
      <c r="B3642" t="str">
        <f t="shared" si="57"/>
        <v/>
      </c>
      <c r="C3642" t="str">
        <f>IF(ESITI_QUESTIONARI!C3642="","",TRIM(ESITI_QUESTIONARI!C3642))</f>
        <v/>
      </c>
      <c r="D3642" t="str">
        <f>IFERROR(UPPER(TRIM(ESITI_QUESTIONARI!U3642)),"")</f>
        <v/>
      </c>
      <c r="E3642" t="str">
        <f>IFERROR(UPPER(TRIM(ESITI_QUESTIONARI!Y3642)),"")</f>
        <v/>
      </c>
      <c r="F3642" t="str">
        <f>IFERROR(UPPER(TRIM(ESITI_QUESTIONARI!AE3642)),"")</f>
        <v/>
      </c>
      <c r="G3642" t="str">
        <f>IFERROR(UPPER(TRIM(ESITI_QUESTIONARI!AI3642)),"")</f>
        <v/>
      </c>
      <c r="H3642" s="8" t="str">
        <f>IF(C3642="","",IF(ISERROR(AVERAGE(ESITI_QUESTIONARI!N3642:T3642,ESITI_QUESTIONARI!V3642:X3642,ESITI_QUESTIONARI!Z3642:AD3642,ESITI_QUESTIONARI!AF3642:AH3642,ESITI_QUESTIONARI!AJ3642:AL3642,ESITI_QUESTIONARI!AN3642,ESITI_QUESTIONARI!AQ3642)),"NON RISPONDE",AVERAGE(ESITI_QUESTIONARI!N3642:T3642,ESITI_QUESTIONARI!V3642:X3642,ESITI_QUESTIONARI!Z3642:AD3642,ESITI_QUESTIONARI!AF3642:AH3642,ESITI_QUESTIONARI!AJ3642:AL3642,ESITI_QUESTIONARI!AN3642,ESITI_QUESTIONARI!AQ3642)))</f>
        <v/>
      </c>
    </row>
    <row r="3643" spans="1:8">
      <c r="A3643" t="str">
        <f>IF(ESITI_QUESTIONARI!A3643="","",TRIM(ESITI_QUESTIONARI!A3643))</f>
        <v/>
      </c>
      <c r="B3643" t="str">
        <f t="shared" si="57"/>
        <v/>
      </c>
      <c r="C3643" t="str">
        <f>IF(ESITI_QUESTIONARI!C3643="","",TRIM(ESITI_QUESTIONARI!C3643))</f>
        <v/>
      </c>
      <c r="D3643" t="str">
        <f>IFERROR(UPPER(TRIM(ESITI_QUESTIONARI!U3643)),"")</f>
        <v/>
      </c>
      <c r="E3643" t="str">
        <f>IFERROR(UPPER(TRIM(ESITI_QUESTIONARI!Y3643)),"")</f>
        <v/>
      </c>
      <c r="F3643" t="str">
        <f>IFERROR(UPPER(TRIM(ESITI_QUESTIONARI!AE3643)),"")</f>
        <v/>
      </c>
      <c r="G3643" t="str">
        <f>IFERROR(UPPER(TRIM(ESITI_QUESTIONARI!AI3643)),"")</f>
        <v/>
      </c>
      <c r="H3643" s="8" t="str">
        <f>IF(C3643="","",IF(ISERROR(AVERAGE(ESITI_QUESTIONARI!N3643:T3643,ESITI_QUESTIONARI!V3643:X3643,ESITI_QUESTIONARI!Z3643:AD3643,ESITI_QUESTIONARI!AF3643:AH3643,ESITI_QUESTIONARI!AJ3643:AL3643,ESITI_QUESTIONARI!AN3643,ESITI_QUESTIONARI!AQ3643)),"NON RISPONDE",AVERAGE(ESITI_QUESTIONARI!N3643:T3643,ESITI_QUESTIONARI!V3643:X3643,ESITI_QUESTIONARI!Z3643:AD3643,ESITI_QUESTIONARI!AF3643:AH3643,ESITI_QUESTIONARI!AJ3643:AL3643,ESITI_QUESTIONARI!AN3643,ESITI_QUESTIONARI!AQ3643)))</f>
        <v/>
      </c>
    </row>
    <row r="3644" spans="1:8">
      <c r="A3644" t="str">
        <f>IF(ESITI_QUESTIONARI!A3644="","",TRIM(ESITI_QUESTIONARI!A3644))</f>
        <v/>
      </c>
      <c r="B3644" t="str">
        <f t="shared" si="57"/>
        <v/>
      </c>
      <c r="C3644" t="str">
        <f>IF(ESITI_QUESTIONARI!C3644="","",TRIM(ESITI_QUESTIONARI!C3644))</f>
        <v/>
      </c>
      <c r="D3644" t="str">
        <f>IFERROR(UPPER(TRIM(ESITI_QUESTIONARI!U3644)),"")</f>
        <v/>
      </c>
      <c r="E3644" t="str">
        <f>IFERROR(UPPER(TRIM(ESITI_QUESTIONARI!Y3644)),"")</f>
        <v/>
      </c>
      <c r="F3644" t="str">
        <f>IFERROR(UPPER(TRIM(ESITI_QUESTIONARI!AE3644)),"")</f>
        <v/>
      </c>
      <c r="G3644" t="str">
        <f>IFERROR(UPPER(TRIM(ESITI_QUESTIONARI!AI3644)),"")</f>
        <v/>
      </c>
      <c r="H3644" s="8" t="str">
        <f>IF(C3644="","",IF(ISERROR(AVERAGE(ESITI_QUESTIONARI!N3644:T3644,ESITI_QUESTIONARI!V3644:X3644,ESITI_QUESTIONARI!Z3644:AD3644,ESITI_QUESTIONARI!AF3644:AH3644,ESITI_QUESTIONARI!AJ3644:AL3644,ESITI_QUESTIONARI!AN3644,ESITI_QUESTIONARI!AQ3644)),"NON RISPONDE",AVERAGE(ESITI_QUESTIONARI!N3644:T3644,ESITI_QUESTIONARI!V3644:X3644,ESITI_QUESTIONARI!Z3644:AD3644,ESITI_QUESTIONARI!AF3644:AH3644,ESITI_QUESTIONARI!AJ3644:AL3644,ESITI_QUESTIONARI!AN3644,ESITI_QUESTIONARI!AQ3644)))</f>
        <v/>
      </c>
    </row>
    <row r="3645" spans="1:8">
      <c r="A3645" t="str">
        <f>IF(ESITI_QUESTIONARI!A3645="","",TRIM(ESITI_QUESTIONARI!A3645))</f>
        <v/>
      </c>
      <c r="B3645" t="str">
        <f t="shared" si="57"/>
        <v/>
      </c>
      <c r="C3645" t="str">
        <f>IF(ESITI_QUESTIONARI!C3645="","",TRIM(ESITI_QUESTIONARI!C3645))</f>
        <v/>
      </c>
      <c r="D3645" t="str">
        <f>IFERROR(UPPER(TRIM(ESITI_QUESTIONARI!U3645)),"")</f>
        <v/>
      </c>
      <c r="E3645" t="str">
        <f>IFERROR(UPPER(TRIM(ESITI_QUESTIONARI!Y3645)),"")</f>
        <v/>
      </c>
      <c r="F3645" t="str">
        <f>IFERROR(UPPER(TRIM(ESITI_QUESTIONARI!AE3645)),"")</f>
        <v/>
      </c>
      <c r="G3645" t="str">
        <f>IFERROR(UPPER(TRIM(ESITI_QUESTIONARI!AI3645)),"")</f>
        <v/>
      </c>
      <c r="H3645" s="8" t="str">
        <f>IF(C3645="","",IF(ISERROR(AVERAGE(ESITI_QUESTIONARI!N3645:T3645,ESITI_QUESTIONARI!V3645:X3645,ESITI_QUESTIONARI!Z3645:AD3645,ESITI_QUESTIONARI!AF3645:AH3645,ESITI_QUESTIONARI!AJ3645:AL3645,ESITI_QUESTIONARI!AN3645,ESITI_QUESTIONARI!AQ3645)),"NON RISPONDE",AVERAGE(ESITI_QUESTIONARI!N3645:T3645,ESITI_QUESTIONARI!V3645:X3645,ESITI_QUESTIONARI!Z3645:AD3645,ESITI_QUESTIONARI!AF3645:AH3645,ESITI_QUESTIONARI!AJ3645:AL3645,ESITI_QUESTIONARI!AN3645,ESITI_QUESTIONARI!AQ3645)))</f>
        <v/>
      </c>
    </row>
    <row r="3646" spans="1:8">
      <c r="A3646" t="str">
        <f>IF(ESITI_QUESTIONARI!A3646="","",TRIM(ESITI_QUESTIONARI!A3646))</f>
        <v/>
      </c>
      <c r="B3646" t="str">
        <f t="shared" si="57"/>
        <v/>
      </c>
      <c r="C3646" t="str">
        <f>IF(ESITI_QUESTIONARI!C3646="","",TRIM(ESITI_QUESTIONARI!C3646))</f>
        <v/>
      </c>
      <c r="D3646" t="str">
        <f>IFERROR(UPPER(TRIM(ESITI_QUESTIONARI!U3646)),"")</f>
        <v/>
      </c>
      <c r="E3646" t="str">
        <f>IFERROR(UPPER(TRIM(ESITI_QUESTIONARI!Y3646)),"")</f>
        <v/>
      </c>
      <c r="F3646" t="str">
        <f>IFERROR(UPPER(TRIM(ESITI_QUESTIONARI!AE3646)),"")</f>
        <v/>
      </c>
      <c r="G3646" t="str">
        <f>IFERROR(UPPER(TRIM(ESITI_QUESTIONARI!AI3646)),"")</f>
        <v/>
      </c>
      <c r="H3646" s="8" t="str">
        <f>IF(C3646="","",IF(ISERROR(AVERAGE(ESITI_QUESTIONARI!N3646:T3646,ESITI_QUESTIONARI!V3646:X3646,ESITI_QUESTIONARI!Z3646:AD3646,ESITI_QUESTIONARI!AF3646:AH3646,ESITI_QUESTIONARI!AJ3646:AL3646,ESITI_QUESTIONARI!AN3646,ESITI_QUESTIONARI!AQ3646)),"NON RISPONDE",AVERAGE(ESITI_QUESTIONARI!N3646:T3646,ESITI_QUESTIONARI!V3646:X3646,ESITI_QUESTIONARI!Z3646:AD3646,ESITI_QUESTIONARI!AF3646:AH3646,ESITI_QUESTIONARI!AJ3646:AL3646,ESITI_QUESTIONARI!AN3646,ESITI_QUESTIONARI!AQ3646)))</f>
        <v/>
      </c>
    </row>
    <row r="3647" spans="1:8">
      <c r="A3647" t="str">
        <f>IF(ESITI_QUESTIONARI!A3647="","",TRIM(ESITI_QUESTIONARI!A3647))</f>
        <v/>
      </c>
      <c r="B3647" t="str">
        <f t="shared" si="57"/>
        <v/>
      </c>
      <c r="C3647" t="str">
        <f>IF(ESITI_QUESTIONARI!C3647="","",TRIM(ESITI_QUESTIONARI!C3647))</f>
        <v/>
      </c>
      <c r="D3647" t="str">
        <f>IFERROR(UPPER(TRIM(ESITI_QUESTIONARI!U3647)),"")</f>
        <v/>
      </c>
      <c r="E3647" t="str">
        <f>IFERROR(UPPER(TRIM(ESITI_QUESTIONARI!Y3647)),"")</f>
        <v/>
      </c>
      <c r="F3647" t="str">
        <f>IFERROR(UPPER(TRIM(ESITI_QUESTIONARI!AE3647)),"")</f>
        <v/>
      </c>
      <c r="G3647" t="str">
        <f>IFERROR(UPPER(TRIM(ESITI_QUESTIONARI!AI3647)),"")</f>
        <v/>
      </c>
      <c r="H3647" s="8" t="str">
        <f>IF(C3647="","",IF(ISERROR(AVERAGE(ESITI_QUESTIONARI!N3647:T3647,ESITI_QUESTIONARI!V3647:X3647,ESITI_QUESTIONARI!Z3647:AD3647,ESITI_QUESTIONARI!AF3647:AH3647,ESITI_QUESTIONARI!AJ3647:AL3647,ESITI_QUESTIONARI!AN3647,ESITI_QUESTIONARI!AQ3647)),"NON RISPONDE",AVERAGE(ESITI_QUESTIONARI!N3647:T3647,ESITI_QUESTIONARI!V3647:X3647,ESITI_QUESTIONARI!Z3647:AD3647,ESITI_QUESTIONARI!AF3647:AH3647,ESITI_QUESTIONARI!AJ3647:AL3647,ESITI_QUESTIONARI!AN3647,ESITI_QUESTIONARI!AQ3647)))</f>
        <v/>
      </c>
    </row>
    <row r="3648" spans="1:8">
      <c r="A3648" t="str">
        <f>IF(ESITI_QUESTIONARI!A3648="","",TRIM(ESITI_QUESTIONARI!A3648))</f>
        <v/>
      </c>
      <c r="B3648" t="str">
        <f t="shared" si="57"/>
        <v/>
      </c>
      <c r="C3648" t="str">
        <f>IF(ESITI_QUESTIONARI!C3648="","",TRIM(ESITI_QUESTIONARI!C3648))</f>
        <v/>
      </c>
      <c r="D3648" t="str">
        <f>IFERROR(UPPER(TRIM(ESITI_QUESTIONARI!U3648)),"")</f>
        <v/>
      </c>
      <c r="E3648" t="str">
        <f>IFERROR(UPPER(TRIM(ESITI_QUESTIONARI!Y3648)),"")</f>
        <v/>
      </c>
      <c r="F3648" t="str">
        <f>IFERROR(UPPER(TRIM(ESITI_QUESTIONARI!AE3648)),"")</f>
        <v/>
      </c>
      <c r="G3648" t="str">
        <f>IFERROR(UPPER(TRIM(ESITI_QUESTIONARI!AI3648)),"")</f>
        <v/>
      </c>
      <c r="H3648" s="8" t="str">
        <f>IF(C3648="","",IF(ISERROR(AVERAGE(ESITI_QUESTIONARI!N3648:T3648,ESITI_QUESTIONARI!V3648:X3648,ESITI_QUESTIONARI!Z3648:AD3648,ESITI_QUESTIONARI!AF3648:AH3648,ESITI_QUESTIONARI!AJ3648:AL3648,ESITI_QUESTIONARI!AN3648,ESITI_QUESTIONARI!AQ3648)),"NON RISPONDE",AVERAGE(ESITI_QUESTIONARI!N3648:T3648,ESITI_QUESTIONARI!V3648:X3648,ESITI_QUESTIONARI!Z3648:AD3648,ESITI_QUESTIONARI!AF3648:AH3648,ESITI_QUESTIONARI!AJ3648:AL3648,ESITI_QUESTIONARI!AN3648,ESITI_QUESTIONARI!AQ3648)))</f>
        <v/>
      </c>
    </row>
    <row r="3649" spans="1:8">
      <c r="A3649" t="str">
        <f>IF(ESITI_QUESTIONARI!A3649="","",TRIM(ESITI_QUESTIONARI!A3649))</f>
        <v/>
      </c>
      <c r="B3649" t="str">
        <f t="shared" si="57"/>
        <v/>
      </c>
      <c r="C3649" t="str">
        <f>IF(ESITI_QUESTIONARI!C3649="","",TRIM(ESITI_QUESTIONARI!C3649))</f>
        <v/>
      </c>
      <c r="D3649" t="str">
        <f>IFERROR(UPPER(TRIM(ESITI_QUESTIONARI!U3649)),"")</f>
        <v/>
      </c>
      <c r="E3649" t="str">
        <f>IFERROR(UPPER(TRIM(ESITI_QUESTIONARI!Y3649)),"")</f>
        <v/>
      </c>
      <c r="F3649" t="str">
        <f>IFERROR(UPPER(TRIM(ESITI_QUESTIONARI!AE3649)),"")</f>
        <v/>
      </c>
      <c r="G3649" t="str">
        <f>IFERROR(UPPER(TRIM(ESITI_QUESTIONARI!AI3649)),"")</f>
        <v/>
      </c>
      <c r="H3649" s="8" t="str">
        <f>IF(C3649="","",IF(ISERROR(AVERAGE(ESITI_QUESTIONARI!N3649:T3649,ESITI_QUESTIONARI!V3649:X3649,ESITI_QUESTIONARI!Z3649:AD3649,ESITI_QUESTIONARI!AF3649:AH3649,ESITI_QUESTIONARI!AJ3649:AL3649,ESITI_QUESTIONARI!AN3649,ESITI_QUESTIONARI!AQ3649)),"NON RISPONDE",AVERAGE(ESITI_QUESTIONARI!N3649:T3649,ESITI_QUESTIONARI!V3649:X3649,ESITI_QUESTIONARI!Z3649:AD3649,ESITI_QUESTIONARI!AF3649:AH3649,ESITI_QUESTIONARI!AJ3649:AL3649,ESITI_QUESTIONARI!AN3649,ESITI_QUESTIONARI!AQ3649)))</f>
        <v/>
      </c>
    </row>
    <row r="3650" spans="1:8">
      <c r="A3650" t="str">
        <f>IF(ESITI_QUESTIONARI!A3650="","",TRIM(ESITI_QUESTIONARI!A3650))</f>
        <v/>
      </c>
      <c r="B3650" t="str">
        <f t="shared" si="57"/>
        <v/>
      </c>
      <c r="C3650" t="str">
        <f>IF(ESITI_QUESTIONARI!C3650="","",TRIM(ESITI_QUESTIONARI!C3650))</f>
        <v/>
      </c>
      <c r="D3650" t="str">
        <f>IFERROR(UPPER(TRIM(ESITI_QUESTIONARI!U3650)),"")</f>
        <v/>
      </c>
      <c r="E3650" t="str">
        <f>IFERROR(UPPER(TRIM(ESITI_QUESTIONARI!Y3650)),"")</f>
        <v/>
      </c>
      <c r="F3650" t="str">
        <f>IFERROR(UPPER(TRIM(ESITI_QUESTIONARI!AE3650)),"")</f>
        <v/>
      </c>
      <c r="G3650" t="str">
        <f>IFERROR(UPPER(TRIM(ESITI_QUESTIONARI!AI3650)),"")</f>
        <v/>
      </c>
      <c r="H3650" s="8" t="str">
        <f>IF(C3650="","",IF(ISERROR(AVERAGE(ESITI_QUESTIONARI!N3650:T3650,ESITI_QUESTIONARI!V3650:X3650,ESITI_QUESTIONARI!Z3650:AD3650,ESITI_QUESTIONARI!AF3650:AH3650,ESITI_QUESTIONARI!AJ3650:AL3650,ESITI_QUESTIONARI!AN3650,ESITI_QUESTIONARI!AQ3650)),"NON RISPONDE",AVERAGE(ESITI_QUESTIONARI!N3650:T3650,ESITI_QUESTIONARI!V3650:X3650,ESITI_QUESTIONARI!Z3650:AD3650,ESITI_QUESTIONARI!AF3650:AH3650,ESITI_QUESTIONARI!AJ3650:AL3650,ESITI_QUESTIONARI!AN3650,ESITI_QUESTIONARI!AQ3650)))</f>
        <v/>
      </c>
    </row>
    <row r="3651" spans="1:8">
      <c r="A3651" t="str">
        <f>IF(ESITI_QUESTIONARI!A3651="","",TRIM(ESITI_QUESTIONARI!A3651))</f>
        <v/>
      </c>
      <c r="B3651" t="str">
        <f t="shared" ref="B3651:B3714" si="58">IF(C3651="","",C3651)</f>
        <v/>
      </c>
      <c r="C3651" t="str">
        <f>IF(ESITI_QUESTIONARI!C3651="","",TRIM(ESITI_QUESTIONARI!C3651))</f>
        <v/>
      </c>
      <c r="D3651" t="str">
        <f>IFERROR(UPPER(TRIM(ESITI_QUESTIONARI!U3651)),"")</f>
        <v/>
      </c>
      <c r="E3651" t="str">
        <f>IFERROR(UPPER(TRIM(ESITI_QUESTIONARI!Y3651)),"")</f>
        <v/>
      </c>
      <c r="F3651" t="str">
        <f>IFERROR(UPPER(TRIM(ESITI_QUESTIONARI!AE3651)),"")</f>
        <v/>
      </c>
      <c r="G3651" t="str">
        <f>IFERROR(UPPER(TRIM(ESITI_QUESTIONARI!AI3651)),"")</f>
        <v/>
      </c>
      <c r="H3651" s="8" t="str">
        <f>IF(C3651="","",IF(ISERROR(AVERAGE(ESITI_QUESTIONARI!N3651:T3651,ESITI_QUESTIONARI!V3651:X3651,ESITI_QUESTIONARI!Z3651:AD3651,ESITI_QUESTIONARI!AF3651:AH3651,ESITI_QUESTIONARI!AJ3651:AL3651,ESITI_QUESTIONARI!AN3651,ESITI_QUESTIONARI!AQ3651)),"NON RISPONDE",AVERAGE(ESITI_QUESTIONARI!N3651:T3651,ESITI_QUESTIONARI!V3651:X3651,ESITI_QUESTIONARI!Z3651:AD3651,ESITI_QUESTIONARI!AF3651:AH3651,ESITI_QUESTIONARI!AJ3651:AL3651,ESITI_QUESTIONARI!AN3651,ESITI_QUESTIONARI!AQ3651)))</f>
        <v/>
      </c>
    </row>
    <row r="3652" spans="1:8">
      <c r="A3652" t="str">
        <f>IF(ESITI_QUESTIONARI!A3652="","",TRIM(ESITI_QUESTIONARI!A3652))</f>
        <v/>
      </c>
      <c r="B3652" t="str">
        <f t="shared" si="58"/>
        <v/>
      </c>
      <c r="C3652" t="str">
        <f>IF(ESITI_QUESTIONARI!C3652="","",TRIM(ESITI_QUESTIONARI!C3652))</f>
        <v/>
      </c>
      <c r="D3652" t="str">
        <f>IFERROR(UPPER(TRIM(ESITI_QUESTIONARI!U3652)),"")</f>
        <v/>
      </c>
      <c r="E3652" t="str">
        <f>IFERROR(UPPER(TRIM(ESITI_QUESTIONARI!Y3652)),"")</f>
        <v/>
      </c>
      <c r="F3652" t="str">
        <f>IFERROR(UPPER(TRIM(ESITI_QUESTIONARI!AE3652)),"")</f>
        <v/>
      </c>
      <c r="G3652" t="str">
        <f>IFERROR(UPPER(TRIM(ESITI_QUESTIONARI!AI3652)),"")</f>
        <v/>
      </c>
      <c r="H3652" s="8" t="str">
        <f>IF(C3652="","",IF(ISERROR(AVERAGE(ESITI_QUESTIONARI!N3652:T3652,ESITI_QUESTIONARI!V3652:X3652,ESITI_QUESTIONARI!Z3652:AD3652,ESITI_QUESTIONARI!AF3652:AH3652,ESITI_QUESTIONARI!AJ3652:AL3652,ESITI_QUESTIONARI!AN3652,ESITI_QUESTIONARI!AQ3652)),"NON RISPONDE",AVERAGE(ESITI_QUESTIONARI!N3652:T3652,ESITI_QUESTIONARI!V3652:X3652,ESITI_QUESTIONARI!Z3652:AD3652,ESITI_QUESTIONARI!AF3652:AH3652,ESITI_QUESTIONARI!AJ3652:AL3652,ESITI_QUESTIONARI!AN3652,ESITI_QUESTIONARI!AQ3652)))</f>
        <v/>
      </c>
    </row>
    <row r="3653" spans="1:8">
      <c r="A3653" t="str">
        <f>IF(ESITI_QUESTIONARI!A3653="","",TRIM(ESITI_QUESTIONARI!A3653))</f>
        <v/>
      </c>
      <c r="B3653" t="str">
        <f t="shared" si="58"/>
        <v/>
      </c>
      <c r="C3653" t="str">
        <f>IF(ESITI_QUESTIONARI!C3653="","",TRIM(ESITI_QUESTIONARI!C3653))</f>
        <v/>
      </c>
      <c r="D3653" t="str">
        <f>IFERROR(UPPER(TRIM(ESITI_QUESTIONARI!U3653)),"")</f>
        <v/>
      </c>
      <c r="E3653" t="str">
        <f>IFERROR(UPPER(TRIM(ESITI_QUESTIONARI!Y3653)),"")</f>
        <v/>
      </c>
      <c r="F3653" t="str">
        <f>IFERROR(UPPER(TRIM(ESITI_QUESTIONARI!AE3653)),"")</f>
        <v/>
      </c>
      <c r="G3653" t="str">
        <f>IFERROR(UPPER(TRIM(ESITI_QUESTIONARI!AI3653)),"")</f>
        <v/>
      </c>
      <c r="H3653" s="8" t="str">
        <f>IF(C3653="","",IF(ISERROR(AVERAGE(ESITI_QUESTIONARI!N3653:T3653,ESITI_QUESTIONARI!V3653:X3653,ESITI_QUESTIONARI!Z3653:AD3653,ESITI_QUESTIONARI!AF3653:AH3653,ESITI_QUESTIONARI!AJ3653:AL3653,ESITI_QUESTIONARI!AN3653,ESITI_QUESTIONARI!AQ3653)),"NON RISPONDE",AVERAGE(ESITI_QUESTIONARI!N3653:T3653,ESITI_QUESTIONARI!V3653:X3653,ESITI_QUESTIONARI!Z3653:AD3653,ESITI_QUESTIONARI!AF3653:AH3653,ESITI_QUESTIONARI!AJ3653:AL3653,ESITI_QUESTIONARI!AN3653,ESITI_QUESTIONARI!AQ3653)))</f>
        <v/>
      </c>
    </row>
    <row r="3654" spans="1:8">
      <c r="A3654" t="str">
        <f>IF(ESITI_QUESTIONARI!A3654="","",TRIM(ESITI_QUESTIONARI!A3654))</f>
        <v/>
      </c>
      <c r="B3654" t="str">
        <f t="shared" si="58"/>
        <v/>
      </c>
      <c r="C3654" t="str">
        <f>IF(ESITI_QUESTIONARI!C3654="","",TRIM(ESITI_QUESTIONARI!C3654))</f>
        <v/>
      </c>
      <c r="D3654" t="str">
        <f>IFERROR(UPPER(TRIM(ESITI_QUESTIONARI!U3654)),"")</f>
        <v/>
      </c>
      <c r="E3654" t="str">
        <f>IFERROR(UPPER(TRIM(ESITI_QUESTIONARI!Y3654)),"")</f>
        <v/>
      </c>
      <c r="F3654" t="str">
        <f>IFERROR(UPPER(TRIM(ESITI_QUESTIONARI!AE3654)),"")</f>
        <v/>
      </c>
      <c r="G3654" t="str">
        <f>IFERROR(UPPER(TRIM(ESITI_QUESTIONARI!AI3654)),"")</f>
        <v/>
      </c>
      <c r="H3654" s="8" t="str">
        <f>IF(C3654="","",IF(ISERROR(AVERAGE(ESITI_QUESTIONARI!N3654:T3654,ESITI_QUESTIONARI!V3654:X3654,ESITI_QUESTIONARI!Z3654:AD3654,ESITI_QUESTIONARI!AF3654:AH3654,ESITI_QUESTIONARI!AJ3654:AL3654,ESITI_QUESTIONARI!AN3654,ESITI_QUESTIONARI!AQ3654)),"NON RISPONDE",AVERAGE(ESITI_QUESTIONARI!N3654:T3654,ESITI_QUESTIONARI!V3654:X3654,ESITI_QUESTIONARI!Z3654:AD3654,ESITI_QUESTIONARI!AF3654:AH3654,ESITI_QUESTIONARI!AJ3654:AL3654,ESITI_QUESTIONARI!AN3654,ESITI_QUESTIONARI!AQ3654)))</f>
        <v/>
      </c>
    </row>
    <row r="3655" spans="1:8">
      <c r="A3655" t="str">
        <f>IF(ESITI_QUESTIONARI!A3655="","",TRIM(ESITI_QUESTIONARI!A3655))</f>
        <v/>
      </c>
      <c r="B3655" t="str">
        <f t="shared" si="58"/>
        <v/>
      </c>
      <c r="C3655" t="str">
        <f>IF(ESITI_QUESTIONARI!C3655="","",TRIM(ESITI_QUESTIONARI!C3655))</f>
        <v/>
      </c>
      <c r="D3655" t="str">
        <f>IFERROR(UPPER(TRIM(ESITI_QUESTIONARI!U3655)),"")</f>
        <v/>
      </c>
      <c r="E3655" t="str">
        <f>IFERROR(UPPER(TRIM(ESITI_QUESTIONARI!Y3655)),"")</f>
        <v/>
      </c>
      <c r="F3655" t="str">
        <f>IFERROR(UPPER(TRIM(ESITI_QUESTIONARI!AE3655)),"")</f>
        <v/>
      </c>
      <c r="G3655" t="str">
        <f>IFERROR(UPPER(TRIM(ESITI_QUESTIONARI!AI3655)),"")</f>
        <v/>
      </c>
      <c r="H3655" s="8" t="str">
        <f>IF(C3655="","",IF(ISERROR(AVERAGE(ESITI_QUESTIONARI!N3655:T3655,ESITI_QUESTIONARI!V3655:X3655,ESITI_QUESTIONARI!Z3655:AD3655,ESITI_QUESTIONARI!AF3655:AH3655,ESITI_QUESTIONARI!AJ3655:AL3655,ESITI_QUESTIONARI!AN3655,ESITI_QUESTIONARI!AQ3655)),"NON RISPONDE",AVERAGE(ESITI_QUESTIONARI!N3655:T3655,ESITI_QUESTIONARI!V3655:X3655,ESITI_QUESTIONARI!Z3655:AD3655,ESITI_QUESTIONARI!AF3655:AH3655,ESITI_QUESTIONARI!AJ3655:AL3655,ESITI_QUESTIONARI!AN3655,ESITI_QUESTIONARI!AQ3655)))</f>
        <v/>
      </c>
    </row>
    <row r="3656" spans="1:8">
      <c r="A3656" t="str">
        <f>IF(ESITI_QUESTIONARI!A3656="","",TRIM(ESITI_QUESTIONARI!A3656))</f>
        <v/>
      </c>
      <c r="B3656" t="str">
        <f t="shared" si="58"/>
        <v/>
      </c>
      <c r="C3656" t="str">
        <f>IF(ESITI_QUESTIONARI!C3656="","",TRIM(ESITI_QUESTIONARI!C3656))</f>
        <v/>
      </c>
      <c r="D3656" t="str">
        <f>IFERROR(UPPER(TRIM(ESITI_QUESTIONARI!U3656)),"")</f>
        <v/>
      </c>
      <c r="E3656" t="str">
        <f>IFERROR(UPPER(TRIM(ESITI_QUESTIONARI!Y3656)),"")</f>
        <v/>
      </c>
      <c r="F3656" t="str">
        <f>IFERROR(UPPER(TRIM(ESITI_QUESTIONARI!AE3656)),"")</f>
        <v/>
      </c>
      <c r="G3656" t="str">
        <f>IFERROR(UPPER(TRIM(ESITI_QUESTIONARI!AI3656)),"")</f>
        <v/>
      </c>
      <c r="H3656" s="8" t="str">
        <f>IF(C3656="","",IF(ISERROR(AVERAGE(ESITI_QUESTIONARI!N3656:T3656,ESITI_QUESTIONARI!V3656:X3656,ESITI_QUESTIONARI!Z3656:AD3656,ESITI_QUESTIONARI!AF3656:AH3656,ESITI_QUESTIONARI!AJ3656:AL3656,ESITI_QUESTIONARI!AN3656,ESITI_QUESTIONARI!AQ3656)),"NON RISPONDE",AVERAGE(ESITI_QUESTIONARI!N3656:T3656,ESITI_QUESTIONARI!V3656:X3656,ESITI_QUESTIONARI!Z3656:AD3656,ESITI_QUESTIONARI!AF3656:AH3656,ESITI_QUESTIONARI!AJ3656:AL3656,ESITI_QUESTIONARI!AN3656,ESITI_QUESTIONARI!AQ3656)))</f>
        <v/>
      </c>
    </row>
    <row r="3657" spans="1:8">
      <c r="A3657" t="str">
        <f>IF(ESITI_QUESTIONARI!A3657="","",TRIM(ESITI_QUESTIONARI!A3657))</f>
        <v/>
      </c>
      <c r="B3657" t="str">
        <f t="shared" si="58"/>
        <v/>
      </c>
      <c r="C3657" t="str">
        <f>IF(ESITI_QUESTIONARI!C3657="","",TRIM(ESITI_QUESTIONARI!C3657))</f>
        <v/>
      </c>
      <c r="D3657" t="str">
        <f>IFERROR(UPPER(TRIM(ESITI_QUESTIONARI!U3657)),"")</f>
        <v/>
      </c>
      <c r="E3657" t="str">
        <f>IFERROR(UPPER(TRIM(ESITI_QUESTIONARI!Y3657)),"")</f>
        <v/>
      </c>
      <c r="F3657" t="str">
        <f>IFERROR(UPPER(TRIM(ESITI_QUESTIONARI!AE3657)),"")</f>
        <v/>
      </c>
      <c r="G3657" t="str">
        <f>IFERROR(UPPER(TRIM(ESITI_QUESTIONARI!AI3657)),"")</f>
        <v/>
      </c>
      <c r="H3657" s="8" t="str">
        <f>IF(C3657="","",IF(ISERROR(AVERAGE(ESITI_QUESTIONARI!N3657:T3657,ESITI_QUESTIONARI!V3657:X3657,ESITI_QUESTIONARI!Z3657:AD3657,ESITI_QUESTIONARI!AF3657:AH3657,ESITI_QUESTIONARI!AJ3657:AL3657,ESITI_QUESTIONARI!AN3657,ESITI_QUESTIONARI!AQ3657)),"NON RISPONDE",AVERAGE(ESITI_QUESTIONARI!N3657:T3657,ESITI_QUESTIONARI!V3657:X3657,ESITI_QUESTIONARI!Z3657:AD3657,ESITI_QUESTIONARI!AF3657:AH3657,ESITI_QUESTIONARI!AJ3657:AL3657,ESITI_QUESTIONARI!AN3657,ESITI_QUESTIONARI!AQ3657)))</f>
        <v/>
      </c>
    </row>
    <row r="3658" spans="1:8">
      <c r="A3658" t="str">
        <f>IF(ESITI_QUESTIONARI!A3658="","",TRIM(ESITI_QUESTIONARI!A3658))</f>
        <v/>
      </c>
      <c r="B3658" t="str">
        <f t="shared" si="58"/>
        <v/>
      </c>
      <c r="C3658" t="str">
        <f>IF(ESITI_QUESTIONARI!C3658="","",TRIM(ESITI_QUESTIONARI!C3658))</f>
        <v/>
      </c>
      <c r="D3658" t="str">
        <f>IFERROR(UPPER(TRIM(ESITI_QUESTIONARI!U3658)),"")</f>
        <v/>
      </c>
      <c r="E3658" t="str">
        <f>IFERROR(UPPER(TRIM(ESITI_QUESTIONARI!Y3658)),"")</f>
        <v/>
      </c>
      <c r="F3658" t="str">
        <f>IFERROR(UPPER(TRIM(ESITI_QUESTIONARI!AE3658)),"")</f>
        <v/>
      </c>
      <c r="G3658" t="str">
        <f>IFERROR(UPPER(TRIM(ESITI_QUESTIONARI!AI3658)),"")</f>
        <v/>
      </c>
      <c r="H3658" s="8" t="str">
        <f>IF(C3658="","",IF(ISERROR(AVERAGE(ESITI_QUESTIONARI!N3658:T3658,ESITI_QUESTIONARI!V3658:X3658,ESITI_QUESTIONARI!Z3658:AD3658,ESITI_QUESTIONARI!AF3658:AH3658,ESITI_QUESTIONARI!AJ3658:AL3658,ESITI_QUESTIONARI!AN3658,ESITI_QUESTIONARI!AQ3658)),"NON RISPONDE",AVERAGE(ESITI_QUESTIONARI!N3658:T3658,ESITI_QUESTIONARI!V3658:X3658,ESITI_QUESTIONARI!Z3658:AD3658,ESITI_QUESTIONARI!AF3658:AH3658,ESITI_QUESTIONARI!AJ3658:AL3658,ESITI_QUESTIONARI!AN3658,ESITI_QUESTIONARI!AQ3658)))</f>
        <v/>
      </c>
    </row>
    <row r="3659" spans="1:8">
      <c r="A3659" t="str">
        <f>IF(ESITI_QUESTIONARI!A3659="","",TRIM(ESITI_QUESTIONARI!A3659))</f>
        <v/>
      </c>
      <c r="B3659" t="str">
        <f t="shared" si="58"/>
        <v/>
      </c>
      <c r="C3659" t="str">
        <f>IF(ESITI_QUESTIONARI!C3659="","",TRIM(ESITI_QUESTIONARI!C3659))</f>
        <v/>
      </c>
      <c r="D3659" t="str">
        <f>IFERROR(UPPER(TRIM(ESITI_QUESTIONARI!U3659)),"")</f>
        <v/>
      </c>
      <c r="E3659" t="str">
        <f>IFERROR(UPPER(TRIM(ESITI_QUESTIONARI!Y3659)),"")</f>
        <v/>
      </c>
      <c r="F3659" t="str">
        <f>IFERROR(UPPER(TRIM(ESITI_QUESTIONARI!AE3659)),"")</f>
        <v/>
      </c>
      <c r="G3659" t="str">
        <f>IFERROR(UPPER(TRIM(ESITI_QUESTIONARI!AI3659)),"")</f>
        <v/>
      </c>
      <c r="H3659" s="8" t="str">
        <f>IF(C3659="","",IF(ISERROR(AVERAGE(ESITI_QUESTIONARI!N3659:T3659,ESITI_QUESTIONARI!V3659:X3659,ESITI_QUESTIONARI!Z3659:AD3659,ESITI_QUESTIONARI!AF3659:AH3659,ESITI_QUESTIONARI!AJ3659:AL3659,ESITI_QUESTIONARI!AN3659,ESITI_QUESTIONARI!AQ3659)),"NON RISPONDE",AVERAGE(ESITI_QUESTIONARI!N3659:T3659,ESITI_QUESTIONARI!V3659:X3659,ESITI_QUESTIONARI!Z3659:AD3659,ESITI_QUESTIONARI!AF3659:AH3659,ESITI_QUESTIONARI!AJ3659:AL3659,ESITI_QUESTIONARI!AN3659,ESITI_QUESTIONARI!AQ3659)))</f>
        <v/>
      </c>
    </row>
    <row r="3660" spans="1:8">
      <c r="A3660" t="str">
        <f>IF(ESITI_QUESTIONARI!A3660="","",TRIM(ESITI_QUESTIONARI!A3660))</f>
        <v/>
      </c>
      <c r="B3660" t="str">
        <f t="shared" si="58"/>
        <v/>
      </c>
      <c r="C3660" t="str">
        <f>IF(ESITI_QUESTIONARI!C3660="","",TRIM(ESITI_QUESTIONARI!C3660))</f>
        <v/>
      </c>
      <c r="D3660" t="str">
        <f>IFERROR(UPPER(TRIM(ESITI_QUESTIONARI!U3660)),"")</f>
        <v/>
      </c>
      <c r="E3660" t="str">
        <f>IFERROR(UPPER(TRIM(ESITI_QUESTIONARI!Y3660)),"")</f>
        <v/>
      </c>
      <c r="F3660" t="str">
        <f>IFERROR(UPPER(TRIM(ESITI_QUESTIONARI!AE3660)),"")</f>
        <v/>
      </c>
      <c r="G3660" t="str">
        <f>IFERROR(UPPER(TRIM(ESITI_QUESTIONARI!AI3660)),"")</f>
        <v/>
      </c>
      <c r="H3660" s="8" t="str">
        <f>IF(C3660="","",IF(ISERROR(AVERAGE(ESITI_QUESTIONARI!N3660:T3660,ESITI_QUESTIONARI!V3660:X3660,ESITI_QUESTIONARI!Z3660:AD3660,ESITI_QUESTIONARI!AF3660:AH3660,ESITI_QUESTIONARI!AJ3660:AL3660,ESITI_QUESTIONARI!AN3660,ESITI_QUESTIONARI!AQ3660)),"NON RISPONDE",AVERAGE(ESITI_QUESTIONARI!N3660:T3660,ESITI_QUESTIONARI!V3660:X3660,ESITI_QUESTIONARI!Z3660:AD3660,ESITI_QUESTIONARI!AF3660:AH3660,ESITI_QUESTIONARI!AJ3660:AL3660,ESITI_QUESTIONARI!AN3660,ESITI_QUESTIONARI!AQ3660)))</f>
        <v/>
      </c>
    </row>
    <row r="3661" spans="1:8">
      <c r="A3661" t="str">
        <f>IF(ESITI_QUESTIONARI!A3661="","",TRIM(ESITI_QUESTIONARI!A3661))</f>
        <v/>
      </c>
      <c r="B3661" t="str">
        <f t="shared" si="58"/>
        <v/>
      </c>
      <c r="C3661" t="str">
        <f>IF(ESITI_QUESTIONARI!C3661="","",TRIM(ESITI_QUESTIONARI!C3661))</f>
        <v/>
      </c>
      <c r="D3661" t="str">
        <f>IFERROR(UPPER(TRIM(ESITI_QUESTIONARI!U3661)),"")</f>
        <v/>
      </c>
      <c r="E3661" t="str">
        <f>IFERROR(UPPER(TRIM(ESITI_QUESTIONARI!Y3661)),"")</f>
        <v/>
      </c>
      <c r="F3661" t="str">
        <f>IFERROR(UPPER(TRIM(ESITI_QUESTIONARI!AE3661)),"")</f>
        <v/>
      </c>
      <c r="G3661" t="str">
        <f>IFERROR(UPPER(TRIM(ESITI_QUESTIONARI!AI3661)),"")</f>
        <v/>
      </c>
      <c r="H3661" s="8" t="str">
        <f>IF(C3661="","",IF(ISERROR(AVERAGE(ESITI_QUESTIONARI!N3661:T3661,ESITI_QUESTIONARI!V3661:X3661,ESITI_QUESTIONARI!Z3661:AD3661,ESITI_QUESTIONARI!AF3661:AH3661,ESITI_QUESTIONARI!AJ3661:AL3661,ESITI_QUESTIONARI!AN3661,ESITI_QUESTIONARI!AQ3661)),"NON RISPONDE",AVERAGE(ESITI_QUESTIONARI!N3661:T3661,ESITI_QUESTIONARI!V3661:X3661,ESITI_QUESTIONARI!Z3661:AD3661,ESITI_QUESTIONARI!AF3661:AH3661,ESITI_QUESTIONARI!AJ3661:AL3661,ESITI_QUESTIONARI!AN3661,ESITI_QUESTIONARI!AQ3661)))</f>
        <v/>
      </c>
    </row>
    <row r="3662" spans="1:8">
      <c r="A3662" t="str">
        <f>IF(ESITI_QUESTIONARI!A3662="","",TRIM(ESITI_QUESTIONARI!A3662))</f>
        <v/>
      </c>
      <c r="B3662" t="str">
        <f t="shared" si="58"/>
        <v/>
      </c>
      <c r="C3662" t="str">
        <f>IF(ESITI_QUESTIONARI!C3662="","",TRIM(ESITI_QUESTIONARI!C3662))</f>
        <v/>
      </c>
      <c r="D3662" t="str">
        <f>IFERROR(UPPER(TRIM(ESITI_QUESTIONARI!U3662)),"")</f>
        <v/>
      </c>
      <c r="E3662" t="str">
        <f>IFERROR(UPPER(TRIM(ESITI_QUESTIONARI!Y3662)),"")</f>
        <v/>
      </c>
      <c r="F3662" t="str">
        <f>IFERROR(UPPER(TRIM(ESITI_QUESTIONARI!AE3662)),"")</f>
        <v/>
      </c>
      <c r="G3662" t="str">
        <f>IFERROR(UPPER(TRIM(ESITI_QUESTIONARI!AI3662)),"")</f>
        <v/>
      </c>
      <c r="H3662" s="8" t="str">
        <f>IF(C3662="","",IF(ISERROR(AVERAGE(ESITI_QUESTIONARI!N3662:T3662,ESITI_QUESTIONARI!V3662:X3662,ESITI_QUESTIONARI!Z3662:AD3662,ESITI_QUESTIONARI!AF3662:AH3662,ESITI_QUESTIONARI!AJ3662:AL3662,ESITI_QUESTIONARI!AN3662,ESITI_QUESTIONARI!AQ3662)),"NON RISPONDE",AVERAGE(ESITI_QUESTIONARI!N3662:T3662,ESITI_QUESTIONARI!V3662:X3662,ESITI_QUESTIONARI!Z3662:AD3662,ESITI_QUESTIONARI!AF3662:AH3662,ESITI_QUESTIONARI!AJ3662:AL3662,ESITI_QUESTIONARI!AN3662,ESITI_QUESTIONARI!AQ3662)))</f>
        <v/>
      </c>
    </row>
    <row r="3663" spans="1:8">
      <c r="A3663" t="str">
        <f>IF(ESITI_QUESTIONARI!A3663="","",TRIM(ESITI_QUESTIONARI!A3663))</f>
        <v/>
      </c>
      <c r="B3663" t="str">
        <f t="shared" si="58"/>
        <v/>
      </c>
      <c r="C3663" t="str">
        <f>IF(ESITI_QUESTIONARI!C3663="","",TRIM(ESITI_QUESTIONARI!C3663))</f>
        <v/>
      </c>
      <c r="D3663" t="str">
        <f>IFERROR(UPPER(TRIM(ESITI_QUESTIONARI!U3663)),"")</f>
        <v/>
      </c>
      <c r="E3663" t="str">
        <f>IFERROR(UPPER(TRIM(ESITI_QUESTIONARI!Y3663)),"")</f>
        <v/>
      </c>
      <c r="F3663" t="str">
        <f>IFERROR(UPPER(TRIM(ESITI_QUESTIONARI!AE3663)),"")</f>
        <v/>
      </c>
      <c r="G3663" t="str">
        <f>IFERROR(UPPER(TRIM(ESITI_QUESTIONARI!AI3663)),"")</f>
        <v/>
      </c>
      <c r="H3663" s="8" t="str">
        <f>IF(C3663="","",IF(ISERROR(AVERAGE(ESITI_QUESTIONARI!N3663:T3663,ESITI_QUESTIONARI!V3663:X3663,ESITI_QUESTIONARI!Z3663:AD3663,ESITI_QUESTIONARI!AF3663:AH3663,ESITI_QUESTIONARI!AJ3663:AL3663,ESITI_QUESTIONARI!AN3663,ESITI_QUESTIONARI!AQ3663)),"NON RISPONDE",AVERAGE(ESITI_QUESTIONARI!N3663:T3663,ESITI_QUESTIONARI!V3663:X3663,ESITI_QUESTIONARI!Z3663:AD3663,ESITI_QUESTIONARI!AF3663:AH3663,ESITI_QUESTIONARI!AJ3663:AL3663,ESITI_QUESTIONARI!AN3663,ESITI_QUESTIONARI!AQ3663)))</f>
        <v/>
      </c>
    </row>
    <row r="3664" spans="1:8">
      <c r="A3664" t="str">
        <f>IF(ESITI_QUESTIONARI!A3664="","",TRIM(ESITI_QUESTIONARI!A3664))</f>
        <v/>
      </c>
      <c r="B3664" t="str">
        <f t="shared" si="58"/>
        <v/>
      </c>
      <c r="C3664" t="str">
        <f>IF(ESITI_QUESTIONARI!C3664="","",TRIM(ESITI_QUESTIONARI!C3664))</f>
        <v/>
      </c>
      <c r="D3664" t="str">
        <f>IFERROR(UPPER(TRIM(ESITI_QUESTIONARI!U3664)),"")</f>
        <v/>
      </c>
      <c r="E3664" t="str">
        <f>IFERROR(UPPER(TRIM(ESITI_QUESTIONARI!Y3664)),"")</f>
        <v/>
      </c>
      <c r="F3664" t="str">
        <f>IFERROR(UPPER(TRIM(ESITI_QUESTIONARI!AE3664)),"")</f>
        <v/>
      </c>
      <c r="G3664" t="str">
        <f>IFERROR(UPPER(TRIM(ESITI_QUESTIONARI!AI3664)),"")</f>
        <v/>
      </c>
      <c r="H3664" s="8" t="str">
        <f>IF(C3664="","",IF(ISERROR(AVERAGE(ESITI_QUESTIONARI!N3664:T3664,ESITI_QUESTIONARI!V3664:X3664,ESITI_QUESTIONARI!Z3664:AD3664,ESITI_QUESTIONARI!AF3664:AH3664,ESITI_QUESTIONARI!AJ3664:AL3664,ESITI_QUESTIONARI!AN3664,ESITI_QUESTIONARI!AQ3664)),"NON RISPONDE",AVERAGE(ESITI_QUESTIONARI!N3664:T3664,ESITI_QUESTIONARI!V3664:X3664,ESITI_QUESTIONARI!Z3664:AD3664,ESITI_QUESTIONARI!AF3664:AH3664,ESITI_QUESTIONARI!AJ3664:AL3664,ESITI_QUESTIONARI!AN3664,ESITI_QUESTIONARI!AQ3664)))</f>
        <v/>
      </c>
    </row>
    <row r="3665" spans="1:8">
      <c r="A3665" t="str">
        <f>IF(ESITI_QUESTIONARI!A3665="","",TRIM(ESITI_QUESTIONARI!A3665))</f>
        <v/>
      </c>
      <c r="B3665" t="str">
        <f t="shared" si="58"/>
        <v/>
      </c>
      <c r="C3665" t="str">
        <f>IF(ESITI_QUESTIONARI!C3665="","",TRIM(ESITI_QUESTIONARI!C3665))</f>
        <v/>
      </c>
      <c r="D3665" t="str">
        <f>IFERROR(UPPER(TRIM(ESITI_QUESTIONARI!U3665)),"")</f>
        <v/>
      </c>
      <c r="E3665" t="str">
        <f>IFERROR(UPPER(TRIM(ESITI_QUESTIONARI!Y3665)),"")</f>
        <v/>
      </c>
      <c r="F3665" t="str">
        <f>IFERROR(UPPER(TRIM(ESITI_QUESTIONARI!AE3665)),"")</f>
        <v/>
      </c>
      <c r="G3665" t="str">
        <f>IFERROR(UPPER(TRIM(ESITI_QUESTIONARI!AI3665)),"")</f>
        <v/>
      </c>
      <c r="H3665" s="8" t="str">
        <f>IF(C3665="","",IF(ISERROR(AVERAGE(ESITI_QUESTIONARI!N3665:T3665,ESITI_QUESTIONARI!V3665:X3665,ESITI_QUESTIONARI!Z3665:AD3665,ESITI_QUESTIONARI!AF3665:AH3665,ESITI_QUESTIONARI!AJ3665:AL3665,ESITI_QUESTIONARI!AN3665,ESITI_QUESTIONARI!AQ3665)),"NON RISPONDE",AVERAGE(ESITI_QUESTIONARI!N3665:T3665,ESITI_QUESTIONARI!V3665:X3665,ESITI_QUESTIONARI!Z3665:AD3665,ESITI_QUESTIONARI!AF3665:AH3665,ESITI_QUESTIONARI!AJ3665:AL3665,ESITI_QUESTIONARI!AN3665,ESITI_QUESTIONARI!AQ3665)))</f>
        <v/>
      </c>
    </row>
    <row r="3666" spans="1:8">
      <c r="A3666" t="str">
        <f>IF(ESITI_QUESTIONARI!A3666="","",TRIM(ESITI_QUESTIONARI!A3666))</f>
        <v/>
      </c>
      <c r="B3666" t="str">
        <f t="shared" si="58"/>
        <v/>
      </c>
      <c r="C3666" t="str">
        <f>IF(ESITI_QUESTIONARI!C3666="","",TRIM(ESITI_QUESTIONARI!C3666))</f>
        <v/>
      </c>
      <c r="D3666" t="str">
        <f>IFERROR(UPPER(TRIM(ESITI_QUESTIONARI!U3666)),"")</f>
        <v/>
      </c>
      <c r="E3666" t="str">
        <f>IFERROR(UPPER(TRIM(ESITI_QUESTIONARI!Y3666)),"")</f>
        <v/>
      </c>
      <c r="F3666" t="str">
        <f>IFERROR(UPPER(TRIM(ESITI_QUESTIONARI!AE3666)),"")</f>
        <v/>
      </c>
      <c r="G3666" t="str">
        <f>IFERROR(UPPER(TRIM(ESITI_QUESTIONARI!AI3666)),"")</f>
        <v/>
      </c>
      <c r="H3666" s="8" t="str">
        <f>IF(C3666="","",IF(ISERROR(AVERAGE(ESITI_QUESTIONARI!N3666:T3666,ESITI_QUESTIONARI!V3666:X3666,ESITI_QUESTIONARI!Z3666:AD3666,ESITI_QUESTIONARI!AF3666:AH3666,ESITI_QUESTIONARI!AJ3666:AL3666,ESITI_QUESTIONARI!AN3666,ESITI_QUESTIONARI!AQ3666)),"NON RISPONDE",AVERAGE(ESITI_QUESTIONARI!N3666:T3666,ESITI_QUESTIONARI!V3666:X3666,ESITI_QUESTIONARI!Z3666:AD3666,ESITI_QUESTIONARI!AF3666:AH3666,ESITI_QUESTIONARI!AJ3666:AL3666,ESITI_QUESTIONARI!AN3666,ESITI_QUESTIONARI!AQ3666)))</f>
        <v/>
      </c>
    </row>
    <row r="3667" spans="1:8">
      <c r="A3667" t="str">
        <f>IF(ESITI_QUESTIONARI!A3667="","",TRIM(ESITI_QUESTIONARI!A3667))</f>
        <v/>
      </c>
      <c r="B3667" t="str">
        <f t="shared" si="58"/>
        <v/>
      </c>
      <c r="C3667" t="str">
        <f>IF(ESITI_QUESTIONARI!C3667="","",TRIM(ESITI_QUESTIONARI!C3667))</f>
        <v/>
      </c>
      <c r="D3667" t="str">
        <f>IFERROR(UPPER(TRIM(ESITI_QUESTIONARI!U3667)),"")</f>
        <v/>
      </c>
      <c r="E3667" t="str">
        <f>IFERROR(UPPER(TRIM(ESITI_QUESTIONARI!Y3667)),"")</f>
        <v/>
      </c>
      <c r="F3667" t="str">
        <f>IFERROR(UPPER(TRIM(ESITI_QUESTIONARI!AE3667)),"")</f>
        <v/>
      </c>
      <c r="G3667" t="str">
        <f>IFERROR(UPPER(TRIM(ESITI_QUESTIONARI!AI3667)),"")</f>
        <v/>
      </c>
      <c r="H3667" s="8" t="str">
        <f>IF(C3667="","",IF(ISERROR(AVERAGE(ESITI_QUESTIONARI!N3667:T3667,ESITI_QUESTIONARI!V3667:X3667,ESITI_QUESTIONARI!Z3667:AD3667,ESITI_QUESTIONARI!AF3667:AH3667,ESITI_QUESTIONARI!AJ3667:AL3667,ESITI_QUESTIONARI!AN3667,ESITI_QUESTIONARI!AQ3667)),"NON RISPONDE",AVERAGE(ESITI_QUESTIONARI!N3667:T3667,ESITI_QUESTIONARI!V3667:X3667,ESITI_QUESTIONARI!Z3667:AD3667,ESITI_QUESTIONARI!AF3667:AH3667,ESITI_QUESTIONARI!AJ3667:AL3667,ESITI_QUESTIONARI!AN3667,ESITI_QUESTIONARI!AQ3667)))</f>
        <v/>
      </c>
    </row>
    <row r="3668" spans="1:8">
      <c r="A3668" t="str">
        <f>IF(ESITI_QUESTIONARI!A3668="","",TRIM(ESITI_QUESTIONARI!A3668))</f>
        <v/>
      </c>
      <c r="B3668" t="str">
        <f t="shared" si="58"/>
        <v/>
      </c>
      <c r="C3668" t="str">
        <f>IF(ESITI_QUESTIONARI!C3668="","",TRIM(ESITI_QUESTIONARI!C3668))</f>
        <v/>
      </c>
      <c r="D3668" t="str">
        <f>IFERROR(UPPER(TRIM(ESITI_QUESTIONARI!U3668)),"")</f>
        <v/>
      </c>
      <c r="E3668" t="str">
        <f>IFERROR(UPPER(TRIM(ESITI_QUESTIONARI!Y3668)),"")</f>
        <v/>
      </c>
      <c r="F3668" t="str">
        <f>IFERROR(UPPER(TRIM(ESITI_QUESTIONARI!AE3668)),"")</f>
        <v/>
      </c>
      <c r="G3668" t="str">
        <f>IFERROR(UPPER(TRIM(ESITI_QUESTIONARI!AI3668)),"")</f>
        <v/>
      </c>
      <c r="H3668" s="8" t="str">
        <f>IF(C3668="","",IF(ISERROR(AVERAGE(ESITI_QUESTIONARI!N3668:T3668,ESITI_QUESTIONARI!V3668:X3668,ESITI_QUESTIONARI!Z3668:AD3668,ESITI_QUESTIONARI!AF3668:AH3668,ESITI_QUESTIONARI!AJ3668:AL3668,ESITI_QUESTIONARI!AN3668,ESITI_QUESTIONARI!AQ3668)),"NON RISPONDE",AVERAGE(ESITI_QUESTIONARI!N3668:T3668,ESITI_QUESTIONARI!V3668:X3668,ESITI_QUESTIONARI!Z3668:AD3668,ESITI_QUESTIONARI!AF3668:AH3668,ESITI_QUESTIONARI!AJ3668:AL3668,ESITI_QUESTIONARI!AN3668,ESITI_QUESTIONARI!AQ3668)))</f>
        <v/>
      </c>
    </row>
    <row r="3669" spans="1:8">
      <c r="A3669" t="str">
        <f>IF(ESITI_QUESTIONARI!A3669="","",TRIM(ESITI_QUESTIONARI!A3669))</f>
        <v/>
      </c>
      <c r="B3669" t="str">
        <f t="shared" si="58"/>
        <v/>
      </c>
      <c r="C3669" t="str">
        <f>IF(ESITI_QUESTIONARI!C3669="","",TRIM(ESITI_QUESTIONARI!C3669))</f>
        <v/>
      </c>
      <c r="D3669" t="str">
        <f>IFERROR(UPPER(TRIM(ESITI_QUESTIONARI!U3669)),"")</f>
        <v/>
      </c>
      <c r="E3669" t="str">
        <f>IFERROR(UPPER(TRIM(ESITI_QUESTIONARI!Y3669)),"")</f>
        <v/>
      </c>
      <c r="F3669" t="str">
        <f>IFERROR(UPPER(TRIM(ESITI_QUESTIONARI!AE3669)),"")</f>
        <v/>
      </c>
      <c r="G3669" t="str">
        <f>IFERROR(UPPER(TRIM(ESITI_QUESTIONARI!AI3669)),"")</f>
        <v/>
      </c>
      <c r="H3669" s="8" t="str">
        <f>IF(C3669="","",IF(ISERROR(AVERAGE(ESITI_QUESTIONARI!N3669:T3669,ESITI_QUESTIONARI!V3669:X3669,ESITI_QUESTIONARI!Z3669:AD3669,ESITI_QUESTIONARI!AF3669:AH3669,ESITI_QUESTIONARI!AJ3669:AL3669,ESITI_QUESTIONARI!AN3669,ESITI_QUESTIONARI!AQ3669)),"NON RISPONDE",AVERAGE(ESITI_QUESTIONARI!N3669:T3669,ESITI_QUESTIONARI!V3669:X3669,ESITI_QUESTIONARI!Z3669:AD3669,ESITI_QUESTIONARI!AF3669:AH3669,ESITI_QUESTIONARI!AJ3669:AL3669,ESITI_QUESTIONARI!AN3669,ESITI_QUESTIONARI!AQ3669)))</f>
        <v/>
      </c>
    </row>
    <row r="3670" spans="1:8">
      <c r="A3670" t="str">
        <f>IF(ESITI_QUESTIONARI!A3670="","",TRIM(ESITI_QUESTIONARI!A3670))</f>
        <v/>
      </c>
      <c r="B3670" t="str">
        <f t="shared" si="58"/>
        <v/>
      </c>
      <c r="C3670" t="str">
        <f>IF(ESITI_QUESTIONARI!C3670="","",TRIM(ESITI_QUESTIONARI!C3670))</f>
        <v/>
      </c>
      <c r="D3670" t="str">
        <f>IFERROR(UPPER(TRIM(ESITI_QUESTIONARI!U3670)),"")</f>
        <v/>
      </c>
      <c r="E3670" t="str">
        <f>IFERROR(UPPER(TRIM(ESITI_QUESTIONARI!Y3670)),"")</f>
        <v/>
      </c>
      <c r="F3670" t="str">
        <f>IFERROR(UPPER(TRIM(ESITI_QUESTIONARI!AE3670)),"")</f>
        <v/>
      </c>
      <c r="G3670" t="str">
        <f>IFERROR(UPPER(TRIM(ESITI_QUESTIONARI!AI3670)),"")</f>
        <v/>
      </c>
      <c r="H3670" s="8" t="str">
        <f>IF(C3670="","",IF(ISERROR(AVERAGE(ESITI_QUESTIONARI!N3670:T3670,ESITI_QUESTIONARI!V3670:X3670,ESITI_QUESTIONARI!Z3670:AD3670,ESITI_QUESTIONARI!AF3670:AH3670,ESITI_QUESTIONARI!AJ3670:AL3670,ESITI_QUESTIONARI!AN3670,ESITI_QUESTIONARI!AQ3670)),"NON RISPONDE",AVERAGE(ESITI_QUESTIONARI!N3670:T3670,ESITI_QUESTIONARI!V3670:X3670,ESITI_QUESTIONARI!Z3670:AD3670,ESITI_QUESTIONARI!AF3670:AH3670,ESITI_QUESTIONARI!AJ3670:AL3670,ESITI_QUESTIONARI!AN3670,ESITI_QUESTIONARI!AQ3670)))</f>
        <v/>
      </c>
    </row>
    <row r="3671" spans="1:8">
      <c r="A3671" t="str">
        <f>IF(ESITI_QUESTIONARI!A3671="","",TRIM(ESITI_QUESTIONARI!A3671))</f>
        <v/>
      </c>
      <c r="B3671" t="str">
        <f t="shared" si="58"/>
        <v/>
      </c>
      <c r="C3671" t="str">
        <f>IF(ESITI_QUESTIONARI!C3671="","",TRIM(ESITI_QUESTIONARI!C3671))</f>
        <v/>
      </c>
      <c r="D3671" t="str">
        <f>IFERROR(UPPER(TRIM(ESITI_QUESTIONARI!U3671)),"")</f>
        <v/>
      </c>
      <c r="E3671" t="str">
        <f>IFERROR(UPPER(TRIM(ESITI_QUESTIONARI!Y3671)),"")</f>
        <v/>
      </c>
      <c r="F3671" t="str">
        <f>IFERROR(UPPER(TRIM(ESITI_QUESTIONARI!AE3671)),"")</f>
        <v/>
      </c>
      <c r="G3671" t="str">
        <f>IFERROR(UPPER(TRIM(ESITI_QUESTIONARI!AI3671)),"")</f>
        <v/>
      </c>
      <c r="H3671" s="8" t="str">
        <f>IF(C3671="","",IF(ISERROR(AVERAGE(ESITI_QUESTIONARI!N3671:T3671,ESITI_QUESTIONARI!V3671:X3671,ESITI_QUESTIONARI!Z3671:AD3671,ESITI_QUESTIONARI!AF3671:AH3671,ESITI_QUESTIONARI!AJ3671:AL3671,ESITI_QUESTIONARI!AN3671,ESITI_QUESTIONARI!AQ3671)),"NON RISPONDE",AVERAGE(ESITI_QUESTIONARI!N3671:T3671,ESITI_QUESTIONARI!V3671:X3671,ESITI_QUESTIONARI!Z3671:AD3671,ESITI_QUESTIONARI!AF3671:AH3671,ESITI_QUESTIONARI!AJ3671:AL3671,ESITI_QUESTIONARI!AN3671,ESITI_QUESTIONARI!AQ3671)))</f>
        <v/>
      </c>
    </row>
    <row r="3672" spans="1:8">
      <c r="A3672" t="str">
        <f>IF(ESITI_QUESTIONARI!A3672="","",TRIM(ESITI_QUESTIONARI!A3672))</f>
        <v/>
      </c>
      <c r="B3672" t="str">
        <f t="shared" si="58"/>
        <v/>
      </c>
      <c r="C3672" t="str">
        <f>IF(ESITI_QUESTIONARI!C3672="","",TRIM(ESITI_QUESTIONARI!C3672))</f>
        <v/>
      </c>
      <c r="D3672" t="str">
        <f>IFERROR(UPPER(TRIM(ESITI_QUESTIONARI!U3672)),"")</f>
        <v/>
      </c>
      <c r="E3672" t="str">
        <f>IFERROR(UPPER(TRIM(ESITI_QUESTIONARI!Y3672)),"")</f>
        <v/>
      </c>
      <c r="F3672" t="str">
        <f>IFERROR(UPPER(TRIM(ESITI_QUESTIONARI!AE3672)),"")</f>
        <v/>
      </c>
      <c r="G3672" t="str">
        <f>IFERROR(UPPER(TRIM(ESITI_QUESTIONARI!AI3672)),"")</f>
        <v/>
      </c>
      <c r="H3672" s="8" t="str">
        <f>IF(C3672="","",IF(ISERROR(AVERAGE(ESITI_QUESTIONARI!N3672:T3672,ESITI_QUESTIONARI!V3672:X3672,ESITI_QUESTIONARI!Z3672:AD3672,ESITI_QUESTIONARI!AF3672:AH3672,ESITI_QUESTIONARI!AJ3672:AL3672,ESITI_QUESTIONARI!AN3672,ESITI_QUESTIONARI!AQ3672)),"NON RISPONDE",AVERAGE(ESITI_QUESTIONARI!N3672:T3672,ESITI_QUESTIONARI!V3672:X3672,ESITI_QUESTIONARI!Z3672:AD3672,ESITI_QUESTIONARI!AF3672:AH3672,ESITI_QUESTIONARI!AJ3672:AL3672,ESITI_QUESTIONARI!AN3672,ESITI_QUESTIONARI!AQ3672)))</f>
        <v/>
      </c>
    </row>
    <row r="3673" spans="1:8">
      <c r="A3673" t="str">
        <f>IF(ESITI_QUESTIONARI!A3673="","",TRIM(ESITI_QUESTIONARI!A3673))</f>
        <v/>
      </c>
      <c r="B3673" t="str">
        <f t="shared" si="58"/>
        <v/>
      </c>
      <c r="C3673" t="str">
        <f>IF(ESITI_QUESTIONARI!C3673="","",TRIM(ESITI_QUESTIONARI!C3673))</f>
        <v/>
      </c>
      <c r="D3673" t="str">
        <f>IFERROR(UPPER(TRIM(ESITI_QUESTIONARI!U3673)),"")</f>
        <v/>
      </c>
      <c r="E3673" t="str">
        <f>IFERROR(UPPER(TRIM(ESITI_QUESTIONARI!Y3673)),"")</f>
        <v/>
      </c>
      <c r="F3673" t="str">
        <f>IFERROR(UPPER(TRIM(ESITI_QUESTIONARI!AE3673)),"")</f>
        <v/>
      </c>
      <c r="G3673" t="str">
        <f>IFERROR(UPPER(TRIM(ESITI_QUESTIONARI!AI3673)),"")</f>
        <v/>
      </c>
      <c r="H3673" s="8" t="str">
        <f>IF(C3673="","",IF(ISERROR(AVERAGE(ESITI_QUESTIONARI!N3673:T3673,ESITI_QUESTIONARI!V3673:X3673,ESITI_QUESTIONARI!Z3673:AD3673,ESITI_QUESTIONARI!AF3673:AH3673,ESITI_QUESTIONARI!AJ3673:AL3673,ESITI_QUESTIONARI!AN3673,ESITI_QUESTIONARI!AQ3673)),"NON RISPONDE",AVERAGE(ESITI_QUESTIONARI!N3673:T3673,ESITI_QUESTIONARI!V3673:X3673,ESITI_QUESTIONARI!Z3673:AD3673,ESITI_QUESTIONARI!AF3673:AH3673,ESITI_QUESTIONARI!AJ3673:AL3673,ESITI_QUESTIONARI!AN3673,ESITI_QUESTIONARI!AQ3673)))</f>
        <v/>
      </c>
    </row>
    <row r="3674" spans="1:8">
      <c r="A3674" t="str">
        <f>IF(ESITI_QUESTIONARI!A3674="","",TRIM(ESITI_QUESTIONARI!A3674))</f>
        <v/>
      </c>
      <c r="B3674" t="str">
        <f t="shared" si="58"/>
        <v/>
      </c>
      <c r="C3674" t="str">
        <f>IF(ESITI_QUESTIONARI!C3674="","",TRIM(ESITI_QUESTIONARI!C3674))</f>
        <v/>
      </c>
      <c r="D3674" t="str">
        <f>IFERROR(UPPER(TRIM(ESITI_QUESTIONARI!U3674)),"")</f>
        <v/>
      </c>
      <c r="E3674" t="str">
        <f>IFERROR(UPPER(TRIM(ESITI_QUESTIONARI!Y3674)),"")</f>
        <v/>
      </c>
      <c r="F3674" t="str">
        <f>IFERROR(UPPER(TRIM(ESITI_QUESTIONARI!AE3674)),"")</f>
        <v/>
      </c>
      <c r="G3674" t="str">
        <f>IFERROR(UPPER(TRIM(ESITI_QUESTIONARI!AI3674)),"")</f>
        <v/>
      </c>
      <c r="H3674" s="8" t="str">
        <f>IF(C3674="","",IF(ISERROR(AVERAGE(ESITI_QUESTIONARI!N3674:T3674,ESITI_QUESTIONARI!V3674:X3674,ESITI_QUESTIONARI!Z3674:AD3674,ESITI_QUESTIONARI!AF3674:AH3674,ESITI_QUESTIONARI!AJ3674:AL3674,ESITI_QUESTIONARI!AN3674,ESITI_QUESTIONARI!AQ3674)),"NON RISPONDE",AVERAGE(ESITI_QUESTIONARI!N3674:T3674,ESITI_QUESTIONARI!V3674:X3674,ESITI_QUESTIONARI!Z3674:AD3674,ESITI_QUESTIONARI!AF3674:AH3674,ESITI_QUESTIONARI!AJ3674:AL3674,ESITI_QUESTIONARI!AN3674,ESITI_QUESTIONARI!AQ3674)))</f>
        <v/>
      </c>
    </row>
    <row r="3675" spans="1:8">
      <c r="A3675" t="str">
        <f>IF(ESITI_QUESTIONARI!A3675="","",TRIM(ESITI_QUESTIONARI!A3675))</f>
        <v/>
      </c>
      <c r="B3675" t="str">
        <f t="shared" si="58"/>
        <v/>
      </c>
      <c r="C3675" t="str">
        <f>IF(ESITI_QUESTIONARI!C3675="","",TRIM(ESITI_QUESTIONARI!C3675))</f>
        <v/>
      </c>
      <c r="D3675" t="str">
        <f>IFERROR(UPPER(TRIM(ESITI_QUESTIONARI!U3675)),"")</f>
        <v/>
      </c>
      <c r="E3675" t="str">
        <f>IFERROR(UPPER(TRIM(ESITI_QUESTIONARI!Y3675)),"")</f>
        <v/>
      </c>
      <c r="F3675" t="str">
        <f>IFERROR(UPPER(TRIM(ESITI_QUESTIONARI!AE3675)),"")</f>
        <v/>
      </c>
      <c r="G3675" t="str">
        <f>IFERROR(UPPER(TRIM(ESITI_QUESTIONARI!AI3675)),"")</f>
        <v/>
      </c>
      <c r="H3675" s="8" t="str">
        <f>IF(C3675="","",IF(ISERROR(AVERAGE(ESITI_QUESTIONARI!N3675:T3675,ESITI_QUESTIONARI!V3675:X3675,ESITI_QUESTIONARI!Z3675:AD3675,ESITI_QUESTIONARI!AF3675:AH3675,ESITI_QUESTIONARI!AJ3675:AL3675,ESITI_QUESTIONARI!AN3675,ESITI_QUESTIONARI!AQ3675)),"NON RISPONDE",AVERAGE(ESITI_QUESTIONARI!N3675:T3675,ESITI_QUESTIONARI!V3675:X3675,ESITI_QUESTIONARI!Z3675:AD3675,ESITI_QUESTIONARI!AF3675:AH3675,ESITI_QUESTIONARI!AJ3675:AL3675,ESITI_QUESTIONARI!AN3675,ESITI_QUESTIONARI!AQ3675)))</f>
        <v/>
      </c>
    </row>
    <row r="3676" spans="1:8">
      <c r="A3676" t="str">
        <f>IF(ESITI_QUESTIONARI!A3676="","",TRIM(ESITI_QUESTIONARI!A3676))</f>
        <v/>
      </c>
      <c r="B3676" t="str">
        <f t="shared" si="58"/>
        <v/>
      </c>
      <c r="C3676" t="str">
        <f>IF(ESITI_QUESTIONARI!C3676="","",TRIM(ESITI_QUESTIONARI!C3676))</f>
        <v/>
      </c>
      <c r="D3676" t="str">
        <f>IFERROR(UPPER(TRIM(ESITI_QUESTIONARI!U3676)),"")</f>
        <v/>
      </c>
      <c r="E3676" t="str">
        <f>IFERROR(UPPER(TRIM(ESITI_QUESTIONARI!Y3676)),"")</f>
        <v/>
      </c>
      <c r="F3676" t="str">
        <f>IFERROR(UPPER(TRIM(ESITI_QUESTIONARI!AE3676)),"")</f>
        <v/>
      </c>
      <c r="G3676" t="str">
        <f>IFERROR(UPPER(TRIM(ESITI_QUESTIONARI!AI3676)),"")</f>
        <v/>
      </c>
      <c r="H3676" s="8" t="str">
        <f>IF(C3676="","",IF(ISERROR(AVERAGE(ESITI_QUESTIONARI!N3676:T3676,ESITI_QUESTIONARI!V3676:X3676,ESITI_QUESTIONARI!Z3676:AD3676,ESITI_QUESTIONARI!AF3676:AH3676,ESITI_QUESTIONARI!AJ3676:AL3676,ESITI_QUESTIONARI!AN3676,ESITI_QUESTIONARI!AQ3676)),"NON RISPONDE",AVERAGE(ESITI_QUESTIONARI!N3676:T3676,ESITI_QUESTIONARI!V3676:X3676,ESITI_QUESTIONARI!Z3676:AD3676,ESITI_QUESTIONARI!AF3676:AH3676,ESITI_QUESTIONARI!AJ3676:AL3676,ESITI_QUESTIONARI!AN3676,ESITI_QUESTIONARI!AQ3676)))</f>
        <v/>
      </c>
    </row>
    <row r="3677" spans="1:8">
      <c r="A3677" t="str">
        <f>IF(ESITI_QUESTIONARI!A3677="","",TRIM(ESITI_QUESTIONARI!A3677))</f>
        <v/>
      </c>
      <c r="B3677" t="str">
        <f t="shared" si="58"/>
        <v/>
      </c>
      <c r="C3677" t="str">
        <f>IF(ESITI_QUESTIONARI!C3677="","",TRIM(ESITI_QUESTIONARI!C3677))</f>
        <v/>
      </c>
      <c r="D3677" t="str">
        <f>IFERROR(UPPER(TRIM(ESITI_QUESTIONARI!U3677)),"")</f>
        <v/>
      </c>
      <c r="E3677" t="str">
        <f>IFERROR(UPPER(TRIM(ESITI_QUESTIONARI!Y3677)),"")</f>
        <v/>
      </c>
      <c r="F3677" t="str">
        <f>IFERROR(UPPER(TRIM(ESITI_QUESTIONARI!AE3677)),"")</f>
        <v/>
      </c>
      <c r="G3677" t="str">
        <f>IFERROR(UPPER(TRIM(ESITI_QUESTIONARI!AI3677)),"")</f>
        <v/>
      </c>
      <c r="H3677" s="8" t="str">
        <f>IF(C3677="","",IF(ISERROR(AVERAGE(ESITI_QUESTIONARI!N3677:T3677,ESITI_QUESTIONARI!V3677:X3677,ESITI_QUESTIONARI!Z3677:AD3677,ESITI_QUESTIONARI!AF3677:AH3677,ESITI_QUESTIONARI!AJ3677:AL3677,ESITI_QUESTIONARI!AN3677,ESITI_QUESTIONARI!AQ3677)),"NON RISPONDE",AVERAGE(ESITI_QUESTIONARI!N3677:T3677,ESITI_QUESTIONARI!V3677:X3677,ESITI_QUESTIONARI!Z3677:AD3677,ESITI_QUESTIONARI!AF3677:AH3677,ESITI_QUESTIONARI!AJ3677:AL3677,ESITI_QUESTIONARI!AN3677,ESITI_QUESTIONARI!AQ3677)))</f>
        <v/>
      </c>
    </row>
    <row r="3678" spans="1:8">
      <c r="A3678" t="str">
        <f>IF(ESITI_QUESTIONARI!A3678="","",TRIM(ESITI_QUESTIONARI!A3678))</f>
        <v/>
      </c>
      <c r="B3678" t="str">
        <f t="shared" si="58"/>
        <v/>
      </c>
      <c r="C3678" t="str">
        <f>IF(ESITI_QUESTIONARI!C3678="","",TRIM(ESITI_QUESTIONARI!C3678))</f>
        <v/>
      </c>
      <c r="D3678" t="str">
        <f>IFERROR(UPPER(TRIM(ESITI_QUESTIONARI!U3678)),"")</f>
        <v/>
      </c>
      <c r="E3678" t="str">
        <f>IFERROR(UPPER(TRIM(ESITI_QUESTIONARI!Y3678)),"")</f>
        <v/>
      </c>
      <c r="F3678" t="str">
        <f>IFERROR(UPPER(TRIM(ESITI_QUESTIONARI!AE3678)),"")</f>
        <v/>
      </c>
      <c r="G3678" t="str">
        <f>IFERROR(UPPER(TRIM(ESITI_QUESTIONARI!AI3678)),"")</f>
        <v/>
      </c>
      <c r="H3678" s="8" t="str">
        <f>IF(C3678="","",IF(ISERROR(AVERAGE(ESITI_QUESTIONARI!N3678:T3678,ESITI_QUESTIONARI!V3678:X3678,ESITI_QUESTIONARI!Z3678:AD3678,ESITI_QUESTIONARI!AF3678:AH3678,ESITI_QUESTIONARI!AJ3678:AL3678,ESITI_QUESTIONARI!AN3678,ESITI_QUESTIONARI!AQ3678)),"NON RISPONDE",AVERAGE(ESITI_QUESTIONARI!N3678:T3678,ESITI_QUESTIONARI!V3678:X3678,ESITI_QUESTIONARI!Z3678:AD3678,ESITI_QUESTIONARI!AF3678:AH3678,ESITI_QUESTIONARI!AJ3678:AL3678,ESITI_QUESTIONARI!AN3678,ESITI_QUESTIONARI!AQ3678)))</f>
        <v/>
      </c>
    </row>
    <row r="3679" spans="1:8">
      <c r="A3679" t="str">
        <f>IF(ESITI_QUESTIONARI!A3679="","",TRIM(ESITI_QUESTIONARI!A3679))</f>
        <v/>
      </c>
      <c r="B3679" t="str">
        <f t="shared" si="58"/>
        <v/>
      </c>
      <c r="C3679" t="str">
        <f>IF(ESITI_QUESTIONARI!C3679="","",TRIM(ESITI_QUESTIONARI!C3679))</f>
        <v/>
      </c>
      <c r="D3679" t="str">
        <f>IFERROR(UPPER(TRIM(ESITI_QUESTIONARI!U3679)),"")</f>
        <v/>
      </c>
      <c r="E3679" t="str">
        <f>IFERROR(UPPER(TRIM(ESITI_QUESTIONARI!Y3679)),"")</f>
        <v/>
      </c>
      <c r="F3679" t="str">
        <f>IFERROR(UPPER(TRIM(ESITI_QUESTIONARI!AE3679)),"")</f>
        <v/>
      </c>
      <c r="G3679" t="str">
        <f>IFERROR(UPPER(TRIM(ESITI_QUESTIONARI!AI3679)),"")</f>
        <v/>
      </c>
      <c r="H3679" s="8" t="str">
        <f>IF(C3679="","",IF(ISERROR(AVERAGE(ESITI_QUESTIONARI!N3679:T3679,ESITI_QUESTIONARI!V3679:X3679,ESITI_QUESTIONARI!Z3679:AD3679,ESITI_QUESTIONARI!AF3679:AH3679,ESITI_QUESTIONARI!AJ3679:AL3679,ESITI_QUESTIONARI!AN3679,ESITI_QUESTIONARI!AQ3679)),"NON RISPONDE",AVERAGE(ESITI_QUESTIONARI!N3679:T3679,ESITI_QUESTIONARI!V3679:X3679,ESITI_QUESTIONARI!Z3679:AD3679,ESITI_QUESTIONARI!AF3679:AH3679,ESITI_QUESTIONARI!AJ3679:AL3679,ESITI_QUESTIONARI!AN3679,ESITI_QUESTIONARI!AQ3679)))</f>
        <v/>
      </c>
    </row>
    <row r="3680" spans="1:8">
      <c r="A3680" t="str">
        <f>IF(ESITI_QUESTIONARI!A3680="","",TRIM(ESITI_QUESTIONARI!A3680))</f>
        <v/>
      </c>
      <c r="B3680" t="str">
        <f t="shared" si="58"/>
        <v/>
      </c>
      <c r="C3680" t="str">
        <f>IF(ESITI_QUESTIONARI!C3680="","",TRIM(ESITI_QUESTIONARI!C3680))</f>
        <v/>
      </c>
      <c r="D3680" t="str">
        <f>IFERROR(UPPER(TRIM(ESITI_QUESTIONARI!U3680)),"")</f>
        <v/>
      </c>
      <c r="E3680" t="str">
        <f>IFERROR(UPPER(TRIM(ESITI_QUESTIONARI!Y3680)),"")</f>
        <v/>
      </c>
      <c r="F3680" t="str">
        <f>IFERROR(UPPER(TRIM(ESITI_QUESTIONARI!AE3680)),"")</f>
        <v/>
      </c>
      <c r="G3680" t="str">
        <f>IFERROR(UPPER(TRIM(ESITI_QUESTIONARI!AI3680)),"")</f>
        <v/>
      </c>
      <c r="H3680" s="8" t="str">
        <f>IF(C3680="","",IF(ISERROR(AVERAGE(ESITI_QUESTIONARI!N3680:T3680,ESITI_QUESTIONARI!V3680:X3680,ESITI_QUESTIONARI!Z3680:AD3680,ESITI_QUESTIONARI!AF3680:AH3680,ESITI_QUESTIONARI!AJ3680:AL3680,ESITI_QUESTIONARI!AN3680,ESITI_QUESTIONARI!AQ3680)),"NON RISPONDE",AVERAGE(ESITI_QUESTIONARI!N3680:T3680,ESITI_QUESTIONARI!V3680:X3680,ESITI_QUESTIONARI!Z3680:AD3680,ESITI_QUESTIONARI!AF3680:AH3680,ESITI_QUESTIONARI!AJ3680:AL3680,ESITI_QUESTIONARI!AN3680,ESITI_QUESTIONARI!AQ3680)))</f>
        <v/>
      </c>
    </row>
    <row r="3681" spans="1:8">
      <c r="A3681" t="str">
        <f>IF(ESITI_QUESTIONARI!A3681="","",TRIM(ESITI_QUESTIONARI!A3681))</f>
        <v/>
      </c>
      <c r="B3681" t="str">
        <f t="shared" si="58"/>
        <v/>
      </c>
      <c r="C3681" t="str">
        <f>IF(ESITI_QUESTIONARI!C3681="","",TRIM(ESITI_QUESTIONARI!C3681))</f>
        <v/>
      </c>
      <c r="D3681" t="str">
        <f>IFERROR(UPPER(TRIM(ESITI_QUESTIONARI!U3681)),"")</f>
        <v/>
      </c>
      <c r="E3681" t="str">
        <f>IFERROR(UPPER(TRIM(ESITI_QUESTIONARI!Y3681)),"")</f>
        <v/>
      </c>
      <c r="F3681" t="str">
        <f>IFERROR(UPPER(TRIM(ESITI_QUESTIONARI!AE3681)),"")</f>
        <v/>
      </c>
      <c r="G3681" t="str">
        <f>IFERROR(UPPER(TRIM(ESITI_QUESTIONARI!AI3681)),"")</f>
        <v/>
      </c>
      <c r="H3681" s="8" t="str">
        <f>IF(C3681="","",IF(ISERROR(AVERAGE(ESITI_QUESTIONARI!N3681:T3681,ESITI_QUESTIONARI!V3681:X3681,ESITI_QUESTIONARI!Z3681:AD3681,ESITI_QUESTIONARI!AF3681:AH3681,ESITI_QUESTIONARI!AJ3681:AL3681,ESITI_QUESTIONARI!AN3681,ESITI_QUESTIONARI!AQ3681)),"NON RISPONDE",AVERAGE(ESITI_QUESTIONARI!N3681:T3681,ESITI_QUESTIONARI!V3681:X3681,ESITI_QUESTIONARI!Z3681:AD3681,ESITI_QUESTIONARI!AF3681:AH3681,ESITI_QUESTIONARI!AJ3681:AL3681,ESITI_QUESTIONARI!AN3681,ESITI_QUESTIONARI!AQ3681)))</f>
        <v/>
      </c>
    </row>
    <row r="3682" spans="1:8">
      <c r="A3682" t="str">
        <f>IF(ESITI_QUESTIONARI!A3682="","",TRIM(ESITI_QUESTIONARI!A3682))</f>
        <v/>
      </c>
      <c r="B3682" t="str">
        <f t="shared" si="58"/>
        <v/>
      </c>
      <c r="C3682" t="str">
        <f>IF(ESITI_QUESTIONARI!C3682="","",TRIM(ESITI_QUESTIONARI!C3682))</f>
        <v/>
      </c>
      <c r="D3682" t="str">
        <f>IFERROR(UPPER(TRIM(ESITI_QUESTIONARI!U3682)),"")</f>
        <v/>
      </c>
      <c r="E3682" t="str">
        <f>IFERROR(UPPER(TRIM(ESITI_QUESTIONARI!Y3682)),"")</f>
        <v/>
      </c>
      <c r="F3682" t="str">
        <f>IFERROR(UPPER(TRIM(ESITI_QUESTIONARI!AE3682)),"")</f>
        <v/>
      </c>
      <c r="G3682" t="str">
        <f>IFERROR(UPPER(TRIM(ESITI_QUESTIONARI!AI3682)),"")</f>
        <v/>
      </c>
      <c r="H3682" s="8" t="str">
        <f>IF(C3682="","",IF(ISERROR(AVERAGE(ESITI_QUESTIONARI!N3682:T3682,ESITI_QUESTIONARI!V3682:X3682,ESITI_QUESTIONARI!Z3682:AD3682,ESITI_QUESTIONARI!AF3682:AH3682,ESITI_QUESTIONARI!AJ3682:AL3682,ESITI_QUESTIONARI!AN3682,ESITI_QUESTIONARI!AQ3682)),"NON RISPONDE",AVERAGE(ESITI_QUESTIONARI!N3682:T3682,ESITI_QUESTIONARI!V3682:X3682,ESITI_QUESTIONARI!Z3682:AD3682,ESITI_QUESTIONARI!AF3682:AH3682,ESITI_QUESTIONARI!AJ3682:AL3682,ESITI_QUESTIONARI!AN3682,ESITI_QUESTIONARI!AQ3682)))</f>
        <v/>
      </c>
    </row>
    <row r="3683" spans="1:8">
      <c r="A3683" t="str">
        <f>IF(ESITI_QUESTIONARI!A3683="","",TRIM(ESITI_QUESTIONARI!A3683))</f>
        <v/>
      </c>
      <c r="B3683" t="str">
        <f t="shared" si="58"/>
        <v/>
      </c>
      <c r="C3683" t="str">
        <f>IF(ESITI_QUESTIONARI!C3683="","",TRIM(ESITI_QUESTIONARI!C3683))</f>
        <v/>
      </c>
      <c r="D3683" t="str">
        <f>IFERROR(UPPER(TRIM(ESITI_QUESTIONARI!U3683)),"")</f>
        <v/>
      </c>
      <c r="E3683" t="str">
        <f>IFERROR(UPPER(TRIM(ESITI_QUESTIONARI!Y3683)),"")</f>
        <v/>
      </c>
      <c r="F3683" t="str">
        <f>IFERROR(UPPER(TRIM(ESITI_QUESTIONARI!AE3683)),"")</f>
        <v/>
      </c>
      <c r="G3683" t="str">
        <f>IFERROR(UPPER(TRIM(ESITI_QUESTIONARI!AI3683)),"")</f>
        <v/>
      </c>
      <c r="H3683" s="8" t="str">
        <f>IF(C3683="","",IF(ISERROR(AVERAGE(ESITI_QUESTIONARI!N3683:T3683,ESITI_QUESTIONARI!V3683:X3683,ESITI_QUESTIONARI!Z3683:AD3683,ESITI_QUESTIONARI!AF3683:AH3683,ESITI_QUESTIONARI!AJ3683:AL3683,ESITI_QUESTIONARI!AN3683,ESITI_QUESTIONARI!AQ3683)),"NON RISPONDE",AVERAGE(ESITI_QUESTIONARI!N3683:T3683,ESITI_QUESTIONARI!V3683:X3683,ESITI_QUESTIONARI!Z3683:AD3683,ESITI_QUESTIONARI!AF3683:AH3683,ESITI_QUESTIONARI!AJ3683:AL3683,ESITI_QUESTIONARI!AN3683,ESITI_QUESTIONARI!AQ3683)))</f>
        <v/>
      </c>
    </row>
    <row r="3684" spans="1:8">
      <c r="A3684" t="str">
        <f>IF(ESITI_QUESTIONARI!A3684="","",TRIM(ESITI_QUESTIONARI!A3684))</f>
        <v/>
      </c>
      <c r="B3684" t="str">
        <f t="shared" si="58"/>
        <v/>
      </c>
      <c r="C3684" t="str">
        <f>IF(ESITI_QUESTIONARI!C3684="","",TRIM(ESITI_QUESTIONARI!C3684))</f>
        <v/>
      </c>
      <c r="D3684" t="str">
        <f>IFERROR(UPPER(TRIM(ESITI_QUESTIONARI!U3684)),"")</f>
        <v/>
      </c>
      <c r="E3684" t="str">
        <f>IFERROR(UPPER(TRIM(ESITI_QUESTIONARI!Y3684)),"")</f>
        <v/>
      </c>
      <c r="F3684" t="str">
        <f>IFERROR(UPPER(TRIM(ESITI_QUESTIONARI!AE3684)),"")</f>
        <v/>
      </c>
      <c r="G3684" t="str">
        <f>IFERROR(UPPER(TRIM(ESITI_QUESTIONARI!AI3684)),"")</f>
        <v/>
      </c>
      <c r="H3684" s="8" t="str">
        <f>IF(C3684="","",IF(ISERROR(AVERAGE(ESITI_QUESTIONARI!N3684:T3684,ESITI_QUESTIONARI!V3684:X3684,ESITI_QUESTIONARI!Z3684:AD3684,ESITI_QUESTIONARI!AF3684:AH3684,ESITI_QUESTIONARI!AJ3684:AL3684,ESITI_QUESTIONARI!AN3684,ESITI_QUESTIONARI!AQ3684)),"NON RISPONDE",AVERAGE(ESITI_QUESTIONARI!N3684:T3684,ESITI_QUESTIONARI!V3684:X3684,ESITI_QUESTIONARI!Z3684:AD3684,ESITI_QUESTIONARI!AF3684:AH3684,ESITI_QUESTIONARI!AJ3684:AL3684,ESITI_QUESTIONARI!AN3684,ESITI_QUESTIONARI!AQ3684)))</f>
        <v/>
      </c>
    </row>
    <row r="3685" spans="1:8">
      <c r="A3685" t="str">
        <f>IF(ESITI_QUESTIONARI!A3685="","",TRIM(ESITI_QUESTIONARI!A3685))</f>
        <v/>
      </c>
      <c r="B3685" t="str">
        <f t="shared" si="58"/>
        <v/>
      </c>
      <c r="C3685" t="str">
        <f>IF(ESITI_QUESTIONARI!C3685="","",TRIM(ESITI_QUESTIONARI!C3685))</f>
        <v/>
      </c>
      <c r="D3685" t="str">
        <f>IFERROR(UPPER(TRIM(ESITI_QUESTIONARI!U3685)),"")</f>
        <v/>
      </c>
      <c r="E3685" t="str">
        <f>IFERROR(UPPER(TRIM(ESITI_QUESTIONARI!Y3685)),"")</f>
        <v/>
      </c>
      <c r="F3685" t="str">
        <f>IFERROR(UPPER(TRIM(ESITI_QUESTIONARI!AE3685)),"")</f>
        <v/>
      </c>
      <c r="G3685" t="str">
        <f>IFERROR(UPPER(TRIM(ESITI_QUESTIONARI!AI3685)),"")</f>
        <v/>
      </c>
      <c r="H3685" s="8" t="str">
        <f>IF(C3685="","",IF(ISERROR(AVERAGE(ESITI_QUESTIONARI!N3685:T3685,ESITI_QUESTIONARI!V3685:X3685,ESITI_QUESTIONARI!Z3685:AD3685,ESITI_QUESTIONARI!AF3685:AH3685,ESITI_QUESTIONARI!AJ3685:AL3685,ESITI_QUESTIONARI!AN3685,ESITI_QUESTIONARI!AQ3685)),"NON RISPONDE",AVERAGE(ESITI_QUESTIONARI!N3685:T3685,ESITI_QUESTIONARI!V3685:X3685,ESITI_QUESTIONARI!Z3685:AD3685,ESITI_QUESTIONARI!AF3685:AH3685,ESITI_QUESTIONARI!AJ3685:AL3685,ESITI_QUESTIONARI!AN3685,ESITI_QUESTIONARI!AQ3685)))</f>
        <v/>
      </c>
    </row>
    <row r="3686" spans="1:8">
      <c r="A3686" t="str">
        <f>IF(ESITI_QUESTIONARI!A3686="","",TRIM(ESITI_QUESTIONARI!A3686))</f>
        <v/>
      </c>
      <c r="B3686" t="str">
        <f t="shared" si="58"/>
        <v/>
      </c>
      <c r="C3686" t="str">
        <f>IF(ESITI_QUESTIONARI!C3686="","",TRIM(ESITI_QUESTIONARI!C3686))</f>
        <v/>
      </c>
      <c r="D3686" t="str">
        <f>IFERROR(UPPER(TRIM(ESITI_QUESTIONARI!U3686)),"")</f>
        <v/>
      </c>
      <c r="E3686" t="str">
        <f>IFERROR(UPPER(TRIM(ESITI_QUESTIONARI!Y3686)),"")</f>
        <v/>
      </c>
      <c r="F3686" t="str">
        <f>IFERROR(UPPER(TRIM(ESITI_QUESTIONARI!AE3686)),"")</f>
        <v/>
      </c>
      <c r="G3686" t="str">
        <f>IFERROR(UPPER(TRIM(ESITI_QUESTIONARI!AI3686)),"")</f>
        <v/>
      </c>
      <c r="H3686" s="8" t="str">
        <f>IF(C3686="","",IF(ISERROR(AVERAGE(ESITI_QUESTIONARI!N3686:T3686,ESITI_QUESTIONARI!V3686:X3686,ESITI_QUESTIONARI!Z3686:AD3686,ESITI_QUESTIONARI!AF3686:AH3686,ESITI_QUESTIONARI!AJ3686:AL3686,ESITI_QUESTIONARI!AN3686,ESITI_QUESTIONARI!AQ3686)),"NON RISPONDE",AVERAGE(ESITI_QUESTIONARI!N3686:T3686,ESITI_QUESTIONARI!V3686:X3686,ESITI_QUESTIONARI!Z3686:AD3686,ESITI_QUESTIONARI!AF3686:AH3686,ESITI_QUESTIONARI!AJ3686:AL3686,ESITI_QUESTIONARI!AN3686,ESITI_QUESTIONARI!AQ3686)))</f>
        <v/>
      </c>
    </row>
    <row r="3687" spans="1:8">
      <c r="A3687" t="str">
        <f>IF(ESITI_QUESTIONARI!A3687="","",TRIM(ESITI_QUESTIONARI!A3687))</f>
        <v/>
      </c>
      <c r="B3687" t="str">
        <f t="shared" si="58"/>
        <v/>
      </c>
      <c r="C3687" t="str">
        <f>IF(ESITI_QUESTIONARI!C3687="","",TRIM(ESITI_QUESTIONARI!C3687))</f>
        <v/>
      </c>
      <c r="D3687" t="str">
        <f>IFERROR(UPPER(TRIM(ESITI_QUESTIONARI!U3687)),"")</f>
        <v/>
      </c>
      <c r="E3687" t="str">
        <f>IFERROR(UPPER(TRIM(ESITI_QUESTIONARI!Y3687)),"")</f>
        <v/>
      </c>
      <c r="F3687" t="str">
        <f>IFERROR(UPPER(TRIM(ESITI_QUESTIONARI!AE3687)),"")</f>
        <v/>
      </c>
      <c r="G3687" t="str">
        <f>IFERROR(UPPER(TRIM(ESITI_QUESTIONARI!AI3687)),"")</f>
        <v/>
      </c>
      <c r="H3687" s="8" t="str">
        <f>IF(C3687="","",IF(ISERROR(AVERAGE(ESITI_QUESTIONARI!N3687:T3687,ESITI_QUESTIONARI!V3687:X3687,ESITI_QUESTIONARI!Z3687:AD3687,ESITI_QUESTIONARI!AF3687:AH3687,ESITI_QUESTIONARI!AJ3687:AL3687,ESITI_QUESTIONARI!AN3687,ESITI_QUESTIONARI!AQ3687)),"NON RISPONDE",AVERAGE(ESITI_QUESTIONARI!N3687:T3687,ESITI_QUESTIONARI!V3687:X3687,ESITI_QUESTIONARI!Z3687:AD3687,ESITI_QUESTIONARI!AF3687:AH3687,ESITI_QUESTIONARI!AJ3687:AL3687,ESITI_QUESTIONARI!AN3687,ESITI_QUESTIONARI!AQ3687)))</f>
        <v/>
      </c>
    </row>
    <row r="3688" spans="1:8">
      <c r="A3688" t="str">
        <f>IF(ESITI_QUESTIONARI!A3688="","",TRIM(ESITI_QUESTIONARI!A3688))</f>
        <v/>
      </c>
      <c r="B3688" t="str">
        <f t="shared" si="58"/>
        <v/>
      </c>
      <c r="C3688" t="str">
        <f>IF(ESITI_QUESTIONARI!C3688="","",TRIM(ESITI_QUESTIONARI!C3688))</f>
        <v/>
      </c>
      <c r="D3688" t="str">
        <f>IFERROR(UPPER(TRIM(ESITI_QUESTIONARI!U3688)),"")</f>
        <v/>
      </c>
      <c r="E3688" t="str">
        <f>IFERROR(UPPER(TRIM(ESITI_QUESTIONARI!Y3688)),"")</f>
        <v/>
      </c>
      <c r="F3688" t="str">
        <f>IFERROR(UPPER(TRIM(ESITI_QUESTIONARI!AE3688)),"")</f>
        <v/>
      </c>
      <c r="G3688" t="str">
        <f>IFERROR(UPPER(TRIM(ESITI_QUESTIONARI!AI3688)),"")</f>
        <v/>
      </c>
      <c r="H3688" s="8" t="str">
        <f>IF(C3688="","",IF(ISERROR(AVERAGE(ESITI_QUESTIONARI!N3688:T3688,ESITI_QUESTIONARI!V3688:X3688,ESITI_QUESTIONARI!Z3688:AD3688,ESITI_QUESTIONARI!AF3688:AH3688,ESITI_QUESTIONARI!AJ3688:AL3688,ESITI_QUESTIONARI!AN3688,ESITI_QUESTIONARI!AQ3688)),"NON RISPONDE",AVERAGE(ESITI_QUESTIONARI!N3688:T3688,ESITI_QUESTIONARI!V3688:X3688,ESITI_QUESTIONARI!Z3688:AD3688,ESITI_QUESTIONARI!AF3688:AH3688,ESITI_QUESTIONARI!AJ3688:AL3688,ESITI_QUESTIONARI!AN3688,ESITI_QUESTIONARI!AQ3688)))</f>
        <v/>
      </c>
    </row>
    <row r="3689" spans="1:8">
      <c r="A3689" t="str">
        <f>IF(ESITI_QUESTIONARI!A3689="","",TRIM(ESITI_QUESTIONARI!A3689))</f>
        <v/>
      </c>
      <c r="B3689" t="str">
        <f t="shared" si="58"/>
        <v/>
      </c>
      <c r="C3689" t="str">
        <f>IF(ESITI_QUESTIONARI!C3689="","",TRIM(ESITI_QUESTIONARI!C3689))</f>
        <v/>
      </c>
      <c r="D3689" t="str">
        <f>IFERROR(UPPER(TRIM(ESITI_QUESTIONARI!U3689)),"")</f>
        <v/>
      </c>
      <c r="E3689" t="str">
        <f>IFERROR(UPPER(TRIM(ESITI_QUESTIONARI!Y3689)),"")</f>
        <v/>
      </c>
      <c r="F3689" t="str">
        <f>IFERROR(UPPER(TRIM(ESITI_QUESTIONARI!AE3689)),"")</f>
        <v/>
      </c>
      <c r="G3689" t="str">
        <f>IFERROR(UPPER(TRIM(ESITI_QUESTIONARI!AI3689)),"")</f>
        <v/>
      </c>
      <c r="H3689" s="8" t="str">
        <f>IF(C3689="","",IF(ISERROR(AVERAGE(ESITI_QUESTIONARI!N3689:T3689,ESITI_QUESTIONARI!V3689:X3689,ESITI_QUESTIONARI!Z3689:AD3689,ESITI_QUESTIONARI!AF3689:AH3689,ESITI_QUESTIONARI!AJ3689:AL3689,ESITI_QUESTIONARI!AN3689,ESITI_QUESTIONARI!AQ3689)),"NON RISPONDE",AVERAGE(ESITI_QUESTIONARI!N3689:T3689,ESITI_QUESTIONARI!V3689:X3689,ESITI_QUESTIONARI!Z3689:AD3689,ESITI_QUESTIONARI!AF3689:AH3689,ESITI_QUESTIONARI!AJ3689:AL3689,ESITI_QUESTIONARI!AN3689,ESITI_QUESTIONARI!AQ3689)))</f>
        <v/>
      </c>
    </row>
    <row r="3690" spans="1:8">
      <c r="A3690" t="str">
        <f>IF(ESITI_QUESTIONARI!A3690="","",TRIM(ESITI_QUESTIONARI!A3690))</f>
        <v/>
      </c>
      <c r="B3690" t="str">
        <f t="shared" si="58"/>
        <v/>
      </c>
      <c r="C3690" t="str">
        <f>IF(ESITI_QUESTIONARI!C3690="","",TRIM(ESITI_QUESTIONARI!C3690))</f>
        <v/>
      </c>
      <c r="D3690" t="str">
        <f>IFERROR(UPPER(TRIM(ESITI_QUESTIONARI!U3690)),"")</f>
        <v/>
      </c>
      <c r="E3690" t="str">
        <f>IFERROR(UPPER(TRIM(ESITI_QUESTIONARI!Y3690)),"")</f>
        <v/>
      </c>
      <c r="F3690" t="str">
        <f>IFERROR(UPPER(TRIM(ESITI_QUESTIONARI!AE3690)),"")</f>
        <v/>
      </c>
      <c r="G3690" t="str">
        <f>IFERROR(UPPER(TRIM(ESITI_QUESTIONARI!AI3690)),"")</f>
        <v/>
      </c>
      <c r="H3690" s="8" t="str">
        <f>IF(C3690="","",IF(ISERROR(AVERAGE(ESITI_QUESTIONARI!N3690:T3690,ESITI_QUESTIONARI!V3690:X3690,ESITI_QUESTIONARI!Z3690:AD3690,ESITI_QUESTIONARI!AF3690:AH3690,ESITI_QUESTIONARI!AJ3690:AL3690,ESITI_QUESTIONARI!AN3690,ESITI_QUESTIONARI!AQ3690)),"NON RISPONDE",AVERAGE(ESITI_QUESTIONARI!N3690:T3690,ESITI_QUESTIONARI!V3690:X3690,ESITI_QUESTIONARI!Z3690:AD3690,ESITI_QUESTIONARI!AF3690:AH3690,ESITI_QUESTIONARI!AJ3690:AL3690,ESITI_QUESTIONARI!AN3690,ESITI_QUESTIONARI!AQ3690)))</f>
        <v/>
      </c>
    </row>
    <row r="3691" spans="1:8">
      <c r="A3691" t="str">
        <f>IF(ESITI_QUESTIONARI!A3691="","",TRIM(ESITI_QUESTIONARI!A3691))</f>
        <v/>
      </c>
      <c r="B3691" t="str">
        <f t="shared" si="58"/>
        <v/>
      </c>
      <c r="C3691" t="str">
        <f>IF(ESITI_QUESTIONARI!C3691="","",TRIM(ESITI_QUESTIONARI!C3691))</f>
        <v/>
      </c>
      <c r="D3691" t="str">
        <f>IFERROR(UPPER(TRIM(ESITI_QUESTIONARI!U3691)),"")</f>
        <v/>
      </c>
      <c r="E3691" t="str">
        <f>IFERROR(UPPER(TRIM(ESITI_QUESTIONARI!Y3691)),"")</f>
        <v/>
      </c>
      <c r="F3691" t="str">
        <f>IFERROR(UPPER(TRIM(ESITI_QUESTIONARI!AE3691)),"")</f>
        <v/>
      </c>
      <c r="G3691" t="str">
        <f>IFERROR(UPPER(TRIM(ESITI_QUESTIONARI!AI3691)),"")</f>
        <v/>
      </c>
      <c r="H3691" s="8" t="str">
        <f>IF(C3691="","",IF(ISERROR(AVERAGE(ESITI_QUESTIONARI!N3691:T3691,ESITI_QUESTIONARI!V3691:X3691,ESITI_QUESTIONARI!Z3691:AD3691,ESITI_QUESTIONARI!AF3691:AH3691,ESITI_QUESTIONARI!AJ3691:AL3691,ESITI_QUESTIONARI!AN3691,ESITI_QUESTIONARI!AQ3691)),"NON RISPONDE",AVERAGE(ESITI_QUESTIONARI!N3691:T3691,ESITI_QUESTIONARI!V3691:X3691,ESITI_QUESTIONARI!Z3691:AD3691,ESITI_QUESTIONARI!AF3691:AH3691,ESITI_QUESTIONARI!AJ3691:AL3691,ESITI_QUESTIONARI!AN3691,ESITI_QUESTIONARI!AQ3691)))</f>
        <v/>
      </c>
    </row>
    <row r="3692" spans="1:8">
      <c r="A3692" t="str">
        <f>IF(ESITI_QUESTIONARI!A3692="","",TRIM(ESITI_QUESTIONARI!A3692))</f>
        <v/>
      </c>
      <c r="B3692" t="str">
        <f t="shared" si="58"/>
        <v/>
      </c>
      <c r="C3692" t="str">
        <f>IF(ESITI_QUESTIONARI!C3692="","",TRIM(ESITI_QUESTIONARI!C3692))</f>
        <v/>
      </c>
      <c r="D3692" t="str">
        <f>IFERROR(UPPER(TRIM(ESITI_QUESTIONARI!U3692)),"")</f>
        <v/>
      </c>
      <c r="E3692" t="str">
        <f>IFERROR(UPPER(TRIM(ESITI_QUESTIONARI!Y3692)),"")</f>
        <v/>
      </c>
      <c r="F3692" t="str">
        <f>IFERROR(UPPER(TRIM(ESITI_QUESTIONARI!AE3692)),"")</f>
        <v/>
      </c>
      <c r="G3692" t="str">
        <f>IFERROR(UPPER(TRIM(ESITI_QUESTIONARI!AI3692)),"")</f>
        <v/>
      </c>
      <c r="H3692" s="8" t="str">
        <f>IF(C3692="","",IF(ISERROR(AVERAGE(ESITI_QUESTIONARI!N3692:T3692,ESITI_QUESTIONARI!V3692:X3692,ESITI_QUESTIONARI!Z3692:AD3692,ESITI_QUESTIONARI!AF3692:AH3692,ESITI_QUESTIONARI!AJ3692:AL3692,ESITI_QUESTIONARI!AN3692,ESITI_QUESTIONARI!AQ3692)),"NON RISPONDE",AVERAGE(ESITI_QUESTIONARI!N3692:T3692,ESITI_QUESTIONARI!V3692:X3692,ESITI_QUESTIONARI!Z3692:AD3692,ESITI_QUESTIONARI!AF3692:AH3692,ESITI_QUESTIONARI!AJ3692:AL3692,ESITI_QUESTIONARI!AN3692,ESITI_QUESTIONARI!AQ3692)))</f>
        <v/>
      </c>
    </row>
    <row r="3693" spans="1:8">
      <c r="A3693" t="str">
        <f>IF(ESITI_QUESTIONARI!A3693="","",TRIM(ESITI_QUESTIONARI!A3693))</f>
        <v/>
      </c>
      <c r="B3693" t="str">
        <f t="shared" si="58"/>
        <v/>
      </c>
      <c r="C3693" t="str">
        <f>IF(ESITI_QUESTIONARI!C3693="","",TRIM(ESITI_QUESTIONARI!C3693))</f>
        <v/>
      </c>
      <c r="D3693" t="str">
        <f>IFERROR(UPPER(TRIM(ESITI_QUESTIONARI!U3693)),"")</f>
        <v/>
      </c>
      <c r="E3693" t="str">
        <f>IFERROR(UPPER(TRIM(ESITI_QUESTIONARI!Y3693)),"")</f>
        <v/>
      </c>
      <c r="F3693" t="str">
        <f>IFERROR(UPPER(TRIM(ESITI_QUESTIONARI!AE3693)),"")</f>
        <v/>
      </c>
      <c r="G3693" t="str">
        <f>IFERROR(UPPER(TRIM(ESITI_QUESTIONARI!AI3693)),"")</f>
        <v/>
      </c>
      <c r="H3693" s="8" t="str">
        <f>IF(C3693="","",IF(ISERROR(AVERAGE(ESITI_QUESTIONARI!N3693:T3693,ESITI_QUESTIONARI!V3693:X3693,ESITI_QUESTIONARI!Z3693:AD3693,ESITI_QUESTIONARI!AF3693:AH3693,ESITI_QUESTIONARI!AJ3693:AL3693,ESITI_QUESTIONARI!AN3693,ESITI_QUESTIONARI!AQ3693)),"NON RISPONDE",AVERAGE(ESITI_QUESTIONARI!N3693:T3693,ESITI_QUESTIONARI!V3693:X3693,ESITI_QUESTIONARI!Z3693:AD3693,ESITI_QUESTIONARI!AF3693:AH3693,ESITI_QUESTIONARI!AJ3693:AL3693,ESITI_QUESTIONARI!AN3693,ESITI_QUESTIONARI!AQ3693)))</f>
        <v/>
      </c>
    </row>
    <row r="3694" spans="1:8">
      <c r="A3694" t="str">
        <f>IF(ESITI_QUESTIONARI!A3694="","",TRIM(ESITI_QUESTIONARI!A3694))</f>
        <v/>
      </c>
      <c r="B3694" t="str">
        <f t="shared" si="58"/>
        <v/>
      </c>
      <c r="C3694" t="str">
        <f>IF(ESITI_QUESTIONARI!C3694="","",TRIM(ESITI_QUESTIONARI!C3694))</f>
        <v/>
      </c>
      <c r="D3694" t="str">
        <f>IFERROR(UPPER(TRIM(ESITI_QUESTIONARI!U3694)),"")</f>
        <v/>
      </c>
      <c r="E3694" t="str">
        <f>IFERROR(UPPER(TRIM(ESITI_QUESTIONARI!Y3694)),"")</f>
        <v/>
      </c>
      <c r="F3694" t="str">
        <f>IFERROR(UPPER(TRIM(ESITI_QUESTIONARI!AE3694)),"")</f>
        <v/>
      </c>
      <c r="G3694" t="str">
        <f>IFERROR(UPPER(TRIM(ESITI_QUESTIONARI!AI3694)),"")</f>
        <v/>
      </c>
      <c r="H3694" s="8" t="str">
        <f>IF(C3694="","",IF(ISERROR(AVERAGE(ESITI_QUESTIONARI!N3694:T3694,ESITI_QUESTIONARI!V3694:X3694,ESITI_QUESTIONARI!Z3694:AD3694,ESITI_QUESTIONARI!AF3694:AH3694,ESITI_QUESTIONARI!AJ3694:AL3694,ESITI_QUESTIONARI!AN3694,ESITI_QUESTIONARI!AQ3694)),"NON RISPONDE",AVERAGE(ESITI_QUESTIONARI!N3694:T3694,ESITI_QUESTIONARI!V3694:X3694,ESITI_QUESTIONARI!Z3694:AD3694,ESITI_QUESTIONARI!AF3694:AH3694,ESITI_QUESTIONARI!AJ3694:AL3694,ESITI_QUESTIONARI!AN3694,ESITI_QUESTIONARI!AQ3694)))</f>
        <v/>
      </c>
    </row>
    <row r="3695" spans="1:8">
      <c r="A3695" t="str">
        <f>IF(ESITI_QUESTIONARI!A3695="","",TRIM(ESITI_QUESTIONARI!A3695))</f>
        <v/>
      </c>
      <c r="B3695" t="str">
        <f t="shared" si="58"/>
        <v/>
      </c>
      <c r="C3695" t="str">
        <f>IF(ESITI_QUESTIONARI!C3695="","",TRIM(ESITI_QUESTIONARI!C3695))</f>
        <v/>
      </c>
      <c r="D3695" t="str">
        <f>IFERROR(UPPER(TRIM(ESITI_QUESTIONARI!U3695)),"")</f>
        <v/>
      </c>
      <c r="E3695" t="str">
        <f>IFERROR(UPPER(TRIM(ESITI_QUESTIONARI!Y3695)),"")</f>
        <v/>
      </c>
      <c r="F3695" t="str">
        <f>IFERROR(UPPER(TRIM(ESITI_QUESTIONARI!AE3695)),"")</f>
        <v/>
      </c>
      <c r="G3695" t="str">
        <f>IFERROR(UPPER(TRIM(ESITI_QUESTIONARI!AI3695)),"")</f>
        <v/>
      </c>
      <c r="H3695" s="8" t="str">
        <f>IF(C3695="","",IF(ISERROR(AVERAGE(ESITI_QUESTIONARI!N3695:T3695,ESITI_QUESTIONARI!V3695:X3695,ESITI_QUESTIONARI!Z3695:AD3695,ESITI_QUESTIONARI!AF3695:AH3695,ESITI_QUESTIONARI!AJ3695:AL3695,ESITI_QUESTIONARI!AN3695,ESITI_QUESTIONARI!AQ3695)),"NON RISPONDE",AVERAGE(ESITI_QUESTIONARI!N3695:T3695,ESITI_QUESTIONARI!V3695:X3695,ESITI_QUESTIONARI!Z3695:AD3695,ESITI_QUESTIONARI!AF3695:AH3695,ESITI_QUESTIONARI!AJ3695:AL3695,ESITI_QUESTIONARI!AN3695,ESITI_QUESTIONARI!AQ3695)))</f>
        <v/>
      </c>
    </row>
    <row r="3696" spans="1:8">
      <c r="A3696" t="str">
        <f>IF(ESITI_QUESTIONARI!A3696="","",TRIM(ESITI_QUESTIONARI!A3696))</f>
        <v/>
      </c>
      <c r="B3696" t="str">
        <f t="shared" si="58"/>
        <v/>
      </c>
      <c r="C3696" t="str">
        <f>IF(ESITI_QUESTIONARI!C3696="","",TRIM(ESITI_QUESTIONARI!C3696))</f>
        <v/>
      </c>
      <c r="D3696" t="str">
        <f>IFERROR(UPPER(TRIM(ESITI_QUESTIONARI!U3696)),"")</f>
        <v/>
      </c>
      <c r="E3696" t="str">
        <f>IFERROR(UPPER(TRIM(ESITI_QUESTIONARI!Y3696)),"")</f>
        <v/>
      </c>
      <c r="F3696" t="str">
        <f>IFERROR(UPPER(TRIM(ESITI_QUESTIONARI!AE3696)),"")</f>
        <v/>
      </c>
      <c r="G3696" t="str">
        <f>IFERROR(UPPER(TRIM(ESITI_QUESTIONARI!AI3696)),"")</f>
        <v/>
      </c>
      <c r="H3696" s="8" t="str">
        <f>IF(C3696="","",IF(ISERROR(AVERAGE(ESITI_QUESTIONARI!N3696:T3696,ESITI_QUESTIONARI!V3696:X3696,ESITI_QUESTIONARI!Z3696:AD3696,ESITI_QUESTIONARI!AF3696:AH3696,ESITI_QUESTIONARI!AJ3696:AL3696,ESITI_QUESTIONARI!AN3696,ESITI_QUESTIONARI!AQ3696)),"NON RISPONDE",AVERAGE(ESITI_QUESTIONARI!N3696:T3696,ESITI_QUESTIONARI!V3696:X3696,ESITI_QUESTIONARI!Z3696:AD3696,ESITI_QUESTIONARI!AF3696:AH3696,ESITI_QUESTIONARI!AJ3696:AL3696,ESITI_QUESTIONARI!AN3696,ESITI_QUESTIONARI!AQ3696)))</f>
        <v/>
      </c>
    </row>
    <row r="3697" spans="1:8">
      <c r="A3697" t="str">
        <f>IF(ESITI_QUESTIONARI!A3697="","",TRIM(ESITI_QUESTIONARI!A3697))</f>
        <v/>
      </c>
      <c r="B3697" t="str">
        <f t="shared" si="58"/>
        <v/>
      </c>
      <c r="C3697" t="str">
        <f>IF(ESITI_QUESTIONARI!C3697="","",TRIM(ESITI_QUESTIONARI!C3697))</f>
        <v/>
      </c>
      <c r="D3697" t="str">
        <f>IFERROR(UPPER(TRIM(ESITI_QUESTIONARI!U3697)),"")</f>
        <v/>
      </c>
      <c r="E3697" t="str">
        <f>IFERROR(UPPER(TRIM(ESITI_QUESTIONARI!Y3697)),"")</f>
        <v/>
      </c>
      <c r="F3697" t="str">
        <f>IFERROR(UPPER(TRIM(ESITI_QUESTIONARI!AE3697)),"")</f>
        <v/>
      </c>
      <c r="G3697" t="str">
        <f>IFERROR(UPPER(TRIM(ESITI_QUESTIONARI!AI3697)),"")</f>
        <v/>
      </c>
      <c r="H3697" s="8" t="str">
        <f>IF(C3697="","",IF(ISERROR(AVERAGE(ESITI_QUESTIONARI!N3697:T3697,ESITI_QUESTIONARI!V3697:X3697,ESITI_QUESTIONARI!Z3697:AD3697,ESITI_QUESTIONARI!AF3697:AH3697,ESITI_QUESTIONARI!AJ3697:AL3697,ESITI_QUESTIONARI!AN3697,ESITI_QUESTIONARI!AQ3697)),"NON RISPONDE",AVERAGE(ESITI_QUESTIONARI!N3697:T3697,ESITI_QUESTIONARI!V3697:X3697,ESITI_QUESTIONARI!Z3697:AD3697,ESITI_QUESTIONARI!AF3697:AH3697,ESITI_QUESTIONARI!AJ3697:AL3697,ESITI_QUESTIONARI!AN3697,ESITI_QUESTIONARI!AQ3697)))</f>
        <v/>
      </c>
    </row>
    <row r="3698" spans="1:8">
      <c r="A3698" t="str">
        <f>IF(ESITI_QUESTIONARI!A3698="","",TRIM(ESITI_QUESTIONARI!A3698))</f>
        <v/>
      </c>
      <c r="B3698" t="str">
        <f t="shared" si="58"/>
        <v/>
      </c>
      <c r="C3698" t="str">
        <f>IF(ESITI_QUESTIONARI!C3698="","",TRIM(ESITI_QUESTIONARI!C3698))</f>
        <v/>
      </c>
      <c r="D3698" t="str">
        <f>IFERROR(UPPER(TRIM(ESITI_QUESTIONARI!U3698)),"")</f>
        <v/>
      </c>
      <c r="E3698" t="str">
        <f>IFERROR(UPPER(TRIM(ESITI_QUESTIONARI!Y3698)),"")</f>
        <v/>
      </c>
      <c r="F3698" t="str">
        <f>IFERROR(UPPER(TRIM(ESITI_QUESTIONARI!AE3698)),"")</f>
        <v/>
      </c>
      <c r="G3698" t="str">
        <f>IFERROR(UPPER(TRIM(ESITI_QUESTIONARI!AI3698)),"")</f>
        <v/>
      </c>
      <c r="H3698" s="8" t="str">
        <f>IF(C3698="","",IF(ISERROR(AVERAGE(ESITI_QUESTIONARI!N3698:T3698,ESITI_QUESTIONARI!V3698:X3698,ESITI_QUESTIONARI!Z3698:AD3698,ESITI_QUESTIONARI!AF3698:AH3698,ESITI_QUESTIONARI!AJ3698:AL3698,ESITI_QUESTIONARI!AN3698,ESITI_QUESTIONARI!AQ3698)),"NON RISPONDE",AVERAGE(ESITI_QUESTIONARI!N3698:T3698,ESITI_QUESTIONARI!V3698:X3698,ESITI_QUESTIONARI!Z3698:AD3698,ESITI_QUESTIONARI!AF3698:AH3698,ESITI_QUESTIONARI!AJ3698:AL3698,ESITI_QUESTIONARI!AN3698,ESITI_QUESTIONARI!AQ3698)))</f>
        <v/>
      </c>
    </row>
    <row r="3699" spans="1:8">
      <c r="A3699" t="str">
        <f>IF(ESITI_QUESTIONARI!A3699="","",TRIM(ESITI_QUESTIONARI!A3699))</f>
        <v/>
      </c>
      <c r="B3699" t="str">
        <f t="shared" si="58"/>
        <v/>
      </c>
      <c r="C3699" t="str">
        <f>IF(ESITI_QUESTIONARI!C3699="","",TRIM(ESITI_QUESTIONARI!C3699))</f>
        <v/>
      </c>
      <c r="D3699" t="str">
        <f>IFERROR(UPPER(TRIM(ESITI_QUESTIONARI!U3699)),"")</f>
        <v/>
      </c>
      <c r="E3699" t="str">
        <f>IFERROR(UPPER(TRIM(ESITI_QUESTIONARI!Y3699)),"")</f>
        <v/>
      </c>
      <c r="F3699" t="str">
        <f>IFERROR(UPPER(TRIM(ESITI_QUESTIONARI!AE3699)),"")</f>
        <v/>
      </c>
      <c r="G3699" t="str">
        <f>IFERROR(UPPER(TRIM(ESITI_QUESTIONARI!AI3699)),"")</f>
        <v/>
      </c>
      <c r="H3699" s="8" t="str">
        <f>IF(C3699="","",IF(ISERROR(AVERAGE(ESITI_QUESTIONARI!N3699:T3699,ESITI_QUESTIONARI!V3699:X3699,ESITI_QUESTIONARI!Z3699:AD3699,ESITI_QUESTIONARI!AF3699:AH3699,ESITI_QUESTIONARI!AJ3699:AL3699,ESITI_QUESTIONARI!AN3699,ESITI_QUESTIONARI!AQ3699)),"NON RISPONDE",AVERAGE(ESITI_QUESTIONARI!N3699:T3699,ESITI_QUESTIONARI!V3699:X3699,ESITI_QUESTIONARI!Z3699:AD3699,ESITI_QUESTIONARI!AF3699:AH3699,ESITI_QUESTIONARI!AJ3699:AL3699,ESITI_QUESTIONARI!AN3699,ESITI_QUESTIONARI!AQ3699)))</f>
        <v/>
      </c>
    </row>
    <row r="3700" spans="1:8">
      <c r="A3700" t="str">
        <f>IF(ESITI_QUESTIONARI!A3700="","",TRIM(ESITI_QUESTIONARI!A3700))</f>
        <v/>
      </c>
      <c r="B3700" t="str">
        <f t="shared" si="58"/>
        <v/>
      </c>
      <c r="C3700" t="str">
        <f>IF(ESITI_QUESTIONARI!C3700="","",TRIM(ESITI_QUESTIONARI!C3700))</f>
        <v/>
      </c>
      <c r="D3700" t="str">
        <f>IFERROR(UPPER(TRIM(ESITI_QUESTIONARI!U3700)),"")</f>
        <v/>
      </c>
      <c r="E3700" t="str">
        <f>IFERROR(UPPER(TRIM(ESITI_QUESTIONARI!Y3700)),"")</f>
        <v/>
      </c>
      <c r="F3700" t="str">
        <f>IFERROR(UPPER(TRIM(ESITI_QUESTIONARI!AE3700)),"")</f>
        <v/>
      </c>
      <c r="G3700" t="str">
        <f>IFERROR(UPPER(TRIM(ESITI_QUESTIONARI!AI3700)),"")</f>
        <v/>
      </c>
      <c r="H3700" s="8" t="str">
        <f>IF(C3700="","",IF(ISERROR(AVERAGE(ESITI_QUESTIONARI!N3700:T3700,ESITI_QUESTIONARI!V3700:X3700,ESITI_QUESTIONARI!Z3700:AD3700,ESITI_QUESTIONARI!AF3700:AH3700,ESITI_QUESTIONARI!AJ3700:AL3700,ESITI_QUESTIONARI!AN3700,ESITI_QUESTIONARI!AQ3700)),"NON RISPONDE",AVERAGE(ESITI_QUESTIONARI!N3700:T3700,ESITI_QUESTIONARI!V3700:X3700,ESITI_QUESTIONARI!Z3700:AD3700,ESITI_QUESTIONARI!AF3700:AH3700,ESITI_QUESTIONARI!AJ3700:AL3700,ESITI_QUESTIONARI!AN3700,ESITI_QUESTIONARI!AQ3700)))</f>
        <v/>
      </c>
    </row>
    <row r="3701" spans="1:8">
      <c r="A3701" t="str">
        <f>IF(ESITI_QUESTIONARI!A3701="","",TRIM(ESITI_QUESTIONARI!A3701))</f>
        <v/>
      </c>
      <c r="B3701" t="str">
        <f t="shared" si="58"/>
        <v/>
      </c>
      <c r="C3701" t="str">
        <f>IF(ESITI_QUESTIONARI!C3701="","",TRIM(ESITI_QUESTIONARI!C3701))</f>
        <v/>
      </c>
      <c r="D3701" t="str">
        <f>IFERROR(UPPER(TRIM(ESITI_QUESTIONARI!U3701)),"")</f>
        <v/>
      </c>
      <c r="E3701" t="str">
        <f>IFERROR(UPPER(TRIM(ESITI_QUESTIONARI!Y3701)),"")</f>
        <v/>
      </c>
      <c r="F3701" t="str">
        <f>IFERROR(UPPER(TRIM(ESITI_QUESTIONARI!AE3701)),"")</f>
        <v/>
      </c>
      <c r="G3701" t="str">
        <f>IFERROR(UPPER(TRIM(ESITI_QUESTIONARI!AI3701)),"")</f>
        <v/>
      </c>
      <c r="H3701" s="8" t="str">
        <f>IF(C3701="","",IF(ISERROR(AVERAGE(ESITI_QUESTIONARI!N3701:T3701,ESITI_QUESTIONARI!V3701:X3701,ESITI_QUESTIONARI!Z3701:AD3701,ESITI_QUESTIONARI!AF3701:AH3701,ESITI_QUESTIONARI!AJ3701:AL3701,ESITI_QUESTIONARI!AN3701,ESITI_QUESTIONARI!AQ3701)),"NON RISPONDE",AVERAGE(ESITI_QUESTIONARI!N3701:T3701,ESITI_QUESTIONARI!V3701:X3701,ESITI_QUESTIONARI!Z3701:AD3701,ESITI_QUESTIONARI!AF3701:AH3701,ESITI_QUESTIONARI!AJ3701:AL3701,ESITI_QUESTIONARI!AN3701,ESITI_QUESTIONARI!AQ3701)))</f>
        <v/>
      </c>
    </row>
    <row r="3702" spans="1:8">
      <c r="A3702" t="str">
        <f>IF(ESITI_QUESTIONARI!A3702="","",TRIM(ESITI_QUESTIONARI!A3702))</f>
        <v/>
      </c>
      <c r="B3702" t="str">
        <f t="shared" si="58"/>
        <v/>
      </c>
      <c r="C3702" t="str">
        <f>IF(ESITI_QUESTIONARI!C3702="","",TRIM(ESITI_QUESTIONARI!C3702))</f>
        <v/>
      </c>
      <c r="D3702" t="str">
        <f>IFERROR(UPPER(TRIM(ESITI_QUESTIONARI!U3702)),"")</f>
        <v/>
      </c>
      <c r="E3702" t="str">
        <f>IFERROR(UPPER(TRIM(ESITI_QUESTIONARI!Y3702)),"")</f>
        <v/>
      </c>
      <c r="F3702" t="str">
        <f>IFERROR(UPPER(TRIM(ESITI_QUESTIONARI!AE3702)),"")</f>
        <v/>
      </c>
      <c r="G3702" t="str">
        <f>IFERROR(UPPER(TRIM(ESITI_QUESTIONARI!AI3702)),"")</f>
        <v/>
      </c>
      <c r="H3702" s="8" t="str">
        <f>IF(C3702="","",IF(ISERROR(AVERAGE(ESITI_QUESTIONARI!N3702:T3702,ESITI_QUESTIONARI!V3702:X3702,ESITI_QUESTIONARI!Z3702:AD3702,ESITI_QUESTIONARI!AF3702:AH3702,ESITI_QUESTIONARI!AJ3702:AL3702,ESITI_QUESTIONARI!AN3702,ESITI_QUESTIONARI!AQ3702)),"NON RISPONDE",AVERAGE(ESITI_QUESTIONARI!N3702:T3702,ESITI_QUESTIONARI!V3702:X3702,ESITI_QUESTIONARI!Z3702:AD3702,ESITI_QUESTIONARI!AF3702:AH3702,ESITI_QUESTIONARI!AJ3702:AL3702,ESITI_QUESTIONARI!AN3702,ESITI_QUESTIONARI!AQ3702)))</f>
        <v/>
      </c>
    </row>
    <row r="3703" spans="1:8">
      <c r="A3703" t="str">
        <f>IF(ESITI_QUESTIONARI!A3703="","",TRIM(ESITI_QUESTIONARI!A3703))</f>
        <v/>
      </c>
      <c r="B3703" t="str">
        <f t="shared" si="58"/>
        <v/>
      </c>
      <c r="C3703" t="str">
        <f>IF(ESITI_QUESTIONARI!C3703="","",TRIM(ESITI_QUESTIONARI!C3703))</f>
        <v/>
      </c>
      <c r="D3703" t="str">
        <f>IFERROR(UPPER(TRIM(ESITI_QUESTIONARI!U3703)),"")</f>
        <v/>
      </c>
      <c r="E3703" t="str">
        <f>IFERROR(UPPER(TRIM(ESITI_QUESTIONARI!Y3703)),"")</f>
        <v/>
      </c>
      <c r="F3703" t="str">
        <f>IFERROR(UPPER(TRIM(ESITI_QUESTIONARI!AE3703)),"")</f>
        <v/>
      </c>
      <c r="G3703" t="str">
        <f>IFERROR(UPPER(TRIM(ESITI_QUESTIONARI!AI3703)),"")</f>
        <v/>
      </c>
      <c r="H3703" s="8" t="str">
        <f>IF(C3703="","",IF(ISERROR(AVERAGE(ESITI_QUESTIONARI!N3703:T3703,ESITI_QUESTIONARI!V3703:X3703,ESITI_QUESTIONARI!Z3703:AD3703,ESITI_QUESTIONARI!AF3703:AH3703,ESITI_QUESTIONARI!AJ3703:AL3703,ESITI_QUESTIONARI!AN3703,ESITI_QUESTIONARI!AQ3703)),"NON RISPONDE",AVERAGE(ESITI_QUESTIONARI!N3703:T3703,ESITI_QUESTIONARI!V3703:X3703,ESITI_QUESTIONARI!Z3703:AD3703,ESITI_QUESTIONARI!AF3703:AH3703,ESITI_QUESTIONARI!AJ3703:AL3703,ESITI_QUESTIONARI!AN3703,ESITI_QUESTIONARI!AQ3703)))</f>
        <v/>
      </c>
    </row>
    <row r="3704" spans="1:8">
      <c r="A3704" t="str">
        <f>IF(ESITI_QUESTIONARI!A3704="","",TRIM(ESITI_QUESTIONARI!A3704))</f>
        <v/>
      </c>
      <c r="B3704" t="str">
        <f t="shared" si="58"/>
        <v/>
      </c>
      <c r="C3704" t="str">
        <f>IF(ESITI_QUESTIONARI!C3704="","",TRIM(ESITI_QUESTIONARI!C3704))</f>
        <v/>
      </c>
      <c r="D3704" t="str">
        <f>IFERROR(UPPER(TRIM(ESITI_QUESTIONARI!U3704)),"")</f>
        <v/>
      </c>
      <c r="E3704" t="str">
        <f>IFERROR(UPPER(TRIM(ESITI_QUESTIONARI!Y3704)),"")</f>
        <v/>
      </c>
      <c r="F3704" t="str">
        <f>IFERROR(UPPER(TRIM(ESITI_QUESTIONARI!AE3704)),"")</f>
        <v/>
      </c>
      <c r="G3704" t="str">
        <f>IFERROR(UPPER(TRIM(ESITI_QUESTIONARI!AI3704)),"")</f>
        <v/>
      </c>
      <c r="H3704" s="8" t="str">
        <f>IF(C3704="","",IF(ISERROR(AVERAGE(ESITI_QUESTIONARI!N3704:T3704,ESITI_QUESTIONARI!V3704:X3704,ESITI_QUESTIONARI!Z3704:AD3704,ESITI_QUESTIONARI!AF3704:AH3704,ESITI_QUESTIONARI!AJ3704:AL3704,ESITI_QUESTIONARI!AN3704,ESITI_QUESTIONARI!AQ3704)),"NON RISPONDE",AVERAGE(ESITI_QUESTIONARI!N3704:T3704,ESITI_QUESTIONARI!V3704:X3704,ESITI_QUESTIONARI!Z3704:AD3704,ESITI_QUESTIONARI!AF3704:AH3704,ESITI_QUESTIONARI!AJ3704:AL3704,ESITI_QUESTIONARI!AN3704,ESITI_QUESTIONARI!AQ3704)))</f>
        <v/>
      </c>
    </row>
    <row r="3705" spans="1:8">
      <c r="A3705" t="str">
        <f>IF(ESITI_QUESTIONARI!A3705="","",TRIM(ESITI_QUESTIONARI!A3705))</f>
        <v/>
      </c>
      <c r="B3705" t="str">
        <f t="shared" si="58"/>
        <v/>
      </c>
      <c r="C3705" t="str">
        <f>IF(ESITI_QUESTIONARI!C3705="","",TRIM(ESITI_QUESTIONARI!C3705))</f>
        <v/>
      </c>
      <c r="D3705" t="str">
        <f>IFERROR(UPPER(TRIM(ESITI_QUESTIONARI!U3705)),"")</f>
        <v/>
      </c>
      <c r="E3705" t="str">
        <f>IFERROR(UPPER(TRIM(ESITI_QUESTIONARI!Y3705)),"")</f>
        <v/>
      </c>
      <c r="F3705" t="str">
        <f>IFERROR(UPPER(TRIM(ESITI_QUESTIONARI!AE3705)),"")</f>
        <v/>
      </c>
      <c r="G3705" t="str">
        <f>IFERROR(UPPER(TRIM(ESITI_QUESTIONARI!AI3705)),"")</f>
        <v/>
      </c>
      <c r="H3705" s="8" t="str">
        <f>IF(C3705="","",IF(ISERROR(AVERAGE(ESITI_QUESTIONARI!N3705:T3705,ESITI_QUESTIONARI!V3705:X3705,ESITI_QUESTIONARI!Z3705:AD3705,ESITI_QUESTIONARI!AF3705:AH3705,ESITI_QUESTIONARI!AJ3705:AL3705,ESITI_QUESTIONARI!AN3705,ESITI_QUESTIONARI!AQ3705)),"NON RISPONDE",AVERAGE(ESITI_QUESTIONARI!N3705:T3705,ESITI_QUESTIONARI!V3705:X3705,ESITI_QUESTIONARI!Z3705:AD3705,ESITI_QUESTIONARI!AF3705:AH3705,ESITI_QUESTIONARI!AJ3705:AL3705,ESITI_QUESTIONARI!AN3705,ESITI_QUESTIONARI!AQ3705)))</f>
        <v/>
      </c>
    </row>
    <row r="3706" spans="1:8">
      <c r="A3706" t="str">
        <f>IF(ESITI_QUESTIONARI!A3706="","",TRIM(ESITI_QUESTIONARI!A3706))</f>
        <v/>
      </c>
      <c r="B3706" t="str">
        <f t="shared" si="58"/>
        <v/>
      </c>
      <c r="C3706" t="str">
        <f>IF(ESITI_QUESTIONARI!C3706="","",TRIM(ESITI_QUESTIONARI!C3706))</f>
        <v/>
      </c>
      <c r="D3706" t="str">
        <f>IFERROR(UPPER(TRIM(ESITI_QUESTIONARI!U3706)),"")</f>
        <v/>
      </c>
      <c r="E3706" t="str">
        <f>IFERROR(UPPER(TRIM(ESITI_QUESTIONARI!Y3706)),"")</f>
        <v/>
      </c>
      <c r="F3706" t="str">
        <f>IFERROR(UPPER(TRIM(ESITI_QUESTIONARI!AE3706)),"")</f>
        <v/>
      </c>
      <c r="G3706" t="str">
        <f>IFERROR(UPPER(TRIM(ESITI_QUESTIONARI!AI3706)),"")</f>
        <v/>
      </c>
      <c r="H3706" s="8" t="str">
        <f>IF(C3706="","",IF(ISERROR(AVERAGE(ESITI_QUESTIONARI!N3706:T3706,ESITI_QUESTIONARI!V3706:X3706,ESITI_QUESTIONARI!Z3706:AD3706,ESITI_QUESTIONARI!AF3706:AH3706,ESITI_QUESTIONARI!AJ3706:AL3706,ESITI_QUESTIONARI!AN3706,ESITI_QUESTIONARI!AQ3706)),"NON RISPONDE",AVERAGE(ESITI_QUESTIONARI!N3706:T3706,ESITI_QUESTIONARI!V3706:X3706,ESITI_QUESTIONARI!Z3706:AD3706,ESITI_QUESTIONARI!AF3706:AH3706,ESITI_QUESTIONARI!AJ3706:AL3706,ESITI_QUESTIONARI!AN3706,ESITI_QUESTIONARI!AQ3706)))</f>
        <v/>
      </c>
    </row>
    <row r="3707" spans="1:8">
      <c r="A3707" t="str">
        <f>IF(ESITI_QUESTIONARI!A3707="","",TRIM(ESITI_QUESTIONARI!A3707))</f>
        <v/>
      </c>
      <c r="B3707" t="str">
        <f t="shared" si="58"/>
        <v/>
      </c>
      <c r="C3707" t="str">
        <f>IF(ESITI_QUESTIONARI!C3707="","",TRIM(ESITI_QUESTIONARI!C3707))</f>
        <v/>
      </c>
      <c r="D3707" t="str">
        <f>IFERROR(UPPER(TRIM(ESITI_QUESTIONARI!U3707)),"")</f>
        <v/>
      </c>
      <c r="E3707" t="str">
        <f>IFERROR(UPPER(TRIM(ESITI_QUESTIONARI!Y3707)),"")</f>
        <v/>
      </c>
      <c r="F3707" t="str">
        <f>IFERROR(UPPER(TRIM(ESITI_QUESTIONARI!AE3707)),"")</f>
        <v/>
      </c>
      <c r="G3707" t="str">
        <f>IFERROR(UPPER(TRIM(ESITI_QUESTIONARI!AI3707)),"")</f>
        <v/>
      </c>
      <c r="H3707" s="8" t="str">
        <f>IF(C3707="","",IF(ISERROR(AVERAGE(ESITI_QUESTIONARI!N3707:T3707,ESITI_QUESTIONARI!V3707:X3707,ESITI_QUESTIONARI!Z3707:AD3707,ESITI_QUESTIONARI!AF3707:AH3707,ESITI_QUESTIONARI!AJ3707:AL3707,ESITI_QUESTIONARI!AN3707,ESITI_QUESTIONARI!AQ3707)),"NON RISPONDE",AVERAGE(ESITI_QUESTIONARI!N3707:T3707,ESITI_QUESTIONARI!V3707:X3707,ESITI_QUESTIONARI!Z3707:AD3707,ESITI_QUESTIONARI!AF3707:AH3707,ESITI_QUESTIONARI!AJ3707:AL3707,ESITI_QUESTIONARI!AN3707,ESITI_QUESTIONARI!AQ3707)))</f>
        <v/>
      </c>
    </row>
    <row r="3708" spans="1:8">
      <c r="A3708" t="str">
        <f>IF(ESITI_QUESTIONARI!A3708="","",TRIM(ESITI_QUESTIONARI!A3708))</f>
        <v/>
      </c>
      <c r="B3708" t="str">
        <f t="shared" si="58"/>
        <v/>
      </c>
      <c r="C3708" t="str">
        <f>IF(ESITI_QUESTIONARI!C3708="","",TRIM(ESITI_QUESTIONARI!C3708))</f>
        <v/>
      </c>
      <c r="D3708" t="str">
        <f>IFERROR(UPPER(TRIM(ESITI_QUESTIONARI!U3708)),"")</f>
        <v/>
      </c>
      <c r="E3708" t="str">
        <f>IFERROR(UPPER(TRIM(ESITI_QUESTIONARI!Y3708)),"")</f>
        <v/>
      </c>
      <c r="F3708" t="str">
        <f>IFERROR(UPPER(TRIM(ESITI_QUESTIONARI!AE3708)),"")</f>
        <v/>
      </c>
      <c r="G3708" t="str">
        <f>IFERROR(UPPER(TRIM(ESITI_QUESTIONARI!AI3708)),"")</f>
        <v/>
      </c>
      <c r="H3708" s="8" t="str">
        <f>IF(C3708="","",IF(ISERROR(AVERAGE(ESITI_QUESTIONARI!N3708:T3708,ESITI_QUESTIONARI!V3708:X3708,ESITI_QUESTIONARI!Z3708:AD3708,ESITI_QUESTIONARI!AF3708:AH3708,ESITI_QUESTIONARI!AJ3708:AL3708,ESITI_QUESTIONARI!AN3708,ESITI_QUESTIONARI!AQ3708)),"NON RISPONDE",AVERAGE(ESITI_QUESTIONARI!N3708:T3708,ESITI_QUESTIONARI!V3708:X3708,ESITI_QUESTIONARI!Z3708:AD3708,ESITI_QUESTIONARI!AF3708:AH3708,ESITI_QUESTIONARI!AJ3708:AL3708,ESITI_QUESTIONARI!AN3708,ESITI_QUESTIONARI!AQ3708)))</f>
        <v/>
      </c>
    </row>
    <row r="3709" spans="1:8">
      <c r="A3709" t="str">
        <f>IF(ESITI_QUESTIONARI!A3709="","",TRIM(ESITI_QUESTIONARI!A3709))</f>
        <v/>
      </c>
      <c r="B3709" t="str">
        <f t="shared" si="58"/>
        <v/>
      </c>
      <c r="C3709" t="str">
        <f>IF(ESITI_QUESTIONARI!C3709="","",TRIM(ESITI_QUESTIONARI!C3709))</f>
        <v/>
      </c>
      <c r="D3709" t="str">
        <f>IFERROR(UPPER(TRIM(ESITI_QUESTIONARI!U3709)),"")</f>
        <v/>
      </c>
      <c r="E3709" t="str">
        <f>IFERROR(UPPER(TRIM(ESITI_QUESTIONARI!Y3709)),"")</f>
        <v/>
      </c>
      <c r="F3709" t="str">
        <f>IFERROR(UPPER(TRIM(ESITI_QUESTIONARI!AE3709)),"")</f>
        <v/>
      </c>
      <c r="G3709" t="str">
        <f>IFERROR(UPPER(TRIM(ESITI_QUESTIONARI!AI3709)),"")</f>
        <v/>
      </c>
      <c r="H3709" s="8" t="str">
        <f>IF(C3709="","",IF(ISERROR(AVERAGE(ESITI_QUESTIONARI!N3709:T3709,ESITI_QUESTIONARI!V3709:X3709,ESITI_QUESTIONARI!Z3709:AD3709,ESITI_QUESTIONARI!AF3709:AH3709,ESITI_QUESTIONARI!AJ3709:AL3709,ESITI_QUESTIONARI!AN3709,ESITI_QUESTIONARI!AQ3709)),"NON RISPONDE",AVERAGE(ESITI_QUESTIONARI!N3709:T3709,ESITI_QUESTIONARI!V3709:X3709,ESITI_QUESTIONARI!Z3709:AD3709,ESITI_QUESTIONARI!AF3709:AH3709,ESITI_QUESTIONARI!AJ3709:AL3709,ESITI_QUESTIONARI!AN3709,ESITI_QUESTIONARI!AQ3709)))</f>
        <v/>
      </c>
    </row>
    <row r="3710" spans="1:8">
      <c r="A3710" t="str">
        <f>IF(ESITI_QUESTIONARI!A3710="","",TRIM(ESITI_QUESTIONARI!A3710))</f>
        <v/>
      </c>
      <c r="B3710" t="str">
        <f t="shared" si="58"/>
        <v/>
      </c>
      <c r="C3710" t="str">
        <f>IF(ESITI_QUESTIONARI!C3710="","",TRIM(ESITI_QUESTIONARI!C3710))</f>
        <v/>
      </c>
      <c r="D3710" t="str">
        <f>IFERROR(UPPER(TRIM(ESITI_QUESTIONARI!U3710)),"")</f>
        <v/>
      </c>
      <c r="E3710" t="str">
        <f>IFERROR(UPPER(TRIM(ESITI_QUESTIONARI!Y3710)),"")</f>
        <v/>
      </c>
      <c r="F3710" t="str">
        <f>IFERROR(UPPER(TRIM(ESITI_QUESTIONARI!AE3710)),"")</f>
        <v/>
      </c>
      <c r="G3710" t="str">
        <f>IFERROR(UPPER(TRIM(ESITI_QUESTIONARI!AI3710)),"")</f>
        <v/>
      </c>
      <c r="H3710" s="8" t="str">
        <f>IF(C3710="","",IF(ISERROR(AVERAGE(ESITI_QUESTIONARI!N3710:T3710,ESITI_QUESTIONARI!V3710:X3710,ESITI_QUESTIONARI!Z3710:AD3710,ESITI_QUESTIONARI!AF3710:AH3710,ESITI_QUESTIONARI!AJ3710:AL3710,ESITI_QUESTIONARI!AN3710,ESITI_QUESTIONARI!AQ3710)),"NON RISPONDE",AVERAGE(ESITI_QUESTIONARI!N3710:T3710,ESITI_QUESTIONARI!V3710:X3710,ESITI_QUESTIONARI!Z3710:AD3710,ESITI_QUESTIONARI!AF3710:AH3710,ESITI_QUESTIONARI!AJ3710:AL3710,ESITI_QUESTIONARI!AN3710,ESITI_QUESTIONARI!AQ3710)))</f>
        <v/>
      </c>
    </row>
    <row r="3711" spans="1:8">
      <c r="A3711" t="str">
        <f>IF(ESITI_QUESTIONARI!A3711="","",TRIM(ESITI_QUESTIONARI!A3711))</f>
        <v/>
      </c>
      <c r="B3711" t="str">
        <f t="shared" si="58"/>
        <v/>
      </c>
      <c r="C3711" t="str">
        <f>IF(ESITI_QUESTIONARI!C3711="","",TRIM(ESITI_QUESTIONARI!C3711))</f>
        <v/>
      </c>
      <c r="D3711" t="str">
        <f>IFERROR(UPPER(TRIM(ESITI_QUESTIONARI!U3711)),"")</f>
        <v/>
      </c>
      <c r="E3711" t="str">
        <f>IFERROR(UPPER(TRIM(ESITI_QUESTIONARI!Y3711)),"")</f>
        <v/>
      </c>
      <c r="F3711" t="str">
        <f>IFERROR(UPPER(TRIM(ESITI_QUESTIONARI!AE3711)),"")</f>
        <v/>
      </c>
      <c r="G3711" t="str">
        <f>IFERROR(UPPER(TRIM(ESITI_QUESTIONARI!AI3711)),"")</f>
        <v/>
      </c>
      <c r="H3711" s="8" t="str">
        <f>IF(C3711="","",IF(ISERROR(AVERAGE(ESITI_QUESTIONARI!N3711:T3711,ESITI_QUESTIONARI!V3711:X3711,ESITI_QUESTIONARI!Z3711:AD3711,ESITI_QUESTIONARI!AF3711:AH3711,ESITI_QUESTIONARI!AJ3711:AL3711,ESITI_QUESTIONARI!AN3711,ESITI_QUESTIONARI!AQ3711)),"NON RISPONDE",AVERAGE(ESITI_QUESTIONARI!N3711:T3711,ESITI_QUESTIONARI!V3711:X3711,ESITI_QUESTIONARI!Z3711:AD3711,ESITI_QUESTIONARI!AF3711:AH3711,ESITI_QUESTIONARI!AJ3711:AL3711,ESITI_QUESTIONARI!AN3711,ESITI_QUESTIONARI!AQ3711)))</f>
        <v/>
      </c>
    </row>
    <row r="3712" spans="1:8">
      <c r="A3712" t="str">
        <f>IF(ESITI_QUESTIONARI!A3712="","",TRIM(ESITI_QUESTIONARI!A3712))</f>
        <v/>
      </c>
      <c r="B3712" t="str">
        <f t="shared" si="58"/>
        <v/>
      </c>
      <c r="C3712" t="str">
        <f>IF(ESITI_QUESTIONARI!C3712="","",TRIM(ESITI_QUESTIONARI!C3712))</f>
        <v/>
      </c>
      <c r="D3712" t="str">
        <f>IFERROR(UPPER(TRIM(ESITI_QUESTIONARI!U3712)),"")</f>
        <v/>
      </c>
      <c r="E3712" t="str">
        <f>IFERROR(UPPER(TRIM(ESITI_QUESTIONARI!Y3712)),"")</f>
        <v/>
      </c>
      <c r="F3712" t="str">
        <f>IFERROR(UPPER(TRIM(ESITI_QUESTIONARI!AE3712)),"")</f>
        <v/>
      </c>
      <c r="G3712" t="str">
        <f>IFERROR(UPPER(TRIM(ESITI_QUESTIONARI!AI3712)),"")</f>
        <v/>
      </c>
      <c r="H3712" s="8" t="str">
        <f>IF(C3712="","",IF(ISERROR(AVERAGE(ESITI_QUESTIONARI!N3712:T3712,ESITI_QUESTIONARI!V3712:X3712,ESITI_QUESTIONARI!Z3712:AD3712,ESITI_QUESTIONARI!AF3712:AH3712,ESITI_QUESTIONARI!AJ3712:AL3712,ESITI_QUESTIONARI!AN3712,ESITI_QUESTIONARI!AQ3712)),"NON RISPONDE",AVERAGE(ESITI_QUESTIONARI!N3712:T3712,ESITI_QUESTIONARI!V3712:X3712,ESITI_QUESTIONARI!Z3712:AD3712,ESITI_QUESTIONARI!AF3712:AH3712,ESITI_QUESTIONARI!AJ3712:AL3712,ESITI_QUESTIONARI!AN3712,ESITI_QUESTIONARI!AQ3712)))</f>
        <v/>
      </c>
    </row>
    <row r="3713" spans="1:8">
      <c r="A3713" t="str">
        <f>IF(ESITI_QUESTIONARI!A3713="","",TRIM(ESITI_QUESTIONARI!A3713))</f>
        <v/>
      </c>
      <c r="B3713" t="str">
        <f t="shared" si="58"/>
        <v/>
      </c>
      <c r="C3713" t="str">
        <f>IF(ESITI_QUESTIONARI!C3713="","",TRIM(ESITI_QUESTIONARI!C3713))</f>
        <v/>
      </c>
      <c r="D3713" t="str">
        <f>IFERROR(UPPER(TRIM(ESITI_QUESTIONARI!U3713)),"")</f>
        <v/>
      </c>
      <c r="E3713" t="str">
        <f>IFERROR(UPPER(TRIM(ESITI_QUESTIONARI!Y3713)),"")</f>
        <v/>
      </c>
      <c r="F3713" t="str">
        <f>IFERROR(UPPER(TRIM(ESITI_QUESTIONARI!AE3713)),"")</f>
        <v/>
      </c>
      <c r="G3713" t="str">
        <f>IFERROR(UPPER(TRIM(ESITI_QUESTIONARI!AI3713)),"")</f>
        <v/>
      </c>
      <c r="H3713" s="8" t="str">
        <f>IF(C3713="","",IF(ISERROR(AVERAGE(ESITI_QUESTIONARI!N3713:T3713,ESITI_QUESTIONARI!V3713:X3713,ESITI_QUESTIONARI!Z3713:AD3713,ESITI_QUESTIONARI!AF3713:AH3713,ESITI_QUESTIONARI!AJ3713:AL3713,ESITI_QUESTIONARI!AN3713,ESITI_QUESTIONARI!AQ3713)),"NON RISPONDE",AVERAGE(ESITI_QUESTIONARI!N3713:T3713,ESITI_QUESTIONARI!V3713:X3713,ESITI_QUESTIONARI!Z3713:AD3713,ESITI_QUESTIONARI!AF3713:AH3713,ESITI_QUESTIONARI!AJ3713:AL3713,ESITI_QUESTIONARI!AN3713,ESITI_QUESTIONARI!AQ3713)))</f>
        <v/>
      </c>
    </row>
    <row r="3714" spans="1:8">
      <c r="A3714" t="str">
        <f>IF(ESITI_QUESTIONARI!A3714="","",TRIM(ESITI_QUESTIONARI!A3714))</f>
        <v/>
      </c>
      <c r="B3714" t="str">
        <f t="shared" si="58"/>
        <v/>
      </c>
      <c r="C3714" t="str">
        <f>IF(ESITI_QUESTIONARI!C3714="","",TRIM(ESITI_QUESTIONARI!C3714))</f>
        <v/>
      </c>
      <c r="D3714" t="str">
        <f>IFERROR(UPPER(TRIM(ESITI_QUESTIONARI!U3714)),"")</f>
        <v/>
      </c>
      <c r="E3714" t="str">
        <f>IFERROR(UPPER(TRIM(ESITI_QUESTIONARI!Y3714)),"")</f>
        <v/>
      </c>
      <c r="F3714" t="str">
        <f>IFERROR(UPPER(TRIM(ESITI_QUESTIONARI!AE3714)),"")</f>
        <v/>
      </c>
      <c r="G3714" t="str">
        <f>IFERROR(UPPER(TRIM(ESITI_QUESTIONARI!AI3714)),"")</f>
        <v/>
      </c>
      <c r="H3714" s="8" t="str">
        <f>IF(C3714="","",IF(ISERROR(AVERAGE(ESITI_QUESTIONARI!N3714:T3714,ESITI_QUESTIONARI!V3714:X3714,ESITI_QUESTIONARI!Z3714:AD3714,ESITI_QUESTIONARI!AF3714:AH3714,ESITI_QUESTIONARI!AJ3714:AL3714,ESITI_QUESTIONARI!AN3714,ESITI_QUESTIONARI!AQ3714)),"NON RISPONDE",AVERAGE(ESITI_QUESTIONARI!N3714:T3714,ESITI_QUESTIONARI!V3714:X3714,ESITI_QUESTIONARI!Z3714:AD3714,ESITI_QUESTIONARI!AF3714:AH3714,ESITI_QUESTIONARI!AJ3714:AL3714,ESITI_QUESTIONARI!AN3714,ESITI_QUESTIONARI!AQ3714)))</f>
        <v/>
      </c>
    </row>
    <row r="3715" spans="1:8">
      <c r="A3715" t="str">
        <f>IF(ESITI_QUESTIONARI!A3715="","",TRIM(ESITI_QUESTIONARI!A3715))</f>
        <v/>
      </c>
      <c r="B3715" t="str">
        <f t="shared" ref="B3715:B3778" si="59">IF(C3715="","",C3715)</f>
        <v/>
      </c>
      <c r="C3715" t="str">
        <f>IF(ESITI_QUESTIONARI!C3715="","",TRIM(ESITI_QUESTIONARI!C3715))</f>
        <v/>
      </c>
      <c r="D3715" t="str">
        <f>IFERROR(UPPER(TRIM(ESITI_QUESTIONARI!U3715)),"")</f>
        <v/>
      </c>
      <c r="E3715" t="str">
        <f>IFERROR(UPPER(TRIM(ESITI_QUESTIONARI!Y3715)),"")</f>
        <v/>
      </c>
      <c r="F3715" t="str">
        <f>IFERROR(UPPER(TRIM(ESITI_QUESTIONARI!AE3715)),"")</f>
        <v/>
      </c>
      <c r="G3715" t="str">
        <f>IFERROR(UPPER(TRIM(ESITI_QUESTIONARI!AI3715)),"")</f>
        <v/>
      </c>
      <c r="H3715" s="8" t="str">
        <f>IF(C3715="","",IF(ISERROR(AVERAGE(ESITI_QUESTIONARI!N3715:T3715,ESITI_QUESTIONARI!V3715:X3715,ESITI_QUESTIONARI!Z3715:AD3715,ESITI_QUESTIONARI!AF3715:AH3715,ESITI_QUESTIONARI!AJ3715:AL3715,ESITI_QUESTIONARI!AN3715,ESITI_QUESTIONARI!AQ3715)),"NON RISPONDE",AVERAGE(ESITI_QUESTIONARI!N3715:T3715,ESITI_QUESTIONARI!V3715:X3715,ESITI_QUESTIONARI!Z3715:AD3715,ESITI_QUESTIONARI!AF3715:AH3715,ESITI_QUESTIONARI!AJ3715:AL3715,ESITI_QUESTIONARI!AN3715,ESITI_QUESTIONARI!AQ3715)))</f>
        <v/>
      </c>
    </row>
    <row r="3716" spans="1:8">
      <c r="A3716" t="str">
        <f>IF(ESITI_QUESTIONARI!A3716="","",TRIM(ESITI_QUESTIONARI!A3716))</f>
        <v/>
      </c>
      <c r="B3716" t="str">
        <f t="shared" si="59"/>
        <v/>
      </c>
      <c r="C3716" t="str">
        <f>IF(ESITI_QUESTIONARI!C3716="","",TRIM(ESITI_QUESTIONARI!C3716))</f>
        <v/>
      </c>
      <c r="D3716" t="str">
        <f>IFERROR(UPPER(TRIM(ESITI_QUESTIONARI!U3716)),"")</f>
        <v/>
      </c>
      <c r="E3716" t="str">
        <f>IFERROR(UPPER(TRIM(ESITI_QUESTIONARI!Y3716)),"")</f>
        <v/>
      </c>
      <c r="F3716" t="str">
        <f>IFERROR(UPPER(TRIM(ESITI_QUESTIONARI!AE3716)),"")</f>
        <v/>
      </c>
      <c r="G3716" t="str">
        <f>IFERROR(UPPER(TRIM(ESITI_QUESTIONARI!AI3716)),"")</f>
        <v/>
      </c>
      <c r="H3716" s="8" t="str">
        <f>IF(C3716="","",IF(ISERROR(AVERAGE(ESITI_QUESTIONARI!N3716:T3716,ESITI_QUESTIONARI!V3716:X3716,ESITI_QUESTIONARI!Z3716:AD3716,ESITI_QUESTIONARI!AF3716:AH3716,ESITI_QUESTIONARI!AJ3716:AL3716,ESITI_QUESTIONARI!AN3716,ESITI_QUESTIONARI!AQ3716)),"NON RISPONDE",AVERAGE(ESITI_QUESTIONARI!N3716:T3716,ESITI_QUESTIONARI!V3716:X3716,ESITI_QUESTIONARI!Z3716:AD3716,ESITI_QUESTIONARI!AF3716:AH3716,ESITI_QUESTIONARI!AJ3716:AL3716,ESITI_QUESTIONARI!AN3716,ESITI_QUESTIONARI!AQ3716)))</f>
        <v/>
      </c>
    </row>
    <row r="3717" spans="1:8">
      <c r="A3717" t="str">
        <f>IF(ESITI_QUESTIONARI!A3717="","",TRIM(ESITI_QUESTIONARI!A3717))</f>
        <v/>
      </c>
      <c r="B3717" t="str">
        <f t="shared" si="59"/>
        <v/>
      </c>
      <c r="C3717" t="str">
        <f>IF(ESITI_QUESTIONARI!C3717="","",TRIM(ESITI_QUESTIONARI!C3717))</f>
        <v/>
      </c>
      <c r="D3717" t="str">
        <f>IFERROR(UPPER(TRIM(ESITI_QUESTIONARI!U3717)),"")</f>
        <v/>
      </c>
      <c r="E3717" t="str">
        <f>IFERROR(UPPER(TRIM(ESITI_QUESTIONARI!Y3717)),"")</f>
        <v/>
      </c>
      <c r="F3717" t="str">
        <f>IFERROR(UPPER(TRIM(ESITI_QUESTIONARI!AE3717)),"")</f>
        <v/>
      </c>
      <c r="G3717" t="str">
        <f>IFERROR(UPPER(TRIM(ESITI_QUESTIONARI!AI3717)),"")</f>
        <v/>
      </c>
      <c r="H3717" s="8" t="str">
        <f>IF(C3717="","",IF(ISERROR(AVERAGE(ESITI_QUESTIONARI!N3717:T3717,ESITI_QUESTIONARI!V3717:X3717,ESITI_QUESTIONARI!Z3717:AD3717,ESITI_QUESTIONARI!AF3717:AH3717,ESITI_QUESTIONARI!AJ3717:AL3717,ESITI_QUESTIONARI!AN3717,ESITI_QUESTIONARI!AQ3717)),"NON RISPONDE",AVERAGE(ESITI_QUESTIONARI!N3717:T3717,ESITI_QUESTIONARI!V3717:X3717,ESITI_QUESTIONARI!Z3717:AD3717,ESITI_QUESTIONARI!AF3717:AH3717,ESITI_QUESTIONARI!AJ3717:AL3717,ESITI_QUESTIONARI!AN3717,ESITI_QUESTIONARI!AQ3717)))</f>
        <v/>
      </c>
    </row>
    <row r="3718" spans="1:8">
      <c r="A3718" t="str">
        <f>IF(ESITI_QUESTIONARI!A3718="","",TRIM(ESITI_QUESTIONARI!A3718))</f>
        <v/>
      </c>
      <c r="B3718" t="str">
        <f t="shared" si="59"/>
        <v/>
      </c>
      <c r="C3718" t="str">
        <f>IF(ESITI_QUESTIONARI!C3718="","",TRIM(ESITI_QUESTIONARI!C3718))</f>
        <v/>
      </c>
      <c r="D3718" t="str">
        <f>IFERROR(UPPER(TRIM(ESITI_QUESTIONARI!U3718)),"")</f>
        <v/>
      </c>
      <c r="E3718" t="str">
        <f>IFERROR(UPPER(TRIM(ESITI_QUESTIONARI!Y3718)),"")</f>
        <v/>
      </c>
      <c r="F3718" t="str">
        <f>IFERROR(UPPER(TRIM(ESITI_QUESTIONARI!AE3718)),"")</f>
        <v/>
      </c>
      <c r="G3718" t="str">
        <f>IFERROR(UPPER(TRIM(ESITI_QUESTIONARI!AI3718)),"")</f>
        <v/>
      </c>
      <c r="H3718" s="8" t="str">
        <f>IF(C3718="","",IF(ISERROR(AVERAGE(ESITI_QUESTIONARI!N3718:T3718,ESITI_QUESTIONARI!V3718:X3718,ESITI_QUESTIONARI!Z3718:AD3718,ESITI_QUESTIONARI!AF3718:AH3718,ESITI_QUESTIONARI!AJ3718:AL3718,ESITI_QUESTIONARI!AN3718,ESITI_QUESTIONARI!AQ3718)),"NON RISPONDE",AVERAGE(ESITI_QUESTIONARI!N3718:T3718,ESITI_QUESTIONARI!V3718:X3718,ESITI_QUESTIONARI!Z3718:AD3718,ESITI_QUESTIONARI!AF3718:AH3718,ESITI_QUESTIONARI!AJ3718:AL3718,ESITI_QUESTIONARI!AN3718,ESITI_QUESTIONARI!AQ3718)))</f>
        <v/>
      </c>
    </row>
    <row r="3719" spans="1:8">
      <c r="A3719" t="str">
        <f>IF(ESITI_QUESTIONARI!A3719="","",TRIM(ESITI_QUESTIONARI!A3719))</f>
        <v/>
      </c>
      <c r="B3719" t="str">
        <f t="shared" si="59"/>
        <v/>
      </c>
      <c r="C3719" t="str">
        <f>IF(ESITI_QUESTIONARI!C3719="","",TRIM(ESITI_QUESTIONARI!C3719))</f>
        <v/>
      </c>
      <c r="D3719" t="str">
        <f>IFERROR(UPPER(TRIM(ESITI_QUESTIONARI!U3719)),"")</f>
        <v/>
      </c>
      <c r="E3719" t="str">
        <f>IFERROR(UPPER(TRIM(ESITI_QUESTIONARI!Y3719)),"")</f>
        <v/>
      </c>
      <c r="F3719" t="str">
        <f>IFERROR(UPPER(TRIM(ESITI_QUESTIONARI!AE3719)),"")</f>
        <v/>
      </c>
      <c r="G3719" t="str">
        <f>IFERROR(UPPER(TRIM(ESITI_QUESTIONARI!AI3719)),"")</f>
        <v/>
      </c>
      <c r="H3719" s="8" t="str">
        <f>IF(C3719="","",IF(ISERROR(AVERAGE(ESITI_QUESTIONARI!N3719:T3719,ESITI_QUESTIONARI!V3719:X3719,ESITI_QUESTIONARI!Z3719:AD3719,ESITI_QUESTIONARI!AF3719:AH3719,ESITI_QUESTIONARI!AJ3719:AL3719,ESITI_QUESTIONARI!AN3719,ESITI_QUESTIONARI!AQ3719)),"NON RISPONDE",AVERAGE(ESITI_QUESTIONARI!N3719:T3719,ESITI_QUESTIONARI!V3719:X3719,ESITI_QUESTIONARI!Z3719:AD3719,ESITI_QUESTIONARI!AF3719:AH3719,ESITI_QUESTIONARI!AJ3719:AL3719,ESITI_QUESTIONARI!AN3719,ESITI_QUESTIONARI!AQ3719)))</f>
        <v/>
      </c>
    </row>
    <row r="3720" spans="1:8">
      <c r="A3720" t="str">
        <f>IF(ESITI_QUESTIONARI!A3720="","",TRIM(ESITI_QUESTIONARI!A3720))</f>
        <v/>
      </c>
      <c r="B3720" t="str">
        <f t="shared" si="59"/>
        <v/>
      </c>
      <c r="C3720" t="str">
        <f>IF(ESITI_QUESTIONARI!C3720="","",TRIM(ESITI_QUESTIONARI!C3720))</f>
        <v/>
      </c>
      <c r="D3720" t="str">
        <f>IFERROR(UPPER(TRIM(ESITI_QUESTIONARI!U3720)),"")</f>
        <v/>
      </c>
      <c r="E3720" t="str">
        <f>IFERROR(UPPER(TRIM(ESITI_QUESTIONARI!Y3720)),"")</f>
        <v/>
      </c>
      <c r="F3720" t="str">
        <f>IFERROR(UPPER(TRIM(ESITI_QUESTIONARI!AE3720)),"")</f>
        <v/>
      </c>
      <c r="G3720" t="str">
        <f>IFERROR(UPPER(TRIM(ESITI_QUESTIONARI!AI3720)),"")</f>
        <v/>
      </c>
      <c r="H3720" s="8" t="str">
        <f>IF(C3720="","",IF(ISERROR(AVERAGE(ESITI_QUESTIONARI!N3720:T3720,ESITI_QUESTIONARI!V3720:X3720,ESITI_QUESTIONARI!Z3720:AD3720,ESITI_QUESTIONARI!AF3720:AH3720,ESITI_QUESTIONARI!AJ3720:AL3720,ESITI_QUESTIONARI!AN3720,ESITI_QUESTIONARI!AQ3720)),"NON RISPONDE",AVERAGE(ESITI_QUESTIONARI!N3720:T3720,ESITI_QUESTIONARI!V3720:X3720,ESITI_QUESTIONARI!Z3720:AD3720,ESITI_QUESTIONARI!AF3720:AH3720,ESITI_QUESTIONARI!AJ3720:AL3720,ESITI_QUESTIONARI!AN3720,ESITI_QUESTIONARI!AQ3720)))</f>
        <v/>
      </c>
    </row>
    <row r="3721" spans="1:8">
      <c r="A3721" t="str">
        <f>IF(ESITI_QUESTIONARI!A3721="","",TRIM(ESITI_QUESTIONARI!A3721))</f>
        <v/>
      </c>
      <c r="B3721" t="str">
        <f t="shared" si="59"/>
        <v/>
      </c>
      <c r="C3721" t="str">
        <f>IF(ESITI_QUESTIONARI!C3721="","",TRIM(ESITI_QUESTIONARI!C3721))</f>
        <v/>
      </c>
      <c r="D3721" t="str">
        <f>IFERROR(UPPER(TRIM(ESITI_QUESTIONARI!U3721)),"")</f>
        <v/>
      </c>
      <c r="E3721" t="str">
        <f>IFERROR(UPPER(TRIM(ESITI_QUESTIONARI!Y3721)),"")</f>
        <v/>
      </c>
      <c r="F3721" t="str">
        <f>IFERROR(UPPER(TRIM(ESITI_QUESTIONARI!AE3721)),"")</f>
        <v/>
      </c>
      <c r="G3721" t="str">
        <f>IFERROR(UPPER(TRIM(ESITI_QUESTIONARI!AI3721)),"")</f>
        <v/>
      </c>
      <c r="H3721" s="8" t="str">
        <f>IF(C3721="","",IF(ISERROR(AVERAGE(ESITI_QUESTIONARI!N3721:T3721,ESITI_QUESTIONARI!V3721:X3721,ESITI_QUESTIONARI!Z3721:AD3721,ESITI_QUESTIONARI!AF3721:AH3721,ESITI_QUESTIONARI!AJ3721:AL3721,ESITI_QUESTIONARI!AN3721,ESITI_QUESTIONARI!AQ3721)),"NON RISPONDE",AVERAGE(ESITI_QUESTIONARI!N3721:T3721,ESITI_QUESTIONARI!V3721:X3721,ESITI_QUESTIONARI!Z3721:AD3721,ESITI_QUESTIONARI!AF3721:AH3721,ESITI_QUESTIONARI!AJ3721:AL3721,ESITI_QUESTIONARI!AN3721,ESITI_QUESTIONARI!AQ3721)))</f>
        <v/>
      </c>
    </row>
    <row r="3722" spans="1:8">
      <c r="A3722" t="str">
        <f>IF(ESITI_QUESTIONARI!A3722="","",TRIM(ESITI_QUESTIONARI!A3722))</f>
        <v/>
      </c>
      <c r="B3722" t="str">
        <f t="shared" si="59"/>
        <v/>
      </c>
      <c r="C3722" t="str">
        <f>IF(ESITI_QUESTIONARI!C3722="","",TRIM(ESITI_QUESTIONARI!C3722))</f>
        <v/>
      </c>
      <c r="D3722" t="str">
        <f>IFERROR(UPPER(TRIM(ESITI_QUESTIONARI!U3722)),"")</f>
        <v/>
      </c>
      <c r="E3722" t="str">
        <f>IFERROR(UPPER(TRIM(ESITI_QUESTIONARI!Y3722)),"")</f>
        <v/>
      </c>
      <c r="F3722" t="str">
        <f>IFERROR(UPPER(TRIM(ESITI_QUESTIONARI!AE3722)),"")</f>
        <v/>
      </c>
      <c r="G3722" t="str">
        <f>IFERROR(UPPER(TRIM(ESITI_QUESTIONARI!AI3722)),"")</f>
        <v/>
      </c>
      <c r="H3722" s="8" t="str">
        <f>IF(C3722="","",IF(ISERROR(AVERAGE(ESITI_QUESTIONARI!N3722:T3722,ESITI_QUESTIONARI!V3722:X3722,ESITI_QUESTIONARI!Z3722:AD3722,ESITI_QUESTIONARI!AF3722:AH3722,ESITI_QUESTIONARI!AJ3722:AL3722,ESITI_QUESTIONARI!AN3722,ESITI_QUESTIONARI!AQ3722)),"NON RISPONDE",AVERAGE(ESITI_QUESTIONARI!N3722:T3722,ESITI_QUESTIONARI!V3722:X3722,ESITI_QUESTIONARI!Z3722:AD3722,ESITI_QUESTIONARI!AF3722:AH3722,ESITI_QUESTIONARI!AJ3722:AL3722,ESITI_QUESTIONARI!AN3722,ESITI_QUESTIONARI!AQ3722)))</f>
        <v/>
      </c>
    </row>
    <row r="3723" spans="1:8">
      <c r="A3723" t="str">
        <f>IF(ESITI_QUESTIONARI!A3723="","",TRIM(ESITI_QUESTIONARI!A3723))</f>
        <v/>
      </c>
      <c r="B3723" t="str">
        <f t="shared" si="59"/>
        <v/>
      </c>
      <c r="C3723" t="str">
        <f>IF(ESITI_QUESTIONARI!C3723="","",TRIM(ESITI_QUESTIONARI!C3723))</f>
        <v/>
      </c>
      <c r="D3723" t="str">
        <f>IFERROR(UPPER(TRIM(ESITI_QUESTIONARI!U3723)),"")</f>
        <v/>
      </c>
      <c r="E3723" t="str">
        <f>IFERROR(UPPER(TRIM(ESITI_QUESTIONARI!Y3723)),"")</f>
        <v/>
      </c>
      <c r="F3723" t="str">
        <f>IFERROR(UPPER(TRIM(ESITI_QUESTIONARI!AE3723)),"")</f>
        <v/>
      </c>
      <c r="G3723" t="str">
        <f>IFERROR(UPPER(TRIM(ESITI_QUESTIONARI!AI3723)),"")</f>
        <v/>
      </c>
      <c r="H3723" s="8" t="str">
        <f>IF(C3723="","",IF(ISERROR(AVERAGE(ESITI_QUESTIONARI!N3723:T3723,ESITI_QUESTIONARI!V3723:X3723,ESITI_QUESTIONARI!Z3723:AD3723,ESITI_QUESTIONARI!AF3723:AH3723,ESITI_QUESTIONARI!AJ3723:AL3723,ESITI_QUESTIONARI!AN3723,ESITI_QUESTIONARI!AQ3723)),"NON RISPONDE",AVERAGE(ESITI_QUESTIONARI!N3723:T3723,ESITI_QUESTIONARI!V3723:X3723,ESITI_QUESTIONARI!Z3723:AD3723,ESITI_QUESTIONARI!AF3723:AH3723,ESITI_QUESTIONARI!AJ3723:AL3723,ESITI_QUESTIONARI!AN3723,ESITI_QUESTIONARI!AQ3723)))</f>
        <v/>
      </c>
    </row>
    <row r="3724" spans="1:8">
      <c r="A3724" t="str">
        <f>IF(ESITI_QUESTIONARI!A3724="","",TRIM(ESITI_QUESTIONARI!A3724))</f>
        <v/>
      </c>
      <c r="B3724" t="str">
        <f t="shared" si="59"/>
        <v/>
      </c>
      <c r="C3724" t="str">
        <f>IF(ESITI_QUESTIONARI!C3724="","",TRIM(ESITI_QUESTIONARI!C3724))</f>
        <v/>
      </c>
      <c r="D3724" t="str">
        <f>IFERROR(UPPER(TRIM(ESITI_QUESTIONARI!U3724)),"")</f>
        <v/>
      </c>
      <c r="E3724" t="str">
        <f>IFERROR(UPPER(TRIM(ESITI_QUESTIONARI!Y3724)),"")</f>
        <v/>
      </c>
      <c r="F3724" t="str">
        <f>IFERROR(UPPER(TRIM(ESITI_QUESTIONARI!AE3724)),"")</f>
        <v/>
      </c>
      <c r="G3724" t="str">
        <f>IFERROR(UPPER(TRIM(ESITI_QUESTIONARI!AI3724)),"")</f>
        <v/>
      </c>
      <c r="H3724" s="8" t="str">
        <f>IF(C3724="","",IF(ISERROR(AVERAGE(ESITI_QUESTIONARI!N3724:T3724,ESITI_QUESTIONARI!V3724:X3724,ESITI_QUESTIONARI!Z3724:AD3724,ESITI_QUESTIONARI!AF3724:AH3724,ESITI_QUESTIONARI!AJ3724:AL3724,ESITI_QUESTIONARI!AN3724,ESITI_QUESTIONARI!AQ3724)),"NON RISPONDE",AVERAGE(ESITI_QUESTIONARI!N3724:T3724,ESITI_QUESTIONARI!V3724:X3724,ESITI_QUESTIONARI!Z3724:AD3724,ESITI_QUESTIONARI!AF3724:AH3724,ESITI_QUESTIONARI!AJ3724:AL3724,ESITI_QUESTIONARI!AN3724,ESITI_QUESTIONARI!AQ3724)))</f>
        <v/>
      </c>
    </row>
    <row r="3725" spans="1:8">
      <c r="A3725" t="str">
        <f>IF(ESITI_QUESTIONARI!A3725="","",TRIM(ESITI_QUESTIONARI!A3725))</f>
        <v/>
      </c>
      <c r="B3725" t="str">
        <f t="shared" si="59"/>
        <v/>
      </c>
      <c r="C3725" t="str">
        <f>IF(ESITI_QUESTIONARI!C3725="","",TRIM(ESITI_QUESTIONARI!C3725))</f>
        <v/>
      </c>
      <c r="D3725" t="str">
        <f>IFERROR(UPPER(TRIM(ESITI_QUESTIONARI!U3725)),"")</f>
        <v/>
      </c>
      <c r="E3725" t="str">
        <f>IFERROR(UPPER(TRIM(ESITI_QUESTIONARI!Y3725)),"")</f>
        <v/>
      </c>
      <c r="F3725" t="str">
        <f>IFERROR(UPPER(TRIM(ESITI_QUESTIONARI!AE3725)),"")</f>
        <v/>
      </c>
      <c r="G3725" t="str">
        <f>IFERROR(UPPER(TRIM(ESITI_QUESTIONARI!AI3725)),"")</f>
        <v/>
      </c>
      <c r="H3725" s="8" t="str">
        <f>IF(C3725="","",IF(ISERROR(AVERAGE(ESITI_QUESTIONARI!N3725:T3725,ESITI_QUESTIONARI!V3725:X3725,ESITI_QUESTIONARI!Z3725:AD3725,ESITI_QUESTIONARI!AF3725:AH3725,ESITI_QUESTIONARI!AJ3725:AL3725,ESITI_QUESTIONARI!AN3725,ESITI_QUESTIONARI!AQ3725)),"NON RISPONDE",AVERAGE(ESITI_QUESTIONARI!N3725:T3725,ESITI_QUESTIONARI!V3725:X3725,ESITI_QUESTIONARI!Z3725:AD3725,ESITI_QUESTIONARI!AF3725:AH3725,ESITI_QUESTIONARI!AJ3725:AL3725,ESITI_QUESTIONARI!AN3725,ESITI_QUESTIONARI!AQ3725)))</f>
        <v/>
      </c>
    </row>
    <row r="3726" spans="1:8">
      <c r="A3726" t="str">
        <f>IF(ESITI_QUESTIONARI!A3726="","",TRIM(ESITI_QUESTIONARI!A3726))</f>
        <v/>
      </c>
      <c r="B3726" t="str">
        <f t="shared" si="59"/>
        <v/>
      </c>
      <c r="C3726" t="str">
        <f>IF(ESITI_QUESTIONARI!C3726="","",TRIM(ESITI_QUESTIONARI!C3726))</f>
        <v/>
      </c>
      <c r="D3726" t="str">
        <f>IFERROR(UPPER(TRIM(ESITI_QUESTIONARI!U3726)),"")</f>
        <v/>
      </c>
      <c r="E3726" t="str">
        <f>IFERROR(UPPER(TRIM(ESITI_QUESTIONARI!Y3726)),"")</f>
        <v/>
      </c>
      <c r="F3726" t="str">
        <f>IFERROR(UPPER(TRIM(ESITI_QUESTIONARI!AE3726)),"")</f>
        <v/>
      </c>
      <c r="G3726" t="str">
        <f>IFERROR(UPPER(TRIM(ESITI_QUESTIONARI!AI3726)),"")</f>
        <v/>
      </c>
      <c r="H3726" s="8" t="str">
        <f>IF(C3726="","",IF(ISERROR(AVERAGE(ESITI_QUESTIONARI!N3726:T3726,ESITI_QUESTIONARI!V3726:X3726,ESITI_QUESTIONARI!Z3726:AD3726,ESITI_QUESTIONARI!AF3726:AH3726,ESITI_QUESTIONARI!AJ3726:AL3726,ESITI_QUESTIONARI!AN3726,ESITI_QUESTIONARI!AQ3726)),"NON RISPONDE",AVERAGE(ESITI_QUESTIONARI!N3726:T3726,ESITI_QUESTIONARI!V3726:X3726,ESITI_QUESTIONARI!Z3726:AD3726,ESITI_QUESTIONARI!AF3726:AH3726,ESITI_QUESTIONARI!AJ3726:AL3726,ESITI_QUESTIONARI!AN3726,ESITI_QUESTIONARI!AQ3726)))</f>
        <v/>
      </c>
    </row>
    <row r="3727" spans="1:8">
      <c r="A3727" t="str">
        <f>IF(ESITI_QUESTIONARI!A3727="","",TRIM(ESITI_QUESTIONARI!A3727))</f>
        <v/>
      </c>
      <c r="B3727" t="str">
        <f t="shared" si="59"/>
        <v/>
      </c>
      <c r="C3727" t="str">
        <f>IF(ESITI_QUESTIONARI!C3727="","",TRIM(ESITI_QUESTIONARI!C3727))</f>
        <v/>
      </c>
      <c r="D3727" t="str">
        <f>IFERROR(UPPER(TRIM(ESITI_QUESTIONARI!U3727)),"")</f>
        <v/>
      </c>
      <c r="E3727" t="str">
        <f>IFERROR(UPPER(TRIM(ESITI_QUESTIONARI!Y3727)),"")</f>
        <v/>
      </c>
      <c r="F3727" t="str">
        <f>IFERROR(UPPER(TRIM(ESITI_QUESTIONARI!AE3727)),"")</f>
        <v/>
      </c>
      <c r="G3727" t="str">
        <f>IFERROR(UPPER(TRIM(ESITI_QUESTIONARI!AI3727)),"")</f>
        <v/>
      </c>
      <c r="H3727" s="8" t="str">
        <f>IF(C3727="","",IF(ISERROR(AVERAGE(ESITI_QUESTIONARI!N3727:T3727,ESITI_QUESTIONARI!V3727:X3727,ESITI_QUESTIONARI!Z3727:AD3727,ESITI_QUESTIONARI!AF3727:AH3727,ESITI_QUESTIONARI!AJ3727:AL3727,ESITI_QUESTIONARI!AN3727,ESITI_QUESTIONARI!AQ3727)),"NON RISPONDE",AVERAGE(ESITI_QUESTIONARI!N3727:T3727,ESITI_QUESTIONARI!V3727:X3727,ESITI_QUESTIONARI!Z3727:AD3727,ESITI_QUESTIONARI!AF3727:AH3727,ESITI_QUESTIONARI!AJ3727:AL3727,ESITI_QUESTIONARI!AN3727,ESITI_QUESTIONARI!AQ3727)))</f>
        <v/>
      </c>
    </row>
    <row r="3728" spans="1:8">
      <c r="A3728" t="str">
        <f>IF(ESITI_QUESTIONARI!A3728="","",TRIM(ESITI_QUESTIONARI!A3728))</f>
        <v/>
      </c>
      <c r="B3728" t="str">
        <f t="shared" si="59"/>
        <v/>
      </c>
      <c r="C3728" t="str">
        <f>IF(ESITI_QUESTIONARI!C3728="","",TRIM(ESITI_QUESTIONARI!C3728))</f>
        <v/>
      </c>
      <c r="D3728" t="str">
        <f>IFERROR(UPPER(TRIM(ESITI_QUESTIONARI!U3728)),"")</f>
        <v/>
      </c>
      <c r="E3728" t="str">
        <f>IFERROR(UPPER(TRIM(ESITI_QUESTIONARI!Y3728)),"")</f>
        <v/>
      </c>
      <c r="F3728" t="str">
        <f>IFERROR(UPPER(TRIM(ESITI_QUESTIONARI!AE3728)),"")</f>
        <v/>
      </c>
      <c r="G3728" t="str">
        <f>IFERROR(UPPER(TRIM(ESITI_QUESTIONARI!AI3728)),"")</f>
        <v/>
      </c>
      <c r="H3728" s="8" t="str">
        <f>IF(C3728="","",IF(ISERROR(AVERAGE(ESITI_QUESTIONARI!N3728:T3728,ESITI_QUESTIONARI!V3728:X3728,ESITI_QUESTIONARI!Z3728:AD3728,ESITI_QUESTIONARI!AF3728:AH3728,ESITI_QUESTIONARI!AJ3728:AL3728,ESITI_QUESTIONARI!AN3728,ESITI_QUESTIONARI!AQ3728)),"NON RISPONDE",AVERAGE(ESITI_QUESTIONARI!N3728:T3728,ESITI_QUESTIONARI!V3728:X3728,ESITI_QUESTIONARI!Z3728:AD3728,ESITI_QUESTIONARI!AF3728:AH3728,ESITI_QUESTIONARI!AJ3728:AL3728,ESITI_QUESTIONARI!AN3728,ESITI_QUESTIONARI!AQ3728)))</f>
        <v/>
      </c>
    </row>
    <row r="3729" spans="1:8">
      <c r="A3729" t="str">
        <f>IF(ESITI_QUESTIONARI!A3729="","",TRIM(ESITI_QUESTIONARI!A3729))</f>
        <v/>
      </c>
      <c r="B3729" t="str">
        <f t="shared" si="59"/>
        <v/>
      </c>
      <c r="C3729" t="str">
        <f>IF(ESITI_QUESTIONARI!C3729="","",TRIM(ESITI_QUESTIONARI!C3729))</f>
        <v/>
      </c>
      <c r="D3729" t="str">
        <f>IFERROR(UPPER(TRIM(ESITI_QUESTIONARI!U3729)),"")</f>
        <v/>
      </c>
      <c r="E3729" t="str">
        <f>IFERROR(UPPER(TRIM(ESITI_QUESTIONARI!Y3729)),"")</f>
        <v/>
      </c>
      <c r="F3729" t="str">
        <f>IFERROR(UPPER(TRIM(ESITI_QUESTIONARI!AE3729)),"")</f>
        <v/>
      </c>
      <c r="G3729" t="str">
        <f>IFERROR(UPPER(TRIM(ESITI_QUESTIONARI!AI3729)),"")</f>
        <v/>
      </c>
      <c r="H3729" s="8" t="str">
        <f>IF(C3729="","",IF(ISERROR(AVERAGE(ESITI_QUESTIONARI!N3729:T3729,ESITI_QUESTIONARI!V3729:X3729,ESITI_QUESTIONARI!Z3729:AD3729,ESITI_QUESTIONARI!AF3729:AH3729,ESITI_QUESTIONARI!AJ3729:AL3729,ESITI_QUESTIONARI!AN3729,ESITI_QUESTIONARI!AQ3729)),"NON RISPONDE",AVERAGE(ESITI_QUESTIONARI!N3729:T3729,ESITI_QUESTIONARI!V3729:X3729,ESITI_QUESTIONARI!Z3729:AD3729,ESITI_QUESTIONARI!AF3729:AH3729,ESITI_QUESTIONARI!AJ3729:AL3729,ESITI_QUESTIONARI!AN3729,ESITI_QUESTIONARI!AQ3729)))</f>
        <v/>
      </c>
    </row>
    <row r="3730" spans="1:8">
      <c r="A3730" t="str">
        <f>IF(ESITI_QUESTIONARI!A3730="","",TRIM(ESITI_QUESTIONARI!A3730))</f>
        <v/>
      </c>
      <c r="B3730" t="str">
        <f t="shared" si="59"/>
        <v/>
      </c>
      <c r="C3730" t="str">
        <f>IF(ESITI_QUESTIONARI!C3730="","",TRIM(ESITI_QUESTIONARI!C3730))</f>
        <v/>
      </c>
      <c r="D3730" t="str">
        <f>IFERROR(UPPER(TRIM(ESITI_QUESTIONARI!U3730)),"")</f>
        <v/>
      </c>
      <c r="E3730" t="str">
        <f>IFERROR(UPPER(TRIM(ESITI_QUESTIONARI!Y3730)),"")</f>
        <v/>
      </c>
      <c r="F3730" t="str">
        <f>IFERROR(UPPER(TRIM(ESITI_QUESTIONARI!AE3730)),"")</f>
        <v/>
      </c>
      <c r="G3730" t="str">
        <f>IFERROR(UPPER(TRIM(ESITI_QUESTIONARI!AI3730)),"")</f>
        <v/>
      </c>
      <c r="H3730" s="8" t="str">
        <f>IF(C3730="","",IF(ISERROR(AVERAGE(ESITI_QUESTIONARI!N3730:T3730,ESITI_QUESTIONARI!V3730:X3730,ESITI_QUESTIONARI!Z3730:AD3730,ESITI_QUESTIONARI!AF3730:AH3730,ESITI_QUESTIONARI!AJ3730:AL3730,ESITI_QUESTIONARI!AN3730,ESITI_QUESTIONARI!AQ3730)),"NON RISPONDE",AVERAGE(ESITI_QUESTIONARI!N3730:T3730,ESITI_QUESTIONARI!V3730:X3730,ESITI_QUESTIONARI!Z3730:AD3730,ESITI_QUESTIONARI!AF3730:AH3730,ESITI_QUESTIONARI!AJ3730:AL3730,ESITI_QUESTIONARI!AN3730,ESITI_QUESTIONARI!AQ3730)))</f>
        <v/>
      </c>
    </row>
    <row r="3731" spans="1:8">
      <c r="A3731" t="str">
        <f>IF(ESITI_QUESTIONARI!A3731="","",TRIM(ESITI_QUESTIONARI!A3731))</f>
        <v/>
      </c>
      <c r="B3731" t="str">
        <f t="shared" si="59"/>
        <v/>
      </c>
      <c r="C3731" t="str">
        <f>IF(ESITI_QUESTIONARI!C3731="","",TRIM(ESITI_QUESTIONARI!C3731))</f>
        <v/>
      </c>
      <c r="D3731" t="str">
        <f>IFERROR(UPPER(TRIM(ESITI_QUESTIONARI!U3731)),"")</f>
        <v/>
      </c>
      <c r="E3731" t="str">
        <f>IFERROR(UPPER(TRIM(ESITI_QUESTIONARI!Y3731)),"")</f>
        <v/>
      </c>
      <c r="F3731" t="str">
        <f>IFERROR(UPPER(TRIM(ESITI_QUESTIONARI!AE3731)),"")</f>
        <v/>
      </c>
      <c r="G3731" t="str">
        <f>IFERROR(UPPER(TRIM(ESITI_QUESTIONARI!AI3731)),"")</f>
        <v/>
      </c>
      <c r="H3731" s="8" t="str">
        <f>IF(C3731="","",IF(ISERROR(AVERAGE(ESITI_QUESTIONARI!N3731:T3731,ESITI_QUESTIONARI!V3731:X3731,ESITI_QUESTIONARI!Z3731:AD3731,ESITI_QUESTIONARI!AF3731:AH3731,ESITI_QUESTIONARI!AJ3731:AL3731,ESITI_QUESTIONARI!AN3731,ESITI_QUESTIONARI!AQ3731)),"NON RISPONDE",AVERAGE(ESITI_QUESTIONARI!N3731:T3731,ESITI_QUESTIONARI!V3731:X3731,ESITI_QUESTIONARI!Z3731:AD3731,ESITI_QUESTIONARI!AF3731:AH3731,ESITI_QUESTIONARI!AJ3731:AL3731,ESITI_QUESTIONARI!AN3731,ESITI_QUESTIONARI!AQ3731)))</f>
        <v/>
      </c>
    </row>
    <row r="3732" spans="1:8">
      <c r="A3732" t="str">
        <f>IF(ESITI_QUESTIONARI!A3732="","",TRIM(ESITI_QUESTIONARI!A3732))</f>
        <v/>
      </c>
      <c r="B3732" t="str">
        <f t="shared" si="59"/>
        <v/>
      </c>
      <c r="C3732" t="str">
        <f>IF(ESITI_QUESTIONARI!C3732="","",TRIM(ESITI_QUESTIONARI!C3732))</f>
        <v/>
      </c>
      <c r="D3732" t="str">
        <f>IFERROR(UPPER(TRIM(ESITI_QUESTIONARI!U3732)),"")</f>
        <v/>
      </c>
      <c r="E3732" t="str">
        <f>IFERROR(UPPER(TRIM(ESITI_QUESTIONARI!Y3732)),"")</f>
        <v/>
      </c>
      <c r="F3732" t="str">
        <f>IFERROR(UPPER(TRIM(ESITI_QUESTIONARI!AE3732)),"")</f>
        <v/>
      </c>
      <c r="G3732" t="str">
        <f>IFERROR(UPPER(TRIM(ESITI_QUESTIONARI!AI3732)),"")</f>
        <v/>
      </c>
      <c r="H3732" s="8" t="str">
        <f>IF(C3732="","",IF(ISERROR(AVERAGE(ESITI_QUESTIONARI!N3732:T3732,ESITI_QUESTIONARI!V3732:X3732,ESITI_QUESTIONARI!Z3732:AD3732,ESITI_QUESTIONARI!AF3732:AH3732,ESITI_QUESTIONARI!AJ3732:AL3732,ESITI_QUESTIONARI!AN3732,ESITI_QUESTIONARI!AQ3732)),"NON RISPONDE",AVERAGE(ESITI_QUESTIONARI!N3732:T3732,ESITI_QUESTIONARI!V3732:X3732,ESITI_QUESTIONARI!Z3732:AD3732,ESITI_QUESTIONARI!AF3732:AH3732,ESITI_QUESTIONARI!AJ3732:AL3732,ESITI_QUESTIONARI!AN3732,ESITI_QUESTIONARI!AQ3732)))</f>
        <v/>
      </c>
    </row>
    <row r="3733" spans="1:8">
      <c r="A3733" t="str">
        <f>IF(ESITI_QUESTIONARI!A3733="","",TRIM(ESITI_QUESTIONARI!A3733))</f>
        <v/>
      </c>
      <c r="B3733" t="str">
        <f t="shared" si="59"/>
        <v/>
      </c>
      <c r="C3733" t="str">
        <f>IF(ESITI_QUESTIONARI!C3733="","",TRIM(ESITI_QUESTIONARI!C3733))</f>
        <v/>
      </c>
      <c r="D3733" t="str">
        <f>IFERROR(UPPER(TRIM(ESITI_QUESTIONARI!U3733)),"")</f>
        <v/>
      </c>
      <c r="E3733" t="str">
        <f>IFERROR(UPPER(TRIM(ESITI_QUESTIONARI!Y3733)),"")</f>
        <v/>
      </c>
      <c r="F3733" t="str">
        <f>IFERROR(UPPER(TRIM(ESITI_QUESTIONARI!AE3733)),"")</f>
        <v/>
      </c>
      <c r="G3733" t="str">
        <f>IFERROR(UPPER(TRIM(ESITI_QUESTIONARI!AI3733)),"")</f>
        <v/>
      </c>
      <c r="H3733" s="8" t="str">
        <f>IF(C3733="","",IF(ISERROR(AVERAGE(ESITI_QUESTIONARI!N3733:T3733,ESITI_QUESTIONARI!V3733:X3733,ESITI_QUESTIONARI!Z3733:AD3733,ESITI_QUESTIONARI!AF3733:AH3733,ESITI_QUESTIONARI!AJ3733:AL3733,ESITI_QUESTIONARI!AN3733,ESITI_QUESTIONARI!AQ3733)),"NON RISPONDE",AVERAGE(ESITI_QUESTIONARI!N3733:T3733,ESITI_QUESTIONARI!V3733:X3733,ESITI_QUESTIONARI!Z3733:AD3733,ESITI_QUESTIONARI!AF3733:AH3733,ESITI_QUESTIONARI!AJ3733:AL3733,ESITI_QUESTIONARI!AN3733,ESITI_QUESTIONARI!AQ3733)))</f>
        <v/>
      </c>
    </row>
    <row r="3734" spans="1:8">
      <c r="A3734" t="str">
        <f>IF(ESITI_QUESTIONARI!A3734="","",TRIM(ESITI_QUESTIONARI!A3734))</f>
        <v/>
      </c>
      <c r="B3734" t="str">
        <f t="shared" si="59"/>
        <v/>
      </c>
      <c r="C3734" t="str">
        <f>IF(ESITI_QUESTIONARI!C3734="","",TRIM(ESITI_QUESTIONARI!C3734))</f>
        <v/>
      </c>
      <c r="D3734" t="str">
        <f>IFERROR(UPPER(TRIM(ESITI_QUESTIONARI!U3734)),"")</f>
        <v/>
      </c>
      <c r="E3734" t="str">
        <f>IFERROR(UPPER(TRIM(ESITI_QUESTIONARI!Y3734)),"")</f>
        <v/>
      </c>
      <c r="F3734" t="str">
        <f>IFERROR(UPPER(TRIM(ESITI_QUESTIONARI!AE3734)),"")</f>
        <v/>
      </c>
      <c r="G3734" t="str">
        <f>IFERROR(UPPER(TRIM(ESITI_QUESTIONARI!AI3734)),"")</f>
        <v/>
      </c>
      <c r="H3734" s="8" t="str">
        <f>IF(C3734="","",IF(ISERROR(AVERAGE(ESITI_QUESTIONARI!N3734:T3734,ESITI_QUESTIONARI!V3734:X3734,ESITI_QUESTIONARI!Z3734:AD3734,ESITI_QUESTIONARI!AF3734:AH3734,ESITI_QUESTIONARI!AJ3734:AL3734,ESITI_QUESTIONARI!AN3734,ESITI_QUESTIONARI!AQ3734)),"NON RISPONDE",AVERAGE(ESITI_QUESTIONARI!N3734:T3734,ESITI_QUESTIONARI!V3734:X3734,ESITI_QUESTIONARI!Z3734:AD3734,ESITI_QUESTIONARI!AF3734:AH3734,ESITI_QUESTIONARI!AJ3734:AL3734,ESITI_QUESTIONARI!AN3734,ESITI_QUESTIONARI!AQ3734)))</f>
        <v/>
      </c>
    </row>
    <row r="3735" spans="1:8">
      <c r="A3735" t="str">
        <f>IF(ESITI_QUESTIONARI!A3735="","",TRIM(ESITI_QUESTIONARI!A3735))</f>
        <v/>
      </c>
      <c r="B3735" t="str">
        <f t="shared" si="59"/>
        <v/>
      </c>
      <c r="C3735" t="str">
        <f>IF(ESITI_QUESTIONARI!C3735="","",TRIM(ESITI_QUESTIONARI!C3735))</f>
        <v/>
      </c>
      <c r="D3735" t="str">
        <f>IFERROR(UPPER(TRIM(ESITI_QUESTIONARI!U3735)),"")</f>
        <v/>
      </c>
      <c r="E3735" t="str">
        <f>IFERROR(UPPER(TRIM(ESITI_QUESTIONARI!Y3735)),"")</f>
        <v/>
      </c>
      <c r="F3735" t="str">
        <f>IFERROR(UPPER(TRIM(ESITI_QUESTIONARI!AE3735)),"")</f>
        <v/>
      </c>
      <c r="G3735" t="str">
        <f>IFERROR(UPPER(TRIM(ESITI_QUESTIONARI!AI3735)),"")</f>
        <v/>
      </c>
      <c r="H3735" s="8" t="str">
        <f>IF(C3735="","",IF(ISERROR(AVERAGE(ESITI_QUESTIONARI!N3735:T3735,ESITI_QUESTIONARI!V3735:X3735,ESITI_QUESTIONARI!Z3735:AD3735,ESITI_QUESTIONARI!AF3735:AH3735,ESITI_QUESTIONARI!AJ3735:AL3735,ESITI_QUESTIONARI!AN3735,ESITI_QUESTIONARI!AQ3735)),"NON RISPONDE",AVERAGE(ESITI_QUESTIONARI!N3735:T3735,ESITI_QUESTIONARI!V3735:X3735,ESITI_QUESTIONARI!Z3735:AD3735,ESITI_QUESTIONARI!AF3735:AH3735,ESITI_QUESTIONARI!AJ3735:AL3735,ESITI_QUESTIONARI!AN3735,ESITI_QUESTIONARI!AQ3735)))</f>
        <v/>
      </c>
    </row>
    <row r="3736" spans="1:8">
      <c r="A3736" t="str">
        <f>IF(ESITI_QUESTIONARI!A3736="","",TRIM(ESITI_QUESTIONARI!A3736))</f>
        <v/>
      </c>
      <c r="B3736" t="str">
        <f t="shared" si="59"/>
        <v/>
      </c>
      <c r="C3736" t="str">
        <f>IF(ESITI_QUESTIONARI!C3736="","",TRIM(ESITI_QUESTIONARI!C3736))</f>
        <v/>
      </c>
      <c r="D3736" t="str">
        <f>IFERROR(UPPER(TRIM(ESITI_QUESTIONARI!U3736)),"")</f>
        <v/>
      </c>
      <c r="E3736" t="str">
        <f>IFERROR(UPPER(TRIM(ESITI_QUESTIONARI!Y3736)),"")</f>
        <v/>
      </c>
      <c r="F3736" t="str">
        <f>IFERROR(UPPER(TRIM(ESITI_QUESTIONARI!AE3736)),"")</f>
        <v/>
      </c>
      <c r="G3736" t="str">
        <f>IFERROR(UPPER(TRIM(ESITI_QUESTIONARI!AI3736)),"")</f>
        <v/>
      </c>
      <c r="H3736" s="8" t="str">
        <f>IF(C3736="","",IF(ISERROR(AVERAGE(ESITI_QUESTIONARI!N3736:T3736,ESITI_QUESTIONARI!V3736:X3736,ESITI_QUESTIONARI!Z3736:AD3736,ESITI_QUESTIONARI!AF3736:AH3736,ESITI_QUESTIONARI!AJ3736:AL3736,ESITI_QUESTIONARI!AN3736,ESITI_QUESTIONARI!AQ3736)),"NON RISPONDE",AVERAGE(ESITI_QUESTIONARI!N3736:T3736,ESITI_QUESTIONARI!V3736:X3736,ESITI_QUESTIONARI!Z3736:AD3736,ESITI_QUESTIONARI!AF3736:AH3736,ESITI_QUESTIONARI!AJ3736:AL3736,ESITI_QUESTIONARI!AN3736,ESITI_QUESTIONARI!AQ3736)))</f>
        <v/>
      </c>
    </row>
    <row r="3737" spans="1:8">
      <c r="A3737" t="str">
        <f>IF(ESITI_QUESTIONARI!A3737="","",TRIM(ESITI_QUESTIONARI!A3737))</f>
        <v/>
      </c>
      <c r="B3737" t="str">
        <f t="shared" si="59"/>
        <v/>
      </c>
      <c r="C3737" t="str">
        <f>IF(ESITI_QUESTIONARI!C3737="","",TRIM(ESITI_QUESTIONARI!C3737))</f>
        <v/>
      </c>
      <c r="D3737" t="str">
        <f>IFERROR(UPPER(TRIM(ESITI_QUESTIONARI!U3737)),"")</f>
        <v/>
      </c>
      <c r="E3737" t="str">
        <f>IFERROR(UPPER(TRIM(ESITI_QUESTIONARI!Y3737)),"")</f>
        <v/>
      </c>
      <c r="F3737" t="str">
        <f>IFERROR(UPPER(TRIM(ESITI_QUESTIONARI!AE3737)),"")</f>
        <v/>
      </c>
      <c r="G3737" t="str">
        <f>IFERROR(UPPER(TRIM(ESITI_QUESTIONARI!AI3737)),"")</f>
        <v/>
      </c>
      <c r="H3737" s="8" t="str">
        <f>IF(C3737="","",IF(ISERROR(AVERAGE(ESITI_QUESTIONARI!N3737:T3737,ESITI_QUESTIONARI!V3737:X3737,ESITI_QUESTIONARI!Z3737:AD3737,ESITI_QUESTIONARI!AF3737:AH3737,ESITI_QUESTIONARI!AJ3737:AL3737,ESITI_QUESTIONARI!AN3737,ESITI_QUESTIONARI!AQ3737)),"NON RISPONDE",AVERAGE(ESITI_QUESTIONARI!N3737:T3737,ESITI_QUESTIONARI!V3737:X3737,ESITI_QUESTIONARI!Z3737:AD3737,ESITI_QUESTIONARI!AF3737:AH3737,ESITI_QUESTIONARI!AJ3737:AL3737,ESITI_QUESTIONARI!AN3737,ESITI_QUESTIONARI!AQ3737)))</f>
        <v/>
      </c>
    </row>
    <row r="3738" spans="1:8">
      <c r="A3738" t="str">
        <f>IF(ESITI_QUESTIONARI!A3738="","",TRIM(ESITI_QUESTIONARI!A3738))</f>
        <v/>
      </c>
      <c r="B3738" t="str">
        <f t="shared" si="59"/>
        <v/>
      </c>
      <c r="C3738" t="str">
        <f>IF(ESITI_QUESTIONARI!C3738="","",TRIM(ESITI_QUESTIONARI!C3738))</f>
        <v/>
      </c>
      <c r="D3738" t="str">
        <f>IFERROR(UPPER(TRIM(ESITI_QUESTIONARI!U3738)),"")</f>
        <v/>
      </c>
      <c r="E3738" t="str">
        <f>IFERROR(UPPER(TRIM(ESITI_QUESTIONARI!Y3738)),"")</f>
        <v/>
      </c>
      <c r="F3738" t="str">
        <f>IFERROR(UPPER(TRIM(ESITI_QUESTIONARI!AE3738)),"")</f>
        <v/>
      </c>
      <c r="G3738" t="str">
        <f>IFERROR(UPPER(TRIM(ESITI_QUESTIONARI!AI3738)),"")</f>
        <v/>
      </c>
      <c r="H3738" s="8" t="str">
        <f>IF(C3738="","",IF(ISERROR(AVERAGE(ESITI_QUESTIONARI!N3738:T3738,ESITI_QUESTIONARI!V3738:X3738,ESITI_QUESTIONARI!Z3738:AD3738,ESITI_QUESTIONARI!AF3738:AH3738,ESITI_QUESTIONARI!AJ3738:AL3738,ESITI_QUESTIONARI!AN3738,ESITI_QUESTIONARI!AQ3738)),"NON RISPONDE",AVERAGE(ESITI_QUESTIONARI!N3738:T3738,ESITI_QUESTIONARI!V3738:X3738,ESITI_QUESTIONARI!Z3738:AD3738,ESITI_QUESTIONARI!AF3738:AH3738,ESITI_QUESTIONARI!AJ3738:AL3738,ESITI_QUESTIONARI!AN3738,ESITI_QUESTIONARI!AQ3738)))</f>
        <v/>
      </c>
    </row>
    <row r="3739" spans="1:8">
      <c r="A3739" t="str">
        <f>IF(ESITI_QUESTIONARI!A3739="","",TRIM(ESITI_QUESTIONARI!A3739))</f>
        <v/>
      </c>
      <c r="B3739" t="str">
        <f t="shared" si="59"/>
        <v/>
      </c>
      <c r="C3739" t="str">
        <f>IF(ESITI_QUESTIONARI!C3739="","",TRIM(ESITI_QUESTIONARI!C3739))</f>
        <v/>
      </c>
      <c r="D3739" t="str">
        <f>IFERROR(UPPER(TRIM(ESITI_QUESTIONARI!U3739)),"")</f>
        <v/>
      </c>
      <c r="E3739" t="str">
        <f>IFERROR(UPPER(TRIM(ESITI_QUESTIONARI!Y3739)),"")</f>
        <v/>
      </c>
      <c r="F3739" t="str">
        <f>IFERROR(UPPER(TRIM(ESITI_QUESTIONARI!AE3739)),"")</f>
        <v/>
      </c>
      <c r="G3739" t="str">
        <f>IFERROR(UPPER(TRIM(ESITI_QUESTIONARI!AI3739)),"")</f>
        <v/>
      </c>
      <c r="H3739" s="8" t="str">
        <f>IF(C3739="","",IF(ISERROR(AVERAGE(ESITI_QUESTIONARI!N3739:T3739,ESITI_QUESTIONARI!V3739:X3739,ESITI_QUESTIONARI!Z3739:AD3739,ESITI_QUESTIONARI!AF3739:AH3739,ESITI_QUESTIONARI!AJ3739:AL3739,ESITI_QUESTIONARI!AN3739,ESITI_QUESTIONARI!AQ3739)),"NON RISPONDE",AVERAGE(ESITI_QUESTIONARI!N3739:T3739,ESITI_QUESTIONARI!V3739:X3739,ESITI_QUESTIONARI!Z3739:AD3739,ESITI_QUESTIONARI!AF3739:AH3739,ESITI_QUESTIONARI!AJ3739:AL3739,ESITI_QUESTIONARI!AN3739,ESITI_QUESTIONARI!AQ3739)))</f>
        <v/>
      </c>
    </row>
    <row r="3740" spans="1:8">
      <c r="A3740" t="str">
        <f>IF(ESITI_QUESTIONARI!A3740="","",TRIM(ESITI_QUESTIONARI!A3740))</f>
        <v/>
      </c>
      <c r="B3740" t="str">
        <f t="shared" si="59"/>
        <v/>
      </c>
      <c r="C3740" t="str">
        <f>IF(ESITI_QUESTIONARI!C3740="","",TRIM(ESITI_QUESTIONARI!C3740))</f>
        <v/>
      </c>
      <c r="D3740" t="str">
        <f>IFERROR(UPPER(TRIM(ESITI_QUESTIONARI!U3740)),"")</f>
        <v/>
      </c>
      <c r="E3740" t="str">
        <f>IFERROR(UPPER(TRIM(ESITI_QUESTIONARI!Y3740)),"")</f>
        <v/>
      </c>
      <c r="F3740" t="str">
        <f>IFERROR(UPPER(TRIM(ESITI_QUESTIONARI!AE3740)),"")</f>
        <v/>
      </c>
      <c r="G3740" t="str">
        <f>IFERROR(UPPER(TRIM(ESITI_QUESTIONARI!AI3740)),"")</f>
        <v/>
      </c>
      <c r="H3740" s="8" t="str">
        <f>IF(C3740="","",IF(ISERROR(AVERAGE(ESITI_QUESTIONARI!N3740:T3740,ESITI_QUESTIONARI!V3740:X3740,ESITI_QUESTIONARI!Z3740:AD3740,ESITI_QUESTIONARI!AF3740:AH3740,ESITI_QUESTIONARI!AJ3740:AL3740,ESITI_QUESTIONARI!AN3740,ESITI_QUESTIONARI!AQ3740)),"NON RISPONDE",AVERAGE(ESITI_QUESTIONARI!N3740:T3740,ESITI_QUESTIONARI!V3740:X3740,ESITI_QUESTIONARI!Z3740:AD3740,ESITI_QUESTIONARI!AF3740:AH3740,ESITI_QUESTIONARI!AJ3740:AL3740,ESITI_QUESTIONARI!AN3740,ESITI_QUESTIONARI!AQ3740)))</f>
        <v/>
      </c>
    </row>
    <row r="3741" spans="1:8">
      <c r="A3741" t="str">
        <f>IF(ESITI_QUESTIONARI!A3741="","",TRIM(ESITI_QUESTIONARI!A3741))</f>
        <v/>
      </c>
      <c r="B3741" t="str">
        <f t="shared" si="59"/>
        <v/>
      </c>
      <c r="C3741" t="str">
        <f>IF(ESITI_QUESTIONARI!C3741="","",TRIM(ESITI_QUESTIONARI!C3741))</f>
        <v/>
      </c>
      <c r="D3741" t="str">
        <f>IFERROR(UPPER(TRIM(ESITI_QUESTIONARI!U3741)),"")</f>
        <v/>
      </c>
      <c r="E3741" t="str">
        <f>IFERROR(UPPER(TRIM(ESITI_QUESTIONARI!Y3741)),"")</f>
        <v/>
      </c>
      <c r="F3741" t="str">
        <f>IFERROR(UPPER(TRIM(ESITI_QUESTIONARI!AE3741)),"")</f>
        <v/>
      </c>
      <c r="G3741" t="str">
        <f>IFERROR(UPPER(TRIM(ESITI_QUESTIONARI!AI3741)),"")</f>
        <v/>
      </c>
      <c r="H3741" s="8" t="str">
        <f>IF(C3741="","",IF(ISERROR(AVERAGE(ESITI_QUESTIONARI!N3741:T3741,ESITI_QUESTIONARI!V3741:X3741,ESITI_QUESTIONARI!Z3741:AD3741,ESITI_QUESTIONARI!AF3741:AH3741,ESITI_QUESTIONARI!AJ3741:AL3741,ESITI_QUESTIONARI!AN3741,ESITI_QUESTIONARI!AQ3741)),"NON RISPONDE",AVERAGE(ESITI_QUESTIONARI!N3741:T3741,ESITI_QUESTIONARI!V3741:X3741,ESITI_QUESTIONARI!Z3741:AD3741,ESITI_QUESTIONARI!AF3741:AH3741,ESITI_QUESTIONARI!AJ3741:AL3741,ESITI_QUESTIONARI!AN3741,ESITI_QUESTIONARI!AQ3741)))</f>
        <v/>
      </c>
    </row>
    <row r="3742" spans="1:8">
      <c r="A3742" t="str">
        <f>IF(ESITI_QUESTIONARI!A3742="","",TRIM(ESITI_QUESTIONARI!A3742))</f>
        <v/>
      </c>
      <c r="B3742" t="str">
        <f t="shared" si="59"/>
        <v/>
      </c>
      <c r="C3742" t="str">
        <f>IF(ESITI_QUESTIONARI!C3742="","",TRIM(ESITI_QUESTIONARI!C3742))</f>
        <v/>
      </c>
      <c r="D3742" t="str">
        <f>IFERROR(UPPER(TRIM(ESITI_QUESTIONARI!U3742)),"")</f>
        <v/>
      </c>
      <c r="E3742" t="str">
        <f>IFERROR(UPPER(TRIM(ESITI_QUESTIONARI!Y3742)),"")</f>
        <v/>
      </c>
      <c r="F3742" t="str">
        <f>IFERROR(UPPER(TRIM(ESITI_QUESTIONARI!AE3742)),"")</f>
        <v/>
      </c>
      <c r="G3742" t="str">
        <f>IFERROR(UPPER(TRIM(ESITI_QUESTIONARI!AI3742)),"")</f>
        <v/>
      </c>
      <c r="H3742" s="8" t="str">
        <f>IF(C3742="","",IF(ISERROR(AVERAGE(ESITI_QUESTIONARI!N3742:T3742,ESITI_QUESTIONARI!V3742:X3742,ESITI_QUESTIONARI!Z3742:AD3742,ESITI_QUESTIONARI!AF3742:AH3742,ESITI_QUESTIONARI!AJ3742:AL3742,ESITI_QUESTIONARI!AN3742,ESITI_QUESTIONARI!AQ3742)),"NON RISPONDE",AVERAGE(ESITI_QUESTIONARI!N3742:T3742,ESITI_QUESTIONARI!V3742:X3742,ESITI_QUESTIONARI!Z3742:AD3742,ESITI_QUESTIONARI!AF3742:AH3742,ESITI_QUESTIONARI!AJ3742:AL3742,ESITI_QUESTIONARI!AN3742,ESITI_QUESTIONARI!AQ3742)))</f>
        <v/>
      </c>
    </row>
    <row r="3743" spans="1:8">
      <c r="A3743" t="str">
        <f>IF(ESITI_QUESTIONARI!A3743="","",TRIM(ESITI_QUESTIONARI!A3743))</f>
        <v/>
      </c>
      <c r="B3743" t="str">
        <f t="shared" si="59"/>
        <v/>
      </c>
      <c r="C3743" t="str">
        <f>IF(ESITI_QUESTIONARI!C3743="","",TRIM(ESITI_QUESTIONARI!C3743))</f>
        <v/>
      </c>
      <c r="D3743" t="str">
        <f>IFERROR(UPPER(TRIM(ESITI_QUESTIONARI!U3743)),"")</f>
        <v/>
      </c>
      <c r="E3743" t="str">
        <f>IFERROR(UPPER(TRIM(ESITI_QUESTIONARI!Y3743)),"")</f>
        <v/>
      </c>
      <c r="F3743" t="str">
        <f>IFERROR(UPPER(TRIM(ESITI_QUESTIONARI!AE3743)),"")</f>
        <v/>
      </c>
      <c r="G3743" t="str">
        <f>IFERROR(UPPER(TRIM(ESITI_QUESTIONARI!AI3743)),"")</f>
        <v/>
      </c>
      <c r="H3743" s="8" t="str">
        <f>IF(C3743="","",IF(ISERROR(AVERAGE(ESITI_QUESTIONARI!N3743:T3743,ESITI_QUESTIONARI!V3743:X3743,ESITI_QUESTIONARI!Z3743:AD3743,ESITI_QUESTIONARI!AF3743:AH3743,ESITI_QUESTIONARI!AJ3743:AL3743,ESITI_QUESTIONARI!AN3743,ESITI_QUESTIONARI!AQ3743)),"NON RISPONDE",AVERAGE(ESITI_QUESTIONARI!N3743:T3743,ESITI_QUESTIONARI!V3743:X3743,ESITI_QUESTIONARI!Z3743:AD3743,ESITI_QUESTIONARI!AF3743:AH3743,ESITI_QUESTIONARI!AJ3743:AL3743,ESITI_QUESTIONARI!AN3743,ESITI_QUESTIONARI!AQ3743)))</f>
        <v/>
      </c>
    </row>
    <row r="3744" spans="1:8">
      <c r="A3744" t="str">
        <f>IF(ESITI_QUESTIONARI!A3744="","",TRIM(ESITI_QUESTIONARI!A3744))</f>
        <v/>
      </c>
      <c r="B3744" t="str">
        <f t="shared" si="59"/>
        <v/>
      </c>
      <c r="C3744" t="str">
        <f>IF(ESITI_QUESTIONARI!C3744="","",TRIM(ESITI_QUESTIONARI!C3744))</f>
        <v/>
      </c>
      <c r="D3744" t="str">
        <f>IFERROR(UPPER(TRIM(ESITI_QUESTIONARI!U3744)),"")</f>
        <v/>
      </c>
      <c r="E3744" t="str">
        <f>IFERROR(UPPER(TRIM(ESITI_QUESTIONARI!Y3744)),"")</f>
        <v/>
      </c>
      <c r="F3744" t="str">
        <f>IFERROR(UPPER(TRIM(ESITI_QUESTIONARI!AE3744)),"")</f>
        <v/>
      </c>
      <c r="G3744" t="str">
        <f>IFERROR(UPPER(TRIM(ESITI_QUESTIONARI!AI3744)),"")</f>
        <v/>
      </c>
      <c r="H3744" s="8" t="str">
        <f>IF(C3744="","",IF(ISERROR(AVERAGE(ESITI_QUESTIONARI!N3744:T3744,ESITI_QUESTIONARI!V3744:X3744,ESITI_QUESTIONARI!Z3744:AD3744,ESITI_QUESTIONARI!AF3744:AH3744,ESITI_QUESTIONARI!AJ3744:AL3744,ESITI_QUESTIONARI!AN3744,ESITI_QUESTIONARI!AQ3744)),"NON RISPONDE",AVERAGE(ESITI_QUESTIONARI!N3744:T3744,ESITI_QUESTIONARI!V3744:X3744,ESITI_QUESTIONARI!Z3744:AD3744,ESITI_QUESTIONARI!AF3744:AH3744,ESITI_QUESTIONARI!AJ3744:AL3744,ESITI_QUESTIONARI!AN3744,ESITI_QUESTIONARI!AQ3744)))</f>
        <v/>
      </c>
    </row>
    <row r="3745" spans="1:8">
      <c r="A3745" t="str">
        <f>IF(ESITI_QUESTIONARI!A3745="","",TRIM(ESITI_QUESTIONARI!A3745))</f>
        <v/>
      </c>
      <c r="B3745" t="str">
        <f t="shared" si="59"/>
        <v/>
      </c>
      <c r="C3745" t="str">
        <f>IF(ESITI_QUESTIONARI!C3745="","",TRIM(ESITI_QUESTIONARI!C3745))</f>
        <v/>
      </c>
      <c r="D3745" t="str">
        <f>IFERROR(UPPER(TRIM(ESITI_QUESTIONARI!U3745)),"")</f>
        <v/>
      </c>
      <c r="E3745" t="str">
        <f>IFERROR(UPPER(TRIM(ESITI_QUESTIONARI!Y3745)),"")</f>
        <v/>
      </c>
      <c r="F3745" t="str">
        <f>IFERROR(UPPER(TRIM(ESITI_QUESTIONARI!AE3745)),"")</f>
        <v/>
      </c>
      <c r="G3745" t="str">
        <f>IFERROR(UPPER(TRIM(ESITI_QUESTIONARI!AI3745)),"")</f>
        <v/>
      </c>
      <c r="H3745" s="8" t="str">
        <f>IF(C3745="","",IF(ISERROR(AVERAGE(ESITI_QUESTIONARI!N3745:T3745,ESITI_QUESTIONARI!V3745:X3745,ESITI_QUESTIONARI!Z3745:AD3745,ESITI_QUESTIONARI!AF3745:AH3745,ESITI_QUESTIONARI!AJ3745:AL3745,ESITI_QUESTIONARI!AN3745,ESITI_QUESTIONARI!AQ3745)),"NON RISPONDE",AVERAGE(ESITI_QUESTIONARI!N3745:T3745,ESITI_QUESTIONARI!V3745:X3745,ESITI_QUESTIONARI!Z3745:AD3745,ESITI_QUESTIONARI!AF3745:AH3745,ESITI_QUESTIONARI!AJ3745:AL3745,ESITI_QUESTIONARI!AN3745,ESITI_QUESTIONARI!AQ3745)))</f>
        <v/>
      </c>
    </row>
    <row r="3746" spans="1:8">
      <c r="A3746" t="str">
        <f>IF(ESITI_QUESTIONARI!A3746="","",TRIM(ESITI_QUESTIONARI!A3746))</f>
        <v/>
      </c>
      <c r="B3746" t="str">
        <f t="shared" si="59"/>
        <v/>
      </c>
      <c r="C3746" t="str">
        <f>IF(ESITI_QUESTIONARI!C3746="","",TRIM(ESITI_QUESTIONARI!C3746))</f>
        <v/>
      </c>
      <c r="D3746" t="str">
        <f>IFERROR(UPPER(TRIM(ESITI_QUESTIONARI!U3746)),"")</f>
        <v/>
      </c>
      <c r="E3746" t="str">
        <f>IFERROR(UPPER(TRIM(ESITI_QUESTIONARI!Y3746)),"")</f>
        <v/>
      </c>
      <c r="F3746" t="str">
        <f>IFERROR(UPPER(TRIM(ESITI_QUESTIONARI!AE3746)),"")</f>
        <v/>
      </c>
      <c r="G3746" t="str">
        <f>IFERROR(UPPER(TRIM(ESITI_QUESTIONARI!AI3746)),"")</f>
        <v/>
      </c>
      <c r="H3746" s="8" t="str">
        <f>IF(C3746="","",IF(ISERROR(AVERAGE(ESITI_QUESTIONARI!N3746:T3746,ESITI_QUESTIONARI!V3746:X3746,ESITI_QUESTIONARI!Z3746:AD3746,ESITI_QUESTIONARI!AF3746:AH3746,ESITI_QUESTIONARI!AJ3746:AL3746,ESITI_QUESTIONARI!AN3746,ESITI_QUESTIONARI!AQ3746)),"NON RISPONDE",AVERAGE(ESITI_QUESTIONARI!N3746:T3746,ESITI_QUESTIONARI!V3746:X3746,ESITI_QUESTIONARI!Z3746:AD3746,ESITI_QUESTIONARI!AF3746:AH3746,ESITI_QUESTIONARI!AJ3746:AL3746,ESITI_QUESTIONARI!AN3746,ESITI_QUESTIONARI!AQ3746)))</f>
        <v/>
      </c>
    </row>
    <row r="3747" spans="1:8">
      <c r="A3747" t="str">
        <f>IF(ESITI_QUESTIONARI!A3747="","",TRIM(ESITI_QUESTIONARI!A3747))</f>
        <v/>
      </c>
      <c r="B3747" t="str">
        <f t="shared" si="59"/>
        <v/>
      </c>
      <c r="C3747" t="str">
        <f>IF(ESITI_QUESTIONARI!C3747="","",TRIM(ESITI_QUESTIONARI!C3747))</f>
        <v/>
      </c>
      <c r="D3747" t="str">
        <f>IFERROR(UPPER(TRIM(ESITI_QUESTIONARI!U3747)),"")</f>
        <v/>
      </c>
      <c r="E3747" t="str">
        <f>IFERROR(UPPER(TRIM(ESITI_QUESTIONARI!Y3747)),"")</f>
        <v/>
      </c>
      <c r="F3747" t="str">
        <f>IFERROR(UPPER(TRIM(ESITI_QUESTIONARI!AE3747)),"")</f>
        <v/>
      </c>
      <c r="G3747" t="str">
        <f>IFERROR(UPPER(TRIM(ESITI_QUESTIONARI!AI3747)),"")</f>
        <v/>
      </c>
      <c r="H3747" s="8" t="str">
        <f>IF(C3747="","",IF(ISERROR(AVERAGE(ESITI_QUESTIONARI!N3747:T3747,ESITI_QUESTIONARI!V3747:X3747,ESITI_QUESTIONARI!Z3747:AD3747,ESITI_QUESTIONARI!AF3747:AH3747,ESITI_QUESTIONARI!AJ3747:AL3747,ESITI_QUESTIONARI!AN3747,ESITI_QUESTIONARI!AQ3747)),"NON RISPONDE",AVERAGE(ESITI_QUESTIONARI!N3747:T3747,ESITI_QUESTIONARI!V3747:X3747,ESITI_QUESTIONARI!Z3747:AD3747,ESITI_QUESTIONARI!AF3747:AH3747,ESITI_QUESTIONARI!AJ3747:AL3747,ESITI_QUESTIONARI!AN3747,ESITI_QUESTIONARI!AQ3747)))</f>
        <v/>
      </c>
    </row>
    <row r="3748" spans="1:8">
      <c r="A3748" t="str">
        <f>IF(ESITI_QUESTIONARI!A3748="","",TRIM(ESITI_QUESTIONARI!A3748))</f>
        <v/>
      </c>
      <c r="B3748" t="str">
        <f t="shared" si="59"/>
        <v/>
      </c>
      <c r="C3748" t="str">
        <f>IF(ESITI_QUESTIONARI!C3748="","",TRIM(ESITI_QUESTIONARI!C3748))</f>
        <v/>
      </c>
      <c r="D3748" t="str">
        <f>IFERROR(UPPER(TRIM(ESITI_QUESTIONARI!U3748)),"")</f>
        <v/>
      </c>
      <c r="E3748" t="str">
        <f>IFERROR(UPPER(TRIM(ESITI_QUESTIONARI!Y3748)),"")</f>
        <v/>
      </c>
      <c r="F3748" t="str">
        <f>IFERROR(UPPER(TRIM(ESITI_QUESTIONARI!AE3748)),"")</f>
        <v/>
      </c>
      <c r="G3748" t="str">
        <f>IFERROR(UPPER(TRIM(ESITI_QUESTIONARI!AI3748)),"")</f>
        <v/>
      </c>
      <c r="H3748" s="8" t="str">
        <f>IF(C3748="","",IF(ISERROR(AVERAGE(ESITI_QUESTIONARI!N3748:T3748,ESITI_QUESTIONARI!V3748:X3748,ESITI_QUESTIONARI!Z3748:AD3748,ESITI_QUESTIONARI!AF3748:AH3748,ESITI_QUESTIONARI!AJ3748:AL3748,ESITI_QUESTIONARI!AN3748,ESITI_QUESTIONARI!AQ3748)),"NON RISPONDE",AVERAGE(ESITI_QUESTIONARI!N3748:T3748,ESITI_QUESTIONARI!V3748:X3748,ESITI_QUESTIONARI!Z3748:AD3748,ESITI_QUESTIONARI!AF3748:AH3748,ESITI_QUESTIONARI!AJ3748:AL3748,ESITI_QUESTIONARI!AN3748,ESITI_QUESTIONARI!AQ3748)))</f>
        <v/>
      </c>
    </row>
    <row r="3749" spans="1:8">
      <c r="A3749" t="str">
        <f>IF(ESITI_QUESTIONARI!A3749="","",TRIM(ESITI_QUESTIONARI!A3749))</f>
        <v/>
      </c>
      <c r="B3749" t="str">
        <f t="shared" si="59"/>
        <v/>
      </c>
      <c r="C3749" t="str">
        <f>IF(ESITI_QUESTIONARI!C3749="","",TRIM(ESITI_QUESTIONARI!C3749))</f>
        <v/>
      </c>
      <c r="D3749" t="str">
        <f>IFERROR(UPPER(TRIM(ESITI_QUESTIONARI!U3749)),"")</f>
        <v/>
      </c>
      <c r="E3749" t="str">
        <f>IFERROR(UPPER(TRIM(ESITI_QUESTIONARI!Y3749)),"")</f>
        <v/>
      </c>
      <c r="F3749" t="str">
        <f>IFERROR(UPPER(TRIM(ESITI_QUESTIONARI!AE3749)),"")</f>
        <v/>
      </c>
      <c r="G3749" t="str">
        <f>IFERROR(UPPER(TRIM(ESITI_QUESTIONARI!AI3749)),"")</f>
        <v/>
      </c>
      <c r="H3749" s="8" t="str">
        <f>IF(C3749="","",IF(ISERROR(AVERAGE(ESITI_QUESTIONARI!N3749:T3749,ESITI_QUESTIONARI!V3749:X3749,ESITI_QUESTIONARI!Z3749:AD3749,ESITI_QUESTIONARI!AF3749:AH3749,ESITI_QUESTIONARI!AJ3749:AL3749,ESITI_QUESTIONARI!AN3749,ESITI_QUESTIONARI!AQ3749)),"NON RISPONDE",AVERAGE(ESITI_QUESTIONARI!N3749:T3749,ESITI_QUESTIONARI!V3749:X3749,ESITI_QUESTIONARI!Z3749:AD3749,ESITI_QUESTIONARI!AF3749:AH3749,ESITI_QUESTIONARI!AJ3749:AL3749,ESITI_QUESTIONARI!AN3749,ESITI_QUESTIONARI!AQ3749)))</f>
        <v/>
      </c>
    </row>
    <row r="3750" spans="1:8">
      <c r="A3750" t="str">
        <f>IF(ESITI_QUESTIONARI!A3750="","",TRIM(ESITI_QUESTIONARI!A3750))</f>
        <v/>
      </c>
      <c r="B3750" t="str">
        <f t="shared" si="59"/>
        <v/>
      </c>
      <c r="C3750" t="str">
        <f>IF(ESITI_QUESTIONARI!C3750="","",TRIM(ESITI_QUESTIONARI!C3750))</f>
        <v/>
      </c>
      <c r="D3750" t="str">
        <f>IFERROR(UPPER(TRIM(ESITI_QUESTIONARI!U3750)),"")</f>
        <v/>
      </c>
      <c r="E3750" t="str">
        <f>IFERROR(UPPER(TRIM(ESITI_QUESTIONARI!Y3750)),"")</f>
        <v/>
      </c>
      <c r="F3750" t="str">
        <f>IFERROR(UPPER(TRIM(ESITI_QUESTIONARI!AE3750)),"")</f>
        <v/>
      </c>
      <c r="G3750" t="str">
        <f>IFERROR(UPPER(TRIM(ESITI_QUESTIONARI!AI3750)),"")</f>
        <v/>
      </c>
      <c r="H3750" s="8" t="str">
        <f>IF(C3750="","",IF(ISERROR(AVERAGE(ESITI_QUESTIONARI!N3750:T3750,ESITI_QUESTIONARI!V3750:X3750,ESITI_QUESTIONARI!Z3750:AD3750,ESITI_QUESTIONARI!AF3750:AH3750,ESITI_QUESTIONARI!AJ3750:AL3750,ESITI_QUESTIONARI!AN3750,ESITI_QUESTIONARI!AQ3750)),"NON RISPONDE",AVERAGE(ESITI_QUESTIONARI!N3750:T3750,ESITI_QUESTIONARI!V3750:X3750,ESITI_QUESTIONARI!Z3750:AD3750,ESITI_QUESTIONARI!AF3750:AH3750,ESITI_QUESTIONARI!AJ3750:AL3750,ESITI_QUESTIONARI!AN3750,ESITI_QUESTIONARI!AQ3750)))</f>
        <v/>
      </c>
    </row>
    <row r="3751" spans="1:8">
      <c r="A3751" t="str">
        <f>IF(ESITI_QUESTIONARI!A3751="","",TRIM(ESITI_QUESTIONARI!A3751))</f>
        <v/>
      </c>
      <c r="B3751" t="str">
        <f t="shared" si="59"/>
        <v/>
      </c>
      <c r="C3751" t="str">
        <f>IF(ESITI_QUESTIONARI!C3751="","",TRIM(ESITI_QUESTIONARI!C3751))</f>
        <v/>
      </c>
      <c r="D3751" t="str">
        <f>IFERROR(UPPER(TRIM(ESITI_QUESTIONARI!U3751)),"")</f>
        <v/>
      </c>
      <c r="E3751" t="str">
        <f>IFERROR(UPPER(TRIM(ESITI_QUESTIONARI!Y3751)),"")</f>
        <v/>
      </c>
      <c r="F3751" t="str">
        <f>IFERROR(UPPER(TRIM(ESITI_QUESTIONARI!AE3751)),"")</f>
        <v/>
      </c>
      <c r="G3751" t="str">
        <f>IFERROR(UPPER(TRIM(ESITI_QUESTIONARI!AI3751)),"")</f>
        <v/>
      </c>
      <c r="H3751" s="8" t="str">
        <f>IF(C3751="","",IF(ISERROR(AVERAGE(ESITI_QUESTIONARI!N3751:T3751,ESITI_QUESTIONARI!V3751:X3751,ESITI_QUESTIONARI!Z3751:AD3751,ESITI_QUESTIONARI!AF3751:AH3751,ESITI_QUESTIONARI!AJ3751:AL3751,ESITI_QUESTIONARI!AN3751,ESITI_QUESTIONARI!AQ3751)),"NON RISPONDE",AVERAGE(ESITI_QUESTIONARI!N3751:T3751,ESITI_QUESTIONARI!V3751:X3751,ESITI_QUESTIONARI!Z3751:AD3751,ESITI_QUESTIONARI!AF3751:AH3751,ESITI_QUESTIONARI!AJ3751:AL3751,ESITI_QUESTIONARI!AN3751,ESITI_QUESTIONARI!AQ3751)))</f>
        <v/>
      </c>
    </row>
    <row r="3752" spans="1:8">
      <c r="A3752" t="str">
        <f>IF(ESITI_QUESTIONARI!A3752="","",TRIM(ESITI_QUESTIONARI!A3752))</f>
        <v/>
      </c>
      <c r="B3752" t="str">
        <f t="shared" si="59"/>
        <v/>
      </c>
      <c r="C3752" t="str">
        <f>IF(ESITI_QUESTIONARI!C3752="","",TRIM(ESITI_QUESTIONARI!C3752))</f>
        <v/>
      </c>
      <c r="D3752" t="str">
        <f>IFERROR(UPPER(TRIM(ESITI_QUESTIONARI!U3752)),"")</f>
        <v/>
      </c>
      <c r="E3752" t="str">
        <f>IFERROR(UPPER(TRIM(ESITI_QUESTIONARI!Y3752)),"")</f>
        <v/>
      </c>
      <c r="F3752" t="str">
        <f>IFERROR(UPPER(TRIM(ESITI_QUESTIONARI!AE3752)),"")</f>
        <v/>
      </c>
      <c r="G3752" t="str">
        <f>IFERROR(UPPER(TRIM(ESITI_QUESTIONARI!AI3752)),"")</f>
        <v/>
      </c>
      <c r="H3752" s="8" t="str">
        <f>IF(C3752="","",IF(ISERROR(AVERAGE(ESITI_QUESTIONARI!N3752:T3752,ESITI_QUESTIONARI!V3752:X3752,ESITI_QUESTIONARI!Z3752:AD3752,ESITI_QUESTIONARI!AF3752:AH3752,ESITI_QUESTIONARI!AJ3752:AL3752,ESITI_QUESTIONARI!AN3752,ESITI_QUESTIONARI!AQ3752)),"NON RISPONDE",AVERAGE(ESITI_QUESTIONARI!N3752:T3752,ESITI_QUESTIONARI!V3752:X3752,ESITI_QUESTIONARI!Z3752:AD3752,ESITI_QUESTIONARI!AF3752:AH3752,ESITI_QUESTIONARI!AJ3752:AL3752,ESITI_QUESTIONARI!AN3752,ESITI_QUESTIONARI!AQ3752)))</f>
        <v/>
      </c>
    </row>
    <row r="3753" spans="1:8">
      <c r="A3753" t="str">
        <f>IF(ESITI_QUESTIONARI!A3753="","",TRIM(ESITI_QUESTIONARI!A3753))</f>
        <v/>
      </c>
      <c r="B3753" t="str">
        <f t="shared" si="59"/>
        <v/>
      </c>
      <c r="C3753" t="str">
        <f>IF(ESITI_QUESTIONARI!C3753="","",TRIM(ESITI_QUESTIONARI!C3753))</f>
        <v/>
      </c>
      <c r="D3753" t="str">
        <f>IFERROR(UPPER(TRIM(ESITI_QUESTIONARI!U3753)),"")</f>
        <v/>
      </c>
      <c r="E3753" t="str">
        <f>IFERROR(UPPER(TRIM(ESITI_QUESTIONARI!Y3753)),"")</f>
        <v/>
      </c>
      <c r="F3753" t="str">
        <f>IFERROR(UPPER(TRIM(ESITI_QUESTIONARI!AE3753)),"")</f>
        <v/>
      </c>
      <c r="G3753" t="str">
        <f>IFERROR(UPPER(TRIM(ESITI_QUESTIONARI!AI3753)),"")</f>
        <v/>
      </c>
      <c r="H3753" s="8" t="str">
        <f>IF(C3753="","",IF(ISERROR(AVERAGE(ESITI_QUESTIONARI!N3753:T3753,ESITI_QUESTIONARI!V3753:X3753,ESITI_QUESTIONARI!Z3753:AD3753,ESITI_QUESTIONARI!AF3753:AH3753,ESITI_QUESTIONARI!AJ3753:AL3753,ESITI_QUESTIONARI!AN3753,ESITI_QUESTIONARI!AQ3753)),"NON RISPONDE",AVERAGE(ESITI_QUESTIONARI!N3753:T3753,ESITI_QUESTIONARI!V3753:X3753,ESITI_QUESTIONARI!Z3753:AD3753,ESITI_QUESTIONARI!AF3753:AH3753,ESITI_QUESTIONARI!AJ3753:AL3753,ESITI_QUESTIONARI!AN3753,ESITI_QUESTIONARI!AQ3753)))</f>
        <v/>
      </c>
    </row>
    <row r="3754" spans="1:8">
      <c r="A3754" t="str">
        <f>IF(ESITI_QUESTIONARI!A3754="","",TRIM(ESITI_QUESTIONARI!A3754))</f>
        <v/>
      </c>
      <c r="B3754" t="str">
        <f t="shared" si="59"/>
        <v/>
      </c>
      <c r="C3754" t="str">
        <f>IF(ESITI_QUESTIONARI!C3754="","",TRIM(ESITI_QUESTIONARI!C3754))</f>
        <v/>
      </c>
      <c r="D3754" t="str">
        <f>IFERROR(UPPER(TRIM(ESITI_QUESTIONARI!U3754)),"")</f>
        <v/>
      </c>
      <c r="E3754" t="str">
        <f>IFERROR(UPPER(TRIM(ESITI_QUESTIONARI!Y3754)),"")</f>
        <v/>
      </c>
      <c r="F3754" t="str">
        <f>IFERROR(UPPER(TRIM(ESITI_QUESTIONARI!AE3754)),"")</f>
        <v/>
      </c>
      <c r="G3754" t="str">
        <f>IFERROR(UPPER(TRIM(ESITI_QUESTIONARI!AI3754)),"")</f>
        <v/>
      </c>
      <c r="H3754" s="8" t="str">
        <f>IF(C3754="","",IF(ISERROR(AVERAGE(ESITI_QUESTIONARI!N3754:T3754,ESITI_QUESTIONARI!V3754:X3754,ESITI_QUESTIONARI!Z3754:AD3754,ESITI_QUESTIONARI!AF3754:AH3754,ESITI_QUESTIONARI!AJ3754:AL3754,ESITI_QUESTIONARI!AN3754,ESITI_QUESTIONARI!AQ3754)),"NON RISPONDE",AVERAGE(ESITI_QUESTIONARI!N3754:T3754,ESITI_QUESTIONARI!V3754:X3754,ESITI_QUESTIONARI!Z3754:AD3754,ESITI_QUESTIONARI!AF3754:AH3754,ESITI_QUESTIONARI!AJ3754:AL3754,ESITI_QUESTIONARI!AN3754,ESITI_QUESTIONARI!AQ3754)))</f>
        <v/>
      </c>
    </row>
    <row r="3755" spans="1:8">
      <c r="A3755" t="str">
        <f>IF(ESITI_QUESTIONARI!A3755="","",TRIM(ESITI_QUESTIONARI!A3755))</f>
        <v/>
      </c>
      <c r="B3755" t="str">
        <f t="shared" si="59"/>
        <v/>
      </c>
      <c r="C3755" t="str">
        <f>IF(ESITI_QUESTIONARI!C3755="","",TRIM(ESITI_QUESTIONARI!C3755))</f>
        <v/>
      </c>
      <c r="D3755" t="str">
        <f>IFERROR(UPPER(TRIM(ESITI_QUESTIONARI!U3755)),"")</f>
        <v/>
      </c>
      <c r="E3755" t="str">
        <f>IFERROR(UPPER(TRIM(ESITI_QUESTIONARI!Y3755)),"")</f>
        <v/>
      </c>
      <c r="F3755" t="str">
        <f>IFERROR(UPPER(TRIM(ESITI_QUESTIONARI!AE3755)),"")</f>
        <v/>
      </c>
      <c r="G3755" t="str">
        <f>IFERROR(UPPER(TRIM(ESITI_QUESTIONARI!AI3755)),"")</f>
        <v/>
      </c>
      <c r="H3755" s="8" t="str">
        <f>IF(C3755="","",IF(ISERROR(AVERAGE(ESITI_QUESTIONARI!N3755:T3755,ESITI_QUESTIONARI!V3755:X3755,ESITI_QUESTIONARI!Z3755:AD3755,ESITI_QUESTIONARI!AF3755:AH3755,ESITI_QUESTIONARI!AJ3755:AL3755,ESITI_QUESTIONARI!AN3755,ESITI_QUESTIONARI!AQ3755)),"NON RISPONDE",AVERAGE(ESITI_QUESTIONARI!N3755:T3755,ESITI_QUESTIONARI!V3755:X3755,ESITI_QUESTIONARI!Z3755:AD3755,ESITI_QUESTIONARI!AF3755:AH3755,ESITI_QUESTIONARI!AJ3755:AL3755,ESITI_QUESTIONARI!AN3755,ESITI_QUESTIONARI!AQ3755)))</f>
        <v/>
      </c>
    </row>
    <row r="3756" spans="1:8">
      <c r="A3756" t="str">
        <f>IF(ESITI_QUESTIONARI!A3756="","",TRIM(ESITI_QUESTIONARI!A3756))</f>
        <v/>
      </c>
      <c r="B3756" t="str">
        <f t="shared" si="59"/>
        <v/>
      </c>
      <c r="C3756" t="str">
        <f>IF(ESITI_QUESTIONARI!C3756="","",TRIM(ESITI_QUESTIONARI!C3756))</f>
        <v/>
      </c>
      <c r="D3756" t="str">
        <f>IFERROR(UPPER(TRIM(ESITI_QUESTIONARI!U3756)),"")</f>
        <v/>
      </c>
      <c r="E3756" t="str">
        <f>IFERROR(UPPER(TRIM(ESITI_QUESTIONARI!Y3756)),"")</f>
        <v/>
      </c>
      <c r="F3756" t="str">
        <f>IFERROR(UPPER(TRIM(ESITI_QUESTIONARI!AE3756)),"")</f>
        <v/>
      </c>
      <c r="G3756" t="str">
        <f>IFERROR(UPPER(TRIM(ESITI_QUESTIONARI!AI3756)),"")</f>
        <v/>
      </c>
      <c r="H3756" s="8" t="str">
        <f>IF(C3756="","",IF(ISERROR(AVERAGE(ESITI_QUESTIONARI!N3756:T3756,ESITI_QUESTIONARI!V3756:X3756,ESITI_QUESTIONARI!Z3756:AD3756,ESITI_QUESTIONARI!AF3756:AH3756,ESITI_QUESTIONARI!AJ3756:AL3756,ESITI_QUESTIONARI!AN3756,ESITI_QUESTIONARI!AQ3756)),"NON RISPONDE",AVERAGE(ESITI_QUESTIONARI!N3756:T3756,ESITI_QUESTIONARI!V3756:X3756,ESITI_QUESTIONARI!Z3756:AD3756,ESITI_QUESTIONARI!AF3756:AH3756,ESITI_QUESTIONARI!AJ3756:AL3756,ESITI_QUESTIONARI!AN3756,ESITI_QUESTIONARI!AQ3756)))</f>
        <v/>
      </c>
    </row>
    <row r="3757" spans="1:8">
      <c r="A3757" t="str">
        <f>IF(ESITI_QUESTIONARI!A3757="","",TRIM(ESITI_QUESTIONARI!A3757))</f>
        <v/>
      </c>
      <c r="B3757" t="str">
        <f t="shared" si="59"/>
        <v/>
      </c>
      <c r="C3757" t="str">
        <f>IF(ESITI_QUESTIONARI!C3757="","",TRIM(ESITI_QUESTIONARI!C3757))</f>
        <v/>
      </c>
      <c r="D3757" t="str">
        <f>IFERROR(UPPER(TRIM(ESITI_QUESTIONARI!U3757)),"")</f>
        <v/>
      </c>
      <c r="E3757" t="str">
        <f>IFERROR(UPPER(TRIM(ESITI_QUESTIONARI!Y3757)),"")</f>
        <v/>
      </c>
      <c r="F3757" t="str">
        <f>IFERROR(UPPER(TRIM(ESITI_QUESTIONARI!AE3757)),"")</f>
        <v/>
      </c>
      <c r="G3757" t="str">
        <f>IFERROR(UPPER(TRIM(ESITI_QUESTIONARI!AI3757)),"")</f>
        <v/>
      </c>
      <c r="H3757" s="8" t="str">
        <f>IF(C3757="","",IF(ISERROR(AVERAGE(ESITI_QUESTIONARI!N3757:T3757,ESITI_QUESTIONARI!V3757:X3757,ESITI_QUESTIONARI!Z3757:AD3757,ESITI_QUESTIONARI!AF3757:AH3757,ESITI_QUESTIONARI!AJ3757:AL3757,ESITI_QUESTIONARI!AN3757,ESITI_QUESTIONARI!AQ3757)),"NON RISPONDE",AVERAGE(ESITI_QUESTIONARI!N3757:T3757,ESITI_QUESTIONARI!V3757:X3757,ESITI_QUESTIONARI!Z3757:AD3757,ESITI_QUESTIONARI!AF3757:AH3757,ESITI_QUESTIONARI!AJ3757:AL3757,ESITI_QUESTIONARI!AN3757,ESITI_QUESTIONARI!AQ3757)))</f>
        <v/>
      </c>
    </row>
    <row r="3758" spans="1:8">
      <c r="A3758" t="str">
        <f>IF(ESITI_QUESTIONARI!A3758="","",TRIM(ESITI_QUESTIONARI!A3758))</f>
        <v/>
      </c>
      <c r="B3758" t="str">
        <f t="shared" si="59"/>
        <v/>
      </c>
      <c r="C3758" t="str">
        <f>IF(ESITI_QUESTIONARI!C3758="","",TRIM(ESITI_QUESTIONARI!C3758))</f>
        <v/>
      </c>
      <c r="D3758" t="str">
        <f>IFERROR(UPPER(TRIM(ESITI_QUESTIONARI!U3758)),"")</f>
        <v/>
      </c>
      <c r="E3758" t="str">
        <f>IFERROR(UPPER(TRIM(ESITI_QUESTIONARI!Y3758)),"")</f>
        <v/>
      </c>
      <c r="F3758" t="str">
        <f>IFERROR(UPPER(TRIM(ESITI_QUESTIONARI!AE3758)),"")</f>
        <v/>
      </c>
      <c r="G3758" t="str">
        <f>IFERROR(UPPER(TRIM(ESITI_QUESTIONARI!AI3758)),"")</f>
        <v/>
      </c>
      <c r="H3758" s="8" t="str">
        <f>IF(C3758="","",IF(ISERROR(AVERAGE(ESITI_QUESTIONARI!N3758:T3758,ESITI_QUESTIONARI!V3758:X3758,ESITI_QUESTIONARI!Z3758:AD3758,ESITI_QUESTIONARI!AF3758:AH3758,ESITI_QUESTIONARI!AJ3758:AL3758,ESITI_QUESTIONARI!AN3758,ESITI_QUESTIONARI!AQ3758)),"NON RISPONDE",AVERAGE(ESITI_QUESTIONARI!N3758:T3758,ESITI_QUESTIONARI!V3758:X3758,ESITI_QUESTIONARI!Z3758:AD3758,ESITI_QUESTIONARI!AF3758:AH3758,ESITI_QUESTIONARI!AJ3758:AL3758,ESITI_QUESTIONARI!AN3758,ESITI_QUESTIONARI!AQ3758)))</f>
        <v/>
      </c>
    </row>
    <row r="3759" spans="1:8">
      <c r="A3759" t="str">
        <f>IF(ESITI_QUESTIONARI!A3759="","",TRIM(ESITI_QUESTIONARI!A3759))</f>
        <v/>
      </c>
      <c r="B3759" t="str">
        <f t="shared" si="59"/>
        <v/>
      </c>
      <c r="C3759" t="str">
        <f>IF(ESITI_QUESTIONARI!C3759="","",TRIM(ESITI_QUESTIONARI!C3759))</f>
        <v/>
      </c>
      <c r="D3759" t="str">
        <f>IFERROR(UPPER(TRIM(ESITI_QUESTIONARI!U3759)),"")</f>
        <v/>
      </c>
      <c r="E3759" t="str">
        <f>IFERROR(UPPER(TRIM(ESITI_QUESTIONARI!Y3759)),"")</f>
        <v/>
      </c>
      <c r="F3759" t="str">
        <f>IFERROR(UPPER(TRIM(ESITI_QUESTIONARI!AE3759)),"")</f>
        <v/>
      </c>
      <c r="G3759" t="str">
        <f>IFERROR(UPPER(TRIM(ESITI_QUESTIONARI!AI3759)),"")</f>
        <v/>
      </c>
      <c r="H3759" s="8" t="str">
        <f>IF(C3759="","",IF(ISERROR(AVERAGE(ESITI_QUESTIONARI!N3759:T3759,ESITI_QUESTIONARI!V3759:X3759,ESITI_QUESTIONARI!Z3759:AD3759,ESITI_QUESTIONARI!AF3759:AH3759,ESITI_QUESTIONARI!AJ3759:AL3759,ESITI_QUESTIONARI!AN3759,ESITI_QUESTIONARI!AQ3759)),"NON RISPONDE",AVERAGE(ESITI_QUESTIONARI!N3759:T3759,ESITI_QUESTIONARI!V3759:X3759,ESITI_QUESTIONARI!Z3759:AD3759,ESITI_QUESTIONARI!AF3759:AH3759,ESITI_QUESTIONARI!AJ3759:AL3759,ESITI_QUESTIONARI!AN3759,ESITI_QUESTIONARI!AQ3759)))</f>
        <v/>
      </c>
    </row>
    <row r="3760" spans="1:8">
      <c r="A3760" t="str">
        <f>IF(ESITI_QUESTIONARI!A3760="","",TRIM(ESITI_QUESTIONARI!A3760))</f>
        <v/>
      </c>
      <c r="B3760" t="str">
        <f t="shared" si="59"/>
        <v/>
      </c>
      <c r="C3760" t="str">
        <f>IF(ESITI_QUESTIONARI!C3760="","",TRIM(ESITI_QUESTIONARI!C3760))</f>
        <v/>
      </c>
      <c r="D3760" t="str">
        <f>IFERROR(UPPER(TRIM(ESITI_QUESTIONARI!U3760)),"")</f>
        <v/>
      </c>
      <c r="E3760" t="str">
        <f>IFERROR(UPPER(TRIM(ESITI_QUESTIONARI!Y3760)),"")</f>
        <v/>
      </c>
      <c r="F3760" t="str">
        <f>IFERROR(UPPER(TRIM(ESITI_QUESTIONARI!AE3760)),"")</f>
        <v/>
      </c>
      <c r="G3760" t="str">
        <f>IFERROR(UPPER(TRIM(ESITI_QUESTIONARI!AI3760)),"")</f>
        <v/>
      </c>
      <c r="H3760" s="8" t="str">
        <f>IF(C3760="","",IF(ISERROR(AVERAGE(ESITI_QUESTIONARI!N3760:T3760,ESITI_QUESTIONARI!V3760:X3760,ESITI_QUESTIONARI!Z3760:AD3760,ESITI_QUESTIONARI!AF3760:AH3760,ESITI_QUESTIONARI!AJ3760:AL3760,ESITI_QUESTIONARI!AN3760,ESITI_QUESTIONARI!AQ3760)),"NON RISPONDE",AVERAGE(ESITI_QUESTIONARI!N3760:T3760,ESITI_QUESTIONARI!V3760:X3760,ESITI_QUESTIONARI!Z3760:AD3760,ESITI_QUESTIONARI!AF3760:AH3760,ESITI_QUESTIONARI!AJ3760:AL3760,ESITI_QUESTIONARI!AN3760,ESITI_QUESTIONARI!AQ3760)))</f>
        <v/>
      </c>
    </row>
    <row r="3761" spans="1:8">
      <c r="A3761" t="str">
        <f>IF(ESITI_QUESTIONARI!A3761="","",TRIM(ESITI_QUESTIONARI!A3761))</f>
        <v/>
      </c>
      <c r="B3761" t="str">
        <f t="shared" si="59"/>
        <v/>
      </c>
      <c r="C3761" t="str">
        <f>IF(ESITI_QUESTIONARI!C3761="","",TRIM(ESITI_QUESTIONARI!C3761))</f>
        <v/>
      </c>
      <c r="D3761" t="str">
        <f>IFERROR(UPPER(TRIM(ESITI_QUESTIONARI!U3761)),"")</f>
        <v/>
      </c>
      <c r="E3761" t="str">
        <f>IFERROR(UPPER(TRIM(ESITI_QUESTIONARI!Y3761)),"")</f>
        <v/>
      </c>
      <c r="F3761" t="str">
        <f>IFERROR(UPPER(TRIM(ESITI_QUESTIONARI!AE3761)),"")</f>
        <v/>
      </c>
      <c r="G3761" t="str">
        <f>IFERROR(UPPER(TRIM(ESITI_QUESTIONARI!AI3761)),"")</f>
        <v/>
      </c>
      <c r="H3761" s="8" t="str">
        <f>IF(C3761="","",IF(ISERROR(AVERAGE(ESITI_QUESTIONARI!N3761:T3761,ESITI_QUESTIONARI!V3761:X3761,ESITI_QUESTIONARI!Z3761:AD3761,ESITI_QUESTIONARI!AF3761:AH3761,ESITI_QUESTIONARI!AJ3761:AL3761,ESITI_QUESTIONARI!AN3761,ESITI_QUESTIONARI!AQ3761)),"NON RISPONDE",AVERAGE(ESITI_QUESTIONARI!N3761:T3761,ESITI_QUESTIONARI!V3761:X3761,ESITI_QUESTIONARI!Z3761:AD3761,ESITI_QUESTIONARI!AF3761:AH3761,ESITI_QUESTIONARI!AJ3761:AL3761,ESITI_QUESTIONARI!AN3761,ESITI_QUESTIONARI!AQ3761)))</f>
        <v/>
      </c>
    </row>
    <row r="3762" spans="1:8">
      <c r="A3762" t="str">
        <f>IF(ESITI_QUESTIONARI!A3762="","",TRIM(ESITI_QUESTIONARI!A3762))</f>
        <v/>
      </c>
      <c r="B3762" t="str">
        <f t="shared" si="59"/>
        <v/>
      </c>
      <c r="C3762" t="str">
        <f>IF(ESITI_QUESTIONARI!C3762="","",TRIM(ESITI_QUESTIONARI!C3762))</f>
        <v/>
      </c>
      <c r="D3762" t="str">
        <f>IFERROR(UPPER(TRIM(ESITI_QUESTIONARI!U3762)),"")</f>
        <v/>
      </c>
      <c r="E3762" t="str">
        <f>IFERROR(UPPER(TRIM(ESITI_QUESTIONARI!Y3762)),"")</f>
        <v/>
      </c>
      <c r="F3762" t="str">
        <f>IFERROR(UPPER(TRIM(ESITI_QUESTIONARI!AE3762)),"")</f>
        <v/>
      </c>
      <c r="G3762" t="str">
        <f>IFERROR(UPPER(TRIM(ESITI_QUESTIONARI!AI3762)),"")</f>
        <v/>
      </c>
      <c r="H3762" s="8" t="str">
        <f>IF(C3762="","",IF(ISERROR(AVERAGE(ESITI_QUESTIONARI!N3762:T3762,ESITI_QUESTIONARI!V3762:X3762,ESITI_QUESTIONARI!Z3762:AD3762,ESITI_QUESTIONARI!AF3762:AH3762,ESITI_QUESTIONARI!AJ3762:AL3762,ESITI_QUESTIONARI!AN3762,ESITI_QUESTIONARI!AQ3762)),"NON RISPONDE",AVERAGE(ESITI_QUESTIONARI!N3762:T3762,ESITI_QUESTIONARI!V3762:X3762,ESITI_QUESTIONARI!Z3762:AD3762,ESITI_QUESTIONARI!AF3762:AH3762,ESITI_QUESTIONARI!AJ3762:AL3762,ESITI_QUESTIONARI!AN3762,ESITI_QUESTIONARI!AQ3762)))</f>
        <v/>
      </c>
    </row>
    <row r="3763" spans="1:8">
      <c r="A3763" t="str">
        <f>IF(ESITI_QUESTIONARI!A3763="","",TRIM(ESITI_QUESTIONARI!A3763))</f>
        <v/>
      </c>
      <c r="B3763" t="str">
        <f t="shared" si="59"/>
        <v/>
      </c>
      <c r="C3763" t="str">
        <f>IF(ESITI_QUESTIONARI!C3763="","",TRIM(ESITI_QUESTIONARI!C3763))</f>
        <v/>
      </c>
      <c r="D3763" t="str">
        <f>IFERROR(UPPER(TRIM(ESITI_QUESTIONARI!U3763)),"")</f>
        <v/>
      </c>
      <c r="E3763" t="str">
        <f>IFERROR(UPPER(TRIM(ESITI_QUESTIONARI!Y3763)),"")</f>
        <v/>
      </c>
      <c r="F3763" t="str">
        <f>IFERROR(UPPER(TRIM(ESITI_QUESTIONARI!AE3763)),"")</f>
        <v/>
      </c>
      <c r="G3763" t="str">
        <f>IFERROR(UPPER(TRIM(ESITI_QUESTIONARI!AI3763)),"")</f>
        <v/>
      </c>
      <c r="H3763" s="8" t="str">
        <f>IF(C3763="","",IF(ISERROR(AVERAGE(ESITI_QUESTIONARI!N3763:T3763,ESITI_QUESTIONARI!V3763:X3763,ESITI_QUESTIONARI!Z3763:AD3763,ESITI_QUESTIONARI!AF3763:AH3763,ESITI_QUESTIONARI!AJ3763:AL3763,ESITI_QUESTIONARI!AN3763,ESITI_QUESTIONARI!AQ3763)),"NON RISPONDE",AVERAGE(ESITI_QUESTIONARI!N3763:T3763,ESITI_QUESTIONARI!V3763:X3763,ESITI_QUESTIONARI!Z3763:AD3763,ESITI_QUESTIONARI!AF3763:AH3763,ESITI_QUESTIONARI!AJ3763:AL3763,ESITI_QUESTIONARI!AN3763,ESITI_QUESTIONARI!AQ3763)))</f>
        <v/>
      </c>
    </row>
    <row r="3764" spans="1:8">
      <c r="A3764" t="str">
        <f>IF(ESITI_QUESTIONARI!A3764="","",TRIM(ESITI_QUESTIONARI!A3764))</f>
        <v/>
      </c>
      <c r="B3764" t="str">
        <f t="shared" si="59"/>
        <v/>
      </c>
      <c r="C3764" t="str">
        <f>IF(ESITI_QUESTIONARI!C3764="","",TRIM(ESITI_QUESTIONARI!C3764))</f>
        <v/>
      </c>
      <c r="D3764" t="str">
        <f>IFERROR(UPPER(TRIM(ESITI_QUESTIONARI!U3764)),"")</f>
        <v/>
      </c>
      <c r="E3764" t="str">
        <f>IFERROR(UPPER(TRIM(ESITI_QUESTIONARI!Y3764)),"")</f>
        <v/>
      </c>
      <c r="F3764" t="str">
        <f>IFERROR(UPPER(TRIM(ESITI_QUESTIONARI!AE3764)),"")</f>
        <v/>
      </c>
      <c r="G3764" t="str">
        <f>IFERROR(UPPER(TRIM(ESITI_QUESTIONARI!AI3764)),"")</f>
        <v/>
      </c>
      <c r="H3764" s="8" t="str">
        <f>IF(C3764="","",IF(ISERROR(AVERAGE(ESITI_QUESTIONARI!N3764:T3764,ESITI_QUESTIONARI!V3764:X3764,ESITI_QUESTIONARI!Z3764:AD3764,ESITI_QUESTIONARI!AF3764:AH3764,ESITI_QUESTIONARI!AJ3764:AL3764,ESITI_QUESTIONARI!AN3764,ESITI_QUESTIONARI!AQ3764)),"NON RISPONDE",AVERAGE(ESITI_QUESTIONARI!N3764:T3764,ESITI_QUESTIONARI!V3764:X3764,ESITI_QUESTIONARI!Z3764:AD3764,ESITI_QUESTIONARI!AF3764:AH3764,ESITI_QUESTIONARI!AJ3764:AL3764,ESITI_QUESTIONARI!AN3764,ESITI_QUESTIONARI!AQ3764)))</f>
        <v/>
      </c>
    </row>
    <row r="3765" spans="1:8">
      <c r="A3765" t="str">
        <f>IF(ESITI_QUESTIONARI!A3765="","",TRIM(ESITI_QUESTIONARI!A3765))</f>
        <v/>
      </c>
      <c r="B3765" t="str">
        <f t="shared" si="59"/>
        <v/>
      </c>
      <c r="C3765" t="str">
        <f>IF(ESITI_QUESTIONARI!C3765="","",TRIM(ESITI_QUESTIONARI!C3765))</f>
        <v/>
      </c>
      <c r="D3765" t="str">
        <f>IFERROR(UPPER(TRIM(ESITI_QUESTIONARI!U3765)),"")</f>
        <v/>
      </c>
      <c r="E3765" t="str">
        <f>IFERROR(UPPER(TRIM(ESITI_QUESTIONARI!Y3765)),"")</f>
        <v/>
      </c>
      <c r="F3765" t="str">
        <f>IFERROR(UPPER(TRIM(ESITI_QUESTIONARI!AE3765)),"")</f>
        <v/>
      </c>
      <c r="G3765" t="str">
        <f>IFERROR(UPPER(TRIM(ESITI_QUESTIONARI!AI3765)),"")</f>
        <v/>
      </c>
      <c r="H3765" s="8" t="str">
        <f>IF(C3765="","",IF(ISERROR(AVERAGE(ESITI_QUESTIONARI!N3765:T3765,ESITI_QUESTIONARI!V3765:X3765,ESITI_QUESTIONARI!Z3765:AD3765,ESITI_QUESTIONARI!AF3765:AH3765,ESITI_QUESTIONARI!AJ3765:AL3765,ESITI_QUESTIONARI!AN3765,ESITI_QUESTIONARI!AQ3765)),"NON RISPONDE",AVERAGE(ESITI_QUESTIONARI!N3765:T3765,ESITI_QUESTIONARI!V3765:X3765,ESITI_QUESTIONARI!Z3765:AD3765,ESITI_QUESTIONARI!AF3765:AH3765,ESITI_QUESTIONARI!AJ3765:AL3765,ESITI_QUESTIONARI!AN3765,ESITI_QUESTIONARI!AQ3765)))</f>
        <v/>
      </c>
    </row>
    <row r="3766" spans="1:8">
      <c r="A3766" t="str">
        <f>IF(ESITI_QUESTIONARI!A3766="","",TRIM(ESITI_QUESTIONARI!A3766))</f>
        <v/>
      </c>
      <c r="B3766" t="str">
        <f t="shared" si="59"/>
        <v/>
      </c>
      <c r="C3766" t="str">
        <f>IF(ESITI_QUESTIONARI!C3766="","",TRIM(ESITI_QUESTIONARI!C3766))</f>
        <v/>
      </c>
      <c r="D3766" t="str">
        <f>IFERROR(UPPER(TRIM(ESITI_QUESTIONARI!U3766)),"")</f>
        <v/>
      </c>
      <c r="E3766" t="str">
        <f>IFERROR(UPPER(TRIM(ESITI_QUESTIONARI!Y3766)),"")</f>
        <v/>
      </c>
      <c r="F3766" t="str">
        <f>IFERROR(UPPER(TRIM(ESITI_QUESTIONARI!AE3766)),"")</f>
        <v/>
      </c>
      <c r="G3766" t="str">
        <f>IFERROR(UPPER(TRIM(ESITI_QUESTIONARI!AI3766)),"")</f>
        <v/>
      </c>
      <c r="H3766" s="8" t="str">
        <f>IF(C3766="","",IF(ISERROR(AVERAGE(ESITI_QUESTIONARI!N3766:T3766,ESITI_QUESTIONARI!V3766:X3766,ESITI_QUESTIONARI!Z3766:AD3766,ESITI_QUESTIONARI!AF3766:AH3766,ESITI_QUESTIONARI!AJ3766:AL3766,ESITI_QUESTIONARI!AN3766,ESITI_QUESTIONARI!AQ3766)),"NON RISPONDE",AVERAGE(ESITI_QUESTIONARI!N3766:T3766,ESITI_QUESTIONARI!V3766:X3766,ESITI_QUESTIONARI!Z3766:AD3766,ESITI_QUESTIONARI!AF3766:AH3766,ESITI_QUESTIONARI!AJ3766:AL3766,ESITI_QUESTIONARI!AN3766,ESITI_QUESTIONARI!AQ3766)))</f>
        <v/>
      </c>
    </row>
    <row r="3767" spans="1:8">
      <c r="A3767" t="str">
        <f>IF(ESITI_QUESTIONARI!A3767="","",TRIM(ESITI_QUESTIONARI!A3767))</f>
        <v/>
      </c>
      <c r="B3767" t="str">
        <f t="shared" si="59"/>
        <v/>
      </c>
      <c r="C3767" t="str">
        <f>IF(ESITI_QUESTIONARI!C3767="","",TRIM(ESITI_QUESTIONARI!C3767))</f>
        <v/>
      </c>
      <c r="D3767" t="str">
        <f>IFERROR(UPPER(TRIM(ESITI_QUESTIONARI!U3767)),"")</f>
        <v/>
      </c>
      <c r="E3767" t="str">
        <f>IFERROR(UPPER(TRIM(ESITI_QUESTIONARI!Y3767)),"")</f>
        <v/>
      </c>
      <c r="F3767" t="str">
        <f>IFERROR(UPPER(TRIM(ESITI_QUESTIONARI!AE3767)),"")</f>
        <v/>
      </c>
      <c r="G3767" t="str">
        <f>IFERROR(UPPER(TRIM(ESITI_QUESTIONARI!AI3767)),"")</f>
        <v/>
      </c>
      <c r="H3767" s="8" t="str">
        <f>IF(C3767="","",IF(ISERROR(AVERAGE(ESITI_QUESTIONARI!N3767:T3767,ESITI_QUESTIONARI!V3767:X3767,ESITI_QUESTIONARI!Z3767:AD3767,ESITI_QUESTIONARI!AF3767:AH3767,ESITI_QUESTIONARI!AJ3767:AL3767,ESITI_QUESTIONARI!AN3767,ESITI_QUESTIONARI!AQ3767)),"NON RISPONDE",AVERAGE(ESITI_QUESTIONARI!N3767:T3767,ESITI_QUESTIONARI!V3767:X3767,ESITI_QUESTIONARI!Z3767:AD3767,ESITI_QUESTIONARI!AF3767:AH3767,ESITI_QUESTIONARI!AJ3767:AL3767,ESITI_QUESTIONARI!AN3767,ESITI_QUESTIONARI!AQ3767)))</f>
        <v/>
      </c>
    </row>
    <row r="3768" spans="1:8">
      <c r="A3768" t="str">
        <f>IF(ESITI_QUESTIONARI!A3768="","",TRIM(ESITI_QUESTIONARI!A3768))</f>
        <v/>
      </c>
      <c r="B3768" t="str">
        <f t="shared" si="59"/>
        <v/>
      </c>
      <c r="C3768" t="str">
        <f>IF(ESITI_QUESTIONARI!C3768="","",TRIM(ESITI_QUESTIONARI!C3768))</f>
        <v/>
      </c>
      <c r="D3768" t="str">
        <f>IFERROR(UPPER(TRIM(ESITI_QUESTIONARI!U3768)),"")</f>
        <v/>
      </c>
      <c r="E3768" t="str">
        <f>IFERROR(UPPER(TRIM(ESITI_QUESTIONARI!Y3768)),"")</f>
        <v/>
      </c>
      <c r="F3768" t="str">
        <f>IFERROR(UPPER(TRIM(ESITI_QUESTIONARI!AE3768)),"")</f>
        <v/>
      </c>
      <c r="G3768" t="str">
        <f>IFERROR(UPPER(TRIM(ESITI_QUESTIONARI!AI3768)),"")</f>
        <v/>
      </c>
      <c r="H3768" s="8" t="str">
        <f>IF(C3768="","",IF(ISERROR(AVERAGE(ESITI_QUESTIONARI!N3768:T3768,ESITI_QUESTIONARI!V3768:X3768,ESITI_QUESTIONARI!Z3768:AD3768,ESITI_QUESTIONARI!AF3768:AH3768,ESITI_QUESTIONARI!AJ3768:AL3768,ESITI_QUESTIONARI!AN3768,ESITI_QUESTIONARI!AQ3768)),"NON RISPONDE",AVERAGE(ESITI_QUESTIONARI!N3768:T3768,ESITI_QUESTIONARI!V3768:X3768,ESITI_QUESTIONARI!Z3768:AD3768,ESITI_QUESTIONARI!AF3768:AH3768,ESITI_QUESTIONARI!AJ3768:AL3768,ESITI_QUESTIONARI!AN3768,ESITI_QUESTIONARI!AQ3768)))</f>
        <v/>
      </c>
    </row>
    <row r="3769" spans="1:8">
      <c r="A3769" t="str">
        <f>IF(ESITI_QUESTIONARI!A3769="","",TRIM(ESITI_QUESTIONARI!A3769))</f>
        <v/>
      </c>
      <c r="B3769" t="str">
        <f t="shared" si="59"/>
        <v/>
      </c>
      <c r="C3769" t="str">
        <f>IF(ESITI_QUESTIONARI!C3769="","",TRIM(ESITI_QUESTIONARI!C3769))</f>
        <v/>
      </c>
      <c r="D3769" t="str">
        <f>IFERROR(UPPER(TRIM(ESITI_QUESTIONARI!U3769)),"")</f>
        <v/>
      </c>
      <c r="E3769" t="str">
        <f>IFERROR(UPPER(TRIM(ESITI_QUESTIONARI!Y3769)),"")</f>
        <v/>
      </c>
      <c r="F3769" t="str">
        <f>IFERROR(UPPER(TRIM(ESITI_QUESTIONARI!AE3769)),"")</f>
        <v/>
      </c>
      <c r="G3769" t="str">
        <f>IFERROR(UPPER(TRIM(ESITI_QUESTIONARI!AI3769)),"")</f>
        <v/>
      </c>
      <c r="H3769" s="8" t="str">
        <f>IF(C3769="","",IF(ISERROR(AVERAGE(ESITI_QUESTIONARI!N3769:T3769,ESITI_QUESTIONARI!V3769:X3769,ESITI_QUESTIONARI!Z3769:AD3769,ESITI_QUESTIONARI!AF3769:AH3769,ESITI_QUESTIONARI!AJ3769:AL3769,ESITI_QUESTIONARI!AN3769,ESITI_QUESTIONARI!AQ3769)),"NON RISPONDE",AVERAGE(ESITI_QUESTIONARI!N3769:T3769,ESITI_QUESTIONARI!V3769:X3769,ESITI_QUESTIONARI!Z3769:AD3769,ESITI_QUESTIONARI!AF3769:AH3769,ESITI_QUESTIONARI!AJ3769:AL3769,ESITI_QUESTIONARI!AN3769,ESITI_QUESTIONARI!AQ3769)))</f>
        <v/>
      </c>
    </row>
    <row r="3770" spans="1:8">
      <c r="A3770" t="str">
        <f>IF(ESITI_QUESTIONARI!A3770="","",TRIM(ESITI_QUESTIONARI!A3770))</f>
        <v/>
      </c>
      <c r="B3770" t="str">
        <f t="shared" si="59"/>
        <v/>
      </c>
      <c r="C3770" t="str">
        <f>IF(ESITI_QUESTIONARI!C3770="","",TRIM(ESITI_QUESTIONARI!C3770))</f>
        <v/>
      </c>
      <c r="D3770" t="str">
        <f>IFERROR(UPPER(TRIM(ESITI_QUESTIONARI!U3770)),"")</f>
        <v/>
      </c>
      <c r="E3770" t="str">
        <f>IFERROR(UPPER(TRIM(ESITI_QUESTIONARI!Y3770)),"")</f>
        <v/>
      </c>
      <c r="F3770" t="str">
        <f>IFERROR(UPPER(TRIM(ESITI_QUESTIONARI!AE3770)),"")</f>
        <v/>
      </c>
      <c r="G3770" t="str">
        <f>IFERROR(UPPER(TRIM(ESITI_QUESTIONARI!AI3770)),"")</f>
        <v/>
      </c>
      <c r="H3770" s="8" t="str">
        <f>IF(C3770="","",IF(ISERROR(AVERAGE(ESITI_QUESTIONARI!N3770:T3770,ESITI_QUESTIONARI!V3770:X3770,ESITI_QUESTIONARI!Z3770:AD3770,ESITI_QUESTIONARI!AF3770:AH3770,ESITI_QUESTIONARI!AJ3770:AL3770,ESITI_QUESTIONARI!AN3770,ESITI_QUESTIONARI!AQ3770)),"NON RISPONDE",AVERAGE(ESITI_QUESTIONARI!N3770:T3770,ESITI_QUESTIONARI!V3770:X3770,ESITI_QUESTIONARI!Z3770:AD3770,ESITI_QUESTIONARI!AF3770:AH3770,ESITI_QUESTIONARI!AJ3770:AL3770,ESITI_QUESTIONARI!AN3770,ESITI_QUESTIONARI!AQ3770)))</f>
        <v/>
      </c>
    </row>
    <row r="3771" spans="1:8">
      <c r="A3771" t="str">
        <f>IF(ESITI_QUESTIONARI!A3771="","",TRIM(ESITI_QUESTIONARI!A3771))</f>
        <v/>
      </c>
      <c r="B3771" t="str">
        <f t="shared" si="59"/>
        <v/>
      </c>
      <c r="C3771" t="str">
        <f>IF(ESITI_QUESTIONARI!C3771="","",TRIM(ESITI_QUESTIONARI!C3771))</f>
        <v/>
      </c>
      <c r="D3771" t="str">
        <f>IFERROR(UPPER(TRIM(ESITI_QUESTIONARI!U3771)),"")</f>
        <v/>
      </c>
      <c r="E3771" t="str">
        <f>IFERROR(UPPER(TRIM(ESITI_QUESTIONARI!Y3771)),"")</f>
        <v/>
      </c>
      <c r="F3771" t="str">
        <f>IFERROR(UPPER(TRIM(ESITI_QUESTIONARI!AE3771)),"")</f>
        <v/>
      </c>
      <c r="G3771" t="str">
        <f>IFERROR(UPPER(TRIM(ESITI_QUESTIONARI!AI3771)),"")</f>
        <v/>
      </c>
      <c r="H3771" s="8" t="str">
        <f>IF(C3771="","",IF(ISERROR(AVERAGE(ESITI_QUESTIONARI!N3771:T3771,ESITI_QUESTIONARI!V3771:X3771,ESITI_QUESTIONARI!Z3771:AD3771,ESITI_QUESTIONARI!AF3771:AH3771,ESITI_QUESTIONARI!AJ3771:AL3771,ESITI_QUESTIONARI!AN3771,ESITI_QUESTIONARI!AQ3771)),"NON RISPONDE",AVERAGE(ESITI_QUESTIONARI!N3771:T3771,ESITI_QUESTIONARI!V3771:X3771,ESITI_QUESTIONARI!Z3771:AD3771,ESITI_QUESTIONARI!AF3771:AH3771,ESITI_QUESTIONARI!AJ3771:AL3771,ESITI_QUESTIONARI!AN3771,ESITI_QUESTIONARI!AQ3771)))</f>
        <v/>
      </c>
    </row>
    <row r="3772" spans="1:8">
      <c r="A3772" t="str">
        <f>IF(ESITI_QUESTIONARI!A3772="","",TRIM(ESITI_QUESTIONARI!A3772))</f>
        <v/>
      </c>
      <c r="B3772" t="str">
        <f t="shared" si="59"/>
        <v/>
      </c>
      <c r="C3772" t="str">
        <f>IF(ESITI_QUESTIONARI!C3772="","",TRIM(ESITI_QUESTIONARI!C3772))</f>
        <v/>
      </c>
      <c r="D3772" t="str">
        <f>IFERROR(UPPER(TRIM(ESITI_QUESTIONARI!U3772)),"")</f>
        <v/>
      </c>
      <c r="E3772" t="str">
        <f>IFERROR(UPPER(TRIM(ESITI_QUESTIONARI!Y3772)),"")</f>
        <v/>
      </c>
      <c r="F3772" t="str">
        <f>IFERROR(UPPER(TRIM(ESITI_QUESTIONARI!AE3772)),"")</f>
        <v/>
      </c>
      <c r="G3772" t="str">
        <f>IFERROR(UPPER(TRIM(ESITI_QUESTIONARI!AI3772)),"")</f>
        <v/>
      </c>
      <c r="H3772" s="8" t="str">
        <f>IF(C3772="","",IF(ISERROR(AVERAGE(ESITI_QUESTIONARI!N3772:T3772,ESITI_QUESTIONARI!V3772:X3772,ESITI_QUESTIONARI!Z3772:AD3772,ESITI_QUESTIONARI!AF3772:AH3772,ESITI_QUESTIONARI!AJ3772:AL3772,ESITI_QUESTIONARI!AN3772,ESITI_QUESTIONARI!AQ3772)),"NON RISPONDE",AVERAGE(ESITI_QUESTIONARI!N3772:T3772,ESITI_QUESTIONARI!V3772:X3772,ESITI_QUESTIONARI!Z3772:AD3772,ESITI_QUESTIONARI!AF3772:AH3772,ESITI_QUESTIONARI!AJ3772:AL3772,ESITI_QUESTIONARI!AN3772,ESITI_QUESTIONARI!AQ3772)))</f>
        <v/>
      </c>
    </row>
    <row r="3773" spans="1:8">
      <c r="A3773" t="str">
        <f>IF(ESITI_QUESTIONARI!A3773="","",TRIM(ESITI_QUESTIONARI!A3773))</f>
        <v/>
      </c>
      <c r="B3773" t="str">
        <f t="shared" si="59"/>
        <v/>
      </c>
      <c r="C3773" t="str">
        <f>IF(ESITI_QUESTIONARI!C3773="","",TRIM(ESITI_QUESTIONARI!C3773))</f>
        <v/>
      </c>
      <c r="D3773" t="str">
        <f>IFERROR(UPPER(TRIM(ESITI_QUESTIONARI!U3773)),"")</f>
        <v/>
      </c>
      <c r="E3773" t="str">
        <f>IFERROR(UPPER(TRIM(ESITI_QUESTIONARI!Y3773)),"")</f>
        <v/>
      </c>
      <c r="F3773" t="str">
        <f>IFERROR(UPPER(TRIM(ESITI_QUESTIONARI!AE3773)),"")</f>
        <v/>
      </c>
      <c r="G3773" t="str">
        <f>IFERROR(UPPER(TRIM(ESITI_QUESTIONARI!AI3773)),"")</f>
        <v/>
      </c>
      <c r="H3773" s="8" t="str">
        <f>IF(C3773="","",IF(ISERROR(AVERAGE(ESITI_QUESTIONARI!N3773:T3773,ESITI_QUESTIONARI!V3773:X3773,ESITI_QUESTIONARI!Z3773:AD3773,ESITI_QUESTIONARI!AF3773:AH3773,ESITI_QUESTIONARI!AJ3773:AL3773,ESITI_QUESTIONARI!AN3773,ESITI_QUESTIONARI!AQ3773)),"NON RISPONDE",AVERAGE(ESITI_QUESTIONARI!N3773:T3773,ESITI_QUESTIONARI!V3773:X3773,ESITI_QUESTIONARI!Z3773:AD3773,ESITI_QUESTIONARI!AF3773:AH3773,ESITI_QUESTIONARI!AJ3773:AL3773,ESITI_QUESTIONARI!AN3773,ESITI_QUESTIONARI!AQ3773)))</f>
        <v/>
      </c>
    </row>
    <row r="3774" spans="1:8">
      <c r="A3774" t="str">
        <f>IF(ESITI_QUESTIONARI!A3774="","",TRIM(ESITI_QUESTIONARI!A3774))</f>
        <v/>
      </c>
      <c r="B3774" t="str">
        <f t="shared" si="59"/>
        <v/>
      </c>
      <c r="C3774" t="str">
        <f>IF(ESITI_QUESTIONARI!C3774="","",TRIM(ESITI_QUESTIONARI!C3774))</f>
        <v/>
      </c>
      <c r="D3774" t="str">
        <f>IFERROR(UPPER(TRIM(ESITI_QUESTIONARI!U3774)),"")</f>
        <v/>
      </c>
      <c r="E3774" t="str">
        <f>IFERROR(UPPER(TRIM(ESITI_QUESTIONARI!Y3774)),"")</f>
        <v/>
      </c>
      <c r="F3774" t="str">
        <f>IFERROR(UPPER(TRIM(ESITI_QUESTIONARI!AE3774)),"")</f>
        <v/>
      </c>
      <c r="G3774" t="str">
        <f>IFERROR(UPPER(TRIM(ESITI_QUESTIONARI!AI3774)),"")</f>
        <v/>
      </c>
      <c r="H3774" s="8" t="str">
        <f>IF(C3774="","",IF(ISERROR(AVERAGE(ESITI_QUESTIONARI!N3774:T3774,ESITI_QUESTIONARI!V3774:X3774,ESITI_QUESTIONARI!Z3774:AD3774,ESITI_QUESTIONARI!AF3774:AH3774,ESITI_QUESTIONARI!AJ3774:AL3774,ESITI_QUESTIONARI!AN3774,ESITI_QUESTIONARI!AQ3774)),"NON RISPONDE",AVERAGE(ESITI_QUESTIONARI!N3774:T3774,ESITI_QUESTIONARI!V3774:X3774,ESITI_QUESTIONARI!Z3774:AD3774,ESITI_QUESTIONARI!AF3774:AH3774,ESITI_QUESTIONARI!AJ3774:AL3774,ESITI_QUESTIONARI!AN3774,ESITI_QUESTIONARI!AQ3774)))</f>
        <v/>
      </c>
    </row>
    <row r="3775" spans="1:8">
      <c r="A3775" t="str">
        <f>IF(ESITI_QUESTIONARI!A3775="","",TRIM(ESITI_QUESTIONARI!A3775))</f>
        <v/>
      </c>
      <c r="B3775" t="str">
        <f t="shared" si="59"/>
        <v/>
      </c>
      <c r="C3775" t="str">
        <f>IF(ESITI_QUESTIONARI!C3775="","",TRIM(ESITI_QUESTIONARI!C3775))</f>
        <v/>
      </c>
      <c r="D3775" t="str">
        <f>IFERROR(UPPER(TRIM(ESITI_QUESTIONARI!U3775)),"")</f>
        <v/>
      </c>
      <c r="E3775" t="str">
        <f>IFERROR(UPPER(TRIM(ESITI_QUESTIONARI!Y3775)),"")</f>
        <v/>
      </c>
      <c r="F3775" t="str">
        <f>IFERROR(UPPER(TRIM(ESITI_QUESTIONARI!AE3775)),"")</f>
        <v/>
      </c>
      <c r="G3775" t="str">
        <f>IFERROR(UPPER(TRIM(ESITI_QUESTIONARI!AI3775)),"")</f>
        <v/>
      </c>
      <c r="H3775" s="8" t="str">
        <f>IF(C3775="","",IF(ISERROR(AVERAGE(ESITI_QUESTIONARI!N3775:T3775,ESITI_QUESTIONARI!V3775:X3775,ESITI_QUESTIONARI!Z3775:AD3775,ESITI_QUESTIONARI!AF3775:AH3775,ESITI_QUESTIONARI!AJ3775:AL3775,ESITI_QUESTIONARI!AN3775,ESITI_QUESTIONARI!AQ3775)),"NON RISPONDE",AVERAGE(ESITI_QUESTIONARI!N3775:T3775,ESITI_QUESTIONARI!V3775:X3775,ESITI_QUESTIONARI!Z3775:AD3775,ESITI_QUESTIONARI!AF3775:AH3775,ESITI_QUESTIONARI!AJ3775:AL3775,ESITI_QUESTIONARI!AN3775,ESITI_QUESTIONARI!AQ3775)))</f>
        <v/>
      </c>
    </row>
    <row r="3776" spans="1:8">
      <c r="A3776" t="str">
        <f>IF(ESITI_QUESTIONARI!A3776="","",TRIM(ESITI_QUESTIONARI!A3776))</f>
        <v/>
      </c>
      <c r="B3776" t="str">
        <f t="shared" si="59"/>
        <v/>
      </c>
      <c r="C3776" t="str">
        <f>IF(ESITI_QUESTIONARI!C3776="","",TRIM(ESITI_QUESTIONARI!C3776))</f>
        <v/>
      </c>
      <c r="D3776" t="str">
        <f>IFERROR(UPPER(TRIM(ESITI_QUESTIONARI!U3776)),"")</f>
        <v/>
      </c>
      <c r="E3776" t="str">
        <f>IFERROR(UPPER(TRIM(ESITI_QUESTIONARI!Y3776)),"")</f>
        <v/>
      </c>
      <c r="F3776" t="str">
        <f>IFERROR(UPPER(TRIM(ESITI_QUESTIONARI!AE3776)),"")</f>
        <v/>
      </c>
      <c r="G3776" t="str">
        <f>IFERROR(UPPER(TRIM(ESITI_QUESTIONARI!AI3776)),"")</f>
        <v/>
      </c>
      <c r="H3776" s="8" t="str">
        <f>IF(C3776="","",IF(ISERROR(AVERAGE(ESITI_QUESTIONARI!N3776:T3776,ESITI_QUESTIONARI!V3776:X3776,ESITI_QUESTIONARI!Z3776:AD3776,ESITI_QUESTIONARI!AF3776:AH3776,ESITI_QUESTIONARI!AJ3776:AL3776,ESITI_QUESTIONARI!AN3776,ESITI_QUESTIONARI!AQ3776)),"NON RISPONDE",AVERAGE(ESITI_QUESTIONARI!N3776:T3776,ESITI_QUESTIONARI!V3776:X3776,ESITI_QUESTIONARI!Z3776:AD3776,ESITI_QUESTIONARI!AF3776:AH3776,ESITI_QUESTIONARI!AJ3776:AL3776,ESITI_QUESTIONARI!AN3776,ESITI_QUESTIONARI!AQ3776)))</f>
        <v/>
      </c>
    </row>
    <row r="3777" spans="1:8">
      <c r="A3777" t="str">
        <f>IF(ESITI_QUESTIONARI!A3777="","",TRIM(ESITI_QUESTIONARI!A3777))</f>
        <v/>
      </c>
      <c r="B3777" t="str">
        <f t="shared" si="59"/>
        <v/>
      </c>
      <c r="C3777" t="str">
        <f>IF(ESITI_QUESTIONARI!C3777="","",TRIM(ESITI_QUESTIONARI!C3777))</f>
        <v/>
      </c>
      <c r="D3777" t="str">
        <f>IFERROR(UPPER(TRIM(ESITI_QUESTIONARI!U3777)),"")</f>
        <v/>
      </c>
      <c r="E3777" t="str">
        <f>IFERROR(UPPER(TRIM(ESITI_QUESTIONARI!Y3777)),"")</f>
        <v/>
      </c>
      <c r="F3777" t="str">
        <f>IFERROR(UPPER(TRIM(ESITI_QUESTIONARI!AE3777)),"")</f>
        <v/>
      </c>
      <c r="G3777" t="str">
        <f>IFERROR(UPPER(TRIM(ESITI_QUESTIONARI!AI3777)),"")</f>
        <v/>
      </c>
      <c r="H3777" s="8" t="str">
        <f>IF(C3777="","",IF(ISERROR(AVERAGE(ESITI_QUESTIONARI!N3777:T3777,ESITI_QUESTIONARI!V3777:X3777,ESITI_QUESTIONARI!Z3777:AD3777,ESITI_QUESTIONARI!AF3777:AH3777,ESITI_QUESTIONARI!AJ3777:AL3777,ESITI_QUESTIONARI!AN3777,ESITI_QUESTIONARI!AQ3777)),"NON RISPONDE",AVERAGE(ESITI_QUESTIONARI!N3777:T3777,ESITI_QUESTIONARI!V3777:X3777,ESITI_QUESTIONARI!Z3777:AD3777,ESITI_QUESTIONARI!AF3777:AH3777,ESITI_QUESTIONARI!AJ3777:AL3777,ESITI_QUESTIONARI!AN3777,ESITI_QUESTIONARI!AQ3777)))</f>
        <v/>
      </c>
    </row>
    <row r="3778" spans="1:8">
      <c r="A3778" t="str">
        <f>IF(ESITI_QUESTIONARI!A3778="","",TRIM(ESITI_QUESTIONARI!A3778))</f>
        <v/>
      </c>
      <c r="B3778" t="str">
        <f t="shared" si="59"/>
        <v/>
      </c>
      <c r="C3778" t="str">
        <f>IF(ESITI_QUESTIONARI!C3778="","",TRIM(ESITI_QUESTIONARI!C3778))</f>
        <v/>
      </c>
      <c r="D3778" t="str">
        <f>IFERROR(UPPER(TRIM(ESITI_QUESTIONARI!U3778)),"")</f>
        <v/>
      </c>
      <c r="E3778" t="str">
        <f>IFERROR(UPPER(TRIM(ESITI_QUESTIONARI!Y3778)),"")</f>
        <v/>
      </c>
      <c r="F3778" t="str">
        <f>IFERROR(UPPER(TRIM(ESITI_QUESTIONARI!AE3778)),"")</f>
        <v/>
      </c>
      <c r="G3778" t="str">
        <f>IFERROR(UPPER(TRIM(ESITI_QUESTIONARI!AI3778)),"")</f>
        <v/>
      </c>
      <c r="H3778" s="8" t="str">
        <f>IF(C3778="","",IF(ISERROR(AVERAGE(ESITI_QUESTIONARI!N3778:T3778,ESITI_QUESTIONARI!V3778:X3778,ESITI_QUESTIONARI!Z3778:AD3778,ESITI_QUESTIONARI!AF3778:AH3778,ESITI_QUESTIONARI!AJ3778:AL3778,ESITI_QUESTIONARI!AN3778,ESITI_QUESTIONARI!AQ3778)),"NON RISPONDE",AVERAGE(ESITI_QUESTIONARI!N3778:T3778,ESITI_QUESTIONARI!V3778:X3778,ESITI_QUESTIONARI!Z3778:AD3778,ESITI_QUESTIONARI!AF3778:AH3778,ESITI_QUESTIONARI!AJ3778:AL3778,ESITI_QUESTIONARI!AN3778,ESITI_QUESTIONARI!AQ3778)))</f>
        <v/>
      </c>
    </row>
    <row r="3779" spans="1:8">
      <c r="A3779" t="str">
        <f>IF(ESITI_QUESTIONARI!A3779="","",TRIM(ESITI_QUESTIONARI!A3779))</f>
        <v/>
      </c>
      <c r="B3779" t="str">
        <f t="shared" ref="B3779:B3842" si="60">IF(C3779="","",C3779)</f>
        <v/>
      </c>
      <c r="C3779" t="str">
        <f>IF(ESITI_QUESTIONARI!C3779="","",TRIM(ESITI_QUESTIONARI!C3779))</f>
        <v/>
      </c>
      <c r="D3779" t="str">
        <f>IFERROR(UPPER(TRIM(ESITI_QUESTIONARI!U3779)),"")</f>
        <v/>
      </c>
      <c r="E3779" t="str">
        <f>IFERROR(UPPER(TRIM(ESITI_QUESTIONARI!Y3779)),"")</f>
        <v/>
      </c>
      <c r="F3779" t="str">
        <f>IFERROR(UPPER(TRIM(ESITI_QUESTIONARI!AE3779)),"")</f>
        <v/>
      </c>
      <c r="G3779" t="str">
        <f>IFERROR(UPPER(TRIM(ESITI_QUESTIONARI!AI3779)),"")</f>
        <v/>
      </c>
      <c r="H3779" s="8" t="str">
        <f>IF(C3779="","",IF(ISERROR(AVERAGE(ESITI_QUESTIONARI!N3779:T3779,ESITI_QUESTIONARI!V3779:X3779,ESITI_QUESTIONARI!Z3779:AD3779,ESITI_QUESTIONARI!AF3779:AH3779,ESITI_QUESTIONARI!AJ3779:AL3779,ESITI_QUESTIONARI!AN3779,ESITI_QUESTIONARI!AQ3779)),"NON RISPONDE",AVERAGE(ESITI_QUESTIONARI!N3779:T3779,ESITI_QUESTIONARI!V3779:X3779,ESITI_QUESTIONARI!Z3779:AD3779,ESITI_QUESTIONARI!AF3779:AH3779,ESITI_QUESTIONARI!AJ3779:AL3779,ESITI_QUESTIONARI!AN3779,ESITI_QUESTIONARI!AQ3779)))</f>
        <v/>
      </c>
    </row>
    <row r="3780" spans="1:8">
      <c r="A3780" t="str">
        <f>IF(ESITI_QUESTIONARI!A3780="","",TRIM(ESITI_QUESTIONARI!A3780))</f>
        <v/>
      </c>
      <c r="B3780" t="str">
        <f t="shared" si="60"/>
        <v/>
      </c>
      <c r="C3780" t="str">
        <f>IF(ESITI_QUESTIONARI!C3780="","",TRIM(ESITI_QUESTIONARI!C3780))</f>
        <v/>
      </c>
      <c r="D3780" t="str">
        <f>IFERROR(UPPER(TRIM(ESITI_QUESTIONARI!U3780)),"")</f>
        <v/>
      </c>
      <c r="E3780" t="str">
        <f>IFERROR(UPPER(TRIM(ESITI_QUESTIONARI!Y3780)),"")</f>
        <v/>
      </c>
      <c r="F3780" t="str">
        <f>IFERROR(UPPER(TRIM(ESITI_QUESTIONARI!AE3780)),"")</f>
        <v/>
      </c>
      <c r="G3780" t="str">
        <f>IFERROR(UPPER(TRIM(ESITI_QUESTIONARI!AI3780)),"")</f>
        <v/>
      </c>
      <c r="H3780" s="8" t="str">
        <f>IF(C3780="","",IF(ISERROR(AVERAGE(ESITI_QUESTIONARI!N3780:T3780,ESITI_QUESTIONARI!V3780:X3780,ESITI_QUESTIONARI!Z3780:AD3780,ESITI_QUESTIONARI!AF3780:AH3780,ESITI_QUESTIONARI!AJ3780:AL3780,ESITI_QUESTIONARI!AN3780,ESITI_QUESTIONARI!AQ3780)),"NON RISPONDE",AVERAGE(ESITI_QUESTIONARI!N3780:T3780,ESITI_QUESTIONARI!V3780:X3780,ESITI_QUESTIONARI!Z3780:AD3780,ESITI_QUESTIONARI!AF3780:AH3780,ESITI_QUESTIONARI!AJ3780:AL3780,ESITI_QUESTIONARI!AN3780,ESITI_QUESTIONARI!AQ3780)))</f>
        <v/>
      </c>
    </row>
    <row r="3781" spans="1:8">
      <c r="A3781" t="str">
        <f>IF(ESITI_QUESTIONARI!A3781="","",TRIM(ESITI_QUESTIONARI!A3781))</f>
        <v/>
      </c>
      <c r="B3781" t="str">
        <f t="shared" si="60"/>
        <v/>
      </c>
      <c r="C3781" t="str">
        <f>IF(ESITI_QUESTIONARI!C3781="","",TRIM(ESITI_QUESTIONARI!C3781))</f>
        <v/>
      </c>
      <c r="D3781" t="str">
        <f>IFERROR(UPPER(TRIM(ESITI_QUESTIONARI!U3781)),"")</f>
        <v/>
      </c>
      <c r="E3781" t="str">
        <f>IFERROR(UPPER(TRIM(ESITI_QUESTIONARI!Y3781)),"")</f>
        <v/>
      </c>
      <c r="F3781" t="str">
        <f>IFERROR(UPPER(TRIM(ESITI_QUESTIONARI!AE3781)),"")</f>
        <v/>
      </c>
      <c r="G3781" t="str">
        <f>IFERROR(UPPER(TRIM(ESITI_QUESTIONARI!AI3781)),"")</f>
        <v/>
      </c>
      <c r="H3781" s="8" t="str">
        <f>IF(C3781="","",IF(ISERROR(AVERAGE(ESITI_QUESTIONARI!N3781:T3781,ESITI_QUESTIONARI!V3781:X3781,ESITI_QUESTIONARI!Z3781:AD3781,ESITI_QUESTIONARI!AF3781:AH3781,ESITI_QUESTIONARI!AJ3781:AL3781,ESITI_QUESTIONARI!AN3781,ESITI_QUESTIONARI!AQ3781)),"NON RISPONDE",AVERAGE(ESITI_QUESTIONARI!N3781:T3781,ESITI_QUESTIONARI!V3781:X3781,ESITI_QUESTIONARI!Z3781:AD3781,ESITI_QUESTIONARI!AF3781:AH3781,ESITI_QUESTIONARI!AJ3781:AL3781,ESITI_QUESTIONARI!AN3781,ESITI_QUESTIONARI!AQ3781)))</f>
        <v/>
      </c>
    </row>
    <row r="3782" spans="1:8">
      <c r="A3782" t="str">
        <f>IF(ESITI_QUESTIONARI!A3782="","",TRIM(ESITI_QUESTIONARI!A3782))</f>
        <v/>
      </c>
      <c r="B3782" t="str">
        <f t="shared" si="60"/>
        <v/>
      </c>
      <c r="C3782" t="str">
        <f>IF(ESITI_QUESTIONARI!C3782="","",TRIM(ESITI_QUESTIONARI!C3782))</f>
        <v/>
      </c>
      <c r="D3782" t="str">
        <f>IFERROR(UPPER(TRIM(ESITI_QUESTIONARI!U3782)),"")</f>
        <v/>
      </c>
      <c r="E3782" t="str">
        <f>IFERROR(UPPER(TRIM(ESITI_QUESTIONARI!Y3782)),"")</f>
        <v/>
      </c>
      <c r="F3782" t="str">
        <f>IFERROR(UPPER(TRIM(ESITI_QUESTIONARI!AE3782)),"")</f>
        <v/>
      </c>
      <c r="G3782" t="str">
        <f>IFERROR(UPPER(TRIM(ESITI_QUESTIONARI!AI3782)),"")</f>
        <v/>
      </c>
      <c r="H3782" s="8" t="str">
        <f>IF(C3782="","",IF(ISERROR(AVERAGE(ESITI_QUESTIONARI!N3782:T3782,ESITI_QUESTIONARI!V3782:X3782,ESITI_QUESTIONARI!Z3782:AD3782,ESITI_QUESTIONARI!AF3782:AH3782,ESITI_QUESTIONARI!AJ3782:AL3782,ESITI_QUESTIONARI!AN3782,ESITI_QUESTIONARI!AQ3782)),"NON RISPONDE",AVERAGE(ESITI_QUESTIONARI!N3782:T3782,ESITI_QUESTIONARI!V3782:X3782,ESITI_QUESTIONARI!Z3782:AD3782,ESITI_QUESTIONARI!AF3782:AH3782,ESITI_QUESTIONARI!AJ3782:AL3782,ESITI_QUESTIONARI!AN3782,ESITI_QUESTIONARI!AQ3782)))</f>
        <v/>
      </c>
    </row>
    <row r="3783" spans="1:8">
      <c r="A3783" t="str">
        <f>IF(ESITI_QUESTIONARI!A3783="","",TRIM(ESITI_QUESTIONARI!A3783))</f>
        <v/>
      </c>
      <c r="B3783" t="str">
        <f t="shared" si="60"/>
        <v/>
      </c>
      <c r="C3783" t="str">
        <f>IF(ESITI_QUESTIONARI!C3783="","",TRIM(ESITI_QUESTIONARI!C3783))</f>
        <v/>
      </c>
      <c r="D3783" t="str">
        <f>IFERROR(UPPER(TRIM(ESITI_QUESTIONARI!U3783)),"")</f>
        <v/>
      </c>
      <c r="E3783" t="str">
        <f>IFERROR(UPPER(TRIM(ESITI_QUESTIONARI!Y3783)),"")</f>
        <v/>
      </c>
      <c r="F3783" t="str">
        <f>IFERROR(UPPER(TRIM(ESITI_QUESTIONARI!AE3783)),"")</f>
        <v/>
      </c>
      <c r="G3783" t="str">
        <f>IFERROR(UPPER(TRIM(ESITI_QUESTIONARI!AI3783)),"")</f>
        <v/>
      </c>
      <c r="H3783" s="8" t="str">
        <f>IF(C3783="","",IF(ISERROR(AVERAGE(ESITI_QUESTIONARI!N3783:T3783,ESITI_QUESTIONARI!V3783:X3783,ESITI_QUESTIONARI!Z3783:AD3783,ESITI_QUESTIONARI!AF3783:AH3783,ESITI_QUESTIONARI!AJ3783:AL3783,ESITI_QUESTIONARI!AN3783,ESITI_QUESTIONARI!AQ3783)),"NON RISPONDE",AVERAGE(ESITI_QUESTIONARI!N3783:T3783,ESITI_QUESTIONARI!V3783:X3783,ESITI_QUESTIONARI!Z3783:AD3783,ESITI_QUESTIONARI!AF3783:AH3783,ESITI_QUESTIONARI!AJ3783:AL3783,ESITI_QUESTIONARI!AN3783,ESITI_QUESTIONARI!AQ3783)))</f>
        <v/>
      </c>
    </row>
    <row r="3784" spans="1:8">
      <c r="A3784" t="str">
        <f>IF(ESITI_QUESTIONARI!A3784="","",TRIM(ESITI_QUESTIONARI!A3784))</f>
        <v/>
      </c>
      <c r="B3784" t="str">
        <f t="shared" si="60"/>
        <v/>
      </c>
      <c r="C3784" t="str">
        <f>IF(ESITI_QUESTIONARI!C3784="","",TRIM(ESITI_QUESTIONARI!C3784))</f>
        <v/>
      </c>
      <c r="D3784" t="str">
        <f>IFERROR(UPPER(TRIM(ESITI_QUESTIONARI!U3784)),"")</f>
        <v/>
      </c>
      <c r="E3784" t="str">
        <f>IFERROR(UPPER(TRIM(ESITI_QUESTIONARI!Y3784)),"")</f>
        <v/>
      </c>
      <c r="F3784" t="str">
        <f>IFERROR(UPPER(TRIM(ESITI_QUESTIONARI!AE3784)),"")</f>
        <v/>
      </c>
      <c r="G3784" t="str">
        <f>IFERROR(UPPER(TRIM(ESITI_QUESTIONARI!AI3784)),"")</f>
        <v/>
      </c>
      <c r="H3784" s="8" t="str">
        <f>IF(C3784="","",IF(ISERROR(AVERAGE(ESITI_QUESTIONARI!N3784:T3784,ESITI_QUESTIONARI!V3784:X3784,ESITI_QUESTIONARI!Z3784:AD3784,ESITI_QUESTIONARI!AF3784:AH3784,ESITI_QUESTIONARI!AJ3784:AL3784,ESITI_QUESTIONARI!AN3784,ESITI_QUESTIONARI!AQ3784)),"NON RISPONDE",AVERAGE(ESITI_QUESTIONARI!N3784:T3784,ESITI_QUESTIONARI!V3784:X3784,ESITI_QUESTIONARI!Z3784:AD3784,ESITI_QUESTIONARI!AF3784:AH3784,ESITI_QUESTIONARI!AJ3784:AL3784,ESITI_QUESTIONARI!AN3784,ESITI_QUESTIONARI!AQ3784)))</f>
        <v/>
      </c>
    </row>
    <row r="3785" spans="1:8">
      <c r="A3785" t="str">
        <f>IF(ESITI_QUESTIONARI!A3785="","",TRIM(ESITI_QUESTIONARI!A3785))</f>
        <v/>
      </c>
      <c r="B3785" t="str">
        <f t="shared" si="60"/>
        <v/>
      </c>
      <c r="C3785" t="str">
        <f>IF(ESITI_QUESTIONARI!C3785="","",TRIM(ESITI_QUESTIONARI!C3785))</f>
        <v/>
      </c>
      <c r="D3785" t="str">
        <f>IFERROR(UPPER(TRIM(ESITI_QUESTIONARI!U3785)),"")</f>
        <v/>
      </c>
      <c r="E3785" t="str">
        <f>IFERROR(UPPER(TRIM(ESITI_QUESTIONARI!Y3785)),"")</f>
        <v/>
      </c>
      <c r="F3785" t="str">
        <f>IFERROR(UPPER(TRIM(ESITI_QUESTIONARI!AE3785)),"")</f>
        <v/>
      </c>
      <c r="G3785" t="str">
        <f>IFERROR(UPPER(TRIM(ESITI_QUESTIONARI!AI3785)),"")</f>
        <v/>
      </c>
      <c r="H3785" s="8" t="str">
        <f>IF(C3785="","",IF(ISERROR(AVERAGE(ESITI_QUESTIONARI!N3785:T3785,ESITI_QUESTIONARI!V3785:X3785,ESITI_QUESTIONARI!Z3785:AD3785,ESITI_QUESTIONARI!AF3785:AH3785,ESITI_QUESTIONARI!AJ3785:AL3785,ESITI_QUESTIONARI!AN3785,ESITI_QUESTIONARI!AQ3785)),"NON RISPONDE",AVERAGE(ESITI_QUESTIONARI!N3785:T3785,ESITI_QUESTIONARI!V3785:X3785,ESITI_QUESTIONARI!Z3785:AD3785,ESITI_QUESTIONARI!AF3785:AH3785,ESITI_QUESTIONARI!AJ3785:AL3785,ESITI_QUESTIONARI!AN3785,ESITI_QUESTIONARI!AQ3785)))</f>
        <v/>
      </c>
    </row>
    <row r="3786" spans="1:8">
      <c r="A3786" t="str">
        <f>IF(ESITI_QUESTIONARI!A3786="","",TRIM(ESITI_QUESTIONARI!A3786))</f>
        <v/>
      </c>
      <c r="B3786" t="str">
        <f t="shared" si="60"/>
        <v/>
      </c>
      <c r="C3786" t="str">
        <f>IF(ESITI_QUESTIONARI!C3786="","",TRIM(ESITI_QUESTIONARI!C3786))</f>
        <v/>
      </c>
      <c r="D3786" t="str">
        <f>IFERROR(UPPER(TRIM(ESITI_QUESTIONARI!U3786)),"")</f>
        <v/>
      </c>
      <c r="E3786" t="str">
        <f>IFERROR(UPPER(TRIM(ESITI_QUESTIONARI!Y3786)),"")</f>
        <v/>
      </c>
      <c r="F3786" t="str">
        <f>IFERROR(UPPER(TRIM(ESITI_QUESTIONARI!AE3786)),"")</f>
        <v/>
      </c>
      <c r="G3786" t="str">
        <f>IFERROR(UPPER(TRIM(ESITI_QUESTIONARI!AI3786)),"")</f>
        <v/>
      </c>
      <c r="H3786" s="8" t="str">
        <f>IF(C3786="","",IF(ISERROR(AVERAGE(ESITI_QUESTIONARI!N3786:T3786,ESITI_QUESTIONARI!V3786:X3786,ESITI_QUESTIONARI!Z3786:AD3786,ESITI_QUESTIONARI!AF3786:AH3786,ESITI_QUESTIONARI!AJ3786:AL3786,ESITI_QUESTIONARI!AN3786,ESITI_QUESTIONARI!AQ3786)),"NON RISPONDE",AVERAGE(ESITI_QUESTIONARI!N3786:T3786,ESITI_QUESTIONARI!V3786:X3786,ESITI_QUESTIONARI!Z3786:AD3786,ESITI_QUESTIONARI!AF3786:AH3786,ESITI_QUESTIONARI!AJ3786:AL3786,ESITI_QUESTIONARI!AN3786,ESITI_QUESTIONARI!AQ3786)))</f>
        <v/>
      </c>
    </row>
    <row r="3787" spans="1:8">
      <c r="A3787" t="str">
        <f>IF(ESITI_QUESTIONARI!A3787="","",TRIM(ESITI_QUESTIONARI!A3787))</f>
        <v/>
      </c>
      <c r="B3787" t="str">
        <f t="shared" si="60"/>
        <v/>
      </c>
      <c r="C3787" t="str">
        <f>IF(ESITI_QUESTIONARI!C3787="","",TRIM(ESITI_QUESTIONARI!C3787))</f>
        <v/>
      </c>
      <c r="D3787" t="str">
        <f>IFERROR(UPPER(TRIM(ESITI_QUESTIONARI!U3787)),"")</f>
        <v/>
      </c>
      <c r="E3787" t="str">
        <f>IFERROR(UPPER(TRIM(ESITI_QUESTIONARI!Y3787)),"")</f>
        <v/>
      </c>
      <c r="F3787" t="str">
        <f>IFERROR(UPPER(TRIM(ESITI_QUESTIONARI!AE3787)),"")</f>
        <v/>
      </c>
      <c r="G3787" t="str">
        <f>IFERROR(UPPER(TRIM(ESITI_QUESTIONARI!AI3787)),"")</f>
        <v/>
      </c>
      <c r="H3787" s="8" t="str">
        <f>IF(C3787="","",IF(ISERROR(AVERAGE(ESITI_QUESTIONARI!N3787:T3787,ESITI_QUESTIONARI!V3787:X3787,ESITI_QUESTIONARI!Z3787:AD3787,ESITI_QUESTIONARI!AF3787:AH3787,ESITI_QUESTIONARI!AJ3787:AL3787,ESITI_QUESTIONARI!AN3787,ESITI_QUESTIONARI!AQ3787)),"NON RISPONDE",AVERAGE(ESITI_QUESTIONARI!N3787:T3787,ESITI_QUESTIONARI!V3787:X3787,ESITI_QUESTIONARI!Z3787:AD3787,ESITI_QUESTIONARI!AF3787:AH3787,ESITI_QUESTIONARI!AJ3787:AL3787,ESITI_QUESTIONARI!AN3787,ESITI_QUESTIONARI!AQ3787)))</f>
        <v/>
      </c>
    </row>
    <row r="3788" spans="1:8">
      <c r="A3788" t="str">
        <f>IF(ESITI_QUESTIONARI!A3788="","",TRIM(ESITI_QUESTIONARI!A3788))</f>
        <v/>
      </c>
      <c r="B3788" t="str">
        <f t="shared" si="60"/>
        <v/>
      </c>
      <c r="C3788" t="str">
        <f>IF(ESITI_QUESTIONARI!C3788="","",TRIM(ESITI_QUESTIONARI!C3788))</f>
        <v/>
      </c>
      <c r="D3788" t="str">
        <f>IFERROR(UPPER(TRIM(ESITI_QUESTIONARI!U3788)),"")</f>
        <v/>
      </c>
      <c r="E3788" t="str">
        <f>IFERROR(UPPER(TRIM(ESITI_QUESTIONARI!Y3788)),"")</f>
        <v/>
      </c>
      <c r="F3788" t="str">
        <f>IFERROR(UPPER(TRIM(ESITI_QUESTIONARI!AE3788)),"")</f>
        <v/>
      </c>
      <c r="G3788" t="str">
        <f>IFERROR(UPPER(TRIM(ESITI_QUESTIONARI!AI3788)),"")</f>
        <v/>
      </c>
      <c r="H3788" s="8" t="str">
        <f>IF(C3788="","",IF(ISERROR(AVERAGE(ESITI_QUESTIONARI!N3788:T3788,ESITI_QUESTIONARI!V3788:X3788,ESITI_QUESTIONARI!Z3788:AD3788,ESITI_QUESTIONARI!AF3788:AH3788,ESITI_QUESTIONARI!AJ3788:AL3788,ESITI_QUESTIONARI!AN3788,ESITI_QUESTIONARI!AQ3788)),"NON RISPONDE",AVERAGE(ESITI_QUESTIONARI!N3788:T3788,ESITI_QUESTIONARI!V3788:X3788,ESITI_QUESTIONARI!Z3788:AD3788,ESITI_QUESTIONARI!AF3788:AH3788,ESITI_QUESTIONARI!AJ3788:AL3788,ESITI_QUESTIONARI!AN3788,ESITI_QUESTIONARI!AQ3788)))</f>
        <v/>
      </c>
    </row>
    <row r="3789" spans="1:8">
      <c r="A3789" t="str">
        <f>IF(ESITI_QUESTIONARI!A3789="","",TRIM(ESITI_QUESTIONARI!A3789))</f>
        <v/>
      </c>
      <c r="B3789" t="str">
        <f t="shared" si="60"/>
        <v/>
      </c>
      <c r="C3789" t="str">
        <f>IF(ESITI_QUESTIONARI!C3789="","",TRIM(ESITI_QUESTIONARI!C3789))</f>
        <v/>
      </c>
      <c r="D3789" t="str">
        <f>IFERROR(UPPER(TRIM(ESITI_QUESTIONARI!U3789)),"")</f>
        <v/>
      </c>
      <c r="E3789" t="str">
        <f>IFERROR(UPPER(TRIM(ESITI_QUESTIONARI!Y3789)),"")</f>
        <v/>
      </c>
      <c r="F3789" t="str">
        <f>IFERROR(UPPER(TRIM(ESITI_QUESTIONARI!AE3789)),"")</f>
        <v/>
      </c>
      <c r="G3789" t="str">
        <f>IFERROR(UPPER(TRIM(ESITI_QUESTIONARI!AI3789)),"")</f>
        <v/>
      </c>
      <c r="H3789" s="8" t="str">
        <f>IF(C3789="","",IF(ISERROR(AVERAGE(ESITI_QUESTIONARI!N3789:T3789,ESITI_QUESTIONARI!V3789:X3789,ESITI_QUESTIONARI!Z3789:AD3789,ESITI_QUESTIONARI!AF3789:AH3789,ESITI_QUESTIONARI!AJ3789:AL3789,ESITI_QUESTIONARI!AN3789,ESITI_QUESTIONARI!AQ3789)),"NON RISPONDE",AVERAGE(ESITI_QUESTIONARI!N3789:T3789,ESITI_QUESTIONARI!V3789:X3789,ESITI_QUESTIONARI!Z3789:AD3789,ESITI_QUESTIONARI!AF3789:AH3789,ESITI_QUESTIONARI!AJ3789:AL3789,ESITI_QUESTIONARI!AN3789,ESITI_QUESTIONARI!AQ3789)))</f>
        <v/>
      </c>
    </row>
    <row r="3790" spans="1:8">
      <c r="A3790" t="str">
        <f>IF(ESITI_QUESTIONARI!A3790="","",TRIM(ESITI_QUESTIONARI!A3790))</f>
        <v/>
      </c>
      <c r="B3790" t="str">
        <f t="shared" si="60"/>
        <v/>
      </c>
      <c r="C3790" t="str">
        <f>IF(ESITI_QUESTIONARI!C3790="","",TRIM(ESITI_QUESTIONARI!C3790))</f>
        <v/>
      </c>
      <c r="D3790" t="str">
        <f>IFERROR(UPPER(TRIM(ESITI_QUESTIONARI!U3790)),"")</f>
        <v/>
      </c>
      <c r="E3790" t="str">
        <f>IFERROR(UPPER(TRIM(ESITI_QUESTIONARI!Y3790)),"")</f>
        <v/>
      </c>
      <c r="F3790" t="str">
        <f>IFERROR(UPPER(TRIM(ESITI_QUESTIONARI!AE3790)),"")</f>
        <v/>
      </c>
      <c r="G3790" t="str">
        <f>IFERROR(UPPER(TRIM(ESITI_QUESTIONARI!AI3790)),"")</f>
        <v/>
      </c>
      <c r="H3790" s="8" t="str">
        <f>IF(C3790="","",IF(ISERROR(AVERAGE(ESITI_QUESTIONARI!N3790:T3790,ESITI_QUESTIONARI!V3790:X3790,ESITI_QUESTIONARI!Z3790:AD3790,ESITI_QUESTIONARI!AF3790:AH3790,ESITI_QUESTIONARI!AJ3790:AL3790,ESITI_QUESTIONARI!AN3790,ESITI_QUESTIONARI!AQ3790)),"NON RISPONDE",AVERAGE(ESITI_QUESTIONARI!N3790:T3790,ESITI_QUESTIONARI!V3790:X3790,ESITI_QUESTIONARI!Z3790:AD3790,ESITI_QUESTIONARI!AF3790:AH3790,ESITI_QUESTIONARI!AJ3790:AL3790,ESITI_QUESTIONARI!AN3790,ESITI_QUESTIONARI!AQ3790)))</f>
        <v/>
      </c>
    </row>
    <row r="3791" spans="1:8">
      <c r="A3791" t="str">
        <f>IF(ESITI_QUESTIONARI!A3791="","",TRIM(ESITI_QUESTIONARI!A3791))</f>
        <v/>
      </c>
      <c r="B3791" t="str">
        <f t="shared" si="60"/>
        <v/>
      </c>
      <c r="C3791" t="str">
        <f>IF(ESITI_QUESTIONARI!C3791="","",TRIM(ESITI_QUESTIONARI!C3791))</f>
        <v/>
      </c>
      <c r="D3791" t="str">
        <f>IFERROR(UPPER(TRIM(ESITI_QUESTIONARI!U3791)),"")</f>
        <v/>
      </c>
      <c r="E3791" t="str">
        <f>IFERROR(UPPER(TRIM(ESITI_QUESTIONARI!Y3791)),"")</f>
        <v/>
      </c>
      <c r="F3791" t="str">
        <f>IFERROR(UPPER(TRIM(ESITI_QUESTIONARI!AE3791)),"")</f>
        <v/>
      </c>
      <c r="G3791" t="str">
        <f>IFERROR(UPPER(TRIM(ESITI_QUESTIONARI!AI3791)),"")</f>
        <v/>
      </c>
      <c r="H3791" s="8" t="str">
        <f>IF(C3791="","",IF(ISERROR(AVERAGE(ESITI_QUESTIONARI!N3791:T3791,ESITI_QUESTIONARI!V3791:X3791,ESITI_QUESTIONARI!Z3791:AD3791,ESITI_QUESTIONARI!AF3791:AH3791,ESITI_QUESTIONARI!AJ3791:AL3791,ESITI_QUESTIONARI!AN3791,ESITI_QUESTIONARI!AQ3791)),"NON RISPONDE",AVERAGE(ESITI_QUESTIONARI!N3791:T3791,ESITI_QUESTIONARI!V3791:X3791,ESITI_QUESTIONARI!Z3791:AD3791,ESITI_QUESTIONARI!AF3791:AH3791,ESITI_QUESTIONARI!AJ3791:AL3791,ESITI_QUESTIONARI!AN3791,ESITI_QUESTIONARI!AQ3791)))</f>
        <v/>
      </c>
    </row>
    <row r="3792" spans="1:8">
      <c r="A3792" t="str">
        <f>IF(ESITI_QUESTIONARI!A3792="","",TRIM(ESITI_QUESTIONARI!A3792))</f>
        <v/>
      </c>
      <c r="B3792" t="str">
        <f t="shared" si="60"/>
        <v/>
      </c>
      <c r="C3792" t="str">
        <f>IF(ESITI_QUESTIONARI!C3792="","",TRIM(ESITI_QUESTIONARI!C3792))</f>
        <v/>
      </c>
      <c r="D3792" t="str">
        <f>IFERROR(UPPER(TRIM(ESITI_QUESTIONARI!U3792)),"")</f>
        <v/>
      </c>
      <c r="E3792" t="str">
        <f>IFERROR(UPPER(TRIM(ESITI_QUESTIONARI!Y3792)),"")</f>
        <v/>
      </c>
      <c r="F3792" t="str">
        <f>IFERROR(UPPER(TRIM(ESITI_QUESTIONARI!AE3792)),"")</f>
        <v/>
      </c>
      <c r="G3792" t="str">
        <f>IFERROR(UPPER(TRIM(ESITI_QUESTIONARI!AI3792)),"")</f>
        <v/>
      </c>
      <c r="H3792" s="8" t="str">
        <f>IF(C3792="","",IF(ISERROR(AVERAGE(ESITI_QUESTIONARI!N3792:T3792,ESITI_QUESTIONARI!V3792:X3792,ESITI_QUESTIONARI!Z3792:AD3792,ESITI_QUESTIONARI!AF3792:AH3792,ESITI_QUESTIONARI!AJ3792:AL3792,ESITI_QUESTIONARI!AN3792,ESITI_QUESTIONARI!AQ3792)),"NON RISPONDE",AVERAGE(ESITI_QUESTIONARI!N3792:T3792,ESITI_QUESTIONARI!V3792:X3792,ESITI_QUESTIONARI!Z3792:AD3792,ESITI_QUESTIONARI!AF3792:AH3792,ESITI_QUESTIONARI!AJ3792:AL3792,ESITI_QUESTIONARI!AN3792,ESITI_QUESTIONARI!AQ3792)))</f>
        <v/>
      </c>
    </row>
    <row r="3793" spans="1:8">
      <c r="A3793" t="str">
        <f>IF(ESITI_QUESTIONARI!A3793="","",TRIM(ESITI_QUESTIONARI!A3793))</f>
        <v/>
      </c>
      <c r="B3793" t="str">
        <f t="shared" si="60"/>
        <v/>
      </c>
      <c r="C3793" t="str">
        <f>IF(ESITI_QUESTIONARI!C3793="","",TRIM(ESITI_QUESTIONARI!C3793))</f>
        <v/>
      </c>
      <c r="D3793" t="str">
        <f>IFERROR(UPPER(TRIM(ESITI_QUESTIONARI!U3793)),"")</f>
        <v/>
      </c>
      <c r="E3793" t="str">
        <f>IFERROR(UPPER(TRIM(ESITI_QUESTIONARI!Y3793)),"")</f>
        <v/>
      </c>
      <c r="F3793" t="str">
        <f>IFERROR(UPPER(TRIM(ESITI_QUESTIONARI!AE3793)),"")</f>
        <v/>
      </c>
      <c r="G3793" t="str">
        <f>IFERROR(UPPER(TRIM(ESITI_QUESTIONARI!AI3793)),"")</f>
        <v/>
      </c>
      <c r="H3793" s="8" t="str">
        <f>IF(C3793="","",IF(ISERROR(AVERAGE(ESITI_QUESTIONARI!N3793:T3793,ESITI_QUESTIONARI!V3793:X3793,ESITI_QUESTIONARI!Z3793:AD3793,ESITI_QUESTIONARI!AF3793:AH3793,ESITI_QUESTIONARI!AJ3793:AL3793,ESITI_QUESTIONARI!AN3793,ESITI_QUESTIONARI!AQ3793)),"NON RISPONDE",AVERAGE(ESITI_QUESTIONARI!N3793:T3793,ESITI_QUESTIONARI!V3793:X3793,ESITI_QUESTIONARI!Z3793:AD3793,ESITI_QUESTIONARI!AF3793:AH3793,ESITI_QUESTIONARI!AJ3793:AL3793,ESITI_QUESTIONARI!AN3793,ESITI_QUESTIONARI!AQ3793)))</f>
        <v/>
      </c>
    </row>
    <row r="3794" spans="1:8">
      <c r="A3794" t="str">
        <f>IF(ESITI_QUESTIONARI!A3794="","",TRIM(ESITI_QUESTIONARI!A3794))</f>
        <v/>
      </c>
      <c r="B3794" t="str">
        <f t="shared" si="60"/>
        <v/>
      </c>
      <c r="C3794" t="str">
        <f>IF(ESITI_QUESTIONARI!C3794="","",TRIM(ESITI_QUESTIONARI!C3794))</f>
        <v/>
      </c>
      <c r="D3794" t="str">
        <f>IFERROR(UPPER(TRIM(ESITI_QUESTIONARI!U3794)),"")</f>
        <v/>
      </c>
      <c r="E3794" t="str">
        <f>IFERROR(UPPER(TRIM(ESITI_QUESTIONARI!Y3794)),"")</f>
        <v/>
      </c>
      <c r="F3794" t="str">
        <f>IFERROR(UPPER(TRIM(ESITI_QUESTIONARI!AE3794)),"")</f>
        <v/>
      </c>
      <c r="G3794" t="str">
        <f>IFERROR(UPPER(TRIM(ESITI_QUESTIONARI!AI3794)),"")</f>
        <v/>
      </c>
      <c r="H3794" s="8" t="str">
        <f>IF(C3794="","",IF(ISERROR(AVERAGE(ESITI_QUESTIONARI!N3794:T3794,ESITI_QUESTIONARI!V3794:X3794,ESITI_QUESTIONARI!Z3794:AD3794,ESITI_QUESTIONARI!AF3794:AH3794,ESITI_QUESTIONARI!AJ3794:AL3794,ESITI_QUESTIONARI!AN3794,ESITI_QUESTIONARI!AQ3794)),"NON RISPONDE",AVERAGE(ESITI_QUESTIONARI!N3794:T3794,ESITI_QUESTIONARI!V3794:X3794,ESITI_QUESTIONARI!Z3794:AD3794,ESITI_QUESTIONARI!AF3794:AH3794,ESITI_QUESTIONARI!AJ3794:AL3794,ESITI_QUESTIONARI!AN3794,ESITI_QUESTIONARI!AQ3794)))</f>
        <v/>
      </c>
    </row>
    <row r="3795" spans="1:8">
      <c r="A3795" t="str">
        <f>IF(ESITI_QUESTIONARI!A3795="","",TRIM(ESITI_QUESTIONARI!A3795))</f>
        <v/>
      </c>
      <c r="B3795" t="str">
        <f t="shared" si="60"/>
        <v/>
      </c>
      <c r="C3795" t="str">
        <f>IF(ESITI_QUESTIONARI!C3795="","",TRIM(ESITI_QUESTIONARI!C3795))</f>
        <v/>
      </c>
      <c r="D3795" t="str">
        <f>IFERROR(UPPER(TRIM(ESITI_QUESTIONARI!U3795)),"")</f>
        <v/>
      </c>
      <c r="E3795" t="str">
        <f>IFERROR(UPPER(TRIM(ESITI_QUESTIONARI!Y3795)),"")</f>
        <v/>
      </c>
      <c r="F3795" t="str">
        <f>IFERROR(UPPER(TRIM(ESITI_QUESTIONARI!AE3795)),"")</f>
        <v/>
      </c>
      <c r="G3795" t="str">
        <f>IFERROR(UPPER(TRIM(ESITI_QUESTIONARI!AI3795)),"")</f>
        <v/>
      </c>
      <c r="H3795" s="8" t="str">
        <f>IF(C3795="","",IF(ISERROR(AVERAGE(ESITI_QUESTIONARI!N3795:T3795,ESITI_QUESTIONARI!V3795:X3795,ESITI_QUESTIONARI!Z3795:AD3795,ESITI_QUESTIONARI!AF3795:AH3795,ESITI_QUESTIONARI!AJ3795:AL3795,ESITI_QUESTIONARI!AN3795,ESITI_QUESTIONARI!AQ3795)),"NON RISPONDE",AVERAGE(ESITI_QUESTIONARI!N3795:T3795,ESITI_QUESTIONARI!V3795:X3795,ESITI_QUESTIONARI!Z3795:AD3795,ESITI_QUESTIONARI!AF3795:AH3795,ESITI_QUESTIONARI!AJ3795:AL3795,ESITI_QUESTIONARI!AN3795,ESITI_QUESTIONARI!AQ3795)))</f>
        <v/>
      </c>
    </row>
    <row r="3796" spans="1:8">
      <c r="A3796" t="str">
        <f>IF(ESITI_QUESTIONARI!A3796="","",TRIM(ESITI_QUESTIONARI!A3796))</f>
        <v/>
      </c>
      <c r="B3796" t="str">
        <f t="shared" si="60"/>
        <v/>
      </c>
      <c r="C3796" t="str">
        <f>IF(ESITI_QUESTIONARI!C3796="","",TRIM(ESITI_QUESTIONARI!C3796))</f>
        <v/>
      </c>
      <c r="D3796" t="str">
        <f>IFERROR(UPPER(TRIM(ESITI_QUESTIONARI!U3796)),"")</f>
        <v/>
      </c>
      <c r="E3796" t="str">
        <f>IFERROR(UPPER(TRIM(ESITI_QUESTIONARI!Y3796)),"")</f>
        <v/>
      </c>
      <c r="F3796" t="str">
        <f>IFERROR(UPPER(TRIM(ESITI_QUESTIONARI!AE3796)),"")</f>
        <v/>
      </c>
      <c r="G3796" t="str">
        <f>IFERROR(UPPER(TRIM(ESITI_QUESTIONARI!AI3796)),"")</f>
        <v/>
      </c>
      <c r="H3796" s="8" t="str">
        <f>IF(C3796="","",IF(ISERROR(AVERAGE(ESITI_QUESTIONARI!N3796:T3796,ESITI_QUESTIONARI!V3796:X3796,ESITI_QUESTIONARI!Z3796:AD3796,ESITI_QUESTIONARI!AF3796:AH3796,ESITI_QUESTIONARI!AJ3796:AL3796,ESITI_QUESTIONARI!AN3796,ESITI_QUESTIONARI!AQ3796)),"NON RISPONDE",AVERAGE(ESITI_QUESTIONARI!N3796:T3796,ESITI_QUESTIONARI!V3796:X3796,ESITI_QUESTIONARI!Z3796:AD3796,ESITI_QUESTIONARI!AF3796:AH3796,ESITI_QUESTIONARI!AJ3796:AL3796,ESITI_QUESTIONARI!AN3796,ESITI_QUESTIONARI!AQ3796)))</f>
        <v/>
      </c>
    </row>
    <row r="3797" spans="1:8">
      <c r="A3797" t="str">
        <f>IF(ESITI_QUESTIONARI!A3797="","",TRIM(ESITI_QUESTIONARI!A3797))</f>
        <v/>
      </c>
      <c r="B3797" t="str">
        <f t="shared" si="60"/>
        <v/>
      </c>
      <c r="C3797" t="str">
        <f>IF(ESITI_QUESTIONARI!C3797="","",TRIM(ESITI_QUESTIONARI!C3797))</f>
        <v/>
      </c>
      <c r="D3797" t="str">
        <f>IFERROR(UPPER(TRIM(ESITI_QUESTIONARI!U3797)),"")</f>
        <v/>
      </c>
      <c r="E3797" t="str">
        <f>IFERROR(UPPER(TRIM(ESITI_QUESTIONARI!Y3797)),"")</f>
        <v/>
      </c>
      <c r="F3797" t="str">
        <f>IFERROR(UPPER(TRIM(ESITI_QUESTIONARI!AE3797)),"")</f>
        <v/>
      </c>
      <c r="G3797" t="str">
        <f>IFERROR(UPPER(TRIM(ESITI_QUESTIONARI!AI3797)),"")</f>
        <v/>
      </c>
      <c r="H3797" s="8" t="str">
        <f>IF(C3797="","",IF(ISERROR(AVERAGE(ESITI_QUESTIONARI!N3797:T3797,ESITI_QUESTIONARI!V3797:X3797,ESITI_QUESTIONARI!Z3797:AD3797,ESITI_QUESTIONARI!AF3797:AH3797,ESITI_QUESTIONARI!AJ3797:AL3797,ESITI_QUESTIONARI!AN3797,ESITI_QUESTIONARI!AQ3797)),"NON RISPONDE",AVERAGE(ESITI_QUESTIONARI!N3797:T3797,ESITI_QUESTIONARI!V3797:X3797,ESITI_QUESTIONARI!Z3797:AD3797,ESITI_QUESTIONARI!AF3797:AH3797,ESITI_QUESTIONARI!AJ3797:AL3797,ESITI_QUESTIONARI!AN3797,ESITI_QUESTIONARI!AQ3797)))</f>
        <v/>
      </c>
    </row>
    <row r="3798" spans="1:8">
      <c r="A3798" t="str">
        <f>IF(ESITI_QUESTIONARI!A3798="","",TRIM(ESITI_QUESTIONARI!A3798))</f>
        <v/>
      </c>
      <c r="B3798" t="str">
        <f t="shared" si="60"/>
        <v/>
      </c>
      <c r="C3798" t="str">
        <f>IF(ESITI_QUESTIONARI!C3798="","",TRIM(ESITI_QUESTIONARI!C3798))</f>
        <v/>
      </c>
      <c r="D3798" t="str">
        <f>IFERROR(UPPER(TRIM(ESITI_QUESTIONARI!U3798)),"")</f>
        <v/>
      </c>
      <c r="E3798" t="str">
        <f>IFERROR(UPPER(TRIM(ESITI_QUESTIONARI!Y3798)),"")</f>
        <v/>
      </c>
      <c r="F3798" t="str">
        <f>IFERROR(UPPER(TRIM(ESITI_QUESTIONARI!AE3798)),"")</f>
        <v/>
      </c>
      <c r="G3798" t="str">
        <f>IFERROR(UPPER(TRIM(ESITI_QUESTIONARI!AI3798)),"")</f>
        <v/>
      </c>
      <c r="H3798" s="8" t="str">
        <f>IF(C3798="","",IF(ISERROR(AVERAGE(ESITI_QUESTIONARI!N3798:T3798,ESITI_QUESTIONARI!V3798:X3798,ESITI_QUESTIONARI!Z3798:AD3798,ESITI_QUESTIONARI!AF3798:AH3798,ESITI_QUESTIONARI!AJ3798:AL3798,ESITI_QUESTIONARI!AN3798,ESITI_QUESTIONARI!AQ3798)),"NON RISPONDE",AVERAGE(ESITI_QUESTIONARI!N3798:T3798,ESITI_QUESTIONARI!V3798:X3798,ESITI_QUESTIONARI!Z3798:AD3798,ESITI_QUESTIONARI!AF3798:AH3798,ESITI_QUESTIONARI!AJ3798:AL3798,ESITI_QUESTIONARI!AN3798,ESITI_QUESTIONARI!AQ3798)))</f>
        <v/>
      </c>
    </row>
    <row r="3799" spans="1:8">
      <c r="A3799" t="str">
        <f>IF(ESITI_QUESTIONARI!A3799="","",TRIM(ESITI_QUESTIONARI!A3799))</f>
        <v/>
      </c>
      <c r="B3799" t="str">
        <f t="shared" si="60"/>
        <v/>
      </c>
      <c r="C3799" t="str">
        <f>IF(ESITI_QUESTIONARI!C3799="","",TRIM(ESITI_QUESTIONARI!C3799))</f>
        <v/>
      </c>
      <c r="D3799" t="str">
        <f>IFERROR(UPPER(TRIM(ESITI_QUESTIONARI!U3799)),"")</f>
        <v/>
      </c>
      <c r="E3799" t="str">
        <f>IFERROR(UPPER(TRIM(ESITI_QUESTIONARI!Y3799)),"")</f>
        <v/>
      </c>
      <c r="F3799" t="str">
        <f>IFERROR(UPPER(TRIM(ESITI_QUESTIONARI!AE3799)),"")</f>
        <v/>
      </c>
      <c r="G3799" t="str">
        <f>IFERROR(UPPER(TRIM(ESITI_QUESTIONARI!AI3799)),"")</f>
        <v/>
      </c>
      <c r="H3799" s="8" t="str">
        <f>IF(C3799="","",IF(ISERROR(AVERAGE(ESITI_QUESTIONARI!N3799:T3799,ESITI_QUESTIONARI!V3799:X3799,ESITI_QUESTIONARI!Z3799:AD3799,ESITI_QUESTIONARI!AF3799:AH3799,ESITI_QUESTIONARI!AJ3799:AL3799,ESITI_QUESTIONARI!AN3799,ESITI_QUESTIONARI!AQ3799)),"NON RISPONDE",AVERAGE(ESITI_QUESTIONARI!N3799:T3799,ESITI_QUESTIONARI!V3799:X3799,ESITI_QUESTIONARI!Z3799:AD3799,ESITI_QUESTIONARI!AF3799:AH3799,ESITI_QUESTIONARI!AJ3799:AL3799,ESITI_QUESTIONARI!AN3799,ESITI_QUESTIONARI!AQ3799)))</f>
        <v/>
      </c>
    </row>
    <row r="3800" spans="1:8">
      <c r="A3800" t="str">
        <f>IF(ESITI_QUESTIONARI!A3800="","",TRIM(ESITI_QUESTIONARI!A3800))</f>
        <v/>
      </c>
      <c r="B3800" t="str">
        <f t="shared" si="60"/>
        <v/>
      </c>
      <c r="C3800" t="str">
        <f>IF(ESITI_QUESTIONARI!C3800="","",TRIM(ESITI_QUESTIONARI!C3800))</f>
        <v/>
      </c>
      <c r="D3800" t="str">
        <f>IFERROR(UPPER(TRIM(ESITI_QUESTIONARI!U3800)),"")</f>
        <v/>
      </c>
      <c r="E3800" t="str">
        <f>IFERROR(UPPER(TRIM(ESITI_QUESTIONARI!Y3800)),"")</f>
        <v/>
      </c>
      <c r="F3800" t="str">
        <f>IFERROR(UPPER(TRIM(ESITI_QUESTIONARI!AE3800)),"")</f>
        <v/>
      </c>
      <c r="G3800" t="str">
        <f>IFERROR(UPPER(TRIM(ESITI_QUESTIONARI!AI3800)),"")</f>
        <v/>
      </c>
      <c r="H3800" s="8" t="str">
        <f>IF(C3800="","",IF(ISERROR(AVERAGE(ESITI_QUESTIONARI!N3800:T3800,ESITI_QUESTIONARI!V3800:X3800,ESITI_QUESTIONARI!Z3800:AD3800,ESITI_QUESTIONARI!AF3800:AH3800,ESITI_QUESTIONARI!AJ3800:AL3800,ESITI_QUESTIONARI!AN3800,ESITI_QUESTIONARI!AQ3800)),"NON RISPONDE",AVERAGE(ESITI_QUESTIONARI!N3800:T3800,ESITI_QUESTIONARI!V3800:X3800,ESITI_QUESTIONARI!Z3800:AD3800,ESITI_QUESTIONARI!AF3800:AH3800,ESITI_QUESTIONARI!AJ3800:AL3800,ESITI_QUESTIONARI!AN3800,ESITI_QUESTIONARI!AQ3800)))</f>
        <v/>
      </c>
    </row>
    <row r="3801" spans="1:8">
      <c r="A3801" t="str">
        <f>IF(ESITI_QUESTIONARI!A3801="","",TRIM(ESITI_QUESTIONARI!A3801))</f>
        <v/>
      </c>
      <c r="B3801" t="str">
        <f t="shared" si="60"/>
        <v/>
      </c>
      <c r="C3801" t="str">
        <f>IF(ESITI_QUESTIONARI!C3801="","",TRIM(ESITI_QUESTIONARI!C3801))</f>
        <v/>
      </c>
      <c r="D3801" t="str">
        <f>IFERROR(UPPER(TRIM(ESITI_QUESTIONARI!U3801)),"")</f>
        <v/>
      </c>
      <c r="E3801" t="str">
        <f>IFERROR(UPPER(TRIM(ESITI_QUESTIONARI!Y3801)),"")</f>
        <v/>
      </c>
      <c r="F3801" t="str">
        <f>IFERROR(UPPER(TRIM(ESITI_QUESTIONARI!AE3801)),"")</f>
        <v/>
      </c>
      <c r="G3801" t="str">
        <f>IFERROR(UPPER(TRIM(ESITI_QUESTIONARI!AI3801)),"")</f>
        <v/>
      </c>
      <c r="H3801" s="8" t="str">
        <f>IF(C3801="","",IF(ISERROR(AVERAGE(ESITI_QUESTIONARI!N3801:T3801,ESITI_QUESTIONARI!V3801:X3801,ESITI_QUESTIONARI!Z3801:AD3801,ESITI_QUESTIONARI!AF3801:AH3801,ESITI_QUESTIONARI!AJ3801:AL3801,ESITI_QUESTIONARI!AN3801,ESITI_QUESTIONARI!AQ3801)),"NON RISPONDE",AVERAGE(ESITI_QUESTIONARI!N3801:T3801,ESITI_QUESTIONARI!V3801:X3801,ESITI_QUESTIONARI!Z3801:AD3801,ESITI_QUESTIONARI!AF3801:AH3801,ESITI_QUESTIONARI!AJ3801:AL3801,ESITI_QUESTIONARI!AN3801,ESITI_QUESTIONARI!AQ3801)))</f>
        <v/>
      </c>
    </row>
    <row r="3802" spans="1:8">
      <c r="A3802" t="str">
        <f>IF(ESITI_QUESTIONARI!A3802="","",TRIM(ESITI_QUESTIONARI!A3802))</f>
        <v/>
      </c>
      <c r="B3802" t="str">
        <f t="shared" si="60"/>
        <v/>
      </c>
      <c r="C3802" t="str">
        <f>IF(ESITI_QUESTIONARI!C3802="","",TRIM(ESITI_QUESTIONARI!C3802))</f>
        <v/>
      </c>
      <c r="D3802" t="str">
        <f>IFERROR(UPPER(TRIM(ESITI_QUESTIONARI!U3802)),"")</f>
        <v/>
      </c>
      <c r="E3802" t="str">
        <f>IFERROR(UPPER(TRIM(ESITI_QUESTIONARI!Y3802)),"")</f>
        <v/>
      </c>
      <c r="F3802" t="str">
        <f>IFERROR(UPPER(TRIM(ESITI_QUESTIONARI!AE3802)),"")</f>
        <v/>
      </c>
      <c r="G3802" t="str">
        <f>IFERROR(UPPER(TRIM(ESITI_QUESTIONARI!AI3802)),"")</f>
        <v/>
      </c>
      <c r="H3802" s="8" t="str">
        <f>IF(C3802="","",IF(ISERROR(AVERAGE(ESITI_QUESTIONARI!N3802:T3802,ESITI_QUESTIONARI!V3802:X3802,ESITI_QUESTIONARI!Z3802:AD3802,ESITI_QUESTIONARI!AF3802:AH3802,ESITI_QUESTIONARI!AJ3802:AL3802,ESITI_QUESTIONARI!AN3802,ESITI_QUESTIONARI!AQ3802)),"NON RISPONDE",AVERAGE(ESITI_QUESTIONARI!N3802:T3802,ESITI_QUESTIONARI!V3802:X3802,ESITI_QUESTIONARI!Z3802:AD3802,ESITI_QUESTIONARI!AF3802:AH3802,ESITI_QUESTIONARI!AJ3802:AL3802,ESITI_QUESTIONARI!AN3802,ESITI_QUESTIONARI!AQ3802)))</f>
        <v/>
      </c>
    </row>
    <row r="3803" spans="1:8">
      <c r="A3803" t="str">
        <f>IF(ESITI_QUESTIONARI!A3803="","",TRIM(ESITI_QUESTIONARI!A3803))</f>
        <v/>
      </c>
      <c r="B3803" t="str">
        <f t="shared" si="60"/>
        <v/>
      </c>
      <c r="C3803" t="str">
        <f>IF(ESITI_QUESTIONARI!C3803="","",TRIM(ESITI_QUESTIONARI!C3803))</f>
        <v/>
      </c>
      <c r="D3803" t="str">
        <f>IFERROR(UPPER(TRIM(ESITI_QUESTIONARI!U3803)),"")</f>
        <v/>
      </c>
      <c r="E3803" t="str">
        <f>IFERROR(UPPER(TRIM(ESITI_QUESTIONARI!Y3803)),"")</f>
        <v/>
      </c>
      <c r="F3803" t="str">
        <f>IFERROR(UPPER(TRIM(ESITI_QUESTIONARI!AE3803)),"")</f>
        <v/>
      </c>
      <c r="G3803" t="str">
        <f>IFERROR(UPPER(TRIM(ESITI_QUESTIONARI!AI3803)),"")</f>
        <v/>
      </c>
      <c r="H3803" s="8" t="str">
        <f>IF(C3803="","",IF(ISERROR(AVERAGE(ESITI_QUESTIONARI!N3803:T3803,ESITI_QUESTIONARI!V3803:X3803,ESITI_QUESTIONARI!Z3803:AD3803,ESITI_QUESTIONARI!AF3803:AH3803,ESITI_QUESTIONARI!AJ3803:AL3803,ESITI_QUESTIONARI!AN3803,ESITI_QUESTIONARI!AQ3803)),"NON RISPONDE",AVERAGE(ESITI_QUESTIONARI!N3803:T3803,ESITI_QUESTIONARI!V3803:X3803,ESITI_QUESTIONARI!Z3803:AD3803,ESITI_QUESTIONARI!AF3803:AH3803,ESITI_QUESTIONARI!AJ3803:AL3803,ESITI_QUESTIONARI!AN3803,ESITI_QUESTIONARI!AQ3803)))</f>
        <v/>
      </c>
    </row>
    <row r="3804" spans="1:8">
      <c r="A3804" t="str">
        <f>IF(ESITI_QUESTIONARI!A3804="","",TRIM(ESITI_QUESTIONARI!A3804))</f>
        <v/>
      </c>
      <c r="B3804" t="str">
        <f t="shared" si="60"/>
        <v/>
      </c>
      <c r="C3804" t="str">
        <f>IF(ESITI_QUESTIONARI!C3804="","",TRIM(ESITI_QUESTIONARI!C3804))</f>
        <v/>
      </c>
      <c r="D3804" t="str">
        <f>IFERROR(UPPER(TRIM(ESITI_QUESTIONARI!U3804)),"")</f>
        <v/>
      </c>
      <c r="E3804" t="str">
        <f>IFERROR(UPPER(TRIM(ESITI_QUESTIONARI!Y3804)),"")</f>
        <v/>
      </c>
      <c r="F3804" t="str">
        <f>IFERROR(UPPER(TRIM(ESITI_QUESTIONARI!AE3804)),"")</f>
        <v/>
      </c>
      <c r="G3804" t="str">
        <f>IFERROR(UPPER(TRIM(ESITI_QUESTIONARI!AI3804)),"")</f>
        <v/>
      </c>
      <c r="H3804" s="8" t="str">
        <f>IF(C3804="","",IF(ISERROR(AVERAGE(ESITI_QUESTIONARI!N3804:T3804,ESITI_QUESTIONARI!V3804:X3804,ESITI_QUESTIONARI!Z3804:AD3804,ESITI_QUESTIONARI!AF3804:AH3804,ESITI_QUESTIONARI!AJ3804:AL3804,ESITI_QUESTIONARI!AN3804,ESITI_QUESTIONARI!AQ3804)),"NON RISPONDE",AVERAGE(ESITI_QUESTIONARI!N3804:T3804,ESITI_QUESTIONARI!V3804:X3804,ESITI_QUESTIONARI!Z3804:AD3804,ESITI_QUESTIONARI!AF3804:AH3804,ESITI_QUESTIONARI!AJ3804:AL3804,ESITI_QUESTIONARI!AN3804,ESITI_QUESTIONARI!AQ3804)))</f>
        <v/>
      </c>
    </row>
    <row r="3805" spans="1:8">
      <c r="A3805" t="str">
        <f>IF(ESITI_QUESTIONARI!A3805="","",TRIM(ESITI_QUESTIONARI!A3805))</f>
        <v/>
      </c>
      <c r="B3805" t="str">
        <f t="shared" si="60"/>
        <v/>
      </c>
      <c r="C3805" t="str">
        <f>IF(ESITI_QUESTIONARI!C3805="","",TRIM(ESITI_QUESTIONARI!C3805))</f>
        <v/>
      </c>
      <c r="D3805" t="str">
        <f>IFERROR(UPPER(TRIM(ESITI_QUESTIONARI!U3805)),"")</f>
        <v/>
      </c>
      <c r="E3805" t="str">
        <f>IFERROR(UPPER(TRIM(ESITI_QUESTIONARI!Y3805)),"")</f>
        <v/>
      </c>
      <c r="F3805" t="str">
        <f>IFERROR(UPPER(TRIM(ESITI_QUESTIONARI!AE3805)),"")</f>
        <v/>
      </c>
      <c r="G3805" t="str">
        <f>IFERROR(UPPER(TRIM(ESITI_QUESTIONARI!AI3805)),"")</f>
        <v/>
      </c>
      <c r="H3805" s="8" t="str">
        <f>IF(C3805="","",IF(ISERROR(AVERAGE(ESITI_QUESTIONARI!N3805:T3805,ESITI_QUESTIONARI!V3805:X3805,ESITI_QUESTIONARI!Z3805:AD3805,ESITI_QUESTIONARI!AF3805:AH3805,ESITI_QUESTIONARI!AJ3805:AL3805,ESITI_QUESTIONARI!AN3805,ESITI_QUESTIONARI!AQ3805)),"NON RISPONDE",AVERAGE(ESITI_QUESTIONARI!N3805:T3805,ESITI_QUESTIONARI!V3805:X3805,ESITI_QUESTIONARI!Z3805:AD3805,ESITI_QUESTIONARI!AF3805:AH3805,ESITI_QUESTIONARI!AJ3805:AL3805,ESITI_QUESTIONARI!AN3805,ESITI_QUESTIONARI!AQ3805)))</f>
        <v/>
      </c>
    </row>
    <row r="3806" spans="1:8">
      <c r="A3806" t="str">
        <f>IF(ESITI_QUESTIONARI!A3806="","",TRIM(ESITI_QUESTIONARI!A3806))</f>
        <v/>
      </c>
      <c r="B3806" t="str">
        <f t="shared" si="60"/>
        <v/>
      </c>
      <c r="C3806" t="str">
        <f>IF(ESITI_QUESTIONARI!C3806="","",TRIM(ESITI_QUESTIONARI!C3806))</f>
        <v/>
      </c>
      <c r="D3806" t="str">
        <f>IFERROR(UPPER(TRIM(ESITI_QUESTIONARI!U3806)),"")</f>
        <v/>
      </c>
      <c r="E3806" t="str">
        <f>IFERROR(UPPER(TRIM(ESITI_QUESTIONARI!Y3806)),"")</f>
        <v/>
      </c>
      <c r="F3806" t="str">
        <f>IFERROR(UPPER(TRIM(ESITI_QUESTIONARI!AE3806)),"")</f>
        <v/>
      </c>
      <c r="G3806" t="str">
        <f>IFERROR(UPPER(TRIM(ESITI_QUESTIONARI!AI3806)),"")</f>
        <v/>
      </c>
      <c r="H3806" s="8" t="str">
        <f>IF(C3806="","",IF(ISERROR(AVERAGE(ESITI_QUESTIONARI!N3806:T3806,ESITI_QUESTIONARI!V3806:X3806,ESITI_QUESTIONARI!Z3806:AD3806,ESITI_QUESTIONARI!AF3806:AH3806,ESITI_QUESTIONARI!AJ3806:AL3806,ESITI_QUESTIONARI!AN3806,ESITI_QUESTIONARI!AQ3806)),"NON RISPONDE",AVERAGE(ESITI_QUESTIONARI!N3806:T3806,ESITI_QUESTIONARI!V3806:X3806,ESITI_QUESTIONARI!Z3806:AD3806,ESITI_QUESTIONARI!AF3806:AH3806,ESITI_QUESTIONARI!AJ3806:AL3806,ESITI_QUESTIONARI!AN3806,ESITI_QUESTIONARI!AQ3806)))</f>
        <v/>
      </c>
    </row>
    <row r="3807" spans="1:8">
      <c r="A3807" t="str">
        <f>IF(ESITI_QUESTIONARI!A3807="","",TRIM(ESITI_QUESTIONARI!A3807))</f>
        <v/>
      </c>
      <c r="B3807" t="str">
        <f t="shared" si="60"/>
        <v/>
      </c>
      <c r="C3807" t="str">
        <f>IF(ESITI_QUESTIONARI!C3807="","",TRIM(ESITI_QUESTIONARI!C3807))</f>
        <v/>
      </c>
      <c r="D3807" t="str">
        <f>IFERROR(UPPER(TRIM(ESITI_QUESTIONARI!U3807)),"")</f>
        <v/>
      </c>
      <c r="E3807" t="str">
        <f>IFERROR(UPPER(TRIM(ESITI_QUESTIONARI!Y3807)),"")</f>
        <v/>
      </c>
      <c r="F3807" t="str">
        <f>IFERROR(UPPER(TRIM(ESITI_QUESTIONARI!AE3807)),"")</f>
        <v/>
      </c>
      <c r="G3807" t="str">
        <f>IFERROR(UPPER(TRIM(ESITI_QUESTIONARI!AI3807)),"")</f>
        <v/>
      </c>
      <c r="H3807" s="8" t="str">
        <f>IF(C3807="","",IF(ISERROR(AVERAGE(ESITI_QUESTIONARI!N3807:T3807,ESITI_QUESTIONARI!V3807:X3807,ESITI_QUESTIONARI!Z3807:AD3807,ESITI_QUESTIONARI!AF3807:AH3807,ESITI_QUESTIONARI!AJ3807:AL3807,ESITI_QUESTIONARI!AN3807,ESITI_QUESTIONARI!AQ3807)),"NON RISPONDE",AVERAGE(ESITI_QUESTIONARI!N3807:T3807,ESITI_QUESTIONARI!V3807:X3807,ESITI_QUESTIONARI!Z3807:AD3807,ESITI_QUESTIONARI!AF3807:AH3807,ESITI_QUESTIONARI!AJ3807:AL3807,ESITI_QUESTIONARI!AN3807,ESITI_QUESTIONARI!AQ3807)))</f>
        <v/>
      </c>
    </row>
    <row r="3808" spans="1:8">
      <c r="A3808" t="str">
        <f>IF(ESITI_QUESTIONARI!A3808="","",TRIM(ESITI_QUESTIONARI!A3808))</f>
        <v/>
      </c>
      <c r="B3808" t="str">
        <f t="shared" si="60"/>
        <v/>
      </c>
      <c r="C3808" t="str">
        <f>IF(ESITI_QUESTIONARI!C3808="","",TRIM(ESITI_QUESTIONARI!C3808))</f>
        <v/>
      </c>
      <c r="D3808" t="str">
        <f>IFERROR(UPPER(TRIM(ESITI_QUESTIONARI!U3808)),"")</f>
        <v/>
      </c>
      <c r="E3808" t="str">
        <f>IFERROR(UPPER(TRIM(ESITI_QUESTIONARI!Y3808)),"")</f>
        <v/>
      </c>
      <c r="F3808" t="str">
        <f>IFERROR(UPPER(TRIM(ESITI_QUESTIONARI!AE3808)),"")</f>
        <v/>
      </c>
      <c r="G3808" t="str">
        <f>IFERROR(UPPER(TRIM(ESITI_QUESTIONARI!AI3808)),"")</f>
        <v/>
      </c>
      <c r="H3808" s="8" t="str">
        <f>IF(C3808="","",IF(ISERROR(AVERAGE(ESITI_QUESTIONARI!N3808:T3808,ESITI_QUESTIONARI!V3808:X3808,ESITI_QUESTIONARI!Z3808:AD3808,ESITI_QUESTIONARI!AF3808:AH3808,ESITI_QUESTIONARI!AJ3808:AL3808,ESITI_QUESTIONARI!AN3808,ESITI_QUESTIONARI!AQ3808)),"NON RISPONDE",AVERAGE(ESITI_QUESTIONARI!N3808:T3808,ESITI_QUESTIONARI!V3808:X3808,ESITI_QUESTIONARI!Z3808:AD3808,ESITI_QUESTIONARI!AF3808:AH3808,ESITI_QUESTIONARI!AJ3808:AL3808,ESITI_QUESTIONARI!AN3808,ESITI_QUESTIONARI!AQ3808)))</f>
        <v/>
      </c>
    </row>
    <row r="3809" spans="1:8">
      <c r="A3809" t="str">
        <f>IF(ESITI_QUESTIONARI!A3809="","",TRIM(ESITI_QUESTIONARI!A3809))</f>
        <v/>
      </c>
      <c r="B3809" t="str">
        <f t="shared" si="60"/>
        <v/>
      </c>
      <c r="C3809" t="str">
        <f>IF(ESITI_QUESTIONARI!C3809="","",TRIM(ESITI_QUESTIONARI!C3809))</f>
        <v/>
      </c>
      <c r="D3809" t="str">
        <f>IFERROR(UPPER(TRIM(ESITI_QUESTIONARI!U3809)),"")</f>
        <v/>
      </c>
      <c r="E3809" t="str">
        <f>IFERROR(UPPER(TRIM(ESITI_QUESTIONARI!Y3809)),"")</f>
        <v/>
      </c>
      <c r="F3809" t="str">
        <f>IFERROR(UPPER(TRIM(ESITI_QUESTIONARI!AE3809)),"")</f>
        <v/>
      </c>
      <c r="G3809" t="str">
        <f>IFERROR(UPPER(TRIM(ESITI_QUESTIONARI!AI3809)),"")</f>
        <v/>
      </c>
      <c r="H3809" s="8" t="str">
        <f>IF(C3809="","",IF(ISERROR(AVERAGE(ESITI_QUESTIONARI!N3809:T3809,ESITI_QUESTIONARI!V3809:X3809,ESITI_QUESTIONARI!Z3809:AD3809,ESITI_QUESTIONARI!AF3809:AH3809,ESITI_QUESTIONARI!AJ3809:AL3809,ESITI_QUESTIONARI!AN3809,ESITI_QUESTIONARI!AQ3809)),"NON RISPONDE",AVERAGE(ESITI_QUESTIONARI!N3809:T3809,ESITI_QUESTIONARI!V3809:X3809,ESITI_QUESTIONARI!Z3809:AD3809,ESITI_QUESTIONARI!AF3809:AH3809,ESITI_QUESTIONARI!AJ3809:AL3809,ESITI_QUESTIONARI!AN3809,ESITI_QUESTIONARI!AQ3809)))</f>
        <v/>
      </c>
    </row>
    <row r="3810" spans="1:8">
      <c r="A3810" t="str">
        <f>IF(ESITI_QUESTIONARI!A3810="","",TRIM(ESITI_QUESTIONARI!A3810))</f>
        <v/>
      </c>
      <c r="B3810" t="str">
        <f t="shared" si="60"/>
        <v/>
      </c>
      <c r="C3810" t="str">
        <f>IF(ESITI_QUESTIONARI!C3810="","",TRIM(ESITI_QUESTIONARI!C3810))</f>
        <v/>
      </c>
      <c r="D3810" t="str">
        <f>IFERROR(UPPER(TRIM(ESITI_QUESTIONARI!U3810)),"")</f>
        <v/>
      </c>
      <c r="E3810" t="str">
        <f>IFERROR(UPPER(TRIM(ESITI_QUESTIONARI!Y3810)),"")</f>
        <v/>
      </c>
      <c r="F3810" t="str">
        <f>IFERROR(UPPER(TRIM(ESITI_QUESTIONARI!AE3810)),"")</f>
        <v/>
      </c>
      <c r="G3810" t="str">
        <f>IFERROR(UPPER(TRIM(ESITI_QUESTIONARI!AI3810)),"")</f>
        <v/>
      </c>
      <c r="H3810" s="8" t="str">
        <f>IF(C3810="","",IF(ISERROR(AVERAGE(ESITI_QUESTIONARI!N3810:T3810,ESITI_QUESTIONARI!V3810:X3810,ESITI_QUESTIONARI!Z3810:AD3810,ESITI_QUESTIONARI!AF3810:AH3810,ESITI_QUESTIONARI!AJ3810:AL3810,ESITI_QUESTIONARI!AN3810,ESITI_QUESTIONARI!AQ3810)),"NON RISPONDE",AVERAGE(ESITI_QUESTIONARI!N3810:T3810,ESITI_QUESTIONARI!V3810:X3810,ESITI_QUESTIONARI!Z3810:AD3810,ESITI_QUESTIONARI!AF3810:AH3810,ESITI_QUESTIONARI!AJ3810:AL3810,ESITI_QUESTIONARI!AN3810,ESITI_QUESTIONARI!AQ3810)))</f>
        <v/>
      </c>
    </row>
    <row r="3811" spans="1:8">
      <c r="A3811" t="str">
        <f>IF(ESITI_QUESTIONARI!A3811="","",TRIM(ESITI_QUESTIONARI!A3811))</f>
        <v/>
      </c>
      <c r="B3811" t="str">
        <f t="shared" si="60"/>
        <v/>
      </c>
      <c r="C3811" t="str">
        <f>IF(ESITI_QUESTIONARI!C3811="","",TRIM(ESITI_QUESTIONARI!C3811))</f>
        <v/>
      </c>
      <c r="D3811" t="str">
        <f>IFERROR(UPPER(TRIM(ESITI_QUESTIONARI!U3811)),"")</f>
        <v/>
      </c>
      <c r="E3811" t="str">
        <f>IFERROR(UPPER(TRIM(ESITI_QUESTIONARI!Y3811)),"")</f>
        <v/>
      </c>
      <c r="F3811" t="str">
        <f>IFERROR(UPPER(TRIM(ESITI_QUESTIONARI!AE3811)),"")</f>
        <v/>
      </c>
      <c r="G3811" t="str">
        <f>IFERROR(UPPER(TRIM(ESITI_QUESTIONARI!AI3811)),"")</f>
        <v/>
      </c>
      <c r="H3811" s="8" t="str">
        <f>IF(C3811="","",IF(ISERROR(AVERAGE(ESITI_QUESTIONARI!N3811:T3811,ESITI_QUESTIONARI!V3811:X3811,ESITI_QUESTIONARI!Z3811:AD3811,ESITI_QUESTIONARI!AF3811:AH3811,ESITI_QUESTIONARI!AJ3811:AL3811,ESITI_QUESTIONARI!AN3811,ESITI_QUESTIONARI!AQ3811)),"NON RISPONDE",AVERAGE(ESITI_QUESTIONARI!N3811:T3811,ESITI_QUESTIONARI!V3811:X3811,ESITI_QUESTIONARI!Z3811:AD3811,ESITI_QUESTIONARI!AF3811:AH3811,ESITI_QUESTIONARI!AJ3811:AL3811,ESITI_QUESTIONARI!AN3811,ESITI_QUESTIONARI!AQ3811)))</f>
        <v/>
      </c>
    </row>
    <row r="3812" spans="1:8">
      <c r="A3812" t="str">
        <f>IF(ESITI_QUESTIONARI!A3812="","",TRIM(ESITI_QUESTIONARI!A3812))</f>
        <v/>
      </c>
      <c r="B3812" t="str">
        <f t="shared" si="60"/>
        <v/>
      </c>
      <c r="C3812" t="str">
        <f>IF(ESITI_QUESTIONARI!C3812="","",TRIM(ESITI_QUESTIONARI!C3812))</f>
        <v/>
      </c>
      <c r="D3812" t="str">
        <f>IFERROR(UPPER(TRIM(ESITI_QUESTIONARI!U3812)),"")</f>
        <v/>
      </c>
      <c r="E3812" t="str">
        <f>IFERROR(UPPER(TRIM(ESITI_QUESTIONARI!Y3812)),"")</f>
        <v/>
      </c>
      <c r="F3812" t="str">
        <f>IFERROR(UPPER(TRIM(ESITI_QUESTIONARI!AE3812)),"")</f>
        <v/>
      </c>
      <c r="G3812" t="str">
        <f>IFERROR(UPPER(TRIM(ESITI_QUESTIONARI!AI3812)),"")</f>
        <v/>
      </c>
      <c r="H3812" s="8" t="str">
        <f>IF(C3812="","",IF(ISERROR(AVERAGE(ESITI_QUESTIONARI!N3812:T3812,ESITI_QUESTIONARI!V3812:X3812,ESITI_QUESTIONARI!Z3812:AD3812,ESITI_QUESTIONARI!AF3812:AH3812,ESITI_QUESTIONARI!AJ3812:AL3812,ESITI_QUESTIONARI!AN3812,ESITI_QUESTIONARI!AQ3812)),"NON RISPONDE",AVERAGE(ESITI_QUESTIONARI!N3812:T3812,ESITI_QUESTIONARI!V3812:X3812,ESITI_QUESTIONARI!Z3812:AD3812,ESITI_QUESTIONARI!AF3812:AH3812,ESITI_QUESTIONARI!AJ3812:AL3812,ESITI_QUESTIONARI!AN3812,ESITI_QUESTIONARI!AQ3812)))</f>
        <v/>
      </c>
    </row>
    <row r="3813" spans="1:8">
      <c r="A3813" t="str">
        <f>IF(ESITI_QUESTIONARI!A3813="","",TRIM(ESITI_QUESTIONARI!A3813))</f>
        <v/>
      </c>
      <c r="B3813" t="str">
        <f t="shared" si="60"/>
        <v/>
      </c>
      <c r="C3813" t="str">
        <f>IF(ESITI_QUESTIONARI!C3813="","",TRIM(ESITI_QUESTIONARI!C3813))</f>
        <v/>
      </c>
      <c r="D3813" t="str">
        <f>IFERROR(UPPER(TRIM(ESITI_QUESTIONARI!U3813)),"")</f>
        <v/>
      </c>
      <c r="E3813" t="str">
        <f>IFERROR(UPPER(TRIM(ESITI_QUESTIONARI!Y3813)),"")</f>
        <v/>
      </c>
      <c r="F3813" t="str">
        <f>IFERROR(UPPER(TRIM(ESITI_QUESTIONARI!AE3813)),"")</f>
        <v/>
      </c>
      <c r="G3813" t="str">
        <f>IFERROR(UPPER(TRIM(ESITI_QUESTIONARI!AI3813)),"")</f>
        <v/>
      </c>
      <c r="H3813" s="8" t="str">
        <f>IF(C3813="","",IF(ISERROR(AVERAGE(ESITI_QUESTIONARI!N3813:T3813,ESITI_QUESTIONARI!V3813:X3813,ESITI_QUESTIONARI!Z3813:AD3813,ESITI_QUESTIONARI!AF3813:AH3813,ESITI_QUESTIONARI!AJ3813:AL3813,ESITI_QUESTIONARI!AN3813,ESITI_QUESTIONARI!AQ3813)),"NON RISPONDE",AVERAGE(ESITI_QUESTIONARI!N3813:T3813,ESITI_QUESTIONARI!V3813:X3813,ESITI_QUESTIONARI!Z3813:AD3813,ESITI_QUESTIONARI!AF3813:AH3813,ESITI_QUESTIONARI!AJ3813:AL3813,ESITI_QUESTIONARI!AN3813,ESITI_QUESTIONARI!AQ3813)))</f>
        <v/>
      </c>
    </row>
    <row r="3814" spans="1:8">
      <c r="A3814" t="str">
        <f>IF(ESITI_QUESTIONARI!A3814="","",TRIM(ESITI_QUESTIONARI!A3814))</f>
        <v/>
      </c>
      <c r="B3814" t="str">
        <f t="shared" si="60"/>
        <v/>
      </c>
      <c r="C3814" t="str">
        <f>IF(ESITI_QUESTIONARI!C3814="","",TRIM(ESITI_QUESTIONARI!C3814))</f>
        <v/>
      </c>
      <c r="D3814" t="str">
        <f>IFERROR(UPPER(TRIM(ESITI_QUESTIONARI!U3814)),"")</f>
        <v/>
      </c>
      <c r="E3814" t="str">
        <f>IFERROR(UPPER(TRIM(ESITI_QUESTIONARI!Y3814)),"")</f>
        <v/>
      </c>
      <c r="F3814" t="str">
        <f>IFERROR(UPPER(TRIM(ESITI_QUESTIONARI!AE3814)),"")</f>
        <v/>
      </c>
      <c r="G3814" t="str">
        <f>IFERROR(UPPER(TRIM(ESITI_QUESTIONARI!AI3814)),"")</f>
        <v/>
      </c>
      <c r="H3814" s="8" t="str">
        <f>IF(C3814="","",IF(ISERROR(AVERAGE(ESITI_QUESTIONARI!N3814:T3814,ESITI_QUESTIONARI!V3814:X3814,ESITI_QUESTIONARI!Z3814:AD3814,ESITI_QUESTIONARI!AF3814:AH3814,ESITI_QUESTIONARI!AJ3814:AL3814,ESITI_QUESTIONARI!AN3814,ESITI_QUESTIONARI!AQ3814)),"NON RISPONDE",AVERAGE(ESITI_QUESTIONARI!N3814:T3814,ESITI_QUESTIONARI!V3814:X3814,ESITI_QUESTIONARI!Z3814:AD3814,ESITI_QUESTIONARI!AF3814:AH3814,ESITI_QUESTIONARI!AJ3814:AL3814,ESITI_QUESTIONARI!AN3814,ESITI_QUESTIONARI!AQ3814)))</f>
        <v/>
      </c>
    </row>
    <row r="3815" spans="1:8">
      <c r="A3815" t="str">
        <f>IF(ESITI_QUESTIONARI!A3815="","",TRIM(ESITI_QUESTIONARI!A3815))</f>
        <v/>
      </c>
      <c r="B3815" t="str">
        <f t="shared" si="60"/>
        <v/>
      </c>
      <c r="C3815" t="str">
        <f>IF(ESITI_QUESTIONARI!C3815="","",TRIM(ESITI_QUESTIONARI!C3815))</f>
        <v/>
      </c>
      <c r="D3815" t="str">
        <f>IFERROR(UPPER(TRIM(ESITI_QUESTIONARI!U3815)),"")</f>
        <v/>
      </c>
      <c r="E3815" t="str">
        <f>IFERROR(UPPER(TRIM(ESITI_QUESTIONARI!Y3815)),"")</f>
        <v/>
      </c>
      <c r="F3815" t="str">
        <f>IFERROR(UPPER(TRIM(ESITI_QUESTIONARI!AE3815)),"")</f>
        <v/>
      </c>
      <c r="G3815" t="str">
        <f>IFERROR(UPPER(TRIM(ESITI_QUESTIONARI!AI3815)),"")</f>
        <v/>
      </c>
      <c r="H3815" s="8" t="str">
        <f>IF(C3815="","",IF(ISERROR(AVERAGE(ESITI_QUESTIONARI!N3815:T3815,ESITI_QUESTIONARI!V3815:X3815,ESITI_QUESTIONARI!Z3815:AD3815,ESITI_QUESTIONARI!AF3815:AH3815,ESITI_QUESTIONARI!AJ3815:AL3815,ESITI_QUESTIONARI!AN3815,ESITI_QUESTIONARI!AQ3815)),"NON RISPONDE",AVERAGE(ESITI_QUESTIONARI!N3815:T3815,ESITI_QUESTIONARI!V3815:X3815,ESITI_QUESTIONARI!Z3815:AD3815,ESITI_QUESTIONARI!AF3815:AH3815,ESITI_QUESTIONARI!AJ3815:AL3815,ESITI_QUESTIONARI!AN3815,ESITI_QUESTIONARI!AQ3815)))</f>
        <v/>
      </c>
    </row>
    <row r="3816" spans="1:8">
      <c r="A3816" t="str">
        <f>IF(ESITI_QUESTIONARI!A3816="","",TRIM(ESITI_QUESTIONARI!A3816))</f>
        <v/>
      </c>
      <c r="B3816" t="str">
        <f t="shared" si="60"/>
        <v/>
      </c>
      <c r="C3816" t="str">
        <f>IF(ESITI_QUESTIONARI!C3816="","",TRIM(ESITI_QUESTIONARI!C3816))</f>
        <v/>
      </c>
      <c r="D3816" t="str">
        <f>IFERROR(UPPER(TRIM(ESITI_QUESTIONARI!U3816)),"")</f>
        <v/>
      </c>
      <c r="E3816" t="str">
        <f>IFERROR(UPPER(TRIM(ESITI_QUESTIONARI!Y3816)),"")</f>
        <v/>
      </c>
      <c r="F3816" t="str">
        <f>IFERROR(UPPER(TRIM(ESITI_QUESTIONARI!AE3816)),"")</f>
        <v/>
      </c>
      <c r="G3816" t="str">
        <f>IFERROR(UPPER(TRIM(ESITI_QUESTIONARI!AI3816)),"")</f>
        <v/>
      </c>
      <c r="H3816" s="8" t="str">
        <f>IF(C3816="","",IF(ISERROR(AVERAGE(ESITI_QUESTIONARI!N3816:T3816,ESITI_QUESTIONARI!V3816:X3816,ESITI_QUESTIONARI!Z3816:AD3816,ESITI_QUESTIONARI!AF3816:AH3816,ESITI_QUESTIONARI!AJ3816:AL3816,ESITI_QUESTIONARI!AN3816,ESITI_QUESTIONARI!AQ3816)),"NON RISPONDE",AVERAGE(ESITI_QUESTIONARI!N3816:T3816,ESITI_QUESTIONARI!V3816:X3816,ESITI_QUESTIONARI!Z3816:AD3816,ESITI_QUESTIONARI!AF3816:AH3816,ESITI_QUESTIONARI!AJ3816:AL3816,ESITI_QUESTIONARI!AN3816,ESITI_QUESTIONARI!AQ3816)))</f>
        <v/>
      </c>
    </row>
    <row r="3817" spans="1:8">
      <c r="A3817" t="str">
        <f>IF(ESITI_QUESTIONARI!A3817="","",TRIM(ESITI_QUESTIONARI!A3817))</f>
        <v/>
      </c>
      <c r="B3817" t="str">
        <f t="shared" si="60"/>
        <v/>
      </c>
      <c r="C3817" t="str">
        <f>IF(ESITI_QUESTIONARI!C3817="","",TRIM(ESITI_QUESTIONARI!C3817))</f>
        <v/>
      </c>
      <c r="D3817" t="str">
        <f>IFERROR(UPPER(TRIM(ESITI_QUESTIONARI!U3817)),"")</f>
        <v/>
      </c>
      <c r="E3817" t="str">
        <f>IFERROR(UPPER(TRIM(ESITI_QUESTIONARI!Y3817)),"")</f>
        <v/>
      </c>
      <c r="F3817" t="str">
        <f>IFERROR(UPPER(TRIM(ESITI_QUESTIONARI!AE3817)),"")</f>
        <v/>
      </c>
      <c r="G3817" t="str">
        <f>IFERROR(UPPER(TRIM(ESITI_QUESTIONARI!AI3817)),"")</f>
        <v/>
      </c>
      <c r="H3817" s="8" t="str">
        <f>IF(C3817="","",IF(ISERROR(AVERAGE(ESITI_QUESTIONARI!N3817:T3817,ESITI_QUESTIONARI!V3817:X3817,ESITI_QUESTIONARI!Z3817:AD3817,ESITI_QUESTIONARI!AF3817:AH3817,ESITI_QUESTIONARI!AJ3817:AL3817,ESITI_QUESTIONARI!AN3817,ESITI_QUESTIONARI!AQ3817)),"NON RISPONDE",AVERAGE(ESITI_QUESTIONARI!N3817:T3817,ESITI_QUESTIONARI!V3817:X3817,ESITI_QUESTIONARI!Z3817:AD3817,ESITI_QUESTIONARI!AF3817:AH3817,ESITI_QUESTIONARI!AJ3817:AL3817,ESITI_QUESTIONARI!AN3817,ESITI_QUESTIONARI!AQ3817)))</f>
        <v/>
      </c>
    </row>
    <row r="3818" spans="1:8">
      <c r="A3818" t="str">
        <f>IF(ESITI_QUESTIONARI!A3818="","",TRIM(ESITI_QUESTIONARI!A3818))</f>
        <v/>
      </c>
      <c r="B3818" t="str">
        <f t="shared" si="60"/>
        <v/>
      </c>
      <c r="C3818" t="str">
        <f>IF(ESITI_QUESTIONARI!C3818="","",TRIM(ESITI_QUESTIONARI!C3818))</f>
        <v/>
      </c>
      <c r="D3818" t="str">
        <f>IFERROR(UPPER(TRIM(ESITI_QUESTIONARI!U3818)),"")</f>
        <v/>
      </c>
      <c r="E3818" t="str">
        <f>IFERROR(UPPER(TRIM(ESITI_QUESTIONARI!Y3818)),"")</f>
        <v/>
      </c>
      <c r="F3818" t="str">
        <f>IFERROR(UPPER(TRIM(ESITI_QUESTIONARI!AE3818)),"")</f>
        <v/>
      </c>
      <c r="G3818" t="str">
        <f>IFERROR(UPPER(TRIM(ESITI_QUESTIONARI!AI3818)),"")</f>
        <v/>
      </c>
      <c r="H3818" s="8" t="str">
        <f>IF(C3818="","",IF(ISERROR(AVERAGE(ESITI_QUESTIONARI!N3818:T3818,ESITI_QUESTIONARI!V3818:X3818,ESITI_QUESTIONARI!Z3818:AD3818,ESITI_QUESTIONARI!AF3818:AH3818,ESITI_QUESTIONARI!AJ3818:AL3818,ESITI_QUESTIONARI!AN3818,ESITI_QUESTIONARI!AQ3818)),"NON RISPONDE",AVERAGE(ESITI_QUESTIONARI!N3818:T3818,ESITI_QUESTIONARI!V3818:X3818,ESITI_QUESTIONARI!Z3818:AD3818,ESITI_QUESTIONARI!AF3818:AH3818,ESITI_QUESTIONARI!AJ3818:AL3818,ESITI_QUESTIONARI!AN3818,ESITI_QUESTIONARI!AQ3818)))</f>
        <v/>
      </c>
    </row>
    <row r="3819" spans="1:8">
      <c r="A3819" t="str">
        <f>IF(ESITI_QUESTIONARI!A3819="","",TRIM(ESITI_QUESTIONARI!A3819))</f>
        <v/>
      </c>
      <c r="B3819" t="str">
        <f t="shared" si="60"/>
        <v/>
      </c>
      <c r="C3819" t="str">
        <f>IF(ESITI_QUESTIONARI!C3819="","",TRIM(ESITI_QUESTIONARI!C3819))</f>
        <v/>
      </c>
      <c r="D3819" t="str">
        <f>IFERROR(UPPER(TRIM(ESITI_QUESTIONARI!U3819)),"")</f>
        <v/>
      </c>
      <c r="E3819" t="str">
        <f>IFERROR(UPPER(TRIM(ESITI_QUESTIONARI!Y3819)),"")</f>
        <v/>
      </c>
      <c r="F3819" t="str">
        <f>IFERROR(UPPER(TRIM(ESITI_QUESTIONARI!AE3819)),"")</f>
        <v/>
      </c>
      <c r="G3819" t="str">
        <f>IFERROR(UPPER(TRIM(ESITI_QUESTIONARI!AI3819)),"")</f>
        <v/>
      </c>
      <c r="H3819" s="8" t="str">
        <f>IF(C3819="","",IF(ISERROR(AVERAGE(ESITI_QUESTIONARI!N3819:T3819,ESITI_QUESTIONARI!V3819:X3819,ESITI_QUESTIONARI!Z3819:AD3819,ESITI_QUESTIONARI!AF3819:AH3819,ESITI_QUESTIONARI!AJ3819:AL3819,ESITI_QUESTIONARI!AN3819,ESITI_QUESTIONARI!AQ3819)),"NON RISPONDE",AVERAGE(ESITI_QUESTIONARI!N3819:T3819,ESITI_QUESTIONARI!V3819:X3819,ESITI_QUESTIONARI!Z3819:AD3819,ESITI_QUESTIONARI!AF3819:AH3819,ESITI_QUESTIONARI!AJ3819:AL3819,ESITI_QUESTIONARI!AN3819,ESITI_QUESTIONARI!AQ3819)))</f>
        <v/>
      </c>
    </row>
    <row r="3820" spans="1:8">
      <c r="A3820" t="str">
        <f>IF(ESITI_QUESTIONARI!A3820="","",TRIM(ESITI_QUESTIONARI!A3820))</f>
        <v/>
      </c>
      <c r="B3820" t="str">
        <f t="shared" si="60"/>
        <v/>
      </c>
      <c r="C3820" t="str">
        <f>IF(ESITI_QUESTIONARI!C3820="","",TRIM(ESITI_QUESTIONARI!C3820))</f>
        <v/>
      </c>
      <c r="D3820" t="str">
        <f>IFERROR(UPPER(TRIM(ESITI_QUESTIONARI!U3820)),"")</f>
        <v/>
      </c>
      <c r="E3820" t="str">
        <f>IFERROR(UPPER(TRIM(ESITI_QUESTIONARI!Y3820)),"")</f>
        <v/>
      </c>
      <c r="F3820" t="str">
        <f>IFERROR(UPPER(TRIM(ESITI_QUESTIONARI!AE3820)),"")</f>
        <v/>
      </c>
      <c r="G3820" t="str">
        <f>IFERROR(UPPER(TRIM(ESITI_QUESTIONARI!AI3820)),"")</f>
        <v/>
      </c>
      <c r="H3820" s="8" t="str">
        <f>IF(C3820="","",IF(ISERROR(AVERAGE(ESITI_QUESTIONARI!N3820:T3820,ESITI_QUESTIONARI!V3820:X3820,ESITI_QUESTIONARI!Z3820:AD3820,ESITI_QUESTIONARI!AF3820:AH3820,ESITI_QUESTIONARI!AJ3820:AL3820,ESITI_QUESTIONARI!AN3820,ESITI_QUESTIONARI!AQ3820)),"NON RISPONDE",AVERAGE(ESITI_QUESTIONARI!N3820:T3820,ESITI_QUESTIONARI!V3820:X3820,ESITI_QUESTIONARI!Z3820:AD3820,ESITI_QUESTIONARI!AF3820:AH3820,ESITI_QUESTIONARI!AJ3820:AL3820,ESITI_QUESTIONARI!AN3820,ESITI_QUESTIONARI!AQ3820)))</f>
        <v/>
      </c>
    </row>
    <row r="3821" spans="1:8">
      <c r="A3821" t="str">
        <f>IF(ESITI_QUESTIONARI!A3821="","",TRIM(ESITI_QUESTIONARI!A3821))</f>
        <v/>
      </c>
      <c r="B3821" t="str">
        <f t="shared" si="60"/>
        <v/>
      </c>
      <c r="C3821" t="str">
        <f>IF(ESITI_QUESTIONARI!C3821="","",TRIM(ESITI_QUESTIONARI!C3821))</f>
        <v/>
      </c>
      <c r="D3821" t="str">
        <f>IFERROR(UPPER(TRIM(ESITI_QUESTIONARI!U3821)),"")</f>
        <v/>
      </c>
      <c r="E3821" t="str">
        <f>IFERROR(UPPER(TRIM(ESITI_QUESTIONARI!Y3821)),"")</f>
        <v/>
      </c>
      <c r="F3821" t="str">
        <f>IFERROR(UPPER(TRIM(ESITI_QUESTIONARI!AE3821)),"")</f>
        <v/>
      </c>
      <c r="G3821" t="str">
        <f>IFERROR(UPPER(TRIM(ESITI_QUESTIONARI!AI3821)),"")</f>
        <v/>
      </c>
      <c r="H3821" s="8" t="str">
        <f>IF(C3821="","",IF(ISERROR(AVERAGE(ESITI_QUESTIONARI!N3821:T3821,ESITI_QUESTIONARI!V3821:X3821,ESITI_QUESTIONARI!Z3821:AD3821,ESITI_QUESTIONARI!AF3821:AH3821,ESITI_QUESTIONARI!AJ3821:AL3821,ESITI_QUESTIONARI!AN3821,ESITI_QUESTIONARI!AQ3821)),"NON RISPONDE",AVERAGE(ESITI_QUESTIONARI!N3821:T3821,ESITI_QUESTIONARI!V3821:X3821,ESITI_QUESTIONARI!Z3821:AD3821,ESITI_QUESTIONARI!AF3821:AH3821,ESITI_QUESTIONARI!AJ3821:AL3821,ESITI_QUESTIONARI!AN3821,ESITI_QUESTIONARI!AQ3821)))</f>
        <v/>
      </c>
    </row>
    <row r="3822" spans="1:8">
      <c r="A3822" t="str">
        <f>IF(ESITI_QUESTIONARI!A3822="","",TRIM(ESITI_QUESTIONARI!A3822))</f>
        <v/>
      </c>
      <c r="B3822" t="str">
        <f t="shared" si="60"/>
        <v/>
      </c>
      <c r="C3822" t="str">
        <f>IF(ESITI_QUESTIONARI!C3822="","",TRIM(ESITI_QUESTIONARI!C3822))</f>
        <v/>
      </c>
      <c r="D3822" t="str">
        <f>IFERROR(UPPER(TRIM(ESITI_QUESTIONARI!U3822)),"")</f>
        <v/>
      </c>
      <c r="E3822" t="str">
        <f>IFERROR(UPPER(TRIM(ESITI_QUESTIONARI!Y3822)),"")</f>
        <v/>
      </c>
      <c r="F3822" t="str">
        <f>IFERROR(UPPER(TRIM(ESITI_QUESTIONARI!AE3822)),"")</f>
        <v/>
      </c>
      <c r="G3822" t="str">
        <f>IFERROR(UPPER(TRIM(ESITI_QUESTIONARI!AI3822)),"")</f>
        <v/>
      </c>
      <c r="H3822" s="8" t="str">
        <f>IF(C3822="","",IF(ISERROR(AVERAGE(ESITI_QUESTIONARI!N3822:T3822,ESITI_QUESTIONARI!V3822:X3822,ESITI_QUESTIONARI!Z3822:AD3822,ESITI_QUESTIONARI!AF3822:AH3822,ESITI_QUESTIONARI!AJ3822:AL3822,ESITI_QUESTIONARI!AN3822,ESITI_QUESTIONARI!AQ3822)),"NON RISPONDE",AVERAGE(ESITI_QUESTIONARI!N3822:T3822,ESITI_QUESTIONARI!V3822:X3822,ESITI_QUESTIONARI!Z3822:AD3822,ESITI_QUESTIONARI!AF3822:AH3822,ESITI_QUESTIONARI!AJ3822:AL3822,ESITI_QUESTIONARI!AN3822,ESITI_QUESTIONARI!AQ3822)))</f>
        <v/>
      </c>
    </row>
    <row r="3823" spans="1:8">
      <c r="A3823" t="str">
        <f>IF(ESITI_QUESTIONARI!A3823="","",TRIM(ESITI_QUESTIONARI!A3823))</f>
        <v/>
      </c>
      <c r="B3823" t="str">
        <f t="shared" si="60"/>
        <v/>
      </c>
      <c r="C3823" t="str">
        <f>IF(ESITI_QUESTIONARI!C3823="","",TRIM(ESITI_QUESTIONARI!C3823))</f>
        <v/>
      </c>
      <c r="D3823" t="str">
        <f>IFERROR(UPPER(TRIM(ESITI_QUESTIONARI!U3823)),"")</f>
        <v/>
      </c>
      <c r="E3823" t="str">
        <f>IFERROR(UPPER(TRIM(ESITI_QUESTIONARI!Y3823)),"")</f>
        <v/>
      </c>
      <c r="F3823" t="str">
        <f>IFERROR(UPPER(TRIM(ESITI_QUESTIONARI!AE3823)),"")</f>
        <v/>
      </c>
      <c r="G3823" t="str">
        <f>IFERROR(UPPER(TRIM(ESITI_QUESTIONARI!AI3823)),"")</f>
        <v/>
      </c>
      <c r="H3823" s="8" t="str">
        <f>IF(C3823="","",IF(ISERROR(AVERAGE(ESITI_QUESTIONARI!N3823:T3823,ESITI_QUESTIONARI!V3823:X3823,ESITI_QUESTIONARI!Z3823:AD3823,ESITI_QUESTIONARI!AF3823:AH3823,ESITI_QUESTIONARI!AJ3823:AL3823,ESITI_QUESTIONARI!AN3823,ESITI_QUESTIONARI!AQ3823)),"NON RISPONDE",AVERAGE(ESITI_QUESTIONARI!N3823:T3823,ESITI_QUESTIONARI!V3823:X3823,ESITI_QUESTIONARI!Z3823:AD3823,ESITI_QUESTIONARI!AF3823:AH3823,ESITI_QUESTIONARI!AJ3823:AL3823,ESITI_QUESTIONARI!AN3823,ESITI_QUESTIONARI!AQ3823)))</f>
        <v/>
      </c>
    </row>
    <row r="3824" spans="1:8">
      <c r="A3824" t="str">
        <f>IF(ESITI_QUESTIONARI!A3824="","",TRIM(ESITI_QUESTIONARI!A3824))</f>
        <v/>
      </c>
      <c r="B3824" t="str">
        <f t="shared" si="60"/>
        <v/>
      </c>
      <c r="C3824" t="str">
        <f>IF(ESITI_QUESTIONARI!C3824="","",TRIM(ESITI_QUESTIONARI!C3824))</f>
        <v/>
      </c>
      <c r="D3824" t="str">
        <f>IFERROR(UPPER(TRIM(ESITI_QUESTIONARI!U3824)),"")</f>
        <v/>
      </c>
      <c r="E3824" t="str">
        <f>IFERROR(UPPER(TRIM(ESITI_QUESTIONARI!Y3824)),"")</f>
        <v/>
      </c>
      <c r="F3824" t="str">
        <f>IFERROR(UPPER(TRIM(ESITI_QUESTIONARI!AE3824)),"")</f>
        <v/>
      </c>
      <c r="G3824" t="str">
        <f>IFERROR(UPPER(TRIM(ESITI_QUESTIONARI!AI3824)),"")</f>
        <v/>
      </c>
      <c r="H3824" s="8" t="str">
        <f>IF(C3824="","",IF(ISERROR(AVERAGE(ESITI_QUESTIONARI!N3824:T3824,ESITI_QUESTIONARI!V3824:X3824,ESITI_QUESTIONARI!Z3824:AD3824,ESITI_QUESTIONARI!AF3824:AH3824,ESITI_QUESTIONARI!AJ3824:AL3824,ESITI_QUESTIONARI!AN3824,ESITI_QUESTIONARI!AQ3824)),"NON RISPONDE",AVERAGE(ESITI_QUESTIONARI!N3824:T3824,ESITI_QUESTIONARI!V3824:X3824,ESITI_QUESTIONARI!Z3824:AD3824,ESITI_QUESTIONARI!AF3824:AH3824,ESITI_QUESTIONARI!AJ3824:AL3824,ESITI_QUESTIONARI!AN3824,ESITI_QUESTIONARI!AQ3824)))</f>
        <v/>
      </c>
    </row>
    <row r="3825" spans="1:8">
      <c r="A3825" t="str">
        <f>IF(ESITI_QUESTIONARI!A3825="","",TRIM(ESITI_QUESTIONARI!A3825))</f>
        <v/>
      </c>
      <c r="B3825" t="str">
        <f t="shared" si="60"/>
        <v/>
      </c>
      <c r="C3825" t="str">
        <f>IF(ESITI_QUESTIONARI!C3825="","",TRIM(ESITI_QUESTIONARI!C3825))</f>
        <v/>
      </c>
      <c r="D3825" t="str">
        <f>IFERROR(UPPER(TRIM(ESITI_QUESTIONARI!U3825)),"")</f>
        <v/>
      </c>
      <c r="E3825" t="str">
        <f>IFERROR(UPPER(TRIM(ESITI_QUESTIONARI!Y3825)),"")</f>
        <v/>
      </c>
      <c r="F3825" t="str">
        <f>IFERROR(UPPER(TRIM(ESITI_QUESTIONARI!AE3825)),"")</f>
        <v/>
      </c>
      <c r="G3825" t="str">
        <f>IFERROR(UPPER(TRIM(ESITI_QUESTIONARI!AI3825)),"")</f>
        <v/>
      </c>
      <c r="H3825" s="8" t="str">
        <f>IF(C3825="","",IF(ISERROR(AVERAGE(ESITI_QUESTIONARI!N3825:T3825,ESITI_QUESTIONARI!V3825:X3825,ESITI_QUESTIONARI!Z3825:AD3825,ESITI_QUESTIONARI!AF3825:AH3825,ESITI_QUESTIONARI!AJ3825:AL3825,ESITI_QUESTIONARI!AN3825,ESITI_QUESTIONARI!AQ3825)),"NON RISPONDE",AVERAGE(ESITI_QUESTIONARI!N3825:T3825,ESITI_QUESTIONARI!V3825:X3825,ESITI_QUESTIONARI!Z3825:AD3825,ESITI_QUESTIONARI!AF3825:AH3825,ESITI_QUESTIONARI!AJ3825:AL3825,ESITI_QUESTIONARI!AN3825,ESITI_QUESTIONARI!AQ3825)))</f>
        <v/>
      </c>
    </row>
    <row r="3826" spans="1:8">
      <c r="A3826" t="str">
        <f>IF(ESITI_QUESTIONARI!A3826="","",TRIM(ESITI_QUESTIONARI!A3826))</f>
        <v/>
      </c>
      <c r="B3826" t="str">
        <f t="shared" si="60"/>
        <v/>
      </c>
      <c r="C3826" t="str">
        <f>IF(ESITI_QUESTIONARI!C3826="","",TRIM(ESITI_QUESTIONARI!C3826))</f>
        <v/>
      </c>
      <c r="D3826" t="str">
        <f>IFERROR(UPPER(TRIM(ESITI_QUESTIONARI!U3826)),"")</f>
        <v/>
      </c>
      <c r="E3826" t="str">
        <f>IFERROR(UPPER(TRIM(ESITI_QUESTIONARI!Y3826)),"")</f>
        <v/>
      </c>
      <c r="F3826" t="str">
        <f>IFERROR(UPPER(TRIM(ESITI_QUESTIONARI!AE3826)),"")</f>
        <v/>
      </c>
      <c r="G3826" t="str">
        <f>IFERROR(UPPER(TRIM(ESITI_QUESTIONARI!AI3826)),"")</f>
        <v/>
      </c>
      <c r="H3826" s="8" t="str">
        <f>IF(C3826="","",IF(ISERROR(AVERAGE(ESITI_QUESTIONARI!N3826:T3826,ESITI_QUESTIONARI!V3826:X3826,ESITI_QUESTIONARI!Z3826:AD3826,ESITI_QUESTIONARI!AF3826:AH3826,ESITI_QUESTIONARI!AJ3826:AL3826,ESITI_QUESTIONARI!AN3826,ESITI_QUESTIONARI!AQ3826)),"NON RISPONDE",AVERAGE(ESITI_QUESTIONARI!N3826:T3826,ESITI_QUESTIONARI!V3826:X3826,ESITI_QUESTIONARI!Z3826:AD3826,ESITI_QUESTIONARI!AF3826:AH3826,ESITI_QUESTIONARI!AJ3826:AL3826,ESITI_QUESTIONARI!AN3826,ESITI_QUESTIONARI!AQ3826)))</f>
        <v/>
      </c>
    </row>
    <row r="3827" spans="1:8">
      <c r="A3827" t="str">
        <f>IF(ESITI_QUESTIONARI!A3827="","",TRIM(ESITI_QUESTIONARI!A3827))</f>
        <v/>
      </c>
      <c r="B3827" t="str">
        <f t="shared" si="60"/>
        <v/>
      </c>
      <c r="C3827" t="str">
        <f>IF(ESITI_QUESTIONARI!C3827="","",TRIM(ESITI_QUESTIONARI!C3827))</f>
        <v/>
      </c>
      <c r="D3827" t="str">
        <f>IFERROR(UPPER(TRIM(ESITI_QUESTIONARI!U3827)),"")</f>
        <v/>
      </c>
      <c r="E3827" t="str">
        <f>IFERROR(UPPER(TRIM(ESITI_QUESTIONARI!Y3827)),"")</f>
        <v/>
      </c>
      <c r="F3827" t="str">
        <f>IFERROR(UPPER(TRIM(ESITI_QUESTIONARI!AE3827)),"")</f>
        <v/>
      </c>
      <c r="G3827" t="str">
        <f>IFERROR(UPPER(TRIM(ESITI_QUESTIONARI!AI3827)),"")</f>
        <v/>
      </c>
      <c r="H3827" s="8" t="str">
        <f>IF(C3827="","",IF(ISERROR(AVERAGE(ESITI_QUESTIONARI!N3827:T3827,ESITI_QUESTIONARI!V3827:X3827,ESITI_QUESTIONARI!Z3827:AD3827,ESITI_QUESTIONARI!AF3827:AH3827,ESITI_QUESTIONARI!AJ3827:AL3827,ESITI_QUESTIONARI!AN3827,ESITI_QUESTIONARI!AQ3827)),"NON RISPONDE",AVERAGE(ESITI_QUESTIONARI!N3827:T3827,ESITI_QUESTIONARI!V3827:X3827,ESITI_QUESTIONARI!Z3827:AD3827,ESITI_QUESTIONARI!AF3827:AH3827,ESITI_QUESTIONARI!AJ3827:AL3827,ESITI_QUESTIONARI!AN3827,ESITI_QUESTIONARI!AQ3827)))</f>
        <v/>
      </c>
    </row>
    <row r="3828" spans="1:8">
      <c r="A3828" t="str">
        <f>IF(ESITI_QUESTIONARI!A3828="","",TRIM(ESITI_QUESTIONARI!A3828))</f>
        <v/>
      </c>
      <c r="B3828" t="str">
        <f t="shared" si="60"/>
        <v/>
      </c>
      <c r="C3828" t="str">
        <f>IF(ESITI_QUESTIONARI!C3828="","",TRIM(ESITI_QUESTIONARI!C3828))</f>
        <v/>
      </c>
      <c r="D3828" t="str">
        <f>IFERROR(UPPER(TRIM(ESITI_QUESTIONARI!U3828)),"")</f>
        <v/>
      </c>
      <c r="E3828" t="str">
        <f>IFERROR(UPPER(TRIM(ESITI_QUESTIONARI!Y3828)),"")</f>
        <v/>
      </c>
      <c r="F3828" t="str">
        <f>IFERROR(UPPER(TRIM(ESITI_QUESTIONARI!AE3828)),"")</f>
        <v/>
      </c>
      <c r="G3828" t="str">
        <f>IFERROR(UPPER(TRIM(ESITI_QUESTIONARI!AI3828)),"")</f>
        <v/>
      </c>
      <c r="H3828" s="8" t="str">
        <f>IF(C3828="","",IF(ISERROR(AVERAGE(ESITI_QUESTIONARI!N3828:T3828,ESITI_QUESTIONARI!V3828:X3828,ESITI_QUESTIONARI!Z3828:AD3828,ESITI_QUESTIONARI!AF3828:AH3828,ESITI_QUESTIONARI!AJ3828:AL3828,ESITI_QUESTIONARI!AN3828,ESITI_QUESTIONARI!AQ3828)),"NON RISPONDE",AVERAGE(ESITI_QUESTIONARI!N3828:T3828,ESITI_QUESTIONARI!V3828:X3828,ESITI_QUESTIONARI!Z3828:AD3828,ESITI_QUESTIONARI!AF3828:AH3828,ESITI_QUESTIONARI!AJ3828:AL3828,ESITI_QUESTIONARI!AN3828,ESITI_QUESTIONARI!AQ3828)))</f>
        <v/>
      </c>
    </row>
    <row r="3829" spans="1:8">
      <c r="A3829" t="str">
        <f>IF(ESITI_QUESTIONARI!A3829="","",TRIM(ESITI_QUESTIONARI!A3829))</f>
        <v/>
      </c>
      <c r="B3829" t="str">
        <f t="shared" si="60"/>
        <v/>
      </c>
      <c r="C3829" t="str">
        <f>IF(ESITI_QUESTIONARI!C3829="","",TRIM(ESITI_QUESTIONARI!C3829))</f>
        <v/>
      </c>
      <c r="D3829" t="str">
        <f>IFERROR(UPPER(TRIM(ESITI_QUESTIONARI!U3829)),"")</f>
        <v/>
      </c>
      <c r="E3829" t="str">
        <f>IFERROR(UPPER(TRIM(ESITI_QUESTIONARI!Y3829)),"")</f>
        <v/>
      </c>
      <c r="F3829" t="str">
        <f>IFERROR(UPPER(TRIM(ESITI_QUESTIONARI!AE3829)),"")</f>
        <v/>
      </c>
      <c r="G3829" t="str">
        <f>IFERROR(UPPER(TRIM(ESITI_QUESTIONARI!AI3829)),"")</f>
        <v/>
      </c>
      <c r="H3829" s="8" t="str">
        <f>IF(C3829="","",IF(ISERROR(AVERAGE(ESITI_QUESTIONARI!N3829:T3829,ESITI_QUESTIONARI!V3829:X3829,ESITI_QUESTIONARI!Z3829:AD3829,ESITI_QUESTIONARI!AF3829:AH3829,ESITI_QUESTIONARI!AJ3829:AL3829,ESITI_QUESTIONARI!AN3829,ESITI_QUESTIONARI!AQ3829)),"NON RISPONDE",AVERAGE(ESITI_QUESTIONARI!N3829:T3829,ESITI_QUESTIONARI!V3829:X3829,ESITI_QUESTIONARI!Z3829:AD3829,ESITI_QUESTIONARI!AF3829:AH3829,ESITI_QUESTIONARI!AJ3829:AL3829,ESITI_QUESTIONARI!AN3829,ESITI_QUESTIONARI!AQ3829)))</f>
        <v/>
      </c>
    </row>
    <row r="3830" spans="1:8">
      <c r="A3830" t="str">
        <f>IF(ESITI_QUESTIONARI!A3830="","",TRIM(ESITI_QUESTIONARI!A3830))</f>
        <v/>
      </c>
      <c r="B3830" t="str">
        <f t="shared" si="60"/>
        <v/>
      </c>
      <c r="C3830" t="str">
        <f>IF(ESITI_QUESTIONARI!C3830="","",TRIM(ESITI_QUESTIONARI!C3830))</f>
        <v/>
      </c>
      <c r="D3830" t="str">
        <f>IFERROR(UPPER(TRIM(ESITI_QUESTIONARI!U3830)),"")</f>
        <v/>
      </c>
      <c r="E3830" t="str">
        <f>IFERROR(UPPER(TRIM(ESITI_QUESTIONARI!Y3830)),"")</f>
        <v/>
      </c>
      <c r="F3830" t="str">
        <f>IFERROR(UPPER(TRIM(ESITI_QUESTIONARI!AE3830)),"")</f>
        <v/>
      </c>
      <c r="G3830" t="str">
        <f>IFERROR(UPPER(TRIM(ESITI_QUESTIONARI!AI3830)),"")</f>
        <v/>
      </c>
      <c r="H3830" s="8" t="str">
        <f>IF(C3830="","",IF(ISERROR(AVERAGE(ESITI_QUESTIONARI!N3830:T3830,ESITI_QUESTIONARI!V3830:X3830,ESITI_QUESTIONARI!Z3830:AD3830,ESITI_QUESTIONARI!AF3830:AH3830,ESITI_QUESTIONARI!AJ3830:AL3830,ESITI_QUESTIONARI!AN3830,ESITI_QUESTIONARI!AQ3830)),"NON RISPONDE",AVERAGE(ESITI_QUESTIONARI!N3830:T3830,ESITI_QUESTIONARI!V3830:X3830,ESITI_QUESTIONARI!Z3830:AD3830,ESITI_QUESTIONARI!AF3830:AH3830,ESITI_QUESTIONARI!AJ3830:AL3830,ESITI_QUESTIONARI!AN3830,ESITI_QUESTIONARI!AQ3830)))</f>
        <v/>
      </c>
    </row>
    <row r="3831" spans="1:8">
      <c r="A3831" t="str">
        <f>IF(ESITI_QUESTIONARI!A3831="","",TRIM(ESITI_QUESTIONARI!A3831))</f>
        <v/>
      </c>
      <c r="B3831" t="str">
        <f t="shared" si="60"/>
        <v/>
      </c>
      <c r="C3831" t="str">
        <f>IF(ESITI_QUESTIONARI!C3831="","",TRIM(ESITI_QUESTIONARI!C3831))</f>
        <v/>
      </c>
      <c r="D3831" t="str">
        <f>IFERROR(UPPER(TRIM(ESITI_QUESTIONARI!U3831)),"")</f>
        <v/>
      </c>
      <c r="E3831" t="str">
        <f>IFERROR(UPPER(TRIM(ESITI_QUESTIONARI!Y3831)),"")</f>
        <v/>
      </c>
      <c r="F3831" t="str">
        <f>IFERROR(UPPER(TRIM(ESITI_QUESTIONARI!AE3831)),"")</f>
        <v/>
      </c>
      <c r="G3831" t="str">
        <f>IFERROR(UPPER(TRIM(ESITI_QUESTIONARI!AI3831)),"")</f>
        <v/>
      </c>
      <c r="H3831" s="8" t="str">
        <f>IF(C3831="","",IF(ISERROR(AVERAGE(ESITI_QUESTIONARI!N3831:T3831,ESITI_QUESTIONARI!V3831:X3831,ESITI_QUESTIONARI!Z3831:AD3831,ESITI_QUESTIONARI!AF3831:AH3831,ESITI_QUESTIONARI!AJ3831:AL3831,ESITI_QUESTIONARI!AN3831,ESITI_QUESTIONARI!AQ3831)),"NON RISPONDE",AVERAGE(ESITI_QUESTIONARI!N3831:T3831,ESITI_QUESTIONARI!V3831:X3831,ESITI_QUESTIONARI!Z3831:AD3831,ESITI_QUESTIONARI!AF3831:AH3831,ESITI_QUESTIONARI!AJ3831:AL3831,ESITI_QUESTIONARI!AN3831,ESITI_QUESTIONARI!AQ3831)))</f>
        <v/>
      </c>
    </row>
    <row r="3832" spans="1:8">
      <c r="A3832" t="str">
        <f>IF(ESITI_QUESTIONARI!A3832="","",TRIM(ESITI_QUESTIONARI!A3832))</f>
        <v/>
      </c>
      <c r="B3832" t="str">
        <f t="shared" si="60"/>
        <v/>
      </c>
      <c r="C3832" t="str">
        <f>IF(ESITI_QUESTIONARI!C3832="","",TRIM(ESITI_QUESTIONARI!C3832))</f>
        <v/>
      </c>
      <c r="D3832" t="str">
        <f>IFERROR(UPPER(TRIM(ESITI_QUESTIONARI!U3832)),"")</f>
        <v/>
      </c>
      <c r="E3832" t="str">
        <f>IFERROR(UPPER(TRIM(ESITI_QUESTIONARI!Y3832)),"")</f>
        <v/>
      </c>
      <c r="F3832" t="str">
        <f>IFERROR(UPPER(TRIM(ESITI_QUESTIONARI!AE3832)),"")</f>
        <v/>
      </c>
      <c r="G3832" t="str">
        <f>IFERROR(UPPER(TRIM(ESITI_QUESTIONARI!AI3832)),"")</f>
        <v/>
      </c>
      <c r="H3832" s="8" t="str">
        <f>IF(C3832="","",IF(ISERROR(AVERAGE(ESITI_QUESTIONARI!N3832:T3832,ESITI_QUESTIONARI!V3832:X3832,ESITI_QUESTIONARI!Z3832:AD3832,ESITI_QUESTIONARI!AF3832:AH3832,ESITI_QUESTIONARI!AJ3832:AL3832,ESITI_QUESTIONARI!AN3832,ESITI_QUESTIONARI!AQ3832)),"NON RISPONDE",AVERAGE(ESITI_QUESTIONARI!N3832:T3832,ESITI_QUESTIONARI!V3832:X3832,ESITI_QUESTIONARI!Z3832:AD3832,ESITI_QUESTIONARI!AF3832:AH3832,ESITI_QUESTIONARI!AJ3832:AL3832,ESITI_QUESTIONARI!AN3832,ESITI_QUESTIONARI!AQ3832)))</f>
        <v/>
      </c>
    </row>
    <row r="3833" spans="1:8">
      <c r="A3833" t="str">
        <f>IF(ESITI_QUESTIONARI!A3833="","",TRIM(ESITI_QUESTIONARI!A3833))</f>
        <v/>
      </c>
      <c r="B3833" t="str">
        <f t="shared" si="60"/>
        <v/>
      </c>
      <c r="C3833" t="str">
        <f>IF(ESITI_QUESTIONARI!C3833="","",TRIM(ESITI_QUESTIONARI!C3833))</f>
        <v/>
      </c>
      <c r="D3833" t="str">
        <f>IFERROR(UPPER(TRIM(ESITI_QUESTIONARI!U3833)),"")</f>
        <v/>
      </c>
      <c r="E3833" t="str">
        <f>IFERROR(UPPER(TRIM(ESITI_QUESTIONARI!Y3833)),"")</f>
        <v/>
      </c>
      <c r="F3833" t="str">
        <f>IFERROR(UPPER(TRIM(ESITI_QUESTIONARI!AE3833)),"")</f>
        <v/>
      </c>
      <c r="G3833" t="str">
        <f>IFERROR(UPPER(TRIM(ESITI_QUESTIONARI!AI3833)),"")</f>
        <v/>
      </c>
      <c r="H3833" s="8" t="str">
        <f>IF(C3833="","",IF(ISERROR(AVERAGE(ESITI_QUESTIONARI!N3833:T3833,ESITI_QUESTIONARI!V3833:X3833,ESITI_QUESTIONARI!Z3833:AD3833,ESITI_QUESTIONARI!AF3833:AH3833,ESITI_QUESTIONARI!AJ3833:AL3833,ESITI_QUESTIONARI!AN3833,ESITI_QUESTIONARI!AQ3833)),"NON RISPONDE",AVERAGE(ESITI_QUESTIONARI!N3833:T3833,ESITI_QUESTIONARI!V3833:X3833,ESITI_QUESTIONARI!Z3833:AD3833,ESITI_QUESTIONARI!AF3833:AH3833,ESITI_QUESTIONARI!AJ3833:AL3833,ESITI_QUESTIONARI!AN3833,ESITI_QUESTIONARI!AQ3833)))</f>
        <v/>
      </c>
    </row>
    <row r="3834" spans="1:8">
      <c r="A3834" t="str">
        <f>IF(ESITI_QUESTIONARI!A3834="","",TRIM(ESITI_QUESTIONARI!A3834))</f>
        <v/>
      </c>
      <c r="B3834" t="str">
        <f t="shared" si="60"/>
        <v/>
      </c>
      <c r="C3834" t="str">
        <f>IF(ESITI_QUESTIONARI!C3834="","",TRIM(ESITI_QUESTIONARI!C3834))</f>
        <v/>
      </c>
      <c r="D3834" t="str">
        <f>IFERROR(UPPER(TRIM(ESITI_QUESTIONARI!U3834)),"")</f>
        <v/>
      </c>
      <c r="E3834" t="str">
        <f>IFERROR(UPPER(TRIM(ESITI_QUESTIONARI!Y3834)),"")</f>
        <v/>
      </c>
      <c r="F3834" t="str">
        <f>IFERROR(UPPER(TRIM(ESITI_QUESTIONARI!AE3834)),"")</f>
        <v/>
      </c>
      <c r="G3834" t="str">
        <f>IFERROR(UPPER(TRIM(ESITI_QUESTIONARI!AI3834)),"")</f>
        <v/>
      </c>
      <c r="H3834" s="8" t="str">
        <f>IF(C3834="","",IF(ISERROR(AVERAGE(ESITI_QUESTIONARI!N3834:T3834,ESITI_QUESTIONARI!V3834:X3834,ESITI_QUESTIONARI!Z3834:AD3834,ESITI_QUESTIONARI!AF3834:AH3834,ESITI_QUESTIONARI!AJ3834:AL3834,ESITI_QUESTIONARI!AN3834,ESITI_QUESTIONARI!AQ3834)),"NON RISPONDE",AVERAGE(ESITI_QUESTIONARI!N3834:T3834,ESITI_QUESTIONARI!V3834:X3834,ESITI_QUESTIONARI!Z3834:AD3834,ESITI_QUESTIONARI!AF3834:AH3834,ESITI_QUESTIONARI!AJ3834:AL3834,ESITI_QUESTIONARI!AN3834,ESITI_QUESTIONARI!AQ3834)))</f>
        <v/>
      </c>
    </row>
    <row r="3835" spans="1:8">
      <c r="A3835" t="str">
        <f>IF(ESITI_QUESTIONARI!A3835="","",TRIM(ESITI_QUESTIONARI!A3835))</f>
        <v/>
      </c>
      <c r="B3835" t="str">
        <f t="shared" si="60"/>
        <v/>
      </c>
      <c r="C3835" t="str">
        <f>IF(ESITI_QUESTIONARI!C3835="","",TRIM(ESITI_QUESTIONARI!C3835))</f>
        <v/>
      </c>
      <c r="D3835" t="str">
        <f>IFERROR(UPPER(TRIM(ESITI_QUESTIONARI!U3835)),"")</f>
        <v/>
      </c>
      <c r="E3835" t="str">
        <f>IFERROR(UPPER(TRIM(ESITI_QUESTIONARI!Y3835)),"")</f>
        <v/>
      </c>
      <c r="F3835" t="str">
        <f>IFERROR(UPPER(TRIM(ESITI_QUESTIONARI!AE3835)),"")</f>
        <v/>
      </c>
      <c r="G3835" t="str">
        <f>IFERROR(UPPER(TRIM(ESITI_QUESTIONARI!AI3835)),"")</f>
        <v/>
      </c>
      <c r="H3835" s="8" t="str">
        <f>IF(C3835="","",IF(ISERROR(AVERAGE(ESITI_QUESTIONARI!N3835:T3835,ESITI_QUESTIONARI!V3835:X3835,ESITI_QUESTIONARI!Z3835:AD3835,ESITI_QUESTIONARI!AF3835:AH3835,ESITI_QUESTIONARI!AJ3835:AL3835,ESITI_QUESTIONARI!AN3835,ESITI_QUESTIONARI!AQ3835)),"NON RISPONDE",AVERAGE(ESITI_QUESTIONARI!N3835:T3835,ESITI_QUESTIONARI!V3835:X3835,ESITI_QUESTIONARI!Z3835:AD3835,ESITI_QUESTIONARI!AF3835:AH3835,ESITI_QUESTIONARI!AJ3835:AL3835,ESITI_QUESTIONARI!AN3835,ESITI_QUESTIONARI!AQ3835)))</f>
        <v/>
      </c>
    </row>
    <row r="3836" spans="1:8">
      <c r="A3836" t="str">
        <f>IF(ESITI_QUESTIONARI!A3836="","",TRIM(ESITI_QUESTIONARI!A3836))</f>
        <v/>
      </c>
      <c r="B3836" t="str">
        <f t="shared" si="60"/>
        <v/>
      </c>
      <c r="C3836" t="str">
        <f>IF(ESITI_QUESTIONARI!C3836="","",TRIM(ESITI_QUESTIONARI!C3836))</f>
        <v/>
      </c>
      <c r="D3836" t="str">
        <f>IFERROR(UPPER(TRIM(ESITI_QUESTIONARI!U3836)),"")</f>
        <v/>
      </c>
      <c r="E3836" t="str">
        <f>IFERROR(UPPER(TRIM(ESITI_QUESTIONARI!Y3836)),"")</f>
        <v/>
      </c>
      <c r="F3836" t="str">
        <f>IFERROR(UPPER(TRIM(ESITI_QUESTIONARI!AE3836)),"")</f>
        <v/>
      </c>
      <c r="G3836" t="str">
        <f>IFERROR(UPPER(TRIM(ESITI_QUESTIONARI!AI3836)),"")</f>
        <v/>
      </c>
      <c r="H3836" s="8" t="str">
        <f>IF(C3836="","",IF(ISERROR(AVERAGE(ESITI_QUESTIONARI!N3836:T3836,ESITI_QUESTIONARI!V3836:X3836,ESITI_QUESTIONARI!Z3836:AD3836,ESITI_QUESTIONARI!AF3836:AH3836,ESITI_QUESTIONARI!AJ3836:AL3836,ESITI_QUESTIONARI!AN3836,ESITI_QUESTIONARI!AQ3836)),"NON RISPONDE",AVERAGE(ESITI_QUESTIONARI!N3836:T3836,ESITI_QUESTIONARI!V3836:X3836,ESITI_QUESTIONARI!Z3836:AD3836,ESITI_QUESTIONARI!AF3836:AH3836,ESITI_QUESTIONARI!AJ3836:AL3836,ESITI_QUESTIONARI!AN3836,ESITI_QUESTIONARI!AQ3836)))</f>
        <v/>
      </c>
    </row>
    <row r="3837" spans="1:8">
      <c r="A3837" t="str">
        <f>IF(ESITI_QUESTIONARI!A3837="","",TRIM(ESITI_QUESTIONARI!A3837))</f>
        <v/>
      </c>
      <c r="B3837" t="str">
        <f t="shared" si="60"/>
        <v/>
      </c>
      <c r="C3837" t="str">
        <f>IF(ESITI_QUESTIONARI!C3837="","",TRIM(ESITI_QUESTIONARI!C3837))</f>
        <v/>
      </c>
      <c r="D3837" t="str">
        <f>IFERROR(UPPER(TRIM(ESITI_QUESTIONARI!U3837)),"")</f>
        <v/>
      </c>
      <c r="E3837" t="str">
        <f>IFERROR(UPPER(TRIM(ESITI_QUESTIONARI!Y3837)),"")</f>
        <v/>
      </c>
      <c r="F3837" t="str">
        <f>IFERROR(UPPER(TRIM(ESITI_QUESTIONARI!AE3837)),"")</f>
        <v/>
      </c>
      <c r="G3837" t="str">
        <f>IFERROR(UPPER(TRIM(ESITI_QUESTIONARI!AI3837)),"")</f>
        <v/>
      </c>
      <c r="H3837" s="8" t="str">
        <f>IF(C3837="","",IF(ISERROR(AVERAGE(ESITI_QUESTIONARI!N3837:T3837,ESITI_QUESTIONARI!V3837:X3837,ESITI_QUESTIONARI!Z3837:AD3837,ESITI_QUESTIONARI!AF3837:AH3837,ESITI_QUESTIONARI!AJ3837:AL3837,ESITI_QUESTIONARI!AN3837,ESITI_QUESTIONARI!AQ3837)),"NON RISPONDE",AVERAGE(ESITI_QUESTIONARI!N3837:T3837,ESITI_QUESTIONARI!V3837:X3837,ESITI_QUESTIONARI!Z3837:AD3837,ESITI_QUESTIONARI!AF3837:AH3837,ESITI_QUESTIONARI!AJ3837:AL3837,ESITI_QUESTIONARI!AN3837,ESITI_QUESTIONARI!AQ3837)))</f>
        <v/>
      </c>
    </row>
    <row r="3838" spans="1:8">
      <c r="A3838" t="str">
        <f>IF(ESITI_QUESTIONARI!A3838="","",TRIM(ESITI_QUESTIONARI!A3838))</f>
        <v/>
      </c>
      <c r="B3838" t="str">
        <f t="shared" si="60"/>
        <v/>
      </c>
      <c r="C3838" t="str">
        <f>IF(ESITI_QUESTIONARI!C3838="","",TRIM(ESITI_QUESTIONARI!C3838))</f>
        <v/>
      </c>
      <c r="D3838" t="str">
        <f>IFERROR(UPPER(TRIM(ESITI_QUESTIONARI!U3838)),"")</f>
        <v/>
      </c>
      <c r="E3838" t="str">
        <f>IFERROR(UPPER(TRIM(ESITI_QUESTIONARI!Y3838)),"")</f>
        <v/>
      </c>
      <c r="F3838" t="str">
        <f>IFERROR(UPPER(TRIM(ESITI_QUESTIONARI!AE3838)),"")</f>
        <v/>
      </c>
      <c r="G3838" t="str">
        <f>IFERROR(UPPER(TRIM(ESITI_QUESTIONARI!AI3838)),"")</f>
        <v/>
      </c>
      <c r="H3838" s="8" t="str">
        <f>IF(C3838="","",IF(ISERROR(AVERAGE(ESITI_QUESTIONARI!N3838:T3838,ESITI_QUESTIONARI!V3838:X3838,ESITI_QUESTIONARI!Z3838:AD3838,ESITI_QUESTIONARI!AF3838:AH3838,ESITI_QUESTIONARI!AJ3838:AL3838,ESITI_QUESTIONARI!AN3838,ESITI_QUESTIONARI!AQ3838)),"NON RISPONDE",AVERAGE(ESITI_QUESTIONARI!N3838:T3838,ESITI_QUESTIONARI!V3838:X3838,ESITI_QUESTIONARI!Z3838:AD3838,ESITI_QUESTIONARI!AF3838:AH3838,ESITI_QUESTIONARI!AJ3838:AL3838,ESITI_QUESTIONARI!AN3838,ESITI_QUESTIONARI!AQ3838)))</f>
        <v/>
      </c>
    </row>
    <row r="3839" spans="1:8">
      <c r="A3839" t="str">
        <f>IF(ESITI_QUESTIONARI!A3839="","",TRIM(ESITI_QUESTIONARI!A3839))</f>
        <v/>
      </c>
      <c r="B3839" t="str">
        <f t="shared" si="60"/>
        <v/>
      </c>
      <c r="C3839" t="str">
        <f>IF(ESITI_QUESTIONARI!C3839="","",TRIM(ESITI_QUESTIONARI!C3839))</f>
        <v/>
      </c>
      <c r="D3839" t="str">
        <f>IFERROR(UPPER(TRIM(ESITI_QUESTIONARI!U3839)),"")</f>
        <v/>
      </c>
      <c r="E3839" t="str">
        <f>IFERROR(UPPER(TRIM(ESITI_QUESTIONARI!Y3839)),"")</f>
        <v/>
      </c>
      <c r="F3839" t="str">
        <f>IFERROR(UPPER(TRIM(ESITI_QUESTIONARI!AE3839)),"")</f>
        <v/>
      </c>
      <c r="G3839" t="str">
        <f>IFERROR(UPPER(TRIM(ESITI_QUESTIONARI!AI3839)),"")</f>
        <v/>
      </c>
      <c r="H3839" s="8" t="str">
        <f>IF(C3839="","",IF(ISERROR(AVERAGE(ESITI_QUESTIONARI!N3839:T3839,ESITI_QUESTIONARI!V3839:X3839,ESITI_QUESTIONARI!Z3839:AD3839,ESITI_QUESTIONARI!AF3839:AH3839,ESITI_QUESTIONARI!AJ3839:AL3839,ESITI_QUESTIONARI!AN3839,ESITI_QUESTIONARI!AQ3839)),"NON RISPONDE",AVERAGE(ESITI_QUESTIONARI!N3839:T3839,ESITI_QUESTIONARI!V3839:X3839,ESITI_QUESTIONARI!Z3839:AD3839,ESITI_QUESTIONARI!AF3839:AH3839,ESITI_QUESTIONARI!AJ3839:AL3839,ESITI_QUESTIONARI!AN3839,ESITI_QUESTIONARI!AQ3839)))</f>
        <v/>
      </c>
    </row>
    <row r="3840" spans="1:8">
      <c r="A3840" t="str">
        <f>IF(ESITI_QUESTIONARI!A3840="","",TRIM(ESITI_QUESTIONARI!A3840))</f>
        <v/>
      </c>
      <c r="B3840" t="str">
        <f t="shared" si="60"/>
        <v/>
      </c>
      <c r="C3840" t="str">
        <f>IF(ESITI_QUESTIONARI!C3840="","",TRIM(ESITI_QUESTIONARI!C3840))</f>
        <v/>
      </c>
      <c r="D3840" t="str">
        <f>IFERROR(UPPER(TRIM(ESITI_QUESTIONARI!U3840)),"")</f>
        <v/>
      </c>
      <c r="E3840" t="str">
        <f>IFERROR(UPPER(TRIM(ESITI_QUESTIONARI!Y3840)),"")</f>
        <v/>
      </c>
      <c r="F3840" t="str">
        <f>IFERROR(UPPER(TRIM(ESITI_QUESTIONARI!AE3840)),"")</f>
        <v/>
      </c>
      <c r="G3840" t="str">
        <f>IFERROR(UPPER(TRIM(ESITI_QUESTIONARI!AI3840)),"")</f>
        <v/>
      </c>
      <c r="H3840" s="8" t="str">
        <f>IF(C3840="","",IF(ISERROR(AVERAGE(ESITI_QUESTIONARI!N3840:T3840,ESITI_QUESTIONARI!V3840:X3840,ESITI_QUESTIONARI!Z3840:AD3840,ESITI_QUESTIONARI!AF3840:AH3840,ESITI_QUESTIONARI!AJ3840:AL3840,ESITI_QUESTIONARI!AN3840,ESITI_QUESTIONARI!AQ3840)),"NON RISPONDE",AVERAGE(ESITI_QUESTIONARI!N3840:T3840,ESITI_QUESTIONARI!V3840:X3840,ESITI_QUESTIONARI!Z3840:AD3840,ESITI_QUESTIONARI!AF3840:AH3840,ESITI_QUESTIONARI!AJ3840:AL3840,ESITI_QUESTIONARI!AN3840,ESITI_QUESTIONARI!AQ3840)))</f>
        <v/>
      </c>
    </row>
    <row r="3841" spans="1:8">
      <c r="A3841" t="str">
        <f>IF(ESITI_QUESTIONARI!A3841="","",TRIM(ESITI_QUESTIONARI!A3841))</f>
        <v/>
      </c>
      <c r="B3841" t="str">
        <f t="shared" si="60"/>
        <v/>
      </c>
      <c r="C3841" t="str">
        <f>IF(ESITI_QUESTIONARI!C3841="","",TRIM(ESITI_QUESTIONARI!C3841))</f>
        <v/>
      </c>
      <c r="D3841" t="str">
        <f>IFERROR(UPPER(TRIM(ESITI_QUESTIONARI!U3841)),"")</f>
        <v/>
      </c>
      <c r="E3841" t="str">
        <f>IFERROR(UPPER(TRIM(ESITI_QUESTIONARI!Y3841)),"")</f>
        <v/>
      </c>
      <c r="F3841" t="str">
        <f>IFERROR(UPPER(TRIM(ESITI_QUESTIONARI!AE3841)),"")</f>
        <v/>
      </c>
      <c r="G3841" t="str">
        <f>IFERROR(UPPER(TRIM(ESITI_QUESTIONARI!AI3841)),"")</f>
        <v/>
      </c>
      <c r="H3841" s="8" t="str">
        <f>IF(C3841="","",IF(ISERROR(AVERAGE(ESITI_QUESTIONARI!N3841:T3841,ESITI_QUESTIONARI!V3841:X3841,ESITI_QUESTIONARI!Z3841:AD3841,ESITI_QUESTIONARI!AF3841:AH3841,ESITI_QUESTIONARI!AJ3841:AL3841,ESITI_QUESTIONARI!AN3841,ESITI_QUESTIONARI!AQ3841)),"NON RISPONDE",AVERAGE(ESITI_QUESTIONARI!N3841:T3841,ESITI_QUESTIONARI!V3841:X3841,ESITI_QUESTIONARI!Z3841:AD3841,ESITI_QUESTIONARI!AF3841:AH3841,ESITI_QUESTIONARI!AJ3841:AL3841,ESITI_QUESTIONARI!AN3841,ESITI_QUESTIONARI!AQ3841)))</f>
        <v/>
      </c>
    </row>
    <row r="3842" spans="1:8">
      <c r="A3842" t="str">
        <f>IF(ESITI_QUESTIONARI!A3842="","",TRIM(ESITI_QUESTIONARI!A3842))</f>
        <v/>
      </c>
      <c r="B3842" t="str">
        <f t="shared" si="60"/>
        <v/>
      </c>
      <c r="C3842" t="str">
        <f>IF(ESITI_QUESTIONARI!C3842="","",TRIM(ESITI_QUESTIONARI!C3842))</f>
        <v/>
      </c>
      <c r="D3842" t="str">
        <f>IFERROR(UPPER(TRIM(ESITI_QUESTIONARI!U3842)),"")</f>
        <v/>
      </c>
      <c r="E3842" t="str">
        <f>IFERROR(UPPER(TRIM(ESITI_QUESTIONARI!Y3842)),"")</f>
        <v/>
      </c>
      <c r="F3842" t="str">
        <f>IFERROR(UPPER(TRIM(ESITI_QUESTIONARI!AE3842)),"")</f>
        <v/>
      </c>
      <c r="G3842" t="str">
        <f>IFERROR(UPPER(TRIM(ESITI_QUESTIONARI!AI3842)),"")</f>
        <v/>
      </c>
      <c r="H3842" s="8" t="str">
        <f>IF(C3842="","",IF(ISERROR(AVERAGE(ESITI_QUESTIONARI!N3842:T3842,ESITI_QUESTIONARI!V3842:X3842,ESITI_QUESTIONARI!Z3842:AD3842,ESITI_QUESTIONARI!AF3842:AH3842,ESITI_QUESTIONARI!AJ3842:AL3842,ESITI_QUESTIONARI!AN3842,ESITI_QUESTIONARI!AQ3842)),"NON RISPONDE",AVERAGE(ESITI_QUESTIONARI!N3842:T3842,ESITI_QUESTIONARI!V3842:X3842,ESITI_QUESTIONARI!Z3842:AD3842,ESITI_QUESTIONARI!AF3842:AH3842,ESITI_QUESTIONARI!AJ3842:AL3842,ESITI_QUESTIONARI!AN3842,ESITI_QUESTIONARI!AQ3842)))</f>
        <v/>
      </c>
    </row>
    <row r="3843" spans="1:8">
      <c r="A3843" t="str">
        <f>IF(ESITI_QUESTIONARI!A3843="","",TRIM(ESITI_QUESTIONARI!A3843))</f>
        <v/>
      </c>
      <c r="B3843" t="str">
        <f t="shared" ref="B3843:B3906" si="61">IF(C3843="","",C3843)</f>
        <v/>
      </c>
      <c r="C3843" t="str">
        <f>IF(ESITI_QUESTIONARI!C3843="","",TRIM(ESITI_QUESTIONARI!C3843))</f>
        <v/>
      </c>
      <c r="D3843" t="str">
        <f>IFERROR(UPPER(TRIM(ESITI_QUESTIONARI!U3843)),"")</f>
        <v/>
      </c>
      <c r="E3843" t="str">
        <f>IFERROR(UPPER(TRIM(ESITI_QUESTIONARI!Y3843)),"")</f>
        <v/>
      </c>
      <c r="F3843" t="str">
        <f>IFERROR(UPPER(TRIM(ESITI_QUESTIONARI!AE3843)),"")</f>
        <v/>
      </c>
      <c r="G3843" t="str">
        <f>IFERROR(UPPER(TRIM(ESITI_QUESTIONARI!AI3843)),"")</f>
        <v/>
      </c>
      <c r="H3843" s="8" t="str">
        <f>IF(C3843="","",IF(ISERROR(AVERAGE(ESITI_QUESTIONARI!N3843:T3843,ESITI_QUESTIONARI!V3843:X3843,ESITI_QUESTIONARI!Z3843:AD3843,ESITI_QUESTIONARI!AF3843:AH3843,ESITI_QUESTIONARI!AJ3843:AL3843,ESITI_QUESTIONARI!AN3843,ESITI_QUESTIONARI!AQ3843)),"NON RISPONDE",AVERAGE(ESITI_QUESTIONARI!N3843:T3843,ESITI_QUESTIONARI!V3843:X3843,ESITI_QUESTIONARI!Z3843:AD3843,ESITI_QUESTIONARI!AF3843:AH3843,ESITI_QUESTIONARI!AJ3843:AL3843,ESITI_QUESTIONARI!AN3843,ESITI_QUESTIONARI!AQ3843)))</f>
        <v/>
      </c>
    </row>
    <row r="3844" spans="1:8">
      <c r="A3844" t="str">
        <f>IF(ESITI_QUESTIONARI!A3844="","",TRIM(ESITI_QUESTIONARI!A3844))</f>
        <v/>
      </c>
      <c r="B3844" t="str">
        <f t="shared" si="61"/>
        <v/>
      </c>
      <c r="C3844" t="str">
        <f>IF(ESITI_QUESTIONARI!C3844="","",TRIM(ESITI_QUESTIONARI!C3844))</f>
        <v/>
      </c>
      <c r="D3844" t="str">
        <f>IFERROR(UPPER(TRIM(ESITI_QUESTIONARI!U3844)),"")</f>
        <v/>
      </c>
      <c r="E3844" t="str">
        <f>IFERROR(UPPER(TRIM(ESITI_QUESTIONARI!Y3844)),"")</f>
        <v/>
      </c>
      <c r="F3844" t="str">
        <f>IFERROR(UPPER(TRIM(ESITI_QUESTIONARI!AE3844)),"")</f>
        <v/>
      </c>
      <c r="G3844" t="str">
        <f>IFERROR(UPPER(TRIM(ESITI_QUESTIONARI!AI3844)),"")</f>
        <v/>
      </c>
      <c r="H3844" s="8" t="str">
        <f>IF(C3844="","",IF(ISERROR(AVERAGE(ESITI_QUESTIONARI!N3844:T3844,ESITI_QUESTIONARI!V3844:X3844,ESITI_QUESTIONARI!Z3844:AD3844,ESITI_QUESTIONARI!AF3844:AH3844,ESITI_QUESTIONARI!AJ3844:AL3844,ESITI_QUESTIONARI!AN3844,ESITI_QUESTIONARI!AQ3844)),"NON RISPONDE",AVERAGE(ESITI_QUESTIONARI!N3844:T3844,ESITI_QUESTIONARI!V3844:X3844,ESITI_QUESTIONARI!Z3844:AD3844,ESITI_QUESTIONARI!AF3844:AH3844,ESITI_QUESTIONARI!AJ3844:AL3844,ESITI_QUESTIONARI!AN3844,ESITI_QUESTIONARI!AQ3844)))</f>
        <v/>
      </c>
    </row>
    <row r="3845" spans="1:8">
      <c r="A3845" t="str">
        <f>IF(ESITI_QUESTIONARI!A3845="","",TRIM(ESITI_QUESTIONARI!A3845))</f>
        <v/>
      </c>
      <c r="B3845" t="str">
        <f t="shared" si="61"/>
        <v/>
      </c>
      <c r="C3845" t="str">
        <f>IF(ESITI_QUESTIONARI!C3845="","",TRIM(ESITI_QUESTIONARI!C3845))</f>
        <v/>
      </c>
      <c r="D3845" t="str">
        <f>IFERROR(UPPER(TRIM(ESITI_QUESTIONARI!U3845)),"")</f>
        <v/>
      </c>
      <c r="E3845" t="str">
        <f>IFERROR(UPPER(TRIM(ESITI_QUESTIONARI!Y3845)),"")</f>
        <v/>
      </c>
      <c r="F3845" t="str">
        <f>IFERROR(UPPER(TRIM(ESITI_QUESTIONARI!AE3845)),"")</f>
        <v/>
      </c>
      <c r="G3845" t="str">
        <f>IFERROR(UPPER(TRIM(ESITI_QUESTIONARI!AI3845)),"")</f>
        <v/>
      </c>
      <c r="H3845" s="8" t="str">
        <f>IF(C3845="","",IF(ISERROR(AVERAGE(ESITI_QUESTIONARI!N3845:T3845,ESITI_QUESTIONARI!V3845:X3845,ESITI_QUESTIONARI!Z3845:AD3845,ESITI_QUESTIONARI!AF3845:AH3845,ESITI_QUESTIONARI!AJ3845:AL3845,ESITI_QUESTIONARI!AN3845,ESITI_QUESTIONARI!AQ3845)),"NON RISPONDE",AVERAGE(ESITI_QUESTIONARI!N3845:T3845,ESITI_QUESTIONARI!V3845:X3845,ESITI_QUESTIONARI!Z3845:AD3845,ESITI_QUESTIONARI!AF3845:AH3845,ESITI_QUESTIONARI!AJ3845:AL3845,ESITI_QUESTIONARI!AN3845,ESITI_QUESTIONARI!AQ3845)))</f>
        <v/>
      </c>
    </row>
    <row r="3846" spans="1:8">
      <c r="A3846" t="str">
        <f>IF(ESITI_QUESTIONARI!A3846="","",TRIM(ESITI_QUESTIONARI!A3846))</f>
        <v/>
      </c>
      <c r="B3846" t="str">
        <f t="shared" si="61"/>
        <v/>
      </c>
      <c r="C3846" t="str">
        <f>IF(ESITI_QUESTIONARI!C3846="","",TRIM(ESITI_QUESTIONARI!C3846))</f>
        <v/>
      </c>
      <c r="D3846" t="str">
        <f>IFERROR(UPPER(TRIM(ESITI_QUESTIONARI!U3846)),"")</f>
        <v/>
      </c>
      <c r="E3846" t="str">
        <f>IFERROR(UPPER(TRIM(ESITI_QUESTIONARI!Y3846)),"")</f>
        <v/>
      </c>
      <c r="F3846" t="str">
        <f>IFERROR(UPPER(TRIM(ESITI_QUESTIONARI!AE3846)),"")</f>
        <v/>
      </c>
      <c r="G3846" t="str">
        <f>IFERROR(UPPER(TRIM(ESITI_QUESTIONARI!AI3846)),"")</f>
        <v/>
      </c>
      <c r="H3846" s="8" t="str">
        <f>IF(C3846="","",IF(ISERROR(AVERAGE(ESITI_QUESTIONARI!N3846:T3846,ESITI_QUESTIONARI!V3846:X3846,ESITI_QUESTIONARI!Z3846:AD3846,ESITI_QUESTIONARI!AF3846:AH3846,ESITI_QUESTIONARI!AJ3846:AL3846,ESITI_QUESTIONARI!AN3846,ESITI_QUESTIONARI!AQ3846)),"NON RISPONDE",AVERAGE(ESITI_QUESTIONARI!N3846:T3846,ESITI_QUESTIONARI!V3846:X3846,ESITI_QUESTIONARI!Z3846:AD3846,ESITI_QUESTIONARI!AF3846:AH3846,ESITI_QUESTIONARI!AJ3846:AL3846,ESITI_QUESTIONARI!AN3846,ESITI_QUESTIONARI!AQ3846)))</f>
        <v/>
      </c>
    </row>
    <row r="3847" spans="1:8">
      <c r="A3847" t="str">
        <f>IF(ESITI_QUESTIONARI!A3847="","",TRIM(ESITI_QUESTIONARI!A3847))</f>
        <v/>
      </c>
      <c r="B3847" t="str">
        <f t="shared" si="61"/>
        <v/>
      </c>
      <c r="C3847" t="str">
        <f>IF(ESITI_QUESTIONARI!C3847="","",TRIM(ESITI_QUESTIONARI!C3847))</f>
        <v/>
      </c>
      <c r="D3847" t="str">
        <f>IFERROR(UPPER(TRIM(ESITI_QUESTIONARI!U3847)),"")</f>
        <v/>
      </c>
      <c r="E3847" t="str">
        <f>IFERROR(UPPER(TRIM(ESITI_QUESTIONARI!Y3847)),"")</f>
        <v/>
      </c>
      <c r="F3847" t="str">
        <f>IFERROR(UPPER(TRIM(ESITI_QUESTIONARI!AE3847)),"")</f>
        <v/>
      </c>
      <c r="G3847" t="str">
        <f>IFERROR(UPPER(TRIM(ESITI_QUESTIONARI!AI3847)),"")</f>
        <v/>
      </c>
      <c r="H3847" s="8" t="str">
        <f>IF(C3847="","",IF(ISERROR(AVERAGE(ESITI_QUESTIONARI!N3847:T3847,ESITI_QUESTIONARI!V3847:X3847,ESITI_QUESTIONARI!Z3847:AD3847,ESITI_QUESTIONARI!AF3847:AH3847,ESITI_QUESTIONARI!AJ3847:AL3847,ESITI_QUESTIONARI!AN3847,ESITI_QUESTIONARI!AQ3847)),"NON RISPONDE",AVERAGE(ESITI_QUESTIONARI!N3847:T3847,ESITI_QUESTIONARI!V3847:X3847,ESITI_QUESTIONARI!Z3847:AD3847,ESITI_QUESTIONARI!AF3847:AH3847,ESITI_QUESTIONARI!AJ3847:AL3847,ESITI_QUESTIONARI!AN3847,ESITI_QUESTIONARI!AQ3847)))</f>
        <v/>
      </c>
    </row>
    <row r="3848" spans="1:8">
      <c r="A3848" t="str">
        <f>IF(ESITI_QUESTIONARI!A3848="","",TRIM(ESITI_QUESTIONARI!A3848))</f>
        <v/>
      </c>
      <c r="B3848" t="str">
        <f t="shared" si="61"/>
        <v/>
      </c>
      <c r="C3848" t="str">
        <f>IF(ESITI_QUESTIONARI!C3848="","",TRIM(ESITI_QUESTIONARI!C3848))</f>
        <v/>
      </c>
      <c r="D3848" t="str">
        <f>IFERROR(UPPER(TRIM(ESITI_QUESTIONARI!U3848)),"")</f>
        <v/>
      </c>
      <c r="E3848" t="str">
        <f>IFERROR(UPPER(TRIM(ESITI_QUESTIONARI!Y3848)),"")</f>
        <v/>
      </c>
      <c r="F3848" t="str">
        <f>IFERROR(UPPER(TRIM(ESITI_QUESTIONARI!AE3848)),"")</f>
        <v/>
      </c>
      <c r="G3848" t="str">
        <f>IFERROR(UPPER(TRIM(ESITI_QUESTIONARI!AI3848)),"")</f>
        <v/>
      </c>
      <c r="H3848" s="8" t="str">
        <f>IF(C3848="","",IF(ISERROR(AVERAGE(ESITI_QUESTIONARI!N3848:T3848,ESITI_QUESTIONARI!V3848:X3848,ESITI_QUESTIONARI!Z3848:AD3848,ESITI_QUESTIONARI!AF3848:AH3848,ESITI_QUESTIONARI!AJ3848:AL3848,ESITI_QUESTIONARI!AN3848,ESITI_QUESTIONARI!AQ3848)),"NON RISPONDE",AVERAGE(ESITI_QUESTIONARI!N3848:T3848,ESITI_QUESTIONARI!V3848:X3848,ESITI_QUESTIONARI!Z3848:AD3848,ESITI_QUESTIONARI!AF3848:AH3848,ESITI_QUESTIONARI!AJ3848:AL3848,ESITI_QUESTIONARI!AN3848,ESITI_QUESTIONARI!AQ3848)))</f>
        <v/>
      </c>
    </row>
    <row r="3849" spans="1:8">
      <c r="A3849" t="str">
        <f>IF(ESITI_QUESTIONARI!A3849="","",TRIM(ESITI_QUESTIONARI!A3849))</f>
        <v/>
      </c>
      <c r="B3849" t="str">
        <f t="shared" si="61"/>
        <v/>
      </c>
      <c r="C3849" t="str">
        <f>IF(ESITI_QUESTIONARI!C3849="","",TRIM(ESITI_QUESTIONARI!C3849))</f>
        <v/>
      </c>
      <c r="D3849" t="str">
        <f>IFERROR(UPPER(TRIM(ESITI_QUESTIONARI!U3849)),"")</f>
        <v/>
      </c>
      <c r="E3849" t="str">
        <f>IFERROR(UPPER(TRIM(ESITI_QUESTIONARI!Y3849)),"")</f>
        <v/>
      </c>
      <c r="F3849" t="str">
        <f>IFERROR(UPPER(TRIM(ESITI_QUESTIONARI!AE3849)),"")</f>
        <v/>
      </c>
      <c r="G3849" t="str">
        <f>IFERROR(UPPER(TRIM(ESITI_QUESTIONARI!AI3849)),"")</f>
        <v/>
      </c>
      <c r="H3849" s="8" t="str">
        <f>IF(C3849="","",IF(ISERROR(AVERAGE(ESITI_QUESTIONARI!N3849:T3849,ESITI_QUESTIONARI!V3849:X3849,ESITI_QUESTIONARI!Z3849:AD3849,ESITI_QUESTIONARI!AF3849:AH3849,ESITI_QUESTIONARI!AJ3849:AL3849,ESITI_QUESTIONARI!AN3849,ESITI_QUESTIONARI!AQ3849)),"NON RISPONDE",AVERAGE(ESITI_QUESTIONARI!N3849:T3849,ESITI_QUESTIONARI!V3849:X3849,ESITI_QUESTIONARI!Z3849:AD3849,ESITI_QUESTIONARI!AF3849:AH3849,ESITI_QUESTIONARI!AJ3849:AL3849,ESITI_QUESTIONARI!AN3849,ESITI_QUESTIONARI!AQ3849)))</f>
        <v/>
      </c>
    </row>
    <row r="3850" spans="1:8">
      <c r="A3850" t="str">
        <f>IF(ESITI_QUESTIONARI!A3850="","",TRIM(ESITI_QUESTIONARI!A3850))</f>
        <v/>
      </c>
      <c r="B3850" t="str">
        <f t="shared" si="61"/>
        <v/>
      </c>
      <c r="C3850" t="str">
        <f>IF(ESITI_QUESTIONARI!C3850="","",TRIM(ESITI_QUESTIONARI!C3850))</f>
        <v/>
      </c>
      <c r="D3850" t="str">
        <f>IFERROR(UPPER(TRIM(ESITI_QUESTIONARI!U3850)),"")</f>
        <v/>
      </c>
      <c r="E3850" t="str">
        <f>IFERROR(UPPER(TRIM(ESITI_QUESTIONARI!Y3850)),"")</f>
        <v/>
      </c>
      <c r="F3850" t="str">
        <f>IFERROR(UPPER(TRIM(ESITI_QUESTIONARI!AE3850)),"")</f>
        <v/>
      </c>
      <c r="G3850" t="str">
        <f>IFERROR(UPPER(TRIM(ESITI_QUESTIONARI!AI3850)),"")</f>
        <v/>
      </c>
      <c r="H3850" s="8" t="str">
        <f>IF(C3850="","",IF(ISERROR(AVERAGE(ESITI_QUESTIONARI!N3850:T3850,ESITI_QUESTIONARI!V3850:X3850,ESITI_QUESTIONARI!Z3850:AD3850,ESITI_QUESTIONARI!AF3850:AH3850,ESITI_QUESTIONARI!AJ3850:AL3850,ESITI_QUESTIONARI!AN3850,ESITI_QUESTIONARI!AQ3850)),"NON RISPONDE",AVERAGE(ESITI_QUESTIONARI!N3850:T3850,ESITI_QUESTIONARI!V3850:X3850,ESITI_QUESTIONARI!Z3850:AD3850,ESITI_QUESTIONARI!AF3850:AH3850,ESITI_QUESTIONARI!AJ3850:AL3850,ESITI_QUESTIONARI!AN3850,ESITI_QUESTIONARI!AQ3850)))</f>
        <v/>
      </c>
    </row>
    <row r="3851" spans="1:8">
      <c r="A3851" t="str">
        <f>IF(ESITI_QUESTIONARI!A3851="","",TRIM(ESITI_QUESTIONARI!A3851))</f>
        <v/>
      </c>
      <c r="B3851" t="str">
        <f t="shared" si="61"/>
        <v/>
      </c>
      <c r="C3851" t="str">
        <f>IF(ESITI_QUESTIONARI!C3851="","",TRIM(ESITI_QUESTIONARI!C3851))</f>
        <v/>
      </c>
      <c r="D3851" t="str">
        <f>IFERROR(UPPER(TRIM(ESITI_QUESTIONARI!U3851)),"")</f>
        <v/>
      </c>
      <c r="E3851" t="str">
        <f>IFERROR(UPPER(TRIM(ESITI_QUESTIONARI!Y3851)),"")</f>
        <v/>
      </c>
      <c r="F3851" t="str">
        <f>IFERROR(UPPER(TRIM(ESITI_QUESTIONARI!AE3851)),"")</f>
        <v/>
      </c>
      <c r="G3851" t="str">
        <f>IFERROR(UPPER(TRIM(ESITI_QUESTIONARI!AI3851)),"")</f>
        <v/>
      </c>
      <c r="H3851" s="8" t="str">
        <f>IF(C3851="","",IF(ISERROR(AVERAGE(ESITI_QUESTIONARI!N3851:T3851,ESITI_QUESTIONARI!V3851:X3851,ESITI_QUESTIONARI!Z3851:AD3851,ESITI_QUESTIONARI!AF3851:AH3851,ESITI_QUESTIONARI!AJ3851:AL3851,ESITI_QUESTIONARI!AN3851,ESITI_QUESTIONARI!AQ3851)),"NON RISPONDE",AVERAGE(ESITI_QUESTIONARI!N3851:T3851,ESITI_QUESTIONARI!V3851:X3851,ESITI_QUESTIONARI!Z3851:AD3851,ESITI_QUESTIONARI!AF3851:AH3851,ESITI_QUESTIONARI!AJ3851:AL3851,ESITI_QUESTIONARI!AN3851,ESITI_QUESTIONARI!AQ3851)))</f>
        <v/>
      </c>
    </row>
    <row r="3852" spans="1:8">
      <c r="A3852" t="str">
        <f>IF(ESITI_QUESTIONARI!A3852="","",TRIM(ESITI_QUESTIONARI!A3852))</f>
        <v/>
      </c>
      <c r="B3852" t="str">
        <f t="shared" si="61"/>
        <v/>
      </c>
      <c r="C3852" t="str">
        <f>IF(ESITI_QUESTIONARI!C3852="","",TRIM(ESITI_QUESTIONARI!C3852))</f>
        <v/>
      </c>
      <c r="D3852" t="str">
        <f>IFERROR(UPPER(TRIM(ESITI_QUESTIONARI!U3852)),"")</f>
        <v/>
      </c>
      <c r="E3852" t="str">
        <f>IFERROR(UPPER(TRIM(ESITI_QUESTIONARI!Y3852)),"")</f>
        <v/>
      </c>
      <c r="F3852" t="str">
        <f>IFERROR(UPPER(TRIM(ESITI_QUESTIONARI!AE3852)),"")</f>
        <v/>
      </c>
      <c r="G3852" t="str">
        <f>IFERROR(UPPER(TRIM(ESITI_QUESTIONARI!AI3852)),"")</f>
        <v/>
      </c>
      <c r="H3852" s="8" t="str">
        <f>IF(C3852="","",IF(ISERROR(AVERAGE(ESITI_QUESTIONARI!N3852:T3852,ESITI_QUESTIONARI!V3852:X3852,ESITI_QUESTIONARI!Z3852:AD3852,ESITI_QUESTIONARI!AF3852:AH3852,ESITI_QUESTIONARI!AJ3852:AL3852,ESITI_QUESTIONARI!AN3852,ESITI_QUESTIONARI!AQ3852)),"NON RISPONDE",AVERAGE(ESITI_QUESTIONARI!N3852:T3852,ESITI_QUESTIONARI!V3852:X3852,ESITI_QUESTIONARI!Z3852:AD3852,ESITI_QUESTIONARI!AF3852:AH3852,ESITI_QUESTIONARI!AJ3852:AL3852,ESITI_QUESTIONARI!AN3852,ESITI_QUESTIONARI!AQ3852)))</f>
        <v/>
      </c>
    </row>
    <row r="3853" spans="1:8">
      <c r="A3853" t="str">
        <f>IF(ESITI_QUESTIONARI!A3853="","",TRIM(ESITI_QUESTIONARI!A3853))</f>
        <v/>
      </c>
      <c r="B3853" t="str">
        <f t="shared" si="61"/>
        <v/>
      </c>
      <c r="C3853" t="str">
        <f>IF(ESITI_QUESTIONARI!C3853="","",TRIM(ESITI_QUESTIONARI!C3853))</f>
        <v/>
      </c>
      <c r="D3853" t="str">
        <f>IFERROR(UPPER(TRIM(ESITI_QUESTIONARI!U3853)),"")</f>
        <v/>
      </c>
      <c r="E3853" t="str">
        <f>IFERROR(UPPER(TRIM(ESITI_QUESTIONARI!Y3853)),"")</f>
        <v/>
      </c>
      <c r="F3853" t="str">
        <f>IFERROR(UPPER(TRIM(ESITI_QUESTIONARI!AE3853)),"")</f>
        <v/>
      </c>
      <c r="G3853" t="str">
        <f>IFERROR(UPPER(TRIM(ESITI_QUESTIONARI!AI3853)),"")</f>
        <v/>
      </c>
      <c r="H3853" s="8" t="str">
        <f>IF(C3853="","",IF(ISERROR(AVERAGE(ESITI_QUESTIONARI!N3853:T3853,ESITI_QUESTIONARI!V3853:X3853,ESITI_QUESTIONARI!Z3853:AD3853,ESITI_QUESTIONARI!AF3853:AH3853,ESITI_QUESTIONARI!AJ3853:AL3853,ESITI_QUESTIONARI!AN3853,ESITI_QUESTIONARI!AQ3853)),"NON RISPONDE",AVERAGE(ESITI_QUESTIONARI!N3853:T3853,ESITI_QUESTIONARI!V3853:X3853,ESITI_QUESTIONARI!Z3853:AD3853,ESITI_QUESTIONARI!AF3853:AH3853,ESITI_QUESTIONARI!AJ3853:AL3853,ESITI_QUESTIONARI!AN3853,ESITI_QUESTIONARI!AQ3853)))</f>
        <v/>
      </c>
    </row>
    <row r="3854" spans="1:8">
      <c r="A3854" t="str">
        <f>IF(ESITI_QUESTIONARI!A3854="","",TRIM(ESITI_QUESTIONARI!A3854))</f>
        <v/>
      </c>
      <c r="B3854" t="str">
        <f t="shared" si="61"/>
        <v/>
      </c>
      <c r="C3854" t="str">
        <f>IF(ESITI_QUESTIONARI!C3854="","",TRIM(ESITI_QUESTIONARI!C3854))</f>
        <v/>
      </c>
      <c r="D3854" t="str">
        <f>IFERROR(UPPER(TRIM(ESITI_QUESTIONARI!U3854)),"")</f>
        <v/>
      </c>
      <c r="E3854" t="str">
        <f>IFERROR(UPPER(TRIM(ESITI_QUESTIONARI!Y3854)),"")</f>
        <v/>
      </c>
      <c r="F3854" t="str">
        <f>IFERROR(UPPER(TRIM(ESITI_QUESTIONARI!AE3854)),"")</f>
        <v/>
      </c>
      <c r="G3854" t="str">
        <f>IFERROR(UPPER(TRIM(ESITI_QUESTIONARI!AI3854)),"")</f>
        <v/>
      </c>
      <c r="H3854" s="8" t="str">
        <f>IF(C3854="","",IF(ISERROR(AVERAGE(ESITI_QUESTIONARI!N3854:T3854,ESITI_QUESTIONARI!V3854:X3854,ESITI_QUESTIONARI!Z3854:AD3854,ESITI_QUESTIONARI!AF3854:AH3854,ESITI_QUESTIONARI!AJ3854:AL3854,ESITI_QUESTIONARI!AN3854,ESITI_QUESTIONARI!AQ3854)),"NON RISPONDE",AVERAGE(ESITI_QUESTIONARI!N3854:T3854,ESITI_QUESTIONARI!V3854:X3854,ESITI_QUESTIONARI!Z3854:AD3854,ESITI_QUESTIONARI!AF3854:AH3854,ESITI_QUESTIONARI!AJ3854:AL3854,ESITI_QUESTIONARI!AN3854,ESITI_QUESTIONARI!AQ3854)))</f>
        <v/>
      </c>
    </row>
    <row r="3855" spans="1:8">
      <c r="A3855" t="str">
        <f>IF(ESITI_QUESTIONARI!A3855="","",TRIM(ESITI_QUESTIONARI!A3855))</f>
        <v/>
      </c>
      <c r="B3855" t="str">
        <f t="shared" si="61"/>
        <v/>
      </c>
      <c r="C3855" t="str">
        <f>IF(ESITI_QUESTIONARI!C3855="","",TRIM(ESITI_QUESTIONARI!C3855))</f>
        <v/>
      </c>
      <c r="D3855" t="str">
        <f>IFERROR(UPPER(TRIM(ESITI_QUESTIONARI!U3855)),"")</f>
        <v/>
      </c>
      <c r="E3855" t="str">
        <f>IFERROR(UPPER(TRIM(ESITI_QUESTIONARI!Y3855)),"")</f>
        <v/>
      </c>
      <c r="F3855" t="str">
        <f>IFERROR(UPPER(TRIM(ESITI_QUESTIONARI!AE3855)),"")</f>
        <v/>
      </c>
      <c r="G3855" t="str">
        <f>IFERROR(UPPER(TRIM(ESITI_QUESTIONARI!AI3855)),"")</f>
        <v/>
      </c>
      <c r="H3855" s="8" t="str">
        <f>IF(C3855="","",IF(ISERROR(AVERAGE(ESITI_QUESTIONARI!N3855:T3855,ESITI_QUESTIONARI!V3855:X3855,ESITI_QUESTIONARI!Z3855:AD3855,ESITI_QUESTIONARI!AF3855:AH3855,ESITI_QUESTIONARI!AJ3855:AL3855,ESITI_QUESTIONARI!AN3855,ESITI_QUESTIONARI!AQ3855)),"NON RISPONDE",AVERAGE(ESITI_QUESTIONARI!N3855:T3855,ESITI_QUESTIONARI!V3855:X3855,ESITI_QUESTIONARI!Z3855:AD3855,ESITI_QUESTIONARI!AF3855:AH3855,ESITI_QUESTIONARI!AJ3855:AL3855,ESITI_QUESTIONARI!AN3855,ESITI_QUESTIONARI!AQ3855)))</f>
        <v/>
      </c>
    </row>
    <row r="3856" spans="1:8">
      <c r="A3856" t="str">
        <f>IF(ESITI_QUESTIONARI!A3856="","",TRIM(ESITI_QUESTIONARI!A3856))</f>
        <v/>
      </c>
      <c r="B3856" t="str">
        <f t="shared" si="61"/>
        <v/>
      </c>
      <c r="C3856" t="str">
        <f>IF(ESITI_QUESTIONARI!C3856="","",TRIM(ESITI_QUESTIONARI!C3856))</f>
        <v/>
      </c>
      <c r="D3856" t="str">
        <f>IFERROR(UPPER(TRIM(ESITI_QUESTIONARI!U3856)),"")</f>
        <v/>
      </c>
      <c r="E3856" t="str">
        <f>IFERROR(UPPER(TRIM(ESITI_QUESTIONARI!Y3856)),"")</f>
        <v/>
      </c>
      <c r="F3856" t="str">
        <f>IFERROR(UPPER(TRIM(ESITI_QUESTIONARI!AE3856)),"")</f>
        <v/>
      </c>
      <c r="G3856" t="str">
        <f>IFERROR(UPPER(TRIM(ESITI_QUESTIONARI!AI3856)),"")</f>
        <v/>
      </c>
      <c r="H3856" s="8" t="str">
        <f>IF(C3856="","",IF(ISERROR(AVERAGE(ESITI_QUESTIONARI!N3856:T3856,ESITI_QUESTIONARI!V3856:X3856,ESITI_QUESTIONARI!Z3856:AD3856,ESITI_QUESTIONARI!AF3856:AH3856,ESITI_QUESTIONARI!AJ3856:AL3856,ESITI_QUESTIONARI!AN3856,ESITI_QUESTIONARI!AQ3856)),"NON RISPONDE",AVERAGE(ESITI_QUESTIONARI!N3856:T3856,ESITI_QUESTIONARI!V3856:X3856,ESITI_QUESTIONARI!Z3856:AD3856,ESITI_QUESTIONARI!AF3856:AH3856,ESITI_QUESTIONARI!AJ3856:AL3856,ESITI_QUESTIONARI!AN3856,ESITI_QUESTIONARI!AQ3856)))</f>
        <v/>
      </c>
    </row>
    <row r="3857" spans="1:8">
      <c r="A3857" t="str">
        <f>IF(ESITI_QUESTIONARI!A3857="","",TRIM(ESITI_QUESTIONARI!A3857))</f>
        <v/>
      </c>
      <c r="B3857" t="str">
        <f t="shared" si="61"/>
        <v/>
      </c>
      <c r="C3857" t="str">
        <f>IF(ESITI_QUESTIONARI!C3857="","",TRIM(ESITI_QUESTIONARI!C3857))</f>
        <v/>
      </c>
      <c r="D3857" t="str">
        <f>IFERROR(UPPER(TRIM(ESITI_QUESTIONARI!U3857)),"")</f>
        <v/>
      </c>
      <c r="E3857" t="str">
        <f>IFERROR(UPPER(TRIM(ESITI_QUESTIONARI!Y3857)),"")</f>
        <v/>
      </c>
      <c r="F3857" t="str">
        <f>IFERROR(UPPER(TRIM(ESITI_QUESTIONARI!AE3857)),"")</f>
        <v/>
      </c>
      <c r="G3857" t="str">
        <f>IFERROR(UPPER(TRIM(ESITI_QUESTIONARI!AI3857)),"")</f>
        <v/>
      </c>
      <c r="H3857" s="8" t="str">
        <f>IF(C3857="","",IF(ISERROR(AVERAGE(ESITI_QUESTIONARI!N3857:T3857,ESITI_QUESTIONARI!V3857:X3857,ESITI_QUESTIONARI!Z3857:AD3857,ESITI_QUESTIONARI!AF3857:AH3857,ESITI_QUESTIONARI!AJ3857:AL3857,ESITI_QUESTIONARI!AN3857,ESITI_QUESTIONARI!AQ3857)),"NON RISPONDE",AVERAGE(ESITI_QUESTIONARI!N3857:T3857,ESITI_QUESTIONARI!V3857:X3857,ESITI_QUESTIONARI!Z3857:AD3857,ESITI_QUESTIONARI!AF3857:AH3857,ESITI_QUESTIONARI!AJ3857:AL3857,ESITI_QUESTIONARI!AN3857,ESITI_QUESTIONARI!AQ3857)))</f>
        <v/>
      </c>
    </row>
    <row r="3858" spans="1:8">
      <c r="A3858" t="str">
        <f>IF(ESITI_QUESTIONARI!A3858="","",TRIM(ESITI_QUESTIONARI!A3858))</f>
        <v/>
      </c>
      <c r="B3858" t="str">
        <f t="shared" si="61"/>
        <v/>
      </c>
      <c r="C3858" t="str">
        <f>IF(ESITI_QUESTIONARI!C3858="","",TRIM(ESITI_QUESTIONARI!C3858))</f>
        <v/>
      </c>
      <c r="D3858" t="str">
        <f>IFERROR(UPPER(TRIM(ESITI_QUESTIONARI!U3858)),"")</f>
        <v/>
      </c>
      <c r="E3858" t="str">
        <f>IFERROR(UPPER(TRIM(ESITI_QUESTIONARI!Y3858)),"")</f>
        <v/>
      </c>
      <c r="F3858" t="str">
        <f>IFERROR(UPPER(TRIM(ESITI_QUESTIONARI!AE3858)),"")</f>
        <v/>
      </c>
      <c r="G3858" t="str">
        <f>IFERROR(UPPER(TRIM(ESITI_QUESTIONARI!AI3858)),"")</f>
        <v/>
      </c>
      <c r="H3858" s="8" t="str">
        <f>IF(C3858="","",IF(ISERROR(AVERAGE(ESITI_QUESTIONARI!N3858:T3858,ESITI_QUESTIONARI!V3858:X3858,ESITI_QUESTIONARI!Z3858:AD3858,ESITI_QUESTIONARI!AF3858:AH3858,ESITI_QUESTIONARI!AJ3858:AL3858,ESITI_QUESTIONARI!AN3858,ESITI_QUESTIONARI!AQ3858)),"NON RISPONDE",AVERAGE(ESITI_QUESTIONARI!N3858:T3858,ESITI_QUESTIONARI!V3858:X3858,ESITI_QUESTIONARI!Z3858:AD3858,ESITI_QUESTIONARI!AF3858:AH3858,ESITI_QUESTIONARI!AJ3858:AL3858,ESITI_QUESTIONARI!AN3858,ESITI_QUESTIONARI!AQ3858)))</f>
        <v/>
      </c>
    </row>
    <row r="3859" spans="1:8">
      <c r="A3859" t="str">
        <f>IF(ESITI_QUESTIONARI!A3859="","",TRIM(ESITI_QUESTIONARI!A3859))</f>
        <v/>
      </c>
      <c r="B3859" t="str">
        <f t="shared" si="61"/>
        <v/>
      </c>
      <c r="C3859" t="str">
        <f>IF(ESITI_QUESTIONARI!C3859="","",TRIM(ESITI_QUESTIONARI!C3859))</f>
        <v/>
      </c>
      <c r="D3859" t="str">
        <f>IFERROR(UPPER(TRIM(ESITI_QUESTIONARI!U3859)),"")</f>
        <v/>
      </c>
      <c r="E3859" t="str">
        <f>IFERROR(UPPER(TRIM(ESITI_QUESTIONARI!Y3859)),"")</f>
        <v/>
      </c>
      <c r="F3859" t="str">
        <f>IFERROR(UPPER(TRIM(ESITI_QUESTIONARI!AE3859)),"")</f>
        <v/>
      </c>
      <c r="G3859" t="str">
        <f>IFERROR(UPPER(TRIM(ESITI_QUESTIONARI!AI3859)),"")</f>
        <v/>
      </c>
      <c r="H3859" s="8" t="str">
        <f>IF(C3859="","",IF(ISERROR(AVERAGE(ESITI_QUESTIONARI!N3859:T3859,ESITI_QUESTIONARI!V3859:X3859,ESITI_QUESTIONARI!Z3859:AD3859,ESITI_QUESTIONARI!AF3859:AH3859,ESITI_QUESTIONARI!AJ3859:AL3859,ESITI_QUESTIONARI!AN3859,ESITI_QUESTIONARI!AQ3859)),"NON RISPONDE",AVERAGE(ESITI_QUESTIONARI!N3859:T3859,ESITI_QUESTIONARI!V3859:X3859,ESITI_QUESTIONARI!Z3859:AD3859,ESITI_QUESTIONARI!AF3859:AH3859,ESITI_QUESTIONARI!AJ3859:AL3859,ESITI_QUESTIONARI!AN3859,ESITI_QUESTIONARI!AQ3859)))</f>
        <v/>
      </c>
    </row>
    <row r="3860" spans="1:8">
      <c r="A3860" t="str">
        <f>IF(ESITI_QUESTIONARI!A3860="","",TRIM(ESITI_QUESTIONARI!A3860))</f>
        <v/>
      </c>
      <c r="B3860" t="str">
        <f t="shared" si="61"/>
        <v/>
      </c>
      <c r="C3860" t="str">
        <f>IF(ESITI_QUESTIONARI!C3860="","",TRIM(ESITI_QUESTIONARI!C3860))</f>
        <v/>
      </c>
      <c r="D3860" t="str">
        <f>IFERROR(UPPER(TRIM(ESITI_QUESTIONARI!U3860)),"")</f>
        <v/>
      </c>
      <c r="E3860" t="str">
        <f>IFERROR(UPPER(TRIM(ESITI_QUESTIONARI!Y3860)),"")</f>
        <v/>
      </c>
      <c r="F3860" t="str">
        <f>IFERROR(UPPER(TRIM(ESITI_QUESTIONARI!AE3860)),"")</f>
        <v/>
      </c>
      <c r="G3860" t="str">
        <f>IFERROR(UPPER(TRIM(ESITI_QUESTIONARI!AI3860)),"")</f>
        <v/>
      </c>
      <c r="H3860" s="8" t="str">
        <f>IF(C3860="","",IF(ISERROR(AVERAGE(ESITI_QUESTIONARI!N3860:T3860,ESITI_QUESTIONARI!V3860:X3860,ESITI_QUESTIONARI!Z3860:AD3860,ESITI_QUESTIONARI!AF3860:AH3860,ESITI_QUESTIONARI!AJ3860:AL3860,ESITI_QUESTIONARI!AN3860,ESITI_QUESTIONARI!AQ3860)),"NON RISPONDE",AVERAGE(ESITI_QUESTIONARI!N3860:T3860,ESITI_QUESTIONARI!V3860:X3860,ESITI_QUESTIONARI!Z3860:AD3860,ESITI_QUESTIONARI!AF3860:AH3860,ESITI_QUESTIONARI!AJ3860:AL3860,ESITI_QUESTIONARI!AN3860,ESITI_QUESTIONARI!AQ3860)))</f>
        <v/>
      </c>
    </row>
    <row r="3861" spans="1:8">
      <c r="A3861" t="str">
        <f>IF(ESITI_QUESTIONARI!A3861="","",TRIM(ESITI_QUESTIONARI!A3861))</f>
        <v/>
      </c>
      <c r="B3861" t="str">
        <f t="shared" si="61"/>
        <v/>
      </c>
      <c r="C3861" t="str">
        <f>IF(ESITI_QUESTIONARI!C3861="","",TRIM(ESITI_QUESTIONARI!C3861))</f>
        <v/>
      </c>
      <c r="D3861" t="str">
        <f>IFERROR(UPPER(TRIM(ESITI_QUESTIONARI!U3861)),"")</f>
        <v/>
      </c>
      <c r="E3861" t="str">
        <f>IFERROR(UPPER(TRIM(ESITI_QUESTIONARI!Y3861)),"")</f>
        <v/>
      </c>
      <c r="F3861" t="str">
        <f>IFERROR(UPPER(TRIM(ESITI_QUESTIONARI!AE3861)),"")</f>
        <v/>
      </c>
      <c r="G3861" t="str">
        <f>IFERROR(UPPER(TRIM(ESITI_QUESTIONARI!AI3861)),"")</f>
        <v/>
      </c>
      <c r="H3861" s="8" t="str">
        <f>IF(C3861="","",IF(ISERROR(AVERAGE(ESITI_QUESTIONARI!N3861:T3861,ESITI_QUESTIONARI!V3861:X3861,ESITI_QUESTIONARI!Z3861:AD3861,ESITI_QUESTIONARI!AF3861:AH3861,ESITI_QUESTIONARI!AJ3861:AL3861,ESITI_QUESTIONARI!AN3861,ESITI_QUESTIONARI!AQ3861)),"NON RISPONDE",AVERAGE(ESITI_QUESTIONARI!N3861:T3861,ESITI_QUESTIONARI!V3861:X3861,ESITI_QUESTIONARI!Z3861:AD3861,ESITI_QUESTIONARI!AF3861:AH3861,ESITI_QUESTIONARI!AJ3861:AL3861,ESITI_QUESTIONARI!AN3861,ESITI_QUESTIONARI!AQ3861)))</f>
        <v/>
      </c>
    </row>
    <row r="3862" spans="1:8">
      <c r="A3862" t="str">
        <f>IF(ESITI_QUESTIONARI!A3862="","",TRIM(ESITI_QUESTIONARI!A3862))</f>
        <v/>
      </c>
      <c r="B3862" t="str">
        <f t="shared" si="61"/>
        <v/>
      </c>
      <c r="C3862" t="str">
        <f>IF(ESITI_QUESTIONARI!C3862="","",TRIM(ESITI_QUESTIONARI!C3862))</f>
        <v/>
      </c>
      <c r="D3862" t="str">
        <f>IFERROR(UPPER(TRIM(ESITI_QUESTIONARI!U3862)),"")</f>
        <v/>
      </c>
      <c r="E3862" t="str">
        <f>IFERROR(UPPER(TRIM(ESITI_QUESTIONARI!Y3862)),"")</f>
        <v/>
      </c>
      <c r="F3862" t="str">
        <f>IFERROR(UPPER(TRIM(ESITI_QUESTIONARI!AE3862)),"")</f>
        <v/>
      </c>
      <c r="G3862" t="str">
        <f>IFERROR(UPPER(TRIM(ESITI_QUESTIONARI!AI3862)),"")</f>
        <v/>
      </c>
      <c r="H3862" s="8" t="str">
        <f>IF(C3862="","",IF(ISERROR(AVERAGE(ESITI_QUESTIONARI!N3862:T3862,ESITI_QUESTIONARI!V3862:X3862,ESITI_QUESTIONARI!Z3862:AD3862,ESITI_QUESTIONARI!AF3862:AH3862,ESITI_QUESTIONARI!AJ3862:AL3862,ESITI_QUESTIONARI!AN3862,ESITI_QUESTIONARI!AQ3862)),"NON RISPONDE",AVERAGE(ESITI_QUESTIONARI!N3862:T3862,ESITI_QUESTIONARI!V3862:X3862,ESITI_QUESTIONARI!Z3862:AD3862,ESITI_QUESTIONARI!AF3862:AH3862,ESITI_QUESTIONARI!AJ3862:AL3862,ESITI_QUESTIONARI!AN3862,ESITI_QUESTIONARI!AQ3862)))</f>
        <v/>
      </c>
    </row>
    <row r="3863" spans="1:8">
      <c r="A3863" t="str">
        <f>IF(ESITI_QUESTIONARI!A3863="","",TRIM(ESITI_QUESTIONARI!A3863))</f>
        <v/>
      </c>
      <c r="B3863" t="str">
        <f t="shared" si="61"/>
        <v/>
      </c>
      <c r="C3863" t="str">
        <f>IF(ESITI_QUESTIONARI!C3863="","",TRIM(ESITI_QUESTIONARI!C3863))</f>
        <v/>
      </c>
      <c r="D3863" t="str">
        <f>IFERROR(UPPER(TRIM(ESITI_QUESTIONARI!U3863)),"")</f>
        <v/>
      </c>
      <c r="E3863" t="str">
        <f>IFERROR(UPPER(TRIM(ESITI_QUESTIONARI!Y3863)),"")</f>
        <v/>
      </c>
      <c r="F3863" t="str">
        <f>IFERROR(UPPER(TRIM(ESITI_QUESTIONARI!AE3863)),"")</f>
        <v/>
      </c>
      <c r="G3863" t="str">
        <f>IFERROR(UPPER(TRIM(ESITI_QUESTIONARI!AI3863)),"")</f>
        <v/>
      </c>
      <c r="H3863" s="8" t="str">
        <f>IF(C3863="","",IF(ISERROR(AVERAGE(ESITI_QUESTIONARI!N3863:T3863,ESITI_QUESTIONARI!V3863:X3863,ESITI_QUESTIONARI!Z3863:AD3863,ESITI_QUESTIONARI!AF3863:AH3863,ESITI_QUESTIONARI!AJ3863:AL3863,ESITI_QUESTIONARI!AN3863,ESITI_QUESTIONARI!AQ3863)),"NON RISPONDE",AVERAGE(ESITI_QUESTIONARI!N3863:T3863,ESITI_QUESTIONARI!V3863:X3863,ESITI_QUESTIONARI!Z3863:AD3863,ESITI_QUESTIONARI!AF3863:AH3863,ESITI_QUESTIONARI!AJ3863:AL3863,ESITI_QUESTIONARI!AN3863,ESITI_QUESTIONARI!AQ3863)))</f>
        <v/>
      </c>
    </row>
    <row r="3864" spans="1:8">
      <c r="A3864" t="str">
        <f>IF(ESITI_QUESTIONARI!A3864="","",TRIM(ESITI_QUESTIONARI!A3864))</f>
        <v/>
      </c>
      <c r="B3864" t="str">
        <f t="shared" si="61"/>
        <v/>
      </c>
      <c r="C3864" t="str">
        <f>IF(ESITI_QUESTIONARI!C3864="","",TRIM(ESITI_QUESTIONARI!C3864))</f>
        <v/>
      </c>
      <c r="D3864" t="str">
        <f>IFERROR(UPPER(TRIM(ESITI_QUESTIONARI!U3864)),"")</f>
        <v/>
      </c>
      <c r="E3864" t="str">
        <f>IFERROR(UPPER(TRIM(ESITI_QUESTIONARI!Y3864)),"")</f>
        <v/>
      </c>
      <c r="F3864" t="str">
        <f>IFERROR(UPPER(TRIM(ESITI_QUESTIONARI!AE3864)),"")</f>
        <v/>
      </c>
      <c r="G3864" t="str">
        <f>IFERROR(UPPER(TRIM(ESITI_QUESTIONARI!AI3864)),"")</f>
        <v/>
      </c>
      <c r="H3864" s="8" t="str">
        <f>IF(C3864="","",IF(ISERROR(AVERAGE(ESITI_QUESTIONARI!N3864:T3864,ESITI_QUESTIONARI!V3864:X3864,ESITI_QUESTIONARI!Z3864:AD3864,ESITI_QUESTIONARI!AF3864:AH3864,ESITI_QUESTIONARI!AJ3864:AL3864,ESITI_QUESTIONARI!AN3864,ESITI_QUESTIONARI!AQ3864)),"NON RISPONDE",AVERAGE(ESITI_QUESTIONARI!N3864:T3864,ESITI_QUESTIONARI!V3864:X3864,ESITI_QUESTIONARI!Z3864:AD3864,ESITI_QUESTIONARI!AF3864:AH3864,ESITI_QUESTIONARI!AJ3864:AL3864,ESITI_QUESTIONARI!AN3864,ESITI_QUESTIONARI!AQ3864)))</f>
        <v/>
      </c>
    </row>
    <row r="3865" spans="1:8">
      <c r="A3865" t="str">
        <f>IF(ESITI_QUESTIONARI!A3865="","",TRIM(ESITI_QUESTIONARI!A3865))</f>
        <v/>
      </c>
      <c r="B3865" t="str">
        <f t="shared" si="61"/>
        <v/>
      </c>
      <c r="C3865" t="str">
        <f>IF(ESITI_QUESTIONARI!C3865="","",TRIM(ESITI_QUESTIONARI!C3865))</f>
        <v/>
      </c>
      <c r="D3865" t="str">
        <f>IFERROR(UPPER(TRIM(ESITI_QUESTIONARI!U3865)),"")</f>
        <v/>
      </c>
      <c r="E3865" t="str">
        <f>IFERROR(UPPER(TRIM(ESITI_QUESTIONARI!Y3865)),"")</f>
        <v/>
      </c>
      <c r="F3865" t="str">
        <f>IFERROR(UPPER(TRIM(ESITI_QUESTIONARI!AE3865)),"")</f>
        <v/>
      </c>
      <c r="G3865" t="str">
        <f>IFERROR(UPPER(TRIM(ESITI_QUESTIONARI!AI3865)),"")</f>
        <v/>
      </c>
      <c r="H3865" s="8" t="str">
        <f>IF(C3865="","",IF(ISERROR(AVERAGE(ESITI_QUESTIONARI!N3865:T3865,ESITI_QUESTIONARI!V3865:X3865,ESITI_QUESTIONARI!Z3865:AD3865,ESITI_QUESTIONARI!AF3865:AH3865,ESITI_QUESTIONARI!AJ3865:AL3865,ESITI_QUESTIONARI!AN3865,ESITI_QUESTIONARI!AQ3865)),"NON RISPONDE",AVERAGE(ESITI_QUESTIONARI!N3865:T3865,ESITI_QUESTIONARI!V3865:X3865,ESITI_QUESTIONARI!Z3865:AD3865,ESITI_QUESTIONARI!AF3865:AH3865,ESITI_QUESTIONARI!AJ3865:AL3865,ESITI_QUESTIONARI!AN3865,ESITI_QUESTIONARI!AQ3865)))</f>
        <v/>
      </c>
    </row>
    <row r="3866" spans="1:8">
      <c r="A3866" t="str">
        <f>IF(ESITI_QUESTIONARI!A3866="","",TRIM(ESITI_QUESTIONARI!A3866))</f>
        <v/>
      </c>
      <c r="B3866" t="str">
        <f t="shared" si="61"/>
        <v/>
      </c>
      <c r="C3866" t="str">
        <f>IF(ESITI_QUESTIONARI!C3866="","",TRIM(ESITI_QUESTIONARI!C3866))</f>
        <v/>
      </c>
      <c r="D3866" t="str">
        <f>IFERROR(UPPER(TRIM(ESITI_QUESTIONARI!U3866)),"")</f>
        <v/>
      </c>
      <c r="E3866" t="str">
        <f>IFERROR(UPPER(TRIM(ESITI_QUESTIONARI!Y3866)),"")</f>
        <v/>
      </c>
      <c r="F3866" t="str">
        <f>IFERROR(UPPER(TRIM(ESITI_QUESTIONARI!AE3866)),"")</f>
        <v/>
      </c>
      <c r="G3866" t="str">
        <f>IFERROR(UPPER(TRIM(ESITI_QUESTIONARI!AI3866)),"")</f>
        <v/>
      </c>
      <c r="H3866" s="8" t="str">
        <f>IF(C3866="","",IF(ISERROR(AVERAGE(ESITI_QUESTIONARI!N3866:T3866,ESITI_QUESTIONARI!V3866:X3866,ESITI_QUESTIONARI!Z3866:AD3866,ESITI_QUESTIONARI!AF3866:AH3866,ESITI_QUESTIONARI!AJ3866:AL3866,ESITI_QUESTIONARI!AN3866,ESITI_QUESTIONARI!AQ3866)),"NON RISPONDE",AVERAGE(ESITI_QUESTIONARI!N3866:T3866,ESITI_QUESTIONARI!V3866:X3866,ESITI_QUESTIONARI!Z3866:AD3866,ESITI_QUESTIONARI!AF3866:AH3866,ESITI_QUESTIONARI!AJ3866:AL3866,ESITI_QUESTIONARI!AN3866,ESITI_QUESTIONARI!AQ3866)))</f>
        <v/>
      </c>
    </row>
    <row r="3867" spans="1:8">
      <c r="A3867" t="str">
        <f>IF(ESITI_QUESTIONARI!A3867="","",TRIM(ESITI_QUESTIONARI!A3867))</f>
        <v/>
      </c>
      <c r="B3867" t="str">
        <f t="shared" si="61"/>
        <v/>
      </c>
      <c r="C3867" t="str">
        <f>IF(ESITI_QUESTIONARI!C3867="","",TRIM(ESITI_QUESTIONARI!C3867))</f>
        <v/>
      </c>
      <c r="D3867" t="str">
        <f>IFERROR(UPPER(TRIM(ESITI_QUESTIONARI!U3867)),"")</f>
        <v/>
      </c>
      <c r="E3867" t="str">
        <f>IFERROR(UPPER(TRIM(ESITI_QUESTIONARI!Y3867)),"")</f>
        <v/>
      </c>
      <c r="F3867" t="str">
        <f>IFERROR(UPPER(TRIM(ESITI_QUESTIONARI!AE3867)),"")</f>
        <v/>
      </c>
      <c r="G3867" t="str">
        <f>IFERROR(UPPER(TRIM(ESITI_QUESTIONARI!AI3867)),"")</f>
        <v/>
      </c>
      <c r="H3867" s="8" t="str">
        <f>IF(C3867="","",IF(ISERROR(AVERAGE(ESITI_QUESTIONARI!N3867:T3867,ESITI_QUESTIONARI!V3867:X3867,ESITI_QUESTIONARI!Z3867:AD3867,ESITI_QUESTIONARI!AF3867:AH3867,ESITI_QUESTIONARI!AJ3867:AL3867,ESITI_QUESTIONARI!AN3867,ESITI_QUESTIONARI!AQ3867)),"NON RISPONDE",AVERAGE(ESITI_QUESTIONARI!N3867:T3867,ESITI_QUESTIONARI!V3867:X3867,ESITI_QUESTIONARI!Z3867:AD3867,ESITI_QUESTIONARI!AF3867:AH3867,ESITI_QUESTIONARI!AJ3867:AL3867,ESITI_QUESTIONARI!AN3867,ESITI_QUESTIONARI!AQ3867)))</f>
        <v/>
      </c>
    </row>
    <row r="3868" spans="1:8">
      <c r="A3868" t="str">
        <f>IF(ESITI_QUESTIONARI!A3868="","",TRIM(ESITI_QUESTIONARI!A3868))</f>
        <v/>
      </c>
      <c r="B3868" t="str">
        <f t="shared" si="61"/>
        <v/>
      </c>
      <c r="C3868" t="str">
        <f>IF(ESITI_QUESTIONARI!C3868="","",TRIM(ESITI_QUESTIONARI!C3868))</f>
        <v/>
      </c>
      <c r="D3868" t="str">
        <f>IFERROR(UPPER(TRIM(ESITI_QUESTIONARI!U3868)),"")</f>
        <v/>
      </c>
      <c r="E3868" t="str">
        <f>IFERROR(UPPER(TRIM(ESITI_QUESTIONARI!Y3868)),"")</f>
        <v/>
      </c>
      <c r="F3868" t="str">
        <f>IFERROR(UPPER(TRIM(ESITI_QUESTIONARI!AE3868)),"")</f>
        <v/>
      </c>
      <c r="G3868" t="str">
        <f>IFERROR(UPPER(TRIM(ESITI_QUESTIONARI!AI3868)),"")</f>
        <v/>
      </c>
      <c r="H3868" s="8" t="str">
        <f>IF(C3868="","",IF(ISERROR(AVERAGE(ESITI_QUESTIONARI!N3868:T3868,ESITI_QUESTIONARI!V3868:X3868,ESITI_QUESTIONARI!Z3868:AD3868,ESITI_QUESTIONARI!AF3868:AH3868,ESITI_QUESTIONARI!AJ3868:AL3868,ESITI_QUESTIONARI!AN3868,ESITI_QUESTIONARI!AQ3868)),"NON RISPONDE",AVERAGE(ESITI_QUESTIONARI!N3868:T3868,ESITI_QUESTIONARI!V3868:X3868,ESITI_QUESTIONARI!Z3868:AD3868,ESITI_QUESTIONARI!AF3868:AH3868,ESITI_QUESTIONARI!AJ3868:AL3868,ESITI_QUESTIONARI!AN3868,ESITI_QUESTIONARI!AQ3868)))</f>
        <v/>
      </c>
    </row>
    <row r="3869" spans="1:8">
      <c r="A3869" t="str">
        <f>IF(ESITI_QUESTIONARI!A3869="","",TRIM(ESITI_QUESTIONARI!A3869))</f>
        <v/>
      </c>
      <c r="B3869" t="str">
        <f t="shared" si="61"/>
        <v/>
      </c>
      <c r="C3869" t="str">
        <f>IF(ESITI_QUESTIONARI!C3869="","",TRIM(ESITI_QUESTIONARI!C3869))</f>
        <v/>
      </c>
      <c r="D3869" t="str">
        <f>IFERROR(UPPER(TRIM(ESITI_QUESTIONARI!U3869)),"")</f>
        <v/>
      </c>
      <c r="E3869" t="str">
        <f>IFERROR(UPPER(TRIM(ESITI_QUESTIONARI!Y3869)),"")</f>
        <v/>
      </c>
      <c r="F3869" t="str">
        <f>IFERROR(UPPER(TRIM(ESITI_QUESTIONARI!AE3869)),"")</f>
        <v/>
      </c>
      <c r="G3869" t="str">
        <f>IFERROR(UPPER(TRIM(ESITI_QUESTIONARI!AI3869)),"")</f>
        <v/>
      </c>
      <c r="H3869" s="8" t="str">
        <f>IF(C3869="","",IF(ISERROR(AVERAGE(ESITI_QUESTIONARI!N3869:T3869,ESITI_QUESTIONARI!V3869:X3869,ESITI_QUESTIONARI!Z3869:AD3869,ESITI_QUESTIONARI!AF3869:AH3869,ESITI_QUESTIONARI!AJ3869:AL3869,ESITI_QUESTIONARI!AN3869,ESITI_QUESTIONARI!AQ3869)),"NON RISPONDE",AVERAGE(ESITI_QUESTIONARI!N3869:T3869,ESITI_QUESTIONARI!V3869:X3869,ESITI_QUESTIONARI!Z3869:AD3869,ESITI_QUESTIONARI!AF3869:AH3869,ESITI_QUESTIONARI!AJ3869:AL3869,ESITI_QUESTIONARI!AN3869,ESITI_QUESTIONARI!AQ3869)))</f>
        <v/>
      </c>
    </row>
    <row r="3870" spans="1:8">
      <c r="A3870" t="str">
        <f>IF(ESITI_QUESTIONARI!A3870="","",TRIM(ESITI_QUESTIONARI!A3870))</f>
        <v/>
      </c>
      <c r="B3870" t="str">
        <f t="shared" si="61"/>
        <v/>
      </c>
      <c r="C3870" t="str">
        <f>IF(ESITI_QUESTIONARI!C3870="","",TRIM(ESITI_QUESTIONARI!C3870))</f>
        <v/>
      </c>
      <c r="D3870" t="str">
        <f>IFERROR(UPPER(TRIM(ESITI_QUESTIONARI!U3870)),"")</f>
        <v/>
      </c>
      <c r="E3870" t="str">
        <f>IFERROR(UPPER(TRIM(ESITI_QUESTIONARI!Y3870)),"")</f>
        <v/>
      </c>
      <c r="F3870" t="str">
        <f>IFERROR(UPPER(TRIM(ESITI_QUESTIONARI!AE3870)),"")</f>
        <v/>
      </c>
      <c r="G3870" t="str">
        <f>IFERROR(UPPER(TRIM(ESITI_QUESTIONARI!AI3870)),"")</f>
        <v/>
      </c>
      <c r="H3870" s="8" t="str">
        <f>IF(C3870="","",IF(ISERROR(AVERAGE(ESITI_QUESTIONARI!N3870:T3870,ESITI_QUESTIONARI!V3870:X3870,ESITI_QUESTIONARI!Z3870:AD3870,ESITI_QUESTIONARI!AF3870:AH3870,ESITI_QUESTIONARI!AJ3870:AL3870,ESITI_QUESTIONARI!AN3870,ESITI_QUESTIONARI!AQ3870)),"NON RISPONDE",AVERAGE(ESITI_QUESTIONARI!N3870:T3870,ESITI_QUESTIONARI!V3870:X3870,ESITI_QUESTIONARI!Z3870:AD3870,ESITI_QUESTIONARI!AF3870:AH3870,ESITI_QUESTIONARI!AJ3870:AL3870,ESITI_QUESTIONARI!AN3870,ESITI_QUESTIONARI!AQ3870)))</f>
        <v/>
      </c>
    </row>
    <row r="3871" spans="1:8">
      <c r="A3871" t="str">
        <f>IF(ESITI_QUESTIONARI!A3871="","",TRIM(ESITI_QUESTIONARI!A3871))</f>
        <v/>
      </c>
      <c r="B3871" t="str">
        <f t="shared" si="61"/>
        <v/>
      </c>
      <c r="C3871" t="str">
        <f>IF(ESITI_QUESTIONARI!C3871="","",TRIM(ESITI_QUESTIONARI!C3871))</f>
        <v/>
      </c>
      <c r="D3871" t="str">
        <f>IFERROR(UPPER(TRIM(ESITI_QUESTIONARI!U3871)),"")</f>
        <v/>
      </c>
      <c r="E3871" t="str">
        <f>IFERROR(UPPER(TRIM(ESITI_QUESTIONARI!Y3871)),"")</f>
        <v/>
      </c>
      <c r="F3871" t="str">
        <f>IFERROR(UPPER(TRIM(ESITI_QUESTIONARI!AE3871)),"")</f>
        <v/>
      </c>
      <c r="G3871" t="str">
        <f>IFERROR(UPPER(TRIM(ESITI_QUESTIONARI!AI3871)),"")</f>
        <v/>
      </c>
      <c r="H3871" s="8" t="str">
        <f>IF(C3871="","",IF(ISERROR(AVERAGE(ESITI_QUESTIONARI!N3871:T3871,ESITI_QUESTIONARI!V3871:X3871,ESITI_QUESTIONARI!Z3871:AD3871,ESITI_QUESTIONARI!AF3871:AH3871,ESITI_QUESTIONARI!AJ3871:AL3871,ESITI_QUESTIONARI!AN3871,ESITI_QUESTIONARI!AQ3871)),"NON RISPONDE",AVERAGE(ESITI_QUESTIONARI!N3871:T3871,ESITI_QUESTIONARI!V3871:X3871,ESITI_QUESTIONARI!Z3871:AD3871,ESITI_QUESTIONARI!AF3871:AH3871,ESITI_QUESTIONARI!AJ3871:AL3871,ESITI_QUESTIONARI!AN3871,ESITI_QUESTIONARI!AQ3871)))</f>
        <v/>
      </c>
    </row>
    <row r="3872" spans="1:8">
      <c r="A3872" t="str">
        <f>IF(ESITI_QUESTIONARI!A3872="","",TRIM(ESITI_QUESTIONARI!A3872))</f>
        <v/>
      </c>
      <c r="B3872" t="str">
        <f t="shared" si="61"/>
        <v/>
      </c>
      <c r="C3872" t="str">
        <f>IF(ESITI_QUESTIONARI!C3872="","",TRIM(ESITI_QUESTIONARI!C3872))</f>
        <v/>
      </c>
      <c r="D3872" t="str">
        <f>IFERROR(UPPER(TRIM(ESITI_QUESTIONARI!U3872)),"")</f>
        <v/>
      </c>
      <c r="E3872" t="str">
        <f>IFERROR(UPPER(TRIM(ESITI_QUESTIONARI!Y3872)),"")</f>
        <v/>
      </c>
      <c r="F3872" t="str">
        <f>IFERROR(UPPER(TRIM(ESITI_QUESTIONARI!AE3872)),"")</f>
        <v/>
      </c>
      <c r="G3872" t="str">
        <f>IFERROR(UPPER(TRIM(ESITI_QUESTIONARI!AI3872)),"")</f>
        <v/>
      </c>
      <c r="H3872" s="8" t="str">
        <f>IF(C3872="","",IF(ISERROR(AVERAGE(ESITI_QUESTIONARI!N3872:T3872,ESITI_QUESTIONARI!V3872:X3872,ESITI_QUESTIONARI!Z3872:AD3872,ESITI_QUESTIONARI!AF3872:AH3872,ESITI_QUESTIONARI!AJ3872:AL3872,ESITI_QUESTIONARI!AN3872,ESITI_QUESTIONARI!AQ3872)),"NON RISPONDE",AVERAGE(ESITI_QUESTIONARI!N3872:T3872,ESITI_QUESTIONARI!V3872:X3872,ESITI_QUESTIONARI!Z3872:AD3872,ESITI_QUESTIONARI!AF3872:AH3872,ESITI_QUESTIONARI!AJ3872:AL3872,ESITI_QUESTIONARI!AN3872,ESITI_QUESTIONARI!AQ3872)))</f>
        <v/>
      </c>
    </row>
    <row r="3873" spans="1:8">
      <c r="A3873" t="str">
        <f>IF(ESITI_QUESTIONARI!A3873="","",TRIM(ESITI_QUESTIONARI!A3873))</f>
        <v/>
      </c>
      <c r="B3873" t="str">
        <f t="shared" si="61"/>
        <v/>
      </c>
      <c r="C3873" t="str">
        <f>IF(ESITI_QUESTIONARI!C3873="","",TRIM(ESITI_QUESTIONARI!C3873))</f>
        <v/>
      </c>
      <c r="D3873" t="str">
        <f>IFERROR(UPPER(TRIM(ESITI_QUESTIONARI!U3873)),"")</f>
        <v/>
      </c>
      <c r="E3873" t="str">
        <f>IFERROR(UPPER(TRIM(ESITI_QUESTIONARI!Y3873)),"")</f>
        <v/>
      </c>
      <c r="F3873" t="str">
        <f>IFERROR(UPPER(TRIM(ESITI_QUESTIONARI!AE3873)),"")</f>
        <v/>
      </c>
      <c r="G3873" t="str">
        <f>IFERROR(UPPER(TRIM(ESITI_QUESTIONARI!AI3873)),"")</f>
        <v/>
      </c>
      <c r="H3873" s="8" t="str">
        <f>IF(C3873="","",IF(ISERROR(AVERAGE(ESITI_QUESTIONARI!N3873:T3873,ESITI_QUESTIONARI!V3873:X3873,ESITI_QUESTIONARI!Z3873:AD3873,ESITI_QUESTIONARI!AF3873:AH3873,ESITI_QUESTIONARI!AJ3873:AL3873,ESITI_QUESTIONARI!AN3873,ESITI_QUESTIONARI!AQ3873)),"NON RISPONDE",AVERAGE(ESITI_QUESTIONARI!N3873:T3873,ESITI_QUESTIONARI!V3873:X3873,ESITI_QUESTIONARI!Z3873:AD3873,ESITI_QUESTIONARI!AF3873:AH3873,ESITI_QUESTIONARI!AJ3873:AL3873,ESITI_QUESTIONARI!AN3873,ESITI_QUESTIONARI!AQ3873)))</f>
        <v/>
      </c>
    </row>
    <row r="3874" spans="1:8">
      <c r="A3874" t="str">
        <f>IF(ESITI_QUESTIONARI!A3874="","",TRIM(ESITI_QUESTIONARI!A3874))</f>
        <v/>
      </c>
      <c r="B3874" t="str">
        <f t="shared" si="61"/>
        <v/>
      </c>
      <c r="C3874" t="str">
        <f>IF(ESITI_QUESTIONARI!C3874="","",TRIM(ESITI_QUESTIONARI!C3874))</f>
        <v/>
      </c>
      <c r="D3874" t="str">
        <f>IFERROR(UPPER(TRIM(ESITI_QUESTIONARI!U3874)),"")</f>
        <v/>
      </c>
      <c r="E3874" t="str">
        <f>IFERROR(UPPER(TRIM(ESITI_QUESTIONARI!Y3874)),"")</f>
        <v/>
      </c>
      <c r="F3874" t="str">
        <f>IFERROR(UPPER(TRIM(ESITI_QUESTIONARI!AE3874)),"")</f>
        <v/>
      </c>
      <c r="G3874" t="str">
        <f>IFERROR(UPPER(TRIM(ESITI_QUESTIONARI!AI3874)),"")</f>
        <v/>
      </c>
      <c r="H3874" s="8" t="str">
        <f>IF(C3874="","",IF(ISERROR(AVERAGE(ESITI_QUESTIONARI!N3874:T3874,ESITI_QUESTIONARI!V3874:X3874,ESITI_QUESTIONARI!Z3874:AD3874,ESITI_QUESTIONARI!AF3874:AH3874,ESITI_QUESTIONARI!AJ3874:AL3874,ESITI_QUESTIONARI!AN3874,ESITI_QUESTIONARI!AQ3874)),"NON RISPONDE",AVERAGE(ESITI_QUESTIONARI!N3874:T3874,ESITI_QUESTIONARI!V3874:X3874,ESITI_QUESTIONARI!Z3874:AD3874,ESITI_QUESTIONARI!AF3874:AH3874,ESITI_QUESTIONARI!AJ3874:AL3874,ESITI_QUESTIONARI!AN3874,ESITI_QUESTIONARI!AQ3874)))</f>
        <v/>
      </c>
    </row>
    <row r="3875" spans="1:8">
      <c r="A3875" t="str">
        <f>IF(ESITI_QUESTIONARI!A3875="","",TRIM(ESITI_QUESTIONARI!A3875))</f>
        <v/>
      </c>
      <c r="B3875" t="str">
        <f t="shared" si="61"/>
        <v/>
      </c>
      <c r="C3875" t="str">
        <f>IF(ESITI_QUESTIONARI!C3875="","",TRIM(ESITI_QUESTIONARI!C3875))</f>
        <v/>
      </c>
      <c r="D3875" t="str">
        <f>IFERROR(UPPER(TRIM(ESITI_QUESTIONARI!U3875)),"")</f>
        <v/>
      </c>
      <c r="E3875" t="str">
        <f>IFERROR(UPPER(TRIM(ESITI_QUESTIONARI!Y3875)),"")</f>
        <v/>
      </c>
      <c r="F3875" t="str">
        <f>IFERROR(UPPER(TRIM(ESITI_QUESTIONARI!AE3875)),"")</f>
        <v/>
      </c>
      <c r="G3875" t="str">
        <f>IFERROR(UPPER(TRIM(ESITI_QUESTIONARI!AI3875)),"")</f>
        <v/>
      </c>
      <c r="H3875" s="8" t="str">
        <f>IF(C3875="","",IF(ISERROR(AVERAGE(ESITI_QUESTIONARI!N3875:T3875,ESITI_QUESTIONARI!V3875:X3875,ESITI_QUESTIONARI!Z3875:AD3875,ESITI_QUESTIONARI!AF3875:AH3875,ESITI_QUESTIONARI!AJ3875:AL3875,ESITI_QUESTIONARI!AN3875,ESITI_QUESTIONARI!AQ3875)),"NON RISPONDE",AVERAGE(ESITI_QUESTIONARI!N3875:T3875,ESITI_QUESTIONARI!V3875:X3875,ESITI_QUESTIONARI!Z3875:AD3875,ESITI_QUESTIONARI!AF3875:AH3875,ESITI_QUESTIONARI!AJ3875:AL3875,ESITI_QUESTIONARI!AN3875,ESITI_QUESTIONARI!AQ3875)))</f>
        <v/>
      </c>
    </row>
    <row r="3876" spans="1:8">
      <c r="A3876" t="str">
        <f>IF(ESITI_QUESTIONARI!A3876="","",TRIM(ESITI_QUESTIONARI!A3876))</f>
        <v/>
      </c>
      <c r="B3876" t="str">
        <f t="shared" si="61"/>
        <v/>
      </c>
      <c r="C3876" t="str">
        <f>IF(ESITI_QUESTIONARI!C3876="","",TRIM(ESITI_QUESTIONARI!C3876))</f>
        <v/>
      </c>
      <c r="D3876" t="str">
        <f>IFERROR(UPPER(TRIM(ESITI_QUESTIONARI!U3876)),"")</f>
        <v/>
      </c>
      <c r="E3876" t="str">
        <f>IFERROR(UPPER(TRIM(ESITI_QUESTIONARI!Y3876)),"")</f>
        <v/>
      </c>
      <c r="F3876" t="str">
        <f>IFERROR(UPPER(TRIM(ESITI_QUESTIONARI!AE3876)),"")</f>
        <v/>
      </c>
      <c r="G3876" t="str">
        <f>IFERROR(UPPER(TRIM(ESITI_QUESTIONARI!AI3876)),"")</f>
        <v/>
      </c>
      <c r="H3876" s="8" t="str">
        <f>IF(C3876="","",IF(ISERROR(AVERAGE(ESITI_QUESTIONARI!N3876:T3876,ESITI_QUESTIONARI!V3876:X3876,ESITI_QUESTIONARI!Z3876:AD3876,ESITI_QUESTIONARI!AF3876:AH3876,ESITI_QUESTIONARI!AJ3876:AL3876,ESITI_QUESTIONARI!AN3876,ESITI_QUESTIONARI!AQ3876)),"NON RISPONDE",AVERAGE(ESITI_QUESTIONARI!N3876:T3876,ESITI_QUESTIONARI!V3876:X3876,ESITI_QUESTIONARI!Z3876:AD3876,ESITI_QUESTIONARI!AF3876:AH3876,ESITI_QUESTIONARI!AJ3876:AL3876,ESITI_QUESTIONARI!AN3876,ESITI_QUESTIONARI!AQ3876)))</f>
        <v/>
      </c>
    </row>
    <row r="3877" spans="1:8">
      <c r="A3877" t="str">
        <f>IF(ESITI_QUESTIONARI!A3877="","",TRIM(ESITI_QUESTIONARI!A3877))</f>
        <v/>
      </c>
      <c r="B3877" t="str">
        <f t="shared" si="61"/>
        <v/>
      </c>
      <c r="C3877" t="str">
        <f>IF(ESITI_QUESTIONARI!C3877="","",TRIM(ESITI_QUESTIONARI!C3877))</f>
        <v/>
      </c>
      <c r="D3877" t="str">
        <f>IFERROR(UPPER(TRIM(ESITI_QUESTIONARI!U3877)),"")</f>
        <v/>
      </c>
      <c r="E3877" t="str">
        <f>IFERROR(UPPER(TRIM(ESITI_QUESTIONARI!Y3877)),"")</f>
        <v/>
      </c>
      <c r="F3877" t="str">
        <f>IFERROR(UPPER(TRIM(ESITI_QUESTIONARI!AE3877)),"")</f>
        <v/>
      </c>
      <c r="G3877" t="str">
        <f>IFERROR(UPPER(TRIM(ESITI_QUESTIONARI!AI3877)),"")</f>
        <v/>
      </c>
      <c r="H3877" s="8" t="str">
        <f>IF(C3877="","",IF(ISERROR(AVERAGE(ESITI_QUESTIONARI!N3877:T3877,ESITI_QUESTIONARI!V3877:X3877,ESITI_QUESTIONARI!Z3877:AD3877,ESITI_QUESTIONARI!AF3877:AH3877,ESITI_QUESTIONARI!AJ3877:AL3877,ESITI_QUESTIONARI!AN3877,ESITI_QUESTIONARI!AQ3877)),"NON RISPONDE",AVERAGE(ESITI_QUESTIONARI!N3877:T3877,ESITI_QUESTIONARI!V3877:X3877,ESITI_QUESTIONARI!Z3877:AD3877,ESITI_QUESTIONARI!AF3877:AH3877,ESITI_QUESTIONARI!AJ3877:AL3877,ESITI_QUESTIONARI!AN3877,ESITI_QUESTIONARI!AQ3877)))</f>
        <v/>
      </c>
    </row>
    <row r="3878" spans="1:8">
      <c r="A3878" t="str">
        <f>IF(ESITI_QUESTIONARI!A3878="","",TRIM(ESITI_QUESTIONARI!A3878))</f>
        <v/>
      </c>
      <c r="B3878" t="str">
        <f t="shared" si="61"/>
        <v/>
      </c>
      <c r="C3878" t="str">
        <f>IF(ESITI_QUESTIONARI!C3878="","",TRIM(ESITI_QUESTIONARI!C3878))</f>
        <v/>
      </c>
      <c r="D3878" t="str">
        <f>IFERROR(UPPER(TRIM(ESITI_QUESTIONARI!U3878)),"")</f>
        <v/>
      </c>
      <c r="E3878" t="str">
        <f>IFERROR(UPPER(TRIM(ESITI_QUESTIONARI!Y3878)),"")</f>
        <v/>
      </c>
      <c r="F3878" t="str">
        <f>IFERROR(UPPER(TRIM(ESITI_QUESTIONARI!AE3878)),"")</f>
        <v/>
      </c>
      <c r="G3878" t="str">
        <f>IFERROR(UPPER(TRIM(ESITI_QUESTIONARI!AI3878)),"")</f>
        <v/>
      </c>
      <c r="H3878" s="8" t="str">
        <f>IF(C3878="","",IF(ISERROR(AVERAGE(ESITI_QUESTIONARI!N3878:T3878,ESITI_QUESTIONARI!V3878:X3878,ESITI_QUESTIONARI!Z3878:AD3878,ESITI_QUESTIONARI!AF3878:AH3878,ESITI_QUESTIONARI!AJ3878:AL3878,ESITI_QUESTIONARI!AN3878,ESITI_QUESTIONARI!AQ3878)),"NON RISPONDE",AVERAGE(ESITI_QUESTIONARI!N3878:T3878,ESITI_QUESTIONARI!V3878:X3878,ESITI_QUESTIONARI!Z3878:AD3878,ESITI_QUESTIONARI!AF3878:AH3878,ESITI_QUESTIONARI!AJ3878:AL3878,ESITI_QUESTIONARI!AN3878,ESITI_QUESTIONARI!AQ3878)))</f>
        <v/>
      </c>
    </row>
    <row r="3879" spans="1:8">
      <c r="A3879" t="str">
        <f>IF(ESITI_QUESTIONARI!A3879="","",TRIM(ESITI_QUESTIONARI!A3879))</f>
        <v/>
      </c>
      <c r="B3879" t="str">
        <f t="shared" si="61"/>
        <v/>
      </c>
      <c r="C3879" t="str">
        <f>IF(ESITI_QUESTIONARI!C3879="","",TRIM(ESITI_QUESTIONARI!C3879))</f>
        <v/>
      </c>
      <c r="D3879" t="str">
        <f>IFERROR(UPPER(TRIM(ESITI_QUESTIONARI!U3879)),"")</f>
        <v/>
      </c>
      <c r="E3879" t="str">
        <f>IFERROR(UPPER(TRIM(ESITI_QUESTIONARI!Y3879)),"")</f>
        <v/>
      </c>
      <c r="F3879" t="str">
        <f>IFERROR(UPPER(TRIM(ESITI_QUESTIONARI!AE3879)),"")</f>
        <v/>
      </c>
      <c r="G3879" t="str">
        <f>IFERROR(UPPER(TRIM(ESITI_QUESTIONARI!AI3879)),"")</f>
        <v/>
      </c>
      <c r="H3879" s="8" t="str">
        <f>IF(C3879="","",IF(ISERROR(AVERAGE(ESITI_QUESTIONARI!N3879:T3879,ESITI_QUESTIONARI!V3879:X3879,ESITI_QUESTIONARI!Z3879:AD3879,ESITI_QUESTIONARI!AF3879:AH3879,ESITI_QUESTIONARI!AJ3879:AL3879,ESITI_QUESTIONARI!AN3879,ESITI_QUESTIONARI!AQ3879)),"NON RISPONDE",AVERAGE(ESITI_QUESTIONARI!N3879:T3879,ESITI_QUESTIONARI!V3879:X3879,ESITI_QUESTIONARI!Z3879:AD3879,ESITI_QUESTIONARI!AF3879:AH3879,ESITI_QUESTIONARI!AJ3879:AL3879,ESITI_QUESTIONARI!AN3879,ESITI_QUESTIONARI!AQ3879)))</f>
        <v/>
      </c>
    </row>
    <row r="3880" spans="1:8">
      <c r="A3880" t="str">
        <f>IF(ESITI_QUESTIONARI!A3880="","",TRIM(ESITI_QUESTIONARI!A3880))</f>
        <v/>
      </c>
      <c r="B3880" t="str">
        <f t="shared" si="61"/>
        <v/>
      </c>
      <c r="C3880" t="str">
        <f>IF(ESITI_QUESTIONARI!C3880="","",TRIM(ESITI_QUESTIONARI!C3880))</f>
        <v/>
      </c>
      <c r="D3880" t="str">
        <f>IFERROR(UPPER(TRIM(ESITI_QUESTIONARI!U3880)),"")</f>
        <v/>
      </c>
      <c r="E3880" t="str">
        <f>IFERROR(UPPER(TRIM(ESITI_QUESTIONARI!Y3880)),"")</f>
        <v/>
      </c>
      <c r="F3880" t="str">
        <f>IFERROR(UPPER(TRIM(ESITI_QUESTIONARI!AE3880)),"")</f>
        <v/>
      </c>
      <c r="G3880" t="str">
        <f>IFERROR(UPPER(TRIM(ESITI_QUESTIONARI!AI3880)),"")</f>
        <v/>
      </c>
      <c r="H3880" s="8" t="str">
        <f>IF(C3880="","",IF(ISERROR(AVERAGE(ESITI_QUESTIONARI!N3880:T3880,ESITI_QUESTIONARI!V3880:X3880,ESITI_QUESTIONARI!Z3880:AD3880,ESITI_QUESTIONARI!AF3880:AH3880,ESITI_QUESTIONARI!AJ3880:AL3880,ESITI_QUESTIONARI!AN3880,ESITI_QUESTIONARI!AQ3880)),"NON RISPONDE",AVERAGE(ESITI_QUESTIONARI!N3880:T3880,ESITI_QUESTIONARI!V3880:X3880,ESITI_QUESTIONARI!Z3880:AD3880,ESITI_QUESTIONARI!AF3880:AH3880,ESITI_QUESTIONARI!AJ3880:AL3880,ESITI_QUESTIONARI!AN3880,ESITI_QUESTIONARI!AQ3880)))</f>
        <v/>
      </c>
    </row>
    <row r="3881" spans="1:8">
      <c r="A3881" t="str">
        <f>IF(ESITI_QUESTIONARI!A3881="","",TRIM(ESITI_QUESTIONARI!A3881))</f>
        <v/>
      </c>
      <c r="B3881" t="str">
        <f t="shared" si="61"/>
        <v/>
      </c>
      <c r="C3881" t="str">
        <f>IF(ESITI_QUESTIONARI!C3881="","",TRIM(ESITI_QUESTIONARI!C3881))</f>
        <v/>
      </c>
      <c r="D3881" t="str">
        <f>IFERROR(UPPER(TRIM(ESITI_QUESTIONARI!U3881)),"")</f>
        <v/>
      </c>
      <c r="E3881" t="str">
        <f>IFERROR(UPPER(TRIM(ESITI_QUESTIONARI!Y3881)),"")</f>
        <v/>
      </c>
      <c r="F3881" t="str">
        <f>IFERROR(UPPER(TRIM(ESITI_QUESTIONARI!AE3881)),"")</f>
        <v/>
      </c>
      <c r="G3881" t="str">
        <f>IFERROR(UPPER(TRIM(ESITI_QUESTIONARI!AI3881)),"")</f>
        <v/>
      </c>
      <c r="H3881" s="8" t="str">
        <f>IF(C3881="","",IF(ISERROR(AVERAGE(ESITI_QUESTIONARI!N3881:T3881,ESITI_QUESTIONARI!V3881:X3881,ESITI_QUESTIONARI!Z3881:AD3881,ESITI_QUESTIONARI!AF3881:AH3881,ESITI_QUESTIONARI!AJ3881:AL3881,ESITI_QUESTIONARI!AN3881,ESITI_QUESTIONARI!AQ3881)),"NON RISPONDE",AVERAGE(ESITI_QUESTIONARI!N3881:T3881,ESITI_QUESTIONARI!V3881:X3881,ESITI_QUESTIONARI!Z3881:AD3881,ESITI_QUESTIONARI!AF3881:AH3881,ESITI_QUESTIONARI!AJ3881:AL3881,ESITI_QUESTIONARI!AN3881,ESITI_QUESTIONARI!AQ3881)))</f>
        <v/>
      </c>
    </row>
    <row r="3882" spans="1:8">
      <c r="A3882" t="str">
        <f>IF(ESITI_QUESTIONARI!A3882="","",TRIM(ESITI_QUESTIONARI!A3882))</f>
        <v/>
      </c>
      <c r="B3882" t="str">
        <f t="shared" si="61"/>
        <v/>
      </c>
      <c r="C3882" t="str">
        <f>IF(ESITI_QUESTIONARI!C3882="","",TRIM(ESITI_QUESTIONARI!C3882))</f>
        <v/>
      </c>
      <c r="D3882" t="str">
        <f>IFERROR(UPPER(TRIM(ESITI_QUESTIONARI!U3882)),"")</f>
        <v/>
      </c>
      <c r="E3882" t="str">
        <f>IFERROR(UPPER(TRIM(ESITI_QUESTIONARI!Y3882)),"")</f>
        <v/>
      </c>
      <c r="F3882" t="str">
        <f>IFERROR(UPPER(TRIM(ESITI_QUESTIONARI!AE3882)),"")</f>
        <v/>
      </c>
      <c r="G3882" t="str">
        <f>IFERROR(UPPER(TRIM(ESITI_QUESTIONARI!AI3882)),"")</f>
        <v/>
      </c>
      <c r="H3882" s="8" t="str">
        <f>IF(C3882="","",IF(ISERROR(AVERAGE(ESITI_QUESTIONARI!N3882:T3882,ESITI_QUESTIONARI!V3882:X3882,ESITI_QUESTIONARI!Z3882:AD3882,ESITI_QUESTIONARI!AF3882:AH3882,ESITI_QUESTIONARI!AJ3882:AL3882,ESITI_QUESTIONARI!AN3882,ESITI_QUESTIONARI!AQ3882)),"NON RISPONDE",AVERAGE(ESITI_QUESTIONARI!N3882:T3882,ESITI_QUESTIONARI!V3882:X3882,ESITI_QUESTIONARI!Z3882:AD3882,ESITI_QUESTIONARI!AF3882:AH3882,ESITI_QUESTIONARI!AJ3882:AL3882,ESITI_QUESTIONARI!AN3882,ESITI_QUESTIONARI!AQ3882)))</f>
        <v/>
      </c>
    </row>
    <row r="3883" spans="1:8">
      <c r="A3883" t="str">
        <f>IF(ESITI_QUESTIONARI!A3883="","",TRIM(ESITI_QUESTIONARI!A3883))</f>
        <v/>
      </c>
      <c r="B3883" t="str">
        <f t="shared" si="61"/>
        <v/>
      </c>
      <c r="C3883" t="str">
        <f>IF(ESITI_QUESTIONARI!C3883="","",TRIM(ESITI_QUESTIONARI!C3883))</f>
        <v/>
      </c>
      <c r="D3883" t="str">
        <f>IFERROR(UPPER(TRIM(ESITI_QUESTIONARI!U3883)),"")</f>
        <v/>
      </c>
      <c r="E3883" t="str">
        <f>IFERROR(UPPER(TRIM(ESITI_QUESTIONARI!Y3883)),"")</f>
        <v/>
      </c>
      <c r="F3883" t="str">
        <f>IFERROR(UPPER(TRIM(ESITI_QUESTIONARI!AE3883)),"")</f>
        <v/>
      </c>
      <c r="G3883" t="str">
        <f>IFERROR(UPPER(TRIM(ESITI_QUESTIONARI!AI3883)),"")</f>
        <v/>
      </c>
      <c r="H3883" s="8" t="str">
        <f>IF(C3883="","",IF(ISERROR(AVERAGE(ESITI_QUESTIONARI!N3883:T3883,ESITI_QUESTIONARI!V3883:X3883,ESITI_QUESTIONARI!Z3883:AD3883,ESITI_QUESTIONARI!AF3883:AH3883,ESITI_QUESTIONARI!AJ3883:AL3883,ESITI_QUESTIONARI!AN3883,ESITI_QUESTIONARI!AQ3883)),"NON RISPONDE",AVERAGE(ESITI_QUESTIONARI!N3883:T3883,ESITI_QUESTIONARI!V3883:X3883,ESITI_QUESTIONARI!Z3883:AD3883,ESITI_QUESTIONARI!AF3883:AH3883,ESITI_QUESTIONARI!AJ3883:AL3883,ESITI_QUESTIONARI!AN3883,ESITI_QUESTIONARI!AQ3883)))</f>
        <v/>
      </c>
    </row>
    <row r="3884" spans="1:8">
      <c r="A3884" t="str">
        <f>IF(ESITI_QUESTIONARI!A3884="","",TRIM(ESITI_QUESTIONARI!A3884))</f>
        <v/>
      </c>
      <c r="B3884" t="str">
        <f t="shared" si="61"/>
        <v/>
      </c>
      <c r="C3884" t="str">
        <f>IF(ESITI_QUESTIONARI!C3884="","",TRIM(ESITI_QUESTIONARI!C3884))</f>
        <v/>
      </c>
      <c r="D3884" t="str">
        <f>IFERROR(UPPER(TRIM(ESITI_QUESTIONARI!U3884)),"")</f>
        <v/>
      </c>
      <c r="E3884" t="str">
        <f>IFERROR(UPPER(TRIM(ESITI_QUESTIONARI!Y3884)),"")</f>
        <v/>
      </c>
      <c r="F3884" t="str">
        <f>IFERROR(UPPER(TRIM(ESITI_QUESTIONARI!AE3884)),"")</f>
        <v/>
      </c>
      <c r="G3884" t="str">
        <f>IFERROR(UPPER(TRIM(ESITI_QUESTIONARI!AI3884)),"")</f>
        <v/>
      </c>
      <c r="H3884" s="8" t="str">
        <f>IF(C3884="","",IF(ISERROR(AVERAGE(ESITI_QUESTIONARI!N3884:T3884,ESITI_QUESTIONARI!V3884:X3884,ESITI_QUESTIONARI!Z3884:AD3884,ESITI_QUESTIONARI!AF3884:AH3884,ESITI_QUESTIONARI!AJ3884:AL3884,ESITI_QUESTIONARI!AN3884,ESITI_QUESTIONARI!AQ3884)),"NON RISPONDE",AVERAGE(ESITI_QUESTIONARI!N3884:T3884,ESITI_QUESTIONARI!V3884:X3884,ESITI_QUESTIONARI!Z3884:AD3884,ESITI_QUESTIONARI!AF3884:AH3884,ESITI_QUESTIONARI!AJ3884:AL3884,ESITI_QUESTIONARI!AN3884,ESITI_QUESTIONARI!AQ3884)))</f>
        <v/>
      </c>
    </row>
    <row r="3885" spans="1:8">
      <c r="A3885" t="str">
        <f>IF(ESITI_QUESTIONARI!A3885="","",TRIM(ESITI_QUESTIONARI!A3885))</f>
        <v/>
      </c>
      <c r="B3885" t="str">
        <f t="shared" si="61"/>
        <v/>
      </c>
      <c r="C3885" t="str">
        <f>IF(ESITI_QUESTIONARI!C3885="","",TRIM(ESITI_QUESTIONARI!C3885))</f>
        <v/>
      </c>
      <c r="D3885" t="str">
        <f>IFERROR(UPPER(TRIM(ESITI_QUESTIONARI!U3885)),"")</f>
        <v/>
      </c>
      <c r="E3885" t="str">
        <f>IFERROR(UPPER(TRIM(ESITI_QUESTIONARI!Y3885)),"")</f>
        <v/>
      </c>
      <c r="F3885" t="str">
        <f>IFERROR(UPPER(TRIM(ESITI_QUESTIONARI!AE3885)),"")</f>
        <v/>
      </c>
      <c r="G3885" t="str">
        <f>IFERROR(UPPER(TRIM(ESITI_QUESTIONARI!AI3885)),"")</f>
        <v/>
      </c>
      <c r="H3885" s="8" t="str">
        <f>IF(C3885="","",IF(ISERROR(AVERAGE(ESITI_QUESTIONARI!N3885:T3885,ESITI_QUESTIONARI!V3885:X3885,ESITI_QUESTIONARI!Z3885:AD3885,ESITI_QUESTIONARI!AF3885:AH3885,ESITI_QUESTIONARI!AJ3885:AL3885,ESITI_QUESTIONARI!AN3885,ESITI_QUESTIONARI!AQ3885)),"NON RISPONDE",AVERAGE(ESITI_QUESTIONARI!N3885:T3885,ESITI_QUESTIONARI!V3885:X3885,ESITI_QUESTIONARI!Z3885:AD3885,ESITI_QUESTIONARI!AF3885:AH3885,ESITI_QUESTIONARI!AJ3885:AL3885,ESITI_QUESTIONARI!AN3885,ESITI_QUESTIONARI!AQ3885)))</f>
        <v/>
      </c>
    </row>
    <row r="3886" spans="1:8">
      <c r="A3886" t="str">
        <f>IF(ESITI_QUESTIONARI!A3886="","",TRIM(ESITI_QUESTIONARI!A3886))</f>
        <v/>
      </c>
      <c r="B3886" t="str">
        <f t="shared" si="61"/>
        <v/>
      </c>
      <c r="C3886" t="str">
        <f>IF(ESITI_QUESTIONARI!C3886="","",TRIM(ESITI_QUESTIONARI!C3886))</f>
        <v/>
      </c>
      <c r="D3886" t="str">
        <f>IFERROR(UPPER(TRIM(ESITI_QUESTIONARI!U3886)),"")</f>
        <v/>
      </c>
      <c r="E3886" t="str">
        <f>IFERROR(UPPER(TRIM(ESITI_QUESTIONARI!Y3886)),"")</f>
        <v/>
      </c>
      <c r="F3886" t="str">
        <f>IFERROR(UPPER(TRIM(ESITI_QUESTIONARI!AE3886)),"")</f>
        <v/>
      </c>
      <c r="G3886" t="str">
        <f>IFERROR(UPPER(TRIM(ESITI_QUESTIONARI!AI3886)),"")</f>
        <v/>
      </c>
      <c r="H3886" s="8" t="str">
        <f>IF(C3886="","",IF(ISERROR(AVERAGE(ESITI_QUESTIONARI!N3886:T3886,ESITI_QUESTIONARI!V3886:X3886,ESITI_QUESTIONARI!Z3886:AD3886,ESITI_QUESTIONARI!AF3886:AH3886,ESITI_QUESTIONARI!AJ3886:AL3886,ESITI_QUESTIONARI!AN3886,ESITI_QUESTIONARI!AQ3886)),"NON RISPONDE",AVERAGE(ESITI_QUESTIONARI!N3886:T3886,ESITI_QUESTIONARI!V3886:X3886,ESITI_QUESTIONARI!Z3886:AD3886,ESITI_QUESTIONARI!AF3886:AH3886,ESITI_QUESTIONARI!AJ3886:AL3886,ESITI_QUESTIONARI!AN3886,ESITI_QUESTIONARI!AQ3886)))</f>
        <v/>
      </c>
    </row>
    <row r="3887" spans="1:8">
      <c r="A3887" t="str">
        <f>IF(ESITI_QUESTIONARI!A3887="","",TRIM(ESITI_QUESTIONARI!A3887))</f>
        <v/>
      </c>
      <c r="B3887" t="str">
        <f t="shared" si="61"/>
        <v/>
      </c>
      <c r="C3887" t="str">
        <f>IF(ESITI_QUESTIONARI!C3887="","",TRIM(ESITI_QUESTIONARI!C3887))</f>
        <v/>
      </c>
      <c r="D3887" t="str">
        <f>IFERROR(UPPER(TRIM(ESITI_QUESTIONARI!U3887)),"")</f>
        <v/>
      </c>
      <c r="E3887" t="str">
        <f>IFERROR(UPPER(TRIM(ESITI_QUESTIONARI!Y3887)),"")</f>
        <v/>
      </c>
      <c r="F3887" t="str">
        <f>IFERROR(UPPER(TRIM(ESITI_QUESTIONARI!AE3887)),"")</f>
        <v/>
      </c>
      <c r="G3887" t="str">
        <f>IFERROR(UPPER(TRIM(ESITI_QUESTIONARI!AI3887)),"")</f>
        <v/>
      </c>
      <c r="H3887" s="8" t="str">
        <f>IF(C3887="","",IF(ISERROR(AVERAGE(ESITI_QUESTIONARI!N3887:T3887,ESITI_QUESTIONARI!V3887:X3887,ESITI_QUESTIONARI!Z3887:AD3887,ESITI_QUESTIONARI!AF3887:AH3887,ESITI_QUESTIONARI!AJ3887:AL3887,ESITI_QUESTIONARI!AN3887,ESITI_QUESTIONARI!AQ3887)),"NON RISPONDE",AVERAGE(ESITI_QUESTIONARI!N3887:T3887,ESITI_QUESTIONARI!V3887:X3887,ESITI_QUESTIONARI!Z3887:AD3887,ESITI_QUESTIONARI!AF3887:AH3887,ESITI_QUESTIONARI!AJ3887:AL3887,ESITI_QUESTIONARI!AN3887,ESITI_QUESTIONARI!AQ3887)))</f>
        <v/>
      </c>
    </row>
    <row r="3888" spans="1:8">
      <c r="A3888" t="str">
        <f>IF(ESITI_QUESTIONARI!A3888="","",TRIM(ESITI_QUESTIONARI!A3888))</f>
        <v/>
      </c>
      <c r="B3888" t="str">
        <f t="shared" si="61"/>
        <v/>
      </c>
      <c r="C3888" t="str">
        <f>IF(ESITI_QUESTIONARI!C3888="","",TRIM(ESITI_QUESTIONARI!C3888))</f>
        <v/>
      </c>
      <c r="D3888" t="str">
        <f>IFERROR(UPPER(TRIM(ESITI_QUESTIONARI!U3888)),"")</f>
        <v/>
      </c>
      <c r="E3888" t="str">
        <f>IFERROR(UPPER(TRIM(ESITI_QUESTIONARI!Y3888)),"")</f>
        <v/>
      </c>
      <c r="F3888" t="str">
        <f>IFERROR(UPPER(TRIM(ESITI_QUESTIONARI!AE3888)),"")</f>
        <v/>
      </c>
      <c r="G3888" t="str">
        <f>IFERROR(UPPER(TRIM(ESITI_QUESTIONARI!AI3888)),"")</f>
        <v/>
      </c>
      <c r="H3888" s="8" t="str">
        <f>IF(C3888="","",IF(ISERROR(AVERAGE(ESITI_QUESTIONARI!N3888:T3888,ESITI_QUESTIONARI!V3888:X3888,ESITI_QUESTIONARI!Z3888:AD3888,ESITI_QUESTIONARI!AF3888:AH3888,ESITI_QUESTIONARI!AJ3888:AL3888,ESITI_QUESTIONARI!AN3888,ESITI_QUESTIONARI!AQ3888)),"NON RISPONDE",AVERAGE(ESITI_QUESTIONARI!N3888:T3888,ESITI_QUESTIONARI!V3888:X3888,ESITI_QUESTIONARI!Z3888:AD3888,ESITI_QUESTIONARI!AF3888:AH3888,ESITI_QUESTIONARI!AJ3888:AL3888,ESITI_QUESTIONARI!AN3888,ESITI_QUESTIONARI!AQ3888)))</f>
        <v/>
      </c>
    </row>
    <row r="3889" spans="1:8">
      <c r="A3889" t="str">
        <f>IF(ESITI_QUESTIONARI!A3889="","",TRIM(ESITI_QUESTIONARI!A3889))</f>
        <v/>
      </c>
      <c r="B3889" t="str">
        <f t="shared" si="61"/>
        <v/>
      </c>
      <c r="C3889" t="str">
        <f>IF(ESITI_QUESTIONARI!C3889="","",TRIM(ESITI_QUESTIONARI!C3889))</f>
        <v/>
      </c>
      <c r="D3889" t="str">
        <f>IFERROR(UPPER(TRIM(ESITI_QUESTIONARI!U3889)),"")</f>
        <v/>
      </c>
      <c r="E3889" t="str">
        <f>IFERROR(UPPER(TRIM(ESITI_QUESTIONARI!Y3889)),"")</f>
        <v/>
      </c>
      <c r="F3889" t="str">
        <f>IFERROR(UPPER(TRIM(ESITI_QUESTIONARI!AE3889)),"")</f>
        <v/>
      </c>
      <c r="G3889" t="str">
        <f>IFERROR(UPPER(TRIM(ESITI_QUESTIONARI!AI3889)),"")</f>
        <v/>
      </c>
      <c r="H3889" s="8" t="str">
        <f>IF(C3889="","",IF(ISERROR(AVERAGE(ESITI_QUESTIONARI!N3889:T3889,ESITI_QUESTIONARI!V3889:X3889,ESITI_QUESTIONARI!Z3889:AD3889,ESITI_QUESTIONARI!AF3889:AH3889,ESITI_QUESTIONARI!AJ3889:AL3889,ESITI_QUESTIONARI!AN3889,ESITI_QUESTIONARI!AQ3889)),"NON RISPONDE",AVERAGE(ESITI_QUESTIONARI!N3889:T3889,ESITI_QUESTIONARI!V3889:X3889,ESITI_QUESTIONARI!Z3889:AD3889,ESITI_QUESTIONARI!AF3889:AH3889,ESITI_QUESTIONARI!AJ3889:AL3889,ESITI_QUESTIONARI!AN3889,ESITI_QUESTIONARI!AQ3889)))</f>
        <v/>
      </c>
    </row>
    <row r="3890" spans="1:8">
      <c r="A3890" t="str">
        <f>IF(ESITI_QUESTIONARI!A3890="","",TRIM(ESITI_QUESTIONARI!A3890))</f>
        <v/>
      </c>
      <c r="B3890" t="str">
        <f t="shared" si="61"/>
        <v/>
      </c>
      <c r="C3890" t="str">
        <f>IF(ESITI_QUESTIONARI!C3890="","",TRIM(ESITI_QUESTIONARI!C3890))</f>
        <v/>
      </c>
      <c r="D3890" t="str">
        <f>IFERROR(UPPER(TRIM(ESITI_QUESTIONARI!U3890)),"")</f>
        <v/>
      </c>
      <c r="E3890" t="str">
        <f>IFERROR(UPPER(TRIM(ESITI_QUESTIONARI!Y3890)),"")</f>
        <v/>
      </c>
      <c r="F3890" t="str">
        <f>IFERROR(UPPER(TRIM(ESITI_QUESTIONARI!AE3890)),"")</f>
        <v/>
      </c>
      <c r="G3890" t="str">
        <f>IFERROR(UPPER(TRIM(ESITI_QUESTIONARI!AI3890)),"")</f>
        <v/>
      </c>
      <c r="H3890" s="8" t="str">
        <f>IF(C3890="","",IF(ISERROR(AVERAGE(ESITI_QUESTIONARI!N3890:T3890,ESITI_QUESTIONARI!V3890:X3890,ESITI_QUESTIONARI!Z3890:AD3890,ESITI_QUESTIONARI!AF3890:AH3890,ESITI_QUESTIONARI!AJ3890:AL3890,ESITI_QUESTIONARI!AN3890,ESITI_QUESTIONARI!AQ3890)),"NON RISPONDE",AVERAGE(ESITI_QUESTIONARI!N3890:T3890,ESITI_QUESTIONARI!V3890:X3890,ESITI_QUESTIONARI!Z3890:AD3890,ESITI_QUESTIONARI!AF3890:AH3890,ESITI_QUESTIONARI!AJ3890:AL3890,ESITI_QUESTIONARI!AN3890,ESITI_QUESTIONARI!AQ3890)))</f>
        <v/>
      </c>
    </row>
    <row r="3891" spans="1:8">
      <c r="A3891" t="str">
        <f>IF(ESITI_QUESTIONARI!A3891="","",TRIM(ESITI_QUESTIONARI!A3891))</f>
        <v/>
      </c>
      <c r="B3891" t="str">
        <f t="shared" si="61"/>
        <v/>
      </c>
      <c r="C3891" t="str">
        <f>IF(ESITI_QUESTIONARI!C3891="","",TRIM(ESITI_QUESTIONARI!C3891))</f>
        <v/>
      </c>
      <c r="D3891" t="str">
        <f>IFERROR(UPPER(TRIM(ESITI_QUESTIONARI!U3891)),"")</f>
        <v/>
      </c>
      <c r="E3891" t="str">
        <f>IFERROR(UPPER(TRIM(ESITI_QUESTIONARI!Y3891)),"")</f>
        <v/>
      </c>
      <c r="F3891" t="str">
        <f>IFERROR(UPPER(TRIM(ESITI_QUESTIONARI!AE3891)),"")</f>
        <v/>
      </c>
      <c r="G3891" t="str">
        <f>IFERROR(UPPER(TRIM(ESITI_QUESTIONARI!AI3891)),"")</f>
        <v/>
      </c>
      <c r="H3891" s="8" t="str">
        <f>IF(C3891="","",IF(ISERROR(AVERAGE(ESITI_QUESTIONARI!N3891:T3891,ESITI_QUESTIONARI!V3891:X3891,ESITI_QUESTIONARI!Z3891:AD3891,ESITI_QUESTIONARI!AF3891:AH3891,ESITI_QUESTIONARI!AJ3891:AL3891,ESITI_QUESTIONARI!AN3891,ESITI_QUESTIONARI!AQ3891)),"NON RISPONDE",AVERAGE(ESITI_QUESTIONARI!N3891:T3891,ESITI_QUESTIONARI!V3891:X3891,ESITI_QUESTIONARI!Z3891:AD3891,ESITI_QUESTIONARI!AF3891:AH3891,ESITI_QUESTIONARI!AJ3891:AL3891,ESITI_QUESTIONARI!AN3891,ESITI_QUESTIONARI!AQ3891)))</f>
        <v/>
      </c>
    </row>
    <row r="3892" spans="1:8">
      <c r="A3892" t="str">
        <f>IF(ESITI_QUESTIONARI!A3892="","",TRIM(ESITI_QUESTIONARI!A3892))</f>
        <v/>
      </c>
      <c r="B3892" t="str">
        <f t="shared" si="61"/>
        <v/>
      </c>
      <c r="C3892" t="str">
        <f>IF(ESITI_QUESTIONARI!C3892="","",TRIM(ESITI_QUESTIONARI!C3892))</f>
        <v/>
      </c>
      <c r="D3892" t="str">
        <f>IFERROR(UPPER(TRIM(ESITI_QUESTIONARI!U3892)),"")</f>
        <v/>
      </c>
      <c r="E3892" t="str">
        <f>IFERROR(UPPER(TRIM(ESITI_QUESTIONARI!Y3892)),"")</f>
        <v/>
      </c>
      <c r="F3892" t="str">
        <f>IFERROR(UPPER(TRIM(ESITI_QUESTIONARI!AE3892)),"")</f>
        <v/>
      </c>
      <c r="G3892" t="str">
        <f>IFERROR(UPPER(TRIM(ESITI_QUESTIONARI!AI3892)),"")</f>
        <v/>
      </c>
      <c r="H3892" s="8" t="str">
        <f>IF(C3892="","",IF(ISERROR(AVERAGE(ESITI_QUESTIONARI!N3892:T3892,ESITI_QUESTIONARI!V3892:X3892,ESITI_QUESTIONARI!Z3892:AD3892,ESITI_QUESTIONARI!AF3892:AH3892,ESITI_QUESTIONARI!AJ3892:AL3892,ESITI_QUESTIONARI!AN3892,ESITI_QUESTIONARI!AQ3892)),"NON RISPONDE",AVERAGE(ESITI_QUESTIONARI!N3892:T3892,ESITI_QUESTIONARI!V3892:X3892,ESITI_QUESTIONARI!Z3892:AD3892,ESITI_QUESTIONARI!AF3892:AH3892,ESITI_QUESTIONARI!AJ3892:AL3892,ESITI_QUESTIONARI!AN3892,ESITI_QUESTIONARI!AQ3892)))</f>
        <v/>
      </c>
    </row>
    <row r="3893" spans="1:8">
      <c r="A3893" t="str">
        <f>IF(ESITI_QUESTIONARI!A3893="","",TRIM(ESITI_QUESTIONARI!A3893))</f>
        <v/>
      </c>
      <c r="B3893" t="str">
        <f t="shared" si="61"/>
        <v/>
      </c>
      <c r="C3893" t="str">
        <f>IF(ESITI_QUESTIONARI!C3893="","",TRIM(ESITI_QUESTIONARI!C3893))</f>
        <v/>
      </c>
      <c r="D3893" t="str">
        <f>IFERROR(UPPER(TRIM(ESITI_QUESTIONARI!U3893)),"")</f>
        <v/>
      </c>
      <c r="E3893" t="str">
        <f>IFERROR(UPPER(TRIM(ESITI_QUESTIONARI!Y3893)),"")</f>
        <v/>
      </c>
      <c r="F3893" t="str">
        <f>IFERROR(UPPER(TRIM(ESITI_QUESTIONARI!AE3893)),"")</f>
        <v/>
      </c>
      <c r="G3893" t="str">
        <f>IFERROR(UPPER(TRIM(ESITI_QUESTIONARI!AI3893)),"")</f>
        <v/>
      </c>
      <c r="H3893" s="8" t="str">
        <f>IF(C3893="","",IF(ISERROR(AVERAGE(ESITI_QUESTIONARI!N3893:T3893,ESITI_QUESTIONARI!V3893:X3893,ESITI_QUESTIONARI!Z3893:AD3893,ESITI_QUESTIONARI!AF3893:AH3893,ESITI_QUESTIONARI!AJ3893:AL3893,ESITI_QUESTIONARI!AN3893,ESITI_QUESTIONARI!AQ3893)),"NON RISPONDE",AVERAGE(ESITI_QUESTIONARI!N3893:T3893,ESITI_QUESTIONARI!V3893:X3893,ESITI_QUESTIONARI!Z3893:AD3893,ESITI_QUESTIONARI!AF3893:AH3893,ESITI_QUESTIONARI!AJ3893:AL3893,ESITI_QUESTIONARI!AN3893,ESITI_QUESTIONARI!AQ3893)))</f>
        <v/>
      </c>
    </row>
    <row r="3894" spans="1:8">
      <c r="A3894" t="str">
        <f>IF(ESITI_QUESTIONARI!A3894="","",TRIM(ESITI_QUESTIONARI!A3894))</f>
        <v/>
      </c>
      <c r="B3894" t="str">
        <f t="shared" si="61"/>
        <v/>
      </c>
      <c r="C3894" t="str">
        <f>IF(ESITI_QUESTIONARI!C3894="","",TRIM(ESITI_QUESTIONARI!C3894))</f>
        <v/>
      </c>
      <c r="D3894" t="str">
        <f>IFERROR(UPPER(TRIM(ESITI_QUESTIONARI!U3894)),"")</f>
        <v/>
      </c>
      <c r="E3894" t="str">
        <f>IFERROR(UPPER(TRIM(ESITI_QUESTIONARI!Y3894)),"")</f>
        <v/>
      </c>
      <c r="F3894" t="str">
        <f>IFERROR(UPPER(TRIM(ESITI_QUESTIONARI!AE3894)),"")</f>
        <v/>
      </c>
      <c r="G3894" t="str">
        <f>IFERROR(UPPER(TRIM(ESITI_QUESTIONARI!AI3894)),"")</f>
        <v/>
      </c>
      <c r="H3894" s="8" t="str">
        <f>IF(C3894="","",IF(ISERROR(AVERAGE(ESITI_QUESTIONARI!N3894:T3894,ESITI_QUESTIONARI!V3894:X3894,ESITI_QUESTIONARI!Z3894:AD3894,ESITI_QUESTIONARI!AF3894:AH3894,ESITI_QUESTIONARI!AJ3894:AL3894,ESITI_QUESTIONARI!AN3894,ESITI_QUESTIONARI!AQ3894)),"NON RISPONDE",AVERAGE(ESITI_QUESTIONARI!N3894:T3894,ESITI_QUESTIONARI!V3894:X3894,ESITI_QUESTIONARI!Z3894:AD3894,ESITI_QUESTIONARI!AF3894:AH3894,ESITI_QUESTIONARI!AJ3894:AL3894,ESITI_QUESTIONARI!AN3894,ESITI_QUESTIONARI!AQ3894)))</f>
        <v/>
      </c>
    </row>
    <row r="3895" spans="1:8">
      <c r="A3895" t="str">
        <f>IF(ESITI_QUESTIONARI!A3895="","",TRIM(ESITI_QUESTIONARI!A3895))</f>
        <v/>
      </c>
      <c r="B3895" t="str">
        <f t="shared" si="61"/>
        <v/>
      </c>
      <c r="C3895" t="str">
        <f>IF(ESITI_QUESTIONARI!C3895="","",TRIM(ESITI_QUESTIONARI!C3895))</f>
        <v/>
      </c>
      <c r="D3895" t="str">
        <f>IFERROR(UPPER(TRIM(ESITI_QUESTIONARI!U3895)),"")</f>
        <v/>
      </c>
      <c r="E3895" t="str">
        <f>IFERROR(UPPER(TRIM(ESITI_QUESTIONARI!Y3895)),"")</f>
        <v/>
      </c>
      <c r="F3895" t="str">
        <f>IFERROR(UPPER(TRIM(ESITI_QUESTIONARI!AE3895)),"")</f>
        <v/>
      </c>
      <c r="G3895" t="str">
        <f>IFERROR(UPPER(TRIM(ESITI_QUESTIONARI!AI3895)),"")</f>
        <v/>
      </c>
      <c r="H3895" s="8" t="str">
        <f>IF(C3895="","",IF(ISERROR(AVERAGE(ESITI_QUESTIONARI!N3895:T3895,ESITI_QUESTIONARI!V3895:X3895,ESITI_QUESTIONARI!Z3895:AD3895,ESITI_QUESTIONARI!AF3895:AH3895,ESITI_QUESTIONARI!AJ3895:AL3895,ESITI_QUESTIONARI!AN3895,ESITI_QUESTIONARI!AQ3895)),"NON RISPONDE",AVERAGE(ESITI_QUESTIONARI!N3895:T3895,ESITI_QUESTIONARI!V3895:X3895,ESITI_QUESTIONARI!Z3895:AD3895,ESITI_QUESTIONARI!AF3895:AH3895,ESITI_QUESTIONARI!AJ3895:AL3895,ESITI_QUESTIONARI!AN3895,ESITI_QUESTIONARI!AQ3895)))</f>
        <v/>
      </c>
    </row>
    <row r="3896" spans="1:8">
      <c r="A3896" t="str">
        <f>IF(ESITI_QUESTIONARI!A3896="","",TRIM(ESITI_QUESTIONARI!A3896))</f>
        <v/>
      </c>
      <c r="B3896" t="str">
        <f t="shared" si="61"/>
        <v/>
      </c>
      <c r="C3896" t="str">
        <f>IF(ESITI_QUESTIONARI!C3896="","",TRIM(ESITI_QUESTIONARI!C3896))</f>
        <v/>
      </c>
      <c r="D3896" t="str">
        <f>IFERROR(UPPER(TRIM(ESITI_QUESTIONARI!U3896)),"")</f>
        <v/>
      </c>
      <c r="E3896" t="str">
        <f>IFERROR(UPPER(TRIM(ESITI_QUESTIONARI!Y3896)),"")</f>
        <v/>
      </c>
      <c r="F3896" t="str">
        <f>IFERROR(UPPER(TRIM(ESITI_QUESTIONARI!AE3896)),"")</f>
        <v/>
      </c>
      <c r="G3896" t="str">
        <f>IFERROR(UPPER(TRIM(ESITI_QUESTIONARI!AI3896)),"")</f>
        <v/>
      </c>
      <c r="H3896" s="8" t="str">
        <f>IF(C3896="","",IF(ISERROR(AVERAGE(ESITI_QUESTIONARI!N3896:T3896,ESITI_QUESTIONARI!V3896:X3896,ESITI_QUESTIONARI!Z3896:AD3896,ESITI_QUESTIONARI!AF3896:AH3896,ESITI_QUESTIONARI!AJ3896:AL3896,ESITI_QUESTIONARI!AN3896,ESITI_QUESTIONARI!AQ3896)),"NON RISPONDE",AVERAGE(ESITI_QUESTIONARI!N3896:T3896,ESITI_QUESTIONARI!V3896:X3896,ESITI_QUESTIONARI!Z3896:AD3896,ESITI_QUESTIONARI!AF3896:AH3896,ESITI_QUESTIONARI!AJ3896:AL3896,ESITI_QUESTIONARI!AN3896,ESITI_QUESTIONARI!AQ3896)))</f>
        <v/>
      </c>
    </row>
    <row r="3897" spans="1:8">
      <c r="A3897" t="str">
        <f>IF(ESITI_QUESTIONARI!A3897="","",TRIM(ESITI_QUESTIONARI!A3897))</f>
        <v/>
      </c>
      <c r="B3897" t="str">
        <f t="shared" si="61"/>
        <v/>
      </c>
      <c r="C3897" t="str">
        <f>IF(ESITI_QUESTIONARI!C3897="","",TRIM(ESITI_QUESTIONARI!C3897))</f>
        <v/>
      </c>
      <c r="D3897" t="str">
        <f>IFERROR(UPPER(TRIM(ESITI_QUESTIONARI!U3897)),"")</f>
        <v/>
      </c>
      <c r="E3897" t="str">
        <f>IFERROR(UPPER(TRIM(ESITI_QUESTIONARI!Y3897)),"")</f>
        <v/>
      </c>
      <c r="F3897" t="str">
        <f>IFERROR(UPPER(TRIM(ESITI_QUESTIONARI!AE3897)),"")</f>
        <v/>
      </c>
      <c r="G3897" t="str">
        <f>IFERROR(UPPER(TRIM(ESITI_QUESTIONARI!AI3897)),"")</f>
        <v/>
      </c>
      <c r="H3897" s="8" t="str">
        <f>IF(C3897="","",IF(ISERROR(AVERAGE(ESITI_QUESTIONARI!N3897:T3897,ESITI_QUESTIONARI!V3897:X3897,ESITI_QUESTIONARI!Z3897:AD3897,ESITI_QUESTIONARI!AF3897:AH3897,ESITI_QUESTIONARI!AJ3897:AL3897,ESITI_QUESTIONARI!AN3897,ESITI_QUESTIONARI!AQ3897)),"NON RISPONDE",AVERAGE(ESITI_QUESTIONARI!N3897:T3897,ESITI_QUESTIONARI!V3897:X3897,ESITI_QUESTIONARI!Z3897:AD3897,ESITI_QUESTIONARI!AF3897:AH3897,ESITI_QUESTIONARI!AJ3897:AL3897,ESITI_QUESTIONARI!AN3897,ESITI_QUESTIONARI!AQ3897)))</f>
        <v/>
      </c>
    </row>
    <row r="3898" spans="1:8">
      <c r="A3898" t="str">
        <f>IF(ESITI_QUESTIONARI!A3898="","",TRIM(ESITI_QUESTIONARI!A3898))</f>
        <v/>
      </c>
      <c r="B3898" t="str">
        <f t="shared" si="61"/>
        <v/>
      </c>
      <c r="C3898" t="str">
        <f>IF(ESITI_QUESTIONARI!C3898="","",TRIM(ESITI_QUESTIONARI!C3898))</f>
        <v/>
      </c>
      <c r="D3898" t="str">
        <f>IFERROR(UPPER(TRIM(ESITI_QUESTIONARI!U3898)),"")</f>
        <v/>
      </c>
      <c r="E3898" t="str">
        <f>IFERROR(UPPER(TRIM(ESITI_QUESTIONARI!Y3898)),"")</f>
        <v/>
      </c>
      <c r="F3898" t="str">
        <f>IFERROR(UPPER(TRIM(ESITI_QUESTIONARI!AE3898)),"")</f>
        <v/>
      </c>
      <c r="G3898" t="str">
        <f>IFERROR(UPPER(TRIM(ESITI_QUESTIONARI!AI3898)),"")</f>
        <v/>
      </c>
      <c r="H3898" s="8" t="str">
        <f>IF(C3898="","",IF(ISERROR(AVERAGE(ESITI_QUESTIONARI!N3898:T3898,ESITI_QUESTIONARI!V3898:X3898,ESITI_QUESTIONARI!Z3898:AD3898,ESITI_QUESTIONARI!AF3898:AH3898,ESITI_QUESTIONARI!AJ3898:AL3898,ESITI_QUESTIONARI!AN3898,ESITI_QUESTIONARI!AQ3898)),"NON RISPONDE",AVERAGE(ESITI_QUESTIONARI!N3898:T3898,ESITI_QUESTIONARI!V3898:X3898,ESITI_QUESTIONARI!Z3898:AD3898,ESITI_QUESTIONARI!AF3898:AH3898,ESITI_QUESTIONARI!AJ3898:AL3898,ESITI_QUESTIONARI!AN3898,ESITI_QUESTIONARI!AQ3898)))</f>
        <v/>
      </c>
    </row>
    <row r="3899" spans="1:8">
      <c r="A3899" t="str">
        <f>IF(ESITI_QUESTIONARI!A3899="","",TRIM(ESITI_QUESTIONARI!A3899))</f>
        <v/>
      </c>
      <c r="B3899" t="str">
        <f t="shared" si="61"/>
        <v/>
      </c>
      <c r="C3899" t="str">
        <f>IF(ESITI_QUESTIONARI!C3899="","",TRIM(ESITI_QUESTIONARI!C3899))</f>
        <v/>
      </c>
      <c r="D3899" t="str">
        <f>IFERROR(UPPER(TRIM(ESITI_QUESTIONARI!U3899)),"")</f>
        <v/>
      </c>
      <c r="E3899" t="str">
        <f>IFERROR(UPPER(TRIM(ESITI_QUESTIONARI!Y3899)),"")</f>
        <v/>
      </c>
      <c r="F3899" t="str">
        <f>IFERROR(UPPER(TRIM(ESITI_QUESTIONARI!AE3899)),"")</f>
        <v/>
      </c>
      <c r="G3899" t="str">
        <f>IFERROR(UPPER(TRIM(ESITI_QUESTIONARI!AI3899)),"")</f>
        <v/>
      </c>
      <c r="H3899" s="8" t="str">
        <f>IF(C3899="","",IF(ISERROR(AVERAGE(ESITI_QUESTIONARI!N3899:T3899,ESITI_QUESTIONARI!V3899:X3899,ESITI_QUESTIONARI!Z3899:AD3899,ESITI_QUESTIONARI!AF3899:AH3899,ESITI_QUESTIONARI!AJ3899:AL3899,ESITI_QUESTIONARI!AN3899,ESITI_QUESTIONARI!AQ3899)),"NON RISPONDE",AVERAGE(ESITI_QUESTIONARI!N3899:T3899,ESITI_QUESTIONARI!V3899:X3899,ESITI_QUESTIONARI!Z3899:AD3899,ESITI_QUESTIONARI!AF3899:AH3899,ESITI_QUESTIONARI!AJ3899:AL3899,ESITI_QUESTIONARI!AN3899,ESITI_QUESTIONARI!AQ3899)))</f>
        <v/>
      </c>
    </row>
    <row r="3900" spans="1:8">
      <c r="A3900" t="str">
        <f>IF(ESITI_QUESTIONARI!A3900="","",TRIM(ESITI_QUESTIONARI!A3900))</f>
        <v/>
      </c>
      <c r="B3900" t="str">
        <f t="shared" si="61"/>
        <v/>
      </c>
      <c r="C3900" t="str">
        <f>IF(ESITI_QUESTIONARI!C3900="","",TRIM(ESITI_QUESTIONARI!C3900))</f>
        <v/>
      </c>
      <c r="D3900" t="str">
        <f>IFERROR(UPPER(TRIM(ESITI_QUESTIONARI!U3900)),"")</f>
        <v/>
      </c>
      <c r="E3900" t="str">
        <f>IFERROR(UPPER(TRIM(ESITI_QUESTIONARI!Y3900)),"")</f>
        <v/>
      </c>
      <c r="F3900" t="str">
        <f>IFERROR(UPPER(TRIM(ESITI_QUESTIONARI!AE3900)),"")</f>
        <v/>
      </c>
      <c r="G3900" t="str">
        <f>IFERROR(UPPER(TRIM(ESITI_QUESTIONARI!AI3900)),"")</f>
        <v/>
      </c>
      <c r="H3900" s="8" t="str">
        <f>IF(C3900="","",IF(ISERROR(AVERAGE(ESITI_QUESTIONARI!N3900:T3900,ESITI_QUESTIONARI!V3900:X3900,ESITI_QUESTIONARI!Z3900:AD3900,ESITI_QUESTIONARI!AF3900:AH3900,ESITI_QUESTIONARI!AJ3900:AL3900,ESITI_QUESTIONARI!AN3900,ESITI_QUESTIONARI!AQ3900)),"NON RISPONDE",AVERAGE(ESITI_QUESTIONARI!N3900:T3900,ESITI_QUESTIONARI!V3900:X3900,ESITI_QUESTIONARI!Z3900:AD3900,ESITI_QUESTIONARI!AF3900:AH3900,ESITI_QUESTIONARI!AJ3900:AL3900,ESITI_QUESTIONARI!AN3900,ESITI_QUESTIONARI!AQ3900)))</f>
        <v/>
      </c>
    </row>
    <row r="3901" spans="1:8">
      <c r="A3901" t="str">
        <f>IF(ESITI_QUESTIONARI!A3901="","",TRIM(ESITI_QUESTIONARI!A3901))</f>
        <v/>
      </c>
      <c r="B3901" t="str">
        <f t="shared" si="61"/>
        <v/>
      </c>
      <c r="C3901" t="str">
        <f>IF(ESITI_QUESTIONARI!C3901="","",TRIM(ESITI_QUESTIONARI!C3901))</f>
        <v/>
      </c>
      <c r="D3901" t="str">
        <f>IFERROR(UPPER(TRIM(ESITI_QUESTIONARI!U3901)),"")</f>
        <v/>
      </c>
      <c r="E3901" t="str">
        <f>IFERROR(UPPER(TRIM(ESITI_QUESTIONARI!Y3901)),"")</f>
        <v/>
      </c>
      <c r="F3901" t="str">
        <f>IFERROR(UPPER(TRIM(ESITI_QUESTIONARI!AE3901)),"")</f>
        <v/>
      </c>
      <c r="G3901" t="str">
        <f>IFERROR(UPPER(TRIM(ESITI_QUESTIONARI!AI3901)),"")</f>
        <v/>
      </c>
      <c r="H3901" s="8" t="str">
        <f>IF(C3901="","",IF(ISERROR(AVERAGE(ESITI_QUESTIONARI!N3901:T3901,ESITI_QUESTIONARI!V3901:X3901,ESITI_QUESTIONARI!Z3901:AD3901,ESITI_QUESTIONARI!AF3901:AH3901,ESITI_QUESTIONARI!AJ3901:AL3901,ESITI_QUESTIONARI!AN3901,ESITI_QUESTIONARI!AQ3901)),"NON RISPONDE",AVERAGE(ESITI_QUESTIONARI!N3901:T3901,ESITI_QUESTIONARI!V3901:X3901,ESITI_QUESTIONARI!Z3901:AD3901,ESITI_QUESTIONARI!AF3901:AH3901,ESITI_QUESTIONARI!AJ3901:AL3901,ESITI_QUESTIONARI!AN3901,ESITI_QUESTIONARI!AQ3901)))</f>
        <v/>
      </c>
    </row>
    <row r="3902" spans="1:8">
      <c r="A3902" t="str">
        <f>IF(ESITI_QUESTIONARI!A3902="","",TRIM(ESITI_QUESTIONARI!A3902))</f>
        <v/>
      </c>
      <c r="B3902" t="str">
        <f t="shared" si="61"/>
        <v/>
      </c>
      <c r="C3902" t="str">
        <f>IF(ESITI_QUESTIONARI!C3902="","",TRIM(ESITI_QUESTIONARI!C3902))</f>
        <v/>
      </c>
      <c r="D3902" t="str">
        <f>IFERROR(UPPER(TRIM(ESITI_QUESTIONARI!U3902)),"")</f>
        <v/>
      </c>
      <c r="E3902" t="str">
        <f>IFERROR(UPPER(TRIM(ESITI_QUESTIONARI!Y3902)),"")</f>
        <v/>
      </c>
      <c r="F3902" t="str">
        <f>IFERROR(UPPER(TRIM(ESITI_QUESTIONARI!AE3902)),"")</f>
        <v/>
      </c>
      <c r="G3902" t="str">
        <f>IFERROR(UPPER(TRIM(ESITI_QUESTIONARI!AI3902)),"")</f>
        <v/>
      </c>
      <c r="H3902" s="8" t="str">
        <f>IF(C3902="","",IF(ISERROR(AVERAGE(ESITI_QUESTIONARI!N3902:T3902,ESITI_QUESTIONARI!V3902:X3902,ESITI_QUESTIONARI!Z3902:AD3902,ESITI_QUESTIONARI!AF3902:AH3902,ESITI_QUESTIONARI!AJ3902:AL3902,ESITI_QUESTIONARI!AN3902,ESITI_QUESTIONARI!AQ3902)),"NON RISPONDE",AVERAGE(ESITI_QUESTIONARI!N3902:T3902,ESITI_QUESTIONARI!V3902:X3902,ESITI_QUESTIONARI!Z3902:AD3902,ESITI_QUESTIONARI!AF3902:AH3902,ESITI_QUESTIONARI!AJ3902:AL3902,ESITI_QUESTIONARI!AN3902,ESITI_QUESTIONARI!AQ3902)))</f>
        <v/>
      </c>
    </row>
    <row r="3903" spans="1:8">
      <c r="A3903" t="str">
        <f>IF(ESITI_QUESTIONARI!A3903="","",TRIM(ESITI_QUESTIONARI!A3903))</f>
        <v/>
      </c>
      <c r="B3903" t="str">
        <f t="shared" si="61"/>
        <v/>
      </c>
      <c r="C3903" t="str">
        <f>IF(ESITI_QUESTIONARI!C3903="","",TRIM(ESITI_QUESTIONARI!C3903))</f>
        <v/>
      </c>
      <c r="D3903" t="str">
        <f>IFERROR(UPPER(TRIM(ESITI_QUESTIONARI!U3903)),"")</f>
        <v/>
      </c>
      <c r="E3903" t="str">
        <f>IFERROR(UPPER(TRIM(ESITI_QUESTIONARI!Y3903)),"")</f>
        <v/>
      </c>
      <c r="F3903" t="str">
        <f>IFERROR(UPPER(TRIM(ESITI_QUESTIONARI!AE3903)),"")</f>
        <v/>
      </c>
      <c r="G3903" t="str">
        <f>IFERROR(UPPER(TRIM(ESITI_QUESTIONARI!AI3903)),"")</f>
        <v/>
      </c>
      <c r="H3903" s="8" t="str">
        <f>IF(C3903="","",IF(ISERROR(AVERAGE(ESITI_QUESTIONARI!N3903:T3903,ESITI_QUESTIONARI!V3903:X3903,ESITI_QUESTIONARI!Z3903:AD3903,ESITI_QUESTIONARI!AF3903:AH3903,ESITI_QUESTIONARI!AJ3903:AL3903,ESITI_QUESTIONARI!AN3903,ESITI_QUESTIONARI!AQ3903)),"NON RISPONDE",AVERAGE(ESITI_QUESTIONARI!N3903:T3903,ESITI_QUESTIONARI!V3903:X3903,ESITI_QUESTIONARI!Z3903:AD3903,ESITI_QUESTIONARI!AF3903:AH3903,ESITI_QUESTIONARI!AJ3903:AL3903,ESITI_QUESTIONARI!AN3903,ESITI_QUESTIONARI!AQ3903)))</f>
        <v/>
      </c>
    </row>
    <row r="3904" spans="1:8">
      <c r="A3904" t="str">
        <f>IF(ESITI_QUESTIONARI!A3904="","",TRIM(ESITI_QUESTIONARI!A3904))</f>
        <v/>
      </c>
      <c r="B3904" t="str">
        <f t="shared" si="61"/>
        <v/>
      </c>
      <c r="C3904" t="str">
        <f>IF(ESITI_QUESTIONARI!C3904="","",TRIM(ESITI_QUESTIONARI!C3904))</f>
        <v/>
      </c>
      <c r="D3904" t="str">
        <f>IFERROR(UPPER(TRIM(ESITI_QUESTIONARI!U3904)),"")</f>
        <v/>
      </c>
      <c r="E3904" t="str">
        <f>IFERROR(UPPER(TRIM(ESITI_QUESTIONARI!Y3904)),"")</f>
        <v/>
      </c>
      <c r="F3904" t="str">
        <f>IFERROR(UPPER(TRIM(ESITI_QUESTIONARI!AE3904)),"")</f>
        <v/>
      </c>
      <c r="G3904" t="str">
        <f>IFERROR(UPPER(TRIM(ESITI_QUESTIONARI!AI3904)),"")</f>
        <v/>
      </c>
      <c r="H3904" s="8" t="str">
        <f>IF(C3904="","",IF(ISERROR(AVERAGE(ESITI_QUESTIONARI!N3904:T3904,ESITI_QUESTIONARI!V3904:X3904,ESITI_QUESTIONARI!Z3904:AD3904,ESITI_QUESTIONARI!AF3904:AH3904,ESITI_QUESTIONARI!AJ3904:AL3904,ESITI_QUESTIONARI!AN3904,ESITI_QUESTIONARI!AQ3904)),"NON RISPONDE",AVERAGE(ESITI_QUESTIONARI!N3904:T3904,ESITI_QUESTIONARI!V3904:X3904,ESITI_QUESTIONARI!Z3904:AD3904,ESITI_QUESTIONARI!AF3904:AH3904,ESITI_QUESTIONARI!AJ3904:AL3904,ESITI_QUESTIONARI!AN3904,ESITI_QUESTIONARI!AQ3904)))</f>
        <v/>
      </c>
    </row>
    <row r="3905" spans="1:8">
      <c r="A3905" t="str">
        <f>IF(ESITI_QUESTIONARI!A3905="","",TRIM(ESITI_QUESTIONARI!A3905))</f>
        <v/>
      </c>
      <c r="B3905" t="str">
        <f t="shared" si="61"/>
        <v/>
      </c>
      <c r="C3905" t="str">
        <f>IF(ESITI_QUESTIONARI!C3905="","",TRIM(ESITI_QUESTIONARI!C3905))</f>
        <v/>
      </c>
      <c r="D3905" t="str">
        <f>IFERROR(UPPER(TRIM(ESITI_QUESTIONARI!U3905)),"")</f>
        <v/>
      </c>
      <c r="E3905" t="str">
        <f>IFERROR(UPPER(TRIM(ESITI_QUESTIONARI!Y3905)),"")</f>
        <v/>
      </c>
      <c r="F3905" t="str">
        <f>IFERROR(UPPER(TRIM(ESITI_QUESTIONARI!AE3905)),"")</f>
        <v/>
      </c>
      <c r="G3905" t="str">
        <f>IFERROR(UPPER(TRIM(ESITI_QUESTIONARI!AI3905)),"")</f>
        <v/>
      </c>
      <c r="H3905" s="8" t="str">
        <f>IF(C3905="","",IF(ISERROR(AVERAGE(ESITI_QUESTIONARI!N3905:T3905,ESITI_QUESTIONARI!V3905:X3905,ESITI_QUESTIONARI!Z3905:AD3905,ESITI_QUESTIONARI!AF3905:AH3905,ESITI_QUESTIONARI!AJ3905:AL3905,ESITI_QUESTIONARI!AN3905,ESITI_QUESTIONARI!AQ3905)),"NON RISPONDE",AVERAGE(ESITI_QUESTIONARI!N3905:T3905,ESITI_QUESTIONARI!V3905:X3905,ESITI_QUESTIONARI!Z3905:AD3905,ESITI_QUESTIONARI!AF3905:AH3905,ESITI_QUESTIONARI!AJ3905:AL3905,ESITI_QUESTIONARI!AN3905,ESITI_QUESTIONARI!AQ3905)))</f>
        <v/>
      </c>
    </row>
    <row r="3906" spans="1:8">
      <c r="A3906" t="str">
        <f>IF(ESITI_QUESTIONARI!A3906="","",TRIM(ESITI_QUESTIONARI!A3906))</f>
        <v/>
      </c>
      <c r="B3906" t="str">
        <f t="shared" si="61"/>
        <v/>
      </c>
      <c r="C3906" t="str">
        <f>IF(ESITI_QUESTIONARI!C3906="","",TRIM(ESITI_QUESTIONARI!C3906))</f>
        <v/>
      </c>
      <c r="D3906" t="str">
        <f>IFERROR(UPPER(TRIM(ESITI_QUESTIONARI!U3906)),"")</f>
        <v/>
      </c>
      <c r="E3906" t="str">
        <f>IFERROR(UPPER(TRIM(ESITI_QUESTIONARI!Y3906)),"")</f>
        <v/>
      </c>
      <c r="F3906" t="str">
        <f>IFERROR(UPPER(TRIM(ESITI_QUESTIONARI!AE3906)),"")</f>
        <v/>
      </c>
      <c r="G3906" t="str">
        <f>IFERROR(UPPER(TRIM(ESITI_QUESTIONARI!AI3906)),"")</f>
        <v/>
      </c>
      <c r="H3906" s="8" t="str">
        <f>IF(C3906="","",IF(ISERROR(AVERAGE(ESITI_QUESTIONARI!N3906:T3906,ESITI_QUESTIONARI!V3906:X3906,ESITI_QUESTIONARI!Z3906:AD3906,ESITI_QUESTIONARI!AF3906:AH3906,ESITI_QUESTIONARI!AJ3906:AL3906,ESITI_QUESTIONARI!AN3906,ESITI_QUESTIONARI!AQ3906)),"NON RISPONDE",AVERAGE(ESITI_QUESTIONARI!N3906:T3906,ESITI_QUESTIONARI!V3906:X3906,ESITI_QUESTIONARI!Z3906:AD3906,ESITI_QUESTIONARI!AF3906:AH3906,ESITI_QUESTIONARI!AJ3906:AL3906,ESITI_QUESTIONARI!AN3906,ESITI_QUESTIONARI!AQ3906)))</f>
        <v/>
      </c>
    </row>
    <row r="3907" spans="1:8">
      <c r="A3907" t="str">
        <f>IF(ESITI_QUESTIONARI!A3907="","",TRIM(ESITI_QUESTIONARI!A3907))</f>
        <v/>
      </c>
      <c r="B3907" t="str">
        <f t="shared" ref="B3907:B3970" si="62">IF(C3907="","",C3907)</f>
        <v/>
      </c>
      <c r="C3907" t="str">
        <f>IF(ESITI_QUESTIONARI!C3907="","",TRIM(ESITI_QUESTIONARI!C3907))</f>
        <v/>
      </c>
      <c r="D3907" t="str">
        <f>IFERROR(UPPER(TRIM(ESITI_QUESTIONARI!U3907)),"")</f>
        <v/>
      </c>
      <c r="E3907" t="str">
        <f>IFERROR(UPPER(TRIM(ESITI_QUESTIONARI!Y3907)),"")</f>
        <v/>
      </c>
      <c r="F3907" t="str">
        <f>IFERROR(UPPER(TRIM(ESITI_QUESTIONARI!AE3907)),"")</f>
        <v/>
      </c>
      <c r="G3907" t="str">
        <f>IFERROR(UPPER(TRIM(ESITI_QUESTIONARI!AI3907)),"")</f>
        <v/>
      </c>
      <c r="H3907" s="8" t="str">
        <f>IF(C3907="","",IF(ISERROR(AVERAGE(ESITI_QUESTIONARI!N3907:T3907,ESITI_QUESTIONARI!V3907:X3907,ESITI_QUESTIONARI!Z3907:AD3907,ESITI_QUESTIONARI!AF3907:AH3907,ESITI_QUESTIONARI!AJ3907:AL3907,ESITI_QUESTIONARI!AN3907,ESITI_QUESTIONARI!AQ3907)),"NON RISPONDE",AVERAGE(ESITI_QUESTIONARI!N3907:T3907,ESITI_QUESTIONARI!V3907:X3907,ESITI_QUESTIONARI!Z3907:AD3907,ESITI_QUESTIONARI!AF3907:AH3907,ESITI_QUESTIONARI!AJ3907:AL3907,ESITI_QUESTIONARI!AN3907,ESITI_QUESTIONARI!AQ3907)))</f>
        <v/>
      </c>
    </row>
    <row r="3908" spans="1:8">
      <c r="A3908" t="str">
        <f>IF(ESITI_QUESTIONARI!A3908="","",TRIM(ESITI_QUESTIONARI!A3908))</f>
        <v/>
      </c>
      <c r="B3908" t="str">
        <f t="shared" si="62"/>
        <v/>
      </c>
      <c r="C3908" t="str">
        <f>IF(ESITI_QUESTIONARI!C3908="","",TRIM(ESITI_QUESTIONARI!C3908))</f>
        <v/>
      </c>
      <c r="D3908" t="str">
        <f>IFERROR(UPPER(TRIM(ESITI_QUESTIONARI!U3908)),"")</f>
        <v/>
      </c>
      <c r="E3908" t="str">
        <f>IFERROR(UPPER(TRIM(ESITI_QUESTIONARI!Y3908)),"")</f>
        <v/>
      </c>
      <c r="F3908" t="str">
        <f>IFERROR(UPPER(TRIM(ESITI_QUESTIONARI!AE3908)),"")</f>
        <v/>
      </c>
      <c r="G3908" t="str">
        <f>IFERROR(UPPER(TRIM(ESITI_QUESTIONARI!AI3908)),"")</f>
        <v/>
      </c>
      <c r="H3908" s="8" t="str">
        <f>IF(C3908="","",IF(ISERROR(AVERAGE(ESITI_QUESTIONARI!N3908:T3908,ESITI_QUESTIONARI!V3908:X3908,ESITI_QUESTIONARI!Z3908:AD3908,ESITI_QUESTIONARI!AF3908:AH3908,ESITI_QUESTIONARI!AJ3908:AL3908,ESITI_QUESTIONARI!AN3908,ESITI_QUESTIONARI!AQ3908)),"NON RISPONDE",AVERAGE(ESITI_QUESTIONARI!N3908:T3908,ESITI_QUESTIONARI!V3908:X3908,ESITI_QUESTIONARI!Z3908:AD3908,ESITI_QUESTIONARI!AF3908:AH3908,ESITI_QUESTIONARI!AJ3908:AL3908,ESITI_QUESTIONARI!AN3908,ESITI_QUESTIONARI!AQ3908)))</f>
        <v/>
      </c>
    </row>
    <row r="3909" spans="1:8">
      <c r="A3909" t="str">
        <f>IF(ESITI_QUESTIONARI!A3909="","",TRIM(ESITI_QUESTIONARI!A3909))</f>
        <v/>
      </c>
      <c r="B3909" t="str">
        <f t="shared" si="62"/>
        <v/>
      </c>
      <c r="C3909" t="str">
        <f>IF(ESITI_QUESTIONARI!C3909="","",TRIM(ESITI_QUESTIONARI!C3909))</f>
        <v/>
      </c>
      <c r="D3909" t="str">
        <f>IFERROR(UPPER(TRIM(ESITI_QUESTIONARI!U3909)),"")</f>
        <v/>
      </c>
      <c r="E3909" t="str">
        <f>IFERROR(UPPER(TRIM(ESITI_QUESTIONARI!Y3909)),"")</f>
        <v/>
      </c>
      <c r="F3909" t="str">
        <f>IFERROR(UPPER(TRIM(ESITI_QUESTIONARI!AE3909)),"")</f>
        <v/>
      </c>
      <c r="G3909" t="str">
        <f>IFERROR(UPPER(TRIM(ESITI_QUESTIONARI!AI3909)),"")</f>
        <v/>
      </c>
      <c r="H3909" s="8" t="str">
        <f>IF(C3909="","",IF(ISERROR(AVERAGE(ESITI_QUESTIONARI!N3909:T3909,ESITI_QUESTIONARI!V3909:X3909,ESITI_QUESTIONARI!Z3909:AD3909,ESITI_QUESTIONARI!AF3909:AH3909,ESITI_QUESTIONARI!AJ3909:AL3909,ESITI_QUESTIONARI!AN3909,ESITI_QUESTIONARI!AQ3909)),"NON RISPONDE",AVERAGE(ESITI_QUESTIONARI!N3909:T3909,ESITI_QUESTIONARI!V3909:X3909,ESITI_QUESTIONARI!Z3909:AD3909,ESITI_QUESTIONARI!AF3909:AH3909,ESITI_QUESTIONARI!AJ3909:AL3909,ESITI_QUESTIONARI!AN3909,ESITI_QUESTIONARI!AQ3909)))</f>
        <v/>
      </c>
    </row>
    <row r="3910" spans="1:8">
      <c r="A3910" t="str">
        <f>IF(ESITI_QUESTIONARI!A3910="","",TRIM(ESITI_QUESTIONARI!A3910))</f>
        <v/>
      </c>
      <c r="B3910" t="str">
        <f t="shared" si="62"/>
        <v/>
      </c>
      <c r="C3910" t="str">
        <f>IF(ESITI_QUESTIONARI!C3910="","",TRIM(ESITI_QUESTIONARI!C3910))</f>
        <v/>
      </c>
      <c r="D3910" t="str">
        <f>IFERROR(UPPER(TRIM(ESITI_QUESTIONARI!U3910)),"")</f>
        <v/>
      </c>
      <c r="E3910" t="str">
        <f>IFERROR(UPPER(TRIM(ESITI_QUESTIONARI!Y3910)),"")</f>
        <v/>
      </c>
      <c r="F3910" t="str">
        <f>IFERROR(UPPER(TRIM(ESITI_QUESTIONARI!AE3910)),"")</f>
        <v/>
      </c>
      <c r="G3910" t="str">
        <f>IFERROR(UPPER(TRIM(ESITI_QUESTIONARI!AI3910)),"")</f>
        <v/>
      </c>
      <c r="H3910" s="8" t="str">
        <f>IF(C3910="","",IF(ISERROR(AVERAGE(ESITI_QUESTIONARI!N3910:T3910,ESITI_QUESTIONARI!V3910:X3910,ESITI_QUESTIONARI!Z3910:AD3910,ESITI_QUESTIONARI!AF3910:AH3910,ESITI_QUESTIONARI!AJ3910:AL3910,ESITI_QUESTIONARI!AN3910,ESITI_QUESTIONARI!AQ3910)),"NON RISPONDE",AVERAGE(ESITI_QUESTIONARI!N3910:T3910,ESITI_QUESTIONARI!V3910:X3910,ESITI_QUESTIONARI!Z3910:AD3910,ESITI_QUESTIONARI!AF3910:AH3910,ESITI_QUESTIONARI!AJ3910:AL3910,ESITI_QUESTIONARI!AN3910,ESITI_QUESTIONARI!AQ3910)))</f>
        <v/>
      </c>
    </row>
    <row r="3911" spans="1:8">
      <c r="A3911" t="str">
        <f>IF(ESITI_QUESTIONARI!A3911="","",TRIM(ESITI_QUESTIONARI!A3911))</f>
        <v/>
      </c>
      <c r="B3911" t="str">
        <f t="shared" si="62"/>
        <v/>
      </c>
      <c r="C3911" t="str">
        <f>IF(ESITI_QUESTIONARI!C3911="","",TRIM(ESITI_QUESTIONARI!C3911))</f>
        <v/>
      </c>
      <c r="D3911" t="str">
        <f>IFERROR(UPPER(TRIM(ESITI_QUESTIONARI!U3911)),"")</f>
        <v/>
      </c>
      <c r="E3911" t="str">
        <f>IFERROR(UPPER(TRIM(ESITI_QUESTIONARI!Y3911)),"")</f>
        <v/>
      </c>
      <c r="F3911" t="str">
        <f>IFERROR(UPPER(TRIM(ESITI_QUESTIONARI!AE3911)),"")</f>
        <v/>
      </c>
      <c r="G3911" t="str">
        <f>IFERROR(UPPER(TRIM(ESITI_QUESTIONARI!AI3911)),"")</f>
        <v/>
      </c>
      <c r="H3911" s="8" t="str">
        <f>IF(C3911="","",IF(ISERROR(AVERAGE(ESITI_QUESTIONARI!N3911:T3911,ESITI_QUESTIONARI!V3911:X3911,ESITI_QUESTIONARI!Z3911:AD3911,ESITI_QUESTIONARI!AF3911:AH3911,ESITI_QUESTIONARI!AJ3911:AL3911,ESITI_QUESTIONARI!AN3911,ESITI_QUESTIONARI!AQ3911)),"NON RISPONDE",AVERAGE(ESITI_QUESTIONARI!N3911:T3911,ESITI_QUESTIONARI!V3911:X3911,ESITI_QUESTIONARI!Z3911:AD3911,ESITI_QUESTIONARI!AF3911:AH3911,ESITI_QUESTIONARI!AJ3911:AL3911,ESITI_QUESTIONARI!AN3911,ESITI_QUESTIONARI!AQ3911)))</f>
        <v/>
      </c>
    </row>
    <row r="3912" spans="1:8">
      <c r="A3912" t="str">
        <f>IF(ESITI_QUESTIONARI!A3912="","",TRIM(ESITI_QUESTIONARI!A3912))</f>
        <v/>
      </c>
      <c r="B3912" t="str">
        <f t="shared" si="62"/>
        <v/>
      </c>
      <c r="C3912" t="str">
        <f>IF(ESITI_QUESTIONARI!C3912="","",TRIM(ESITI_QUESTIONARI!C3912))</f>
        <v/>
      </c>
      <c r="D3912" t="str">
        <f>IFERROR(UPPER(TRIM(ESITI_QUESTIONARI!U3912)),"")</f>
        <v/>
      </c>
      <c r="E3912" t="str">
        <f>IFERROR(UPPER(TRIM(ESITI_QUESTIONARI!Y3912)),"")</f>
        <v/>
      </c>
      <c r="F3912" t="str">
        <f>IFERROR(UPPER(TRIM(ESITI_QUESTIONARI!AE3912)),"")</f>
        <v/>
      </c>
      <c r="G3912" t="str">
        <f>IFERROR(UPPER(TRIM(ESITI_QUESTIONARI!AI3912)),"")</f>
        <v/>
      </c>
      <c r="H3912" s="8" t="str">
        <f>IF(C3912="","",IF(ISERROR(AVERAGE(ESITI_QUESTIONARI!N3912:T3912,ESITI_QUESTIONARI!V3912:X3912,ESITI_QUESTIONARI!Z3912:AD3912,ESITI_QUESTIONARI!AF3912:AH3912,ESITI_QUESTIONARI!AJ3912:AL3912,ESITI_QUESTIONARI!AN3912,ESITI_QUESTIONARI!AQ3912)),"NON RISPONDE",AVERAGE(ESITI_QUESTIONARI!N3912:T3912,ESITI_QUESTIONARI!V3912:X3912,ESITI_QUESTIONARI!Z3912:AD3912,ESITI_QUESTIONARI!AF3912:AH3912,ESITI_QUESTIONARI!AJ3912:AL3912,ESITI_QUESTIONARI!AN3912,ESITI_QUESTIONARI!AQ3912)))</f>
        <v/>
      </c>
    </row>
    <row r="3913" spans="1:8">
      <c r="A3913" t="str">
        <f>IF(ESITI_QUESTIONARI!A3913="","",TRIM(ESITI_QUESTIONARI!A3913))</f>
        <v/>
      </c>
      <c r="B3913" t="str">
        <f t="shared" si="62"/>
        <v/>
      </c>
      <c r="C3913" t="str">
        <f>IF(ESITI_QUESTIONARI!C3913="","",TRIM(ESITI_QUESTIONARI!C3913))</f>
        <v/>
      </c>
      <c r="D3913" t="str">
        <f>IFERROR(UPPER(TRIM(ESITI_QUESTIONARI!U3913)),"")</f>
        <v/>
      </c>
      <c r="E3913" t="str">
        <f>IFERROR(UPPER(TRIM(ESITI_QUESTIONARI!Y3913)),"")</f>
        <v/>
      </c>
      <c r="F3913" t="str">
        <f>IFERROR(UPPER(TRIM(ESITI_QUESTIONARI!AE3913)),"")</f>
        <v/>
      </c>
      <c r="G3913" t="str">
        <f>IFERROR(UPPER(TRIM(ESITI_QUESTIONARI!AI3913)),"")</f>
        <v/>
      </c>
      <c r="H3913" s="8" t="str">
        <f>IF(C3913="","",IF(ISERROR(AVERAGE(ESITI_QUESTIONARI!N3913:T3913,ESITI_QUESTIONARI!V3913:X3913,ESITI_QUESTIONARI!Z3913:AD3913,ESITI_QUESTIONARI!AF3913:AH3913,ESITI_QUESTIONARI!AJ3913:AL3913,ESITI_QUESTIONARI!AN3913,ESITI_QUESTIONARI!AQ3913)),"NON RISPONDE",AVERAGE(ESITI_QUESTIONARI!N3913:T3913,ESITI_QUESTIONARI!V3913:X3913,ESITI_QUESTIONARI!Z3913:AD3913,ESITI_QUESTIONARI!AF3913:AH3913,ESITI_QUESTIONARI!AJ3913:AL3913,ESITI_QUESTIONARI!AN3913,ESITI_QUESTIONARI!AQ3913)))</f>
        <v/>
      </c>
    </row>
    <row r="3914" spans="1:8">
      <c r="A3914" t="str">
        <f>IF(ESITI_QUESTIONARI!A3914="","",TRIM(ESITI_QUESTIONARI!A3914))</f>
        <v/>
      </c>
      <c r="B3914" t="str">
        <f t="shared" si="62"/>
        <v/>
      </c>
      <c r="C3914" t="str">
        <f>IF(ESITI_QUESTIONARI!C3914="","",TRIM(ESITI_QUESTIONARI!C3914))</f>
        <v/>
      </c>
      <c r="D3914" t="str">
        <f>IFERROR(UPPER(TRIM(ESITI_QUESTIONARI!U3914)),"")</f>
        <v/>
      </c>
      <c r="E3914" t="str">
        <f>IFERROR(UPPER(TRIM(ESITI_QUESTIONARI!Y3914)),"")</f>
        <v/>
      </c>
      <c r="F3914" t="str">
        <f>IFERROR(UPPER(TRIM(ESITI_QUESTIONARI!AE3914)),"")</f>
        <v/>
      </c>
      <c r="G3914" t="str">
        <f>IFERROR(UPPER(TRIM(ESITI_QUESTIONARI!AI3914)),"")</f>
        <v/>
      </c>
      <c r="H3914" s="8" t="str">
        <f>IF(C3914="","",IF(ISERROR(AVERAGE(ESITI_QUESTIONARI!N3914:T3914,ESITI_QUESTIONARI!V3914:X3914,ESITI_QUESTIONARI!Z3914:AD3914,ESITI_QUESTIONARI!AF3914:AH3914,ESITI_QUESTIONARI!AJ3914:AL3914,ESITI_QUESTIONARI!AN3914,ESITI_QUESTIONARI!AQ3914)),"NON RISPONDE",AVERAGE(ESITI_QUESTIONARI!N3914:T3914,ESITI_QUESTIONARI!V3914:X3914,ESITI_QUESTIONARI!Z3914:AD3914,ESITI_QUESTIONARI!AF3914:AH3914,ESITI_QUESTIONARI!AJ3914:AL3914,ESITI_QUESTIONARI!AN3914,ESITI_QUESTIONARI!AQ3914)))</f>
        <v/>
      </c>
    </row>
    <row r="3915" spans="1:8">
      <c r="A3915" t="str">
        <f>IF(ESITI_QUESTIONARI!A3915="","",TRIM(ESITI_QUESTIONARI!A3915))</f>
        <v/>
      </c>
      <c r="B3915" t="str">
        <f t="shared" si="62"/>
        <v/>
      </c>
      <c r="C3915" t="str">
        <f>IF(ESITI_QUESTIONARI!C3915="","",TRIM(ESITI_QUESTIONARI!C3915))</f>
        <v/>
      </c>
      <c r="D3915" t="str">
        <f>IFERROR(UPPER(TRIM(ESITI_QUESTIONARI!U3915)),"")</f>
        <v/>
      </c>
      <c r="E3915" t="str">
        <f>IFERROR(UPPER(TRIM(ESITI_QUESTIONARI!Y3915)),"")</f>
        <v/>
      </c>
      <c r="F3915" t="str">
        <f>IFERROR(UPPER(TRIM(ESITI_QUESTIONARI!AE3915)),"")</f>
        <v/>
      </c>
      <c r="G3915" t="str">
        <f>IFERROR(UPPER(TRIM(ESITI_QUESTIONARI!AI3915)),"")</f>
        <v/>
      </c>
      <c r="H3915" s="8" t="str">
        <f>IF(C3915="","",IF(ISERROR(AVERAGE(ESITI_QUESTIONARI!N3915:T3915,ESITI_QUESTIONARI!V3915:X3915,ESITI_QUESTIONARI!Z3915:AD3915,ESITI_QUESTIONARI!AF3915:AH3915,ESITI_QUESTIONARI!AJ3915:AL3915,ESITI_QUESTIONARI!AN3915,ESITI_QUESTIONARI!AQ3915)),"NON RISPONDE",AVERAGE(ESITI_QUESTIONARI!N3915:T3915,ESITI_QUESTIONARI!V3915:X3915,ESITI_QUESTIONARI!Z3915:AD3915,ESITI_QUESTIONARI!AF3915:AH3915,ESITI_QUESTIONARI!AJ3915:AL3915,ESITI_QUESTIONARI!AN3915,ESITI_QUESTIONARI!AQ3915)))</f>
        <v/>
      </c>
    </row>
    <row r="3916" spans="1:8">
      <c r="A3916" t="str">
        <f>IF(ESITI_QUESTIONARI!A3916="","",TRIM(ESITI_QUESTIONARI!A3916))</f>
        <v/>
      </c>
      <c r="B3916" t="str">
        <f t="shared" si="62"/>
        <v/>
      </c>
      <c r="C3916" t="str">
        <f>IF(ESITI_QUESTIONARI!C3916="","",TRIM(ESITI_QUESTIONARI!C3916))</f>
        <v/>
      </c>
      <c r="D3916" t="str">
        <f>IFERROR(UPPER(TRIM(ESITI_QUESTIONARI!U3916)),"")</f>
        <v/>
      </c>
      <c r="E3916" t="str">
        <f>IFERROR(UPPER(TRIM(ESITI_QUESTIONARI!Y3916)),"")</f>
        <v/>
      </c>
      <c r="F3916" t="str">
        <f>IFERROR(UPPER(TRIM(ESITI_QUESTIONARI!AE3916)),"")</f>
        <v/>
      </c>
      <c r="G3916" t="str">
        <f>IFERROR(UPPER(TRIM(ESITI_QUESTIONARI!AI3916)),"")</f>
        <v/>
      </c>
      <c r="H3916" s="8" t="str">
        <f>IF(C3916="","",IF(ISERROR(AVERAGE(ESITI_QUESTIONARI!N3916:T3916,ESITI_QUESTIONARI!V3916:X3916,ESITI_QUESTIONARI!Z3916:AD3916,ESITI_QUESTIONARI!AF3916:AH3916,ESITI_QUESTIONARI!AJ3916:AL3916,ESITI_QUESTIONARI!AN3916,ESITI_QUESTIONARI!AQ3916)),"NON RISPONDE",AVERAGE(ESITI_QUESTIONARI!N3916:T3916,ESITI_QUESTIONARI!V3916:X3916,ESITI_QUESTIONARI!Z3916:AD3916,ESITI_QUESTIONARI!AF3916:AH3916,ESITI_QUESTIONARI!AJ3916:AL3916,ESITI_QUESTIONARI!AN3916,ESITI_QUESTIONARI!AQ3916)))</f>
        <v/>
      </c>
    </row>
    <row r="3917" spans="1:8">
      <c r="A3917" t="str">
        <f>IF(ESITI_QUESTIONARI!A3917="","",TRIM(ESITI_QUESTIONARI!A3917))</f>
        <v/>
      </c>
      <c r="B3917" t="str">
        <f t="shared" si="62"/>
        <v/>
      </c>
      <c r="C3917" t="str">
        <f>IF(ESITI_QUESTIONARI!C3917="","",TRIM(ESITI_QUESTIONARI!C3917))</f>
        <v/>
      </c>
      <c r="D3917" t="str">
        <f>IFERROR(UPPER(TRIM(ESITI_QUESTIONARI!U3917)),"")</f>
        <v/>
      </c>
      <c r="E3917" t="str">
        <f>IFERROR(UPPER(TRIM(ESITI_QUESTIONARI!Y3917)),"")</f>
        <v/>
      </c>
      <c r="F3917" t="str">
        <f>IFERROR(UPPER(TRIM(ESITI_QUESTIONARI!AE3917)),"")</f>
        <v/>
      </c>
      <c r="G3917" t="str">
        <f>IFERROR(UPPER(TRIM(ESITI_QUESTIONARI!AI3917)),"")</f>
        <v/>
      </c>
      <c r="H3917" s="8" t="str">
        <f>IF(C3917="","",IF(ISERROR(AVERAGE(ESITI_QUESTIONARI!N3917:T3917,ESITI_QUESTIONARI!V3917:X3917,ESITI_QUESTIONARI!Z3917:AD3917,ESITI_QUESTIONARI!AF3917:AH3917,ESITI_QUESTIONARI!AJ3917:AL3917,ESITI_QUESTIONARI!AN3917,ESITI_QUESTIONARI!AQ3917)),"NON RISPONDE",AVERAGE(ESITI_QUESTIONARI!N3917:T3917,ESITI_QUESTIONARI!V3917:X3917,ESITI_QUESTIONARI!Z3917:AD3917,ESITI_QUESTIONARI!AF3917:AH3917,ESITI_QUESTIONARI!AJ3917:AL3917,ESITI_QUESTIONARI!AN3917,ESITI_QUESTIONARI!AQ3917)))</f>
        <v/>
      </c>
    </row>
    <row r="3918" spans="1:8">
      <c r="A3918" t="str">
        <f>IF(ESITI_QUESTIONARI!A3918="","",TRIM(ESITI_QUESTIONARI!A3918))</f>
        <v/>
      </c>
      <c r="B3918" t="str">
        <f t="shared" si="62"/>
        <v/>
      </c>
      <c r="C3918" t="str">
        <f>IF(ESITI_QUESTIONARI!C3918="","",TRIM(ESITI_QUESTIONARI!C3918))</f>
        <v/>
      </c>
      <c r="D3918" t="str">
        <f>IFERROR(UPPER(TRIM(ESITI_QUESTIONARI!U3918)),"")</f>
        <v/>
      </c>
      <c r="E3918" t="str">
        <f>IFERROR(UPPER(TRIM(ESITI_QUESTIONARI!Y3918)),"")</f>
        <v/>
      </c>
      <c r="F3918" t="str">
        <f>IFERROR(UPPER(TRIM(ESITI_QUESTIONARI!AE3918)),"")</f>
        <v/>
      </c>
      <c r="G3918" t="str">
        <f>IFERROR(UPPER(TRIM(ESITI_QUESTIONARI!AI3918)),"")</f>
        <v/>
      </c>
      <c r="H3918" s="8" t="str">
        <f>IF(C3918="","",IF(ISERROR(AVERAGE(ESITI_QUESTIONARI!N3918:T3918,ESITI_QUESTIONARI!V3918:X3918,ESITI_QUESTIONARI!Z3918:AD3918,ESITI_QUESTIONARI!AF3918:AH3918,ESITI_QUESTIONARI!AJ3918:AL3918,ESITI_QUESTIONARI!AN3918,ESITI_QUESTIONARI!AQ3918)),"NON RISPONDE",AVERAGE(ESITI_QUESTIONARI!N3918:T3918,ESITI_QUESTIONARI!V3918:X3918,ESITI_QUESTIONARI!Z3918:AD3918,ESITI_QUESTIONARI!AF3918:AH3918,ESITI_QUESTIONARI!AJ3918:AL3918,ESITI_QUESTIONARI!AN3918,ESITI_QUESTIONARI!AQ3918)))</f>
        <v/>
      </c>
    </row>
    <row r="3919" spans="1:8">
      <c r="A3919" t="str">
        <f>IF(ESITI_QUESTIONARI!A3919="","",TRIM(ESITI_QUESTIONARI!A3919))</f>
        <v/>
      </c>
      <c r="B3919" t="str">
        <f t="shared" si="62"/>
        <v/>
      </c>
      <c r="C3919" t="str">
        <f>IF(ESITI_QUESTIONARI!C3919="","",TRIM(ESITI_QUESTIONARI!C3919))</f>
        <v/>
      </c>
      <c r="D3919" t="str">
        <f>IFERROR(UPPER(TRIM(ESITI_QUESTIONARI!U3919)),"")</f>
        <v/>
      </c>
      <c r="E3919" t="str">
        <f>IFERROR(UPPER(TRIM(ESITI_QUESTIONARI!Y3919)),"")</f>
        <v/>
      </c>
      <c r="F3919" t="str">
        <f>IFERROR(UPPER(TRIM(ESITI_QUESTIONARI!AE3919)),"")</f>
        <v/>
      </c>
      <c r="G3919" t="str">
        <f>IFERROR(UPPER(TRIM(ESITI_QUESTIONARI!AI3919)),"")</f>
        <v/>
      </c>
      <c r="H3919" s="8" t="str">
        <f>IF(C3919="","",IF(ISERROR(AVERAGE(ESITI_QUESTIONARI!N3919:T3919,ESITI_QUESTIONARI!V3919:X3919,ESITI_QUESTIONARI!Z3919:AD3919,ESITI_QUESTIONARI!AF3919:AH3919,ESITI_QUESTIONARI!AJ3919:AL3919,ESITI_QUESTIONARI!AN3919,ESITI_QUESTIONARI!AQ3919)),"NON RISPONDE",AVERAGE(ESITI_QUESTIONARI!N3919:T3919,ESITI_QUESTIONARI!V3919:X3919,ESITI_QUESTIONARI!Z3919:AD3919,ESITI_QUESTIONARI!AF3919:AH3919,ESITI_QUESTIONARI!AJ3919:AL3919,ESITI_QUESTIONARI!AN3919,ESITI_QUESTIONARI!AQ3919)))</f>
        <v/>
      </c>
    </row>
    <row r="3920" spans="1:8">
      <c r="A3920" t="str">
        <f>IF(ESITI_QUESTIONARI!A3920="","",TRIM(ESITI_QUESTIONARI!A3920))</f>
        <v/>
      </c>
      <c r="B3920" t="str">
        <f t="shared" si="62"/>
        <v/>
      </c>
      <c r="C3920" t="str">
        <f>IF(ESITI_QUESTIONARI!C3920="","",TRIM(ESITI_QUESTIONARI!C3920))</f>
        <v/>
      </c>
      <c r="D3920" t="str">
        <f>IFERROR(UPPER(TRIM(ESITI_QUESTIONARI!U3920)),"")</f>
        <v/>
      </c>
      <c r="E3920" t="str">
        <f>IFERROR(UPPER(TRIM(ESITI_QUESTIONARI!Y3920)),"")</f>
        <v/>
      </c>
      <c r="F3920" t="str">
        <f>IFERROR(UPPER(TRIM(ESITI_QUESTIONARI!AE3920)),"")</f>
        <v/>
      </c>
      <c r="G3920" t="str">
        <f>IFERROR(UPPER(TRIM(ESITI_QUESTIONARI!AI3920)),"")</f>
        <v/>
      </c>
      <c r="H3920" s="8" t="str">
        <f>IF(C3920="","",IF(ISERROR(AVERAGE(ESITI_QUESTIONARI!N3920:T3920,ESITI_QUESTIONARI!V3920:X3920,ESITI_QUESTIONARI!Z3920:AD3920,ESITI_QUESTIONARI!AF3920:AH3920,ESITI_QUESTIONARI!AJ3920:AL3920,ESITI_QUESTIONARI!AN3920,ESITI_QUESTIONARI!AQ3920)),"NON RISPONDE",AVERAGE(ESITI_QUESTIONARI!N3920:T3920,ESITI_QUESTIONARI!V3920:X3920,ESITI_QUESTIONARI!Z3920:AD3920,ESITI_QUESTIONARI!AF3920:AH3920,ESITI_QUESTIONARI!AJ3920:AL3920,ESITI_QUESTIONARI!AN3920,ESITI_QUESTIONARI!AQ3920)))</f>
        <v/>
      </c>
    </row>
    <row r="3921" spans="1:8">
      <c r="A3921" t="str">
        <f>IF(ESITI_QUESTIONARI!A3921="","",TRIM(ESITI_QUESTIONARI!A3921))</f>
        <v/>
      </c>
      <c r="B3921" t="str">
        <f t="shared" si="62"/>
        <v/>
      </c>
      <c r="C3921" t="str">
        <f>IF(ESITI_QUESTIONARI!C3921="","",TRIM(ESITI_QUESTIONARI!C3921))</f>
        <v/>
      </c>
      <c r="D3921" t="str">
        <f>IFERROR(UPPER(TRIM(ESITI_QUESTIONARI!U3921)),"")</f>
        <v/>
      </c>
      <c r="E3921" t="str">
        <f>IFERROR(UPPER(TRIM(ESITI_QUESTIONARI!Y3921)),"")</f>
        <v/>
      </c>
      <c r="F3921" t="str">
        <f>IFERROR(UPPER(TRIM(ESITI_QUESTIONARI!AE3921)),"")</f>
        <v/>
      </c>
      <c r="G3921" t="str">
        <f>IFERROR(UPPER(TRIM(ESITI_QUESTIONARI!AI3921)),"")</f>
        <v/>
      </c>
      <c r="H3921" s="8" t="str">
        <f>IF(C3921="","",IF(ISERROR(AVERAGE(ESITI_QUESTIONARI!N3921:T3921,ESITI_QUESTIONARI!V3921:X3921,ESITI_QUESTIONARI!Z3921:AD3921,ESITI_QUESTIONARI!AF3921:AH3921,ESITI_QUESTIONARI!AJ3921:AL3921,ESITI_QUESTIONARI!AN3921,ESITI_QUESTIONARI!AQ3921)),"NON RISPONDE",AVERAGE(ESITI_QUESTIONARI!N3921:T3921,ESITI_QUESTIONARI!V3921:X3921,ESITI_QUESTIONARI!Z3921:AD3921,ESITI_QUESTIONARI!AF3921:AH3921,ESITI_QUESTIONARI!AJ3921:AL3921,ESITI_QUESTIONARI!AN3921,ESITI_QUESTIONARI!AQ3921)))</f>
        <v/>
      </c>
    </row>
    <row r="3922" spans="1:8">
      <c r="A3922" t="str">
        <f>IF(ESITI_QUESTIONARI!A3922="","",TRIM(ESITI_QUESTIONARI!A3922))</f>
        <v/>
      </c>
      <c r="B3922" t="str">
        <f t="shared" si="62"/>
        <v/>
      </c>
      <c r="C3922" t="str">
        <f>IF(ESITI_QUESTIONARI!C3922="","",TRIM(ESITI_QUESTIONARI!C3922))</f>
        <v/>
      </c>
      <c r="D3922" t="str">
        <f>IFERROR(UPPER(TRIM(ESITI_QUESTIONARI!U3922)),"")</f>
        <v/>
      </c>
      <c r="E3922" t="str">
        <f>IFERROR(UPPER(TRIM(ESITI_QUESTIONARI!Y3922)),"")</f>
        <v/>
      </c>
      <c r="F3922" t="str">
        <f>IFERROR(UPPER(TRIM(ESITI_QUESTIONARI!AE3922)),"")</f>
        <v/>
      </c>
      <c r="G3922" t="str">
        <f>IFERROR(UPPER(TRIM(ESITI_QUESTIONARI!AI3922)),"")</f>
        <v/>
      </c>
      <c r="H3922" s="8" t="str">
        <f>IF(C3922="","",IF(ISERROR(AVERAGE(ESITI_QUESTIONARI!N3922:T3922,ESITI_QUESTIONARI!V3922:X3922,ESITI_QUESTIONARI!Z3922:AD3922,ESITI_QUESTIONARI!AF3922:AH3922,ESITI_QUESTIONARI!AJ3922:AL3922,ESITI_QUESTIONARI!AN3922,ESITI_QUESTIONARI!AQ3922)),"NON RISPONDE",AVERAGE(ESITI_QUESTIONARI!N3922:T3922,ESITI_QUESTIONARI!V3922:X3922,ESITI_QUESTIONARI!Z3922:AD3922,ESITI_QUESTIONARI!AF3922:AH3922,ESITI_QUESTIONARI!AJ3922:AL3922,ESITI_QUESTIONARI!AN3922,ESITI_QUESTIONARI!AQ3922)))</f>
        <v/>
      </c>
    </row>
    <row r="3923" spans="1:8">
      <c r="A3923" t="str">
        <f>IF(ESITI_QUESTIONARI!A3923="","",TRIM(ESITI_QUESTIONARI!A3923))</f>
        <v/>
      </c>
      <c r="B3923" t="str">
        <f t="shared" si="62"/>
        <v/>
      </c>
      <c r="C3923" t="str">
        <f>IF(ESITI_QUESTIONARI!C3923="","",TRIM(ESITI_QUESTIONARI!C3923))</f>
        <v/>
      </c>
      <c r="D3923" t="str">
        <f>IFERROR(UPPER(TRIM(ESITI_QUESTIONARI!U3923)),"")</f>
        <v/>
      </c>
      <c r="E3923" t="str">
        <f>IFERROR(UPPER(TRIM(ESITI_QUESTIONARI!Y3923)),"")</f>
        <v/>
      </c>
      <c r="F3923" t="str">
        <f>IFERROR(UPPER(TRIM(ESITI_QUESTIONARI!AE3923)),"")</f>
        <v/>
      </c>
      <c r="G3923" t="str">
        <f>IFERROR(UPPER(TRIM(ESITI_QUESTIONARI!AI3923)),"")</f>
        <v/>
      </c>
      <c r="H3923" s="8" t="str">
        <f>IF(C3923="","",IF(ISERROR(AVERAGE(ESITI_QUESTIONARI!N3923:T3923,ESITI_QUESTIONARI!V3923:X3923,ESITI_QUESTIONARI!Z3923:AD3923,ESITI_QUESTIONARI!AF3923:AH3923,ESITI_QUESTIONARI!AJ3923:AL3923,ESITI_QUESTIONARI!AN3923,ESITI_QUESTIONARI!AQ3923)),"NON RISPONDE",AVERAGE(ESITI_QUESTIONARI!N3923:T3923,ESITI_QUESTIONARI!V3923:X3923,ESITI_QUESTIONARI!Z3923:AD3923,ESITI_QUESTIONARI!AF3923:AH3923,ESITI_QUESTIONARI!AJ3923:AL3923,ESITI_QUESTIONARI!AN3923,ESITI_QUESTIONARI!AQ3923)))</f>
        <v/>
      </c>
    </row>
    <row r="3924" spans="1:8">
      <c r="A3924" t="str">
        <f>IF(ESITI_QUESTIONARI!A3924="","",TRIM(ESITI_QUESTIONARI!A3924))</f>
        <v/>
      </c>
      <c r="B3924" t="str">
        <f t="shared" si="62"/>
        <v/>
      </c>
      <c r="C3924" t="str">
        <f>IF(ESITI_QUESTIONARI!C3924="","",TRIM(ESITI_QUESTIONARI!C3924))</f>
        <v/>
      </c>
      <c r="D3924" t="str">
        <f>IFERROR(UPPER(TRIM(ESITI_QUESTIONARI!U3924)),"")</f>
        <v/>
      </c>
      <c r="E3924" t="str">
        <f>IFERROR(UPPER(TRIM(ESITI_QUESTIONARI!Y3924)),"")</f>
        <v/>
      </c>
      <c r="F3924" t="str">
        <f>IFERROR(UPPER(TRIM(ESITI_QUESTIONARI!AE3924)),"")</f>
        <v/>
      </c>
      <c r="G3924" t="str">
        <f>IFERROR(UPPER(TRIM(ESITI_QUESTIONARI!AI3924)),"")</f>
        <v/>
      </c>
      <c r="H3924" s="8" t="str">
        <f>IF(C3924="","",IF(ISERROR(AVERAGE(ESITI_QUESTIONARI!N3924:T3924,ESITI_QUESTIONARI!V3924:X3924,ESITI_QUESTIONARI!Z3924:AD3924,ESITI_QUESTIONARI!AF3924:AH3924,ESITI_QUESTIONARI!AJ3924:AL3924,ESITI_QUESTIONARI!AN3924,ESITI_QUESTIONARI!AQ3924)),"NON RISPONDE",AVERAGE(ESITI_QUESTIONARI!N3924:T3924,ESITI_QUESTIONARI!V3924:X3924,ESITI_QUESTIONARI!Z3924:AD3924,ESITI_QUESTIONARI!AF3924:AH3924,ESITI_QUESTIONARI!AJ3924:AL3924,ESITI_QUESTIONARI!AN3924,ESITI_QUESTIONARI!AQ3924)))</f>
        <v/>
      </c>
    </row>
    <row r="3925" spans="1:8">
      <c r="A3925" t="str">
        <f>IF(ESITI_QUESTIONARI!A3925="","",TRIM(ESITI_QUESTIONARI!A3925))</f>
        <v/>
      </c>
      <c r="B3925" t="str">
        <f t="shared" si="62"/>
        <v/>
      </c>
      <c r="C3925" t="str">
        <f>IF(ESITI_QUESTIONARI!C3925="","",TRIM(ESITI_QUESTIONARI!C3925))</f>
        <v/>
      </c>
      <c r="D3925" t="str">
        <f>IFERROR(UPPER(TRIM(ESITI_QUESTIONARI!U3925)),"")</f>
        <v/>
      </c>
      <c r="E3925" t="str">
        <f>IFERROR(UPPER(TRIM(ESITI_QUESTIONARI!Y3925)),"")</f>
        <v/>
      </c>
      <c r="F3925" t="str">
        <f>IFERROR(UPPER(TRIM(ESITI_QUESTIONARI!AE3925)),"")</f>
        <v/>
      </c>
      <c r="G3925" t="str">
        <f>IFERROR(UPPER(TRIM(ESITI_QUESTIONARI!AI3925)),"")</f>
        <v/>
      </c>
      <c r="H3925" s="8" t="str">
        <f>IF(C3925="","",IF(ISERROR(AVERAGE(ESITI_QUESTIONARI!N3925:T3925,ESITI_QUESTIONARI!V3925:X3925,ESITI_QUESTIONARI!Z3925:AD3925,ESITI_QUESTIONARI!AF3925:AH3925,ESITI_QUESTIONARI!AJ3925:AL3925,ESITI_QUESTIONARI!AN3925,ESITI_QUESTIONARI!AQ3925)),"NON RISPONDE",AVERAGE(ESITI_QUESTIONARI!N3925:T3925,ESITI_QUESTIONARI!V3925:X3925,ESITI_QUESTIONARI!Z3925:AD3925,ESITI_QUESTIONARI!AF3925:AH3925,ESITI_QUESTIONARI!AJ3925:AL3925,ESITI_QUESTIONARI!AN3925,ESITI_QUESTIONARI!AQ3925)))</f>
        <v/>
      </c>
    </row>
    <row r="3926" spans="1:8">
      <c r="A3926" t="str">
        <f>IF(ESITI_QUESTIONARI!A3926="","",TRIM(ESITI_QUESTIONARI!A3926))</f>
        <v/>
      </c>
      <c r="B3926" t="str">
        <f t="shared" si="62"/>
        <v/>
      </c>
      <c r="C3926" t="str">
        <f>IF(ESITI_QUESTIONARI!C3926="","",TRIM(ESITI_QUESTIONARI!C3926))</f>
        <v/>
      </c>
      <c r="D3926" t="str">
        <f>IFERROR(UPPER(TRIM(ESITI_QUESTIONARI!U3926)),"")</f>
        <v/>
      </c>
      <c r="E3926" t="str">
        <f>IFERROR(UPPER(TRIM(ESITI_QUESTIONARI!Y3926)),"")</f>
        <v/>
      </c>
      <c r="F3926" t="str">
        <f>IFERROR(UPPER(TRIM(ESITI_QUESTIONARI!AE3926)),"")</f>
        <v/>
      </c>
      <c r="G3926" t="str">
        <f>IFERROR(UPPER(TRIM(ESITI_QUESTIONARI!AI3926)),"")</f>
        <v/>
      </c>
      <c r="H3926" s="8" t="str">
        <f>IF(C3926="","",IF(ISERROR(AVERAGE(ESITI_QUESTIONARI!N3926:T3926,ESITI_QUESTIONARI!V3926:X3926,ESITI_QUESTIONARI!Z3926:AD3926,ESITI_QUESTIONARI!AF3926:AH3926,ESITI_QUESTIONARI!AJ3926:AL3926,ESITI_QUESTIONARI!AN3926,ESITI_QUESTIONARI!AQ3926)),"NON RISPONDE",AVERAGE(ESITI_QUESTIONARI!N3926:T3926,ESITI_QUESTIONARI!V3926:X3926,ESITI_QUESTIONARI!Z3926:AD3926,ESITI_QUESTIONARI!AF3926:AH3926,ESITI_QUESTIONARI!AJ3926:AL3926,ESITI_QUESTIONARI!AN3926,ESITI_QUESTIONARI!AQ3926)))</f>
        <v/>
      </c>
    </row>
    <row r="3927" spans="1:8">
      <c r="A3927" t="str">
        <f>IF(ESITI_QUESTIONARI!A3927="","",TRIM(ESITI_QUESTIONARI!A3927))</f>
        <v/>
      </c>
      <c r="B3927" t="str">
        <f t="shared" si="62"/>
        <v/>
      </c>
      <c r="C3927" t="str">
        <f>IF(ESITI_QUESTIONARI!C3927="","",TRIM(ESITI_QUESTIONARI!C3927))</f>
        <v/>
      </c>
      <c r="D3927" t="str">
        <f>IFERROR(UPPER(TRIM(ESITI_QUESTIONARI!U3927)),"")</f>
        <v/>
      </c>
      <c r="E3927" t="str">
        <f>IFERROR(UPPER(TRIM(ESITI_QUESTIONARI!Y3927)),"")</f>
        <v/>
      </c>
      <c r="F3927" t="str">
        <f>IFERROR(UPPER(TRIM(ESITI_QUESTIONARI!AE3927)),"")</f>
        <v/>
      </c>
      <c r="G3927" t="str">
        <f>IFERROR(UPPER(TRIM(ESITI_QUESTIONARI!AI3927)),"")</f>
        <v/>
      </c>
      <c r="H3927" s="8" t="str">
        <f>IF(C3927="","",IF(ISERROR(AVERAGE(ESITI_QUESTIONARI!N3927:T3927,ESITI_QUESTIONARI!V3927:X3927,ESITI_QUESTIONARI!Z3927:AD3927,ESITI_QUESTIONARI!AF3927:AH3927,ESITI_QUESTIONARI!AJ3927:AL3927,ESITI_QUESTIONARI!AN3927,ESITI_QUESTIONARI!AQ3927)),"NON RISPONDE",AVERAGE(ESITI_QUESTIONARI!N3927:T3927,ESITI_QUESTIONARI!V3927:X3927,ESITI_QUESTIONARI!Z3927:AD3927,ESITI_QUESTIONARI!AF3927:AH3927,ESITI_QUESTIONARI!AJ3927:AL3927,ESITI_QUESTIONARI!AN3927,ESITI_QUESTIONARI!AQ3927)))</f>
        <v/>
      </c>
    </row>
    <row r="3928" spans="1:8">
      <c r="A3928" t="str">
        <f>IF(ESITI_QUESTIONARI!A3928="","",TRIM(ESITI_QUESTIONARI!A3928))</f>
        <v/>
      </c>
      <c r="B3928" t="str">
        <f t="shared" si="62"/>
        <v/>
      </c>
      <c r="C3928" t="str">
        <f>IF(ESITI_QUESTIONARI!C3928="","",TRIM(ESITI_QUESTIONARI!C3928))</f>
        <v/>
      </c>
      <c r="D3928" t="str">
        <f>IFERROR(UPPER(TRIM(ESITI_QUESTIONARI!U3928)),"")</f>
        <v/>
      </c>
      <c r="E3928" t="str">
        <f>IFERROR(UPPER(TRIM(ESITI_QUESTIONARI!Y3928)),"")</f>
        <v/>
      </c>
      <c r="F3928" t="str">
        <f>IFERROR(UPPER(TRIM(ESITI_QUESTIONARI!AE3928)),"")</f>
        <v/>
      </c>
      <c r="G3928" t="str">
        <f>IFERROR(UPPER(TRIM(ESITI_QUESTIONARI!AI3928)),"")</f>
        <v/>
      </c>
      <c r="H3928" s="8" t="str">
        <f>IF(C3928="","",IF(ISERROR(AVERAGE(ESITI_QUESTIONARI!N3928:T3928,ESITI_QUESTIONARI!V3928:X3928,ESITI_QUESTIONARI!Z3928:AD3928,ESITI_QUESTIONARI!AF3928:AH3928,ESITI_QUESTIONARI!AJ3928:AL3928,ESITI_QUESTIONARI!AN3928,ESITI_QUESTIONARI!AQ3928)),"NON RISPONDE",AVERAGE(ESITI_QUESTIONARI!N3928:T3928,ESITI_QUESTIONARI!V3928:X3928,ESITI_QUESTIONARI!Z3928:AD3928,ESITI_QUESTIONARI!AF3928:AH3928,ESITI_QUESTIONARI!AJ3928:AL3928,ESITI_QUESTIONARI!AN3928,ESITI_QUESTIONARI!AQ3928)))</f>
        <v/>
      </c>
    </row>
    <row r="3929" spans="1:8">
      <c r="A3929" t="str">
        <f>IF(ESITI_QUESTIONARI!A3929="","",TRIM(ESITI_QUESTIONARI!A3929))</f>
        <v/>
      </c>
      <c r="B3929" t="str">
        <f t="shared" si="62"/>
        <v/>
      </c>
      <c r="C3929" t="str">
        <f>IF(ESITI_QUESTIONARI!C3929="","",TRIM(ESITI_QUESTIONARI!C3929))</f>
        <v/>
      </c>
      <c r="D3929" t="str">
        <f>IFERROR(UPPER(TRIM(ESITI_QUESTIONARI!U3929)),"")</f>
        <v/>
      </c>
      <c r="E3929" t="str">
        <f>IFERROR(UPPER(TRIM(ESITI_QUESTIONARI!Y3929)),"")</f>
        <v/>
      </c>
      <c r="F3929" t="str">
        <f>IFERROR(UPPER(TRIM(ESITI_QUESTIONARI!AE3929)),"")</f>
        <v/>
      </c>
      <c r="G3929" t="str">
        <f>IFERROR(UPPER(TRIM(ESITI_QUESTIONARI!AI3929)),"")</f>
        <v/>
      </c>
      <c r="H3929" s="8" t="str">
        <f>IF(C3929="","",IF(ISERROR(AVERAGE(ESITI_QUESTIONARI!N3929:T3929,ESITI_QUESTIONARI!V3929:X3929,ESITI_QUESTIONARI!Z3929:AD3929,ESITI_QUESTIONARI!AF3929:AH3929,ESITI_QUESTIONARI!AJ3929:AL3929,ESITI_QUESTIONARI!AN3929,ESITI_QUESTIONARI!AQ3929)),"NON RISPONDE",AVERAGE(ESITI_QUESTIONARI!N3929:T3929,ESITI_QUESTIONARI!V3929:X3929,ESITI_QUESTIONARI!Z3929:AD3929,ESITI_QUESTIONARI!AF3929:AH3929,ESITI_QUESTIONARI!AJ3929:AL3929,ESITI_QUESTIONARI!AN3929,ESITI_QUESTIONARI!AQ3929)))</f>
        <v/>
      </c>
    </row>
    <row r="3930" spans="1:8">
      <c r="A3930" t="str">
        <f>IF(ESITI_QUESTIONARI!A3930="","",TRIM(ESITI_QUESTIONARI!A3930))</f>
        <v/>
      </c>
      <c r="B3930" t="str">
        <f t="shared" si="62"/>
        <v/>
      </c>
      <c r="C3930" t="str">
        <f>IF(ESITI_QUESTIONARI!C3930="","",TRIM(ESITI_QUESTIONARI!C3930))</f>
        <v/>
      </c>
      <c r="D3930" t="str">
        <f>IFERROR(UPPER(TRIM(ESITI_QUESTIONARI!U3930)),"")</f>
        <v/>
      </c>
      <c r="E3930" t="str">
        <f>IFERROR(UPPER(TRIM(ESITI_QUESTIONARI!Y3930)),"")</f>
        <v/>
      </c>
      <c r="F3930" t="str">
        <f>IFERROR(UPPER(TRIM(ESITI_QUESTIONARI!AE3930)),"")</f>
        <v/>
      </c>
      <c r="G3930" t="str">
        <f>IFERROR(UPPER(TRIM(ESITI_QUESTIONARI!AI3930)),"")</f>
        <v/>
      </c>
      <c r="H3930" s="8" t="str">
        <f>IF(C3930="","",IF(ISERROR(AVERAGE(ESITI_QUESTIONARI!N3930:T3930,ESITI_QUESTIONARI!V3930:X3930,ESITI_QUESTIONARI!Z3930:AD3930,ESITI_QUESTIONARI!AF3930:AH3930,ESITI_QUESTIONARI!AJ3930:AL3930,ESITI_QUESTIONARI!AN3930,ESITI_QUESTIONARI!AQ3930)),"NON RISPONDE",AVERAGE(ESITI_QUESTIONARI!N3930:T3930,ESITI_QUESTIONARI!V3930:X3930,ESITI_QUESTIONARI!Z3930:AD3930,ESITI_QUESTIONARI!AF3930:AH3930,ESITI_QUESTIONARI!AJ3930:AL3930,ESITI_QUESTIONARI!AN3930,ESITI_QUESTIONARI!AQ3930)))</f>
        <v/>
      </c>
    </row>
    <row r="3931" spans="1:8">
      <c r="A3931" t="str">
        <f>IF(ESITI_QUESTIONARI!A3931="","",TRIM(ESITI_QUESTIONARI!A3931))</f>
        <v/>
      </c>
      <c r="B3931" t="str">
        <f t="shared" si="62"/>
        <v/>
      </c>
      <c r="C3931" t="str">
        <f>IF(ESITI_QUESTIONARI!C3931="","",TRIM(ESITI_QUESTIONARI!C3931))</f>
        <v/>
      </c>
      <c r="D3931" t="str">
        <f>IFERROR(UPPER(TRIM(ESITI_QUESTIONARI!U3931)),"")</f>
        <v/>
      </c>
      <c r="E3931" t="str">
        <f>IFERROR(UPPER(TRIM(ESITI_QUESTIONARI!Y3931)),"")</f>
        <v/>
      </c>
      <c r="F3931" t="str">
        <f>IFERROR(UPPER(TRIM(ESITI_QUESTIONARI!AE3931)),"")</f>
        <v/>
      </c>
      <c r="G3931" t="str">
        <f>IFERROR(UPPER(TRIM(ESITI_QUESTIONARI!AI3931)),"")</f>
        <v/>
      </c>
      <c r="H3931" s="8" t="str">
        <f>IF(C3931="","",IF(ISERROR(AVERAGE(ESITI_QUESTIONARI!N3931:T3931,ESITI_QUESTIONARI!V3931:X3931,ESITI_QUESTIONARI!Z3931:AD3931,ESITI_QUESTIONARI!AF3931:AH3931,ESITI_QUESTIONARI!AJ3931:AL3931,ESITI_QUESTIONARI!AN3931,ESITI_QUESTIONARI!AQ3931)),"NON RISPONDE",AVERAGE(ESITI_QUESTIONARI!N3931:T3931,ESITI_QUESTIONARI!V3931:X3931,ESITI_QUESTIONARI!Z3931:AD3931,ESITI_QUESTIONARI!AF3931:AH3931,ESITI_QUESTIONARI!AJ3931:AL3931,ESITI_QUESTIONARI!AN3931,ESITI_QUESTIONARI!AQ3931)))</f>
        <v/>
      </c>
    </row>
    <row r="3932" spans="1:8">
      <c r="A3932" t="str">
        <f>IF(ESITI_QUESTIONARI!A3932="","",TRIM(ESITI_QUESTIONARI!A3932))</f>
        <v/>
      </c>
      <c r="B3932" t="str">
        <f t="shared" si="62"/>
        <v/>
      </c>
      <c r="C3932" t="str">
        <f>IF(ESITI_QUESTIONARI!C3932="","",TRIM(ESITI_QUESTIONARI!C3932))</f>
        <v/>
      </c>
      <c r="D3932" t="str">
        <f>IFERROR(UPPER(TRIM(ESITI_QUESTIONARI!U3932)),"")</f>
        <v/>
      </c>
      <c r="E3932" t="str">
        <f>IFERROR(UPPER(TRIM(ESITI_QUESTIONARI!Y3932)),"")</f>
        <v/>
      </c>
      <c r="F3932" t="str">
        <f>IFERROR(UPPER(TRIM(ESITI_QUESTIONARI!AE3932)),"")</f>
        <v/>
      </c>
      <c r="G3932" t="str">
        <f>IFERROR(UPPER(TRIM(ESITI_QUESTIONARI!AI3932)),"")</f>
        <v/>
      </c>
      <c r="H3932" s="8" t="str">
        <f>IF(C3932="","",IF(ISERROR(AVERAGE(ESITI_QUESTIONARI!N3932:T3932,ESITI_QUESTIONARI!V3932:X3932,ESITI_QUESTIONARI!Z3932:AD3932,ESITI_QUESTIONARI!AF3932:AH3932,ESITI_QUESTIONARI!AJ3932:AL3932,ESITI_QUESTIONARI!AN3932,ESITI_QUESTIONARI!AQ3932)),"NON RISPONDE",AVERAGE(ESITI_QUESTIONARI!N3932:T3932,ESITI_QUESTIONARI!V3932:X3932,ESITI_QUESTIONARI!Z3932:AD3932,ESITI_QUESTIONARI!AF3932:AH3932,ESITI_QUESTIONARI!AJ3932:AL3932,ESITI_QUESTIONARI!AN3932,ESITI_QUESTIONARI!AQ3932)))</f>
        <v/>
      </c>
    </row>
    <row r="3933" spans="1:8">
      <c r="A3933" t="str">
        <f>IF(ESITI_QUESTIONARI!A3933="","",TRIM(ESITI_QUESTIONARI!A3933))</f>
        <v/>
      </c>
      <c r="B3933" t="str">
        <f t="shared" si="62"/>
        <v/>
      </c>
      <c r="C3933" t="str">
        <f>IF(ESITI_QUESTIONARI!C3933="","",TRIM(ESITI_QUESTIONARI!C3933))</f>
        <v/>
      </c>
      <c r="D3933" t="str">
        <f>IFERROR(UPPER(TRIM(ESITI_QUESTIONARI!U3933)),"")</f>
        <v/>
      </c>
      <c r="E3933" t="str">
        <f>IFERROR(UPPER(TRIM(ESITI_QUESTIONARI!Y3933)),"")</f>
        <v/>
      </c>
      <c r="F3933" t="str">
        <f>IFERROR(UPPER(TRIM(ESITI_QUESTIONARI!AE3933)),"")</f>
        <v/>
      </c>
      <c r="G3933" t="str">
        <f>IFERROR(UPPER(TRIM(ESITI_QUESTIONARI!AI3933)),"")</f>
        <v/>
      </c>
      <c r="H3933" s="8" t="str">
        <f>IF(C3933="","",IF(ISERROR(AVERAGE(ESITI_QUESTIONARI!N3933:T3933,ESITI_QUESTIONARI!V3933:X3933,ESITI_QUESTIONARI!Z3933:AD3933,ESITI_QUESTIONARI!AF3933:AH3933,ESITI_QUESTIONARI!AJ3933:AL3933,ESITI_QUESTIONARI!AN3933,ESITI_QUESTIONARI!AQ3933)),"NON RISPONDE",AVERAGE(ESITI_QUESTIONARI!N3933:T3933,ESITI_QUESTIONARI!V3933:X3933,ESITI_QUESTIONARI!Z3933:AD3933,ESITI_QUESTIONARI!AF3933:AH3933,ESITI_QUESTIONARI!AJ3933:AL3933,ESITI_QUESTIONARI!AN3933,ESITI_QUESTIONARI!AQ3933)))</f>
        <v/>
      </c>
    </row>
    <row r="3934" spans="1:8">
      <c r="A3934" t="str">
        <f>IF(ESITI_QUESTIONARI!A3934="","",TRIM(ESITI_QUESTIONARI!A3934))</f>
        <v/>
      </c>
      <c r="B3934" t="str">
        <f t="shared" si="62"/>
        <v/>
      </c>
      <c r="C3934" t="str">
        <f>IF(ESITI_QUESTIONARI!C3934="","",TRIM(ESITI_QUESTIONARI!C3934))</f>
        <v/>
      </c>
      <c r="D3934" t="str">
        <f>IFERROR(UPPER(TRIM(ESITI_QUESTIONARI!U3934)),"")</f>
        <v/>
      </c>
      <c r="E3934" t="str">
        <f>IFERROR(UPPER(TRIM(ESITI_QUESTIONARI!Y3934)),"")</f>
        <v/>
      </c>
      <c r="F3934" t="str">
        <f>IFERROR(UPPER(TRIM(ESITI_QUESTIONARI!AE3934)),"")</f>
        <v/>
      </c>
      <c r="G3934" t="str">
        <f>IFERROR(UPPER(TRIM(ESITI_QUESTIONARI!AI3934)),"")</f>
        <v/>
      </c>
      <c r="H3934" s="8" t="str">
        <f>IF(C3934="","",IF(ISERROR(AVERAGE(ESITI_QUESTIONARI!N3934:T3934,ESITI_QUESTIONARI!V3934:X3934,ESITI_QUESTIONARI!Z3934:AD3934,ESITI_QUESTIONARI!AF3934:AH3934,ESITI_QUESTIONARI!AJ3934:AL3934,ESITI_QUESTIONARI!AN3934,ESITI_QUESTIONARI!AQ3934)),"NON RISPONDE",AVERAGE(ESITI_QUESTIONARI!N3934:T3934,ESITI_QUESTIONARI!V3934:X3934,ESITI_QUESTIONARI!Z3934:AD3934,ESITI_QUESTIONARI!AF3934:AH3934,ESITI_QUESTIONARI!AJ3934:AL3934,ESITI_QUESTIONARI!AN3934,ESITI_QUESTIONARI!AQ3934)))</f>
        <v/>
      </c>
    </row>
    <row r="3935" spans="1:8">
      <c r="A3935" t="str">
        <f>IF(ESITI_QUESTIONARI!A3935="","",TRIM(ESITI_QUESTIONARI!A3935))</f>
        <v/>
      </c>
      <c r="B3935" t="str">
        <f t="shared" si="62"/>
        <v/>
      </c>
      <c r="C3935" t="str">
        <f>IF(ESITI_QUESTIONARI!C3935="","",TRIM(ESITI_QUESTIONARI!C3935))</f>
        <v/>
      </c>
      <c r="D3935" t="str">
        <f>IFERROR(UPPER(TRIM(ESITI_QUESTIONARI!U3935)),"")</f>
        <v/>
      </c>
      <c r="E3935" t="str">
        <f>IFERROR(UPPER(TRIM(ESITI_QUESTIONARI!Y3935)),"")</f>
        <v/>
      </c>
      <c r="F3935" t="str">
        <f>IFERROR(UPPER(TRIM(ESITI_QUESTIONARI!AE3935)),"")</f>
        <v/>
      </c>
      <c r="G3935" t="str">
        <f>IFERROR(UPPER(TRIM(ESITI_QUESTIONARI!AI3935)),"")</f>
        <v/>
      </c>
      <c r="H3935" s="8" t="str">
        <f>IF(C3935="","",IF(ISERROR(AVERAGE(ESITI_QUESTIONARI!N3935:T3935,ESITI_QUESTIONARI!V3935:X3935,ESITI_QUESTIONARI!Z3935:AD3935,ESITI_QUESTIONARI!AF3935:AH3935,ESITI_QUESTIONARI!AJ3935:AL3935,ESITI_QUESTIONARI!AN3935,ESITI_QUESTIONARI!AQ3935)),"NON RISPONDE",AVERAGE(ESITI_QUESTIONARI!N3935:T3935,ESITI_QUESTIONARI!V3935:X3935,ESITI_QUESTIONARI!Z3935:AD3935,ESITI_QUESTIONARI!AF3935:AH3935,ESITI_QUESTIONARI!AJ3935:AL3935,ESITI_QUESTIONARI!AN3935,ESITI_QUESTIONARI!AQ3935)))</f>
        <v/>
      </c>
    </row>
    <row r="3936" spans="1:8">
      <c r="A3936" t="str">
        <f>IF(ESITI_QUESTIONARI!A3936="","",TRIM(ESITI_QUESTIONARI!A3936))</f>
        <v/>
      </c>
      <c r="B3936" t="str">
        <f t="shared" si="62"/>
        <v/>
      </c>
      <c r="C3936" t="str">
        <f>IF(ESITI_QUESTIONARI!C3936="","",TRIM(ESITI_QUESTIONARI!C3936))</f>
        <v/>
      </c>
      <c r="D3936" t="str">
        <f>IFERROR(UPPER(TRIM(ESITI_QUESTIONARI!U3936)),"")</f>
        <v/>
      </c>
      <c r="E3936" t="str">
        <f>IFERROR(UPPER(TRIM(ESITI_QUESTIONARI!Y3936)),"")</f>
        <v/>
      </c>
      <c r="F3936" t="str">
        <f>IFERROR(UPPER(TRIM(ESITI_QUESTIONARI!AE3936)),"")</f>
        <v/>
      </c>
      <c r="G3936" t="str">
        <f>IFERROR(UPPER(TRIM(ESITI_QUESTIONARI!AI3936)),"")</f>
        <v/>
      </c>
      <c r="H3936" s="8" t="str">
        <f>IF(C3936="","",IF(ISERROR(AVERAGE(ESITI_QUESTIONARI!N3936:T3936,ESITI_QUESTIONARI!V3936:X3936,ESITI_QUESTIONARI!Z3936:AD3936,ESITI_QUESTIONARI!AF3936:AH3936,ESITI_QUESTIONARI!AJ3936:AL3936,ESITI_QUESTIONARI!AN3936,ESITI_QUESTIONARI!AQ3936)),"NON RISPONDE",AVERAGE(ESITI_QUESTIONARI!N3936:T3936,ESITI_QUESTIONARI!V3936:X3936,ESITI_QUESTIONARI!Z3936:AD3936,ESITI_QUESTIONARI!AF3936:AH3936,ESITI_QUESTIONARI!AJ3936:AL3936,ESITI_QUESTIONARI!AN3936,ESITI_QUESTIONARI!AQ3936)))</f>
        <v/>
      </c>
    </row>
    <row r="3937" spans="1:8">
      <c r="A3937" t="str">
        <f>IF(ESITI_QUESTIONARI!A3937="","",TRIM(ESITI_QUESTIONARI!A3937))</f>
        <v/>
      </c>
      <c r="B3937" t="str">
        <f t="shared" si="62"/>
        <v/>
      </c>
      <c r="C3937" t="str">
        <f>IF(ESITI_QUESTIONARI!C3937="","",TRIM(ESITI_QUESTIONARI!C3937))</f>
        <v/>
      </c>
      <c r="D3937" t="str">
        <f>IFERROR(UPPER(TRIM(ESITI_QUESTIONARI!U3937)),"")</f>
        <v/>
      </c>
      <c r="E3937" t="str">
        <f>IFERROR(UPPER(TRIM(ESITI_QUESTIONARI!Y3937)),"")</f>
        <v/>
      </c>
      <c r="F3937" t="str">
        <f>IFERROR(UPPER(TRIM(ESITI_QUESTIONARI!AE3937)),"")</f>
        <v/>
      </c>
      <c r="G3937" t="str">
        <f>IFERROR(UPPER(TRIM(ESITI_QUESTIONARI!AI3937)),"")</f>
        <v/>
      </c>
      <c r="H3937" s="8" t="str">
        <f>IF(C3937="","",IF(ISERROR(AVERAGE(ESITI_QUESTIONARI!N3937:T3937,ESITI_QUESTIONARI!V3937:X3937,ESITI_QUESTIONARI!Z3937:AD3937,ESITI_QUESTIONARI!AF3937:AH3937,ESITI_QUESTIONARI!AJ3937:AL3937,ESITI_QUESTIONARI!AN3937,ESITI_QUESTIONARI!AQ3937)),"NON RISPONDE",AVERAGE(ESITI_QUESTIONARI!N3937:T3937,ESITI_QUESTIONARI!V3937:X3937,ESITI_QUESTIONARI!Z3937:AD3937,ESITI_QUESTIONARI!AF3937:AH3937,ESITI_QUESTIONARI!AJ3937:AL3937,ESITI_QUESTIONARI!AN3937,ESITI_QUESTIONARI!AQ3937)))</f>
        <v/>
      </c>
    </row>
    <row r="3938" spans="1:8">
      <c r="A3938" t="str">
        <f>IF(ESITI_QUESTIONARI!A3938="","",TRIM(ESITI_QUESTIONARI!A3938))</f>
        <v/>
      </c>
      <c r="B3938" t="str">
        <f t="shared" si="62"/>
        <v/>
      </c>
      <c r="C3938" t="str">
        <f>IF(ESITI_QUESTIONARI!C3938="","",TRIM(ESITI_QUESTIONARI!C3938))</f>
        <v/>
      </c>
      <c r="D3938" t="str">
        <f>IFERROR(UPPER(TRIM(ESITI_QUESTIONARI!U3938)),"")</f>
        <v/>
      </c>
      <c r="E3938" t="str">
        <f>IFERROR(UPPER(TRIM(ESITI_QUESTIONARI!Y3938)),"")</f>
        <v/>
      </c>
      <c r="F3938" t="str">
        <f>IFERROR(UPPER(TRIM(ESITI_QUESTIONARI!AE3938)),"")</f>
        <v/>
      </c>
      <c r="G3938" t="str">
        <f>IFERROR(UPPER(TRIM(ESITI_QUESTIONARI!AI3938)),"")</f>
        <v/>
      </c>
      <c r="H3938" s="8" t="str">
        <f>IF(C3938="","",IF(ISERROR(AVERAGE(ESITI_QUESTIONARI!N3938:T3938,ESITI_QUESTIONARI!V3938:X3938,ESITI_QUESTIONARI!Z3938:AD3938,ESITI_QUESTIONARI!AF3938:AH3938,ESITI_QUESTIONARI!AJ3938:AL3938,ESITI_QUESTIONARI!AN3938,ESITI_QUESTIONARI!AQ3938)),"NON RISPONDE",AVERAGE(ESITI_QUESTIONARI!N3938:T3938,ESITI_QUESTIONARI!V3938:X3938,ESITI_QUESTIONARI!Z3938:AD3938,ESITI_QUESTIONARI!AF3938:AH3938,ESITI_QUESTIONARI!AJ3938:AL3938,ESITI_QUESTIONARI!AN3938,ESITI_QUESTIONARI!AQ3938)))</f>
        <v/>
      </c>
    </row>
    <row r="3939" spans="1:8">
      <c r="A3939" t="str">
        <f>IF(ESITI_QUESTIONARI!A3939="","",TRIM(ESITI_QUESTIONARI!A3939))</f>
        <v/>
      </c>
      <c r="B3939" t="str">
        <f t="shared" si="62"/>
        <v/>
      </c>
      <c r="C3939" t="str">
        <f>IF(ESITI_QUESTIONARI!C3939="","",TRIM(ESITI_QUESTIONARI!C3939))</f>
        <v/>
      </c>
      <c r="D3939" t="str">
        <f>IFERROR(UPPER(TRIM(ESITI_QUESTIONARI!U3939)),"")</f>
        <v/>
      </c>
      <c r="E3939" t="str">
        <f>IFERROR(UPPER(TRIM(ESITI_QUESTIONARI!Y3939)),"")</f>
        <v/>
      </c>
      <c r="F3939" t="str">
        <f>IFERROR(UPPER(TRIM(ESITI_QUESTIONARI!AE3939)),"")</f>
        <v/>
      </c>
      <c r="G3939" t="str">
        <f>IFERROR(UPPER(TRIM(ESITI_QUESTIONARI!AI3939)),"")</f>
        <v/>
      </c>
      <c r="H3939" s="8" t="str">
        <f>IF(C3939="","",IF(ISERROR(AVERAGE(ESITI_QUESTIONARI!N3939:T3939,ESITI_QUESTIONARI!V3939:X3939,ESITI_QUESTIONARI!Z3939:AD3939,ESITI_QUESTIONARI!AF3939:AH3939,ESITI_QUESTIONARI!AJ3939:AL3939,ESITI_QUESTIONARI!AN3939,ESITI_QUESTIONARI!AQ3939)),"NON RISPONDE",AVERAGE(ESITI_QUESTIONARI!N3939:T3939,ESITI_QUESTIONARI!V3939:X3939,ESITI_QUESTIONARI!Z3939:AD3939,ESITI_QUESTIONARI!AF3939:AH3939,ESITI_QUESTIONARI!AJ3939:AL3939,ESITI_QUESTIONARI!AN3939,ESITI_QUESTIONARI!AQ3939)))</f>
        <v/>
      </c>
    </row>
    <row r="3940" spans="1:8">
      <c r="A3940" t="str">
        <f>IF(ESITI_QUESTIONARI!A3940="","",TRIM(ESITI_QUESTIONARI!A3940))</f>
        <v/>
      </c>
      <c r="B3940" t="str">
        <f t="shared" si="62"/>
        <v/>
      </c>
      <c r="C3940" t="str">
        <f>IF(ESITI_QUESTIONARI!C3940="","",TRIM(ESITI_QUESTIONARI!C3940))</f>
        <v/>
      </c>
      <c r="D3940" t="str">
        <f>IFERROR(UPPER(TRIM(ESITI_QUESTIONARI!U3940)),"")</f>
        <v/>
      </c>
      <c r="E3940" t="str">
        <f>IFERROR(UPPER(TRIM(ESITI_QUESTIONARI!Y3940)),"")</f>
        <v/>
      </c>
      <c r="F3940" t="str">
        <f>IFERROR(UPPER(TRIM(ESITI_QUESTIONARI!AE3940)),"")</f>
        <v/>
      </c>
      <c r="G3940" t="str">
        <f>IFERROR(UPPER(TRIM(ESITI_QUESTIONARI!AI3940)),"")</f>
        <v/>
      </c>
      <c r="H3940" s="8" t="str">
        <f>IF(C3940="","",IF(ISERROR(AVERAGE(ESITI_QUESTIONARI!N3940:T3940,ESITI_QUESTIONARI!V3940:X3940,ESITI_QUESTIONARI!Z3940:AD3940,ESITI_QUESTIONARI!AF3940:AH3940,ESITI_QUESTIONARI!AJ3940:AL3940,ESITI_QUESTIONARI!AN3940,ESITI_QUESTIONARI!AQ3940)),"NON RISPONDE",AVERAGE(ESITI_QUESTIONARI!N3940:T3940,ESITI_QUESTIONARI!V3940:X3940,ESITI_QUESTIONARI!Z3940:AD3940,ESITI_QUESTIONARI!AF3940:AH3940,ESITI_QUESTIONARI!AJ3940:AL3940,ESITI_QUESTIONARI!AN3940,ESITI_QUESTIONARI!AQ3940)))</f>
        <v/>
      </c>
    </row>
    <row r="3941" spans="1:8">
      <c r="A3941" t="str">
        <f>IF(ESITI_QUESTIONARI!A3941="","",TRIM(ESITI_QUESTIONARI!A3941))</f>
        <v/>
      </c>
      <c r="B3941" t="str">
        <f t="shared" si="62"/>
        <v/>
      </c>
      <c r="C3941" t="str">
        <f>IF(ESITI_QUESTIONARI!C3941="","",TRIM(ESITI_QUESTIONARI!C3941))</f>
        <v/>
      </c>
      <c r="D3941" t="str">
        <f>IFERROR(UPPER(TRIM(ESITI_QUESTIONARI!U3941)),"")</f>
        <v/>
      </c>
      <c r="E3941" t="str">
        <f>IFERROR(UPPER(TRIM(ESITI_QUESTIONARI!Y3941)),"")</f>
        <v/>
      </c>
      <c r="F3941" t="str">
        <f>IFERROR(UPPER(TRIM(ESITI_QUESTIONARI!AE3941)),"")</f>
        <v/>
      </c>
      <c r="G3941" t="str">
        <f>IFERROR(UPPER(TRIM(ESITI_QUESTIONARI!AI3941)),"")</f>
        <v/>
      </c>
      <c r="H3941" s="8" t="str">
        <f>IF(C3941="","",IF(ISERROR(AVERAGE(ESITI_QUESTIONARI!N3941:T3941,ESITI_QUESTIONARI!V3941:X3941,ESITI_QUESTIONARI!Z3941:AD3941,ESITI_QUESTIONARI!AF3941:AH3941,ESITI_QUESTIONARI!AJ3941:AL3941,ESITI_QUESTIONARI!AN3941,ESITI_QUESTIONARI!AQ3941)),"NON RISPONDE",AVERAGE(ESITI_QUESTIONARI!N3941:T3941,ESITI_QUESTIONARI!V3941:X3941,ESITI_QUESTIONARI!Z3941:AD3941,ESITI_QUESTIONARI!AF3941:AH3941,ESITI_QUESTIONARI!AJ3941:AL3941,ESITI_QUESTIONARI!AN3941,ESITI_QUESTIONARI!AQ3941)))</f>
        <v/>
      </c>
    </row>
    <row r="3942" spans="1:8">
      <c r="A3942" t="str">
        <f>IF(ESITI_QUESTIONARI!A3942="","",TRIM(ESITI_QUESTIONARI!A3942))</f>
        <v/>
      </c>
      <c r="B3942" t="str">
        <f t="shared" si="62"/>
        <v/>
      </c>
      <c r="C3942" t="str">
        <f>IF(ESITI_QUESTIONARI!C3942="","",TRIM(ESITI_QUESTIONARI!C3942))</f>
        <v/>
      </c>
      <c r="D3942" t="str">
        <f>IFERROR(UPPER(TRIM(ESITI_QUESTIONARI!U3942)),"")</f>
        <v/>
      </c>
      <c r="E3942" t="str">
        <f>IFERROR(UPPER(TRIM(ESITI_QUESTIONARI!Y3942)),"")</f>
        <v/>
      </c>
      <c r="F3942" t="str">
        <f>IFERROR(UPPER(TRIM(ESITI_QUESTIONARI!AE3942)),"")</f>
        <v/>
      </c>
      <c r="G3942" t="str">
        <f>IFERROR(UPPER(TRIM(ESITI_QUESTIONARI!AI3942)),"")</f>
        <v/>
      </c>
      <c r="H3942" s="8" t="str">
        <f>IF(C3942="","",IF(ISERROR(AVERAGE(ESITI_QUESTIONARI!N3942:T3942,ESITI_QUESTIONARI!V3942:X3942,ESITI_QUESTIONARI!Z3942:AD3942,ESITI_QUESTIONARI!AF3942:AH3942,ESITI_QUESTIONARI!AJ3942:AL3942,ESITI_QUESTIONARI!AN3942,ESITI_QUESTIONARI!AQ3942)),"NON RISPONDE",AVERAGE(ESITI_QUESTIONARI!N3942:T3942,ESITI_QUESTIONARI!V3942:X3942,ESITI_QUESTIONARI!Z3942:AD3942,ESITI_QUESTIONARI!AF3942:AH3942,ESITI_QUESTIONARI!AJ3942:AL3942,ESITI_QUESTIONARI!AN3942,ESITI_QUESTIONARI!AQ3942)))</f>
        <v/>
      </c>
    </row>
    <row r="3943" spans="1:8">
      <c r="A3943" t="str">
        <f>IF(ESITI_QUESTIONARI!A3943="","",TRIM(ESITI_QUESTIONARI!A3943))</f>
        <v/>
      </c>
      <c r="B3943" t="str">
        <f t="shared" si="62"/>
        <v/>
      </c>
      <c r="C3943" t="str">
        <f>IF(ESITI_QUESTIONARI!C3943="","",TRIM(ESITI_QUESTIONARI!C3943))</f>
        <v/>
      </c>
      <c r="D3943" t="str">
        <f>IFERROR(UPPER(TRIM(ESITI_QUESTIONARI!U3943)),"")</f>
        <v/>
      </c>
      <c r="E3943" t="str">
        <f>IFERROR(UPPER(TRIM(ESITI_QUESTIONARI!Y3943)),"")</f>
        <v/>
      </c>
      <c r="F3943" t="str">
        <f>IFERROR(UPPER(TRIM(ESITI_QUESTIONARI!AE3943)),"")</f>
        <v/>
      </c>
      <c r="G3943" t="str">
        <f>IFERROR(UPPER(TRIM(ESITI_QUESTIONARI!AI3943)),"")</f>
        <v/>
      </c>
      <c r="H3943" s="8" t="str">
        <f>IF(C3943="","",IF(ISERROR(AVERAGE(ESITI_QUESTIONARI!N3943:T3943,ESITI_QUESTIONARI!V3943:X3943,ESITI_QUESTIONARI!Z3943:AD3943,ESITI_QUESTIONARI!AF3943:AH3943,ESITI_QUESTIONARI!AJ3943:AL3943,ESITI_QUESTIONARI!AN3943,ESITI_QUESTIONARI!AQ3943)),"NON RISPONDE",AVERAGE(ESITI_QUESTIONARI!N3943:T3943,ESITI_QUESTIONARI!V3943:X3943,ESITI_QUESTIONARI!Z3943:AD3943,ESITI_QUESTIONARI!AF3943:AH3943,ESITI_QUESTIONARI!AJ3943:AL3943,ESITI_QUESTIONARI!AN3943,ESITI_QUESTIONARI!AQ3943)))</f>
        <v/>
      </c>
    </row>
    <row r="3944" spans="1:8">
      <c r="A3944" t="str">
        <f>IF(ESITI_QUESTIONARI!A3944="","",TRIM(ESITI_QUESTIONARI!A3944))</f>
        <v/>
      </c>
      <c r="B3944" t="str">
        <f t="shared" si="62"/>
        <v/>
      </c>
      <c r="C3944" t="str">
        <f>IF(ESITI_QUESTIONARI!C3944="","",TRIM(ESITI_QUESTIONARI!C3944))</f>
        <v/>
      </c>
      <c r="D3944" t="str">
        <f>IFERROR(UPPER(TRIM(ESITI_QUESTIONARI!U3944)),"")</f>
        <v/>
      </c>
      <c r="E3944" t="str">
        <f>IFERROR(UPPER(TRIM(ESITI_QUESTIONARI!Y3944)),"")</f>
        <v/>
      </c>
      <c r="F3944" t="str">
        <f>IFERROR(UPPER(TRIM(ESITI_QUESTIONARI!AE3944)),"")</f>
        <v/>
      </c>
      <c r="G3944" t="str">
        <f>IFERROR(UPPER(TRIM(ESITI_QUESTIONARI!AI3944)),"")</f>
        <v/>
      </c>
      <c r="H3944" s="8" t="str">
        <f>IF(C3944="","",IF(ISERROR(AVERAGE(ESITI_QUESTIONARI!N3944:T3944,ESITI_QUESTIONARI!V3944:X3944,ESITI_QUESTIONARI!Z3944:AD3944,ESITI_QUESTIONARI!AF3944:AH3944,ESITI_QUESTIONARI!AJ3944:AL3944,ESITI_QUESTIONARI!AN3944,ESITI_QUESTIONARI!AQ3944)),"NON RISPONDE",AVERAGE(ESITI_QUESTIONARI!N3944:T3944,ESITI_QUESTIONARI!V3944:X3944,ESITI_QUESTIONARI!Z3944:AD3944,ESITI_QUESTIONARI!AF3944:AH3944,ESITI_QUESTIONARI!AJ3944:AL3944,ESITI_QUESTIONARI!AN3944,ESITI_QUESTIONARI!AQ3944)))</f>
        <v/>
      </c>
    </row>
    <row r="3945" spans="1:8">
      <c r="A3945" t="str">
        <f>IF(ESITI_QUESTIONARI!A3945="","",TRIM(ESITI_QUESTIONARI!A3945))</f>
        <v/>
      </c>
      <c r="B3945" t="str">
        <f t="shared" si="62"/>
        <v/>
      </c>
      <c r="C3945" t="str">
        <f>IF(ESITI_QUESTIONARI!C3945="","",TRIM(ESITI_QUESTIONARI!C3945))</f>
        <v/>
      </c>
      <c r="D3945" t="str">
        <f>IFERROR(UPPER(TRIM(ESITI_QUESTIONARI!U3945)),"")</f>
        <v/>
      </c>
      <c r="E3945" t="str">
        <f>IFERROR(UPPER(TRIM(ESITI_QUESTIONARI!Y3945)),"")</f>
        <v/>
      </c>
      <c r="F3945" t="str">
        <f>IFERROR(UPPER(TRIM(ESITI_QUESTIONARI!AE3945)),"")</f>
        <v/>
      </c>
      <c r="G3945" t="str">
        <f>IFERROR(UPPER(TRIM(ESITI_QUESTIONARI!AI3945)),"")</f>
        <v/>
      </c>
      <c r="H3945" s="8" t="str">
        <f>IF(C3945="","",IF(ISERROR(AVERAGE(ESITI_QUESTIONARI!N3945:T3945,ESITI_QUESTIONARI!V3945:X3945,ESITI_QUESTIONARI!Z3945:AD3945,ESITI_QUESTIONARI!AF3945:AH3945,ESITI_QUESTIONARI!AJ3945:AL3945,ESITI_QUESTIONARI!AN3945,ESITI_QUESTIONARI!AQ3945)),"NON RISPONDE",AVERAGE(ESITI_QUESTIONARI!N3945:T3945,ESITI_QUESTIONARI!V3945:X3945,ESITI_QUESTIONARI!Z3945:AD3945,ESITI_QUESTIONARI!AF3945:AH3945,ESITI_QUESTIONARI!AJ3945:AL3945,ESITI_QUESTIONARI!AN3945,ESITI_QUESTIONARI!AQ3945)))</f>
        <v/>
      </c>
    </row>
    <row r="3946" spans="1:8">
      <c r="A3946" t="str">
        <f>IF(ESITI_QUESTIONARI!A3946="","",TRIM(ESITI_QUESTIONARI!A3946))</f>
        <v/>
      </c>
      <c r="B3946" t="str">
        <f t="shared" si="62"/>
        <v/>
      </c>
      <c r="C3946" t="str">
        <f>IF(ESITI_QUESTIONARI!C3946="","",TRIM(ESITI_QUESTIONARI!C3946))</f>
        <v/>
      </c>
      <c r="D3946" t="str">
        <f>IFERROR(UPPER(TRIM(ESITI_QUESTIONARI!U3946)),"")</f>
        <v/>
      </c>
      <c r="E3946" t="str">
        <f>IFERROR(UPPER(TRIM(ESITI_QUESTIONARI!Y3946)),"")</f>
        <v/>
      </c>
      <c r="F3946" t="str">
        <f>IFERROR(UPPER(TRIM(ESITI_QUESTIONARI!AE3946)),"")</f>
        <v/>
      </c>
      <c r="G3946" t="str">
        <f>IFERROR(UPPER(TRIM(ESITI_QUESTIONARI!AI3946)),"")</f>
        <v/>
      </c>
      <c r="H3946" s="8" t="str">
        <f>IF(C3946="","",IF(ISERROR(AVERAGE(ESITI_QUESTIONARI!N3946:T3946,ESITI_QUESTIONARI!V3946:X3946,ESITI_QUESTIONARI!Z3946:AD3946,ESITI_QUESTIONARI!AF3946:AH3946,ESITI_QUESTIONARI!AJ3946:AL3946,ESITI_QUESTIONARI!AN3946,ESITI_QUESTIONARI!AQ3946)),"NON RISPONDE",AVERAGE(ESITI_QUESTIONARI!N3946:T3946,ESITI_QUESTIONARI!V3946:X3946,ESITI_QUESTIONARI!Z3946:AD3946,ESITI_QUESTIONARI!AF3946:AH3946,ESITI_QUESTIONARI!AJ3946:AL3946,ESITI_QUESTIONARI!AN3946,ESITI_QUESTIONARI!AQ3946)))</f>
        <v/>
      </c>
    </row>
    <row r="3947" spans="1:8">
      <c r="A3947" t="str">
        <f>IF(ESITI_QUESTIONARI!A3947="","",TRIM(ESITI_QUESTIONARI!A3947))</f>
        <v/>
      </c>
      <c r="B3947" t="str">
        <f t="shared" si="62"/>
        <v/>
      </c>
      <c r="C3947" t="str">
        <f>IF(ESITI_QUESTIONARI!C3947="","",TRIM(ESITI_QUESTIONARI!C3947))</f>
        <v/>
      </c>
      <c r="D3947" t="str">
        <f>IFERROR(UPPER(TRIM(ESITI_QUESTIONARI!U3947)),"")</f>
        <v/>
      </c>
      <c r="E3947" t="str">
        <f>IFERROR(UPPER(TRIM(ESITI_QUESTIONARI!Y3947)),"")</f>
        <v/>
      </c>
      <c r="F3947" t="str">
        <f>IFERROR(UPPER(TRIM(ESITI_QUESTIONARI!AE3947)),"")</f>
        <v/>
      </c>
      <c r="G3947" t="str">
        <f>IFERROR(UPPER(TRIM(ESITI_QUESTIONARI!AI3947)),"")</f>
        <v/>
      </c>
      <c r="H3947" s="8" t="str">
        <f>IF(C3947="","",IF(ISERROR(AVERAGE(ESITI_QUESTIONARI!N3947:T3947,ESITI_QUESTIONARI!V3947:X3947,ESITI_QUESTIONARI!Z3947:AD3947,ESITI_QUESTIONARI!AF3947:AH3947,ESITI_QUESTIONARI!AJ3947:AL3947,ESITI_QUESTIONARI!AN3947,ESITI_QUESTIONARI!AQ3947)),"NON RISPONDE",AVERAGE(ESITI_QUESTIONARI!N3947:T3947,ESITI_QUESTIONARI!V3947:X3947,ESITI_QUESTIONARI!Z3947:AD3947,ESITI_QUESTIONARI!AF3947:AH3947,ESITI_QUESTIONARI!AJ3947:AL3947,ESITI_QUESTIONARI!AN3947,ESITI_QUESTIONARI!AQ3947)))</f>
        <v/>
      </c>
    </row>
    <row r="3948" spans="1:8">
      <c r="A3948" t="str">
        <f>IF(ESITI_QUESTIONARI!A3948="","",TRIM(ESITI_QUESTIONARI!A3948))</f>
        <v/>
      </c>
      <c r="B3948" t="str">
        <f t="shared" si="62"/>
        <v/>
      </c>
      <c r="C3948" t="str">
        <f>IF(ESITI_QUESTIONARI!C3948="","",TRIM(ESITI_QUESTIONARI!C3948))</f>
        <v/>
      </c>
      <c r="D3948" t="str">
        <f>IFERROR(UPPER(TRIM(ESITI_QUESTIONARI!U3948)),"")</f>
        <v/>
      </c>
      <c r="E3948" t="str">
        <f>IFERROR(UPPER(TRIM(ESITI_QUESTIONARI!Y3948)),"")</f>
        <v/>
      </c>
      <c r="F3948" t="str">
        <f>IFERROR(UPPER(TRIM(ESITI_QUESTIONARI!AE3948)),"")</f>
        <v/>
      </c>
      <c r="G3948" t="str">
        <f>IFERROR(UPPER(TRIM(ESITI_QUESTIONARI!AI3948)),"")</f>
        <v/>
      </c>
      <c r="H3948" s="8" t="str">
        <f>IF(C3948="","",IF(ISERROR(AVERAGE(ESITI_QUESTIONARI!N3948:T3948,ESITI_QUESTIONARI!V3948:X3948,ESITI_QUESTIONARI!Z3948:AD3948,ESITI_QUESTIONARI!AF3948:AH3948,ESITI_QUESTIONARI!AJ3948:AL3948,ESITI_QUESTIONARI!AN3948,ESITI_QUESTIONARI!AQ3948)),"NON RISPONDE",AVERAGE(ESITI_QUESTIONARI!N3948:T3948,ESITI_QUESTIONARI!V3948:X3948,ESITI_QUESTIONARI!Z3948:AD3948,ESITI_QUESTIONARI!AF3948:AH3948,ESITI_QUESTIONARI!AJ3948:AL3948,ESITI_QUESTIONARI!AN3948,ESITI_QUESTIONARI!AQ3948)))</f>
        <v/>
      </c>
    </row>
    <row r="3949" spans="1:8">
      <c r="A3949" t="str">
        <f>IF(ESITI_QUESTIONARI!A3949="","",TRIM(ESITI_QUESTIONARI!A3949))</f>
        <v/>
      </c>
      <c r="B3949" t="str">
        <f t="shared" si="62"/>
        <v/>
      </c>
      <c r="C3949" t="str">
        <f>IF(ESITI_QUESTIONARI!C3949="","",TRIM(ESITI_QUESTIONARI!C3949))</f>
        <v/>
      </c>
      <c r="D3949" t="str">
        <f>IFERROR(UPPER(TRIM(ESITI_QUESTIONARI!U3949)),"")</f>
        <v/>
      </c>
      <c r="E3949" t="str">
        <f>IFERROR(UPPER(TRIM(ESITI_QUESTIONARI!Y3949)),"")</f>
        <v/>
      </c>
      <c r="F3949" t="str">
        <f>IFERROR(UPPER(TRIM(ESITI_QUESTIONARI!AE3949)),"")</f>
        <v/>
      </c>
      <c r="G3949" t="str">
        <f>IFERROR(UPPER(TRIM(ESITI_QUESTIONARI!AI3949)),"")</f>
        <v/>
      </c>
      <c r="H3949" s="8" t="str">
        <f>IF(C3949="","",IF(ISERROR(AVERAGE(ESITI_QUESTIONARI!N3949:T3949,ESITI_QUESTIONARI!V3949:X3949,ESITI_QUESTIONARI!Z3949:AD3949,ESITI_QUESTIONARI!AF3949:AH3949,ESITI_QUESTIONARI!AJ3949:AL3949,ESITI_QUESTIONARI!AN3949,ESITI_QUESTIONARI!AQ3949)),"NON RISPONDE",AVERAGE(ESITI_QUESTIONARI!N3949:T3949,ESITI_QUESTIONARI!V3949:X3949,ESITI_QUESTIONARI!Z3949:AD3949,ESITI_QUESTIONARI!AF3949:AH3949,ESITI_QUESTIONARI!AJ3949:AL3949,ESITI_QUESTIONARI!AN3949,ESITI_QUESTIONARI!AQ3949)))</f>
        <v/>
      </c>
    </row>
    <row r="3950" spans="1:8">
      <c r="A3950" t="str">
        <f>IF(ESITI_QUESTIONARI!A3950="","",TRIM(ESITI_QUESTIONARI!A3950))</f>
        <v/>
      </c>
      <c r="B3950" t="str">
        <f t="shared" si="62"/>
        <v/>
      </c>
      <c r="C3950" t="str">
        <f>IF(ESITI_QUESTIONARI!C3950="","",TRIM(ESITI_QUESTIONARI!C3950))</f>
        <v/>
      </c>
      <c r="D3950" t="str">
        <f>IFERROR(UPPER(TRIM(ESITI_QUESTIONARI!U3950)),"")</f>
        <v/>
      </c>
      <c r="E3950" t="str">
        <f>IFERROR(UPPER(TRIM(ESITI_QUESTIONARI!Y3950)),"")</f>
        <v/>
      </c>
      <c r="F3950" t="str">
        <f>IFERROR(UPPER(TRIM(ESITI_QUESTIONARI!AE3950)),"")</f>
        <v/>
      </c>
      <c r="G3950" t="str">
        <f>IFERROR(UPPER(TRIM(ESITI_QUESTIONARI!AI3950)),"")</f>
        <v/>
      </c>
      <c r="H3950" s="8" t="str">
        <f>IF(C3950="","",IF(ISERROR(AVERAGE(ESITI_QUESTIONARI!N3950:T3950,ESITI_QUESTIONARI!V3950:X3950,ESITI_QUESTIONARI!Z3950:AD3950,ESITI_QUESTIONARI!AF3950:AH3950,ESITI_QUESTIONARI!AJ3950:AL3950,ESITI_QUESTIONARI!AN3950,ESITI_QUESTIONARI!AQ3950)),"NON RISPONDE",AVERAGE(ESITI_QUESTIONARI!N3950:T3950,ESITI_QUESTIONARI!V3950:X3950,ESITI_QUESTIONARI!Z3950:AD3950,ESITI_QUESTIONARI!AF3950:AH3950,ESITI_QUESTIONARI!AJ3950:AL3950,ESITI_QUESTIONARI!AN3950,ESITI_QUESTIONARI!AQ3950)))</f>
        <v/>
      </c>
    </row>
    <row r="3951" spans="1:8">
      <c r="A3951" t="str">
        <f>IF(ESITI_QUESTIONARI!A3951="","",TRIM(ESITI_QUESTIONARI!A3951))</f>
        <v/>
      </c>
      <c r="B3951" t="str">
        <f t="shared" si="62"/>
        <v/>
      </c>
      <c r="C3951" t="str">
        <f>IF(ESITI_QUESTIONARI!C3951="","",TRIM(ESITI_QUESTIONARI!C3951))</f>
        <v/>
      </c>
      <c r="D3951" t="str">
        <f>IFERROR(UPPER(TRIM(ESITI_QUESTIONARI!U3951)),"")</f>
        <v/>
      </c>
      <c r="E3951" t="str">
        <f>IFERROR(UPPER(TRIM(ESITI_QUESTIONARI!Y3951)),"")</f>
        <v/>
      </c>
      <c r="F3951" t="str">
        <f>IFERROR(UPPER(TRIM(ESITI_QUESTIONARI!AE3951)),"")</f>
        <v/>
      </c>
      <c r="G3951" t="str">
        <f>IFERROR(UPPER(TRIM(ESITI_QUESTIONARI!AI3951)),"")</f>
        <v/>
      </c>
      <c r="H3951" s="8" t="str">
        <f>IF(C3951="","",IF(ISERROR(AVERAGE(ESITI_QUESTIONARI!N3951:T3951,ESITI_QUESTIONARI!V3951:X3951,ESITI_QUESTIONARI!Z3951:AD3951,ESITI_QUESTIONARI!AF3951:AH3951,ESITI_QUESTIONARI!AJ3951:AL3951,ESITI_QUESTIONARI!AN3951,ESITI_QUESTIONARI!AQ3951)),"NON RISPONDE",AVERAGE(ESITI_QUESTIONARI!N3951:T3951,ESITI_QUESTIONARI!V3951:X3951,ESITI_QUESTIONARI!Z3951:AD3951,ESITI_QUESTIONARI!AF3951:AH3951,ESITI_QUESTIONARI!AJ3951:AL3951,ESITI_QUESTIONARI!AN3951,ESITI_QUESTIONARI!AQ3951)))</f>
        <v/>
      </c>
    </row>
    <row r="3952" spans="1:8">
      <c r="A3952" t="str">
        <f>IF(ESITI_QUESTIONARI!A3952="","",TRIM(ESITI_QUESTIONARI!A3952))</f>
        <v/>
      </c>
      <c r="B3952" t="str">
        <f t="shared" si="62"/>
        <v/>
      </c>
      <c r="C3952" t="str">
        <f>IF(ESITI_QUESTIONARI!C3952="","",TRIM(ESITI_QUESTIONARI!C3952))</f>
        <v/>
      </c>
      <c r="D3952" t="str">
        <f>IFERROR(UPPER(TRIM(ESITI_QUESTIONARI!U3952)),"")</f>
        <v/>
      </c>
      <c r="E3952" t="str">
        <f>IFERROR(UPPER(TRIM(ESITI_QUESTIONARI!Y3952)),"")</f>
        <v/>
      </c>
      <c r="F3952" t="str">
        <f>IFERROR(UPPER(TRIM(ESITI_QUESTIONARI!AE3952)),"")</f>
        <v/>
      </c>
      <c r="G3952" t="str">
        <f>IFERROR(UPPER(TRIM(ESITI_QUESTIONARI!AI3952)),"")</f>
        <v/>
      </c>
      <c r="H3952" s="8" t="str">
        <f>IF(C3952="","",IF(ISERROR(AVERAGE(ESITI_QUESTIONARI!N3952:T3952,ESITI_QUESTIONARI!V3952:X3952,ESITI_QUESTIONARI!Z3952:AD3952,ESITI_QUESTIONARI!AF3952:AH3952,ESITI_QUESTIONARI!AJ3952:AL3952,ESITI_QUESTIONARI!AN3952,ESITI_QUESTIONARI!AQ3952)),"NON RISPONDE",AVERAGE(ESITI_QUESTIONARI!N3952:T3952,ESITI_QUESTIONARI!V3952:X3952,ESITI_QUESTIONARI!Z3952:AD3952,ESITI_QUESTIONARI!AF3952:AH3952,ESITI_QUESTIONARI!AJ3952:AL3952,ESITI_QUESTIONARI!AN3952,ESITI_QUESTIONARI!AQ3952)))</f>
        <v/>
      </c>
    </row>
    <row r="3953" spans="1:8">
      <c r="A3953" t="str">
        <f>IF(ESITI_QUESTIONARI!A3953="","",TRIM(ESITI_QUESTIONARI!A3953))</f>
        <v/>
      </c>
      <c r="B3953" t="str">
        <f t="shared" si="62"/>
        <v/>
      </c>
      <c r="C3953" t="str">
        <f>IF(ESITI_QUESTIONARI!C3953="","",TRIM(ESITI_QUESTIONARI!C3953))</f>
        <v/>
      </c>
      <c r="D3953" t="str">
        <f>IFERROR(UPPER(TRIM(ESITI_QUESTIONARI!U3953)),"")</f>
        <v/>
      </c>
      <c r="E3953" t="str">
        <f>IFERROR(UPPER(TRIM(ESITI_QUESTIONARI!Y3953)),"")</f>
        <v/>
      </c>
      <c r="F3953" t="str">
        <f>IFERROR(UPPER(TRIM(ESITI_QUESTIONARI!AE3953)),"")</f>
        <v/>
      </c>
      <c r="G3953" t="str">
        <f>IFERROR(UPPER(TRIM(ESITI_QUESTIONARI!AI3953)),"")</f>
        <v/>
      </c>
      <c r="H3953" s="8" t="str">
        <f>IF(C3953="","",IF(ISERROR(AVERAGE(ESITI_QUESTIONARI!N3953:T3953,ESITI_QUESTIONARI!V3953:X3953,ESITI_QUESTIONARI!Z3953:AD3953,ESITI_QUESTIONARI!AF3953:AH3953,ESITI_QUESTIONARI!AJ3953:AL3953,ESITI_QUESTIONARI!AN3953,ESITI_QUESTIONARI!AQ3953)),"NON RISPONDE",AVERAGE(ESITI_QUESTIONARI!N3953:T3953,ESITI_QUESTIONARI!V3953:X3953,ESITI_QUESTIONARI!Z3953:AD3953,ESITI_QUESTIONARI!AF3953:AH3953,ESITI_QUESTIONARI!AJ3953:AL3953,ESITI_QUESTIONARI!AN3953,ESITI_QUESTIONARI!AQ3953)))</f>
        <v/>
      </c>
    </row>
    <row r="3954" spans="1:8">
      <c r="A3954" t="str">
        <f>IF(ESITI_QUESTIONARI!A3954="","",TRIM(ESITI_QUESTIONARI!A3954))</f>
        <v/>
      </c>
      <c r="B3954" t="str">
        <f t="shared" si="62"/>
        <v/>
      </c>
      <c r="C3954" t="str">
        <f>IF(ESITI_QUESTIONARI!C3954="","",TRIM(ESITI_QUESTIONARI!C3954))</f>
        <v/>
      </c>
      <c r="D3954" t="str">
        <f>IFERROR(UPPER(TRIM(ESITI_QUESTIONARI!U3954)),"")</f>
        <v/>
      </c>
      <c r="E3954" t="str">
        <f>IFERROR(UPPER(TRIM(ESITI_QUESTIONARI!Y3954)),"")</f>
        <v/>
      </c>
      <c r="F3954" t="str">
        <f>IFERROR(UPPER(TRIM(ESITI_QUESTIONARI!AE3954)),"")</f>
        <v/>
      </c>
      <c r="G3954" t="str">
        <f>IFERROR(UPPER(TRIM(ESITI_QUESTIONARI!AI3954)),"")</f>
        <v/>
      </c>
      <c r="H3954" s="8" t="str">
        <f>IF(C3954="","",IF(ISERROR(AVERAGE(ESITI_QUESTIONARI!N3954:T3954,ESITI_QUESTIONARI!V3954:X3954,ESITI_QUESTIONARI!Z3954:AD3954,ESITI_QUESTIONARI!AF3954:AH3954,ESITI_QUESTIONARI!AJ3954:AL3954,ESITI_QUESTIONARI!AN3954,ESITI_QUESTIONARI!AQ3954)),"NON RISPONDE",AVERAGE(ESITI_QUESTIONARI!N3954:T3954,ESITI_QUESTIONARI!V3954:X3954,ESITI_QUESTIONARI!Z3954:AD3954,ESITI_QUESTIONARI!AF3954:AH3954,ESITI_QUESTIONARI!AJ3954:AL3954,ESITI_QUESTIONARI!AN3954,ESITI_QUESTIONARI!AQ3954)))</f>
        <v/>
      </c>
    </row>
    <row r="3955" spans="1:8">
      <c r="A3955" t="str">
        <f>IF(ESITI_QUESTIONARI!A3955="","",TRIM(ESITI_QUESTIONARI!A3955))</f>
        <v/>
      </c>
      <c r="B3955" t="str">
        <f t="shared" si="62"/>
        <v/>
      </c>
      <c r="C3955" t="str">
        <f>IF(ESITI_QUESTIONARI!C3955="","",TRIM(ESITI_QUESTIONARI!C3955))</f>
        <v/>
      </c>
      <c r="D3955" t="str">
        <f>IFERROR(UPPER(TRIM(ESITI_QUESTIONARI!U3955)),"")</f>
        <v/>
      </c>
      <c r="E3955" t="str">
        <f>IFERROR(UPPER(TRIM(ESITI_QUESTIONARI!Y3955)),"")</f>
        <v/>
      </c>
      <c r="F3955" t="str">
        <f>IFERROR(UPPER(TRIM(ESITI_QUESTIONARI!AE3955)),"")</f>
        <v/>
      </c>
      <c r="G3955" t="str">
        <f>IFERROR(UPPER(TRIM(ESITI_QUESTIONARI!AI3955)),"")</f>
        <v/>
      </c>
      <c r="H3955" s="8" t="str">
        <f>IF(C3955="","",IF(ISERROR(AVERAGE(ESITI_QUESTIONARI!N3955:T3955,ESITI_QUESTIONARI!V3955:X3955,ESITI_QUESTIONARI!Z3955:AD3955,ESITI_QUESTIONARI!AF3955:AH3955,ESITI_QUESTIONARI!AJ3955:AL3955,ESITI_QUESTIONARI!AN3955,ESITI_QUESTIONARI!AQ3955)),"NON RISPONDE",AVERAGE(ESITI_QUESTIONARI!N3955:T3955,ESITI_QUESTIONARI!V3955:X3955,ESITI_QUESTIONARI!Z3955:AD3955,ESITI_QUESTIONARI!AF3955:AH3955,ESITI_QUESTIONARI!AJ3955:AL3955,ESITI_QUESTIONARI!AN3955,ESITI_QUESTIONARI!AQ3955)))</f>
        <v/>
      </c>
    </row>
    <row r="3956" spans="1:8">
      <c r="A3956" t="str">
        <f>IF(ESITI_QUESTIONARI!A3956="","",TRIM(ESITI_QUESTIONARI!A3956))</f>
        <v/>
      </c>
      <c r="B3956" t="str">
        <f t="shared" si="62"/>
        <v/>
      </c>
      <c r="C3956" t="str">
        <f>IF(ESITI_QUESTIONARI!C3956="","",TRIM(ESITI_QUESTIONARI!C3956))</f>
        <v/>
      </c>
      <c r="D3956" t="str">
        <f>IFERROR(UPPER(TRIM(ESITI_QUESTIONARI!U3956)),"")</f>
        <v/>
      </c>
      <c r="E3956" t="str">
        <f>IFERROR(UPPER(TRIM(ESITI_QUESTIONARI!Y3956)),"")</f>
        <v/>
      </c>
      <c r="F3956" t="str">
        <f>IFERROR(UPPER(TRIM(ESITI_QUESTIONARI!AE3956)),"")</f>
        <v/>
      </c>
      <c r="G3956" t="str">
        <f>IFERROR(UPPER(TRIM(ESITI_QUESTIONARI!AI3956)),"")</f>
        <v/>
      </c>
      <c r="H3956" s="8" t="str">
        <f>IF(C3956="","",IF(ISERROR(AVERAGE(ESITI_QUESTIONARI!N3956:T3956,ESITI_QUESTIONARI!V3956:X3956,ESITI_QUESTIONARI!Z3956:AD3956,ESITI_QUESTIONARI!AF3956:AH3956,ESITI_QUESTIONARI!AJ3956:AL3956,ESITI_QUESTIONARI!AN3956,ESITI_QUESTIONARI!AQ3956)),"NON RISPONDE",AVERAGE(ESITI_QUESTIONARI!N3956:T3956,ESITI_QUESTIONARI!V3956:X3956,ESITI_QUESTIONARI!Z3956:AD3956,ESITI_QUESTIONARI!AF3956:AH3956,ESITI_QUESTIONARI!AJ3956:AL3956,ESITI_QUESTIONARI!AN3956,ESITI_QUESTIONARI!AQ3956)))</f>
        <v/>
      </c>
    </row>
    <row r="3957" spans="1:8">
      <c r="A3957" t="str">
        <f>IF(ESITI_QUESTIONARI!A3957="","",TRIM(ESITI_QUESTIONARI!A3957))</f>
        <v/>
      </c>
      <c r="B3957" t="str">
        <f t="shared" si="62"/>
        <v/>
      </c>
      <c r="C3957" t="str">
        <f>IF(ESITI_QUESTIONARI!C3957="","",TRIM(ESITI_QUESTIONARI!C3957))</f>
        <v/>
      </c>
      <c r="D3957" t="str">
        <f>IFERROR(UPPER(TRIM(ESITI_QUESTIONARI!U3957)),"")</f>
        <v/>
      </c>
      <c r="E3957" t="str">
        <f>IFERROR(UPPER(TRIM(ESITI_QUESTIONARI!Y3957)),"")</f>
        <v/>
      </c>
      <c r="F3957" t="str">
        <f>IFERROR(UPPER(TRIM(ESITI_QUESTIONARI!AE3957)),"")</f>
        <v/>
      </c>
      <c r="G3957" t="str">
        <f>IFERROR(UPPER(TRIM(ESITI_QUESTIONARI!AI3957)),"")</f>
        <v/>
      </c>
      <c r="H3957" s="8" t="str">
        <f>IF(C3957="","",IF(ISERROR(AVERAGE(ESITI_QUESTIONARI!N3957:T3957,ESITI_QUESTIONARI!V3957:X3957,ESITI_QUESTIONARI!Z3957:AD3957,ESITI_QUESTIONARI!AF3957:AH3957,ESITI_QUESTIONARI!AJ3957:AL3957,ESITI_QUESTIONARI!AN3957,ESITI_QUESTIONARI!AQ3957)),"NON RISPONDE",AVERAGE(ESITI_QUESTIONARI!N3957:T3957,ESITI_QUESTIONARI!V3957:X3957,ESITI_QUESTIONARI!Z3957:AD3957,ESITI_QUESTIONARI!AF3957:AH3957,ESITI_QUESTIONARI!AJ3957:AL3957,ESITI_QUESTIONARI!AN3957,ESITI_QUESTIONARI!AQ3957)))</f>
        <v/>
      </c>
    </row>
    <row r="3958" spans="1:8">
      <c r="A3958" t="str">
        <f>IF(ESITI_QUESTIONARI!A3958="","",TRIM(ESITI_QUESTIONARI!A3958))</f>
        <v/>
      </c>
      <c r="B3958" t="str">
        <f t="shared" si="62"/>
        <v/>
      </c>
      <c r="C3958" t="str">
        <f>IF(ESITI_QUESTIONARI!C3958="","",TRIM(ESITI_QUESTIONARI!C3958))</f>
        <v/>
      </c>
      <c r="D3958" t="str">
        <f>IFERROR(UPPER(TRIM(ESITI_QUESTIONARI!U3958)),"")</f>
        <v/>
      </c>
      <c r="E3958" t="str">
        <f>IFERROR(UPPER(TRIM(ESITI_QUESTIONARI!Y3958)),"")</f>
        <v/>
      </c>
      <c r="F3958" t="str">
        <f>IFERROR(UPPER(TRIM(ESITI_QUESTIONARI!AE3958)),"")</f>
        <v/>
      </c>
      <c r="G3958" t="str">
        <f>IFERROR(UPPER(TRIM(ESITI_QUESTIONARI!AI3958)),"")</f>
        <v/>
      </c>
      <c r="H3958" s="8" t="str">
        <f>IF(C3958="","",IF(ISERROR(AVERAGE(ESITI_QUESTIONARI!N3958:T3958,ESITI_QUESTIONARI!V3958:X3958,ESITI_QUESTIONARI!Z3958:AD3958,ESITI_QUESTIONARI!AF3958:AH3958,ESITI_QUESTIONARI!AJ3958:AL3958,ESITI_QUESTIONARI!AN3958,ESITI_QUESTIONARI!AQ3958)),"NON RISPONDE",AVERAGE(ESITI_QUESTIONARI!N3958:T3958,ESITI_QUESTIONARI!V3958:X3958,ESITI_QUESTIONARI!Z3958:AD3958,ESITI_QUESTIONARI!AF3958:AH3958,ESITI_QUESTIONARI!AJ3958:AL3958,ESITI_QUESTIONARI!AN3958,ESITI_QUESTIONARI!AQ3958)))</f>
        <v/>
      </c>
    </row>
    <row r="3959" spans="1:8">
      <c r="A3959" t="str">
        <f>IF(ESITI_QUESTIONARI!A3959="","",TRIM(ESITI_QUESTIONARI!A3959))</f>
        <v/>
      </c>
      <c r="B3959" t="str">
        <f t="shared" si="62"/>
        <v/>
      </c>
      <c r="C3959" t="str">
        <f>IF(ESITI_QUESTIONARI!C3959="","",TRIM(ESITI_QUESTIONARI!C3959))</f>
        <v/>
      </c>
      <c r="D3959" t="str">
        <f>IFERROR(UPPER(TRIM(ESITI_QUESTIONARI!U3959)),"")</f>
        <v/>
      </c>
      <c r="E3959" t="str">
        <f>IFERROR(UPPER(TRIM(ESITI_QUESTIONARI!Y3959)),"")</f>
        <v/>
      </c>
      <c r="F3959" t="str">
        <f>IFERROR(UPPER(TRIM(ESITI_QUESTIONARI!AE3959)),"")</f>
        <v/>
      </c>
      <c r="G3959" t="str">
        <f>IFERROR(UPPER(TRIM(ESITI_QUESTIONARI!AI3959)),"")</f>
        <v/>
      </c>
      <c r="H3959" s="8" t="str">
        <f>IF(C3959="","",IF(ISERROR(AVERAGE(ESITI_QUESTIONARI!N3959:T3959,ESITI_QUESTIONARI!V3959:X3959,ESITI_QUESTIONARI!Z3959:AD3959,ESITI_QUESTIONARI!AF3959:AH3959,ESITI_QUESTIONARI!AJ3959:AL3959,ESITI_QUESTIONARI!AN3959,ESITI_QUESTIONARI!AQ3959)),"NON RISPONDE",AVERAGE(ESITI_QUESTIONARI!N3959:T3959,ESITI_QUESTIONARI!V3959:X3959,ESITI_QUESTIONARI!Z3959:AD3959,ESITI_QUESTIONARI!AF3959:AH3959,ESITI_QUESTIONARI!AJ3959:AL3959,ESITI_QUESTIONARI!AN3959,ESITI_QUESTIONARI!AQ3959)))</f>
        <v/>
      </c>
    </row>
    <row r="3960" spans="1:8">
      <c r="A3960" t="str">
        <f>IF(ESITI_QUESTIONARI!A3960="","",TRIM(ESITI_QUESTIONARI!A3960))</f>
        <v/>
      </c>
      <c r="B3960" t="str">
        <f t="shared" si="62"/>
        <v/>
      </c>
      <c r="C3960" t="str">
        <f>IF(ESITI_QUESTIONARI!C3960="","",TRIM(ESITI_QUESTIONARI!C3960))</f>
        <v/>
      </c>
      <c r="D3960" t="str">
        <f>IFERROR(UPPER(TRIM(ESITI_QUESTIONARI!U3960)),"")</f>
        <v/>
      </c>
      <c r="E3960" t="str">
        <f>IFERROR(UPPER(TRIM(ESITI_QUESTIONARI!Y3960)),"")</f>
        <v/>
      </c>
      <c r="F3960" t="str">
        <f>IFERROR(UPPER(TRIM(ESITI_QUESTIONARI!AE3960)),"")</f>
        <v/>
      </c>
      <c r="G3960" t="str">
        <f>IFERROR(UPPER(TRIM(ESITI_QUESTIONARI!AI3960)),"")</f>
        <v/>
      </c>
      <c r="H3960" s="8" t="str">
        <f>IF(C3960="","",IF(ISERROR(AVERAGE(ESITI_QUESTIONARI!N3960:T3960,ESITI_QUESTIONARI!V3960:X3960,ESITI_QUESTIONARI!Z3960:AD3960,ESITI_QUESTIONARI!AF3960:AH3960,ESITI_QUESTIONARI!AJ3960:AL3960,ESITI_QUESTIONARI!AN3960,ESITI_QUESTIONARI!AQ3960)),"NON RISPONDE",AVERAGE(ESITI_QUESTIONARI!N3960:T3960,ESITI_QUESTIONARI!V3960:X3960,ESITI_QUESTIONARI!Z3960:AD3960,ESITI_QUESTIONARI!AF3960:AH3960,ESITI_QUESTIONARI!AJ3960:AL3960,ESITI_QUESTIONARI!AN3960,ESITI_QUESTIONARI!AQ3960)))</f>
        <v/>
      </c>
    </row>
    <row r="3961" spans="1:8">
      <c r="A3961" t="str">
        <f>IF(ESITI_QUESTIONARI!A3961="","",TRIM(ESITI_QUESTIONARI!A3961))</f>
        <v/>
      </c>
      <c r="B3961" t="str">
        <f t="shared" si="62"/>
        <v/>
      </c>
      <c r="C3961" t="str">
        <f>IF(ESITI_QUESTIONARI!C3961="","",TRIM(ESITI_QUESTIONARI!C3961))</f>
        <v/>
      </c>
      <c r="D3961" t="str">
        <f>IFERROR(UPPER(TRIM(ESITI_QUESTIONARI!U3961)),"")</f>
        <v/>
      </c>
      <c r="E3961" t="str">
        <f>IFERROR(UPPER(TRIM(ESITI_QUESTIONARI!Y3961)),"")</f>
        <v/>
      </c>
      <c r="F3961" t="str">
        <f>IFERROR(UPPER(TRIM(ESITI_QUESTIONARI!AE3961)),"")</f>
        <v/>
      </c>
      <c r="G3961" t="str">
        <f>IFERROR(UPPER(TRIM(ESITI_QUESTIONARI!AI3961)),"")</f>
        <v/>
      </c>
      <c r="H3961" s="8" t="str">
        <f>IF(C3961="","",IF(ISERROR(AVERAGE(ESITI_QUESTIONARI!N3961:T3961,ESITI_QUESTIONARI!V3961:X3961,ESITI_QUESTIONARI!Z3961:AD3961,ESITI_QUESTIONARI!AF3961:AH3961,ESITI_QUESTIONARI!AJ3961:AL3961,ESITI_QUESTIONARI!AN3961,ESITI_QUESTIONARI!AQ3961)),"NON RISPONDE",AVERAGE(ESITI_QUESTIONARI!N3961:T3961,ESITI_QUESTIONARI!V3961:X3961,ESITI_QUESTIONARI!Z3961:AD3961,ESITI_QUESTIONARI!AF3961:AH3961,ESITI_QUESTIONARI!AJ3961:AL3961,ESITI_QUESTIONARI!AN3961,ESITI_QUESTIONARI!AQ3961)))</f>
        <v/>
      </c>
    </row>
    <row r="3962" spans="1:8">
      <c r="A3962" t="str">
        <f>IF(ESITI_QUESTIONARI!A3962="","",TRIM(ESITI_QUESTIONARI!A3962))</f>
        <v/>
      </c>
      <c r="B3962" t="str">
        <f t="shared" si="62"/>
        <v/>
      </c>
      <c r="C3962" t="str">
        <f>IF(ESITI_QUESTIONARI!C3962="","",TRIM(ESITI_QUESTIONARI!C3962))</f>
        <v/>
      </c>
      <c r="D3962" t="str">
        <f>IFERROR(UPPER(TRIM(ESITI_QUESTIONARI!U3962)),"")</f>
        <v/>
      </c>
      <c r="E3962" t="str">
        <f>IFERROR(UPPER(TRIM(ESITI_QUESTIONARI!Y3962)),"")</f>
        <v/>
      </c>
      <c r="F3962" t="str">
        <f>IFERROR(UPPER(TRIM(ESITI_QUESTIONARI!AE3962)),"")</f>
        <v/>
      </c>
      <c r="G3962" t="str">
        <f>IFERROR(UPPER(TRIM(ESITI_QUESTIONARI!AI3962)),"")</f>
        <v/>
      </c>
      <c r="H3962" s="8" t="str">
        <f>IF(C3962="","",IF(ISERROR(AVERAGE(ESITI_QUESTIONARI!N3962:T3962,ESITI_QUESTIONARI!V3962:X3962,ESITI_QUESTIONARI!Z3962:AD3962,ESITI_QUESTIONARI!AF3962:AH3962,ESITI_QUESTIONARI!AJ3962:AL3962,ESITI_QUESTIONARI!AN3962,ESITI_QUESTIONARI!AQ3962)),"NON RISPONDE",AVERAGE(ESITI_QUESTIONARI!N3962:T3962,ESITI_QUESTIONARI!V3962:X3962,ESITI_QUESTIONARI!Z3962:AD3962,ESITI_QUESTIONARI!AF3962:AH3962,ESITI_QUESTIONARI!AJ3962:AL3962,ESITI_QUESTIONARI!AN3962,ESITI_QUESTIONARI!AQ3962)))</f>
        <v/>
      </c>
    </row>
    <row r="3963" spans="1:8">
      <c r="A3963" t="str">
        <f>IF(ESITI_QUESTIONARI!A3963="","",TRIM(ESITI_QUESTIONARI!A3963))</f>
        <v/>
      </c>
      <c r="B3963" t="str">
        <f t="shared" si="62"/>
        <v/>
      </c>
      <c r="C3963" t="str">
        <f>IF(ESITI_QUESTIONARI!C3963="","",TRIM(ESITI_QUESTIONARI!C3963))</f>
        <v/>
      </c>
      <c r="D3963" t="str">
        <f>IFERROR(UPPER(TRIM(ESITI_QUESTIONARI!U3963)),"")</f>
        <v/>
      </c>
      <c r="E3963" t="str">
        <f>IFERROR(UPPER(TRIM(ESITI_QUESTIONARI!Y3963)),"")</f>
        <v/>
      </c>
      <c r="F3963" t="str">
        <f>IFERROR(UPPER(TRIM(ESITI_QUESTIONARI!AE3963)),"")</f>
        <v/>
      </c>
      <c r="G3963" t="str">
        <f>IFERROR(UPPER(TRIM(ESITI_QUESTIONARI!AI3963)),"")</f>
        <v/>
      </c>
      <c r="H3963" s="8" t="str">
        <f>IF(C3963="","",IF(ISERROR(AVERAGE(ESITI_QUESTIONARI!N3963:T3963,ESITI_QUESTIONARI!V3963:X3963,ESITI_QUESTIONARI!Z3963:AD3963,ESITI_QUESTIONARI!AF3963:AH3963,ESITI_QUESTIONARI!AJ3963:AL3963,ESITI_QUESTIONARI!AN3963,ESITI_QUESTIONARI!AQ3963)),"NON RISPONDE",AVERAGE(ESITI_QUESTIONARI!N3963:T3963,ESITI_QUESTIONARI!V3963:X3963,ESITI_QUESTIONARI!Z3963:AD3963,ESITI_QUESTIONARI!AF3963:AH3963,ESITI_QUESTIONARI!AJ3963:AL3963,ESITI_QUESTIONARI!AN3963,ESITI_QUESTIONARI!AQ3963)))</f>
        <v/>
      </c>
    </row>
    <row r="3964" spans="1:8">
      <c r="A3964" t="str">
        <f>IF(ESITI_QUESTIONARI!A3964="","",TRIM(ESITI_QUESTIONARI!A3964))</f>
        <v/>
      </c>
      <c r="B3964" t="str">
        <f t="shared" si="62"/>
        <v/>
      </c>
      <c r="C3964" t="str">
        <f>IF(ESITI_QUESTIONARI!C3964="","",TRIM(ESITI_QUESTIONARI!C3964))</f>
        <v/>
      </c>
      <c r="D3964" t="str">
        <f>IFERROR(UPPER(TRIM(ESITI_QUESTIONARI!U3964)),"")</f>
        <v/>
      </c>
      <c r="E3964" t="str">
        <f>IFERROR(UPPER(TRIM(ESITI_QUESTIONARI!Y3964)),"")</f>
        <v/>
      </c>
      <c r="F3964" t="str">
        <f>IFERROR(UPPER(TRIM(ESITI_QUESTIONARI!AE3964)),"")</f>
        <v/>
      </c>
      <c r="G3964" t="str">
        <f>IFERROR(UPPER(TRIM(ESITI_QUESTIONARI!AI3964)),"")</f>
        <v/>
      </c>
      <c r="H3964" s="8" t="str">
        <f>IF(C3964="","",IF(ISERROR(AVERAGE(ESITI_QUESTIONARI!N3964:T3964,ESITI_QUESTIONARI!V3964:X3964,ESITI_QUESTIONARI!Z3964:AD3964,ESITI_QUESTIONARI!AF3964:AH3964,ESITI_QUESTIONARI!AJ3964:AL3964,ESITI_QUESTIONARI!AN3964,ESITI_QUESTIONARI!AQ3964)),"NON RISPONDE",AVERAGE(ESITI_QUESTIONARI!N3964:T3964,ESITI_QUESTIONARI!V3964:X3964,ESITI_QUESTIONARI!Z3964:AD3964,ESITI_QUESTIONARI!AF3964:AH3964,ESITI_QUESTIONARI!AJ3964:AL3964,ESITI_QUESTIONARI!AN3964,ESITI_QUESTIONARI!AQ3964)))</f>
        <v/>
      </c>
    </row>
    <row r="3965" spans="1:8">
      <c r="A3965" t="str">
        <f>IF(ESITI_QUESTIONARI!A3965="","",TRIM(ESITI_QUESTIONARI!A3965))</f>
        <v/>
      </c>
      <c r="B3965" t="str">
        <f t="shared" si="62"/>
        <v/>
      </c>
      <c r="C3965" t="str">
        <f>IF(ESITI_QUESTIONARI!C3965="","",TRIM(ESITI_QUESTIONARI!C3965))</f>
        <v/>
      </c>
      <c r="D3965" t="str">
        <f>IFERROR(UPPER(TRIM(ESITI_QUESTIONARI!U3965)),"")</f>
        <v/>
      </c>
      <c r="E3965" t="str">
        <f>IFERROR(UPPER(TRIM(ESITI_QUESTIONARI!Y3965)),"")</f>
        <v/>
      </c>
      <c r="F3965" t="str">
        <f>IFERROR(UPPER(TRIM(ESITI_QUESTIONARI!AE3965)),"")</f>
        <v/>
      </c>
      <c r="G3965" t="str">
        <f>IFERROR(UPPER(TRIM(ESITI_QUESTIONARI!AI3965)),"")</f>
        <v/>
      </c>
      <c r="H3965" s="8" t="str">
        <f>IF(C3965="","",IF(ISERROR(AVERAGE(ESITI_QUESTIONARI!N3965:T3965,ESITI_QUESTIONARI!V3965:X3965,ESITI_QUESTIONARI!Z3965:AD3965,ESITI_QUESTIONARI!AF3965:AH3965,ESITI_QUESTIONARI!AJ3965:AL3965,ESITI_QUESTIONARI!AN3965,ESITI_QUESTIONARI!AQ3965)),"NON RISPONDE",AVERAGE(ESITI_QUESTIONARI!N3965:T3965,ESITI_QUESTIONARI!V3965:X3965,ESITI_QUESTIONARI!Z3965:AD3965,ESITI_QUESTIONARI!AF3965:AH3965,ESITI_QUESTIONARI!AJ3965:AL3965,ESITI_QUESTIONARI!AN3965,ESITI_QUESTIONARI!AQ3965)))</f>
        <v/>
      </c>
    </row>
    <row r="3966" spans="1:8">
      <c r="A3966" t="str">
        <f>IF(ESITI_QUESTIONARI!A3966="","",TRIM(ESITI_QUESTIONARI!A3966))</f>
        <v/>
      </c>
      <c r="B3966" t="str">
        <f t="shared" si="62"/>
        <v/>
      </c>
      <c r="C3966" t="str">
        <f>IF(ESITI_QUESTIONARI!C3966="","",TRIM(ESITI_QUESTIONARI!C3966))</f>
        <v/>
      </c>
      <c r="D3966" t="str">
        <f>IFERROR(UPPER(TRIM(ESITI_QUESTIONARI!U3966)),"")</f>
        <v/>
      </c>
      <c r="E3966" t="str">
        <f>IFERROR(UPPER(TRIM(ESITI_QUESTIONARI!Y3966)),"")</f>
        <v/>
      </c>
      <c r="F3966" t="str">
        <f>IFERROR(UPPER(TRIM(ESITI_QUESTIONARI!AE3966)),"")</f>
        <v/>
      </c>
      <c r="G3966" t="str">
        <f>IFERROR(UPPER(TRIM(ESITI_QUESTIONARI!AI3966)),"")</f>
        <v/>
      </c>
      <c r="H3966" s="8" t="str">
        <f>IF(C3966="","",IF(ISERROR(AVERAGE(ESITI_QUESTIONARI!N3966:T3966,ESITI_QUESTIONARI!V3966:X3966,ESITI_QUESTIONARI!Z3966:AD3966,ESITI_QUESTIONARI!AF3966:AH3966,ESITI_QUESTIONARI!AJ3966:AL3966,ESITI_QUESTIONARI!AN3966,ESITI_QUESTIONARI!AQ3966)),"NON RISPONDE",AVERAGE(ESITI_QUESTIONARI!N3966:T3966,ESITI_QUESTIONARI!V3966:X3966,ESITI_QUESTIONARI!Z3966:AD3966,ESITI_QUESTIONARI!AF3966:AH3966,ESITI_QUESTIONARI!AJ3966:AL3966,ESITI_QUESTIONARI!AN3966,ESITI_QUESTIONARI!AQ3966)))</f>
        <v/>
      </c>
    </row>
    <row r="3967" spans="1:8">
      <c r="A3967" t="str">
        <f>IF(ESITI_QUESTIONARI!A3967="","",TRIM(ESITI_QUESTIONARI!A3967))</f>
        <v/>
      </c>
      <c r="B3967" t="str">
        <f t="shared" si="62"/>
        <v/>
      </c>
      <c r="C3967" t="str">
        <f>IF(ESITI_QUESTIONARI!C3967="","",TRIM(ESITI_QUESTIONARI!C3967))</f>
        <v/>
      </c>
      <c r="D3967" t="str">
        <f>IFERROR(UPPER(TRIM(ESITI_QUESTIONARI!U3967)),"")</f>
        <v/>
      </c>
      <c r="E3967" t="str">
        <f>IFERROR(UPPER(TRIM(ESITI_QUESTIONARI!Y3967)),"")</f>
        <v/>
      </c>
      <c r="F3967" t="str">
        <f>IFERROR(UPPER(TRIM(ESITI_QUESTIONARI!AE3967)),"")</f>
        <v/>
      </c>
      <c r="G3967" t="str">
        <f>IFERROR(UPPER(TRIM(ESITI_QUESTIONARI!AI3967)),"")</f>
        <v/>
      </c>
      <c r="H3967" s="8" t="str">
        <f>IF(C3967="","",IF(ISERROR(AVERAGE(ESITI_QUESTIONARI!N3967:T3967,ESITI_QUESTIONARI!V3967:X3967,ESITI_QUESTIONARI!Z3967:AD3967,ESITI_QUESTIONARI!AF3967:AH3967,ESITI_QUESTIONARI!AJ3967:AL3967,ESITI_QUESTIONARI!AN3967,ESITI_QUESTIONARI!AQ3967)),"NON RISPONDE",AVERAGE(ESITI_QUESTIONARI!N3967:T3967,ESITI_QUESTIONARI!V3967:X3967,ESITI_QUESTIONARI!Z3967:AD3967,ESITI_QUESTIONARI!AF3967:AH3967,ESITI_QUESTIONARI!AJ3967:AL3967,ESITI_QUESTIONARI!AN3967,ESITI_QUESTIONARI!AQ3967)))</f>
        <v/>
      </c>
    </row>
    <row r="3968" spans="1:8">
      <c r="A3968" t="str">
        <f>IF(ESITI_QUESTIONARI!A3968="","",TRIM(ESITI_QUESTIONARI!A3968))</f>
        <v/>
      </c>
      <c r="B3968" t="str">
        <f t="shared" si="62"/>
        <v/>
      </c>
      <c r="C3968" t="str">
        <f>IF(ESITI_QUESTIONARI!C3968="","",TRIM(ESITI_QUESTIONARI!C3968))</f>
        <v/>
      </c>
      <c r="D3968" t="str">
        <f>IFERROR(UPPER(TRIM(ESITI_QUESTIONARI!U3968)),"")</f>
        <v/>
      </c>
      <c r="E3968" t="str">
        <f>IFERROR(UPPER(TRIM(ESITI_QUESTIONARI!Y3968)),"")</f>
        <v/>
      </c>
      <c r="F3968" t="str">
        <f>IFERROR(UPPER(TRIM(ESITI_QUESTIONARI!AE3968)),"")</f>
        <v/>
      </c>
      <c r="G3968" t="str">
        <f>IFERROR(UPPER(TRIM(ESITI_QUESTIONARI!AI3968)),"")</f>
        <v/>
      </c>
      <c r="H3968" s="8" t="str">
        <f>IF(C3968="","",IF(ISERROR(AVERAGE(ESITI_QUESTIONARI!N3968:T3968,ESITI_QUESTIONARI!V3968:X3968,ESITI_QUESTIONARI!Z3968:AD3968,ESITI_QUESTIONARI!AF3968:AH3968,ESITI_QUESTIONARI!AJ3968:AL3968,ESITI_QUESTIONARI!AN3968,ESITI_QUESTIONARI!AQ3968)),"NON RISPONDE",AVERAGE(ESITI_QUESTIONARI!N3968:T3968,ESITI_QUESTIONARI!V3968:X3968,ESITI_QUESTIONARI!Z3968:AD3968,ESITI_QUESTIONARI!AF3968:AH3968,ESITI_QUESTIONARI!AJ3968:AL3968,ESITI_QUESTIONARI!AN3968,ESITI_QUESTIONARI!AQ3968)))</f>
        <v/>
      </c>
    </row>
    <row r="3969" spans="1:8">
      <c r="A3969" t="str">
        <f>IF(ESITI_QUESTIONARI!A3969="","",TRIM(ESITI_QUESTIONARI!A3969))</f>
        <v/>
      </c>
      <c r="B3969" t="str">
        <f t="shared" si="62"/>
        <v/>
      </c>
      <c r="C3969" t="str">
        <f>IF(ESITI_QUESTIONARI!C3969="","",TRIM(ESITI_QUESTIONARI!C3969))</f>
        <v/>
      </c>
      <c r="D3969" t="str">
        <f>IFERROR(UPPER(TRIM(ESITI_QUESTIONARI!U3969)),"")</f>
        <v/>
      </c>
      <c r="E3969" t="str">
        <f>IFERROR(UPPER(TRIM(ESITI_QUESTIONARI!Y3969)),"")</f>
        <v/>
      </c>
      <c r="F3969" t="str">
        <f>IFERROR(UPPER(TRIM(ESITI_QUESTIONARI!AE3969)),"")</f>
        <v/>
      </c>
      <c r="G3969" t="str">
        <f>IFERROR(UPPER(TRIM(ESITI_QUESTIONARI!AI3969)),"")</f>
        <v/>
      </c>
      <c r="H3969" s="8" t="str">
        <f>IF(C3969="","",IF(ISERROR(AVERAGE(ESITI_QUESTIONARI!N3969:T3969,ESITI_QUESTIONARI!V3969:X3969,ESITI_QUESTIONARI!Z3969:AD3969,ESITI_QUESTIONARI!AF3969:AH3969,ESITI_QUESTIONARI!AJ3969:AL3969,ESITI_QUESTIONARI!AN3969,ESITI_QUESTIONARI!AQ3969)),"NON RISPONDE",AVERAGE(ESITI_QUESTIONARI!N3969:T3969,ESITI_QUESTIONARI!V3969:X3969,ESITI_QUESTIONARI!Z3969:AD3969,ESITI_QUESTIONARI!AF3969:AH3969,ESITI_QUESTIONARI!AJ3969:AL3969,ESITI_QUESTIONARI!AN3969,ESITI_QUESTIONARI!AQ3969)))</f>
        <v/>
      </c>
    </row>
    <row r="3970" spans="1:8">
      <c r="A3970" t="str">
        <f>IF(ESITI_QUESTIONARI!A3970="","",TRIM(ESITI_QUESTIONARI!A3970))</f>
        <v/>
      </c>
      <c r="B3970" t="str">
        <f t="shared" si="62"/>
        <v/>
      </c>
      <c r="C3970" t="str">
        <f>IF(ESITI_QUESTIONARI!C3970="","",TRIM(ESITI_QUESTIONARI!C3970))</f>
        <v/>
      </c>
      <c r="D3970" t="str">
        <f>IFERROR(UPPER(TRIM(ESITI_QUESTIONARI!U3970)),"")</f>
        <v/>
      </c>
      <c r="E3970" t="str">
        <f>IFERROR(UPPER(TRIM(ESITI_QUESTIONARI!Y3970)),"")</f>
        <v/>
      </c>
      <c r="F3970" t="str">
        <f>IFERROR(UPPER(TRIM(ESITI_QUESTIONARI!AE3970)),"")</f>
        <v/>
      </c>
      <c r="G3970" t="str">
        <f>IFERROR(UPPER(TRIM(ESITI_QUESTIONARI!AI3970)),"")</f>
        <v/>
      </c>
      <c r="H3970" s="8" t="str">
        <f>IF(C3970="","",IF(ISERROR(AVERAGE(ESITI_QUESTIONARI!N3970:T3970,ESITI_QUESTIONARI!V3970:X3970,ESITI_QUESTIONARI!Z3970:AD3970,ESITI_QUESTIONARI!AF3970:AH3970,ESITI_QUESTIONARI!AJ3970:AL3970,ESITI_QUESTIONARI!AN3970,ESITI_QUESTIONARI!AQ3970)),"NON RISPONDE",AVERAGE(ESITI_QUESTIONARI!N3970:T3970,ESITI_QUESTIONARI!V3970:X3970,ESITI_QUESTIONARI!Z3970:AD3970,ESITI_QUESTIONARI!AF3970:AH3970,ESITI_QUESTIONARI!AJ3970:AL3970,ESITI_QUESTIONARI!AN3970,ESITI_QUESTIONARI!AQ3970)))</f>
        <v/>
      </c>
    </row>
    <row r="3971" spans="1:8">
      <c r="A3971" t="str">
        <f>IF(ESITI_QUESTIONARI!A3971="","",TRIM(ESITI_QUESTIONARI!A3971))</f>
        <v/>
      </c>
      <c r="B3971" t="str">
        <f t="shared" ref="B3971:B4034" si="63">IF(C3971="","",C3971)</f>
        <v/>
      </c>
      <c r="C3971" t="str">
        <f>IF(ESITI_QUESTIONARI!C3971="","",TRIM(ESITI_QUESTIONARI!C3971))</f>
        <v/>
      </c>
      <c r="D3971" t="str">
        <f>IFERROR(UPPER(TRIM(ESITI_QUESTIONARI!U3971)),"")</f>
        <v/>
      </c>
      <c r="E3971" t="str">
        <f>IFERROR(UPPER(TRIM(ESITI_QUESTIONARI!Y3971)),"")</f>
        <v/>
      </c>
      <c r="F3971" t="str">
        <f>IFERROR(UPPER(TRIM(ESITI_QUESTIONARI!AE3971)),"")</f>
        <v/>
      </c>
      <c r="G3971" t="str">
        <f>IFERROR(UPPER(TRIM(ESITI_QUESTIONARI!AI3971)),"")</f>
        <v/>
      </c>
      <c r="H3971" s="8" t="str">
        <f>IF(C3971="","",IF(ISERROR(AVERAGE(ESITI_QUESTIONARI!N3971:T3971,ESITI_QUESTIONARI!V3971:X3971,ESITI_QUESTIONARI!Z3971:AD3971,ESITI_QUESTIONARI!AF3971:AH3971,ESITI_QUESTIONARI!AJ3971:AL3971,ESITI_QUESTIONARI!AN3971,ESITI_QUESTIONARI!AQ3971)),"NON RISPONDE",AVERAGE(ESITI_QUESTIONARI!N3971:T3971,ESITI_QUESTIONARI!V3971:X3971,ESITI_QUESTIONARI!Z3971:AD3971,ESITI_QUESTIONARI!AF3971:AH3971,ESITI_QUESTIONARI!AJ3971:AL3971,ESITI_QUESTIONARI!AN3971,ESITI_QUESTIONARI!AQ3971)))</f>
        <v/>
      </c>
    </row>
    <row r="3972" spans="1:8">
      <c r="A3972" t="str">
        <f>IF(ESITI_QUESTIONARI!A3972="","",TRIM(ESITI_QUESTIONARI!A3972))</f>
        <v/>
      </c>
      <c r="B3972" t="str">
        <f t="shared" si="63"/>
        <v/>
      </c>
      <c r="C3972" t="str">
        <f>IF(ESITI_QUESTIONARI!C3972="","",TRIM(ESITI_QUESTIONARI!C3972))</f>
        <v/>
      </c>
      <c r="D3972" t="str">
        <f>IFERROR(UPPER(TRIM(ESITI_QUESTIONARI!U3972)),"")</f>
        <v/>
      </c>
      <c r="E3972" t="str">
        <f>IFERROR(UPPER(TRIM(ESITI_QUESTIONARI!Y3972)),"")</f>
        <v/>
      </c>
      <c r="F3972" t="str">
        <f>IFERROR(UPPER(TRIM(ESITI_QUESTIONARI!AE3972)),"")</f>
        <v/>
      </c>
      <c r="G3972" t="str">
        <f>IFERROR(UPPER(TRIM(ESITI_QUESTIONARI!AI3972)),"")</f>
        <v/>
      </c>
      <c r="H3972" s="8" t="str">
        <f>IF(C3972="","",IF(ISERROR(AVERAGE(ESITI_QUESTIONARI!N3972:T3972,ESITI_QUESTIONARI!V3972:X3972,ESITI_QUESTIONARI!Z3972:AD3972,ESITI_QUESTIONARI!AF3972:AH3972,ESITI_QUESTIONARI!AJ3972:AL3972,ESITI_QUESTIONARI!AN3972,ESITI_QUESTIONARI!AQ3972)),"NON RISPONDE",AVERAGE(ESITI_QUESTIONARI!N3972:T3972,ESITI_QUESTIONARI!V3972:X3972,ESITI_QUESTIONARI!Z3972:AD3972,ESITI_QUESTIONARI!AF3972:AH3972,ESITI_QUESTIONARI!AJ3972:AL3972,ESITI_QUESTIONARI!AN3972,ESITI_QUESTIONARI!AQ3972)))</f>
        <v/>
      </c>
    </row>
    <row r="3973" spans="1:8">
      <c r="A3973" t="str">
        <f>IF(ESITI_QUESTIONARI!A3973="","",TRIM(ESITI_QUESTIONARI!A3973))</f>
        <v/>
      </c>
      <c r="B3973" t="str">
        <f t="shared" si="63"/>
        <v/>
      </c>
      <c r="C3973" t="str">
        <f>IF(ESITI_QUESTIONARI!C3973="","",TRIM(ESITI_QUESTIONARI!C3973))</f>
        <v/>
      </c>
      <c r="D3973" t="str">
        <f>IFERROR(UPPER(TRIM(ESITI_QUESTIONARI!U3973)),"")</f>
        <v/>
      </c>
      <c r="E3973" t="str">
        <f>IFERROR(UPPER(TRIM(ESITI_QUESTIONARI!Y3973)),"")</f>
        <v/>
      </c>
      <c r="F3973" t="str">
        <f>IFERROR(UPPER(TRIM(ESITI_QUESTIONARI!AE3973)),"")</f>
        <v/>
      </c>
      <c r="G3973" t="str">
        <f>IFERROR(UPPER(TRIM(ESITI_QUESTIONARI!AI3973)),"")</f>
        <v/>
      </c>
      <c r="H3973" s="8" t="str">
        <f>IF(C3973="","",IF(ISERROR(AVERAGE(ESITI_QUESTIONARI!N3973:T3973,ESITI_QUESTIONARI!V3973:X3973,ESITI_QUESTIONARI!Z3973:AD3973,ESITI_QUESTIONARI!AF3973:AH3973,ESITI_QUESTIONARI!AJ3973:AL3973,ESITI_QUESTIONARI!AN3973,ESITI_QUESTIONARI!AQ3973)),"NON RISPONDE",AVERAGE(ESITI_QUESTIONARI!N3973:T3973,ESITI_QUESTIONARI!V3973:X3973,ESITI_QUESTIONARI!Z3973:AD3973,ESITI_QUESTIONARI!AF3973:AH3973,ESITI_QUESTIONARI!AJ3973:AL3973,ESITI_QUESTIONARI!AN3973,ESITI_QUESTIONARI!AQ3973)))</f>
        <v/>
      </c>
    </row>
    <row r="3974" spans="1:8">
      <c r="A3974" t="str">
        <f>IF(ESITI_QUESTIONARI!A3974="","",TRIM(ESITI_QUESTIONARI!A3974))</f>
        <v/>
      </c>
      <c r="B3974" t="str">
        <f t="shared" si="63"/>
        <v/>
      </c>
      <c r="C3974" t="str">
        <f>IF(ESITI_QUESTIONARI!C3974="","",TRIM(ESITI_QUESTIONARI!C3974))</f>
        <v/>
      </c>
      <c r="D3974" t="str">
        <f>IFERROR(UPPER(TRIM(ESITI_QUESTIONARI!U3974)),"")</f>
        <v/>
      </c>
      <c r="E3974" t="str">
        <f>IFERROR(UPPER(TRIM(ESITI_QUESTIONARI!Y3974)),"")</f>
        <v/>
      </c>
      <c r="F3974" t="str">
        <f>IFERROR(UPPER(TRIM(ESITI_QUESTIONARI!AE3974)),"")</f>
        <v/>
      </c>
      <c r="G3974" t="str">
        <f>IFERROR(UPPER(TRIM(ESITI_QUESTIONARI!AI3974)),"")</f>
        <v/>
      </c>
      <c r="H3974" s="8" t="str">
        <f>IF(C3974="","",IF(ISERROR(AVERAGE(ESITI_QUESTIONARI!N3974:T3974,ESITI_QUESTIONARI!V3974:X3974,ESITI_QUESTIONARI!Z3974:AD3974,ESITI_QUESTIONARI!AF3974:AH3974,ESITI_QUESTIONARI!AJ3974:AL3974,ESITI_QUESTIONARI!AN3974,ESITI_QUESTIONARI!AQ3974)),"NON RISPONDE",AVERAGE(ESITI_QUESTIONARI!N3974:T3974,ESITI_QUESTIONARI!V3974:X3974,ESITI_QUESTIONARI!Z3974:AD3974,ESITI_QUESTIONARI!AF3974:AH3974,ESITI_QUESTIONARI!AJ3974:AL3974,ESITI_QUESTIONARI!AN3974,ESITI_QUESTIONARI!AQ3974)))</f>
        <v/>
      </c>
    </row>
    <row r="3975" spans="1:8">
      <c r="A3975" t="str">
        <f>IF(ESITI_QUESTIONARI!A3975="","",TRIM(ESITI_QUESTIONARI!A3975))</f>
        <v/>
      </c>
      <c r="B3975" t="str">
        <f t="shared" si="63"/>
        <v/>
      </c>
      <c r="C3975" t="str">
        <f>IF(ESITI_QUESTIONARI!C3975="","",TRIM(ESITI_QUESTIONARI!C3975))</f>
        <v/>
      </c>
      <c r="D3975" t="str">
        <f>IFERROR(UPPER(TRIM(ESITI_QUESTIONARI!U3975)),"")</f>
        <v/>
      </c>
      <c r="E3975" t="str">
        <f>IFERROR(UPPER(TRIM(ESITI_QUESTIONARI!Y3975)),"")</f>
        <v/>
      </c>
      <c r="F3975" t="str">
        <f>IFERROR(UPPER(TRIM(ESITI_QUESTIONARI!AE3975)),"")</f>
        <v/>
      </c>
      <c r="G3975" t="str">
        <f>IFERROR(UPPER(TRIM(ESITI_QUESTIONARI!AI3975)),"")</f>
        <v/>
      </c>
      <c r="H3975" s="8" t="str">
        <f>IF(C3975="","",IF(ISERROR(AVERAGE(ESITI_QUESTIONARI!N3975:T3975,ESITI_QUESTIONARI!V3975:X3975,ESITI_QUESTIONARI!Z3975:AD3975,ESITI_QUESTIONARI!AF3975:AH3975,ESITI_QUESTIONARI!AJ3975:AL3975,ESITI_QUESTIONARI!AN3975,ESITI_QUESTIONARI!AQ3975)),"NON RISPONDE",AVERAGE(ESITI_QUESTIONARI!N3975:T3975,ESITI_QUESTIONARI!V3975:X3975,ESITI_QUESTIONARI!Z3975:AD3975,ESITI_QUESTIONARI!AF3975:AH3975,ESITI_QUESTIONARI!AJ3975:AL3975,ESITI_QUESTIONARI!AN3975,ESITI_QUESTIONARI!AQ3975)))</f>
        <v/>
      </c>
    </row>
    <row r="3976" spans="1:8">
      <c r="A3976" t="str">
        <f>IF(ESITI_QUESTIONARI!A3976="","",TRIM(ESITI_QUESTIONARI!A3976))</f>
        <v/>
      </c>
      <c r="B3976" t="str">
        <f t="shared" si="63"/>
        <v/>
      </c>
      <c r="C3976" t="str">
        <f>IF(ESITI_QUESTIONARI!C3976="","",TRIM(ESITI_QUESTIONARI!C3976))</f>
        <v/>
      </c>
      <c r="D3976" t="str">
        <f>IFERROR(UPPER(TRIM(ESITI_QUESTIONARI!U3976)),"")</f>
        <v/>
      </c>
      <c r="E3976" t="str">
        <f>IFERROR(UPPER(TRIM(ESITI_QUESTIONARI!Y3976)),"")</f>
        <v/>
      </c>
      <c r="F3976" t="str">
        <f>IFERROR(UPPER(TRIM(ESITI_QUESTIONARI!AE3976)),"")</f>
        <v/>
      </c>
      <c r="G3976" t="str">
        <f>IFERROR(UPPER(TRIM(ESITI_QUESTIONARI!AI3976)),"")</f>
        <v/>
      </c>
      <c r="H3976" s="8" t="str">
        <f>IF(C3976="","",IF(ISERROR(AVERAGE(ESITI_QUESTIONARI!N3976:T3976,ESITI_QUESTIONARI!V3976:X3976,ESITI_QUESTIONARI!Z3976:AD3976,ESITI_QUESTIONARI!AF3976:AH3976,ESITI_QUESTIONARI!AJ3976:AL3976,ESITI_QUESTIONARI!AN3976,ESITI_QUESTIONARI!AQ3976)),"NON RISPONDE",AVERAGE(ESITI_QUESTIONARI!N3976:T3976,ESITI_QUESTIONARI!V3976:X3976,ESITI_QUESTIONARI!Z3976:AD3976,ESITI_QUESTIONARI!AF3976:AH3976,ESITI_QUESTIONARI!AJ3976:AL3976,ESITI_QUESTIONARI!AN3976,ESITI_QUESTIONARI!AQ3976)))</f>
        <v/>
      </c>
    </row>
    <row r="3977" spans="1:8">
      <c r="A3977" t="str">
        <f>IF(ESITI_QUESTIONARI!A3977="","",TRIM(ESITI_QUESTIONARI!A3977))</f>
        <v/>
      </c>
      <c r="B3977" t="str">
        <f t="shared" si="63"/>
        <v/>
      </c>
      <c r="C3977" t="str">
        <f>IF(ESITI_QUESTIONARI!C3977="","",TRIM(ESITI_QUESTIONARI!C3977))</f>
        <v/>
      </c>
      <c r="D3977" t="str">
        <f>IFERROR(UPPER(TRIM(ESITI_QUESTIONARI!U3977)),"")</f>
        <v/>
      </c>
      <c r="E3977" t="str">
        <f>IFERROR(UPPER(TRIM(ESITI_QUESTIONARI!Y3977)),"")</f>
        <v/>
      </c>
      <c r="F3977" t="str">
        <f>IFERROR(UPPER(TRIM(ESITI_QUESTIONARI!AE3977)),"")</f>
        <v/>
      </c>
      <c r="G3977" t="str">
        <f>IFERROR(UPPER(TRIM(ESITI_QUESTIONARI!AI3977)),"")</f>
        <v/>
      </c>
      <c r="H3977" s="8" t="str">
        <f>IF(C3977="","",IF(ISERROR(AVERAGE(ESITI_QUESTIONARI!N3977:T3977,ESITI_QUESTIONARI!V3977:X3977,ESITI_QUESTIONARI!Z3977:AD3977,ESITI_QUESTIONARI!AF3977:AH3977,ESITI_QUESTIONARI!AJ3977:AL3977,ESITI_QUESTIONARI!AN3977,ESITI_QUESTIONARI!AQ3977)),"NON RISPONDE",AVERAGE(ESITI_QUESTIONARI!N3977:T3977,ESITI_QUESTIONARI!V3977:X3977,ESITI_QUESTIONARI!Z3977:AD3977,ESITI_QUESTIONARI!AF3977:AH3977,ESITI_QUESTIONARI!AJ3977:AL3977,ESITI_QUESTIONARI!AN3977,ESITI_QUESTIONARI!AQ3977)))</f>
        <v/>
      </c>
    </row>
    <row r="3978" spans="1:8">
      <c r="A3978" t="str">
        <f>IF(ESITI_QUESTIONARI!A3978="","",TRIM(ESITI_QUESTIONARI!A3978))</f>
        <v/>
      </c>
      <c r="B3978" t="str">
        <f t="shared" si="63"/>
        <v/>
      </c>
      <c r="C3978" t="str">
        <f>IF(ESITI_QUESTIONARI!C3978="","",TRIM(ESITI_QUESTIONARI!C3978))</f>
        <v/>
      </c>
      <c r="D3978" t="str">
        <f>IFERROR(UPPER(TRIM(ESITI_QUESTIONARI!U3978)),"")</f>
        <v/>
      </c>
      <c r="E3978" t="str">
        <f>IFERROR(UPPER(TRIM(ESITI_QUESTIONARI!Y3978)),"")</f>
        <v/>
      </c>
      <c r="F3978" t="str">
        <f>IFERROR(UPPER(TRIM(ESITI_QUESTIONARI!AE3978)),"")</f>
        <v/>
      </c>
      <c r="G3978" t="str">
        <f>IFERROR(UPPER(TRIM(ESITI_QUESTIONARI!AI3978)),"")</f>
        <v/>
      </c>
      <c r="H3978" s="8" t="str">
        <f>IF(C3978="","",IF(ISERROR(AVERAGE(ESITI_QUESTIONARI!N3978:T3978,ESITI_QUESTIONARI!V3978:X3978,ESITI_QUESTIONARI!Z3978:AD3978,ESITI_QUESTIONARI!AF3978:AH3978,ESITI_QUESTIONARI!AJ3978:AL3978,ESITI_QUESTIONARI!AN3978,ESITI_QUESTIONARI!AQ3978)),"NON RISPONDE",AVERAGE(ESITI_QUESTIONARI!N3978:T3978,ESITI_QUESTIONARI!V3978:X3978,ESITI_QUESTIONARI!Z3978:AD3978,ESITI_QUESTIONARI!AF3978:AH3978,ESITI_QUESTIONARI!AJ3978:AL3978,ESITI_QUESTIONARI!AN3978,ESITI_QUESTIONARI!AQ3978)))</f>
        <v/>
      </c>
    </row>
    <row r="3979" spans="1:8">
      <c r="A3979" t="str">
        <f>IF(ESITI_QUESTIONARI!A3979="","",TRIM(ESITI_QUESTIONARI!A3979))</f>
        <v/>
      </c>
      <c r="B3979" t="str">
        <f t="shared" si="63"/>
        <v/>
      </c>
      <c r="C3979" t="str">
        <f>IF(ESITI_QUESTIONARI!C3979="","",TRIM(ESITI_QUESTIONARI!C3979))</f>
        <v/>
      </c>
      <c r="D3979" t="str">
        <f>IFERROR(UPPER(TRIM(ESITI_QUESTIONARI!U3979)),"")</f>
        <v/>
      </c>
      <c r="E3979" t="str">
        <f>IFERROR(UPPER(TRIM(ESITI_QUESTIONARI!Y3979)),"")</f>
        <v/>
      </c>
      <c r="F3979" t="str">
        <f>IFERROR(UPPER(TRIM(ESITI_QUESTIONARI!AE3979)),"")</f>
        <v/>
      </c>
      <c r="G3979" t="str">
        <f>IFERROR(UPPER(TRIM(ESITI_QUESTIONARI!AI3979)),"")</f>
        <v/>
      </c>
      <c r="H3979" s="8" t="str">
        <f>IF(C3979="","",IF(ISERROR(AVERAGE(ESITI_QUESTIONARI!N3979:T3979,ESITI_QUESTIONARI!V3979:X3979,ESITI_QUESTIONARI!Z3979:AD3979,ESITI_QUESTIONARI!AF3979:AH3979,ESITI_QUESTIONARI!AJ3979:AL3979,ESITI_QUESTIONARI!AN3979,ESITI_QUESTIONARI!AQ3979)),"NON RISPONDE",AVERAGE(ESITI_QUESTIONARI!N3979:T3979,ESITI_QUESTIONARI!V3979:X3979,ESITI_QUESTIONARI!Z3979:AD3979,ESITI_QUESTIONARI!AF3979:AH3979,ESITI_QUESTIONARI!AJ3979:AL3979,ESITI_QUESTIONARI!AN3979,ESITI_QUESTIONARI!AQ3979)))</f>
        <v/>
      </c>
    </row>
    <row r="3980" spans="1:8">
      <c r="A3980" t="str">
        <f>IF(ESITI_QUESTIONARI!A3980="","",TRIM(ESITI_QUESTIONARI!A3980))</f>
        <v/>
      </c>
      <c r="B3980" t="str">
        <f t="shared" si="63"/>
        <v/>
      </c>
      <c r="C3980" t="str">
        <f>IF(ESITI_QUESTIONARI!C3980="","",TRIM(ESITI_QUESTIONARI!C3980))</f>
        <v/>
      </c>
      <c r="D3980" t="str">
        <f>IFERROR(UPPER(TRIM(ESITI_QUESTIONARI!U3980)),"")</f>
        <v/>
      </c>
      <c r="E3980" t="str">
        <f>IFERROR(UPPER(TRIM(ESITI_QUESTIONARI!Y3980)),"")</f>
        <v/>
      </c>
      <c r="F3980" t="str">
        <f>IFERROR(UPPER(TRIM(ESITI_QUESTIONARI!AE3980)),"")</f>
        <v/>
      </c>
      <c r="G3980" t="str">
        <f>IFERROR(UPPER(TRIM(ESITI_QUESTIONARI!AI3980)),"")</f>
        <v/>
      </c>
      <c r="H3980" s="8" t="str">
        <f>IF(C3980="","",IF(ISERROR(AVERAGE(ESITI_QUESTIONARI!N3980:T3980,ESITI_QUESTIONARI!V3980:X3980,ESITI_QUESTIONARI!Z3980:AD3980,ESITI_QUESTIONARI!AF3980:AH3980,ESITI_QUESTIONARI!AJ3980:AL3980,ESITI_QUESTIONARI!AN3980,ESITI_QUESTIONARI!AQ3980)),"NON RISPONDE",AVERAGE(ESITI_QUESTIONARI!N3980:T3980,ESITI_QUESTIONARI!V3980:X3980,ESITI_QUESTIONARI!Z3980:AD3980,ESITI_QUESTIONARI!AF3980:AH3980,ESITI_QUESTIONARI!AJ3980:AL3980,ESITI_QUESTIONARI!AN3980,ESITI_QUESTIONARI!AQ3980)))</f>
        <v/>
      </c>
    </row>
    <row r="3981" spans="1:8">
      <c r="A3981" t="str">
        <f>IF(ESITI_QUESTIONARI!A3981="","",TRIM(ESITI_QUESTIONARI!A3981))</f>
        <v/>
      </c>
      <c r="B3981" t="str">
        <f t="shared" si="63"/>
        <v/>
      </c>
      <c r="C3981" t="str">
        <f>IF(ESITI_QUESTIONARI!C3981="","",TRIM(ESITI_QUESTIONARI!C3981))</f>
        <v/>
      </c>
      <c r="D3981" t="str">
        <f>IFERROR(UPPER(TRIM(ESITI_QUESTIONARI!U3981)),"")</f>
        <v/>
      </c>
      <c r="E3981" t="str">
        <f>IFERROR(UPPER(TRIM(ESITI_QUESTIONARI!Y3981)),"")</f>
        <v/>
      </c>
      <c r="F3981" t="str">
        <f>IFERROR(UPPER(TRIM(ESITI_QUESTIONARI!AE3981)),"")</f>
        <v/>
      </c>
      <c r="G3981" t="str">
        <f>IFERROR(UPPER(TRIM(ESITI_QUESTIONARI!AI3981)),"")</f>
        <v/>
      </c>
      <c r="H3981" s="8" t="str">
        <f>IF(C3981="","",IF(ISERROR(AVERAGE(ESITI_QUESTIONARI!N3981:T3981,ESITI_QUESTIONARI!V3981:X3981,ESITI_QUESTIONARI!Z3981:AD3981,ESITI_QUESTIONARI!AF3981:AH3981,ESITI_QUESTIONARI!AJ3981:AL3981,ESITI_QUESTIONARI!AN3981,ESITI_QUESTIONARI!AQ3981)),"NON RISPONDE",AVERAGE(ESITI_QUESTIONARI!N3981:T3981,ESITI_QUESTIONARI!V3981:X3981,ESITI_QUESTIONARI!Z3981:AD3981,ESITI_QUESTIONARI!AF3981:AH3981,ESITI_QUESTIONARI!AJ3981:AL3981,ESITI_QUESTIONARI!AN3981,ESITI_QUESTIONARI!AQ3981)))</f>
        <v/>
      </c>
    </row>
    <row r="3982" spans="1:8">
      <c r="A3982" t="str">
        <f>IF(ESITI_QUESTIONARI!A3982="","",TRIM(ESITI_QUESTIONARI!A3982))</f>
        <v/>
      </c>
      <c r="B3982" t="str">
        <f t="shared" si="63"/>
        <v/>
      </c>
      <c r="C3982" t="str">
        <f>IF(ESITI_QUESTIONARI!C3982="","",TRIM(ESITI_QUESTIONARI!C3982))</f>
        <v/>
      </c>
      <c r="D3982" t="str">
        <f>IFERROR(UPPER(TRIM(ESITI_QUESTIONARI!U3982)),"")</f>
        <v/>
      </c>
      <c r="E3982" t="str">
        <f>IFERROR(UPPER(TRIM(ESITI_QUESTIONARI!Y3982)),"")</f>
        <v/>
      </c>
      <c r="F3982" t="str">
        <f>IFERROR(UPPER(TRIM(ESITI_QUESTIONARI!AE3982)),"")</f>
        <v/>
      </c>
      <c r="G3982" t="str">
        <f>IFERROR(UPPER(TRIM(ESITI_QUESTIONARI!AI3982)),"")</f>
        <v/>
      </c>
      <c r="H3982" s="8" t="str">
        <f>IF(C3982="","",IF(ISERROR(AVERAGE(ESITI_QUESTIONARI!N3982:T3982,ESITI_QUESTIONARI!V3982:X3982,ESITI_QUESTIONARI!Z3982:AD3982,ESITI_QUESTIONARI!AF3982:AH3982,ESITI_QUESTIONARI!AJ3982:AL3982,ESITI_QUESTIONARI!AN3982,ESITI_QUESTIONARI!AQ3982)),"NON RISPONDE",AVERAGE(ESITI_QUESTIONARI!N3982:T3982,ESITI_QUESTIONARI!V3982:X3982,ESITI_QUESTIONARI!Z3982:AD3982,ESITI_QUESTIONARI!AF3982:AH3982,ESITI_QUESTIONARI!AJ3982:AL3982,ESITI_QUESTIONARI!AN3982,ESITI_QUESTIONARI!AQ3982)))</f>
        <v/>
      </c>
    </row>
    <row r="3983" spans="1:8">
      <c r="A3983" t="str">
        <f>IF(ESITI_QUESTIONARI!A3983="","",TRIM(ESITI_QUESTIONARI!A3983))</f>
        <v/>
      </c>
      <c r="B3983" t="str">
        <f t="shared" si="63"/>
        <v/>
      </c>
      <c r="C3983" t="str">
        <f>IF(ESITI_QUESTIONARI!C3983="","",TRIM(ESITI_QUESTIONARI!C3983))</f>
        <v/>
      </c>
      <c r="D3983" t="str">
        <f>IFERROR(UPPER(TRIM(ESITI_QUESTIONARI!U3983)),"")</f>
        <v/>
      </c>
      <c r="E3983" t="str">
        <f>IFERROR(UPPER(TRIM(ESITI_QUESTIONARI!Y3983)),"")</f>
        <v/>
      </c>
      <c r="F3983" t="str">
        <f>IFERROR(UPPER(TRIM(ESITI_QUESTIONARI!AE3983)),"")</f>
        <v/>
      </c>
      <c r="G3983" t="str">
        <f>IFERROR(UPPER(TRIM(ESITI_QUESTIONARI!AI3983)),"")</f>
        <v/>
      </c>
      <c r="H3983" s="8" t="str">
        <f>IF(C3983="","",IF(ISERROR(AVERAGE(ESITI_QUESTIONARI!N3983:T3983,ESITI_QUESTIONARI!V3983:X3983,ESITI_QUESTIONARI!Z3983:AD3983,ESITI_QUESTIONARI!AF3983:AH3983,ESITI_QUESTIONARI!AJ3983:AL3983,ESITI_QUESTIONARI!AN3983,ESITI_QUESTIONARI!AQ3983)),"NON RISPONDE",AVERAGE(ESITI_QUESTIONARI!N3983:T3983,ESITI_QUESTIONARI!V3983:X3983,ESITI_QUESTIONARI!Z3983:AD3983,ESITI_QUESTIONARI!AF3983:AH3983,ESITI_QUESTIONARI!AJ3983:AL3983,ESITI_QUESTIONARI!AN3983,ESITI_QUESTIONARI!AQ3983)))</f>
        <v/>
      </c>
    </row>
    <row r="3984" spans="1:8">
      <c r="A3984" t="str">
        <f>IF(ESITI_QUESTIONARI!A3984="","",TRIM(ESITI_QUESTIONARI!A3984))</f>
        <v/>
      </c>
      <c r="B3984" t="str">
        <f t="shared" si="63"/>
        <v/>
      </c>
      <c r="C3984" t="str">
        <f>IF(ESITI_QUESTIONARI!C3984="","",TRIM(ESITI_QUESTIONARI!C3984))</f>
        <v/>
      </c>
      <c r="D3984" t="str">
        <f>IFERROR(UPPER(TRIM(ESITI_QUESTIONARI!U3984)),"")</f>
        <v/>
      </c>
      <c r="E3984" t="str">
        <f>IFERROR(UPPER(TRIM(ESITI_QUESTIONARI!Y3984)),"")</f>
        <v/>
      </c>
      <c r="F3984" t="str">
        <f>IFERROR(UPPER(TRIM(ESITI_QUESTIONARI!AE3984)),"")</f>
        <v/>
      </c>
      <c r="G3984" t="str">
        <f>IFERROR(UPPER(TRIM(ESITI_QUESTIONARI!AI3984)),"")</f>
        <v/>
      </c>
      <c r="H3984" s="8" t="str">
        <f>IF(C3984="","",IF(ISERROR(AVERAGE(ESITI_QUESTIONARI!N3984:T3984,ESITI_QUESTIONARI!V3984:X3984,ESITI_QUESTIONARI!Z3984:AD3984,ESITI_QUESTIONARI!AF3984:AH3984,ESITI_QUESTIONARI!AJ3984:AL3984,ESITI_QUESTIONARI!AN3984,ESITI_QUESTIONARI!AQ3984)),"NON RISPONDE",AVERAGE(ESITI_QUESTIONARI!N3984:T3984,ESITI_QUESTIONARI!V3984:X3984,ESITI_QUESTIONARI!Z3984:AD3984,ESITI_QUESTIONARI!AF3984:AH3984,ESITI_QUESTIONARI!AJ3984:AL3984,ESITI_QUESTIONARI!AN3984,ESITI_QUESTIONARI!AQ3984)))</f>
        <v/>
      </c>
    </row>
    <row r="3985" spans="1:8">
      <c r="A3985" t="str">
        <f>IF(ESITI_QUESTIONARI!A3985="","",TRIM(ESITI_QUESTIONARI!A3985))</f>
        <v/>
      </c>
      <c r="B3985" t="str">
        <f t="shared" si="63"/>
        <v/>
      </c>
      <c r="C3985" t="str">
        <f>IF(ESITI_QUESTIONARI!C3985="","",TRIM(ESITI_QUESTIONARI!C3985))</f>
        <v/>
      </c>
      <c r="D3985" t="str">
        <f>IFERROR(UPPER(TRIM(ESITI_QUESTIONARI!U3985)),"")</f>
        <v/>
      </c>
      <c r="E3985" t="str">
        <f>IFERROR(UPPER(TRIM(ESITI_QUESTIONARI!Y3985)),"")</f>
        <v/>
      </c>
      <c r="F3985" t="str">
        <f>IFERROR(UPPER(TRIM(ESITI_QUESTIONARI!AE3985)),"")</f>
        <v/>
      </c>
      <c r="G3985" t="str">
        <f>IFERROR(UPPER(TRIM(ESITI_QUESTIONARI!AI3985)),"")</f>
        <v/>
      </c>
      <c r="H3985" s="8" t="str">
        <f>IF(C3985="","",IF(ISERROR(AVERAGE(ESITI_QUESTIONARI!N3985:T3985,ESITI_QUESTIONARI!V3985:X3985,ESITI_QUESTIONARI!Z3985:AD3985,ESITI_QUESTIONARI!AF3985:AH3985,ESITI_QUESTIONARI!AJ3985:AL3985,ESITI_QUESTIONARI!AN3985,ESITI_QUESTIONARI!AQ3985)),"NON RISPONDE",AVERAGE(ESITI_QUESTIONARI!N3985:T3985,ESITI_QUESTIONARI!V3985:X3985,ESITI_QUESTIONARI!Z3985:AD3985,ESITI_QUESTIONARI!AF3985:AH3985,ESITI_QUESTIONARI!AJ3985:AL3985,ESITI_QUESTIONARI!AN3985,ESITI_QUESTIONARI!AQ3985)))</f>
        <v/>
      </c>
    </row>
    <row r="3986" spans="1:8">
      <c r="A3986" t="str">
        <f>IF(ESITI_QUESTIONARI!A3986="","",TRIM(ESITI_QUESTIONARI!A3986))</f>
        <v/>
      </c>
      <c r="B3986" t="str">
        <f t="shared" si="63"/>
        <v/>
      </c>
      <c r="C3986" t="str">
        <f>IF(ESITI_QUESTIONARI!C3986="","",TRIM(ESITI_QUESTIONARI!C3986))</f>
        <v/>
      </c>
      <c r="D3986" t="str">
        <f>IFERROR(UPPER(TRIM(ESITI_QUESTIONARI!U3986)),"")</f>
        <v/>
      </c>
      <c r="E3986" t="str">
        <f>IFERROR(UPPER(TRIM(ESITI_QUESTIONARI!Y3986)),"")</f>
        <v/>
      </c>
      <c r="F3986" t="str">
        <f>IFERROR(UPPER(TRIM(ESITI_QUESTIONARI!AE3986)),"")</f>
        <v/>
      </c>
      <c r="G3986" t="str">
        <f>IFERROR(UPPER(TRIM(ESITI_QUESTIONARI!AI3986)),"")</f>
        <v/>
      </c>
      <c r="H3986" s="8" t="str">
        <f>IF(C3986="","",IF(ISERROR(AVERAGE(ESITI_QUESTIONARI!N3986:T3986,ESITI_QUESTIONARI!V3986:X3986,ESITI_QUESTIONARI!Z3986:AD3986,ESITI_QUESTIONARI!AF3986:AH3986,ESITI_QUESTIONARI!AJ3986:AL3986,ESITI_QUESTIONARI!AN3986,ESITI_QUESTIONARI!AQ3986)),"NON RISPONDE",AVERAGE(ESITI_QUESTIONARI!N3986:T3986,ESITI_QUESTIONARI!V3986:X3986,ESITI_QUESTIONARI!Z3986:AD3986,ESITI_QUESTIONARI!AF3986:AH3986,ESITI_QUESTIONARI!AJ3986:AL3986,ESITI_QUESTIONARI!AN3986,ESITI_QUESTIONARI!AQ3986)))</f>
        <v/>
      </c>
    </row>
    <row r="3987" spans="1:8">
      <c r="A3987" t="str">
        <f>IF(ESITI_QUESTIONARI!A3987="","",TRIM(ESITI_QUESTIONARI!A3987))</f>
        <v/>
      </c>
      <c r="B3987" t="str">
        <f t="shared" si="63"/>
        <v/>
      </c>
      <c r="C3987" t="str">
        <f>IF(ESITI_QUESTIONARI!C3987="","",TRIM(ESITI_QUESTIONARI!C3987))</f>
        <v/>
      </c>
      <c r="D3987" t="str">
        <f>IFERROR(UPPER(TRIM(ESITI_QUESTIONARI!U3987)),"")</f>
        <v/>
      </c>
      <c r="E3987" t="str">
        <f>IFERROR(UPPER(TRIM(ESITI_QUESTIONARI!Y3987)),"")</f>
        <v/>
      </c>
      <c r="F3987" t="str">
        <f>IFERROR(UPPER(TRIM(ESITI_QUESTIONARI!AE3987)),"")</f>
        <v/>
      </c>
      <c r="G3987" t="str">
        <f>IFERROR(UPPER(TRIM(ESITI_QUESTIONARI!AI3987)),"")</f>
        <v/>
      </c>
      <c r="H3987" s="8" t="str">
        <f>IF(C3987="","",IF(ISERROR(AVERAGE(ESITI_QUESTIONARI!N3987:T3987,ESITI_QUESTIONARI!V3987:X3987,ESITI_QUESTIONARI!Z3987:AD3987,ESITI_QUESTIONARI!AF3987:AH3987,ESITI_QUESTIONARI!AJ3987:AL3987,ESITI_QUESTIONARI!AN3987,ESITI_QUESTIONARI!AQ3987)),"NON RISPONDE",AVERAGE(ESITI_QUESTIONARI!N3987:T3987,ESITI_QUESTIONARI!V3987:X3987,ESITI_QUESTIONARI!Z3987:AD3987,ESITI_QUESTIONARI!AF3987:AH3987,ESITI_QUESTIONARI!AJ3987:AL3987,ESITI_QUESTIONARI!AN3987,ESITI_QUESTIONARI!AQ3987)))</f>
        <v/>
      </c>
    </row>
    <row r="3988" spans="1:8">
      <c r="A3988" t="str">
        <f>IF(ESITI_QUESTIONARI!A3988="","",TRIM(ESITI_QUESTIONARI!A3988))</f>
        <v/>
      </c>
      <c r="B3988" t="str">
        <f t="shared" si="63"/>
        <v/>
      </c>
      <c r="C3988" t="str">
        <f>IF(ESITI_QUESTIONARI!C3988="","",TRIM(ESITI_QUESTIONARI!C3988))</f>
        <v/>
      </c>
      <c r="D3988" t="str">
        <f>IFERROR(UPPER(TRIM(ESITI_QUESTIONARI!U3988)),"")</f>
        <v/>
      </c>
      <c r="E3988" t="str">
        <f>IFERROR(UPPER(TRIM(ESITI_QUESTIONARI!Y3988)),"")</f>
        <v/>
      </c>
      <c r="F3988" t="str">
        <f>IFERROR(UPPER(TRIM(ESITI_QUESTIONARI!AE3988)),"")</f>
        <v/>
      </c>
      <c r="G3988" t="str">
        <f>IFERROR(UPPER(TRIM(ESITI_QUESTIONARI!AI3988)),"")</f>
        <v/>
      </c>
      <c r="H3988" s="8" t="str">
        <f>IF(C3988="","",IF(ISERROR(AVERAGE(ESITI_QUESTIONARI!N3988:T3988,ESITI_QUESTIONARI!V3988:X3988,ESITI_QUESTIONARI!Z3988:AD3988,ESITI_QUESTIONARI!AF3988:AH3988,ESITI_QUESTIONARI!AJ3988:AL3988,ESITI_QUESTIONARI!AN3988,ESITI_QUESTIONARI!AQ3988)),"NON RISPONDE",AVERAGE(ESITI_QUESTIONARI!N3988:T3988,ESITI_QUESTIONARI!V3988:X3988,ESITI_QUESTIONARI!Z3988:AD3988,ESITI_QUESTIONARI!AF3988:AH3988,ESITI_QUESTIONARI!AJ3988:AL3988,ESITI_QUESTIONARI!AN3988,ESITI_QUESTIONARI!AQ3988)))</f>
        <v/>
      </c>
    </row>
    <row r="3989" spans="1:8">
      <c r="A3989" t="str">
        <f>IF(ESITI_QUESTIONARI!A3989="","",TRIM(ESITI_QUESTIONARI!A3989))</f>
        <v/>
      </c>
      <c r="B3989" t="str">
        <f t="shared" si="63"/>
        <v/>
      </c>
      <c r="C3989" t="str">
        <f>IF(ESITI_QUESTIONARI!C3989="","",TRIM(ESITI_QUESTIONARI!C3989))</f>
        <v/>
      </c>
      <c r="D3989" t="str">
        <f>IFERROR(UPPER(TRIM(ESITI_QUESTIONARI!U3989)),"")</f>
        <v/>
      </c>
      <c r="E3989" t="str">
        <f>IFERROR(UPPER(TRIM(ESITI_QUESTIONARI!Y3989)),"")</f>
        <v/>
      </c>
      <c r="F3989" t="str">
        <f>IFERROR(UPPER(TRIM(ESITI_QUESTIONARI!AE3989)),"")</f>
        <v/>
      </c>
      <c r="G3989" t="str">
        <f>IFERROR(UPPER(TRIM(ESITI_QUESTIONARI!AI3989)),"")</f>
        <v/>
      </c>
      <c r="H3989" s="8" t="str">
        <f>IF(C3989="","",IF(ISERROR(AVERAGE(ESITI_QUESTIONARI!N3989:T3989,ESITI_QUESTIONARI!V3989:X3989,ESITI_QUESTIONARI!Z3989:AD3989,ESITI_QUESTIONARI!AF3989:AH3989,ESITI_QUESTIONARI!AJ3989:AL3989,ESITI_QUESTIONARI!AN3989,ESITI_QUESTIONARI!AQ3989)),"NON RISPONDE",AVERAGE(ESITI_QUESTIONARI!N3989:T3989,ESITI_QUESTIONARI!V3989:X3989,ESITI_QUESTIONARI!Z3989:AD3989,ESITI_QUESTIONARI!AF3989:AH3989,ESITI_QUESTIONARI!AJ3989:AL3989,ESITI_QUESTIONARI!AN3989,ESITI_QUESTIONARI!AQ3989)))</f>
        <v/>
      </c>
    </row>
    <row r="3990" spans="1:8">
      <c r="A3990" t="str">
        <f>IF(ESITI_QUESTIONARI!A3990="","",TRIM(ESITI_QUESTIONARI!A3990))</f>
        <v/>
      </c>
      <c r="B3990" t="str">
        <f t="shared" si="63"/>
        <v/>
      </c>
      <c r="C3990" t="str">
        <f>IF(ESITI_QUESTIONARI!C3990="","",TRIM(ESITI_QUESTIONARI!C3990))</f>
        <v/>
      </c>
      <c r="D3990" t="str">
        <f>IFERROR(UPPER(TRIM(ESITI_QUESTIONARI!U3990)),"")</f>
        <v/>
      </c>
      <c r="E3990" t="str">
        <f>IFERROR(UPPER(TRIM(ESITI_QUESTIONARI!Y3990)),"")</f>
        <v/>
      </c>
      <c r="F3990" t="str">
        <f>IFERROR(UPPER(TRIM(ESITI_QUESTIONARI!AE3990)),"")</f>
        <v/>
      </c>
      <c r="G3990" t="str">
        <f>IFERROR(UPPER(TRIM(ESITI_QUESTIONARI!AI3990)),"")</f>
        <v/>
      </c>
      <c r="H3990" s="8" t="str">
        <f>IF(C3990="","",IF(ISERROR(AVERAGE(ESITI_QUESTIONARI!N3990:T3990,ESITI_QUESTIONARI!V3990:X3990,ESITI_QUESTIONARI!Z3990:AD3990,ESITI_QUESTIONARI!AF3990:AH3990,ESITI_QUESTIONARI!AJ3990:AL3990,ESITI_QUESTIONARI!AN3990,ESITI_QUESTIONARI!AQ3990)),"NON RISPONDE",AVERAGE(ESITI_QUESTIONARI!N3990:T3990,ESITI_QUESTIONARI!V3990:X3990,ESITI_QUESTIONARI!Z3990:AD3990,ESITI_QUESTIONARI!AF3990:AH3990,ESITI_QUESTIONARI!AJ3990:AL3990,ESITI_QUESTIONARI!AN3990,ESITI_QUESTIONARI!AQ3990)))</f>
        <v/>
      </c>
    </row>
    <row r="3991" spans="1:8">
      <c r="A3991" t="str">
        <f>IF(ESITI_QUESTIONARI!A3991="","",TRIM(ESITI_QUESTIONARI!A3991))</f>
        <v/>
      </c>
      <c r="B3991" t="str">
        <f t="shared" si="63"/>
        <v/>
      </c>
      <c r="C3991" t="str">
        <f>IF(ESITI_QUESTIONARI!C3991="","",TRIM(ESITI_QUESTIONARI!C3991))</f>
        <v/>
      </c>
      <c r="D3991" t="str">
        <f>IFERROR(UPPER(TRIM(ESITI_QUESTIONARI!U3991)),"")</f>
        <v/>
      </c>
      <c r="E3991" t="str">
        <f>IFERROR(UPPER(TRIM(ESITI_QUESTIONARI!Y3991)),"")</f>
        <v/>
      </c>
      <c r="F3991" t="str">
        <f>IFERROR(UPPER(TRIM(ESITI_QUESTIONARI!AE3991)),"")</f>
        <v/>
      </c>
      <c r="G3991" t="str">
        <f>IFERROR(UPPER(TRIM(ESITI_QUESTIONARI!AI3991)),"")</f>
        <v/>
      </c>
      <c r="H3991" s="8" t="str">
        <f>IF(C3991="","",IF(ISERROR(AVERAGE(ESITI_QUESTIONARI!N3991:T3991,ESITI_QUESTIONARI!V3991:X3991,ESITI_QUESTIONARI!Z3991:AD3991,ESITI_QUESTIONARI!AF3991:AH3991,ESITI_QUESTIONARI!AJ3991:AL3991,ESITI_QUESTIONARI!AN3991,ESITI_QUESTIONARI!AQ3991)),"NON RISPONDE",AVERAGE(ESITI_QUESTIONARI!N3991:T3991,ESITI_QUESTIONARI!V3991:X3991,ESITI_QUESTIONARI!Z3991:AD3991,ESITI_QUESTIONARI!AF3991:AH3991,ESITI_QUESTIONARI!AJ3991:AL3991,ESITI_QUESTIONARI!AN3991,ESITI_QUESTIONARI!AQ3991)))</f>
        <v/>
      </c>
    </row>
    <row r="3992" spans="1:8">
      <c r="A3992" t="str">
        <f>IF(ESITI_QUESTIONARI!A3992="","",TRIM(ESITI_QUESTIONARI!A3992))</f>
        <v/>
      </c>
      <c r="B3992" t="str">
        <f t="shared" si="63"/>
        <v/>
      </c>
      <c r="C3992" t="str">
        <f>IF(ESITI_QUESTIONARI!C3992="","",TRIM(ESITI_QUESTIONARI!C3992))</f>
        <v/>
      </c>
      <c r="D3992" t="str">
        <f>IFERROR(UPPER(TRIM(ESITI_QUESTIONARI!U3992)),"")</f>
        <v/>
      </c>
      <c r="E3992" t="str">
        <f>IFERROR(UPPER(TRIM(ESITI_QUESTIONARI!Y3992)),"")</f>
        <v/>
      </c>
      <c r="F3992" t="str">
        <f>IFERROR(UPPER(TRIM(ESITI_QUESTIONARI!AE3992)),"")</f>
        <v/>
      </c>
      <c r="G3992" t="str">
        <f>IFERROR(UPPER(TRIM(ESITI_QUESTIONARI!AI3992)),"")</f>
        <v/>
      </c>
      <c r="H3992" s="8" t="str">
        <f>IF(C3992="","",IF(ISERROR(AVERAGE(ESITI_QUESTIONARI!N3992:T3992,ESITI_QUESTIONARI!V3992:X3992,ESITI_QUESTIONARI!Z3992:AD3992,ESITI_QUESTIONARI!AF3992:AH3992,ESITI_QUESTIONARI!AJ3992:AL3992,ESITI_QUESTIONARI!AN3992,ESITI_QUESTIONARI!AQ3992)),"NON RISPONDE",AVERAGE(ESITI_QUESTIONARI!N3992:T3992,ESITI_QUESTIONARI!V3992:X3992,ESITI_QUESTIONARI!Z3992:AD3992,ESITI_QUESTIONARI!AF3992:AH3992,ESITI_QUESTIONARI!AJ3992:AL3992,ESITI_QUESTIONARI!AN3992,ESITI_QUESTIONARI!AQ3992)))</f>
        <v/>
      </c>
    </row>
    <row r="3993" spans="1:8">
      <c r="A3993" t="str">
        <f>IF(ESITI_QUESTIONARI!A3993="","",TRIM(ESITI_QUESTIONARI!A3993))</f>
        <v/>
      </c>
      <c r="B3993" t="str">
        <f t="shared" si="63"/>
        <v/>
      </c>
      <c r="C3993" t="str">
        <f>IF(ESITI_QUESTIONARI!C3993="","",TRIM(ESITI_QUESTIONARI!C3993))</f>
        <v/>
      </c>
      <c r="D3993" t="str">
        <f>IFERROR(UPPER(TRIM(ESITI_QUESTIONARI!U3993)),"")</f>
        <v/>
      </c>
      <c r="E3993" t="str">
        <f>IFERROR(UPPER(TRIM(ESITI_QUESTIONARI!Y3993)),"")</f>
        <v/>
      </c>
      <c r="F3993" t="str">
        <f>IFERROR(UPPER(TRIM(ESITI_QUESTIONARI!AE3993)),"")</f>
        <v/>
      </c>
      <c r="G3993" t="str">
        <f>IFERROR(UPPER(TRIM(ESITI_QUESTIONARI!AI3993)),"")</f>
        <v/>
      </c>
      <c r="H3993" s="8" t="str">
        <f>IF(C3993="","",IF(ISERROR(AVERAGE(ESITI_QUESTIONARI!N3993:T3993,ESITI_QUESTIONARI!V3993:X3993,ESITI_QUESTIONARI!Z3993:AD3993,ESITI_QUESTIONARI!AF3993:AH3993,ESITI_QUESTIONARI!AJ3993:AL3993,ESITI_QUESTIONARI!AN3993,ESITI_QUESTIONARI!AQ3993)),"NON RISPONDE",AVERAGE(ESITI_QUESTIONARI!N3993:T3993,ESITI_QUESTIONARI!V3993:X3993,ESITI_QUESTIONARI!Z3993:AD3993,ESITI_QUESTIONARI!AF3993:AH3993,ESITI_QUESTIONARI!AJ3993:AL3993,ESITI_QUESTIONARI!AN3993,ESITI_QUESTIONARI!AQ3993)))</f>
        <v/>
      </c>
    </row>
    <row r="3994" spans="1:8">
      <c r="A3994" t="str">
        <f>IF(ESITI_QUESTIONARI!A3994="","",TRIM(ESITI_QUESTIONARI!A3994))</f>
        <v/>
      </c>
      <c r="B3994" t="str">
        <f t="shared" si="63"/>
        <v/>
      </c>
      <c r="C3994" t="str">
        <f>IF(ESITI_QUESTIONARI!C3994="","",TRIM(ESITI_QUESTIONARI!C3994))</f>
        <v/>
      </c>
      <c r="D3994" t="str">
        <f>IFERROR(UPPER(TRIM(ESITI_QUESTIONARI!U3994)),"")</f>
        <v/>
      </c>
      <c r="E3994" t="str">
        <f>IFERROR(UPPER(TRIM(ESITI_QUESTIONARI!Y3994)),"")</f>
        <v/>
      </c>
      <c r="F3994" t="str">
        <f>IFERROR(UPPER(TRIM(ESITI_QUESTIONARI!AE3994)),"")</f>
        <v/>
      </c>
      <c r="G3994" t="str">
        <f>IFERROR(UPPER(TRIM(ESITI_QUESTIONARI!AI3994)),"")</f>
        <v/>
      </c>
      <c r="H3994" s="8" t="str">
        <f>IF(C3994="","",IF(ISERROR(AVERAGE(ESITI_QUESTIONARI!N3994:T3994,ESITI_QUESTIONARI!V3994:X3994,ESITI_QUESTIONARI!Z3994:AD3994,ESITI_QUESTIONARI!AF3994:AH3994,ESITI_QUESTIONARI!AJ3994:AL3994,ESITI_QUESTIONARI!AN3994,ESITI_QUESTIONARI!AQ3994)),"NON RISPONDE",AVERAGE(ESITI_QUESTIONARI!N3994:T3994,ESITI_QUESTIONARI!V3994:X3994,ESITI_QUESTIONARI!Z3994:AD3994,ESITI_QUESTIONARI!AF3994:AH3994,ESITI_QUESTIONARI!AJ3994:AL3994,ESITI_QUESTIONARI!AN3994,ESITI_QUESTIONARI!AQ3994)))</f>
        <v/>
      </c>
    </row>
    <row r="3995" spans="1:8">
      <c r="A3995" t="str">
        <f>IF(ESITI_QUESTIONARI!A3995="","",TRIM(ESITI_QUESTIONARI!A3995))</f>
        <v/>
      </c>
      <c r="B3995" t="str">
        <f t="shared" si="63"/>
        <v/>
      </c>
      <c r="C3995" t="str">
        <f>IF(ESITI_QUESTIONARI!C3995="","",TRIM(ESITI_QUESTIONARI!C3995))</f>
        <v/>
      </c>
      <c r="D3995" t="str">
        <f>IFERROR(UPPER(TRIM(ESITI_QUESTIONARI!U3995)),"")</f>
        <v/>
      </c>
      <c r="E3995" t="str">
        <f>IFERROR(UPPER(TRIM(ESITI_QUESTIONARI!Y3995)),"")</f>
        <v/>
      </c>
      <c r="F3995" t="str">
        <f>IFERROR(UPPER(TRIM(ESITI_QUESTIONARI!AE3995)),"")</f>
        <v/>
      </c>
      <c r="G3995" t="str">
        <f>IFERROR(UPPER(TRIM(ESITI_QUESTIONARI!AI3995)),"")</f>
        <v/>
      </c>
      <c r="H3995" s="8" t="str">
        <f>IF(C3995="","",IF(ISERROR(AVERAGE(ESITI_QUESTIONARI!N3995:T3995,ESITI_QUESTIONARI!V3995:X3995,ESITI_QUESTIONARI!Z3995:AD3995,ESITI_QUESTIONARI!AF3995:AH3995,ESITI_QUESTIONARI!AJ3995:AL3995,ESITI_QUESTIONARI!AN3995,ESITI_QUESTIONARI!AQ3995)),"NON RISPONDE",AVERAGE(ESITI_QUESTIONARI!N3995:T3995,ESITI_QUESTIONARI!V3995:X3995,ESITI_QUESTIONARI!Z3995:AD3995,ESITI_QUESTIONARI!AF3995:AH3995,ESITI_QUESTIONARI!AJ3995:AL3995,ESITI_QUESTIONARI!AN3995,ESITI_QUESTIONARI!AQ3995)))</f>
        <v/>
      </c>
    </row>
    <row r="3996" spans="1:8">
      <c r="A3996" t="str">
        <f>IF(ESITI_QUESTIONARI!A3996="","",TRIM(ESITI_QUESTIONARI!A3996))</f>
        <v/>
      </c>
      <c r="B3996" t="str">
        <f t="shared" si="63"/>
        <v/>
      </c>
      <c r="C3996" t="str">
        <f>IF(ESITI_QUESTIONARI!C3996="","",TRIM(ESITI_QUESTIONARI!C3996))</f>
        <v/>
      </c>
      <c r="D3996" t="str">
        <f>IFERROR(UPPER(TRIM(ESITI_QUESTIONARI!U3996)),"")</f>
        <v/>
      </c>
      <c r="E3996" t="str">
        <f>IFERROR(UPPER(TRIM(ESITI_QUESTIONARI!Y3996)),"")</f>
        <v/>
      </c>
      <c r="F3996" t="str">
        <f>IFERROR(UPPER(TRIM(ESITI_QUESTIONARI!AE3996)),"")</f>
        <v/>
      </c>
      <c r="G3996" t="str">
        <f>IFERROR(UPPER(TRIM(ESITI_QUESTIONARI!AI3996)),"")</f>
        <v/>
      </c>
      <c r="H3996" s="8" t="str">
        <f>IF(C3996="","",IF(ISERROR(AVERAGE(ESITI_QUESTIONARI!N3996:T3996,ESITI_QUESTIONARI!V3996:X3996,ESITI_QUESTIONARI!Z3996:AD3996,ESITI_QUESTIONARI!AF3996:AH3996,ESITI_QUESTIONARI!AJ3996:AL3996,ESITI_QUESTIONARI!AN3996,ESITI_QUESTIONARI!AQ3996)),"NON RISPONDE",AVERAGE(ESITI_QUESTIONARI!N3996:T3996,ESITI_QUESTIONARI!V3996:X3996,ESITI_QUESTIONARI!Z3996:AD3996,ESITI_QUESTIONARI!AF3996:AH3996,ESITI_QUESTIONARI!AJ3996:AL3996,ESITI_QUESTIONARI!AN3996,ESITI_QUESTIONARI!AQ3996)))</f>
        <v/>
      </c>
    </row>
    <row r="3997" spans="1:8">
      <c r="A3997" t="str">
        <f>IF(ESITI_QUESTIONARI!A3997="","",TRIM(ESITI_QUESTIONARI!A3997))</f>
        <v/>
      </c>
      <c r="B3997" t="str">
        <f t="shared" si="63"/>
        <v/>
      </c>
      <c r="C3997" t="str">
        <f>IF(ESITI_QUESTIONARI!C3997="","",TRIM(ESITI_QUESTIONARI!C3997))</f>
        <v/>
      </c>
      <c r="D3997" t="str">
        <f>IFERROR(UPPER(TRIM(ESITI_QUESTIONARI!U3997)),"")</f>
        <v/>
      </c>
      <c r="E3997" t="str">
        <f>IFERROR(UPPER(TRIM(ESITI_QUESTIONARI!Y3997)),"")</f>
        <v/>
      </c>
      <c r="F3997" t="str">
        <f>IFERROR(UPPER(TRIM(ESITI_QUESTIONARI!AE3997)),"")</f>
        <v/>
      </c>
      <c r="G3997" t="str">
        <f>IFERROR(UPPER(TRIM(ESITI_QUESTIONARI!AI3997)),"")</f>
        <v/>
      </c>
      <c r="H3997" s="8" t="str">
        <f>IF(C3997="","",IF(ISERROR(AVERAGE(ESITI_QUESTIONARI!N3997:T3997,ESITI_QUESTIONARI!V3997:X3997,ESITI_QUESTIONARI!Z3997:AD3997,ESITI_QUESTIONARI!AF3997:AH3997,ESITI_QUESTIONARI!AJ3997:AL3997,ESITI_QUESTIONARI!AN3997,ESITI_QUESTIONARI!AQ3997)),"NON RISPONDE",AVERAGE(ESITI_QUESTIONARI!N3997:T3997,ESITI_QUESTIONARI!V3997:X3997,ESITI_QUESTIONARI!Z3997:AD3997,ESITI_QUESTIONARI!AF3997:AH3997,ESITI_QUESTIONARI!AJ3997:AL3997,ESITI_QUESTIONARI!AN3997,ESITI_QUESTIONARI!AQ3997)))</f>
        <v/>
      </c>
    </row>
    <row r="3998" spans="1:8">
      <c r="A3998" t="str">
        <f>IF(ESITI_QUESTIONARI!A3998="","",TRIM(ESITI_QUESTIONARI!A3998))</f>
        <v/>
      </c>
      <c r="B3998" t="str">
        <f t="shared" si="63"/>
        <v/>
      </c>
      <c r="C3998" t="str">
        <f>IF(ESITI_QUESTIONARI!C3998="","",TRIM(ESITI_QUESTIONARI!C3998))</f>
        <v/>
      </c>
      <c r="D3998" t="str">
        <f>IFERROR(UPPER(TRIM(ESITI_QUESTIONARI!U3998)),"")</f>
        <v/>
      </c>
      <c r="E3998" t="str">
        <f>IFERROR(UPPER(TRIM(ESITI_QUESTIONARI!Y3998)),"")</f>
        <v/>
      </c>
      <c r="F3998" t="str">
        <f>IFERROR(UPPER(TRIM(ESITI_QUESTIONARI!AE3998)),"")</f>
        <v/>
      </c>
      <c r="G3998" t="str">
        <f>IFERROR(UPPER(TRIM(ESITI_QUESTIONARI!AI3998)),"")</f>
        <v/>
      </c>
      <c r="H3998" s="8" t="str">
        <f>IF(C3998="","",IF(ISERROR(AVERAGE(ESITI_QUESTIONARI!N3998:T3998,ESITI_QUESTIONARI!V3998:X3998,ESITI_QUESTIONARI!Z3998:AD3998,ESITI_QUESTIONARI!AF3998:AH3998,ESITI_QUESTIONARI!AJ3998:AL3998,ESITI_QUESTIONARI!AN3998,ESITI_QUESTIONARI!AQ3998)),"NON RISPONDE",AVERAGE(ESITI_QUESTIONARI!N3998:T3998,ESITI_QUESTIONARI!V3998:X3998,ESITI_QUESTIONARI!Z3998:AD3998,ESITI_QUESTIONARI!AF3998:AH3998,ESITI_QUESTIONARI!AJ3998:AL3998,ESITI_QUESTIONARI!AN3998,ESITI_QUESTIONARI!AQ3998)))</f>
        <v/>
      </c>
    </row>
    <row r="3999" spans="1:8">
      <c r="A3999" t="str">
        <f>IF(ESITI_QUESTIONARI!A3999="","",TRIM(ESITI_QUESTIONARI!A3999))</f>
        <v/>
      </c>
      <c r="B3999" t="str">
        <f t="shared" si="63"/>
        <v/>
      </c>
      <c r="C3999" t="str">
        <f>IF(ESITI_QUESTIONARI!C3999="","",TRIM(ESITI_QUESTIONARI!C3999))</f>
        <v/>
      </c>
      <c r="D3999" t="str">
        <f>IFERROR(UPPER(TRIM(ESITI_QUESTIONARI!U3999)),"")</f>
        <v/>
      </c>
      <c r="E3999" t="str">
        <f>IFERROR(UPPER(TRIM(ESITI_QUESTIONARI!Y3999)),"")</f>
        <v/>
      </c>
      <c r="F3999" t="str">
        <f>IFERROR(UPPER(TRIM(ESITI_QUESTIONARI!AE3999)),"")</f>
        <v/>
      </c>
      <c r="G3999" t="str">
        <f>IFERROR(UPPER(TRIM(ESITI_QUESTIONARI!AI3999)),"")</f>
        <v/>
      </c>
      <c r="H3999" s="8" t="str">
        <f>IF(C3999="","",IF(ISERROR(AVERAGE(ESITI_QUESTIONARI!N3999:T3999,ESITI_QUESTIONARI!V3999:X3999,ESITI_QUESTIONARI!Z3999:AD3999,ESITI_QUESTIONARI!AF3999:AH3999,ESITI_QUESTIONARI!AJ3999:AL3999,ESITI_QUESTIONARI!AN3999,ESITI_QUESTIONARI!AQ3999)),"NON RISPONDE",AVERAGE(ESITI_QUESTIONARI!N3999:T3999,ESITI_QUESTIONARI!V3999:X3999,ESITI_QUESTIONARI!Z3999:AD3999,ESITI_QUESTIONARI!AF3999:AH3999,ESITI_QUESTIONARI!AJ3999:AL3999,ESITI_QUESTIONARI!AN3999,ESITI_QUESTIONARI!AQ3999)))</f>
        <v/>
      </c>
    </row>
    <row r="4000" spans="1:8">
      <c r="A4000" t="str">
        <f>IF(ESITI_QUESTIONARI!A4000="","",TRIM(ESITI_QUESTIONARI!A4000))</f>
        <v/>
      </c>
      <c r="B4000" t="str">
        <f t="shared" si="63"/>
        <v/>
      </c>
      <c r="C4000" t="str">
        <f>IF(ESITI_QUESTIONARI!C4000="","",TRIM(ESITI_QUESTIONARI!C4000))</f>
        <v/>
      </c>
      <c r="D4000" t="str">
        <f>IFERROR(UPPER(TRIM(ESITI_QUESTIONARI!U4000)),"")</f>
        <v/>
      </c>
      <c r="E4000" t="str">
        <f>IFERROR(UPPER(TRIM(ESITI_QUESTIONARI!Y4000)),"")</f>
        <v/>
      </c>
      <c r="F4000" t="str">
        <f>IFERROR(UPPER(TRIM(ESITI_QUESTIONARI!AE4000)),"")</f>
        <v/>
      </c>
      <c r="G4000" t="str">
        <f>IFERROR(UPPER(TRIM(ESITI_QUESTIONARI!AI4000)),"")</f>
        <v/>
      </c>
      <c r="H4000" s="8" t="str">
        <f>IF(C4000="","",IF(ISERROR(AVERAGE(ESITI_QUESTIONARI!N4000:T4000,ESITI_QUESTIONARI!V4000:X4000,ESITI_QUESTIONARI!Z4000:AD4000,ESITI_QUESTIONARI!AF4000:AH4000,ESITI_QUESTIONARI!AJ4000:AL4000,ESITI_QUESTIONARI!AN4000,ESITI_QUESTIONARI!AQ4000)),"NON RISPONDE",AVERAGE(ESITI_QUESTIONARI!N4000:T4000,ESITI_QUESTIONARI!V4000:X4000,ESITI_QUESTIONARI!Z4000:AD4000,ESITI_QUESTIONARI!AF4000:AH4000,ESITI_QUESTIONARI!AJ4000:AL4000,ESITI_QUESTIONARI!AN4000,ESITI_QUESTIONARI!AQ4000)))</f>
        <v/>
      </c>
    </row>
    <row r="4001" spans="1:8">
      <c r="A4001" t="str">
        <f>IF(ESITI_QUESTIONARI!A4001="","",TRIM(ESITI_QUESTIONARI!A4001))</f>
        <v/>
      </c>
      <c r="B4001" t="str">
        <f t="shared" si="63"/>
        <v/>
      </c>
      <c r="C4001" t="str">
        <f>IF(ESITI_QUESTIONARI!C4001="","",TRIM(ESITI_QUESTIONARI!C4001))</f>
        <v/>
      </c>
      <c r="D4001" t="str">
        <f>IFERROR(UPPER(TRIM(ESITI_QUESTIONARI!U4001)),"")</f>
        <v/>
      </c>
      <c r="E4001" t="str">
        <f>IFERROR(UPPER(TRIM(ESITI_QUESTIONARI!Y4001)),"")</f>
        <v/>
      </c>
      <c r="F4001" t="str">
        <f>IFERROR(UPPER(TRIM(ESITI_QUESTIONARI!AE4001)),"")</f>
        <v/>
      </c>
      <c r="G4001" t="str">
        <f>IFERROR(UPPER(TRIM(ESITI_QUESTIONARI!AI4001)),"")</f>
        <v/>
      </c>
      <c r="H4001" s="8" t="str">
        <f>IF(C4001="","",IF(ISERROR(AVERAGE(ESITI_QUESTIONARI!N4001:T4001,ESITI_QUESTIONARI!V4001:X4001,ESITI_QUESTIONARI!Z4001:AD4001,ESITI_QUESTIONARI!AF4001:AH4001,ESITI_QUESTIONARI!AJ4001:AL4001,ESITI_QUESTIONARI!AN4001,ESITI_QUESTIONARI!AQ4001)),"NON RISPONDE",AVERAGE(ESITI_QUESTIONARI!N4001:T4001,ESITI_QUESTIONARI!V4001:X4001,ESITI_QUESTIONARI!Z4001:AD4001,ESITI_QUESTIONARI!AF4001:AH4001,ESITI_QUESTIONARI!AJ4001:AL4001,ESITI_QUESTIONARI!AN4001,ESITI_QUESTIONARI!AQ4001)))</f>
        <v/>
      </c>
    </row>
    <row r="4002" spans="1:8">
      <c r="A4002" t="str">
        <f>IF(ESITI_QUESTIONARI!A4002="","",TRIM(ESITI_QUESTIONARI!A4002))</f>
        <v/>
      </c>
      <c r="B4002" t="str">
        <f t="shared" si="63"/>
        <v/>
      </c>
      <c r="C4002" t="str">
        <f>IF(ESITI_QUESTIONARI!C4002="","",TRIM(ESITI_QUESTIONARI!C4002))</f>
        <v/>
      </c>
      <c r="D4002" t="str">
        <f>IFERROR(UPPER(TRIM(ESITI_QUESTIONARI!U4002)),"")</f>
        <v/>
      </c>
      <c r="E4002" t="str">
        <f>IFERROR(UPPER(TRIM(ESITI_QUESTIONARI!Y4002)),"")</f>
        <v/>
      </c>
      <c r="F4002" t="str">
        <f>IFERROR(UPPER(TRIM(ESITI_QUESTIONARI!AE4002)),"")</f>
        <v/>
      </c>
      <c r="G4002" t="str">
        <f>IFERROR(UPPER(TRIM(ESITI_QUESTIONARI!AI4002)),"")</f>
        <v/>
      </c>
      <c r="H4002" s="8" t="str">
        <f>IF(C4002="","",IF(ISERROR(AVERAGE(ESITI_QUESTIONARI!N4002:T4002,ESITI_QUESTIONARI!V4002:X4002,ESITI_QUESTIONARI!Z4002:AD4002,ESITI_QUESTIONARI!AF4002:AH4002,ESITI_QUESTIONARI!AJ4002:AL4002,ESITI_QUESTIONARI!AN4002,ESITI_QUESTIONARI!AQ4002)),"NON RISPONDE",AVERAGE(ESITI_QUESTIONARI!N4002:T4002,ESITI_QUESTIONARI!V4002:X4002,ESITI_QUESTIONARI!Z4002:AD4002,ESITI_QUESTIONARI!AF4002:AH4002,ESITI_QUESTIONARI!AJ4002:AL4002,ESITI_QUESTIONARI!AN4002,ESITI_QUESTIONARI!AQ4002)))</f>
        <v/>
      </c>
    </row>
    <row r="4003" spans="1:8">
      <c r="A4003" t="str">
        <f>IF(ESITI_QUESTIONARI!A4003="","",TRIM(ESITI_QUESTIONARI!A4003))</f>
        <v/>
      </c>
      <c r="B4003" t="str">
        <f t="shared" si="63"/>
        <v/>
      </c>
      <c r="C4003" t="str">
        <f>IF(ESITI_QUESTIONARI!C4003="","",TRIM(ESITI_QUESTIONARI!C4003))</f>
        <v/>
      </c>
      <c r="D4003" t="str">
        <f>IFERROR(UPPER(TRIM(ESITI_QUESTIONARI!U4003)),"")</f>
        <v/>
      </c>
      <c r="E4003" t="str">
        <f>IFERROR(UPPER(TRIM(ESITI_QUESTIONARI!Y4003)),"")</f>
        <v/>
      </c>
      <c r="F4003" t="str">
        <f>IFERROR(UPPER(TRIM(ESITI_QUESTIONARI!AE4003)),"")</f>
        <v/>
      </c>
      <c r="G4003" t="str">
        <f>IFERROR(UPPER(TRIM(ESITI_QUESTIONARI!AI4003)),"")</f>
        <v/>
      </c>
      <c r="H4003" s="8" t="str">
        <f>IF(C4003="","",IF(ISERROR(AVERAGE(ESITI_QUESTIONARI!N4003:T4003,ESITI_QUESTIONARI!V4003:X4003,ESITI_QUESTIONARI!Z4003:AD4003,ESITI_QUESTIONARI!AF4003:AH4003,ESITI_QUESTIONARI!AJ4003:AL4003,ESITI_QUESTIONARI!AN4003,ESITI_QUESTIONARI!AQ4003)),"NON RISPONDE",AVERAGE(ESITI_QUESTIONARI!N4003:T4003,ESITI_QUESTIONARI!V4003:X4003,ESITI_QUESTIONARI!Z4003:AD4003,ESITI_QUESTIONARI!AF4003:AH4003,ESITI_QUESTIONARI!AJ4003:AL4003,ESITI_QUESTIONARI!AN4003,ESITI_QUESTIONARI!AQ4003)))</f>
        <v/>
      </c>
    </row>
    <row r="4004" spans="1:8">
      <c r="A4004" t="str">
        <f>IF(ESITI_QUESTIONARI!A4004="","",TRIM(ESITI_QUESTIONARI!A4004))</f>
        <v/>
      </c>
      <c r="B4004" t="str">
        <f t="shared" si="63"/>
        <v/>
      </c>
      <c r="C4004" t="str">
        <f>IF(ESITI_QUESTIONARI!C4004="","",TRIM(ESITI_QUESTIONARI!C4004))</f>
        <v/>
      </c>
      <c r="D4004" t="str">
        <f>IFERROR(UPPER(TRIM(ESITI_QUESTIONARI!U4004)),"")</f>
        <v/>
      </c>
      <c r="E4004" t="str">
        <f>IFERROR(UPPER(TRIM(ESITI_QUESTIONARI!Y4004)),"")</f>
        <v/>
      </c>
      <c r="F4004" t="str">
        <f>IFERROR(UPPER(TRIM(ESITI_QUESTIONARI!AE4004)),"")</f>
        <v/>
      </c>
      <c r="G4004" t="str">
        <f>IFERROR(UPPER(TRIM(ESITI_QUESTIONARI!AI4004)),"")</f>
        <v/>
      </c>
      <c r="H4004" s="8" t="str">
        <f>IF(C4004="","",IF(ISERROR(AVERAGE(ESITI_QUESTIONARI!N4004:T4004,ESITI_QUESTIONARI!V4004:X4004,ESITI_QUESTIONARI!Z4004:AD4004,ESITI_QUESTIONARI!AF4004:AH4004,ESITI_QUESTIONARI!AJ4004:AL4004,ESITI_QUESTIONARI!AN4004,ESITI_QUESTIONARI!AQ4004)),"NON RISPONDE",AVERAGE(ESITI_QUESTIONARI!N4004:T4004,ESITI_QUESTIONARI!V4004:X4004,ESITI_QUESTIONARI!Z4004:AD4004,ESITI_QUESTIONARI!AF4004:AH4004,ESITI_QUESTIONARI!AJ4004:AL4004,ESITI_QUESTIONARI!AN4004,ESITI_QUESTIONARI!AQ4004)))</f>
        <v/>
      </c>
    </row>
    <row r="4005" spans="1:8">
      <c r="A4005" t="str">
        <f>IF(ESITI_QUESTIONARI!A4005="","",TRIM(ESITI_QUESTIONARI!A4005))</f>
        <v/>
      </c>
      <c r="B4005" t="str">
        <f t="shared" si="63"/>
        <v/>
      </c>
      <c r="C4005" t="str">
        <f>IF(ESITI_QUESTIONARI!C4005="","",TRIM(ESITI_QUESTIONARI!C4005))</f>
        <v/>
      </c>
      <c r="D4005" t="str">
        <f>IFERROR(UPPER(TRIM(ESITI_QUESTIONARI!U4005)),"")</f>
        <v/>
      </c>
      <c r="E4005" t="str">
        <f>IFERROR(UPPER(TRIM(ESITI_QUESTIONARI!Y4005)),"")</f>
        <v/>
      </c>
      <c r="F4005" t="str">
        <f>IFERROR(UPPER(TRIM(ESITI_QUESTIONARI!AE4005)),"")</f>
        <v/>
      </c>
      <c r="G4005" t="str">
        <f>IFERROR(UPPER(TRIM(ESITI_QUESTIONARI!AI4005)),"")</f>
        <v/>
      </c>
      <c r="H4005" s="8" t="str">
        <f>IF(C4005="","",IF(ISERROR(AVERAGE(ESITI_QUESTIONARI!N4005:T4005,ESITI_QUESTIONARI!V4005:X4005,ESITI_QUESTIONARI!Z4005:AD4005,ESITI_QUESTIONARI!AF4005:AH4005,ESITI_QUESTIONARI!AJ4005:AL4005,ESITI_QUESTIONARI!AN4005,ESITI_QUESTIONARI!AQ4005)),"NON RISPONDE",AVERAGE(ESITI_QUESTIONARI!N4005:T4005,ESITI_QUESTIONARI!V4005:X4005,ESITI_QUESTIONARI!Z4005:AD4005,ESITI_QUESTIONARI!AF4005:AH4005,ESITI_QUESTIONARI!AJ4005:AL4005,ESITI_QUESTIONARI!AN4005,ESITI_QUESTIONARI!AQ4005)))</f>
        <v/>
      </c>
    </row>
    <row r="4006" spans="1:8">
      <c r="A4006" t="str">
        <f>IF(ESITI_QUESTIONARI!A4006="","",TRIM(ESITI_QUESTIONARI!A4006))</f>
        <v/>
      </c>
      <c r="B4006" t="str">
        <f t="shared" si="63"/>
        <v/>
      </c>
      <c r="C4006" t="str">
        <f>IF(ESITI_QUESTIONARI!C4006="","",TRIM(ESITI_QUESTIONARI!C4006))</f>
        <v/>
      </c>
      <c r="D4006" t="str">
        <f>IFERROR(UPPER(TRIM(ESITI_QUESTIONARI!U4006)),"")</f>
        <v/>
      </c>
      <c r="E4006" t="str">
        <f>IFERROR(UPPER(TRIM(ESITI_QUESTIONARI!Y4006)),"")</f>
        <v/>
      </c>
      <c r="F4006" t="str">
        <f>IFERROR(UPPER(TRIM(ESITI_QUESTIONARI!AE4006)),"")</f>
        <v/>
      </c>
      <c r="G4006" t="str">
        <f>IFERROR(UPPER(TRIM(ESITI_QUESTIONARI!AI4006)),"")</f>
        <v/>
      </c>
      <c r="H4006" s="8" t="str">
        <f>IF(C4006="","",IF(ISERROR(AVERAGE(ESITI_QUESTIONARI!N4006:T4006,ESITI_QUESTIONARI!V4006:X4006,ESITI_QUESTIONARI!Z4006:AD4006,ESITI_QUESTIONARI!AF4006:AH4006,ESITI_QUESTIONARI!AJ4006:AL4006,ESITI_QUESTIONARI!AN4006,ESITI_QUESTIONARI!AQ4006)),"NON RISPONDE",AVERAGE(ESITI_QUESTIONARI!N4006:T4006,ESITI_QUESTIONARI!V4006:X4006,ESITI_QUESTIONARI!Z4006:AD4006,ESITI_QUESTIONARI!AF4006:AH4006,ESITI_QUESTIONARI!AJ4006:AL4006,ESITI_QUESTIONARI!AN4006,ESITI_QUESTIONARI!AQ4006)))</f>
        <v/>
      </c>
    </row>
    <row r="4007" spans="1:8">
      <c r="A4007" t="str">
        <f>IF(ESITI_QUESTIONARI!A4007="","",TRIM(ESITI_QUESTIONARI!A4007))</f>
        <v/>
      </c>
      <c r="B4007" t="str">
        <f t="shared" si="63"/>
        <v/>
      </c>
      <c r="C4007" t="str">
        <f>IF(ESITI_QUESTIONARI!C4007="","",TRIM(ESITI_QUESTIONARI!C4007))</f>
        <v/>
      </c>
      <c r="D4007" t="str">
        <f>IFERROR(UPPER(TRIM(ESITI_QUESTIONARI!U4007)),"")</f>
        <v/>
      </c>
      <c r="E4007" t="str">
        <f>IFERROR(UPPER(TRIM(ESITI_QUESTIONARI!Y4007)),"")</f>
        <v/>
      </c>
      <c r="F4007" t="str">
        <f>IFERROR(UPPER(TRIM(ESITI_QUESTIONARI!AE4007)),"")</f>
        <v/>
      </c>
      <c r="G4007" t="str">
        <f>IFERROR(UPPER(TRIM(ESITI_QUESTIONARI!AI4007)),"")</f>
        <v/>
      </c>
      <c r="H4007" s="8" t="str">
        <f>IF(C4007="","",IF(ISERROR(AVERAGE(ESITI_QUESTIONARI!N4007:T4007,ESITI_QUESTIONARI!V4007:X4007,ESITI_QUESTIONARI!Z4007:AD4007,ESITI_QUESTIONARI!AF4007:AH4007,ESITI_QUESTIONARI!AJ4007:AL4007,ESITI_QUESTIONARI!AN4007,ESITI_QUESTIONARI!AQ4007)),"NON RISPONDE",AVERAGE(ESITI_QUESTIONARI!N4007:T4007,ESITI_QUESTIONARI!V4007:X4007,ESITI_QUESTIONARI!Z4007:AD4007,ESITI_QUESTIONARI!AF4007:AH4007,ESITI_QUESTIONARI!AJ4007:AL4007,ESITI_QUESTIONARI!AN4007,ESITI_QUESTIONARI!AQ4007)))</f>
        <v/>
      </c>
    </row>
    <row r="4008" spans="1:8">
      <c r="A4008" t="str">
        <f>IF(ESITI_QUESTIONARI!A4008="","",TRIM(ESITI_QUESTIONARI!A4008))</f>
        <v/>
      </c>
      <c r="B4008" t="str">
        <f t="shared" si="63"/>
        <v/>
      </c>
      <c r="C4008" t="str">
        <f>IF(ESITI_QUESTIONARI!C4008="","",TRIM(ESITI_QUESTIONARI!C4008))</f>
        <v/>
      </c>
      <c r="D4008" t="str">
        <f>IFERROR(UPPER(TRIM(ESITI_QUESTIONARI!U4008)),"")</f>
        <v/>
      </c>
      <c r="E4008" t="str">
        <f>IFERROR(UPPER(TRIM(ESITI_QUESTIONARI!Y4008)),"")</f>
        <v/>
      </c>
      <c r="F4008" t="str">
        <f>IFERROR(UPPER(TRIM(ESITI_QUESTIONARI!AE4008)),"")</f>
        <v/>
      </c>
      <c r="G4008" t="str">
        <f>IFERROR(UPPER(TRIM(ESITI_QUESTIONARI!AI4008)),"")</f>
        <v/>
      </c>
      <c r="H4008" s="8" t="str">
        <f>IF(C4008="","",IF(ISERROR(AVERAGE(ESITI_QUESTIONARI!N4008:T4008,ESITI_QUESTIONARI!V4008:X4008,ESITI_QUESTIONARI!Z4008:AD4008,ESITI_QUESTIONARI!AF4008:AH4008,ESITI_QUESTIONARI!AJ4008:AL4008,ESITI_QUESTIONARI!AN4008,ESITI_QUESTIONARI!AQ4008)),"NON RISPONDE",AVERAGE(ESITI_QUESTIONARI!N4008:T4008,ESITI_QUESTIONARI!V4008:X4008,ESITI_QUESTIONARI!Z4008:AD4008,ESITI_QUESTIONARI!AF4008:AH4008,ESITI_QUESTIONARI!AJ4008:AL4008,ESITI_QUESTIONARI!AN4008,ESITI_QUESTIONARI!AQ4008)))</f>
        <v/>
      </c>
    </row>
    <row r="4009" spans="1:8">
      <c r="A4009" t="str">
        <f>IF(ESITI_QUESTIONARI!A4009="","",TRIM(ESITI_QUESTIONARI!A4009))</f>
        <v/>
      </c>
      <c r="B4009" t="str">
        <f t="shared" si="63"/>
        <v/>
      </c>
      <c r="C4009" t="str">
        <f>IF(ESITI_QUESTIONARI!C4009="","",TRIM(ESITI_QUESTIONARI!C4009))</f>
        <v/>
      </c>
      <c r="D4009" t="str">
        <f>IFERROR(UPPER(TRIM(ESITI_QUESTIONARI!U4009)),"")</f>
        <v/>
      </c>
      <c r="E4009" t="str">
        <f>IFERROR(UPPER(TRIM(ESITI_QUESTIONARI!Y4009)),"")</f>
        <v/>
      </c>
      <c r="F4009" t="str">
        <f>IFERROR(UPPER(TRIM(ESITI_QUESTIONARI!AE4009)),"")</f>
        <v/>
      </c>
      <c r="G4009" t="str">
        <f>IFERROR(UPPER(TRIM(ESITI_QUESTIONARI!AI4009)),"")</f>
        <v/>
      </c>
      <c r="H4009" s="8" t="str">
        <f>IF(C4009="","",IF(ISERROR(AVERAGE(ESITI_QUESTIONARI!N4009:T4009,ESITI_QUESTIONARI!V4009:X4009,ESITI_QUESTIONARI!Z4009:AD4009,ESITI_QUESTIONARI!AF4009:AH4009,ESITI_QUESTIONARI!AJ4009:AL4009,ESITI_QUESTIONARI!AN4009,ESITI_QUESTIONARI!AQ4009)),"NON RISPONDE",AVERAGE(ESITI_QUESTIONARI!N4009:T4009,ESITI_QUESTIONARI!V4009:X4009,ESITI_QUESTIONARI!Z4009:AD4009,ESITI_QUESTIONARI!AF4009:AH4009,ESITI_QUESTIONARI!AJ4009:AL4009,ESITI_QUESTIONARI!AN4009,ESITI_QUESTIONARI!AQ4009)))</f>
        <v/>
      </c>
    </row>
    <row r="4010" spans="1:8">
      <c r="A4010" t="str">
        <f>IF(ESITI_QUESTIONARI!A4010="","",TRIM(ESITI_QUESTIONARI!A4010))</f>
        <v/>
      </c>
      <c r="B4010" t="str">
        <f t="shared" si="63"/>
        <v/>
      </c>
      <c r="C4010" t="str">
        <f>IF(ESITI_QUESTIONARI!C4010="","",TRIM(ESITI_QUESTIONARI!C4010))</f>
        <v/>
      </c>
      <c r="D4010" t="str">
        <f>IFERROR(UPPER(TRIM(ESITI_QUESTIONARI!U4010)),"")</f>
        <v/>
      </c>
      <c r="E4010" t="str">
        <f>IFERROR(UPPER(TRIM(ESITI_QUESTIONARI!Y4010)),"")</f>
        <v/>
      </c>
      <c r="F4010" t="str">
        <f>IFERROR(UPPER(TRIM(ESITI_QUESTIONARI!AE4010)),"")</f>
        <v/>
      </c>
      <c r="G4010" t="str">
        <f>IFERROR(UPPER(TRIM(ESITI_QUESTIONARI!AI4010)),"")</f>
        <v/>
      </c>
      <c r="H4010" s="8" t="str">
        <f>IF(C4010="","",IF(ISERROR(AVERAGE(ESITI_QUESTIONARI!N4010:T4010,ESITI_QUESTIONARI!V4010:X4010,ESITI_QUESTIONARI!Z4010:AD4010,ESITI_QUESTIONARI!AF4010:AH4010,ESITI_QUESTIONARI!AJ4010:AL4010,ESITI_QUESTIONARI!AN4010,ESITI_QUESTIONARI!AQ4010)),"NON RISPONDE",AVERAGE(ESITI_QUESTIONARI!N4010:T4010,ESITI_QUESTIONARI!V4010:X4010,ESITI_QUESTIONARI!Z4010:AD4010,ESITI_QUESTIONARI!AF4010:AH4010,ESITI_QUESTIONARI!AJ4010:AL4010,ESITI_QUESTIONARI!AN4010,ESITI_QUESTIONARI!AQ4010)))</f>
        <v/>
      </c>
    </row>
    <row r="4011" spans="1:8">
      <c r="A4011" t="str">
        <f>IF(ESITI_QUESTIONARI!A4011="","",TRIM(ESITI_QUESTIONARI!A4011))</f>
        <v/>
      </c>
      <c r="B4011" t="str">
        <f t="shared" si="63"/>
        <v/>
      </c>
      <c r="C4011" t="str">
        <f>IF(ESITI_QUESTIONARI!C4011="","",TRIM(ESITI_QUESTIONARI!C4011))</f>
        <v/>
      </c>
      <c r="D4011" t="str">
        <f>IFERROR(UPPER(TRIM(ESITI_QUESTIONARI!U4011)),"")</f>
        <v/>
      </c>
      <c r="E4011" t="str">
        <f>IFERROR(UPPER(TRIM(ESITI_QUESTIONARI!Y4011)),"")</f>
        <v/>
      </c>
      <c r="F4011" t="str">
        <f>IFERROR(UPPER(TRIM(ESITI_QUESTIONARI!AE4011)),"")</f>
        <v/>
      </c>
      <c r="G4011" t="str">
        <f>IFERROR(UPPER(TRIM(ESITI_QUESTIONARI!AI4011)),"")</f>
        <v/>
      </c>
      <c r="H4011" s="8" t="str">
        <f>IF(C4011="","",IF(ISERROR(AVERAGE(ESITI_QUESTIONARI!N4011:T4011,ESITI_QUESTIONARI!V4011:X4011,ESITI_QUESTIONARI!Z4011:AD4011,ESITI_QUESTIONARI!AF4011:AH4011,ESITI_QUESTIONARI!AJ4011:AL4011,ESITI_QUESTIONARI!AN4011,ESITI_QUESTIONARI!AQ4011)),"NON RISPONDE",AVERAGE(ESITI_QUESTIONARI!N4011:T4011,ESITI_QUESTIONARI!V4011:X4011,ESITI_QUESTIONARI!Z4011:AD4011,ESITI_QUESTIONARI!AF4011:AH4011,ESITI_QUESTIONARI!AJ4011:AL4011,ESITI_QUESTIONARI!AN4011,ESITI_QUESTIONARI!AQ4011)))</f>
        <v/>
      </c>
    </row>
    <row r="4012" spans="1:8">
      <c r="A4012" t="str">
        <f>IF(ESITI_QUESTIONARI!A4012="","",TRIM(ESITI_QUESTIONARI!A4012))</f>
        <v/>
      </c>
      <c r="B4012" t="str">
        <f t="shared" si="63"/>
        <v/>
      </c>
      <c r="C4012" t="str">
        <f>IF(ESITI_QUESTIONARI!C4012="","",TRIM(ESITI_QUESTIONARI!C4012))</f>
        <v/>
      </c>
      <c r="D4012" t="str">
        <f>IFERROR(UPPER(TRIM(ESITI_QUESTIONARI!U4012)),"")</f>
        <v/>
      </c>
      <c r="E4012" t="str">
        <f>IFERROR(UPPER(TRIM(ESITI_QUESTIONARI!Y4012)),"")</f>
        <v/>
      </c>
      <c r="F4012" t="str">
        <f>IFERROR(UPPER(TRIM(ESITI_QUESTIONARI!AE4012)),"")</f>
        <v/>
      </c>
      <c r="G4012" t="str">
        <f>IFERROR(UPPER(TRIM(ESITI_QUESTIONARI!AI4012)),"")</f>
        <v/>
      </c>
      <c r="H4012" s="8" t="str">
        <f>IF(C4012="","",IF(ISERROR(AVERAGE(ESITI_QUESTIONARI!N4012:T4012,ESITI_QUESTIONARI!V4012:X4012,ESITI_QUESTIONARI!Z4012:AD4012,ESITI_QUESTIONARI!AF4012:AH4012,ESITI_QUESTIONARI!AJ4012:AL4012,ESITI_QUESTIONARI!AN4012,ESITI_QUESTIONARI!AQ4012)),"NON RISPONDE",AVERAGE(ESITI_QUESTIONARI!N4012:T4012,ESITI_QUESTIONARI!V4012:X4012,ESITI_QUESTIONARI!Z4012:AD4012,ESITI_QUESTIONARI!AF4012:AH4012,ESITI_QUESTIONARI!AJ4012:AL4012,ESITI_QUESTIONARI!AN4012,ESITI_QUESTIONARI!AQ4012)))</f>
        <v/>
      </c>
    </row>
    <row r="4013" spans="1:8">
      <c r="A4013" t="str">
        <f>IF(ESITI_QUESTIONARI!A4013="","",TRIM(ESITI_QUESTIONARI!A4013))</f>
        <v/>
      </c>
      <c r="B4013" t="str">
        <f t="shared" si="63"/>
        <v/>
      </c>
      <c r="C4013" t="str">
        <f>IF(ESITI_QUESTIONARI!C4013="","",TRIM(ESITI_QUESTIONARI!C4013))</f>
        <v/>
      </c>
      <c r="D4013" t="str">
        <f>IFERROR(UPPER(TRIM(ESITI_QUESTIONARI!U4013)),"")</f>
        <v/>
      </c>
      <c r="E4013" t="str">
        <f>IFERROR(UPPER(TRIM(ESITI_QUESTIONARI!Y4013)),"")</f>
        <v/>
      </c>
      <c r="F4013" t="str">
        <f>IFERROR(UPPER(TRIM(ESITI_QUESTIONARI!AE4013)),"")</f>
        <v/>
      </c>
      <c r="G4013" t="str">
        <f>IFERROR(UPPER(TRIM(ESITI_QUESTIONARI!AI4013)),"")</f>
        <v/>
      </c>
      <c r="H4013" s="8" t="str">
        <f>IF(C4013="","",IF(ISERROR(AVERAGE(ESITI_QUESTIONARI!N4013:T4013,ESITI_QUESTIONARI!V4013:X4013,ESITI_QUESTIONARI!Z4013:AD4013,ESITI_QUESTIONARI!AF4013:AH4013,ESITI_QUESTIONARI!AJ4013:AL4013,ESITI_QUESTIONARI!AN4013,ESITI_QUESTIONARI!AQ4013)),"NON RISPONDE",AVERAGE(ESITI_QUESTIONARI!N4013:T4013,ESITI_QUESTIONARI!V4013:X4013,ESITI_QUESTIONARI!Z4013:AD4013,ESITI_QUESTIONARI!AF4013:AH4013,ESITI_QUESTIONARI!AJ4013:AL4013,ESITI_QUESTIONARI!AN4013,ESITI_QUESTIONARI!AQ4013)))</f>
        <v/>
      </c>
    </row>
    <row r="4014" spans="1:8">
      <c r="A4014" t="str">
        <f>IF(ESITI_QUESTIONARI!A4014="","",TRIM(ESITI_QUESTIONARI!A4014))</f>
        <v/>
      </c>
      <c r="B4014" t="str">
        <f t="shared" si="63"/>
        <v/>
      </c>
      <c r="C4014" t="str">
        <f>IF(ESITI_QUESTIONARI!C4014="","",TRIM(ESITI_QUESTIONARI!C4014))</f>
        <v/>
      </c>
      <c r="D4014" t="str">
        <f>IFERROR(UPPER(TRIM(ESITI_QUESTIONARI!U4014)),"")</f>
        <v/>
      </c>
      <c r="E4014" t="str">
        <f>IFERROR(UPPER(TRIM(ESITI_QUESTIONARI!Y4014)),"")</f>
        <v/>
      </c>
      <c r="F4014" t="str">
        <f>IFERROR(UPPER(TRIM(ESITI_QUESTIONARI!AE4014)),"")</f>
        <v/>
      </c>
      <c r="G4014" t="str">
        <f>IFERROR(UPPER(TRIM(ESITI_QUESTIONARI!AI4014)),"")</f>
        <v/>
      </c>
      <c r="H4014" s="8" t="str">
        <f>IF(C4014="","",IF(ISERROR(AVERAGE(ESITI_QUESTIONARI!N4014:T4014,ESITI_QUESTIONARI!V4014:X4014,ESITI_QUESTIONARI!Z4014:AD4014,ESITI_QUESTIONARI!AF4014:AH4014,ESITI_QUESTIONARI!AJ4014:AL4014,ESITI_QUESTIONARI!AN4014,ESITI_QUESTIONARI!AQ4014)),"NON RISPONDE",AVERAGE(ESITI_QUESTIONARI!N4014:T4014,ESITI_QUESTIONARI!V4014:X4014,ESITI_QUESTIONARI!Z4014:AD4014,ESITI_QUESTIONARI!AF4014:AH4014,ESITI_QUESTIONARI!AJ4014:AL4014,ESITI_QUESTIONARI!AN4014,ESITI_QUESTIONARI!AQ4014)))</f>
        <v/>
      </c>
    </row>
    <row r="4015" spans="1:8">
      <c r="A4015" t="str">
        <f>IF(ESITI_QUESTIONARI!A4015="","",TRIM(ESITI_QUESTIONARI!A4015))</f>
        <v/>
      </c>
      <c r="B4015" t="str">
        <f t="shared" si="63"/>
        <v/>
      </c>
      <c r="C4015" t="str">
        <f>IF(ESITI_QUESTIONARI!C4015="","",TRIM(ESITI_QUESTIONARI!C4015))</f>
        <v/>
      </c>
      <c r="D4015" t="str">
        <f>IFERROR(UPPER(TRIM(ESITI_QUESTIONARI!U4015)),"")</f>
        <v/>
      </c>
      <c r="E4015" t="str">
        <f>IFERROR(UPPER(TRIM(ESITI_QUESTIONARI!Y4015)),"")</f>
        <v/>
      </c>
      <c r="F4015" t="str">
        <f>IFERROR(UPPER(TRIM(ESITI_QUESTIONARI!AE4015)),"")</f>
        <v/>
      </c>
      <c r="G4015" t="str">
        <f>IFERROR(UPPER(TRIM(ESITI_QUESTIONARI!AI4015)),"")</f>
        <v/>
      </c>
      <c r="H4015" s="8" t="str">
        <f>IF(C4015="","",IF(ISERROR(AVERAGE(ESITI_QUESTIONARI!N4015:T4015,ESITI_QUESTIONARI!V4015:X4015,ESITI_QUESTIONARI!Z4015:AD4015,ESITI_QUESTIONARI!AF4015:AH4015,ESITI_QUESTIONARI!AJ4015:AL4015,ESITI_QUESTIONARI!AN4015,ESITI_QUESTIONARI!AQ4015)),"NON RISPONDE",AVERAGE(ESITI_QUESTIONARI!N4015:T4015,ESITI_QUESTIONARI!V4015:X4015,ESITI_QUESTIONARI!Z4015:AD4015,ESITI_QUESTIONARI!AF4015:AH4015,ESITI_QUESTIONARI!AJ4015:AL4015,ESITI_QUESTIONARI!AN4015,ESITI_QUESTIONARI!AQ4015)))</f>
        <v/>
      </c>
    </row>
    <row r="4016" spans="1:8">
      <c r="A4016" t="str">
        <f>IF(ESITI_QUESTIONARI!A4016="","",TRIM(ESITI_QUESTIONARI!A4016))</f>
        <v/>
      </c>
      <c r="B4016" t="str">
        <f t="shared" si="63"/>
        <v/>
      </c>
      <c r="C4016" t="str">
        <f>IF(ESITI_QUESTIONARI!C4016="","",TRIM(ESITI_QUESTIONARI!C4016))</f>
        <v/>
      </c>
      <c r="D4016" t="str">
        <f>IFERROR(UPPER(TRIM(ESITI_QUESTIONARI!U4016)),"")</f>
        <v/>
      </c>
      <c r="E4016" t="str">
        <f>IFERROR(UPPER(TRIM(ESITI_QUESTIONARI!Y4016)),"")</f>
        <v/>
      </c>
      <c r="F4016" t="str">
        <f>IFERROR(UPPER(TRIM(ESITI_QUESTIONARI!AE4016)),"")</f>
        <v/>
      </c>
      <c r="G4016" t="str">
        <f>IFERROR(UPPER(TRIM(ESITI_QUESTIONARI!AI4016)),"")</f>
        <v/>
      </c>
      <c r="H4016" s="8" t="str">
        <f>IF(C4016="","",IF(ISERROR(AVERAGE(ESITI_QUESTIONARI!N4016:T4016,ESITI_QUESTIONARI!V4016:X4016,ESITI_QUESTIONARI!Z4016:AD4016,ESITI_QUESTIONARI!AF4016:AH4016,ESITI_QUESTIONARI!AJ4016:AL4016,ESITI_QUESTIONARI!AN4016,ESITI_QUESTIONARI!AQ4016)),"NON RISPONDE",AVERAGE(ESITI_QUESTIONARI!N4016:T4016,ESITI_QUESTIONARI!V4016:X4016,ESITI_QUESTIONARI!Z4016:AD4016,ESITI_QUESTIONARI!AF4016:AH4016,ESITI_QUESTIONARI!AJ4016:AL4016,ESITI_QUESTIONARI!AN4016,ESITI_QUESTIONARI!AQ4016)))</f>
        <v/>
      </c>
    </row>
    <row r="4017" spans="1:8">
      <c r="A4017" t="str">
        <f>IF(ESITI_QUESTIONARI!A4017="","",TRIM(ESITI_QUESTIONARI!A4017))</f>
        <v/>
      </c>
      <c r="B4017" t="str">
        <f t="shared" si="63"/>
        <v/>
      </c>
      <c r="C4017" t="str">
        <f>IF(ESITI_QUESTIONARI!C4017="","",TRIM(ESITI_QUESTIONARI!C4017))</f>
        <v/>
      </c>
      <c r="D4017" t="str">
        <f>IFERROR(UPPER(TRIM(ESITI_QUESTIONARI!U4017)),"")</f>
        <v/>
      </c>
      <c r="E4017" t="str">
        <f>IFERROR(UPPER(TRIM(ESITI_QUESTIONARI!Y4017)),"")</f>
        <v/>
      </c>
      <c r="F4017" t="str">
        <f>IFERROR(UPPER(TRIM(ESITI_QUESTIONARI!AE4017)),"")</f>
        <v/>
      </c>
      <c r="G4017" t="str">
        <f>IFERROR(UPPER(TRIM(ESITI_QUESTIONARI!AI4017)),"")</f>
        <v/>
      </c>
      <c r="H4017" s="8" t="str">
        <f>IF(C4017="","",IF(ISERROR(AVERAGE(ESITI_QUESTIONARI!N4017:T4017,ESITI_QUESTIONARI!V4017:X4017,ESITI_QUESTIONARI!Z4017:AD4017,ESITI_QUESTIONARI!AF4017:AH4017,ESITI_QUESTIONARI!AJ4017:AL4017,ESITI_QUESTIONARI!AN4017,ESITI_QUESTIONARI!AQ4017)),"NON RISPONDE",AVERAGE(ESITI_QUESTIONARI!N4017:T4017,ESITI_QUESTIONARI!V4017:X4017,ESITI_QUESTIONARI!Z4017:AD4017,ESITI_QUESTIONARI!AF4017:AH4017,ESITI_QUESTIONARI!AJ4017:AL4017,ESITI_QUESTIONARI!AN4017,ESITI_QUESTIONARI!AQ4017)))</f>
        <v/>
      </c>
    </row>
    <row r="4018" spans="1:8">
      <c r="A4018" t="str">
        <f>IF(ESITI_QUESTIONARI!A4018="","",TRIM(ESITI_QUESTIONARI!A4018))</f>
        <v/>
      </c>
      <c r="B4018" t="str">
        <f t="shared" si="63"/>
        <v/>
      </c>
      <c r="C4018" t="str">
        <f>IF(ESITI_QUESTIONARI!C4018="","",TRIM(ESITI_QUESTIONARI!C4018))</f>
        <v/>
      </c>
      <c r="D4018" t="str">
        <f>IFERROR(UPPER(TRIM(ESITI_QUESTIONARI!U4018)),"")</f>
        <v/>
      </c>
      <c r="E4018" t="str">
        <f>IFERROR(UPPER(TRIM(ESITI_QUESTIONARI!Y4018)),"")</f>
        <v/>
      </c>
      <c r="F4018" t="str">
        <f>IFERROR(UPPER(TRIM(ESITI_QUESTIONARI!AE4018)),"")</f>
        <v/>
      </c>
      <c r="G4018" t="str">
        <f>IFERROR(UPPER(TRIM(ESITI_QUESTIONARI!AI4018)),"")</f>
        <v/>
      </c>
      <c r="H4018" s="8" t="str">
        <f>IF(C4018="","",IF(ISERROR(AVERAGE(ESITI_QUESTIONARI!N4018:T4018,ESITI_QUESTIONARI!V4018:X4018,ESITI_QUESTIONARI!Z4018:AD4018,ESITI_QUESTIONARI!AF4018:AH4018,ESITI_QUESTIONARI!AJ4018:AL4018,ESITI_QUESTIONARI!AN4018,ESITI_QUESTIONARI!AQ4018)),"NON RISPONDE",AVERAGE(ESITI_QUESTIONARI!N4018:T4018,ESITI_QUESTIONARI!V4018:X4018,ESITI_QUESTIONARI!Z4018:AD4018,ESITI_QUESTIONARI!AF4018:AH4018,ESITI_QUESTIONARI!AJ4018:AL4018,ESITI_QUESTIONARI!AN4018,ESITI_QUESTIONARI!AQ4018)))</f>
        <v/>
      </c>
    </row>
    <row r="4019" spans="1:8">
      <c r="A4019" t="str">
        <f>IF(ESITI_QUESTIONARI!A4019="","",TRIM(ESITI_QUESTIONARI!A4019))</f>
        <v/>
      </c>
      <c r="B4019" t="str">
        <f t="shared" si="63"/>
        <v/>
      </c>
      <c r="C4019" t="str">
        <f>IF(ESITI_QUESTIONARI!C4019="","",TRIM(ESITI_QUESTIONARI!C4019))</f>
        <v/>
      </c>
      <c r="D4019" t="str">
        <f>IFERROR(UPPER(TRIM(ESITI_QUESTIONARI!U4019)),"")</f>
        <v/>
      </c>
      <c r="E4019" t="str">
        <f>IFERROR(UPPER(TRIM(ESITI_QUESTIONARI!Y4019)),"")</f>
        <v/>
      </c>
      <c r="F4019" t="str">
        <f>IFERROR(UPPER(TRIM(ESITI_QUESTIONARI!AE4019)),"")</f>
        <v/>
      </c>
      <c r="G4019" t="str">
        <f>IFERROR(UPPER(TRIM(ESITI_QUESTIONARI!AI4019)),"")</f>
        <v/>
      </c>
      <c r="H4019" s="8" t="str">
        <f>IF(C4019="","",IF(ISERROR(AVERAGE(ESITI_QUESTIONARI!N4019:T4019,ESITI_QUESTIONARI!V4019:X4019,ESITI_QUESTIONARI!Z4019:AD4019,ESITI_QUESTIONARI!AF4019:AH4019,ESITI_QUESTIONARI!AJ4019:AL4019,ESITI_QUESTIONARI!AN4019,ESITI_QUESTIONARI!AQ4019)),"NON RISPONDE",AVERAGE(ESITI_QUESTIONARI!N4019:T4019,ESITI_QUESTIONARI!V4019:X4019,ESITI_QUESTIONARI!Z4019:AD4019,ESITI_QUESTIONARI!AF4019:AH4019,ESITI_QUESTIONARI!AJ4019:AL4019,ESITI_QUESTIONARI!AN4019,ESITI_QUESTIONARI!AQ4019)))</f>
        <v/>
      </c>
    </row>
    <row r="4020" spans="1:8">
      <c r="A4020" t="str">
        <f>IF(ESITI_QUESTIONARI!A4020="","",TRIM(ESITI_QUESTIONARI!A4020))</f>
        <v/>
      </c>
      <c r="B4020" t="str">
        <f t="shared" si="63"/>
        <v/>
      </c>
      <c r="C4020" t="str">
        <f>IF(ESITI_QUESTIONARI!C4020="","",TRIM(ESITI_QUESTIONARI!C4020))</f>
        <v/>
      </c>
      <c r="D4020" t="str">
        <f>IFERROR(UPPER(TRIM(ESITI_QUESTIONARI!U4020)),"")</f>
        <v/>
      </c>
      <c r="E4020" t="str">
        <f>IFERROR(UPPER(TRIM(ESITI_QUESTIONARI!Y4020)),"")</f>
        <v/>
      </c>
      <c r="F4020" t="str">
        <f>IFERROR(UPPER(TRIM(ESITI_QUESTIONARI!AE4020)),"")</f>
        <v/>
      </c>
      <c r="G4020" t="str">
        <f>IFERROR(UPPER(TRIM(ESITI_QUESTIONARI!AI4020)),"")</f>
        <v/>
      </c>
      <c r="H4020" s="8" t="str">
        <f>IF(C4020="","",IF(ISERROR(AVERAGE(ESITI_QUESTIONARI!N4020:T4020,ESITI_QUESTIONARI!V4020:X4020,ESITI_QUESTIONARI!Z4020:AD4020,ESITI_QUESTIONARI!AF4020:AH4020,ESITI_QUESTIONARI!AJ4020:AL4020,ESITI_QUESTIONARI!AN4020,ESITI_QUESTIONARI!AQ4020)),"NON RISPONDE",AVERAGE(ESITI_QUESTIONARI!N4020:T4020,ESITI_QUESTIONARI!V4020:X4020,ESITI_QUESTIONARI!Z4020:AD4020,ESITI_QUESTIONARI!AF4020:AH4020,ESITI_QUESTIONARI!AJ4020:AL4020,ESITI_QUESTIONARI!AN4020,ESITI_QUESTIONARI!AQ4020)))</f>
        <v/>
      </c>
    </row>
    <row r="4021" spans="1:8">
      <c r="A4021" t="str">
        <f>IF(ESITI_QUESTIONARI!A4021="","",TRIM(ESITI_QUESTIONARI!A4021))</f>
        <v/>
      </c>
      <c r="B4021" t="str">
        <f t="shared" si="63"/>
        <v/>
      </c>
      <c r="C4021" t="str">
        <f>IF(ESITI_QUESTIONARI!C4021="","",TRIM(ESITI_QUESTIONARI!C4021))</f>
        <v/>
      </c>
      <c r="D4021" t="str">
        <f>IFERROR(UPPER(TRIM(ESITI_QUESTIONARI!U4021)),"")</f>
        <v/>
      </c>
      <c r="E4021" t="str">
        <f>IFERROR(UPPER(TRIM(ESITI_QUESTIONARI!Y4021)),"")</f>
        <v/>
      </c>
      <c r="F4021" t="str">
        <f>IFERROR(UPPER(TRIM(ESITI_QUESTIONARI!AE4021)),"")</f>
        <v/>
      </c>
      <c r="G4021" t="str">
        <f>IFERROR(UPPER(TRIM(ESITI_QUESTIONARI!AI4021)),"")</f>
        <v/>
      </c>
      <c r="H4021" s="8" t="str">
        <f>IF(C4021="","",IF(ISERROR(AVERAGE(ESITI_QUESTIONARI!N4021:T4021,ESITI_QUESTIONARI!V4021:X4021,ESITI_QUESTIONARI!Z4021:AD4021,ESITI_QUESTIONARI!AF4021:AH4021,ESITI_QUESTIONARI!AJ4021:AL4021,ESITI_QUESTIONARI!AN4021,ESITI_QUESTIONARI!AQ4021)),"NON RISPONDE",AVERAGE(ESITI_QUESTIONARI!N4021:T4021,ESITI_QUESTIONARI!V4021:X4021,ESITI_QUESTIONARI!Z4021:AD4021,ESITI_QUESTIONARI!AF4021:AH4021,ESITI_QUESTIONARI!AJ4021:AL4021,ESITI_QUESTIONARI!AN4021,ESITI_QUESTIONARI!AQ4021)))</f>
        <v/>
      </c>
    </row>
    <row r="4022" spans="1:8">
      <c r="A4022" t="str">
        <f>IF(ESITI_QUESTIONARI!A4022="","",TRIM(ESITI_QUESTIONARI!A4022))</f>
        <v/>
      </c>
      <c r="B4022" t="str">
        <f t="shared" si="63"/>
        <v/>
      </c>
      <c r="C4022" t="str">
        <f>IF(ESITI_QUESTIONARI!C4022="","",TRIM(ESITI_QUESTIONARI!C4022))</f>
        <v/>
      </c>
      <c r="D4022" t="str">
        <f>IFERROR(UPPER(TRIM(ESITI_QUESTIONARI!U4022)),"")</f>
        <v/>
      </c>
      <c r="E4022" t="str">
        <f>IFERROR(UPPER(TRIM(ESITI_QUESTIONARI!Y4022)),"")</f>
        <v/>
      </c>
      <c r="F4022" t="str">
        <f>IFERROR(UPPER(TRIM(ESITI_QUESTIONARI!AE4022)),"")</f>
        <v/>
      </c>
      <c r="G4022" t="str">
        <f>IFERROR(UPPER(TRIM(ESITI_QUESTIONARI!AI4022)),"")</f>
        <v/>
      </c>
      <c r="H4022" s="8" t="str">
        <f>IF(C4022="","",IF(ISERROR(AVERAGE(ESITI_QUESTIONARI!N4022:T4022,ESITI_QUESTIONARI!V4022:X4022,ESITI_QUESTIONARI!Z4022:AD4022,ESITI_QUESTIONARI!AF4022:AH4022,ESITI_QUESTIONARI!AJ4022:AL4022,ESITI_QUESTIONARI!AN4022,ESITI_QUESTIONARI!AQ4022)),"NON RISPONDE",AVERAGE(ESITI_QUESTIONARI!N4022:T4022,ESITI_QUESTIONARI!V4022:X4022,ESITI_QUESTIONARI!Z4022:AD4022,ESITI_QUESTIONARI!AF4022:AH4022,ESITI_QUESTIONARI!AJ4022:AL4022,ESITI_QUESTIONARI!AN4022,ESITI_QUESTIONARI!AQ4022)))</f>
        <v/>
      </c>
    </row>
    <row r="4023" spans="1:8">
      <c r="A4023" t="str">
        <f>IF(ESITI_QUESTIONARI!A4023="","",TRIM(ESITI_QUESTIONARI!A4023))</f>
        <v/>
      </c>
      <c r="B4023" t="str">
        <f t="shared" si="63"/>
        <v/>
      </c>
      <c r="C4023" t="str">
        <f>IF(ESITI_QUESTIONARI!C4023="","",TRIM(ESITI_QUESTIONARI!C4023))</f>
        <v/>
      </c>
      <c r="D4023" t="str">
        <f>IFERROR(UPPER(TRIM(ESITI_QUESTIONARI!U4023)),"")</f>
        <v/>
      </c>
      <c r="E4023" t="str">
        <f>IFERROR(UPPER(TRIM(ESITI_QUESTIONARI!Y4023)),"")</f>
        <v/>
      </c>
      <c r="F4023" t="str">
        <f>IFERROR(UPPER(TRIM(ESITI_QUESTIONARI!AE4023)),"")</f>
        <v/>
      </c>
      <c r="G4023" t="str">
        <f>IFERROR(UPPER(TRIM(ESITI_QUESTIONARI!AI4023)),"")</f>
        <v/>
      </c>
      <c r="H4023" s="8" t="str">
        <f>IF(C4023="","",IF(ISERROR(AVERAGE(ESITI_QUESTIONARI!N4023:T4023,ESITI_QUESTIONARI!V4023:X4023,ESITI_QUESTIONARI!Z4023:AD4023,ESITI_QUESTIONARI!AF4023:AH4023,ESITI_QUESTIONARI!AJ4023:AL4023,ESITI_QUESTIONARI!AN4023,ESITI_QUESTIONARI!AQ4023)),"NON RISPONDE",AVERAGE(ESITI_QUESTIONARI!N4023:T4023,ESITI_QUESTIONARI!V4023:X4023,ESITI_QUESTIONARI!Z4023:AD4023,ESITI_QUESTIONARI!AF4023:AH4023,ESITI_QUESTIONARI!AJ4023:AL4023,ESITI_QUESTIONARI!AN4023,ESITI_QUESTIONARI!AQ4023)))</f>
        <v/>
      </c>
    </row>
    <row r="4024" spans="1:8">
      <c r="A4024" t="str">
        <f>IF(ESITI_QUESTIONARI!A4024="","",TRIM(ESITI_QUESTIONARI!A4024))</f>
        <v/>
      </c>
      <c r="B4024" t="str">
        <f t="shared" si="63"/>
        <v/>
      </c>
      <c r="C4024" t="str">
        <f>IF(ESITI_QUESTIONARI!C4024="","",TRIM(ESITI_QUESTIONARI!C4024))</f>
        <v/>
      </c>
      <c r="D4024" t="str">
        <f>IFERROR(UPPER(TRIM(ESITI_QUESTIONARI!U4024)),"")</f>
        <v/>
      </c>
      <c r="E4024" t="str">
        <f>IFERROR(UPPER(TRIM(ESITI_QUESTIONARI!Y4024)),"")</f>
        <v/>
      </c>
      <c r="F4024" t="str">
        <f>IFERROR(UPPER(TRIM(ESITI_QUESTIONARI!AE4024)),"")</f>
        <v/>
      </c>
      <c r="G4024" t="str">
        <f>IFERROR(UPPER(TRIM(ESITI_QUESTIONARI!AI4024)),"")</f>
        <v/>
      </c>
      <c r="H4024" s="8" t="str">
        <f>IF(C4024="","",IF(ISERROR(AVERAGE(ESITI_QUESTIONARI!N4024:T4024,ESITI_QUESTIONARI!V4024:X4024,ESITI_QUESTIONARI!Z4024:AD4024,ESITI_QUESTIONARI!AF4024:AH4024,ESITI_QUESTIONARI!AJ4024:AL4024,ESITI_QUESTIONARI!AN4024,ESITI_QUESTIONARI!AQ4024)),"NON RISPONDE",AVERAGE(ESITI_QUESTIONARI!N4024:T4024,ESITI_QUESTIONARI!V4024:X4024,ESITI_QUESTIONARI!Z4024:AD4024,ESITI_QUESTIONARI!AF4024:AH4024,ESITI_QUESTIONARI!AJ4024:AL4024,ESITI_QUESTIONARI!AN4024,ESITI_QUESTIONARI!AQ4024)))</f>
        <v/>
      </c>
    </row>
    <row r="4025" spans="1:8">
      <c r="A4025" t="str">
        <f>IF(ESITI_QUESTIONARI!A4025="","",TRIM(ESITI_QUESTIONARI!A4025))</f>
        <v/>
      </c>
      <c r="B4025" t="str">
        <f t="shared" si="63"/>
        <v/>
      </c>
      <c r="C4025" t="str">
        <f>IF(ESITI_QUESTIONARI!C4025="","",TRIM(ESITI_QUESTIONARI!C4025))</f>
        <v/>
      </c>
      <c r="D4025" t="str">
        <f>IFERROR(UPPER(TRIM(ESITI_QUESTIONARI!U4025)),"")</f>
        <v/>
      </c>
      <c r="E4025" t="str">
        <f>IFERROR(UPPER(TRIM(ESITI_QUESTIONARI!Y4025)),"")</f>
        <v/>
      </c>
      <c r="F4025" t="str">
        <f>IFERROR(UPPER(TRIM(ESITI_QUESTIONARI!AE4025)),"")</f>
        <v/>
      </c>
      <c r="G4025" t="str">
        <f>IFERROR(UPPER(TRIM(ESITI_QUESTIONARI!AI4025)),"")</f>
        <v/>
      </c>
      <c r="H4025" s="8" t="str">
        <f>IF(C4025="","",IF(ISERROR(AVERAGE(ESITI_QUESTIONARI!N4025:T4025,ESITI_QUESTIONARI!V4025:X4025,ESITI_QUESTIONARI!Z4025:AD4025,ESITI_QUESTIONARI!AF4025:AH4025,ESITI_QUESTIONARI!AJ4025:AL4025,ESITI_QUESTIONARI!AN4025,ESITI_QUESTIONARI!AQ4025)),"NON RISPONDE",AVERAGE(ESITI_QUESTIONARI!N4025:T4025,ESITI_QUESTIONARI!V4025:X4025,ESITI_QUESTIONARI!Z4025:AD4025,ESITI_QUESTIONARI!AF4025:AH4025,ESITI_QUESTIONARI!AJ4025:AL4025,ESITI_QUESTIONARI!AN4025,ESITI_QUESTIONARI!AQ4025)))</f>
        <v/>
      </c>
    </row>
    <row r="4026" spans="1:8">
      <c r="A4026" t="str">
        <f>IF(ESITI_QUESTIONARI!A4026="","",TRIM(ESITI_QUESTIONARI!A4026))</f>
        <v/>
      </c>
      <c r="B4026" t="str">
        <f t="shared" si="63"/>
        <v/>
      </c>
      <c r="C4026" t="str">
        <f>IF(ESITI_QUESTIONARI!C4026="","",TRIM(ESITI_QUESTIONARI!C4026))</f>
        <v/>
      </c>
      <c r="D4026" t="str">
        <f>IFERROR(UPPER(TRIM(ESITI_QUESTIONARI!U4026)),"")</f>
        <v/>
      </c>
      <c r="E4026" t="str">
        <f>IFERROR(UPPER(TRIM(ESITI_QUESTIONARI!Y4026)),"")</f>
        <v/>
      </c>
      <c r="F4026" t="str">
        <f>IFERROR(UPPER(TRIM(ESITI_QUESTIONARI!AE4026)),"")</f>
        <v/>
      </c>
      <c r="G4026" t="str">
        <f>IFERROR(UPPER(TRIM(ESITI_QUESTIONARI!AI4026)),"")</f>
        <v/>
      </c>
      <c r="H4026" s="8" t="str">
        <f>IF(C4026="","",IF(ISERROR(AVERAGE(ESITI_QUESTIONARI!N4026:T4026,ESITI_QUESTIONARI!V4026:X4026,ESITI_QUESTIONARI!Z4026:AD4026,ESITI_QUESTIONARI!AF4026:AH4026,ESITI_QUESTIONARI!AJ4026:AL4026,ESITI_QUESTIONARI!AN4026,ESITI_QUESTIONARI!AQ4026)),"NON RISPONDE",AVERAGE(ESITI_QUESTIONARI!N4026:T4026,ESITI_QUESTIONARI!V4026:X4026,ESITI_QUESTIONARI!Z4026:AD4026,ESITI_QUESTIONARI!AF4026:AH4026,ESITI_QUESTIONARI!AJ4026:AL4026,ESITI_QUESTIONARI!AN4026,ESITI_QUESTIONARI!AQ4026)))</f>
        <v/>
      </c>
    </row>
    <row r="4027" spans="1:8">
      <c r="A4027" t="str">
        <f>IF(ESITI_QUESTIONARI!A4027="","",TRIM(ESITI_QUESTIONARI!A4027))</f>
        <v/>
      </c>
      <c r="B4027" t="str">
        <f t="shared" si="63"/>
        <v/>
      </c>
      <c r="C4027" t="str">
        <f>IF(ESITI_QUESTIONARI!C4027="","",TRIM(ESITI_QUESTIONARI!C4027))</f>
        <v/>
      </c>
      <c r="D4027" t="str">
        <f>IFERROR(UPPER(TRIM(ESITI_QUESTIONARI!U4027)),"")</f>
        <v/>
      </c>
      <c r="E4027" t="str">
        <f>IFERROR(UPPER(TRIM(ESITI_QUESTIONARI!Y4027)),"")</f>
        <v/>
      </c>
      <c r="F4027" t="str">
        <f>IFERROR(UPPER(TRIM(ESITI_QUESTIONARI!AE4027)),"")</f>
        <v/>
      </c>
      <c r="G4027" t="str">
        <f>IFERROR(UPPER(TRIM(ESITI_QUESTIONARI!AI4027)),"")</f>
        <v/>
      </c>
      <c r="H4027" s="8" t="str">
        <f>IF(C4027="","",IF(ISERROR(AVERAGE(ESITI_QUESTIONARI!N4027:T4027,ESITI_QUESTIONARI!V4027:X4027,ESITI_QUESTIONARI!Z4027:AD4027,ESITI_QUESTIONARI!AF4027:AH4027,ESITI_QUESTIONARI!AJ4027:AL4027,ESITI_QUESTIONARI!AN4027,ESITI_QUESTIONARI!AQ4027)),"NON RISPONDE",AVERAGE(ESITI_QUESTIONARI!N4027:T4027,ESITI_QUESTIONARI!V4027:X4027,ESITI_QUESTIONARI!Z4027:AD4027,ESITI_QUESTIONARI!AF4027:AH4027,ESITI_QUESTIONARI!AJ4027:AL4027,ESITI_QUESTIONARI!AN4027,ESITI_QUESTIONARI!AQ4027)))</f>
        <v/>
      </c>
    </row>
    <row r="4028" spans="1:8">
      <c r="A4028" t="str">
        <f>IF(ESITI_QUESTIONARI!A4028="","",TRIM(ESITI_QUESTIONARI!A4028))</f>
        <v/>
      </c>
      <c r="B4028" t="str">
        <f t="shared" si="63"/>
        <v/>
      </c>
      <c r="C4028" t="str">
        <f>IF(ESITI_QUESTIONARI!C4028="","",TRIM(ESITI_QUESTIONARI!C4028))</f>
        <v/>
      </c>
      <c r="D4028" t="str">
        <f>IFERROR(UPPER(TRIM(ESITI_QUESTIONARI!U4028)),"")</f>
        <v/>
      </c>
      <c r="E4028" t="str">
        <f>IFERROR(UPPER(TRIM(ESITI_QUESTIONARI!Y4028)),"")</f>
        <v/>
      </c>
      <c r="F4028" t="str">
        <f>IFERROR(UPPER(TRIM(ESITI_QUESTIONARI!AE4028)),"")</f>
        <v/>
      </c>
      <c r="G4028" t="str">
        <f>IFERROR(UPPER(TRIM(ESITI_QUESTIONARI!AI4028)),"")</f>
        <v/>
      </c>
      <c r="H4028" s="8" t="str">
        <f>IF(C4028="","",IF(ISERROR(AVERAGE(ESITI_QUESTIONARI!N4028:T4028,ESITI_QUESTIONARI!V4028:X4028,ESITI_QUESTIONARI!Z4028:AD4028,ESITI_QUESTIONARI!AF4028:AH4028,ESITI_QUESTIONARI!AJ4028:AL4028,ESITI_QUESTIONARI!AN4028,ESITI_QUESTIONARI!AQ4028)),"NON RISPONDE",AVERAGE(ESITI_QUESTIONARI!N4028:T4028,ESITI_QUESTIONARI!V4028:X4028,ESITI_QUESTIONARI!Z4028:AD4028,ESITI_QUESTIONARI!AF4028:AH4028,ESITI_QUESTIONARI!AJ4028:AL4028,ESITI_QUESTIONARI!AN4028,ESITI_QUESTIONARI!AQ4028)))</f>
        <v/>
      </c>
    </row>
    <row r="4029" spans="1:8">
      <c r="A4029" t="str">
        <f>IF(ESITI_QUESTIONARI!A4029="","",TRIM(ESITI_QUESTIONARI!A4029))</f>
        <v/>
      </c>
      <c r="B4029" t="str">
        <f t="shared" si="63"/>
        <v/>
      </c>
      <c r="C4029" t="str">
        <f>IF(ESITI_QUESTIONARI!C4029="","",TRIM(ESITI_QUESTIONARI!C4029))</f>
        <v/>
      </c>
      <c r="D4029" t="str">
        <f>IFERROR(UPPER(TRIM(ESITI_QUESTIONARI!U4029)),"")</f>
        <v/>
      </c>
      <c r="E4029" t="str">
        <f>IFERROR(UPPER(TRIM(ESITI_QUESTIONARI!Y4029)),"")</f>
        <v/>
      </c>
      <c r="F4029" t="str">
        <f>IFERROR(UPPER(TRIM(ESITI_QUESTIONARI!AE4029)),"")</f>
        <v/>
      </c>
      <c r="G4029" t="str">
        <f>IFERROR(UPPER(TRIM(ESITI_QUESTIONARI!AI4029)),"")</f>
        <v/>
      </c>
      <c r="H4029" s="8" t="str">
        <f>IF(C4029="","",IF(ISERROR(AVERAGE(ESITI_QUESTIONARI!N4029:T4029,ESITI_QUESTIONARI!V4029:X4029,ESITI_QUESTIONARI!Z4029:AD4029,ESITI_QUESTIONARI!AF4029:AH4029,ESITI_QUESTIONARI!AJ4029:AL4029,ESITI_QUESTIONARI!AN4029,ESITI_QUESTIONARI!AQ4029)),"NON RISPONDE",AVERAGE(ESITI_QUESTIONARI!N4029:T4029,ESITI_QUESTIONARI!V4029:X4029,ESITI_QUESTIONARI!Z4029:AD4029,ESITI_QUESTIONARI!AF4029:AH4029,ESITI_QUESTIONARI!AJ4029:AL4029,ESITI_QUESTIONARI!AN4029,ESITI_QUESTIONARI!AQ4029)))</f>
        <v/>
      </c>
    </row>
    <row r="4030" spans="1:8">
      <c r="A4030" t="str">
        <f>IF(ESITI_QUESTIONARI!A4030="","",TRIM(ESITI_QUESTIONARI!A4030))</f>
        <v/>
      </c>
      <c r="B4030" t="str">
        <f t="shared" si="63"/>
        <v/>
      </c>
      <c r="C4030" t="str">
        <f>IF(ESITI_QUESTIONARI!C4030="","",TRIM(ESITI_QUESTIONARI!C4030))</f>
        <v/>
      </c>
      <c r="D4030" t="str">
        <f>IFERROR(UPPER(TRIM(ESITI_QUESTIONARI!U4030)),"")</f>
        <v/>
      </c>
      <c r="E4030" t="str">
        <f>IFERROR(UPPER(TRIM(ESITI_QUESTIONARI!Y4030)),"")</f>
        <v/>
      </c>
      <c r="F4030" t="str">
        <f>IFERROR(UPPER(TRIM(ESITI_QUESTIONARI!AE4030)),"")</f>
        <v/>
      </c>
      <c r="G4030" t="str">
        <f>IFERROR(UPPER(TRIM(ESITI_QUESTIONARI!AI4030)),"")</f>
        <v/>
      </c>
      <c r="H4030" s="8" t="str">
        <f>IF(C4030="","",IF(ISERROR(AVERAGE(ESITI_QUESTIONARI!N4030:T4030,ESITI_QUESTIONARI!V4030:X4030,ESITI_QUESTIONARI!Z4030:AD4030,ESITI_QUESTIONARI!AF4030:AH4030,ESITI_QUESTIONARI!AJ4030:AL4030,ESITI_QUESTIONARI!AN4030,ESITI_QUESTIONARI!AQ4030)),"NON RISPONDE",AVERAGE(ESITI_QUESTIONARI!N4030:T4030,ESITI_QUESTIONARI!V4030:X4030,ESITI_QUESTIONARI!Z4030:AD4030,ESITI_QUESTIONARI!AF4030:AH4030,ESITI_QUESTIONARI!AJ4030:AL4030,ESITI_QUESTIONARI!AN4030,ESITI_QUESTIONARI!AQ4030)))</f>
        <v/>
      </c>
    </row>
    <row r="4031" spans="1:8">
      <c r="A4031" t="str">
        <f>IF(ESITI_QUESTIONARI!A4031="","",TRIM(ESITI_QUESTIONARI!A4031))</f>
        <v/>
      </c>
      <c r="B4031" t="str">
        <f t="shared" si="63"/>
        <v/>
      </c>
      <c r="C4031" t="str">
        <f>IF(ESITI_QUESTIONARI!C4031="","",TRIM(ESITI_QUESTIONARI!C4031))</f>
        <v/>
      </c>
      <c r="D4031" t="str">
        <f>IFERROR(UPPER(TRIM(ESITI_QUESTIONARI!U4031)),"")</f>
        <v/>
      </c>
      <c r="E4031" t="str">
        <f>IFERROR(UPPER(TRIM(ESITI_QUESTIONARI!Y4031)),"")</f>
        <v/>
      </c>
      <c r="F4031" t="str">
        <f>IFERROR(UPPER(TRIM(ESITI_QUESTIONARI!AE4031)),"")</f>
        <v/>
      </c>
      <c r="G4031" t="str">
        <f>IFERROR(UPPER(TRIM(ESITI_QUESTIONARI!AI4031)),"")</f>
        <v/>
      </c>
      <c r="H4031" s="8" t="str">
        <f>IF(C4031="","",IF(ISERROR(AVERAGE(ESITI_QUESTIONARI!N4031:T4031,ESITI_QUESTIONARI!V4031:X4031,ESITI_QUESTIONARI!Z4031:AD4031,ESITI_QUESTIONARI!AF4031:AH4031,ESITI_QUESTIONARI!AJ4031:AL4031,ESITI_QUESTIONARI!AN4031,ESITI_QUESTIONARI!AQ4031)),"NON RISPONDE",AVERAGE(ESITI_QUESTIONARI!N4031:T4031,ESITI_QUESTIONARI!V4031:X4031,ESITI_QUESTIONARI!Z4031:AD4031,ESITI_QUESTIONARI!AF4031:AH4031,ESITI_QUESTIONARI!AJ4031:AL4031,ESITI_QUESTIONARI!AN4031,ESITI_QUESTIONARI!AQ4031)))</f>
        <v/>
      </c>
    </row>
    <row r="4032" spans="1:8">
      <c r="A4032" t="str">
        <f>IF(ESITI_QUESTIONARI!A4032="","",TRIM(ESITI_QUESTIONARI!A4032))</f>
        <v/>
      </c>
      <c r="B4032" t="str">
        <f t="shared" si="63"/>
        <v/>
      </c>
      <c r="C4032" t="str">
        <f>IF(ESITI_QUESTIONARI!C4032="","",TRIM(ESITI_QUESTIONARI!C4032))</f>
        <v/>
      </c>
      <c r="D4032" t="str">
        <f>IFERROR(UPPER(TRIM(ESITI_QUESTIONARI!U4032)),"")</f>
        <v/>
      </c>
      <c r="E4032" t="str">
        <f>IFERROR(UPPER(TRIM(ESITI_QUESTIONARI!Y4032)),"")</f>
        <v/>
      </c>
      <c r="F4032" t="str">
        <f>IFERROR(UPPER(TRIM(ESITI_QUESTIONARI!AE4032)),"")</f>
        <v/>
      </c>
      <c r="G4032" t="str">
        <f>IFERROR(UPPER(TRIM(ESITI_QUESTIONARI!AI4032)),"")</f>
        <v/>
      </c>
      <c r="H4032" s="8" t="str">
        <f>IF(C4032="","",IF(ISERROR(AVERAGE(ESITI_QUESTIONARI!N4032:T4032,ESITI_QUESTIONARI!V4032:X4032,ESITI_QUESTIONARI!Z4032:AD4032,ESITI_QUESTIONARI!AF4032:AH4032,ESITI_QUESTIONARI!AJ4032:AL4032,ESITI_QUESTIONARI!AN4032,ESITI_QUESTIONARI!AQ4032)),"NON RISPONDE",AVERAGE(ESITI_QUESTIONARI!N4032:T4032,ESITI_QUESTIONARI!V4032:X4032,ESITI_QUESTIONARI!Z4032:AD4032,ESITI_QUESTIONARI!AF4032:AH4032,ESITI_QUESTIONARI!AJ4032:AL4032,ESITI_QUESTIONARI!AN4032,ESITI_QUESTIONARI!AQ4032)))</f>
        <v/>
      </c>
    </row>
    <row r="4033" spans="1:8">
      <c r="A4033" t="str">
        <f>IF(ESITI_QUESTIONARI!A4033="","",TRIM(ESITI_QUESTIONARI!A4033))</f>
        <v/>
      </c>
      <c r="B4033" t="str">
        <f t="shared" si="63"/>
        <v/>
      </c>
      <c r="C4033" t="str">
        <f>IF(ESITI_QUESTIONARI!C4033="","",TRIM(ESITI_QUESTIONARI!C4033))</f>
        <v/>
      </c>
      <c r="D4033" t="str">
        <f>IFERROR(UPPER(TRIM(ESITI_QUESTIONARI!U4033)),"")</f>
        <v/>
      </c>
      <c r="E4033" t="str">
        <f>IFERROR(UPPER(TRIM(ESITI_QUESTIONARI!Y4033)),"")</f>
        <v/>
      </c>
      <c r="F4033" t="str">
        <f>IFERROR(UPPER(TRIM(ESITI_QUESTIONARI!AE4033)),"")</f>
        <v/>
      </c>
      <c r="G4033" t="str">
        <f>IFERROR(UPPER(TRIM(ESITI_QUESTIONARI!AI4033)),"")</f>
        <v/>
      </c>
      <c r="H4033" s="8" t="str">
        <f>IF(C4033="","",IF(ISERROR(AVERAGE(ESITI_QUESTIONARI!N4033:T4033,ESITI_QUESTIONARI!V4033:X4033,ESITI_QUESTIONARI!Z4033:AD4033,ESITI_QUESTIONARI!AF4033:AH4033,ESITI_QUESTIONARI!AJ4033:AL4033,ESITI_QUESTIONARI!AN4033,ESITI_QUESTIONARI!AQ4033)),"NON RISPONDE",AVERAGE(ESITI_QUESTIONARI!N4033:T4033,ESITI_QUESTIONARI!V4033:X4033,ESITI_QUESTIONARI!Z4033:AD4033,ESITI_QUESTIONARI!AF4033:AH4033,ESITI_QUESTIONARI!AJ4033:AL4033,ESITI_QUESTIONARI!AN4033,ESITI_QUESTIONARI!AQ4033)))</f>
        <v/>
      </c>
    </row>
    <row r="4034" spans="1:8">
      <c r="A4034" t="str">
        <f>IF(ESITI_QUESTIONARI!A4034="","",TRIM(ESITI_QUESTIONARI!A4034))</f>
        <v/>
      </c>
      <c r="B4034" t="str">
        <f t="shared" si="63"/>
        <v/>
      </c>
      <c r="C4034" t="str">
        <f>IF(ESITI_QUESTIONARI!C4034="","",TRIM(ESITI_QUESTIONARI!C4034))</f>
        <v/>
      </c>
      <c r="D4034" t="str">
        <f>IFERROR(UPPER(TRIM(ESITI_QUESTIONARI!U4034)),"")</f>
        <v/>
      </c>
      <c r="E4034" t="str">
        <f>IFERROR(UPPER(TRIM(ESITI_QUESTIONARI!Y4034)),"")</f>
        <v/>
      </c>
      <c r="F4034" t="str">
        <f>IFERROR(UPPER(TRIM(ESITI_QUESTIONARI!AE4034)),"")</f>
        <v/>
      </c>
      <c r="G4034" t="str">
        <f>IFERROR(UPPER(TRIM(ESITI_QUESTIONARI!AI4034)),"")</f>
        <v/>
      </c>
      <c r="H4034" s="8" t="str">
        <f>IF(C4034="","",IF(ISERROR(AVERAGE(ESITI_QUESTIONARI!N4034:T4034,ESITI_QUESTIONARI!V4034:X4034,ESITI_QUESTIONARI!Z4034:AD4034,ESITI_QUESTIONARI!AF4034:AH4034,ESITI_QUESTIONARI!AJ4034:AL4034,ESITI_QUESTIONARI!AN4034,ESITI_QUESTIONARI!AQ4034)),"NON RISPONDE",AVERAGE(ESITI_QUESTIONARI!N4034:T4034,ESITI_QUESTIONARI!V4034:X4034,ESITI_QUESTIONARI!Z4034:AD4034,ESITI_QUESTIONARI!AF4034:AH4034,ESITI_QUESTIONARI!AJ4034:AL4034,ESITI_QUESTIONARI!AN4034,ESITI_QUESTIONARI!AQ4034)))</f>
        <v/>
      </c>
    </row>
    <row r="4035" spans="1:8">
      <c r="A4035" t="str">
        <f>IF(ESITI_QUESTIONARI!A4035="","",TRIM(ESITI_QUESTIONARI!A4035))</f>
        <v/>
      </c>
      <c r="B4035" t="str">
        <f t="shared" ref="B4035:B4098" si="64">IF(C4035="","",C4035)</f>
        <v/>
      </c>
      <c r="C4035" t="str">
        <f>IF(ESITI_QUESTIONARI!C4035="","",TRIM(ESITI_QUESTIONARI!C4035))</f>
        <v/>
      </c>
      <c r="D4035" t="str">
        <f>IFERROR(UPPER(TRIM(ESITI_QUESTIONARI!U4035)),"")</f>
        <v/>
      </c>
      <c r="E4035" t="str">
        <f>IFERROR(UPPER(TRIM(ESITI_QUESTIONARI!Y4035)),"")</f>
        <v/>
      </c>
      <c r="F4035" t="str">
        <f>IFERROR(UPPER(TRIM(ESITI_QUESTIONARI!AE4035)),"")</f>
        <v/>
      </c>
      <c r="G4035" t="str">
        <f>IFERROR(UPPER(TRIM(ESITI_QUESTIONARI!AI4035)),"")</f>
        <v/>
      </c>
      <c r="H4035" s="8" t="str">
        <f>IF(C4035="","",IF(ISERROR(AVERAGE(ESITI_QUESTIONARI!N4035:T4035,ESITI_QUESTIONARI!V4035:X4035,ESITI_QUESTIONARI!Z4035:AD4035,ESITI_QUESTIONARI!AF4035:AH4035,ESITI_QUESTIONARI!AJ4035:AL4035,ESITI_QUESTIONARI!AN4035,ESITI_QUESTIONARI!AQ4035)),"NON RISPONDE",AVERAGE(ESITI_QUESTIONARI!N4035:T4035,ESITI_QUESTIONARI!V4035:X4035,ESITI_QUESTIONARI!Z4035:AD4035,ESITI_QUESTIONARI!AF4035:AH4035,ESITI_QUESTIONARI!AJ4035:AL4035,ESITI_QUESTIONARI!AN4035,ESITI_QUESTIONARI!AQ4035)))</f>
        <v/>
      </c>
    </row>
    <row r="4036" spans="1:8">
      <c r="A4036" t="str">
        <f>IF(ESITI_QUESTIONARI!A4036="","",TRIM(ESITI_QUESTIONARI!A4036))</f>
        <v/>
      </c>
      <c r="B4036" t="str">
        <f t="shared" si="64"/>
        <v/>
      </c>
      <c r="C4036" t="str">
        <f>IF(ESITI_QUESTIONARI!C4036="","",TRIM(ESITI_QUESTIONARI!C4036))</f>
        <v/>
      </c>
      <c r="D4036" t="str">
        <f>IFERROR(UPPER(TRIM(ESITI_QUESTIONARI!U4036)),"")</f>
        <v/>
      </c>
      <c r="E4036" t="str">
        <f>IFERROR(UPPER(TRIM(ESITI_QUESTIONARI!Y4036)),"")</f>
        <v/>
      </c>
      <c r="F4036" t="str">
        <f>IFERROR(UPPER(TRIM(ESITI_QUESTIONARI!AE4036)),"")</f>
        <v/>
      </c>
      <c r="G4036" t="str">
        <f>IFERROR(UPPER(TRIM(ESITI_QUESTIONARI!AI4036)),"")</f>
        <v/>
      </c>
      <c r="H4036" s="8" t="str">
        <f>IF(C4036="","",IF(ISERROR(AVERAGE(ESITI_QUESTIONARI!N4036:T4036,ESITI_QUESTIONARI!V4036:X4036,ESITI_QUESTIONARI!Z4036:AD4036,ESITI_QUESTIONARI!AF4036:AH4036,ESITI_QUESTIONARI!AJ4036:AL4036,ESITI_QUESTIONARI!AN4036,ESITI_QUESTIONARI!AQ4036)),"NON RISPONDE",AVERAGE(ESITI_QUESTIONARI!N4036:T4036,ESITI_QUESTIONARI!V4036:X4036,ESITI_QUESTIONARI!Z4036:AD4036,ESITI_QUESTIONARI!AF4036:AH4036,ESITI_QUESTIONARI!AJ4036:AL4036,ESITI_QUESTIONARI!AN4036,ESITI_QUESTIONARI!AQ4036)))</f>
        <v/>
      </c>
    </row>
    <row r="4037" spans="1:8">
      <c r="A4037" t="str">
        <f>IF(ESITI_QUESTIONARI!A4037="","",TRIM(ESITI_QUESTIONARI!A4037))</f>
        <v/>
      </c>
      <c r="B4037" t="str">
        <f t="shared" si="64"/>
        <v/>
      </c>
      <c r="C4037" t="str">
        <f>IF(ESITI_QUESTIONARI!C4037="","",TRIM(ESITI_QUESTIONARI!C4037))</f>
        <v/>
      </c>
      <c r="D4037" t="str">
        <f>IFERROR(UPPER(TRIM(ESITI_QUESTIONARI!U4037)),"")</f>
        <v/>
      </c>
      <c r="E4037" t="str">
        <f>IFERROR(UPPER(TRIM(ESITI_QUESTIONARI!Y4037)),"")</f>
        <v/>
      </c>
      <c r="F4037" t="str">
        <f>IFERROR(UPPER(TRIM(ESITI_QUESTIONARI!AE4037)),"")</f>
        <v/>
      </c>
      <c r="G4037" t="str">
        <f>IFERROR(UPPER(TRIM(ESITI_QUESTIONARI!AI4037)),"")</f>
        <v/>
      </c>
      <c r="H4037" s="8" t="str">
        <f>IF(C4037="","",IF(ISERROR(AVERAGE(ESITI_QUESTIONARI!N4037:T4037,ESITI_QUESTIONARI!V4037:X4037,ESITI_QUESTIONARI!Z4037:AD4037,ESITI_QUESTIONARI!AF4037:AH4037,ESITI_QUESTIONARI!AJ4037:AL4037,ESITI_QUESTIONARI!AN4037,ESITI_QUESTIONARI!AQ4037)),"NON RISPONDE",AVERAGE(ESITI_QUESTIONARI!N4037:T4037,ESITI_QUESTIONARI!V4037:X4037,ESITI_QUESTIONARI!Z4037:AD4037,ESITI_QUESTIONARI!AF4037:AH4037,ESITI_QUESTIONARI!AJ4037:AL4037,ESITI_QUESTIONARI!AN4037,ESITI_QUESTIONARI!AQ4037)))</f>
        <v/>
      </c>
    </row>
    <row r="4038" spans="1:8">
      <c r="A4038" t="str">
        <f>IF(ESITI_QUESTIONARI!A4038="","",TRIM(ESITI_QUESTIONARI!A4038))</f>
        <v/>
      </c>
      <c r="B4038" t="str">
        <f t="shared" si="64"/>
        <v/>
      </c>
      <c r="C4038" t="str">
        <f>IF(ESITI_QUESTIONARI!C4038="","",TRIM(ESITI_QUESTIONARI!C4038))</f>
        <v/>
      </c>
      <c r="D4038" t="str">
        <f>IFERROR(UPPER(TRIM(ESITI_QUESTIONARI!U4038)),"")</f>
        <v/>
      </c>
      <c r="E4038" t="str">
        <f>IFERROR(UPPER(TRIM(ESITI_QUESTIONARI!Y4038)),"")</f>
        <v/>
      </c>
      <c r="F4038" t="str">
        <f>IFERROR(UPPER(TRIM(ESITI_QUESTIONARI!AE4038)),"")</f>
        <v/>
      </c>
      <c r="G4038" t="str">
        <f>IFERROR(UPPER(TRIM(ESITI_QUESTIONARI!AI4038)),"")</f>
        <v/>
      </c>
      <c r="H4038" s="8" t="str">
        <f>IF(C4038="","",IF(ISERROR(AVERAGE(ESITI_QUESTIONARI!N4038:T4038,ESITI_QUESTIONARI!V4038:X4038,ESITI_QUESTIONARI!Z4038:AD4038,ESITI_QUESTIONARI!AF4038:AH4038,ESITI_QUESTIONARI!AJ4038:AL4038,ESITI_QUESTIONARI!AN4038,ESITI_QUESTIONARI!AQ4038)),"NON RISPONDE",AVERAGE(ESITI_QUESTIONARI!N4038:T4038,ESITI_QUESTIONARI!V4038:X4038,ESITI_QUESTIONARI!Z4038:AD4038,ESITI_QUESTIONARI!AF4038:AH4038,ESITI_QUESTIONARI!AJ4038:AL4038,ESITI_QUESTIONARI!AN4038,ESITI_QUESTIONARI!AQ4038)))</f>
        <v/>
      </c>
    </row>
    <row r="4039" spans="1:8">
      <c r="A4039" t="str">
        <f>IF(ESITI_QUESTIONARI!A4039="","",TRIM(ESITI_QUESTIONARI!A4039))</f>
        <v/>
      </c>
      <c r="B4039" t="str">
        <f t="shared" si="64"/>
        <v/>
      </c>
      <c r="C4039" t="str">
        <f>IF(ESITI_QUESTIONARI!C4039="","",TRIM(ESITI_QUESTIONARI!C4039))</f>
        <v/>
      </c>
      <c r="D4039" t="str">
        <f>IFERROR(UPPER(TRIM(ESITI_QUESTIONARI!U4039)),"")</f>
        <v/>
      </c>
      <c r="E4039" t="str">
        <f>IFERROR(UPPER(TRIM(ESITI_QUESTIONARI!Y4039)),"")</f>
        <v/>
      </c>
      <c r="F4039" t="str">
        <f>IFERROR(UPPER(TRIM(ESITI_QUESTIONARI!AE4039)),"")</f>
        <v/>
      </c>
      <c r="G4039" t="str">
        <f>IFERROR(UPPER(TRIM(ESITI_QUESTIONARI!AI4039)),"")</f>
        <v/>
      </c>
      <c r="H4039" s="8" t="str">
        <f>IF(C4039="","",IF(ISERROR(AVERAGE(ESITI_QUESTIONARI!N4039:T4039,ESITI_QUESTIONARI!V4039:X4039,ESITI_QUESTIONARI!Z4039:AD4039,ESITI_QUESTIONARI!AF4039:AH4039,ESITI_QUESTIONARI!AJ4039:AL4039,ESITI_QUESTIONARI!AN4039,ESITI_QUESTIONARI!AQ4039)),"NON RISPONDE",AVERAGE(ESITI_QUESTIONARI!N4039:T4039,ESITI_QUESTIONARI!V4039:X4039,ESITI_QUESTIONARI!Z4039:AD4039,ESITI_QUESTIONARI!AF4039:AH4039,ESITI_QUESTIONARI!AJ4039:AL4039,ESITI_QUESTIONARI!AN4039,ESITI_QUESTIONARI!AQ4039)))</f>
        <v/>
      </c>
    </row>
    <row r="4040" spans="1:8">
      <c r="A4040" t="str">
        <f>IF(ESITI_QUESTIONARI!A4040="","",TRIM(ESITI_QUESTIONARI!A4040))</f>
        <v/>
      </c>
      <c r="B4040" t="str">
        <f t="shared" si="64"/>
        <v/>
      </c>
      <c r="C4040" t="str">
        <f>IF(ESITI_QUESTIONARI!C4040="","",TRIM(ESITI_QUESTIONARI!C4040))</f>
        <v/>
      </c>
      <c r="D4040" t="str">
        <f>IFERROR(UPPER(TRIM(ESITI_QUESTIONARI!U4040)),"")</f>
        <v/>
      </c>
      <c r="E4040" t="str">
        <f>IFERROR(UPPER(TRIM(ESITI_QUESTIONARI!Y4040)),"")</f>
        <v/>
      </c>
      <c r="F4040" t="str">
        <f>IFERROR(UPPER(TRIM(ESITI_QUESTIONARI!AE4040)),"")</f>
        <v/>
      </c>
      <c r="G4040" t="str">
        <f>IFERROR(UPPER(TRIM(ESITI_QUESTIONARI!AI4040)),"")</f>
        <v/>
      </c>
      <c r="H4040" s="8" t="str">
        <f>IF(C4040="","",IF(ISERROR(AVERAGE(ESITI_QUESTIONARI!N4040:T4040,ESITI_QUESTIONARI!V4040:X4040,ESITI_QUESTIONARI!Z4040:AD4040,ESITI_QUESTIONARI!AF4040:AH4040,ESITI_QUESTIONARI!AJ4040:AL4040,ESITI_QUESTIONARI!AN4040,ESITI_QUESTIONARI!AQ4040)),"NON RISPONDE",AVERAGE(ESITI_QUESTIONARI!N4040:T4040,ESITI_QUESTIONARI!V4040:X4040,ESITI_QUESTIONARI!Z4040:AD4040,ESITI_QUESTIONARI!AF4040:AH4040,ESITI_QUESTIONARI!AJ4040:AL4040,ESITI_QUESTIONARI!AN4040,ESITI_QUESTIONARI!AQ4040)))</f>
        <v/>
      </c>
    </row>
    <row r="4041" spans="1:8">
      <c r="A4041" t="str">
        <f>IF(ESITI_QUESTIONARI!A4041="","",TRIM(ESITI_QUESTIONARI!A4041))</f>
        <v/>
      </c>
      <c r="B4041" t="str">
        <f t="shared" si="64"/>
        <v/>
      </c>
      <c r="C4041" t="str">
        <f>IF(ESITI_QUESTIONARI!C4041="","",TRIM(ESITI_QUESTIONARI!C4041))</f>
        <v/>
      </c>
      <c r="D4041" t="str">
        <f>IFERROR(UPPER(TRIM(ESITI_QUESTIONARI!U4041)),"")</f>
        <v/>
      </c>
      <c r="E4041" t="str">
        <f>IFERROR(UPPER(TRIM(ESITI_QUESTIONARI!Y4041)),"")</f>
        <v/>
      </c>
      <c r="F4041" t="str">
        <f>IFERROR(UPPER(TRIM(ESITI_QUESTIONARI!AE4041)),"")</f>
        <v/>
      </c>
      <c r="G4041" t="str">
        <f>IFERROR(UPPER(TRIM(ESITI_QUESTIONARI!AI4041)),"")</f>
        <v/>
      </c>
      <c r="H4041" s="8" t="str">
        <f>IF(C4041="","",IF(ISERROR(AVERAGE(ESITI_QUESTIONARI!N4041:T4041,ESITI_QUESTIONARI!V4041:X4041,ESITI_QUESTIONARI!Z4041:AD4041,ESITI_QUESTIONARI!AF4041:AH4041,ESITI_QUESTIONARI!AJ4041:AL4041,ESITI_QUESTIONARI!AN4041,ESITI_QUESTIONARI!AQ4041)),"NON RISPONDE",AVERAGE(ESITI_QUESTIONARI!N4041:T4041,ESITI_QUESTIONARI!V4041:X4041,ESITI_QUESTIONARI!Z4041:AD4041,ESITI_QUESTIONARI!AF4041:AH4041,ESITI_QUESTIONARI!AJ4041:AL4041,ESITI_QUESTIONARI!AN4041,ESITI_QUESTIONARI!AQ4041)))</f>
        <v/>
      </c>
    </row>
    <row r="4042" spans="1:8">
      <c r="A4042" t="str">
        <f>IF(ESITI_QUESTIONARI!A4042="","",TRIM(ESITI_QUESTIONARI!A4042))</f>
        <v/>
      </c>
      <c r="B4042" t="str">
        <f t="shared" si="64"/>
        <v/>
      </c>
      <c r="C4042" t="str">
        <f>IF(ESITI_QUESTIONARI!C4042="","",TRIM(ESITI_QUESTIONARI!C4042))</f>
        <v/>
      </c>
      <c r="D4042" t="str">
        <f>IFERROR(UPPER(TRIM(ESITI_QUESTIONARI!U4042)),"")</f>
        <v/>
      </c>
      <c r="E4042" t="str">
        <f>IFERROR(UPPER(TRIM(ESITI_QUESTIONARI!Y4042)),"")</f>
        <v/>
      </c>
      <c r="F4042" t="str">
        <f>IFERROR(UPPER(TRIM(ESITI_QUESTIONARI!AE4042)),"")</f>
        <v/>
      </c>
      <c r="G4042" t="str">
        <f>IFERROR(UPPER(TRIM(ESITI_QUESTIONARI!AI4042)),"")</f>
        <v/>
      </c>
      <c r="H4042" s="8" t="str">
        <f>IF(C4042="","",IF(ISERROR(AVERAGE(ESITI_QUESTIONARI!N4042:T4042,ESITI_QUESTIONARI!V4042:X4042,ESITI_QUESTIONARI!Z4042:AD4042,ESITI_QUESTIONARI!AF4042:AH4042,ESITI_QUESTIONARI!AJ4042:AL4042,ESITI_QUESTIONARI!AN4042,ESITI_QUESTIONARI!AQ4042)),"NON RISPONDE",AVERAGE(ESITI_QUESTIONARI!N4042:T4042,ESITI_QUESTIONARI!V4042:X4042,ESITI_QUESTIONARI!Z4042:AD4042,ESITI_QUESTIONARI!AF4042:AH4042,ESITI_QUESTIONARI!AJ4042:AL4042,ESITI_QUESTIONARI!AN4042,ESITI_QUESTIONARI!AQ4042)))</f>
        <v/>
      </c>
    </row>
    <row r="4043" spans="1:8">
      <c r="A4043" t="str">
        <f>IF(ESITI_QUESTIONARI!A4043="","",TRIM(ESITI_QUESTIONARI!A4043))</f>
        <v/>
      </c>
      <c r="B4043" t="str">
        <f t="shared" si="64"/>
        <v/>
      </c>
      <c r="C4043" t="str">
        <f>IF(ESITI_QUESTIONARI!C4043="","",TRIM(ESITI_QUESTIONARI!C4043))</f>
        <v/>
      </c>
      <c r="D4043" t="str">
        <f>IFERROR(UPPER(TRIM(ESITI_QUESTIONARI!U4043)),"")</f>
        <v/>
      </c>
      <c r="E4043" t="str">
        <f>IFERROR(UPPER(TRIM(ESITI_QUESTIONARI!Y4043)),"")</f>
        <v/>
      </c>
      <c r="F4043" t="str">
        <f>IFERROR(UPPER(TRIM(ESITI_QUESTIONARI!AE4043)),"")</f>
        <v/>
      </c>
      <c r="G4043" t="str">
        <f>IFERROR(UPPER(TRIM(ESITI_QUESTIONARI!AI4043)),"")</f>
        <v/>
      </c>
      <c r="H4043" s="8" t="str">
        <f>IF(C4043="","",IF(ISERROR(AVERAGE(ESITI_QUESTIONARI!N4043:T4043,ESITI_QUESTIONARI!V4043:X4043,ESITI_QUESTIONARI!Z4043:AD4043,ESITI_QUESTIONARI!AF4043:AH4043,ESITI_QUESTIONARI!AJ4043:AL4043,ESITI_QUESTIONARI!AN4043,ESITI_QUESTIONARI!AQ4043)),"NON RISPONDE",AVERAGE(ESITI_QUESTIONARI!N4043:T4043,ESITI_QUESTIONARI!V4043:X4043,ESITI_QUESTIONARI!Z4043:AD4043,ESITI_QUESTIONARI!AF4043:AH4043,ESITI_QUESTIONARI!AJ4043:AL4043,ESITI_QUESTIONARI!AN4043,ESITI_QUESTIONARI!AQ4043)))</f>
        <v/>
      </c>
    </row>
    <row r="4044" spans="1:8">
      <c r="A4044" t="str">
        <f>IF(ESITI_QUESTIONARI!A4044="","",TRIM(ESITI_QUESTIONARI!A4044))</f>
        <v/>
      </c>
      <c r="B4044" t="str">
        <f t="shared" si="64"/>
        <v/>
      </c>
      <c r="C4044" t="str">
        <f>IF(ESITI_QUESTIONARI!C4044="","",TRIM(ESITI_QUESTIONARI!C4044))</f>
        <v/>
      </c>
      <c r="D4044" t="str">
        <f>IFERROR(UPPER(TRIM(ESITI_QUESTIONARI!U4044)),"")</f>
        <v/>
      </c>
      <c r="E4044" t="str">
        <f>IFERROR(UPPER(TRIM(ESITI_QUESTIONARI!Y4044)),"")</f>
        <v/>
      </c>
      <c r="F4044" t="str">
        <f>IFERROR(UPPER(TRIM(ESITI_QUESTIONARI!AE4044)),"")</f>
        <v/>
      </c>
      <c r="G4044" t="str">
        <f>IFERROR(UPPER(TRIM(ESITI_QUESTIONARI!AI4044)),"")</f>
        <v/>
      </c>
      <c r="H4044" s="8" t="str">
        <f>IF(C4044="","",IF(ISERROR(AVERAGE(ESITI_QUESTIONARI!N4044:T4044,ESITI_QUESTIONARI!V4044:X4044,ESITI_QUESTIONARI!Z4044:AD4044,ESITI_QUESTIONARI!AF4044:AH4044,ESITI_QUESTIONARI!AJ4044:AL4044,ESITI_QUESTIONARI!AN4044,ESITI_QUESTIONARI!AQ4044)),"NON RISPONDE",AVERAGE(ESITI_QUESTIONARI!N4044:T4044,ESITI_QUESTIONARI!V4044:X4044,ESITI_QUESTIONARI!Z4044:AD4044,ESITI_QUESTIONARI!AF4044:AH4044,ESITI_QUESTIONARI!AJ4044:AL4044,ESITI_QUESTIONARI!AN4044,ESITI_QUESTIONARI!AQ4044)))</f>
        <v/>
      </c>
    </row>
    <row r="4045" spans="1:8">
      <c r="A4045" t="str">
        <f>IF(ESITI_QUESTIONARI!A4045="","",TRIM(ESITI_QUESTIONARI!A4045))</f>
        <v/>
      </c>
      <c r="B4045" t="str">
        <f t="shared" si="64"/>
        <v/>
      </c>
      <c r="C4045" t="str">
        <f>IF(ESITI_QUESTIONARI!C4045="","",TRIM(ESITI_QUESTIONARI!C4045))</f>
        <v/>
      </c>
      <c r="D4045" t="str">
        <f>IFERROR(UPPER(TRIM(ESITI_QUESTIONARI!U4045)),"")</f>
        <v/>
      </c>
      <c r="E4045" t="str">
        <f>IFERROR(UPPER(TRIM(ESITI_QUESTIONARI!Y4045)),"")</f>
        <v/>
      </c>
      <c r="F4045" t="str">
        <f>IFERROR(UPPER(TRIM(ESITI_QUESTIONARI!AE4045)),"")</f>
        <v/>
      </c>
      <c r="G4045" t="str">
        <f>IFERROR(UPPER(TRIM(ESITI_QUESTIONARI!AI4045)),"")</f>
        <v/>
      </c>
      <c r="H4045" s="8" t="str">
        <f>IF(C4045="","",IF(ISERROR(AVERAGE(ESITI_QUESTIONARI!N4045:T4045,ESITI_QUESTIONARI!V4045:X4045,ESITI_QUESTIONARI!Z4045:AD4045,ESITI_QUESTIONARI!AF4045:AH4045,ESITI_QUESTIONARI!AJ4045:AL4045,ESITI_QUESTIONARI!AN4045,ESITI_QUESTIONARI!AQ4045)),"NON RISPONDE",AVERAGE(ESITI_QUESTIONARI!N4045:T4045,ESITI_QUESTIONARI!V4045:X4045,ESITI_QUESTIONARI!Z4045:AD4045,ESITI_QUESTIONARI!AF4045:AH4045,ESITI_QUESTIONARI!AJ4045:AL4045,ESITI_QUESTIONARI!AN4045,ESITI_QUESTIONARI!AQ4045)))</f>
        <v/>
      </c>
    </row>
    <row r="4046" spans="1:8">
      <c r="A4046" t="str">
        <f>IF(ESITI_QUESTIONARI!A4046="","",TRIM(ESITI_QUESTIONARI!A4046))</f>
        <v/>
      </c>
      <c r="B4046" t="str">
        <f t="shared" si="64"/>
        <v/>
      </c>
      <c r="C4046" t="str">
        <f>IF(ESITI_QUESTIONARI!C4046="","",TRIM(ESITI_QUESTIONARI!C4046))</f>
        <v/>
      </c>
      <c r="D4046" t="str">
        <f>IFERROR(UPPER(TRIM(ESITI_QUESTIONARI!U4046)),"")</f>
        <v/>
      </c>
      <c r="E4046" t="str">
        <f>IFERROR(UPPER(TRIM(ESITI_QUESTIONARI!Y4046)),"")</f>
        <v/>
      </c>
      <c r="F4046" t="str">
        <f>IFERROR(UPPER(TRIM(ESITI_QUESTIONARI!AE4046)),"")</f>
        <v/>
      </c>
      <c r="G4046" t="str">
        <f>IFERROR(UPPER(TRIM(ESITI_QUESTIONARI!AI4046)),"")</f>
        <v/>
      </c>
      <c r="H4046" s="8" t="str">
        <f>IF(C4046="","",IF(ISERROR(AVERAGE(ESITI_QUESTIONARI!N4046:T4046,ESITI_QUESTIONARI!V4046:X4046,ESITI_QUESTIONARI!Z4046:AD4046,ESITI_QUESTIONARI!AF4046:AH4046,ESITI_QUESTIONARI!AJ4046:AL4046,ESITI_QUESTIONARI!AN4046,ESITI_QUESTIONARI!AQ4046)),"NON RISPONDE",AVERAGE(ESITI_QUESTIONARI!N4046:T4046,ESITI_QUESTIONARI!V4046:X4046,ESITI_QUESTIONARI!Z4046:AD4046,ESITI_QUESTIONARI!AF4046:AH4046,ESITI_QUESTIONARI!AJ4046:AL4046,ESITI_QUESTIONARI!AN4046,ESITI_QUESTIONARI!AQ4046)))</f>
        <v/>
      </c>
    </row>
    <row r="4047" spans="1:8">
      <c r="A4047" t="str">
        <f>IF(ESITI_QUESTIONARI!A4047="","",TRIM(ESITI_QUESTIONARI!A4047))</f>
        <v/>
      </c>
      <c r="B4047" t="str">
        <f t="shared" si="64"/>
        <v/>
      </c>
      <c r="C4047" t="str">
        <f>IF(ESITI_QUESTIONARI!C4047="","",TRIM(ESITI_QUESTIONARI!C4047))</f>
        <v/>
      </c>
      <c r="D4047" t="str">
        <f>IFERROR(UPPER(TRIM(ESITI_QUESTIONARI!U4047)),"")</f>
        <v/>
      </c>
      <c r="E4047" t="str">
        <f>IFERROR(UPPER(TRIM(ESITI_QUESTIONARI!Y4047)),"")</f>
        <v/>
      </c>
      <c r="F4047" t="str">
        <f>IFERROR(UPPER(TRIM(ESITI_QUESTIONARI!AE4047)),"")</f>
        <v/>
      </c>
      <c r="G4047" t="str">
        <f>IFERROR(UPPER(TRIM(ESITI_QUESTIONARI!AI4047)),"")</f>
        <v/>
      </c>
      <c r="H4047" s="8" t="str">
        <f>IF(C4047="","",IF(ISERROR(AVERAGE(ESITI_QUESTIONARI!N4047:T4047,ESITI_QUESTIONARI!V4047:X4047,ESITI_QUESTIONARI!Z4047:AD4047,ESITI_QUESTIONARI!AF4047:AH4047,ESITI_QUESTIONARI!AJ4047:AL4047,ESITI_QUESTIONARI!AN4047,ESITI_QUESTIONARI!AQ4047)),"NON RISPONDE",AVERAGE(ESITI_QUESTIONARI!N4047:T4047,ESITI_QUESTIONARI!V4047:X4047,ESITI_QUESTIONARI!Z4047:AD4047,ESITI_QUESTIONARI!AF4047:AH4047,ESITI_QUESTIONARI!AJ4047:AL4047,ESITI_QUESTIONARI!AN4047,ESITI_QUESTIONARI!AQ4047)))</f>
        <v/>
      </c>
    </row>
    <row r="4048" spans="1:8">
      <c r="A4048" t="str">
        <f>IF(ESITI_QUESTIONARI!A4048="","",TRIM(ESITI_QUESTIONARI!A4048))</f>
        <v/>
      </c>
      <c r="B4048" t="str">
        <f t="shared" si="64"/>
        <v/>
      </c>
      <c r="C4048" t="str">
        <f>IF(ESITI_QUESTIONARI!C4048="","",TRIM(ESITI_QUESTIONARI!C4048))</f>
        <v/>
      </c>
      <c r="D4048" t="str">
        <f>IFERROR(UPPER(TRIM(ESITI_QUESTIONARI!U4048)),"")</f>
        <v/>
      </c>
      <c r="E4048" t="str">
        <f>IFERROR(UPPER(TRIM(ESITI_QUESTIONARI!Y4048)),"")</f>
        <v/>
      </c>
      <c r="F4048" t="str">
        <f>IFERROR(UPPER(TRIM(ESITI_QUESTIONARI!AE4048)),"")</f>
        <v/>
      </c>
      <c r="G4048" t="str">
        <f>IFERROR(UPPER(TRIM(ESITI_QUESTIONARI!AI4048)),"")</f>
        <v/>
      </c>
      <c r="H4048" s="8" t="str">
        <f>IF(C4048="","",IF(ISERROR(AVERAGE(ESITI_QUESTIONARI!N4048:T4048,ESITI_QUESTIONARI!V4048:X4048,ESITI_QUESTIONARI!Z4048:AD4048,ESITI_QUESTIONARI!AF4048:AH4048,ESITI_QUESTIONARI!AJ4048:AL4048,ESITI_QUESTIONARI!AN4048,ESITI_QUESTIONARI!AQ4048)),"NON RISPONDE",AVERAGE(ESITI_QUESTIONARI!N4048:T4048,ESITI_QUESTIONARI!V4048:X4048,ESITI_QUESTIONARI!Z4048:AD4048,ESITI_QUESTIONARI!AF4048:AH4048,ESITI_QUESTIONARI!AJ4048:AL4048,ESITI_QUESTIONARI!AN4048,ESITI_QUESTIONARI!AQ4048)))</f>
        <v/>
      </c>
    </row>
    <row r="4049" spans="1:8">
      <c r="A4049" t="str">
        <f>IF(ESITI_QUESTIONARI!A4049="","",TRIM(ESITI_QUESTIONARI!A4049))</f>
        <v/>
      </c>
      <c r="B4049" t="str">
        <f t="shared" si="64"/>
        <v/>
      </c>
      <c r="C4049" t="str">
        <f>IF(ESITI_QUESTIONARI!C4049="","",TRIM(ESITI_QUESTIONARI!C4049))</f>
        <v/>
      </c>
      <c r="D4049" t="str">
        <f>IFERROR(UPPER(TRIM(ESITI_QUESTIONARI!U4049)),"")</f>
        <v/>
      </c>
      <c r="E4049" t="str">
        <f>IFERROR(UPPER(TRIM(ESITI_QUESTIONARI!Y4049)),"")</f>
        <v/>
      </c>
      <c r="F4049" t="str">
        <f>IFERROR(UPPER(TRIM(ESITI_QUESTIONARI!AE4049)),"")</f>
        <v/>
      </c>
      <c r="G4049" t="str">
        <f>IFERROR(UPPER(TRIM(ESITI_QUESTIONARI!AI4049)),"")</f>
        <v/>
      </c>
      <c r="H4049" s="8" t="str">
        <f>IF(C4049="","",IF(ISERROR(AVERAGE(ESITI_QUESTIONARI!N4049:T4049,ESITI_QUESTIONARI!V4049:X4049,ESITI_QUESTIONARI!Z4049:AD4049,ESITI_QUESTIONARI!AF4049:AH4049,ESITI_QUESTIONARI!AJ4049:AL4049,ESITI_QUESTIONARI!AN4049,ESITI_QUESTIONARI!AQ4049)),"NON RISPONDE",AVERAGE(ESITI_QUESTIONARI!N4049:T4049,ESITI_QUESTIONARI!V4049:X4049,ESITI_QUESTIONARI!Z4049:AD4049,ESITI_QUESTIONARI!AF4049:AH4049,ESITI_QUESTIONARI!AJ4049:AL4049,ESITI_QUESTIONARI!AN4049,ESITI_QUESTIONARI!AQ4049)))</f>
        <v/>
      </c>
    </row>
    <row r="4050" spans="1:8">
      <c r="A4050" t="str">
        <f>IF(ESITI_QUESTIONARI!A4050="","",TRIM(ESITI_QUESTIONARI!A4050))</f>
        <v/>
      </c>
      <c r="B4050" t="str">
        <f t="shared" si="64"/>
        <v/>
      </c>
      <c r="C4050" t="str">
        <f>IF(ESITI_QUESTIONARI!C4050="","",TRIM(ESITI_QUESTIONARI!C4050))</f>
        <v/>
      </c>
      <c r="D4050" t="str">
        <f>IFERROR(UPPER(TRIM(ESITI_QUESTIONARI!U4050)),"")</f>
        <v/>
      </c>
      <c r="E4050" t="str">
        <f>IFERROR(UPPER(TRIM(ESITI_QUESTIONARI!Y4050)),"")</f>
        <v/>
      </c>
      <c r="F4050" t="str">
        <f>IFERROR(UPPER(TRIM(ESITI_QUESTIONARI!AE4050)),"")</f>
        <v/>
      </c>
      <c r="G4050" t="str">
        <f>IFERROR(UPPER(TRIM(ESITI_QUESTIONARI!AI4050)),"")</f>
        <v/>
      </c>
      <c r="H4050" s="8" t="str">
        <f>IF(C4050="","",IF(ISERROR(AVERAGE(ESITI_QUESTIONARI!N4050:T4050,ESITI_QUESTIONARI!V4050:X4050,ESITI_QUESTIONARI!Z4050:AD4050,ESITI_QUESTIONARI!AF4050:AH4050,ESITI_QUESTIONARI!AJ4050:AL4050,ESITI_QUESTIONARI!AN4050,ESITI_QUESTIONARI!AQ4050)),"NON RISPONDE",AVERAGE(ESITI_QUESTIONARI!N4050:T4050,ESITI_QUESTIONARI!V4050:X4050,ESITI_QUESTIONARI!Z4050:AD4050,ESITI_QUESTIONARI!AF4050:AH4050,ESITI_QUESTIONARI!AJ4050:AL4050,ESITI_QUESTIONARI!AN4050,ESITI_QUESTIONARI!AQ4050)))</f>
        <v/>
      </c>
    </row>
    <row r="4051" spans="1:8">
      <c r="A4051" t="str">
        <f>IF(ESITI_QUESTIONARI!A4051="","",TRIM(ESITI_QUESTIONARI!A4051))</f>
        <v/>
      </c>
      <c r="B4051" t="str">
        <f t="shared" si="64"/>
        <v/>
      </c>
      <c r="C4051" t="str">
        <f>IF(ESITI_QUESTIONARI!C4051="","",TRIM(ESITI_QUESTIONARI!C4051))</f>
        <v/>
      </c>
      <c r="D4051" t="str">
        <f>IFERROR(UPPER(TRIM(ESITI_QUESTIONARI!U4051)),"")</f>
        <v/>
      </c>
      <c r="E4051" t="str">
        <f>IFERROR(UPPER(TRIM(ESITI_QUESTIONARI!Y4051)),"")</f>
        <v/>
      </c>
      <c r="F4051" t="str">
        <f>IFERROR(UPPER(TRIM(ESITI_QUESTIONARI!AE4051)),"")</f>
        <v/>
      </c>
      <c r="G4051" t="str">
        <f>IFERROR(UPPER(TRIM(ESITI_QUESTIONARI!AI4051)),"")</f>
        <v/>
      </c>
      <c r="H4051" s="8" t="str">
        <f>IF(C4051="","",IF(ISERROR(AVERAGE(ESITI_QUESTIONARI!N4051:T4051,ESITI_QUESTIONARI!V4051:X4051,ESITI_QUESTIONARI!Z4051:AD4051,ESITI_QUESTIONARI!AF4051:AH4051,ESITI_QUESTIONARI!AJ4051:AL4051,ESITI_QUESTIONARI!AN4051,ESITI_QUESTIONARI!AQ4051)),"NON RISPONDE",AVERAGE(ESITI_QUESTIONARI!N4051:T4051,ESITI_QUESTIONARI!V4051:X4051,ESITI_QUESTIONARI!Z4051:AD4051,ESITI_QUESTIONARI!AF4051:AH4051,ESITI_QUESTIONARI!AJ4051:AL4051,ESITI_QUESTIONARI!AN4051,ESITI_QUESTIONARI!AQ4051)))</f>
        <v/>
      </c>
    </row>
    <row r="4052" spans="1:8">
      <c r="A4052" t="str">
        <f>IF(ESITI_QUESTIONARI!A4052="","",TRIM(ESITI_QUESTIONARI!A4052))</f>
        <v/>
      </c>
      <c r="B4052" t="str">
        <f t="shared" si="64"/>
        <v/>
      </c>
      <c r="C4052" t="str">
        <f>IF(ESITI_QUESTIONARI!C4052="","",TRIM(ESITI_QUESTIONARI!C4052))</f>
        <v/>
      </c>
      <c r="D4052" t="str">
        <f>IFERROR(UPPER(TRIM(ESITI_QUESTIONARI!U4052)),"")</f>
        <v/>
      </c>
      <c r="E4052" t="str">
        <f>IFERROR(UPPER(TRIM(ESITI_QUESTIONARI!Y4052)),"")</f>
        <v/>
      </c>
      <c r="F4052" t="str">
        <f>IFERROR(UPPER(TRIM(ESITI_QUESTIONARI!AE4052)),"")</f>
        <v/>
      </c>
      <c r="G4052" t="str">
        <f>IFERROR(UPPER(TRIM(ESITI_QUESTIONARI!AI4052)),"")</f>
        <v/>
      </c>
      <c r="H4052" s="8" t="str">
        <f>IF(C4052="","",IF(ISERROR(AVERAGE(ESITI_QUESTIONARI!N4052:T4052,ESITI_QUESTIONARI!V4052:X4052,ESITI_QUESTIONARI!Z4052:AD4052,ESITI_QUESTIONARI!AF4052:AH4052,ESITI_QUESTIONARI!AJ4052:AL4052,ESITI_QUESTIONARI!AN4052,ESITI_QUESTIONARI!AQ4052)),"NON RISPONDE",AVERAGE(ESITI_QUESTIONARI!N4052:T4052,ESITI_QUESTIONARI!V4052:X4052,ESITI_QUESTIONARI!Z4052:AD4052,ESITI_QUESTIONARI!AF4052:AH4052,ESITI_QUESTIONARI!AJ4052:AL4052,ESITI_QUESTIONARI!AN4052,ESITI_QUESTIONARI!AQ4052)))</f>
        <v/>
      </c>
    </row>
    <row r="4053" spans="1:8">
      <c r="A4053" t="str">
        <f>IF(ESITI_QUESTIONARI!A4053="","",TRIM(ESITI_QUESTIONARI!A4053))</f>
        <v/>
      </c>
      <c r="B4053" t="str">
        <f t="shared" si="64"/>
        <v/>
      </c>
      <c r="C4053" t="str">
        <f>IF(ESITI_QUESTIONARI!C4053="","",TRIM(ESITI_QUESTIONARI!C4053))</f>
        <v/>
      </c>
      <c r="D4053" t="str">
        <f>IFERROR(UPPER(TRIM(ESITI_QUESTIONARI!U4053)),"")</f>
        <v/>
      </c>
      <c r="E4053" t="str">
        <f>IFERROR(UPPER(TRIM(ESITI_QUESTIONARI!Y4053)),"")</f>
        <v/>
      </c>
      <c r="F4053" t="str">
        <f>IFERROR(UPPER(TRIM(ESITI_QUESTIONARI!AE4053)),"")</f>
        <v/>
      </c>
      <c r="G4053" t="str">
        <f>IFERROR(UPPER(TRIM(ESITI_QUESTIONARI!AI4053)),"")</f>
        <v/>
      </c>
      <c r="H4053" s="8" t="str">
        <f>IF(C4053="","",IF(ISERROR(AVERAGE(ESITI_QUESTIONARI!N4053:T4053,ESITI_QUESTIONARI!V4053:X4053,ESITI_QUESTIONARI!Z4053:AD4053,ESITI_QUESTIONARI!AF4053:AH4053,ESITI_QUESTIONARI!AJ4053:AL4053,ESITI_QUESTIONARI!AN4053,ESITI_QUESTIONARI!AQ4053)),"NON RISPONDE",AVERAGE(ESITI_QUESTIONARI!N4053:T4053,ESITI_QUESTIONARI!V4053:X4053,ESITI_QUESTIONARI!Z4053:AD4053,ESITI_QUESTIONARI!AF4053:AH4053,ESITI_QUESTIONARI!AJ4053:AL4053,ESITI_QUESTIONARI!AN4053,ESITI_QUESTIONARI!AQ4053)))</f>
        <v/>
      </c>
    </row>
    <row r="4054" spans="1:8">
      <c r="A4054" t="str">
        <f>IF(ESITI_QUESTIONARI!A4054="","",TRIM(ESITI_QUESTIONARI!A4054))</f>
        <v/>
      </c>
      <c r="B4054" t="str">
        <f t="shared" si="64"/>
        <v/>
      </c>
      <c r="C4054" t="str">
        <f>IF(ESITI_QUESTIONARI!C4054="","",TRIM(ESITI_QUESTIONARI!C4054))</f>
        <v/>
      </c>
      <c r="D4054" t="str">
        <f>IFERROR(UPPER(TRIM(ESITI_QUESTIONARI!U4054)),"")</f>
        <v/>
      </c>
      <c r="E4054" t="str">
        <f>IFERROR(UPPER(TRIM(ESITI_QUESTIONARI!Y4054)),"")</f>
        <v/>
      </c>
      <c r="F4054" t="str">
        <f>IFERROR(UPPER(TRIM(ESITI_QUESTIONARI!AE4054)),"")</f>
        <v/>
      </c>
      <c r="G4054" t="str">
        <f>IFERROR(UPPER(TRIM(ESITI_QUESTIONARI!AI4054)),"")</f>
        <v/>
      </c>
      <c r="H4054" s="8" t="str">
        <f>IF(C4054="","",IF(ISERROR(AVERAGE(ESITI_QUESTIONARI!N4054:T4054,ESITI_QUESTIONARI!V4054:X4054,ESITI_QUESTIONARI!Z4054:AD4054,ESITI_QUESTIONARI!AF4054:AH4054,ESITI_QUESTIONARI!AJ4054:AL4054,ESITI_QUESTIONARI!AN4054,ESITI_QUESTIONARI!AQ4054)),"NON RISPONDE",AVERAGE(ESITI_QUESTIONARI!N4054:T4054,ESITI_QUESTIONARI!V4054:X4054,ESITI_QUESTIONARI!Z4054:AD4054,ESITI_QUESTIONARI!AF4054:AH4054,ESITI_QUESTIONARI!AJ4054:AL4054,ESITI_QUESTIONARI!AN4054,ESITI_QUESTIONARI!AQ4054)))</f>
        <v/>
      </c>
    </row>
    <row r="4055" spans="1:8">
      <c r="A4055" t="str">
        <f>IF(ESITI_QUESTIONARI!A4055="","",TRIM(ESITI_QUESTIONARI!A4055))</f>
        <v/>
      </c>
      <c r="B4055" t="str">
        <f t="shared" si="64"/>
        <v/>
      </c>
      <c r="C4055" t="str">
        <f>IF(ESITI_QUESTIONARI!C4055="","",TRIM(ESITI_QUESTIONARI!C4055))</f>
        <v/>
      </c>
      <c r="D4055" t="str">
        <f>IFERROR(UPPER(TRIM(ESITI_QUESTIONARI!U4055)),"")</f>
        <v/>
      </c>
      <c r="E4055" t="str">
        <f>IFERROR(UPPER(TRIM(ESITI_QUESTIONARI!Y4055)),"")</f>
        <v/>
      </c>
      <c r="F4055" t="str">
        <f>IFERROR(UPPER(TRIM(ESITI_QUESTIONARI!AE4055)),"")</f>
        <v/>
      </c>
      <c r="G4055" t="str">
        <f>IFERROR(UPPER(TRIM(ESITI_QUESTIONARI!AI4055)),"")</f>
        <v/>
      </c>
      <c r="H4055" s="8" t="str">
        <f>IF(C4055="","",IF(ISERROR(AVERAGE(ESITI_QUESTIONARI!N4055:T4055,ESITI_QUESTIONARI!V4055:X4055,ESITI_QUESTIONARI!Z4055:AD4055,ESITI_QUESTIONARI!AF4055:AH4055,ESITI_QUESTIONARI!AJ4055:AL4055,ESITI_QUESTIONARI!AN4055,ESITI_QUESTIONARI!AQ4055)),"NON RISPONDE",AVERAGE(ESITI_QUESTIONARI!N4055:T4055,ESITI_QUESTIONARI!V4055:X4055,ESITI_QUESTIONARI!Z4055:AD4055,ESITI_QUESTIONARI!AF4055:AH4055,ESITI_QUESTIONARI!AJ4055:AL4055,ESITI_QUESTIONARI!AN4055,ESITI_QUESTIONARI!AQ4055)))</f>
        <v/>
      </c>
    </row>
    <row r="4056" spans="1:8">
      <c r="A4056" t="str">
        <f>IF(ESITI_QUESTIONARI!A4056="","",TRIM(ESITI_QUESTIONARI!A4056))</f>
        <v/>
      </c>
      <c r="B4056" t="str">
        <f t="shared" si="64"/>
        <v/>
      </c>
      <c r="C4056" t="str">
        <f>IF(ESITI_QUESTIONARI!C4056="","",TRIM(ESITI_QUESTIONARI!C4056))</f>
        <v/>
      </c>
      <c r="D4056" t="str">
        <f>IFERROR(UPPER(TRIM(ESITI_QUESTIONARI!U4056)),"")</f>
        <v/>
      </c>
      <c r="E4056" t="str">
        <f>IFERROR(UPPER(TRIM(ESITI_QUESTIONARI!Y4056)),"")</f>
        <v/>
      </c>
      <c r="F4056" t="str">
        <f>IFERROR(UPPER(TRIM(ESITI_QUESTIONARI!AE4056)),"")</f>
        <v/>
      </c>
      <c r="G4056" t="str">
        <f>IFERROR(UPPER(TRIM(ESITI_QUESTIONARI!AI4056)),"")</f>
        <v/>
      </c>
      <c r="H4056" s="8" t="str">
        <f>IF(C4056="","",IF(ISERROR(AVERAGE(ESITI_QUESTIONARI!N4056:T4056,ESITI_QUESTIONARI!V4056:X4056,ESITI_QUESTIONARI!Z4056:AD4056,ESITI_QUESTIONARI!AF4056:AH4056,ESITI_QUESTIONARI!AJ4056:AL4056,ESITI_QUESTIONARI!AN4056,ESITI_QUESTIONARI!AQ4056)),"NON RISPONDE",AVERAGE(ESITI_QUESTIONARI!N4056:T4056,ESITI_QUESTIONARI!V4056:X4056,ESITI_QUESTIONARI!Z4056:AD4056,ESITI_QUESTIONARI!AF4056:AH4056,ESITI_QUESTIONARI!AJ4056:AL4056,ESITI_QUESTIONARI!AN4056,ESITI_QUESTIONARI!AQ4056)))</f>
        <v/>
      </c>
    </row>
    <row r="4057" spans="1:8">
      <c r="A4057" t="str">
        <f>IF(ESITI_QUESTIONARI!A4057="","",TRIM(ESITI_QUESTIONARI!A4057))</f>
        <v/>
      </c>
      <c r="B4057" t="str">
        <f t="shared" si="64"/>
        <v/>
      </c>
      <c r="C4057" t="str">
        <f>IF(ESITI_QUESTIONARI!C4057="","",TRIM(ESITI_QUESTIONARI!C4057))</f>
        <v/>
      </c>
      <c r="D4057" t="str">
        <f>IFERROR(UPPER(TRIM(ESITI_QUESTIONARI!U4057)),"")</f>
        <v/>
      </c>
      <c r="E4057" t="str">
        <f>IFERROR(UPPER(TRIM(ESITI_QUESTIONARI!Y4057)),"")</f>
        <v/>
      </c>
      <c r="F4057" t="str">
        <f>IFERROR(UPPER(TRIM(ESITI_QUESTIONARI!AE4057)),"")</f>
        <v/>
      </c>
      <c r="G4057" t="str">
        <f>IFERROR(UPPER(TRIM(ESITI_QUESTIONARI!AI4057)),"")</f>
        <v/>
      </c>
      <c r="H4057" s="8" t="str">
        <f>IF(C4057="","",IF(ISERROR(AVERAGE(ESITI_QUESTIONARI!N4057:T4057,ESITI_QUESTIONARI!V4057:X4057,ESITI_QUESTIONARI!Z4057:AD4057,ESITI_QUESTIONARI!AF4057:AH4057,ESITI_QUESTIONARI!AJ4057:AL4057,ESITI_QUESTIONARI!AN4057,ESITI_QUESTIONARI!AQ4057)),"NON RISPONDE",AVERAGE(ESITI_QUESTIONARI!N4057:T4057,ESITI_QUESTIONARI!V4057:X4057,ESITI_QUESTIONARI!Z4057:AD4057,ESITI_QUESTIONARI!AF4057:AH4057,ESITI_QUESTIONARI!AJ4057:AL4057,ESITI_QUESTIONARI!AN4057,ESITI_QUESTIONARI!AQ4057)))</f>
        <v/>
      </c>
    </row>
    <row r="4058" spans="1:8">
      <c r="A4058" t="str">
        <f>IF(ESITI_QUESTIONARI!A4058="","",TRIM(ESITI_QUESTIONARI!A4058))</f>
        <v/>
      </c>
      <c r="B4058" t="str">
        <f t="shared" si="64"/>
        <v/>
      </c>
      <c r="C4058" t="str">
        <f>IF(ESITI_QUESTIONARI!C4058="","",TRIM(ESITI_QUESTIONARI!C4058))</f>
        <v/>
      </c>
      <c r="D4058" t="str">
        <f>IFERROR(UPPER(TRIM(ESITI_QUESTIONARI!U4058)),"")</f>
        <v/>
      </c>
      <c r="E4058" t="str">
        <f>IFERROR(UPPER(TRIM(ESITI_QUESTIONARI!Y4058)),"")</f>
        <v/>
      </c>
      <c r="F4058" t="str">
        <f>IFERROR(UPPER(TRIM(ESITI_QUESTIONARI!AE4058)),"")</f>
        <v/>
      </c>
      <c r="G4058" t="str">
        <f>IFERROR(UPPER(TRIM(ESITI_QUESTIONARI!AI4058)),"")</f>
        <v/>
      </c>
      <c r="H4058" s="8" t="str">
        <f>IF(C4058="","",IF(ISERROR(AVERAGE(ESITI_QUESTIONARI!N4058:T4058,ESITI_QUESTIONARI!V4058:X4058,ESITI_QUESTIONARI!Z4058:AD4058,ESITI_QUESTIONARI!AF4058:AH4058,ESITI_QUESTIONARI!AJ4058:AL4058,ESITI_QUESTIONARI!AN4058,ESITI_QUESTIONARI!AQ4058)),"NON RISPONDE",AVERAGE(ESITI_QUESTIONARI!N4058:T4058,ESITI_QUESTIONARI!V4058:X4058,ESITI_QUESTIONARI!Z4058:AD4058,ESITI_QUESTIONARI!AF4058:AH4058,ESITI_QUESTIONARI!AJ4058:AL4058,ESITI_QUESTIONARI!AN4058,ESITI_QUESTIONARI!AQ4058)))</f>
        <v/>
      </c>
    </row>
    <row r="4059" spans="1:8">
      <c r="A4059" t="str">
        <f>IF(ESITI_QUESTIONARI!A4059="","",TRIM(ESITI_QUESTIONARI!A4059))</f>
        <v/>
      </c>
      <c r="B4059" t="str">
        <f t="shared" si="64"/>
        <v/>
      </c>
      <c r="C4059" t="str">
        <f>IF(ESITI_QUESTIONARI!C4059="","",TRIM(ESITI_QUESTIONARI!C4059))</f>
        <v/>
      </c>
      <c r="D4059" t="str">
        <f>IFERROR(UPPER(TRIM(ESITI_QUESTIONARI!U4059)),"")</f>
        <v/>
      </c>
      <c r="E4059" t="str">
        <f>IFERROR(UPPER(TRIM(ESITI_QUESTIONARI!Y4059)),"")</f>
        <v/>
      </c>
      <c r="F4059" t="str">
        <f>IFERROR(UPPER(TRIM(ESITI_QUESTIONARI!AE4059)),"")</f>
        <v/>
      </c>
      <c r="G4059" t="str">
        <f>IFERROR(UPPER(TRIM(ESITI_QUESTIONARI!AI4059)),"")</f>
        <v/>
      </c>
      <c r="H4059" s="8" t="str">
        <f>IF(C4059="","",IF(ISERROR(AVERAGE(ESITI_QUESTIONARI!N4059:T4059,ESITI_QUESTIONARI!V4059:X4059,ESITI_QUESTIONARI!Z4059:AD4059,ESITI_QUESTIONARI!AF4059:AH4059,ESITI_QUESTIONARI!AJ4059:AL4059,ESITI_QUESTIONARI!AN4059,ESITI_QUESTIONARI!AQ4059)),"NON RISPONDE",AVERAGE(ESITI_QUESTIONARI!N4059:T4059,ESITI_QUESTIONARI!V4059:X4059,ESITI_QUESTIONARI!Z4059:AD4059,ESITI_QUESTIONARI!AF4059:AH4059,ESITI_QUESTIONARI!AJ4059:AL4059,ESITI_QUESTIONARI!AN4059,ESITI_QUESTIONARI!AQ4059)))</f>
        <v/>
      </c>
    </row>
    <row r="4060" spans="1:8">
      <c r="A4060" t="str">
        <f>IF(ESITI_QUESTIONARI!A4060="","",TRIM(ESITI_QUESTIONARI!A4060))</f>
        <v/>
      </c>
      <c r="B4060" t="str">
        <f t="shared" si="64"/>
        <v/>
      </c>
      <c r="C4060" t="str">
        <f>IF(ESITI_QUESTIONARI!C4060="","",TRIM(ESITI_QUESTIONARI!C4060))</f>
        <v/>
      </c>
      <c r="D4060" t="str">
        <f>IFERROR(UPPER(TRIM(ESITI_QUESTIONARI!U4060)),"")</f>
        <v/>
      </c>
      <c r="E4060" t="str">
        <f>IFERROR(UPPER(TRIM(ESITI_QUESTIONARI!Y4060)),"")</f>
        <v/>
      </c>
      <c r="F4060" t="str">
        <f>IFERROR(UPPER(TRIM(ESITI_QUESTIONARI!AE4060)),"")</f>
        <v/>
      </c>
      <c r="G4060" t="str">
        <f>IFERROR(UPPER(TRIM(ESITI_QUESTIONARI!AI4060)),"")</f>
        <v/>
      </c>
      <c r="H4060" s="8" t="str">
        <f>IF(C4060="","",IF(ISERROR(AVERAGE(ESITI_QUESTIONARI!N4060:T4060,ESITI_QUESTIONARI!V4060:X4060,ESITI_QUESTIONARI!Z4060:AD4060,ESITI_QUESTIONARI!AF4060:AH4060,ESITI_QUESTIONARI!AJ4060:AL4060,ESITI_QUESTIONARI!AN4060,ESITI_QUESTIONARI!AQ4060)),"NON RISPONDE",AVERAGE(ESITI_QUESTIONARI!N4060:T4060,ESITI_QUESTIONARI!V4060:X4060,ESITI_QUESTIONARI!Z4060:AD4060,ESITI_QUESTIONARI!AF4060:AH4060,ESITI_QUESTIONARI!AJ4060:AL4060,ESITI_QUESTIONARI!AN4060,ESITI_QUESTIONARI!AQ4060)))</f>
        <v/>
      </c>
    </row>
    <row r="4061" spans="1:8">
      <c r="A4061" t="str">
        <f>IF(ESITI_QUESTIONARI!A4061="","",TRIM(ESITI_QUESTIONARI!A4061))</f>
        <v/>
      </c>
      <c r="B4061" t="str">
        <f t="shared" si="64"/>
        <v/>
      </c>
      <c r="C4061" t="str">
        <f>IF(ESITI_QUESTIONARI!C4061="","",TRIM(ESITI_QUESTIONARI!C4061))</f>
        <v/>
      </c>
      <c r="D4061" t="str">
        <f>IFERROR(UPPER(TRIM(ESITI_QUESTIONARI!U4061)),"")</f>
        <v/>
      </c>
      <c r="E4061" t="str">
        <f>IFERROR(UPPER(TRIM(ESITI_QUESTIONARI!Y4061)),"")</f>
        <v/>
      </c>
      <c r="F4061" t="str">
        <f>IFERROR(UPPER(TRIM(ESITI_QUESTIONARI!AE4061)),"")</f>
        <v/>
      </c>
      <c r="G4061" t="str">
        <f>IFERROR(UPPER(TRIM(ESITI_QUESTIONARI!AI4061)),"")</f>
        <v/>
      </c>
      <c r="H4061" s="8" t="str">
        <f>IF(C4061="","",IF(ISERROR(AVERAGE(ESITI_QUESTIONARI!N4061:T4061,ESITI_QUESTIONARI!V4061:X4061,ESITI_QUESTIONARI!Z4061:AD4061,ESITI_QUESTIONARI!AF4061:AH4061,ESITI_QUESTIONARI!AJ4061:AL4061,ESITI_QUESTIONARI!AN4061,ESITI_QUESTIONARI!AQ4061)),"NON RISPONDE",AVERAGE(ESITI_QUESTIONARI!N4061:T4061,ESITI_QUESTIONARI!V4061:X4061,ESITI_QUESTIONARI!Z4061:AD4061,ESITI_QUESTIONARI!AF4061:AH4061,ESITI_QUESTIONARI!AJ4061:AL4061,ESITI_QUESTIONARI!AN4061,ESITI_QUESTIONARI!AQ4061)))</f>
        <v/>
      </c>
    </row>
    <row r="4062" spans="1:8">
      <c r="A4062" t="str">
        <f>IF(ESITI_QUESTIONARI!A4062="","",TRIM(ESITI_QUESTIONARI!A4062))</f>
        <v/>
      </c>
      <c r="B4062" t="str">
        <f t="shared" si="64"/>
        <v/>
      </c>
      <c r="C4062" t="str">
        <f>IF(ESITI_QUESTIONARI!C4062="","",TRIM(ESITI_QUESTIONARI!C4062))</f>
        <v/>
      </c>
      <c r="D4062" t="str">
        <f>IFERROR(UPPER(TRIM(ESITI_QUESTIONARI!U4062)),"")</f>
        <v/>
      </c>
      <c r="E4062" t="str">
        <f>IFERROR(UPPER(TRIM(ESITI_QUESTIONARI!Y4062)),"")</f>
        <v/>
      </c>
      <c r="F4062" t="str">
        <f>IFERROR(UPPER(TRIM(ESITI_QUESTIONARI!AE4062)),"")</f>
        <v/>
      </c>
      <c r="G4062" t="str">
        <f>IFERROR(UPPER(TRIM(ESITI_QUESTIONARI!AI4062)),"")</f>
        <v/>
      </c>
      <c r="H4062" s="8" t="str">
        <f>IF(C4062="","",IF(ISERROR(AVERAGE(ESITI_QUESTIONARI!N4062:T4062,ESITI_QUESTIONARI!V4062:X4062,ESITI_QUESTIONARI!Z4062:AD4062,ESITI_QUESTIONARI!AF4062:AH4062,ESITI_QUESTIONARI!AJ4062:AL4062,ESITI_QUESTIONARI!AN4062,ESITI_QUESTIONARI!AQ4062)),"NON RISPONDE",AVERAGE(ESITI_QUESTIONARI!N4062:T4062,ESITI_QUESTIONARI!V4062:X4062,ESITI_QUESTIONARI!Z4062:AD4062,ESITI_QUESTIONARI!AF4062:AH4062,ESITI_QUESTIONARI!AJ4062:AL4062,ESITI_QUESTIONARI!AN4062,ESITI_QUESTIONARI!AQ4062)))</f>
        <v/>
      </c>
    </row>
    <row r="4063" spans="1:8">
      <c r="A4063" t="str">
        <f>IF(ESITI_QUESTIONARI!A4063="","",TRIM(ESITI_QUESTIONARI!A4063))</f>
        <v/>
      </c>
      <c r="B4063" t="str">
        <f t="shared" si="64"/>
        <v/>
      </c>
      <c r="C4063" t="str">
        <f>IF(ESITI_QUESTIONARI!C4063="","",TRIM(ESITI_QUESTIONARI!C4063))</f>
        <v/>
      </c>
      <c r="D4063" t="str">
        <f>IFERROR(UPPER(TRIM(ESITI_QUESTIONARI!U4063)),"")</f>
        <v/>
      </c>
      <c r="E4063" t="str">
        <f>IFERROR(UPPER(TRIM(ESITI_QUESTIONARI!Y4063)),"")</f>
        <v/>
      </c>
      <c r="F4063" t="str">
        <f>IFERROR(UPPER(TRIM(ESITI_QUESTIONARI!AE4063)),"")</f>
        <v/>
      </c>
      <c r="G4063" t="str">
        <f>IFERROR(UPPER(TRIM(ESITI_QUESTIONARI!AI4063)),"")</f>
        <v/>
      </c>
      <c r="H4063" s="8" t="str">
        <f>IF(C4063="","",IF(ISERROR(AVERAGE(ESITI_QUESTIONARI!N4063:T4063,ESITI_QUESTIONARI!V4063:X4063,ESITI_QUESTIONARI!Z4063:AD4063,ESITI_QUESTIONARI!AF4063:AH4063,ESITI_QUESTIONARI!AJ4063:AL4063,ESITI_QUESTIONARI!AN4063,ESITI_QUESTIONARI!AQ4063)),"NON RISPONDE",AVERAGE(ESITI_QUESTIONARI!N4063:T4063,ESITI_QUESTIONARI!V4063:X4063,ESITI_QUESTIONARI!Z4063:AD4063,ESITI_QUESTIONARI!AF4063:AH4063,ESITI_QUESTIONARI!AJ4063:AL4063,ESITI_QUESTIONARI!AN4063,ESITI_QUESTIONARI!AQ4063)))</f>
        <v/>
      </c>
    </row>
    <row r="4064" spans="1:8">
      <c r="A4064" t="str">
        <f>IF(ESITI_QUESTIONARI!A4064="","",TRIM(ESITI_QUESTIONARI!A4064))</f>
        <v/>
      </c>
      <c r="B4064" t="str">
        <f t="shared" si="64"/>
        <v/>
      </c>
      <c r="C4064" t="str">
        <f>IF(ESITI_QUESTIONARI!C4064="","",TRIM(ESITI_QUESTIONARI!C4064))</f>
        <v/>
      </c>
      <c r="D4064" t="str">
        <f>IFERROR(UPPER(TRIM(ESITI_QUESTIONARI!U4064)),"")</f>
        <v/>
      </c>
      <c r="E4064" t="str">
        <f>IFERROR(UPPER(TRIM(ESITI_QUESTIONARI!Y4064)),"")</f>
        <v/>
      </c>
      <c r="F4064" t="str">
        <f>IFERROR(UPPER(TRIM(ESITI_QUESTIONARI!AE4064)),"")</f>
        <v/>
      </c>
      <c r="G4064" t="str">
        <f>IFERROR(UPPER(TRIM(ESITI_QUESTIONARI!AI4064)),"")</f>
        <v/>
      </c>
      <c r="H4064" s="8" t="str">
        <f>IF(C4064="","",IF(ISERROR(AVERAGE(ESITI_QUESTIONARI!N4064:T4064,ESITI_QUESTIONARI!V4064:X4064,ESITI_QUESTIONARI!Z4064:AD4064,ESITI_QUESTIONARI!AF4064:AH4064,ESITI_QUESTIONARI!AJ4064:AL4064,ESITI_QUESTIONARI!AN4064,ESITI_QUESTIONARI!AQ4064)),"NON RISPONDE",AVERAGE(ESITI_QUESTIONARI!N4064:T4064,ESITI_QUESTIONARI!V4064:X4064,ESITI_QUESTIONARI!Z4064:AD4064,ESITI_QUESTIONARI!AF4064:AH4064,ESITI_QUESTIONARI!AJ4064:AL4064,ESITI_QUESTIONARI!AN4064,ESITI_QUESTIONARI!AQ4064)))</f>
        <v/>
      </c>
    </row>
    <row r="4065" spans="1:8">
      <c r="A4065" t="str">
        <f>IF(ESITI_QUESTIONARI!A4065="","",TRIM(ESITI_QUESTIONARI!A4065))</f>
        <v/>
      </c>
      <c r="B4065" t="str">
        <f t="shared" si="64"/>
        <v/>
      </c>
      <c r="C4065" t="str">
        <f>IF(ESITI_QUESTIONARI!C4065="","",TRIM(ESITI_QUESTIONARI!C4065))</f>
        <v/>
      </c>
      <c r="D4065" t="str">
        <f>IFERROR(UPPER(TRIM(ESITI_QUESTIONARI!U4065)),"")</f>
        <v/>
      </c>
      <c r="E4065" t="str">
        <f>IFERROR(UPPER(TRIM(ESITI_QUESTIONARI!Y4065)),"")</f>
        <v/>
      </c>
      <c r="F4065" t="str">
        <f>IFERROR(UPPER(TRIM(ESITI_QUESTIONARI!AE4065)),"")</f>
        <v/>
      </c>
      <c r="G4065" t="str">
        <f>IFERROR(UPPER(TRIM(ESITI_QUESTIONARI!AI4065)),"")</f>
        <v/>
      </c>
      <c r="H4065" s="8" t="str">
        <f>IF(C4065="","",IF(ISERROR(AVERAGE(ESITI_QUESTIONARI!N4065:T4065,ESITI_QUESTIONARI!V4065:X4065,ESITI_QUESTIONARI!Z4065:AD4065,ESITI_QUESTIONARI!AF4065:AH4065,ESITI_QUESTIONARI!AJ4065:AL4065,ESITI_QUESTIONARI!AN4065,ESITI_QUESTIONARI!AQ4065)),"NON RISPONDE",AVERAGE(ESITI_QUESTIONARI!N4065:T4065,ESITI_QUESTIONARI!V4065:X4065,ESITI_QUESTIONARI!Z4065:AD4065,ESITI_QUESTIONARI!AF4065:AH4065,ESITI_QUESTIONARI!AJ4065:AL4065,ESITI_QUESTIONARI!AN4065,ESITI_QUESTIONARI!AQ4065)))</f>
        <v/>
      </c>
    </row>
    <row r="4066" spans="1:8">
      <c r="A4066" t="str">
        <f>IF(ESITI_QUESTIONARI!A4066="","",TRIM(ESITI_QUESTIONARI!A4066))</f>
        <v/>
      </c>
      <c r="B4066" t="str">
        <f t="shared" si="64"/>
        <v/>
      </c>
      <c r="C4066" t="str">
        <f>IF(ESITI_QUESTIONARI!C4066="","",TRIM(ESITI_QUESTIONARI!C4066))</f>
        <v/>
      </c>
      <c r="D4066" t="str">
        <f>IFERROR(UPPER(TRIM(ESITI_QUESTIONARI!U4066)),"")</f>
        <v/>
      </c>
      <c r="E4066" t="str">
        <f>IFERROR(UPPER(TRIM(ESITI_QUESTIONARI!Y4066)),"")</f>
        <v/>
      </c>
      <c r="F4066" t="str">
        <f>IFERROR(UPPER(TRIM(ESITI_QUESTIONARI!AE4066)),"")</f>
        <v/>
      </c>
      <c r="G4066" t="str">
        <f>IFERROR(UPPER(TRIM(ESITI_QUESTIONARI!AI4066)),"")</f>
        <v/>
      </c>
      <c r="H4066" s="8" t="str">
        <f>IF(C4066="","",IF(ISERROR(AVERAGE(ESITI_QUESTIONARI!N4066:T4066,ESITI_QUESTIONARI!V4066:X4066,ESITI_QUESTIONARI!Z4066:AD4066,ESITI_QUESTIONARI!AF4066:AH4066,ESITI_QUESTIONARI!AJ4066:AL4066,ESITI_QUESTIONARI!AN4066,ESITI_QUESTIONARI!AQ4066)),"NON RISPONDE",AVERAGE(ESITI_QUESTIONARI!N4066:T4066,ESITI_QUESTIONARI!V4066:X4066,ESITI_QUESTIONARI!Z4066:AD4066,ESITI_QUESTIONARI!AF4066:AH4066,ESITI_QUESTIONARI!AJ4066:AL4066,ESITI_QUESTIONARI!AN4066,ESITI_QUESTIONARI!AQ4066)))</f>
        <v/>
      </c>
    </row>
    <row r="4067" spans="1:8">
      <c r="A4067" t="str">
        <f>IF(ESITI_QUESTIONARI!A4067="","",TRIM(ESITI_QUESTIONARI!A4067))</f>
        <v/>
      </c>
      <c r="B4067" t="str">
        <f t="shared" si="64"/>
        <v/>
      </c>
      <c r="C4067" t="str">
        <f>IF(ESITI_QUESTIONARI!C4067="","",TRIM(ESITI_QUESTIONARI!C4067))</f>
        <v/>
      </c>
      <c r="D4067" t="str">
        <f>IFERROR(UPPER(TRIM(ESITI_QUESTIONARI!U4067)),"")</f>
        <v/>
      </c>
      <c r="E4067" t="str">
        <f>IFERROR(UPPER(TRIM(ESITI_QUESTIONARI!Y4067)),"")</f>
        <v/>
      </c>
      <c r="F4067" t="str">
        <f>IFERROR(UPPER(TRIM(ESITI_QUESTIONARI!AE4067)),"")</f>
        <v/>
      </c>
      <c r="G4067" t="str">
        <f>IFERROR(UPPER(TRIM(ESITI_QUESTIONARI!AI4067)),"")</f>
        <v/>
      </c>
      <c r="H4067" s="8" t="str">
        <f>IF(C4067="","",IF(ISERROR(AVERAGE(ESITI_QUESTIONARI!N4067:T4067,ESITI_QUESTIONARI!V4067:X4067,ESITI_QUESTIONARI!Z4067:AD4067,ESITI_QUESTIONARI!AF4067:AH4067,ESITI_QUESTIONARI!AJ4067:AL4067,ESITI_QUESTIONARI!AN4067,ESITI_QUESTIONARI!AQ4067)),"NON RISPONDE",AVERAGE(ESITI_QUESTIONARI!N4067:T4067,ESITI_QUESTIONARI!V4067:X4067,ESITI_QUESTIONARI!Z4067:AD4067,ESITI_QUESTIONARI!AF4067:AH4067,ESITI_QUESTIONARI!AJ4067:AL4067,ESITI_QUESTIONARI!AN4067,ESITI_QUESTIONARI!AQ4067)))</f>
        <v/>
      </c>
    </row>
    <row r="4068" spans="1:8">
      <c r="A4068" t="str">
        <f>IF(ESITI_QUESTIONARI!A4068="","",TRIM(ESITI_QUESTIONARI!A4068))</f>
        <v/>
      </c>
      <c r="B4068" t="str">
        <f t="shared" si="64"/>
        <v/>
      </c>
      <c r="C4068" t="str">
        <f>IF(ESITI_QUESTIONARI!C4068="","",TRIM(ESITI_QUESTIONARI!C4068))</f>
        <v/>
      </c>
      <c r="D4068" t="str">
        <f>IFERROR(UPPER(TRIM(ESITI_QUESTIONARI!U4068)),"")</f>
        <v/>
      </c>
      <c r="E4068" t="str">
        <f>IFERROR(UPPER(TRIM(ESITI_QUESTIONARI!Y4068)),"")</f>
        <v/>
      </c>
      <c r="F4068" t="str">
        <f>IFERROR(UPPER(TRIM(ESITI_QUESTIONARI!AE4068)),"")</f>
        <v/>
      </c>
      <c r="G4068" t="str">
        <f>IFERROR(UPPER(TRIM(ESITI_QUESTIONARI!AI4068)),"")</f>
        <v/>
      </c>
      <c r="H4068" s="8" t="str">
        <f>IF(C4068="","",IF(ISERROR(AVERAGE(ESITI_QUESTIONARI!N4068:T4068,ESITI_QUESTIONARI!V4068:X4068,ESITI_QUESTIONARI!Z4068:AD4068,ESITI_QUESTIONARI!AF4068:AH4068,ESITI_QUESTIONARI!AJ4068:AL4068,ESITI_QUESTIONARI!AN4068,ESITI_QUESTIONARI!AQ4068)),"NON RISPONDE",AVERAGE(ESITI_QUESTIONARI!N4068:T4068,ESITI_QUESTIONARI!V4068:X4068,ESITI_QUESTIONARI!Z4068:AD4068,ESITI_QUESTIONARI!AF4068:AH4068,ESITI_QUESTIONARI!AJ4068:AL4068,ESITI_QUESTIONARI!AN4068,ESITI_QUESTIONARI!AQ4068)))</f>
        <v/>
      </c>
    </row>
    <row r="4069" spans="1:8">
      <c r="A4069" t="str">
        <f>IF(ESITI_QUESTIONARI!A4069="","",TRIM(ESITI_QUESTIONARI!A4069))</f>
        <v/>
      </c>
      <c r="B4069" t="str">
        <f t="shared" si="64"/>
        <v/>
      </c>
      <c r="C4069" t="str">
        <f>IF(ESITI_QUESTIONARI!C4069="","",TRIM(ESITI_QUESTIONARI!C4069))</f>
        <v/>
      </c>
      <c r="D4069" t="str">
        <f>IFERROR(UPPER(TRIM(ESITI_QUESTIONARI!U4069)),"")</f>
        <v/>
      </c>
      <c r="E4069" t="str">
        <f>IFERROR(UPPER(TRIM(ESITI_QUESTIONARI!Y4069)),"")</f>
        <v/>
      </c>
      <c r="F4069" t="str">
        <f>IFERROR(UPPER(TRIM(ESITI_QUESTIONARI!AE4069)),"")</f>
        <v/>
      </c>
      <c r="G4069" t="str">
        <f>IFERROR(UPPER(TRIM(ESITI_QUESTIONARI!AI4069)),"")</f>
        <v/>
      </c>
      <c r="H4069" s="8" t="str">
        <f>IF(C4069="","",IF(ISERROR(AVERAGE(ESITI_QUESTIONARI!N4069:T4069,ESITI_QUESTIONARI!V4069:X4069,ESITI_QUESTIONARI!Z4069:AD4069,ESITI_QUESTIONARI!AF4069:AH4069,ESITI_QUESTIONARI!AJ4069:AL4069,ESITI_QUESTIONARI!AN4069,ESITI_QUESTIONARI!AQ4069)),"NON RISPONDE",AVERAGE(ESITI_QUESTIONARI!N4069:T4069,ESITI_QUESTIONARI!V4069:X4069,ESITI_QUESTIONARI!Z4069:AD4069,ESITI_QUESTIONARI!AF4069:AH4069,ESITI_QUESTIONARI!AJ4069:AL4069,ESITI_QUESTIONARI!AN4069,ESITI_QUESTIONARI!AQ4069)))</f>
        <v/>
      </c>
    </row>
    <row r="4070" spans="1:8">
      <c r="A4070" t="str">
        <f>IF(ESITI_QUESTIONARI!A4070="","",TRIM(ESITI_QUESTIONARI!A4070))</f>
        <v/>
      </c>
      <c r="B4070" t="str">
        <f t="shared" si="64"/>
        <v/>
      </c>
      <c r="C4070" t="str">
        <f>IF(ESITI_QUESTIONARI!C4070="","",TRIM(ESITI_QUESTIONARI!C4070))</f>
        <v/>
      </c>
      <c r="D4070" t="str">
        <f>IFERROR(UPPER(TRIM(ESITI_QUESTIONARI!U4070)),"")</f>
        <v/>
      </c>
      <c r="E4070" t="str">
        <f>IFERROR(UPPER(TRIM(ESITI_QUESTIONARI!Y4070)),"")</f>
        <v/>
      </c>
      <c r="F4070" t="str">
        <f>IFERROR(UPPER(TRIM(ESITI_QUESTIONARI!AE4070)),"")</f>
        <v/>
      </c>
      <c r="G4070" t="str">
        <f>IFERROR(UPPER(TRIM(ESITI_QUESTIONARI!AI4070)),"")</f>
        <v/>
      </c>
      <c r="H4070" s="8" t="str">
        <f>IF(C4070="","",IF(ISERROR(AVERAGE(ESITI_QUESTIONARI!N4070:T4070,ESITI_QUESTIONARI!V4070:X4070,ESITI_QUESTIONARI!Z4070:AD4070,ESITI_QUESTIONARI!AF4070:AH4070,ESITI_QUESTIONARI!AJ4070:AL4070,ESITI_QUESTIONARI!AN4070,ESITI_QUESTIONARI!AQ4070)),"NON RISPONDE",AVERAGE(ESITI_QUESTIONARI!N4070:T4070,ESITI_QUESTIONARI!V4070:X4070,ESITI_QUESTIONARI!Z4070:AD4070,ESITI_QUESTIONARI!AF4070:AH4070,ESITI_QUESTIONARI!AJ4070:AL4070,ESITI_QUESTIONARI!AN4070,ESITI_QUESTIONARI!AQ4070)))</f>
        <v/>
      </c>
    </row>
    <row r="4071" spans="1:8">
      <c r="A4071" t="str">
        <f>IF(ESITI_QUESTIONARI!A4071="","",TRIM(ESITI_QUESTIONARI!A4071))</f>
        <v/>
      </c>
      <c r="B4071" t="str">
        <f t="shared" si="64"/>
        <v/>
      </c>
      <c r="C4071" t="str">
        <f>IF(ESITI_QUESTIONARI!C4071="","",TRIM(ESITI_QUESTIONARI!C4071))</f>
        <v/>
      </c>
      <c r="D4071" t="str">
        <f>IFERROR(UPPER(TRIM(ESITI_QUESTIONARI!U4071)),"")</f>
        <v/>
      </c>
      <c r="E4071" t="str">
        <f>IFERROR(UPPER(TRIM(ESITI_QUESTIONARI!Y4071)),"")</f>
        <v/>
      </c>
      <c r="F4071" t="str">
        <f>IFERROR(UPPER(TRIM(ESITI_QUESTIONARI!AE4071)),"")</f>
        <v/>
      </c>
      <c r="G4071" t="str">
        <f>IFERROR(UPPER(TRIM(ESITI_QUESTIONARI!AI4071)),"")</f>
        <v/>
      </c>
      <c r="H4071" s="8" t="str">
        <f>IF(C4071="","",IF(ISERROR(AVERAGE(ESITI_QUESTIONARI!N4071:T4071,ESITI_QUESTIONARI!V4071:X4071,ESITI_QUESTIONARI!Z4071:AD4071,ESITI_QUESTIONARI!AF4071:AH4071,ESITI_QUESTIONARI!AJ4071:AL4071,ESITI_QUESTIONARI!AN4071,ESITI_QUESTIONARI!AQ4071)),"NON RISPONDE",AVERAGE(ESITI_QUESTIONARI!N4071:T4071,ESITI_QUESTIONARI!V4071:X4071,ESITI_QUESTIONARI!Z4071:AD4071,ESITI_QUESTIONARI!AF4071:AH4071,ESITI_QUESTIONARI!AJ4071:AL4071,ESITI_QUESTIONARI!AN4071,ESITI_QUESTIONARI!AQ4071)))</f>
        <v/>
      </c>
    </row>
    <row r="4072" spans="1:8">
      <c r="A4072" t="str">
        <f>IF(ESITI_QUESTIONARI!A4072="","",TRIM(ESITI_QUESTIONARI!A4072))</f>
        <v/>
      </c>
      <c r="B4072" t="str">
        <f t="shared" si="64"/>
        <v/>
      </c>
      <c r="C4072" t="str">
        <f>IF(ESITI_QUESTIONARI!C4072="","",TRIM(ESITI_QUESTIONARI!C4072))</f>
        <v/>
      </c>
      <c r="D4072" t="str">
        <f>IFERROR(UPPER(TRIM(ESITI_QUESTIONARI!U4072)),"")</f>
        <v/>
      </c>
      <c r="E4072" t="str">
        <f>IFERROR(UPPER(TRIM(ESITI_QUESTIONARI!Y4072)),"")</f>
        <v/>
      </c>
      <c r="F4072" t="str">
        <f>IFERROR(UPPER(TRIM(ESITI_QUESTIONARI!AE4072)),"")</f>
        <v/>
      </c>
      <c r="G4072" t="str">
        <f>IFERROR(UPPER(TRIM(ESITI_QUESTIONARI!AI4072)),"")</f>
        <v/>
      </c>
      <c r="H4072" s="8" t="str">
        <f>IF(C4072="","",IF(ISERROR(AVERAGE(ESITI_QUESTIONARI!N4072:T4072,ESITI_QUESTIONARI!V4072:X4072,ESITI_QUESTIONARI!Z4072:AD4072,ESITI_QUESTIONARI!AF4072:AH4072,ESITI_QUESTIONARI!AJ4072:AL4072,ESITI_QUESTIONARI!AN4072,ESITI_QUESTIONARI!AQ4072)),"NON RISPONDE",AVERAGE(ESITI_QUESTIONARI!N4072:T4072,ESITI_QUESTIONARI!V4072:X4072,ESITI_QUESTIONARI!Z4072:AD4072,ESITI_QUESTIONARI!AF4072:AH4072,ESITI_QUESTIONARI!AJ4072:AL4072,ESITI_QUESTIONARI!AN4072,ESITI_QUESTIONARI!AQ4072)))</f>
        <v/>
      </c>
    </row>
    <row r="4073" spans="1:8">
      <c r="A4073" t="str">
        <f>IF(ESITI_QUESTIONARI!A4073="","",TRIM(ESITI_QUESTIONARI!A4073))</f>
        <v/>
      </c>
      <c r="B4073" t="str">
        <f t="shared" si="64"/>
        <v/>
      </c>
      <c r="C4073" t="str">
        <f>IF(ESITI_QUESTIONARI!C4073="","",TRIM(ESITI_QUESTIONARI!C4073))</f>
        <v/>
      </c>
      <c r="D4073" t="str">
        <f>IFERROR(UPPER(TRIM(ESITI_QUESTIONARI!U4073)),"")</f>
        <v/>
      </c>
      <c r="E4073" t="str">
        <f>IFERROR(UPPER(TRIM(ESITI_QUESTIONARI!Y4073)),"")</f>
        <v/>
      </c>
      <c r="F4073" t="str">
        <f>IFERROR(UPPER(TRIM(ESITI_QUESTIONARI!AE4073)),"")</f>
        <v/>
      </c>
      <c r="G4073" t="str">
        <f>IFERROR(UPPER(TRIM(ESITI_QUESTIONARI!AI4073)),"")</f>
        <v/>
      </c>
      <c r="H4073" s="8" t="str">
        <f>IF(C4073="","",IF(ISERROR(AVERAGE(ESITI_QUESTIONARI!N4073:T4073,ESITI_QUESTIONARI!V4073:X4073,ESITI_QUESTIONARI!Z4073:AD4073,ESITI_QUESTIONARI!AF4073:AH4073,ESITI_QUESTIONARI!AJ4073:AL4073,ESITI_QUESTIONARI!AN4073,ESITI_QUESTIONARI!AQ4073)),"NON RISPONDE",AVERAGE(ESITI_QUESTIONARI!N4073:T4073,ESITI_QUESTIONARI!V4073:X4073,ESITI_QUESTIONARI!Z4073:AD4073,ESITI_QUESTIONARI!AF4073:AH4073,ESITI_QUESTIONARI!AJ4073:AL4073,ESITI_QUESTIONARI!AN4073,ESITI_QUESTIONARI!AQ4073)))</f>
        <v/>
      </c>
    </row>
    <row r="4074" spans="1:8">
      <c r="A4074" t="str">
        <f>IF(ESITI_QUESTIONARI!A4074="","",TRIM(ESITI_QUESTIONARI!A4074))</f>
        <v/>
      </c>
      <c r="B4074" t="str">
        <f t="shared" si="64"/>
        <v/>
      </c>
      <c r="C4074" t="str">
        <f>IF(ESITI_QUESTIONARI!C4074="","",TRIM(ESITI_QUESTIONARI!C4074))</f>
        <v/>
      </c>
      <c r="D4074" t="str">
        <f>IFERROR(UPPER(TRIM(ESITI_QUESTIONARI!U4074)),"")</f>
        <v/>
      </c>
      <c r="E4074" t="str">
        <f>IFERROR(UPPER(TRIM(ESITI_QUESTIONARI!Y4074)),"")</f>
        <v/>
      </c>
      <c r="F4074" t="str">
        <f>IFERROR(UPPER(TRIM(ESITI_QUESTIONARI!AE4074)),"")</f>
        <v/>
      </c>
      <c r="G4074" t="str">
        <f>IFERROR(UPPER(TRIM(ESITI_QUESTIONARI!AI4074)),"")</f>
        <v/>
      </c>
      <c r="H4074" s="8" t="str">
        <f>IF(C4074="","",IF(ISERROR(AVERAGE(ESITI_QUESTIONARI!N4074:T4074,ESITI_QUESTIONARI!V4074:X4074,ESITI_QUESTIONARI!Z4074:AD4074,ESITI_QUESTIONARI!AF4074:AH4074,ESITI_QUESTIONARI!AJ4074:AL4074,ESITI_QUESTIONARI!AN4074,ESITI_QUESTIONARI!AQ4074)),"NON RISPONDE",AVERAGE(ESITI_QUESTIONARI!N4074:T4074,ESITI_QUESTIONARI!V4074:X4074,ESITI_QUESTIONARI!Z4074:AD4074,ESITI_QUESTIONARI!AF4074:AH4074,ESITI_QUESTIONARI!AJ4074:AL4074,ESITI_QUESTIONARI!AN4074,ESITI_QUESTIONARI!AQ4074)))</f>
        <v/>
      </c>
    </row>
    <row r="4075" spans="1:8">
      <c r="A4075" t="str">
        <f>IF(ESITI_QUESTIONARI!A4075="","",TRIM(ESITI_QUESTIONARI!A4075))</f>
        <v/>
      </c>
      <c r="B4075" t="str">
        <f t="shared" si="64"/>
        <v/>
      </c>
      <c r="C4075" t="str">
        <f>IF(ESITI_QUESTIONARI!C4075="","",TRIM(ESITI_QUESTIONARI!C4075))</f>
        <v/>
      </c>
      <c r="D4075" t="str">
        <f>IFERROR(UPPER(TRIM(ESITI_QUESTIONARI!U4075)),"")</f>
        <v/>
      </c>
      <c r="E4075" t="str">
        <f>IFERROR(UPPER(TRIM(ESITI_QUESTIONARI!Y4075)),"")</f>
        <v/>
      </c>
      <c r="F4075" t="str">
        <f>IFERROR(UPPER(TRIM(ESITI_QUESTIONARI!AE4075)),"")</f>
        <v/>
      </c>
      <c r="G4075" t="str">
        <f>IFERROR(UPPER(TRIM(ESITI_QUESTIONARI!AI4075)),"")</f>
        <v/>
      </c>
      <c r="H4075" s="8" t="str">
        <f>IF(C4075="","",IF(ISERROR(AVERAGE(ESITI_QUESTIONARI!N4075:T4075,ESITI_QUESTIONARI!V4075:X4075,ESITI_QUESTIONARI!Z4075:AD4075,ESITI_QUESTIONARI!AF4075:AH4075,ESITI_QUESTIONARI!AJ4075:AL4075,ESITI_QUESTIONARI!AN4075,ESITI_QUESTIONARI!AQ4075)),"NON RISPONDE",AVERAGE(ESITI_QUESTIONARI!N4075:T4075,ESITI_QUESTIONARI!V4075:X4075,ESITI_QUESTIONARI!Z4075:AD4075,ESITI_QUESTIONARI!AF4075:AH4075,ESITI_QUESTIONARI!AJ4075:AL4075,ESITI_QUESTIONARI!AN4075,ESITI_QUESTIONARI!AQ4075)))</f>
        <v/>
      </c>
    </row>
    <row r="4076" spans="1:8">
      <c r="A4076" t="str">
        <f>IF(ESITI_QUESTIONARI!A4076="","",TRIM(ESITI_QUESTIONARI!A4076))</f>
        <v/>
      </c>
      <c r="B4076" t="str">
        <f t="shared" si="64"/>
        <v/>
      </c>
      <c r="C4076" t="str">
        <f>IF(ESITI_QUESTIONARI!C4076="","",TRIM(ESITI_QUESTIONARI!C4076))</f>
        <v/>
      </c>
      <c r="D4076" t="str">
        <f>IFERROR(UPPER(TRIM(ESITI_QUESTIONARI!U4076)),"")</f>
        <v/>
      </c>
      <c r="E4076" t="str">
        <f>IFERROR(UPPER(TRIM(ESITI_QUESTIONARI!Y4076)),"")</f>
        <v/>
      </c>
      <c r="F4076" t="str">
        <f>IFERROR(UPPER(TRIM(ESITI_QUESTIONARI!AE4076)),"")</f>
        <v/>
      </c>
      <c r="G4076" t="str">
        <f>IFERROR(UPPER(TRIM(ESITI_QUESTIONARI!AI4076)),"")</f>
        <v/>
      </c>
      <c r="H4076" s="8" t="str">
        <f>IF(C4076="","",IF(ISERROR(AVERAGE(ESITI_QUESTIONARI!N4076:T4076,ESITI_QUESTIONARI!V4076:X4076,ESITI_QUESTIONARI!Z4076:AD4076,ESITI_QUESTIONARI!AF4076:AH4076,ESITI_QUESTIONARI!AJ4076:AL4076,ESITI_QUESTIONARI!AN4076,ESITI_QUESTIONARI!AQ4076)),"NON RISPONDE",AVERAGE(ESITI_QUESTIONARI!N4076:T4076,ESITI_QUESTIONARI!V4076:X4076,ESITI_QUESTIONARI!Z4076:AD4076,ESITI_QUESTIONARI!AF4076:AH4076,ESITI_QUESTIONARI!AJ4076:AL4076,ESITI_QUESTIONARI!AN4076,ESITI_QUESTIONARI!AQ4076)))</f>
        <v/>
      </c>
    </row>
    <row r="4077" spans="1:8">
      <c r="A4077" t="str">
        <f>IF(ESITI_QUESTIONARI!A4077="","",TRIM(ESITI_QUESTIONARI!A4077))</f>
        <v/>
      </c>
      <c r="B4077" t="str">
        <f t="shared" si="64"/>
        <v/>
      </c>
      <c r="C4077" t="str">
        <f>IF(ESITI_QUESTIONARI!C4077="","",TRIM(ESITI_QUESTIONARI!C4077))</f>
        <v/>
      </c>
      <c r="D4077" t="str">
        <f>IFERROR(UPPER(TRIM(ESITI_QUESTIONARI!U4077)),"")</f>
        <v/>
      </c>
      <c r="E4077" t="str">
        <f>IFERROR(UPPER(TRIM(ESITI_QUESTIONARI!Y4077)),"")</f>
        <v/>
      </c>
      <c r="F4077" t="str">
        <f>IFERROR(UPPER(TRIM(ESITI_QUESTIONARI!AE4077)),"")</f>
        <v/>
      </c>
      <c r="G4077" t="str">
        <f>IFERROR(UPPER(TRIM(ESITI_QUESTIONARI!AI4077)),"")</f>
        <v/>
      </c>
      <c r="H4077" s="8" t="str">
        <f>IF(C4077="","",IF(ISERROR(AVERAGE(ESITI_QUESTIONARI!N4077:T4077,ESITI_QUESTIONARI!V4077:X4077,ESITI_QUESTIONARI!Z4077:AD4077,ESITI_QUESTIONARI!AF4077:AH4077,ESITI_QUESTIONARI!AJ4077:AL4077,ESITI_QUESTIONARI!AN4077,ESITI_QUESTIONARI!AQ4077)),"NON RISPONDE",AVERAGE(ESITI_QUESTIONARI!N4077:T4077,ESITI_QUESTIONARI!V4077:X4077,ESITI_QUESTIONARI!Z4077:AD4077,ESITI_QUESTIONARI!AF4077:AH4077,ESITI_QUESTIONARI!AJ4077:AL4077,ESITI_QUESTIONARI!AN4077,ESITI_QUESTIONARI!AQ4077)))</f>
        <v/>
      </c>
    </row>
    <row r="4078" spans="1:8">
      <c r="A4078" t="str">
        <f>IF(ESITI_QUESTIONARI!A4078="","",TRIM(ESITI_QUESTIONARI!A4078))</f>
        <v/>
      </c>
      <c r="B4078" t="str">
        <f t="shared" si="64"/>
        <v/>
      </c>
      <c r="C4078" t="str">
        <f>IF(ESITI_QUESTIONARI!C4078="","",TRIM(ESITI_QUESTIONARI!C4078))</f>
        <v/>
      </c>
      <c r="D4078" t="str">
        <f>IFERROR(UPPER(TRIM(ESITI_QUESTIONARI!U4078)),"")</f>
        <v/>
      </c>
      <c r="E4078" t="str">
        <f>IFERROR(UPPER(TRIM(ESITI_QUESTIONARI!Y4078)),"")</f>
        <v/>
      </c>
      <c r="F4078" t="str">
        <f>IFERROR(UPPER(TRIM(ESITI_QUESTIONARI!AE4078)),"")</f>
        <v/>
      </c>
      <c r="G4078" t="str">
        <f>IFERROR(UPPER(TRIM(ESITI_QUESTIONARI!AI4078)),"")</f>
        <v/>
      </c>
      <c r="H4078" s="8" t="str">
        <f>IF(C4078="","",IF(ISERROR(AVERAGE(ESITI_QUESTIONARI!N4078:T4078,ESITI_QUESTIONARI!V4078:X4078,ESITI_QUESTIONARI!Z4078:AD4078,ESITI_QUESTIONARI!AF4078:AH4078,ESITI_QUESTIONARI!AJ4078:AL4078,ESITI_QUESTIONARI!AN4078,ESITI_QUESTIONARI!AQ4078)),"NON RISPONDE",AVERAGE(ESITI_QUESTIONARI!N4078:T4078,ESITI_QUESTIONARI!V4078:X4078,ESITI_QUESTIONARI!Z4078:AD4078,ESITI_QUESTIONARI!AF4078:AH4078,ESITI_QUESTIONARI!AJ4078:AL4078,ESITI_QUESTIONARI!AN4078,ESITI_QUESTIONARI!AQ4078)))</f>
        <v/>
      </c>
    </row>
    <row r="4079" spans="1:8">
      <c r="A4079" t="str">
        <f>IF(ESITI_QUESTIONARI!A4079="","",TRIM(ESITI_QUESTIONARI!A4079))</f>
        <v/>
      </c>
      <c r="B4079" t="str">
        <f t="shared" si="64"/>
        <v/>
      </c>
      <c r="C4079" t="str">
        <f>IF(ESITI_QUESTIONARI!C4079="","",TRIM(ESITI_QUESTIONARI!C4079))</f>
        <v/>
      </c>
      <c r="D4079" t="str">
        <f>IFERROR(UPPER(TRIM(ESITI_QUESTIONARI!U4079)),"")</f>
        <v/>
      </c>
      <c r="E4079" t="str">
        <f>IFERROR(UPPER(TRIM(ESITI_QUESTIONARI!Y4079)),"")</f>
        <v/>
      </c>
      <c r="F4079" t="str">
        <f>IFERROR(UPPER(TRIM(ESITI_QUESTIONARI!AE4079)),"")</f>
        <v/>
      </c>
      <c r="G4079" t="str">
        <f>IFERROR(UPPER(TRIM(ESITI_QUESTIONARI!AI4079)),"")</f>
        <v/>
      </c>
      <c r="H4079" s="8" t="str">
        <f>IF(C4079="","",IF(ISERROR(AVERAGE(ESITI_QUESTIONARI!N4079:T4079,ESITI_QUESTIONARI!V4079:X4079,ESITI_QUESTIONARI!Z4079:AD4079,ESITI_QUESTIONARI!AF4079:AH4079,ESITI_QUESTIONARI!AJ4079:AL4079,ESITI_QUESTIONARI!AN4079,ESITI_QUESTIONARI!AQ4079)),"NON RISPONDE",AVERAGE(ESITI_QUESTIONARI!N4079:T4079,ESITI_QUESTIONARI!V4079:X4079,ESITI_QUESTIONARI!Z4079:AD4079,ESITI_QUESTIONARI!AF4079:AH4079,ESITI_QUESTIONARI!AJ4079:AL4079,ESITI_QUESTIONARI!AN4079,ESITI_QUESTIONARI!AQ4079)))</f>
        <v/>
      </c>
    </row>
    <row r="4080" spans="1:8">
      <c r="A4080" t="str">
        <f>IF(ESITI_QUESTIONARI!A4080="","",TRIM(ESITI_QUESTIONARI!A4080))</f>
        <v/>
      </c>
      <c r="B4080" t="str">
        <f t="shared" si="64"/>
        <v/>
      </c>
      <c r="C4080" t="str">
        <f>IF(ESITI_QUESTIONARI!C4080="","",TRIM(ESITI_QUESTIONARI!C4080))</f>
        <v/>
      </c>
      <c r="D4080" t="str">
        <f>IFERROR(UPPER(TRIM(ESITI_QUESTIONARI!U4080)),"")</f>
        <v/>
      </c>
      <c r="E4080" t="str">
        <f>IFERROR(UPPER(TRIM(ESITI_QUESTIONARI!Y4080)),"")</f>
        <v/>
      </c>
      <c r="F4080" t="str">
        <f>IFERROR(UPPER(TRIM(ESITI_QUESTIONARI!AE4080)),"")</f>
        <v/>
      </c>
      <c r="G4080" t="str">
        <f>IFERROR(UPPER(TRIM(ESITI_QUESTIONARI!AI4080)),"")</f>
        <v/>
      </c>
      <c r="H4080" s="8" t="str">
        <f>IF(C4080="","",IF(ISERROR(AVERAGE(ESITI_QUESTIONARI!N4080:T4080,ESITI_QUESTIONARI!V4080:X4080,ESITI_QUESTIONARI!Z4080:AD4080,ESITI_QUESTIONARI!AF4080:AH4080,ESITI_QUESTIONARI!AJ4080:AL4080,ESITI_QUESTIONARI!AN4080,ESITI_QUESTIONARI!AQ4080)),"NON RISPONDE",AVERAGE(ESITI_QUESTIONARI!N4080:T4080,ESITI_QUESTIONARI!V4080:X4080,ESITI_QUESTIONARI!Z4080:AD4080,ESITI_QUESTIONARI!AF4080:AH4080,ESITI_QUESTIONARI!AJ4080:AL4080,ESITI_QUESTIONARI!AN4080,ESITI_QUESTIONARI!AQ4080)))</f>
        <v/>
      </c>
    </row>
    <row r="4081" spans="1:8">
      <c r="A4081" t="str">
        <f>IF(ESITI_QUESTIONARI!A4081="","",TRIM(ESITI_QUESTIONARI!A4081))</f>
        <v/>
      </c>
      <c r="B4081" t="str">
        <f t="shared" si="64"/>
        <v/>
      </c>
      <c r="C4081" t="str">
        <f>IF(ESITI_QUESTIONARI!C4081="","",TRIM(ESITI_QUESTIONARI!C4081))</f>
        <v/>
      </c>
      <c r="D4081" t="str">
        <f>IFERROR(UPPER(TRIM(ESITI_QUESTIONARI!U4081)),"")</f>
        <v/>
      </c>
      <c r="E4081" t="str">
        <f>IFERROR(UPPER(TRIM(ESITI_QUESTIONARI!Y4081)),"")</f>
        <v/>
      </c>
      <c r="F4081" t="str">
        <f>IFERROR(UPPER(TRIM(ESITI_QUESTIONARI!AE4081)),"")</f>
        <v/>
      </c>
      <c r="G4081" t="str">
        <f>IFERROR(UPPER(TRIM(ESITI_QUESTIONARI!AI4081)),"")</f>
        <v/>
      </c>
      <c r="H4081" s="8" t="str">
        <f>IF(C4081="","",IF(ISERROR(AVERAGE(ESITI_QUESTIONARI!N4081:T4081,ESITI_QUESTIONARI!V4081:X4081,ESITI_QUESTIONARI!Z4081:AD4081,ESITI_QUESTIONARI!AF4081:AH4081,ESITI_QUESTIONARI!AJ4081:AL4081,ESITI_QUESTIONARI!AN4081,ESITI_QUESTIONARI!AQ4081)),"NON RISPONDE",AVERAGE(ESITI_QUESTIONARI!N4081:T4081,ESITI_QUESTIONARI!V4081:X4081,ESITI_QUESTIONARI!Z4081:AD4081,ESITI_QUESTIONARI!AF4081:AH4081,ESITI_QUESTIONARI!AJ4081:AL4081,ESITI_QUESTIONARI!AN4081,ESITI_QUESTIONARI!AQ4081)))</f>
        <v/>
      </c>
    </row>
    <row r="4082" spans="1:8">
      <c r="A4082" t="str">
        <f>IF(ESITI_QUESTIONARI!A4082="","",TRIM(ESITI_QUESTIONARI!A4082))</f>
        <v/>
      </c>
      <c r="B4082" t="str">
        <f t="shared" si="64"/>
        <v/>
      </c>
      <c r="C4082" t="str">
        <f>IF(ESITI_QUESTIONARI!C4082="","",TRIM(ESITI_QUESTIONARI!C4082))</f>
        <v/>
      </c>
      <c r="D4082" t="str">
        <f>IFERROR(UPPER(TRIM(ESITI_QUESTIONARI!U4082)),"")</f>
        <v/>
      </c>
      <c r="E4082" t="str">
        <f>IFERROR(UPPER(TRIM(ESITI_QUESTIONARI!Y4082)),"")</f>
        <v/>
      </c>
      <c r="F4082" t="str">
        <f>IFERROR(UPPER(TRIM(ESITI_QUESTIONARI!AE4082)),"")</f>
        <v/>
      </c>
      <c r="G4082" t="str">
        <f>IFERROR(UPPER(TRIM(ESITI_QUESTIONARI!AI4082)),"")</f>
        <v/>
      </c>
      <c r="H4082" s="8" t="str">
        <f>IF(C4082="","",IF(ISERROR(AVERAGE(ESITI_QUESTIONARI!N4082:T4082,ESITI_QUESTIONARI!V4082:X4082,ESITI_QUESTIONARI!Z4082:AD4082,ESITI_QUESTIONARI!AF4082:AH4082,ESITI_QUESTIONARI!AJ4082:AL4082,ESITI_QUESTIONARI!AN4082,ESITI_QUESTIONARI!AQ4082)),"NON RISPONDE",AVERAGE(ESITI_QUESTIONARI!N4082:T4082,ESITI_QUESTIONARI!V4082:X4082,ESITI_QUESTIONARI!Z4082:AD4082,ESITI_QUESTIONARI!AF4082:AH4082,ESITI_QUESTIONARI!AJ4082:AL4082,ESITI_QUESTIONARI!AN4082,ESITI_QUESTIONARI!AQ4082)))</f>
        <v/>
      </c>
    </row>
    <row r="4083" spans="1:8">
      <c r="A4083" t="str">
        <f>IF(ESITI_QUESTIONARI!A4083="","",TRIM(ESITI_QUESTIONARI!A4083))</f>
        <v/>
      </c>
      <c r="B4083" t="str">
        <f t="shared" si="64"/>
        <v/>
      </c>
      <c r="C4083" t="str">
        <f>IF(ESITI_QUESTIONARI!C4083="","",TRIM(ESITI_QUESTIONARI!C4083))</f>
        <v/>
      </c>
      <c r="D4083" t="str">
        <f>IFERROR(UPPER(TRIM(ESITI_QUESTIONARI!U4083)),"")</f>
        <v/>
      </c>
      <c r="E4083" t="str">
        <f>IFERROR(UPPER(TRIM(ESITI_QUESTIONARI!Y4083)),"")</f>
        <v/>
      </c>
      <c r="F4083" t="str">
        <f>IFERROR(UPPER(TRIM(ESITI_QUESTIONARI!AE4083)),"")</f>
        <v/>
      </c>
      <c r="G4083" t="str">
        <f>IFERROR(UPPER(TRIM(ESITI_QUESTIONARI!AI4083)),"")</f>
        <v/>
      </c>
      <c r="H4083" s="8" t="str">
        <f>IF(C4083="","",IF(ISERROR(AVERAGE(ESITI_QUESTIONARI!N4083:T4083,ESITI_QUESTIONARI!V4083:X4083,ESITI_QUESTIONARI!Z4083:AD4083,ESITI_QUESTIONARI!AF4083:AH4083,ESITI_QUESTIONARI!AJ4083:AL4083,ESITI_QUESTIONARI!AN4083,ESITI_QUESTIONARI!AQ4083)),"NON RISPONDE",AVERAGE(ESITI_QUESTIONARI!N4083:T4083,ESITI_QUESTIONARI!V4083:X4083,ESITI_QUESTIONARI!Z4083:AD4083,ESITI_QUESTIONARI!AF4083:AH4083,ESITI_QUESTIONARI!AJ4083:AL4083,ESITI_QUESTIONARI!AN4083,ESITI_QUESTIONARI!AQ4083)))</f>
        <v/>
      </c>
    </row>
    <row r="4084" spans="1:8">
      <c r="A4084" t="str">
        <f>IF(ESITI_QUESTIONARI!A4084="","",TRIM(ESITI_QUESTIONARI!A4084))</f>
        <v/>
      </c>
      <c r="B4084" t="str">
        <f t="shared" si="64"/>
        <v/>
      </c>
      <c r="C4084" t="str">
        <f>IF(ESITI_QUESTIONARI!C4084="","",TRIM(ESITI_QUESTIONARI!C4084))</f>
        <v/>
      </c>
      <c r="D4084" t="str">
        <f>IFERROR(UPPER(TRIM(ESITI_QUESTIONARI!U4084)),"")</f>
        <v/>
      </c>
      <c r="E4084" t="str">
        <f>IFERROR(UPPER(TRIM(ESITI_QUESTIONARI!Y4084)),"")</f>
        <v/>
      </c>
      <c r="F4084" t="str">
        <f>IFERROR(UPPER(TRIM(ESITI_QUESTIONARI!AE4084)),"")</f>
        <v/>
      </c>
      <c r="G4084" t="str">
        <f>IFERROR(UPPER(TRIM(ESITI_QUESTIONARI!AI4084)),"")</f>
        <v/>
      </c>
      <c r="H4084" s="8" t="str">
        <f>IF(C4084="","",IF(ISERROR(AVERAGE(ESITI_QUESTIONARI!N4084:T4084,ESITI_QUESTIONARI!V4084:X4084,ESITI_QUESTIONARI!Z4084:AD4084,ESITI_QUESTIONARI!AF4084:AH4084,ESITI_QUESTIONARI!AJ4084:AL4084,ESITI_QUESTIONARI!AN4084,ESITI_QUESTIONARI!AQ4084)),"NON RISPONDE",AVERAGE(ESITI_QUESTIONARI!N4084:T4084,ESITI_QUESTIONARI!V4084:X4084,ESITI_QUESTIONARI!Z4084:AD4084,ESITI_QUESTIONARI!AF4084:AH4084,ESITI_QUESTIONARI!AJ4084:AL4084,ESITI_QUESTIONARI!AN4084,ESITI_QUESTIONARI!AQ4084)))</f>
        <v/>
      </c>
    </row>
    <row r="4085" spans="1:8">
      <c r="A4085" t="str">
        <f>IF(ESITI_QUESTIONARI!A4085="","",TRIM(ESITI_QUESTIONARI!A4085))</f>
        <v/>
      </c>
      <c r="B4085" t="str">
        <f t="shared" si="64"/>
        <v/>
      </c>
      <c r="C4085" t="str">
        <f>IF(ESITI_QUESTIONARI!C4085="","",TRIM(ESITI_QUESTIONARI!C4085))</f>
        <v/>
      </c>
      <c r="D4085" t="str">
        <f>IFERROR(UPPER(TRIM(ESITI_QUESTIONARI!U4085)),"")</f>
        <v/>
      </c>
      <c r="E4085" t="str">
        <f>IFERROR(UPPER(TRIM(ESITI_QUESTIONARI!Y4085)),"")</f>
        <v/>
      </c>
      <c r="F4085" t="str">
        <f>IFERROR(UPPER(TRIM(ESITI_QUESTIONARI!AE4085)),"")</f>
        <v/>
      </c>
      <c r="G4085" t="str">
        <f>IFERROR(UPPER(TRIM(ESITI_QUESTIONARI!AI4085)),"")</f>
        <v/>
      </c>
      <c r="H4085" s="8" t="str">
        <f>IF(C4085="","",IF(ISERROR(AVERAGE(ESITI_QUESTIONARI!N4085:T4085,ESITI_QUESTIONARI!V4085:X4085,ESITI_QUESTIONARI!Z4085:AD4085,ESITI_QUESTIONARI!AF4085:AH4085,ESITI_QUESTIONARI!AJ4085:AL4085,ESITI_QUESTIONARI!AN4085,ESITI_QUESTIONARI!AQ4085)),"NON RISPONDE",AVERAGE(ESITI_QUESTIONARI!N4085:T4085,ESITI_QUESTIONARI!V4085:X4085,ESITI_QUESTIONARI!Z4085:AD4085,ESITI_QUESTIONARI!AF4085:AH4085,ESITI_QUESTIONARI!AJ4085:AL4085,ESITI_QUESTIONARI!AN4085,ESITI_QUESTIONARI!AQ4085)))</f>
        <v/>
      </c>
    </row>
    <row r="4086" spans="1:8">
      <c r="A4086" t="str">
        <f>IF(ESITI_QUESTIONARI!A4086="","",TRIM(ESITI_QUESTIONARI!A4086))</f>
        <v/>
      </c>
      <c r="B4086" t="str">
        <f t="shared" si="64"/>
        <v/>
      </c>
      <c r="C4086" t="str">
        <f>IF(ESITI_QUESTIONARI!C4086="","",TRIM(ESITI_QUESTIONARI!C4086))</f>
        <v/>
      </c>
      <c r="D4086" t="str">
        <f>IFERROR(UPPER(TRIM(ESITI_QUESTIONARI!U4086)),"")</f>
        <v/>
      </c>
      <c r="E4086" t="str">
        <f>IFERROR(UPPER(TRIM(ESITI_QUESTIONARI!Y4086)),"")</f>
        <v/>
      </c>
      <c r="F4086" t="str">
        <f>IFERROR(UPPER(TRIM(ESITI_QUESTIONARI!AE4086)),"")</f>
        <v/>
      </c>
      <c r="G4086" t="str">
        <f>IFERROR(UPPER(TRIM(ESITI_QUESTIONARI!AI4086)),"")</f>
        <v/>
      </c>
      <c r="H4086" s="8" t="str">
        <f>IF(C4086="","",IF(ISERROR(AVERAGE(ESITI_QUESTIONARI!N4086:T4086,ESITI_QUESTIONARI!V4086:X4086,ESITI_QUESTIONARI!Z4086:AD4086,ESITI_QUESTIONARI!AF4086:AH4086,ESITI_QUESTIONARI!AJ4086:AL4086,ESITI_QUESTIONARI!AN4086,ESITI_QUESTIONARI!AQ4086)),"NON RISPONDE",AVERAGE(ESITI_QUESTIONARI!N4086:T4086,ESITI_QUESTIONARI!V4086:X4086,ESITI_QUESTIONARI!Z4086:AD4086,ESITI_QUESTIONARI!AF4086:AH4086,ESITI_QUESTIONARI!AJ4086:AL4086,ESITI_QUESTIONARI!AN4086,ESITI_QUESTIONARI!AQ4086)))</f>
        <v/>
      </c>
    </row>
    <row r="4087" spans="1:8">
      <c r="A4087" t="str">
        <f>IF(ESITI_QUESTIONARI!A4087="","",TRIM(ESITI_QUESTIONARI!A4087))</f>
        <v/>
      </c>
      <c r="B4087" t="str">
        <f t="shared" si="64"/>
        <v/>
      </c>
      <c r="C4087" t="str">
        <f>IF(ESITI_QUESTIONARI!C4087="","",TRIM(ESITI_QUESTIONARI!C4087))</f>
        <v/>
      </c>
      <c r="D4087" t="str">
        <f>IFERROR(UPPER(TRIM(ESITI_QUESTIONARI!U4087)),"")</f>
        <v/>
      </c>
      <c r="E4087" t="str">
        <f>IFERROR(UPPER(TRIM(ESITI_QUESTIONARI!Y4087)),"")</f>
        <v/>
      </c>
      <c r="F4087" t="str">
        <f>IFERROR(UPPER(TRIM(ESITI_QUESTIONARI!AE4087)),"")</f>
        <v/>
      </c>
      <c r="G4087" t="str">
        <f>IFERROR(UPPER(TRIM(ESITI_QUESTIONARI!AI4087)),"")</f>
        <v/>
      </c>
      <c r="H4087" s="8" t="str">
        <f>IF(C4087="","",IF(ISERROR(AVERAGE(ESITI_QUESTIONARI!N4087:T4087,ESITI_QUESTIONARI!V4087:X4087,ESITI_QUESTIONARI!Z4087:AD4087,ESITI_QUESTIONARI!AF4087:AH4087,ESITI_QUESTIONARI!AJ4087:AL4087,ESITI_QUESTIONARI!AN4087,ESITI_QUESTIONARI!AQ4087)),"NON RISPONDE",AVERAGE(ESITI_QUESTIONARI!N4087:T4087,ESITI_QUESTIONARI!V4087:X4087,ESITI_QUESTIONARI!Z4087:AD4087,ESITI_QUESTIONARI!AF4087:AH4087,ESITI_QUESTIONARI!AJ4087:AL4087,ESITI_QUESTIONARI!AN4087,ESITI_QUESTIONARI!AQ4087)))</f>
        <v/>
      </c>
    </row>
    <row r="4088" spans="1:8">
      <c r="A4088" t="str">
        <f>IF(ESITI_QUESTIONARI!A4088="","",TRIM(ESITI_QUESTIONARI!A4088))</f>
        <v/>
      </c>
      <c r="B4088" t="str">
        <f t="shared" si="64"/>
        <v/>
      </c>
      <c r="C4088" t="str">
        <f>IF(ESITI_QUESTIONARI!C4088="","",TRIM(ESITI_QUESTIONARI!C4088))</f>
        <v/>
      </c>
      <c r="D4088" t="str">
        <f>IFERROR(UPPER(TRIM(ESITI_QUESTIONARI!U4088)),"")</f>
        <v/>
      </c>
      <c r="E4088" t="str">
        <f>IFERROR(UPPER(TRIM(ESITI_QUESTIONARI!Y4088)),"")</f>
        <v/>
      </c>
      <c r="F4088" t="str">
        <f>IFERROR(UPPER(TRIM(ESITI_QUESTIONARI!AE4088)),"")</f>
        <v/>
      </c>
      <c r="G4088" t="str">
        <f>IFERROR(UPPER(TRIM(ESITI_QUESTIONARI!AI4088)),"")</f>
        <v/>
      </c>
      <c r="H4088" s="8" t="str">
        <f>IF(C4088="","",IF(ISERROR(AVERAGE(ESITI_QUESTIONARI!N4088:T4088,ESITI_QUESTIONARI!V4088:X4088,ESITI_QUESTIONARI!Z4088:AD4088,ESITI_QUESTIONARI!AF4088:AH4088,ESITI_QUESTIONARI!AJ4088:AL4088,ESITI_QUESTIONARI!AN4088,ESITI_QUESTIONARI!AQ4088)),"NON RISPONDE",AVERAGE(ESITI_QUESTIONARI!N4088:T4088,ESITI_QUESTIONARI!V4088:X4088,ESITI_QUESTIONARI!Z4088:AD4088,ESITI_QUESTIONARI!AF4088:AH4088,ESITI_QUESTIONARI!AJ4088:AL4088,ESITI_QUESTIONARI!AN4088,ESITI_QUESTIONARI!AQ4088)))</f>
        <v/>
      </c>
    </row>
    <row r="4089" spans="1:8">
      <c r="A4089" t="str">
        <f>IF(ESITI_QUESTIONARI!A4089="","",TRIM(ESITI_QUESTIONARI!A4089))</f>
        <v/>
      </c>
      <c r="B4089" t="str">
        <f t="shared" si="64"/>
        <v/>
      </c>
      <c r="C4089" t="str">
        <f>IF(ESITI_QUESTIONARI!C4089="","",TRIM(ESITI_QUESTIONARI!C4089))</f>
        <v/>
      </c>
      <c r="D4089" t="str">
        <f>IFERROR(UPPER(TRIM(ESITI_QUESTIONARI!U4089)),"")</f>
        <v/>
      </c>
      <c r="E4089" t="str">
        <f>IFERROR(UPPER(TRIM(ESITI_QUESTIONARI!Y4089)),"")</f>
        <v/>
      </c>
      <c r="F4089" t="str">
        <f>IFERROR(UPPER(TRIM(ESITI_QUESTIONARI!AE4089)),"")</f>
        <v/>
      </c>
      <c r="G4089" t="str">
        <f>IFERROR(UPPER(TRIM(ESITI_QUESTIONARI!AI4089)),"")</f>
        <v/>
      </c>
      <c r="H4089" s="8" t="str">
        <f>IF(C4089="","",IF(ISERROR(AVERAGE(ESITI_QUESTIONARI!N4089:T4089,ESITI_QUESTIONARI!V4089:X4089,ESITI_QUESTIONARI!Z4089:AD4089,ESITI_QUESTIONARI!AF4089:AH4089,ESITI_QUESTIONARI!AJ4089:AL4089,ESITI_QUESTIONARI!AN4089,ESITI_QUESTIONARI!AQ4089)),"NON RISPONDE",AVERAGE(ESITI_QUESTIONARI!N4089:T4089,ESITI_QUESTIONARI!V4089:X4089,ESITI_QUESTIONARI!Z4089:AD4089,ESITI_QUESTIONARI!AF4089:AH4089,ESITI_QUESTIONARI!AJ4089:AL4089,ESITI_QUESTIONARI!AN4089,ESITI_QUESTIONARI!AQ4089)))</f>
        <v/>
      </c>
    </row>
    <row r="4090" spans="1:8">
      <c r="A4090" t="str">
        <f>IF(ESITI_QUESTIONARI!A4090="","",TRIM(ESITI_QUESTIONARI!A4090))</f>
        <v/>
      </c>
      <c r="B4090" t="str">
        <f t="shared" si="64"/>
        <v/>
      </c>
      <c r="C4090" t="str">
        <f>IF(ESITI_QUESTIONARI!C4090="","",TRIM(ESITI_QUESTIONARI!C4090))</f>
        <v/>
      </c>
      <c r="D4090" t="str">
        <f>IFERROR(UPPER(TRIM(ESITI_QUESTIONARI!U4090)),"")</f>
        <v/>
      </c>
      <c r="E4090" t="str">
        <f>IFERROR(UPPER(TRIM(ESITI_QUESTIONARI!Y4090)),"")</f>
        <v/>
      </c>
      <c r="F4090" t="str">
        <f>IFERROR(UPPER(TRIM(ESITI_QUESTIONARI!AE4090)),"")</f>
        <v/>
      </c>
      <c r="G4090" t="str">
        <f>IFERROR(UPPER(TRIM(ESITI_QUESTIONARI!AI4090)),"")</f>
        <v/>
      </c>
      <c r="H4090" s="8" t="str">
        <f>IF(C4090="","",IF(ISERROR(AVERAGE(ESITI_QUESTIONARI!N4090:T4090,ESITI_QUESTIONARI!V4090:X4090,ESITI_QUESTIONARI!Z4090:AD4090,ESITI_QUESTIONARI!AF4090:AH4090,ESITI_QUESTIONARI!AJ4090:AL4090,ESITI_QUESTIONARI!AN4090,ESITI_QUESTIONARI!AQ4090)),"NON RISPONDE",AVERAGE(ESITI_QUESTIONARI!N4090:T4090,ESITI_QUESTIONARI!V4090:X4090,ESITI_QUESTIONARI!Z4090:AD4090,ESITI_QUESTIONARI!AF4090:AH4090,ESITI_QUESTIONARI!AJ4090:AL4090,ESITI_QUESTIONARI!AN4090,ESITI_QUESTIONARI!AQ4090)))</f>
        <v/>
      </c>
    </row>
    <row r="4091" spans="1:8">
      <c r="A4091" t="str">
        <f>IF(ESITI_QUESTIONARI!A4091="","",TRIM(ESITI_QUESTIONARI!A4091))</f>
        <v/>
      </c>
      <c r="B4091" t="str">
        <f t="shared" si="64"/>
        <v/>
      </c>
      <c r="C4091" t="str">
        <f>IF(ESITI_QUESTIONARI!C4091="","",TRIM(ESITI_QUESTIONARI!C4091))</f>
        <v/>
      </c>
      <c r="D4091" t="str">
        <f>IFERROR(UPPER(TRIM(ESITI_QUESTIONARI!U4091)),"")</f>
        <v/>
      </c>
      <c r="E4091" t="str">
        <f>IFERROR(UPPER(TRIM(ESITI_QUESTIONARI!Y4091)),"")</f>
        <v/>
      </c>
      <c r="F4091" t="str">
        <f>IFERROR(UPPER(TRIM(ESITI_QUESTIONARI!AE4091)),"")</f>
        <v/>
      </c>
      <c r="G4091" t="str">
        <f>IFERROR(UPPER(TRIM(ESITI_QUESTIONARI!AI4091)),"")</f>
        <v/>
      </c>
      <c r="H4091" s="8" t="str">
        <f>IF(C4091="","",IF(ISERROR(AVERAGE(ESITI_QUESTIONARI!N4091:T4091,ESITI_QUESTIONARI!V4091:X4091,ESITI_QUESTIONARI!Z4091:AD4091,ESITI_QUESTIONARI!AF4091:AH4091,ESITI_QUESTIONARI!AJ4091:AL4091,ESITI_QUESTIONARI!AN4091,ESITI_QUESTIONARI!AQ4091)),"NON RISPONDE",AVERAGE(ESITI_QUESTIONARI!N4091:T4091,ESITI_QUESTIONARI!V4091:X4091,ESITI_QUESTIONARI!Z4091:AD4091,ESITI_QUESTIONARI!AF4091:AH4091,ESITI_QUESTIONARI!AJ4091:AL4091,ESITI_QUESTIONARI!AN4091,ESITI_QUESTIONARI!AQ4091)))</f>
        <v/>
      </c>
    </row>
    <row r="4092" spans="1:8">
      <c r="A4092" t="str">
        <f>IF(ESITI_QUESTIONARI!A4092="","",TRIM(ESITI_QUESTIONARI!A4092))</f>
        <v/>
      </c>
      <c r="B4092" t="str">
        <f t="shared" si="64"/>
        <v/>
      </c>
      <c r="C4092" t="str">
        <f>IF(ESITI_QUESTIONARI!C4092="","",TRIM(ESITI_QUESTIONARI!C4092))</f>
        <v/>
      </c>
      <c r="D4092" t="str">
        <f>IFERROR(UPPER(TRIM(ESITI_QUESTIONARI!U4092)),"")</f>
        <v/>
      </c>
      <c r="E4092" t="str">
        <f>IFERROR(UPPER(TRIM(ESITI_QUESTIONARI!Y4092)),"")</f>
        <v/>
      </c>
      <c r="F4092" t="str">
        <f>IFERROR(UPPER(TRIM(ESITI_QUESTIONARI!AE4092)),"")</f>
        <v/>
      </c>
      <c r="G4092" t="str">
        <f>IFERROR(UPPER(TRIM(ESITI_QUESTIONARI!AI4092)),"")</f>
        <v/>
      </c>
      <c r="H4092" s="8" t="str">
        <f>IF(C4092="","",IF(ISERROR(AVERAGE(ESITI_QUESTIONARI!N4092:T4092,ESITI_QUESTIONARI!V4092:X4092,ESITI_QUESTIONARI!Z4092:AD4092,ESITI_QUESTIONARI!AF4092:AH4092,ESITI_QUESTIONARI!AJ4092:AL4092,ESITI_QUESTIONARI!AN4092,ESITI_QUESTIONARI!AQ4092)),"NON RISPONDE",AVERAGE(ESITI_QUESTIONARI!N4092:T4092,ESITI_QUESTIONARI!V4092:X4092,ESITI_QUESTIONARI!Z4092:AD4092,ESITI_QUESTIONARI!AF4092:AH4092,ESITI_QUESTIONARI!AJ4092:AL4092,ESITI_QUESTIONARI!AN4092,ESITI_QUESTIONARI!AQ4092)))</f>
        <v/>
      </c>
    </row>
    <row r="4093" spans="1:8">
      <c r="A4093" t="str">
        <f>IF(ESITI_QUESTIONARI!A4093="","",TRIM(ESITI_QUESTIONARI!A4093))</f>
        <v/>
      </c>
      <c r="B4093" t="str">
        <f t="shared" si="64"/>
        <v/>
      </c>
      <c r="C4093" t="str">
        <f>IF(ESITI_QUESTIONARI!C4093="","",TRIM(ESITI_QUESTIONARI!C4093))</f>
        <v/>
      </c>
      <c r="D4093" t="str">
        <f>IFERROR(UPPER(TRIM(ESITI_QUESTIONARI!U4093)),"")</f>
        <v/>
      </c>
      <c r="E4093" t="str">
        <f>IFERROR(UPPER(TRIM(ESITI_QUESTIONARI!Y4093)),"")</f>
        <v/>
      </c>
      <c r="F4093" t="str">
        <f>IFERROR(UPPER(TRIM(ESITI_QUESTIONARI!AE4093)),"")</f>
        <v/>
      </c>
      <c r="G4093" t="str">
        <f>IFERROR(UPPER(TRIM(ESITI_QUESTIONARI!AI4093)),"")</f>
        <v/>
      </c>
      <c r="H4093" s="8" t="str">
        <f>IF(C4093="","",IF(ISERROR(AVERAGE(ESITI_QUESTIONARI!N4093:T4093,ESITI_QUESTIONARI!V4093:X4093,ESITI_QUESTIONARI!Z4093:AD4093,ESITI_QUESTIONARI!AF4093:AH4093,ESITI_QUESTIONARI!AJ4093:AL4093,ESITI_QUESTIONARI!AN4093,ESITI_QUESTIONARI!AQ4093)),"NON RISPONDE",AVERAGE(ESITI_QUESTIONARI!N4093:T4093,ESITI_QUESTIONARI!V4093:X4093,ESITI_QUESTIONARI!Z4093:AD4093,ESITI_QUESTIONARI!AF4093:AH4093,ESITI_QUESTIONARI!AJ4093:AL4093,ESITI_QUESTIONARI!AN4093,ESITI_QUESTIONARI!AQ4093)))</f>
        <v/>
      </c>
    </row>
    <row r="4094" spans="1:8">
      <c r="A4094" t="str">
        <f>IF(ESITI_QUESTIONARI!A4094="","",TRIM(ESITI_QUESTIONARI!A4094))</f>
        <v/>
      </c>
      <c r="B4094" t="str">
        <f t="shared" si="64"/>
        <v/>
      </c>
      <c r="C4094" t="str">
        <f>IF(ESITI_QUESTIONARI!C4094="","",TRIM(ESITI_QUESTIONARI!C4094))</f>
        <v/>
      </c>
      <c r="D4094" t="str">
        <f>IFERROR(UPPER(TRIM(ESITI_QUESTIONARI!U4094)),"")</f>
        <v/>
      </c>
      <c r="E4094" t="str">
        <f>IFERROR(UPPER(TRIM(ESITI_QUESTIONARI!Y4094)),"")</f>
        <v/>
      </c>
      <c r="F4094" t="str">
        <f>IFERROR(UPPER(TRIM(ESITI_QUESTIONARI!AE4094)),"")</f>
        <v/>
      </c>
      <c r="G4094" t="str">
        <f>IFERROR(UPPER(TRIM(ESITI_QUESTIONARI!AI4094)),"")</f>
        <v/>
      </c>
      <c r="H4094" s="8" t="str">
        <f>IF(C4094="","",IF(ISERROR(AVERAGE(ESITI_QUESTIONARI!N4094:T4094,ESITI_QUESTIONARI!V4094:X4094,ESITI_QUESTIONARI!Z4094:AD4094,ESITI_QUESTIONARI!AF4094:AH4094,ESITI_QUESTIONARI!AJ4094:AL4094,ESITI_QUESTIONARI!AN4094,ESITI_QUESTIONARI!AQ4094)),"NON RISPONDE",AVERAGE(ESITI_QUESTIONARI!N4094:T4094,ESITI_QUESTIONARI!V4094:X4094,ESITI_QUESTIONARI!Z4094:AD4094,ESITI_QUESTIONARI!AF4094:AH4094,ESITI_QUESTIONARI!AJ4094:AL4094,ESITI_QUESTIONARI!AN4094,ESITI_QUESTIONARI!AQ4094)))</f>
        <v/>
      </c>
    </row>
    <row r="4095" spans="1:8">
      <c r="A4095" t="str">
        <f>IF(ESITI_QUESTIONARI!A4095="","",TRIM(ESITI_QUESTIONARI!A4095))</f>
        <v/>
      </c>
      <c r="B4095" t="str">
        <f t="shared" si="64"/>
        <v/>
      </c>
      <c r="C4095" t="str">
        <f>IF(ESITI_QUESTIONARI!C4095="","",TRIM(ESITI_QUESTIONARI!C4095))</f>
        <v/>
      </c>
      <c r="D4095" t="str">
        <f>IFERROR(UPPER(TRIM(ESITI_QUESTIONARI!U4095)),"")</f>
        <v/>
      </c>
      <c r="E4095" t="str">
        <f>IFERROR(UPPER(TRIM(ESITI_QUESTIONARI!Y4095)),"")</f>
        <v/>
      </c>
      <c r="F4095" t="str">
        <f>IFERROR(UPPER(TRIM(ESITI_QUESTIONARI!AE4095)),"")</f>
        <v/>
      </c>
      <c r="G4095" t="str">
        <f>IFERROR(UPPER(TRIM(ESITI_QUESTIONARI!AI4095)),"")</f>
        <v/>
      </c>
      <c r="H4095" s="8" t="str">
        <f>IF(C4095="","",IF(ISERROR(AVERAGE(ESITI_QUESTIONARI!N4095:T4095,ESITI_QUESTIONARI!V4095:X4095,ESITI_QUESTIONARI!Z4095:AD4095,ESITI_QUESTIONARI!AF4095:AH4095,ESITI_QUESTIONARI!AJ4095:AL4095,ESITI_QUESTIONARI!AN4095,ESITI_QUESTIONARI!AQ4095)),"NON RISPONDE",AVERAGE(ESITI_QUESTIONARI!N4095:T4095,ESITI_QUESTIONARI!V4095:X4095,ESITI_QUESTIONARI!Z4095:AD4095,ESITI_QUESTIONARI!AF4095:AH4095,ESITI_QUESTIONARI!AJ4095:AL4095,ESITI_QUESTIONARI!AN4095,ESITI_QUESTIONARI!AQ4095)))</f>
        <v/>
      </c>
    </row>
    <row r="4096" spans="1:8">
      <c r="A4096" t="str">
        <f>IF(ESITI_QUESTIONARI!A4096="","",TRIM(ESITI_QUESTIONARI!A4096))</f>
        <v/>
      </c>
      <c r="B4096" t="str">
        <f t="shared" si="64"/>
        <v/>
      </c>
      <c r="C4096" t="str">
        <f>IF(ESITI_QUESTIONARI!C4096="","",TRIM(ESITI_QUESTIONARI!C4096))</f>
        <v/>
      </c>
      <c r="D4096" t="str">
        <f>IFERROR(UPPER(TRIM(ESITI_QUESTIONARI!U4096)),"")</f>
        <v/>
      </c>
      <c r="E4096" t="str">
        <f>IFERROR(UPPER(TRIM(ESITI_QUESTIONARI!Y4096)),"")</f>
        <v/>
      </c>
      <c r="F4096" t="str">
        <f>IFERROR(UPPER(TRIM(ESITI_QUESTIONARI!AE4096)),"")</f>
        <v/>
      </c>
      <c r="G4096" t="str">
        <f>IFERROR(UPPER(TRIM(ESITI_QUESTIONARI!AI4096)),"")</f>
        <v/>
      </c>
      <c r="H4096" s="8" t="str">
        <f>IF(C4096="","",IF(ISERROR(AVERAGE(ESITI_QUESTIONARI!N4096:T4096,ESITI_QUESTIONARI!V4096:X4096,ESITI_QUESTIONARI!Z4096:AD4096,ESITI_QUESTIONARI!AF4096:AH4096,ESITI_QUESTIONARI!AJ4096:AL4096,ESITI_QUESTIONARI!AN4096,ESITI_QUESTIONARI!AQ4096)),"NON RISPONDE",AVERAGE(ESITI_QUESTIONARI!N4096:T4096,ESITI_QUESTIONARI!V4096:X4096,ESITI_QUESTIONARI!Z4096:AD4096,ESITI_QUESTIONARI!AF4096:AH4096,ESITI_QUESTIONARI!AJ4096:AL4096,ESITI_QUESTIONARI!AN4096,ESITI_QUESTIONARI!AQ4096)))</f>
        <v/>
      </c>
    </row>
    <row r="4097" spans="1:8">
      <c r="A4097" t="str">
        <f>IF(ESITI_QUESTIONARI!A4097="","",TRIM(ESITI_QUESTIONARI!A4097))</f>
        <v/>
      </c>
      <c r="B4097" t="str">
        <f t="shared" si="64"/>
        <v/>
      </c>
      <c r="C4097" t="str">
        <f>IF(ESITI_QUESTIONARI!C4097="","",TRIM(ESITI_QUESTIONARI!C4097))</f>
        <v/>
      </c>
      <c r="D4097" t="str">
        <f>IFERROR(UPPER(TRIM(ESITI_QUESTIONARI!U4097)),"")</f>
        <v/>
      </c>
      <c r="E4097" t="str">
        <f>IFERROR(UPPER(TRIM(ESITI_QUESTIONARI!Y4097)),"")</f>
        <v/>
      </c>
      <c r="F4097" t="str">
        <f>IFERROR(UPPER(TRIM(ESITI_QUESTIONARI!AE4097)),"")</f>
        <v/>
      </c>
      <c r="G4097" t="str">
        <f>IFERROR(UPPER(TRIM(ESITI_QUESTIONARI!AI4097)),"")</f>
        <v/>
      </c>
      <c r="H4097" s="8" t="str">
        <f>IF(C4097="","",IF(ISERROR(AVERAGE(ESITI_QUESTIONARI!N4097:T4097,ESITI_QUESTIONARI!V4097:X4097,ESITI_QUESTIONARI!Z4097:AD4097,ESITI_QUESTIONARI!AF4097:AH4097,ESITI_QUESTIONARI!AJ4097:AL4097,ESITI_QUESTIONARI!AN4097,ESITI_QUESTIONARI!AQ4097)),"NON RISPONDE",AVERAGE(ESITI_QUESTIONARI!N4097:T4097,ESITI_QUESTIONARI!V4097:X4097,ESITI_QUESTIONARI!Z4097:AD4097,ESITI_QUESTIONARI!AF4097:AH4097,ESITI_QUESTIONARI!AJ4097:AL4097,ESITI_QUESTIONARI!AN4097,ESITI_QUESTIONARI!AQ4097)))</f>
        <v/>
      </c>
    </row>
    <row r="4098" spans="1:8">
      <c r="A4098" t="str">
        <f>IF(ESITI_QUESTIONARI!A4098="","",TRIM(ESITI_QUESTIONARI!A4098))</f>
        <v/>
      </c>
      <c r="B4098" t="str">
        <f t="shared" si="64"/>
        <v/>
      </c>
      <c r="C4098" t="str">
        <f>IF(ESITI_QUESTIONARI!C4098="","",TRIM(ESITI_QUESTIONARI!C4098))</f>
        <v/>
      </c>
      <c r="D4098" t="str">
        <f>IFERROR(UPPER(TRIM(ESITI_QUESTIONARI!U4098)),"")</f>
        <v/>
      </c>
      <c r="E4098" t="str">
        <f>IFERROR(UPPER(TRIM(ESITI_QUESTIONARI!Y4098)),"")</f>
        <v/>
      </c>
      <c r="F4098" t="str">
        <f>IFERROR(UPPER(TRIM(ESITI_QUESTIONARI!AE4098)),"")</f>
        <v/>
      </c>
      <c r="G4098" t="str">
        <f>IFERROR(UPPER(TRIM(ESITI_QUESTIONARI!AI4098)),"")</f>
        <v/>
      </c>
      <c r="H4098" s="8" t="str">
        <f>IF(C4098="","",IF(ISERROR(AVERAGE(ESITI_QUESTIONARI!N4098:T4098,ESITI_QUESTIONARI!V4098:X4098,ESITI_QUESTIONARI!Z4098:AD4098,ESITI_QUESTIONARI!AF4098:AH4098,ESITI_QUESTIONARI!AJ4098:AL4098,ESITI_QUESTIONARI!AN4098,ESITI_QUESTIONARI!AQ4098)),"NON RISPONDE",AVERAGE(ESITI_QUESTIONARI!N4098:T4098,ESITI_QUESTIONARI!V4098:X4098,ESITI_QUESTIONARI!Z4098:AD4098,ESITI_QUESTIONARI!AF4098:AH4098,ESITI_QUESTIONARI!AJ4098:AL4098,ESITI_QUESTIONARI!AN4098,ESITI_QUESTIONARI!AQ4098)))</f>
        <v/>
      </c>
    </row>
    <row r="4099" spans="1:8">
      <c r="A4099" t="str">
        <f>IF(ESITI_QUESTIONARI!A4099="","",TRIM(ESITI_QUESTIONARI!A4099))</f>
        <v/>
      </c>
      <c r="B4099" t="str">
        <f t="shared" ref="B4099:B4162" si="65">IF(C4099="","",C4099)</f>
        <v/>
      </c>
      <c r="C4099" t="str">
        <f>IF(ESITI_QUESTIONARI!C4099="","",TRIM(ESITI_QUESTIONARI!C4099))</f>
        <v/>
      </c>
      <c r="D4099" t="str">
        <f>IFERROR(UPPER(TRIM(ESITI_QUESTIONARI!U4099)),"")</f>
        <v/>
      </c>
      <c r="E4099" t="str">
        <f>IFERROR(UPPER(TRIM(ESITI_QUESTIONARI!Y4099)),"")</f>
        <v/>
      </c>
      <c r="F4099" t="str">
        <f>IFERROR(UPPER(TRIM(ESITI_QUESTIONARI!AE4099)),"")</f>
        <v/>
      </c>
      <c r="G4099" t="str">
        <f>IFERROR(UPPER(TRIM(ESITI_QUESTIONARI!AI4099)),"")</f>
        <v/>
      </c>
      <c r="H4099" s="8" t="str">
        <f>IF(C4099="","",IF(ISERROR(AVERAGE(ESITI_QUESTIONARI!N4099:T4099,ESITI_QUESTIONARI!V4099:X4099,ESITI_QUESTIONARI!Z4099:AD4099,ESITI_QUESTIONARI!AF4099:AH4099,ESITI_QUESTIONARI!AJ4099:AL4099,ESITI_QUESTIONARI!AN4099,ESITI_QUESTIONARI!AQ4099)),"NON RISPONDE",AVERAGE(ESITI_QUESTIONARI!N4099:T4099,ESITI_QUESTIONARI!V4099:X4099,ESITI_QUESTIONARI!Z4099:AD4099,ESITI_QUESTIONARI!AF4099:AH4099,ESITI_QUESTIONARI!AJ4099:AL4099,ESITI_QUESTIONARI!AN4099,ESITI_QUESTIONARI!AQ4099)))</f>
        <v/>
      </c>
    </row>
    <row r="4100" spans="1:8">
      <c r="A4100" t="str">
        <f>IF(ESITI_QUESTIONARI!A4100="","",TRIM(ESITI_QUESTIONARI!A4100))</f>
        <v/>
      </c>
      <c r="B4100" t="str">
        <f t="shared" si="65"/>
        <v/>
      </c>
      <c r="C4100" t="str">
        <f>IF(ESITI_QUESTIONARI!C4100="","",TRIM(ESITI_QUESTIONARI!C4100))</f>
        <v/>
      </c>
      <c r="D4100" t="str">
        <f>IFERROR(UPPER(TRIM(ESITI_QUESTIONARI!U4100)),"")</f>
        <v/>
      </c>
      <c r="E4100" t="str">
        <f>IFERROR(UPPER(TRIM(ESITI_QUESTIONARI!Y4100)),"")</f>
        <v/>
      </c>
      <c r="F4100" t="str">
        <f>IFERROR(UPPER(TRIM(ESITI_QUESTIONARI!AE4100)),"")</f>
        <v/>
      </c>
      <c r="G4100" t="str">
        <f>IFERROR(UPPER(TRIM(ESITI_QUESTIONARI!AI4100)),"")</f>
        <v/>
      </c>
      <c r="H4100" s="8" t="str">
        <f>IF(C4100="","",IF(ISERROR(AVERAGE(ESITI_QUESTIONARI!N4100:T4100,ESITI_QUESTIONARI!V4100:X4100,ESITI_QUESTIONARI!Z4100:AD4100,ESITI_QUESTIONARI!AF4100:AH4100,ESITI_QUESTIONARI!AJ4100:AL4100,ESITI_QUESTIONARI!AN4100,ESITI_QUESTIONARI!AQ4100)),"NON RISPONDE",AVERAGE(ESITI_QUESTIONARI!N4100:T4100,ESITI_QUESTIONARI!V4100:X4100,ESITI_QUESTIONARI!Z4100:AD4100,ESITI_QUESTIONARI!AF4100:AH4100,ESITI_QUESTIONARI!AJ4100:AL4100,ESITI_QUESTIONARI!AN4100,ESITI_QUESTIONARI!AQ4100)))</f>
        <v/>
      </c>
    </row>
    <row r="4101" spans="1:8">
      <c r="A4101" t="str">
        <f>IF(ESITI_QUESTIONARI!A4101="","",TRIM(ESITI_QUESTIONARI!A4101))</f>
        <v/>
      </c>
      <c r="B4101" t="str">
        <f t="shared" si="65"/>
        <v/>
      </c>
      <c r="C4101" t="str">
        <f>IF(ESITI_QUESTIONARI!C4101="","",TRIM(ESITI_QUESTIONARI!C4101))</f>
        <v/>
      </c>
      <c r="D4101" t="str">
        <f>IFERROR(UPPER(TRIM(ESITI_QUESTIONARI!U4101)),"")</f>
        <v/>
      </c>
      <c r="E4101" t="str">
        <f>IFERROR(UPPER(TRIM(ESITI_QUESTIONARI!Y4101)),"")</f>
        <v/>
      </c>
      <c r="F4101" t="str">
        <f>IFERROR(UPPER(TRIM(ESITI_QUESTIONARI!AE4101)),"")</f>
        <v/>
      </c>
      <c r="G4101" t="str">
        <f>IFERROR(UPPER(TRIM(ESITI_QUESTIONARI!AI4101)),"")</f>
        <v/>
      </c>
      <c r="H4101" s="8" t="str">
        <f>IF(C4101="","",IF(ISERROR(AVERAGE(ESITI_QUESTIONARI!N4101:T4101,ESITI_QUESTIONARI!V4101:X4101,ESITI_QUESTIONARI!Z4101:AD4101,ESITI_QUESTIONARI!AF4101:AH4101,ESITI_QUESTIONARI!AJ4101:AL4101,ESITI_QUESTIONARI!AN4101,ESITI_QUESTIONARI!AQ4101)),"NON RISPONDE",AVERAGE(ESITI_QUESTIONARI!N4101:T4101,ESITI_QUESTIONARI!V4101:X4101,ESITI_QUESTIONARI!Z4101:AD4101,ESITI_QUESTIONARI!AF4101:AH4101,ESITI_QUESTIONARI!AJ4101:AL4101,ESITI_QUESTIONARI!AN4101,ESITI_QUESTIONARI!AQ4101)))</f>
        <v/>
      </c>
    </row>
    <row r="4102" spans="1:8">
      <c r="A4102" t="str">
        <f>IF(ESITI_QUESTIONARI!A4102="","",TRIM(ESITI_QUESTIONARI!A4102))</f>
        <v/>
      </c>
      <c r="B4102" t="str">
        <f t="shared" si="65"/>
        <v/>
      </c>
      <c r="C4102" t="str">
        <f>IF(ESITI_QUESTIONARI!C4102="","",TRIM(ESITI_QUESTIONARI!C4102))</f>
        <v/>
      </c>
      <c r="D4102" t="str">
        <f>IFERROR(UPPER(TRIM(ESITI_QUESTIONARI!U4102)),"")</f>
        <v/>
      </c>
      <c r="E4102" t="str">
        <f>IFERROR(UPPER(TRIM(ESITI_QUESTIONARI!Y4102)),"")</f>
        <v/>
      </c>
      <c r="F4102" t="str">
        <f>IFERROR(UPPER(TRIM(ESITI_QUESTIONARI!AE4102)),"")</f>
        <v/>
      </c>
      <c r="G4102" t="str">
        <f>IFERROR(UPPER(TRIM(ESITI_QUESTIONARI!AI4102)),"")</f>
        <v/>
      </c>
      <c r="H4102" s="8" t="str">
        <f>IF(C4102="","",IF(ISERROR(AVERAGE(ESITI_QUESTIONARI!N4102:T4102,ESITI_QUESTIONARI!V4102:X4102,ESITI_QUESTIONARI!Z4102:AD4102,ESITI_QUESTIONARI!AF4102:AH4102,ESITI_QUESTIONARI!AJ4102:AL4102,ESITI_QUESTIONARI!AN4102,ESITI_QUESTIONARI!AQ4102)),"NON RISPONDE",AVERAGE(ESITI_QUESTIONARI!N4102:T4102,ESITI_QUESTIONARI!V4102:X4102,ESITI_QUESTIONARI!Z4102:AD4102,ESITI_QUESTIONARI!AF4102:AH4102,ESITI_QUESTIONARI!AJ4102:AL4102,ESITI_QUESTIONARI!AN4102,ESITI_QUESTIONARI!AQ4102)))</f>
        <v/>
      </c>
    </row>
    <row r="4103" spans="1:8">
      <c r="A4103" t="str">
        <f>IF(ESITI_QUESTIONARI!A4103="","",TRIM(ESITI_QUESTIONARI!A4103))</f>
        <v/>
      </c>
      <c r="B4103" t="str">
        <f t="shared" si="65"/>
        <v/>
      </c>
      <c r="C4103" t="str">
        <f>IF(ESITI_QUESTIONARI!C4103="","",TRIM(ESITI_QUESTIONARI!C4103))</f>
        <v/>
      </c>
      <c r="D4103" t="str">
        <f>IFERROR(UPPER(TRIM(ESITI_QUESTIONARI!U4103)),"")</f>
        <v/>
      </c>
      <c r="E4103" t="str">
        <f>IFERROR(UPPER(TRIM(ESITI_QUESTIONARI!Y4103)),"")</f>
        <v/>
      </c>
      <c r="F4103" t="str">
        <f>IFERROR(UPPER(TRIM(ESITI_QUESTIONARI!AE4103)),"")</f>
        <v/>
      </c>
      <c r="G4103" t="str">
        <f>IFERROR(UPPER(TRIM(ESITI_QUESTIONARI!AI4103)),"")</f>
        <v/>
      </c>
      <c r="H4103" s="8" t="str">
        <f>IF(C4103="","",IF(ISERROR(AVERAGE(ESITI_QUESTIONARI!N4103:T4103,ESITI_QUESTIONARI!V4103:X4103,ESITI_QUESTIONARI!Z4103:AD4103,ESITI_QUESTIONARI!AF4103:AH4103,ESITI_QUESTIONARI!AJ4103:AL4103,ESITI_QUESTIONARI!AN4103,ESITI_QUESTIONARI!AQ4103)),"NON RISPONDE",AVERAGE(ESITI_QUESTIONARI!N4103:T4103,ESITI_QUESTIONARI!V4103:X4103,ESITI_QUESTIONARI!Z4103:AD4103,ESITI_QUESTIONARI!AF4103:AH4103,ESITI_QUESTIONARI!AJ4103:AL4103,ESITI_QUESTIONARI!AN4103,ESITI_QUESTIONARI!AQ4103)))</f>
        <v/>
      </c>
    </row>
    <row r="4104" spans="1:8">
      <c r="A4104" t="str">
        <f>IF(ESITI_QUESTIONARI!A4104="","",TRIM(ESITI_QUESTIONARI!A4104))</f>
        <v/>
      </c>
      <c r="B4104" t="str">
        <f t="shared" si="65"/>
        <v/>
      </c>
      <c r="C4104" t="str">
        <f>IF(ESITI_QUESTIONARI!C4104="","",TRIM(ESITI_QUESTIONARI!C4104))</f>
        <v/>
      </c>
      <c r="D4104" t="str">
        <f>IFERROR(UPPER(TRIM(ESITI_QUESTIONARI!U4104)),"")</f>
        <v/>
      </c>
      <c r="E4104" t="str">
        <f>IFERROR(UPPER(TRIM(ESITI_QUESTIONARI!Y4104)),"")</f>
        <v/>
      </c>
      <c r="F4104" t="str">
        <f>IFERROR(UPPER(TRIM(ESITI_QUESTIONARI!AE4104)),"")</f>
        <v/>
      </c>
      <c r="G4104" t="str">
        <f>IFERROR(UPPER(TRIM(ESITI_QUESTIONARI!AI4104)),"")</f>
        <v/>
      </c>
      <c r="H4104" s="8" t="str">
        <f>IF(C4104="","",IF(ISERROR(AVERAGE(ESITI_QUESTIONARI!N4104:T4104,ESITI_QUESTIONARI!V4104:X4104,ESITI_QUESTIONARI!Z4104:AD4104,ESITI_QUESTIONARI!AF4104:AH4104,ESITI_QUESTIONARI!AJ4104:AL4104,ESITI_QUESTIONARI!AN4104,ESITI_QUESTIONARI!AQ4104)),"NON RISPONDE",AVERAGE(ESITI_QUESTIONARI!N4104:T4104,ESITI_QUESTIONARI!V4104:X4104,ESITI_QUESTIONARI!Z4104:AD4104,ESITI_QUESTIONARI!AF4104:AH4104,ESITI_QUESTIONARI!AJ4104:AL4104,ESITI_QUESTIONARI!AN4104,ESITI_QUESTIONARI!AQ4104)))</f>
        <v/>
      </c>
    </row>
    <row r="4105" spans="1:8">
      <c r="A4105" t="str">
        <f>IF(ESITI_QUESTIONARI!A4105="","",TRIM(ESITI_QUESTIONARI!A4105))</f>
        <v/>
      </c>
      <c r="B4105" t="str">
        <f t="shared" si="65"/>
        <v/>
      </c>
      <c r="C4105" t="str">
        <f>IF(ESITI_QUESTIONARI!C4105="","",TRIM(ESITI_QUESTIONARI!C4105))</f>
        <v/>
      </c>
      <c r="D4105" t="str">
        <f>IFERROR(UPPER(TRIM(ESITI_QUESTIONARI!U4105)),"")</f>
        <v/>
      </c>
      <c r="E4105" t="str">
        <f>IFERROR(UPPER(TRIM(ESITI_QUESTIONARI!Y4105)),"")</f>
        <v/>
      </c>
      <c r="F4105" t="str">
        <f>IFERROR(UPPER(TRIM(ESITI_QUESTIONARI!AE4105)),"")</f>
        <v/>
      </c>
      <c r="G4105" t="str">
        <f>IFERROR(UPPER(TRIM(ESITI_QUESTIONARI!AI4105)),"")</f>
        <v/>
      </c>
      <c r="H4105" s="8" t="str">
        <f>IF(C4105="","",IF(ISERROR(AVERAGE(ESITI_QUESTIONARI!N4105:T4105,ESITI_QUESTIONARI!V4105:X4105,ESITI_QUESTIONARI!Z4105:AD4105,ESITI_QUESTIONARI!AF4105:AH4105,ESITI_QUESTIONARI!AJ4105:AL4105,ESITI_QUESTIONARI!AN4105,ESITI_QUESTIONARI!AQ4105)),"NON RISPONDE",AVERAGE(ESITI_QUESTIONARI!N4105:T4105,ESITI_QUESTIONARI!V4105:X4105,ESITI_QUESTIONARI!Z4105:AD4105,ESITI_QUESTIONARI!AF4105:AH4105,ESITI_QUESTIONARI!AJ4105:AL4105,ESITI_QUESTIONARI!AN4105,ESITI_QUESTIONARI!AQ4105)))</f>
        <v/>
      </c>
    </row>
    <row r="4106" spans="1:8">
      <c r="A4106" t="str">
        <f>IF(ESITI_QUESTIONARI!A4106="","",TRIM(ESITI_QUESTIONARI!A4106))</f>
        <v/>
      </c>
      <c r="B4106" t="str">
        <f t="shared" si="65"/>
        <v/>
      </c>
      <c r="C4106" t="str">
        <f>IF(ESITI_QUESTIONARI!C4106="","",TRIM(ESITI_QUESTIONARI!C4106))</f>
        <v/>
      </c>
      <c r="D4106" t="str">
        <f>IFERROR(UPPER(TRIM(ESITI_QUESTIONARI!U4106)),"")</f>
        <v/>
      </c>
      <c r="E4106" t="str">
        <f>IFERROR(UPPER(TRIM(ESITI_QUESTIONARI!Y4106)),"")</f>
        <v/>
      </c>
      <c r="F4106" t="str">
        <f>IFERROR(UPPER(TRIM(ESITI_QUESTIONARI!AE4106)),"")</f>
        <v/>
      </c>
      <c r="G4106" t="str">
        <f>IFERROR(UPPER(TRIM(ESITI_QUESTIONARI!AI4106)),"")</f>
        <v/>
      </c>
      <c r="H4106" s="8" t="str">
        <f>IF(C4106="","",IF(ISERROR(AVERAGE(ESITI_QUESTIONARI!N4106:T4106,ESITI_QUESTIONARI!V4106:X4106,ESITI_QUESTIONARI!Z4106:AD4106,ESITI_QUESTIONARI!AF4106:AH4106,ESITI_QUESTIONARI!AJ4106:AL4106,ESITI_QUESTIONARI!AN4106,ESITI_QUESTIONARI!AQ4106)),"NON RISPONDE",AVERAGE(ESITI_QUESTIONARI!N4106:T4106,ESITI_QUESTIONARI!V4106:X4106,ESITI_QUESTIONARI!Z4106:AD4106,ESITI_QUESTIONARI!AF4106:AH4106,ESITI_QUESTIONARI!AJ4106:AL4106,ESITI_QUESTIONARI!AN4106,ESITI_QUESTIONARI!AQ4106)))</f>
        <v/>
      </c>
    </row>
    <row r="4107" spans="1:8">
      <c r="A4107" t="str">
        <f>IF(ESITI_QUESTIONARI!A4107="","",TRIM(ESITI_QUESTIONARI!A4107))</f>
        <v/>
      </c>
      <c r="B4107" t="str">
        <f t="shared" si="65"/>
        <v/>
      </c>
      <c r="C4107" t="str">
        <f>IF(ESITI_QUESTIONARI!C4107="","",TRIM(ESITI_QUESTIONARI!C4107))</f>
        <v/>
      </c>
      <c r="D4107" t="str">
        <f>IFERROR(UPPER(TRIM(ESITI_QUESTIONARI!U4107)),"")</f>
        <v/>
      </c>
      <c r="E4107" t="str">
        <f>IFERROR(UPPER(TRIM(ESITI_QUESTIONARI!Y4107)),"")</f>
        <v/>
      </c>
      <c r="F4107" t="str">
        <f>IFERROR(UPPER(TRIM(ESITI_QUESTIONARI!AE4107)),"")</f>
        <v/>
      </c>
      <c r="G4107" t="str">
        <f>IFERROR(UPPER(TRIM(ESITI_QUESTIONARI!AI4107)),"")</f>
        <v/>
      </c>
      <c r="H4107" s="8" t="str">
        <f>IF(C4107="","",IF(ISERROR(AVERAGE(ESITI_QUESTIONARI!N4107:T4107,ESITI_QUESTIONARI!V4107:X4107,ESITI_QUESTIONARI!Z4107:AD4107,ESITI_QUESTIONARI!AF4107:AH4107,ESITI_QUESTIONARI!AJ4107:AL4107,ESITI_QUESTIONARI!AN4107,ESITI_QUESTIONARI!AQ4107)),"NON RISPONDE",AVERAGE(ESITI_QUESTIONARI!N4107:T4107,ESITI_QUESTIONARI!V4107:X4107,ESITI_QUESTIONARI!Z4107:AD4107,ESITI_QUESTIONARI!AF4107:AH4107,ESITI_QUESTIONARI!AJ4107:AL4107,ESITI_QUESTIONARI!AN4107,ESITI_QUESTIONARI!AQ4107)))</f>
        <v/>
      </c>
    </row>
    <row r="4108" spans="1:8">
      <c r="A4108" t="str">
        <f>IF(ESITI_QUESTIONARI!A4108="","",TRIM(ESITI_QUESTIONARI!A4108))</f>
        <v/>
      </c>
      <c r="B4108" t="str">
        <f t="shared" si="65"/>
        <v/>
      </c>
      <c r="C4108" t="str">
        <f>IF(ESITI_QUESTIONARI!C4108="","",TRIM(ESITI_QUESTIONARI!C4108))</f>
        <v/>
      </c>
      <c r="D4108" t="str">
        <f>IFERROR(UPPER(TRIM(ESITI_QUESTIONARI!U4108)),"")</f>
        <v/>
      </c>
      <c r="E4108" t="str">
        <f>IFERROR(UPPER(TRIM(ESITI_QUESTIONARI!Y4108)),"")</f>
        <v/>
      </c>
      <c r="F4108" t="str">
        <f>IFERROR(UPPER(TRIM(ESITI_QUESTIONARI!AE4108)),"")</f>
        <v/>
      </c>
      <c r="G4108" t="str">
        <f>IFERROR(UPPER(TRIM(ESITI_QUESTIONARI!AI4108)),"")</f>
        <v/>
      </c>
      <c r="H4108" s="8" t="str">
        <f>IF(C4108="","",IF(ISERROR(AVERAGE(ESITI_QUESTIONARI!N4108:T4108,ESITI_QUESTIONARI!V4108:X4108,ESITI_QUESTIONARI!Z4108:AD4108,ESITI_QUESTIONARI!AF4108:AH4108,ESITI_QUESTIONARI!AJ4108:AL4108,ESITI_QUESTIONARI!AN4108,ESITI_QUESTIONARI!AQ4108)),"NON RISPONDE",AVERAGE(ESITI_QUESTIONARI!N4108:T4108,ESITI_QUESTIONARI!V4108:X4108,ESITI_QUESTIONARI!Z4108:AD4108,ESITI_QUESTIONARI!AF4108:AH4108,ESITI_QUESTIONARI!AJ4108:AL4108,ESITI_QUESTIONARI!AN4108,ESITI_QUESTIONARI!AQ4108)))</f>
        <v/>
      </c>
    </row>
    <row r="4109" spans="1:8">
      <c r="A4109" t="str">
        <f>IF(ESITI_QUESTIONARI!A4109="","",TRIM(ESITI_QUESTIONARI!A4109))</f>
        <v/>
      </c>
      <c r="B4109" t="str">
        <f t="shared" si="65"/>
        <v/>
      </c>
      <c r="C4109" t="str">
        <f>IF(ESITI_QUESTIONARI!C4109="","",TRIM(ESITI_QUESTIONARI!C4109))</f>
        <v/>
      </c>
      <c r="D4109" t="str">
        <f>IFERROR(UPPER(TRIM(ESITI_QUESTIONARI!U4109)),"")</f>
        <v/>
      </c>
      <c r="E4109" t="str">
        <f>IFERROR(UPPER(TRIM(ESITI_QUESTIONARI!Y4109)),"")</f>
        <v/>
      </c>
      <c r="F4109" t="str">
        <f>IFERROR(UPPER(TRIM(ESITI_QUESTIONARI!AE4109)),"")</f>
        <v/>
      </c>
      <c r="G4109" t="str">
        <f>IFERROR(UPPER(TRIM(ESITI_QUESTIONARI!AI4109)),"")</f>
        <v/>
      </c>
      <c r="H4109" s="8" t="str">
        <f>IF(C4109="","",IF(ISERROR(AVERAGE(ESITI_QUESTIONARI!N4109:T4109,ESITI_QUESTIONARI!V4109:X4109,ESITI_QUESTIONARI!Z4109:AD4109,ESITI_QUESTIONARI!AF4109:AH4109,ESITI_QUESTIONARI!AJ4109:AL4109,ESITI_QUESTIONARI!AN4109,ESITI_QUESTIONARI!AQ4109)),"NON RISPONDE",AVERAGE(ESITI_QUESTIONARI!N4109:T4109,ESITI_QUESTIONARI!V4109:X4109,ESITI_QUESTIONARI!Z4109:AD4109,ESITI_QUESTIONARI!AF4109:AH4109,ESITI_QUESTIONARI!AJ4109:AL4109,ESITI_QUESTIONARI!AN4109,ESITI_QUESTIONARI!AQ4109)))</f>
        <v/>
      </c>
    </row>
    <row r="4110" spans="1:8">
      <c r="A4110" t="str">
        <f>IF(ESITI_QUESTIONARI!A4110="","",TRIM(ESITI_QUESTIONARI!A4110))</f>
        <v/>
      </c>
      <c r="B4110" t="str">
        <f t="shared" si="65"/>
        <v/>
      </c>
      <c r="C4110" t="str">
        <f>IF(ESITI_QUESTIONARI!C4110="","",TRIM(ESITI_QUESTIONARI!C4110))</f>
        <v/>
      </c>
      <c r="D4110" t="str">
        <f>IFERROR(UPPER(TRIM(ESITI_QUESTIONARI!U4110)),"")</f>
        <v/>
      </c>
      <c r="E4110" t="str">
        <f>IFERROR(UPPER(TRIM(ESITI_QUESTIONARI!Y4110)),"")</f>
        <v/>
      </c>
      <c r="F4110" t="str">
        <f>IFERROR(UPPER(TRIM(ESITI_QUESTIONARI!AE4110)),"")</f>
        <v/>
      </c>
      <c r="G4110" t="str">
        <f>IFERROR(UPPER(TRIM(ESITI_QUESTIONARI!AI4110)),"")</f>
        <v/>
      </c>
      <c r="H4110" s="8" t="str">
        <f>IF(C4110="","",IF(ISERROR(AVERAGE(ESITI_QUESTIONARI!N4110:T4110,ESITI_QUESTIONARI!V4110:X4110,ESITI_QUESTIONARI!Z4110:AD4110,ESITI_QUESTIONARI!AF4110:AH4110,ESITI_QUESTIONARI!AJ4110:AL4110,ESITI_QUESTIONARI!AN4110,ESITI_QUESTIONARI!AQ4110)),"NON RISPONDE",AVERAGE(ESITI_QUESTIONARI!N4110:T4110,ESITI_QUESTIONARI!V4110:X4110,ESITI_QUESTIONARI!Z4110:AD4110,ESITI_QUESTIONARI!AF4110:AH4110,ESITI_QUESTIONARI!AJ4110:AL4110,ESITI_QUESTIONARI!AN4110,ESITI_QUESTIONARI!AQ4110)))</f>
        <v/>
      </c>
    </row>
    <row r="4111" spans="1:8">
      <c r="A4111" t="str">
        <f>IF(ESITI_QUESTIONARI!A4111="","",TRIM(ESITI_QUESTIONARI!A4111))</f>
        <v/>
      </c>
      <c r="B4111" t="str">
        <f t="shared" si="65"/>
        <v/>
      </c>
      <c r="C4111" t="str">
        <f>IF(ESITI_QUESTIONARI!C4111="","",TRIM(ESITI_QUESTIONARI!C4111))</f>
        <v/>
      </c>
      <c r="D4111" t="str">
        <f>IFERROR(UPPER(TRIM(ESITI_QUESTIONARI!U4111)),"")</f>
        <v/>
      </c>
      <c r="E4111" t="str">
        <f>IFERROR(UPPER(TRIM(ESITI_QUESTIONARI!Y4111)),"")</f>
        <v/>
      </c>
      <c r="F4111" t="str">
        <f>IFERROR(UPPER(TRIM(ESITI_QUESTIONARI!AE4111)),"")</f>
        <v/>
      </c>
      <c r="G4111" t="str">
        <f>IFERROR(UPPER(TRIM(ESITI_QUESTIONARI!AI4111)),"")</f>
        <v/>
      </c>
      <c r="H4111" s="8" t="str">
        <f>IF(C4111="","",IF(ISERROR(AVERAGE(ESITI_QUESTIONARI!N4111:T4111,ESITI_QUESTIONARI!V4111:X4111,ESITI_QUESTIONARI!Z4111:AD4111,ESITI_QUESTIONARI!AF4111:AH4111,ESITI_QUESTIONARI!AJ4111:AL4111,ESITI_QUESTIONARI!AN4111,ESITI_QUESTIONARI!AQ4111)),"NON RISPONDE",AVERAGE(ESITI_QUESTIONARI!N4111:T4111,ESITI_QUESTIONARI!V4111:X4111,ESITI_QUESTIONARI!Z4111:AD4111,ESITI_QUESTIONARI!AF4111:AH4111,ESITI_QUESTIONARI!AJ4111:AL4111,ESITI_QUESTIONARI!AN4111,ESITI_QUESTIONARI!AQ4111)))</f>
        <v/>
      </c>
    </row>
    <row r="4112" spans="1:8">
      <c r="A4112" t="str">
        <f>IF(ESITI_QUESTIONARI!A4112="","",TRIM(ESITI_QUESTIONARI!A4112))</f>
        <v/>
      </c>
      <c r="B4112" t="str">
        <f t="shared" si="65"/>
        <v/>
      </c>
      <c r="C4112" t="str">
        <f>IF(ESITI_QUESTIONARI!C4112="","",TRIM(ESITI_QUESTIONARI!C4112))</f>
        <v/>
      </c>
      <c r="D4112" t="str">
        <f>IFERROR(UPPER(TRIM(ESITI_QUESTIONARI!U4112)),"")</f>
        <v/>
      </c>
      <c r="E4112" t="str">
        <f>IFERROR(UPPER(TRIM(ESITI_QUESTIONARI!Y4112)),"")</f>
        <v/>
      </c>
      <c r="F4112" t="str">
        <f>IFERROR(UPPER(TRIM(ESITI_QUESTIONARI!AE4112)),"")</f>
        <v/>
      </c>
      <c r="G4112" t="str">
        <f>IFERROR(UPPER(TRIM(ESITI_QUESTIONARI!AI4112)),"")</f>
        <v/>
      </c>
      <c r="H4112" s="8" t="str">
        <f>IF(C4112="","",IF(ISERROR(AVERAGE(ESITI_QUESTIONARI!N4112:T4112,ESITI_QUESTIONARI!V4112:X4112,ESITI_QUESTIONARI!Z4112:AD4112,ESITI_QUESTIONARI!AF4112:AH4112,ESITI_QUESTIONARI!AJ4112:AL4112,ESITI_QUESTIONARI!AN4112,ESITI_QUESTIONARI!AQ4112)),"NON RISPONDE",AVERAGE(ESITI_QUESTIONARI!N4112:T4112,ESITI_QUESTIONARI!V4112:X4112,ESITI_QUESTIONARI!Z4112:AD4112,ESITI_QUESTIONARI!AF4112:AH4112,ESITI_QUESTIONARI!AJ4112:AL4112,ESITI_QUESTIONARI!AN4112,ESITI_QUESTIONARI!AQ4112)))</f>
        <v/>
      </c>
    </row>
    <row r="4113" spans="1:8">
      <c r="A4113" t="str">
        <f>IF(ESITI_QUESTIONARI!A4113="","",TRIM(ESITI_QUESTIONARI!A4113))</f>
        <v/>
      </c>
      <c r="B4113" t="str">
        <f t="shared" si="65"/>
        <v/>
      </c>
      <c r="C4113" t="str">
        <f>IF(ESITI_QUESTIONARI!C4113="","",TRIM(ESITI_QUESTIONARI!C4113))</f>
        <v/>
      </c>
      <c r="D4113" t="str">
        <f>IFERROR(UPPER(TRIM(ESITI_QUESTIONARI!U4113)),"")</f>
        <v/>
      </c>
      <c r="E4113" t="str">
        <f>IFERROR(UPPER(TRIM(ESITI_QUESTIONARI!Y4113)),"")</f>
        <v/>
      </c>
      <c r="F4113" t="str">
        <f>IFERROR(UPPER(TRIM(ESITI_QUESTIONARI!AE4113)),"")</f>
        <v/>
      </c>
      <c r="G4113" t="str">
        <f>IFERROR(UPPER(TRIM(ESITI_QUESTIONARI!AI4113)),"")</f>
        <v/>
      </c>
      <c r="H4113" s="8" t="str">
        <f>IF(C4113="","",IF(ISERROR(AVERAGE(ESITI_QUESTIONARI!N4113:T4113,ESITI_QUESTIONARI!V4113:X4113,ESITI_QUESTIONARI!Z4113:AD4113,ESITI_QUESTIONARI!AF4113:AH4113,ESITI_QUESTIONARI!AJ4113:AL4113,ESITI_QUESTIONARI!AN4113,ESITI_QUESTIONARI!AQ4113)),"NON RISPONDE",AVERAGE(ESITI_QUESTIONARI!N4113:T4113,ESITI_QUESTIONARI!V4113:X4113,ESITI_QUESTIONARI!Z4113:AD4113,ESITI_QUESTIONARI!AF4113:AH4113,ESITI_QUESTIONARI!AJ4113:AL4113,ESITI_QUESTIONARI!AN4113,ESITI_QUESTIONARI!AQ4113)))</f>
        <v/>
      </c>
    </row>
    <row r="4114" spans="1:8">
      <c r="A4114" t="str">
        <f>IF(ESITI_QUESTIONARI!A4114="","",TRIM(ESITI_QUESTIONARI!A4114))</f>
        <v/>
      </c>
      <c r="B4114" t="str">
        <f t="shared" si="65"/>
        <v/>
      </c>
      <c r="C4114" t="str">
        <f>IF(ESITI_QUESTIONARI!C4114="","",TRIM(ESITI_QUESTIONARI!C4114))</f>
        <v/>
      </c>
      <c r="D4114" t="str">
        <f>IFERROR(UPPER(TRIM(ESITI_QUESTIONARI!U4114)),"")</f>
        <v/>
      </c>
      <c r="E4114" t="str">
        <f>IFERROR(UPPER(TRIM(ESITI_QUESTIONARI!Y4114)),"")</f>
        <v/>
      </c>
      <c r="F4114" t="str">
        <f>IFERROR(UPPER(TRIM(ESITI_QUESTIONARI!AE4114)),"")</f>
        <v/>
      </c>
      <c r="G4114" t="str">
        <f>IFERROR(UPPER(TRIM(ESITI_QUESTIONARI!AI4114)),"")</f>
        <v/>
      </c>
      <c r="H4114" s="8" t="str">
        <f>IF(C4114="","",IF(ISERROR(AVERAGE(ESITI_QUESTIONARI!N4114:T4114,ESITI_QUESTIONARI!V4114:X4114,ESITI_QUESTIONARI!Z4114:AD4114,ESITI_QUESTIONARI!AF4114:AH4114,ESITI_QUESTIONARI!AJ4114:AL4114,ESITI_QUESTIONARI!AN4114,ESITI_QUESTIONARI!AQ4114)),"NON RISPONDE",AVERAGE(ESITI_QUESTIONARI!N4114:T4114,ESITI_QUESTIONARI!V4114:X4114,ESITI_QUESTIONARI!Z4114:AD4114,ESITI_QUESTIONARI!AF4114:AH4114,ESITI_QUESTIONARI!AJ4114:AL4114,ESITI_QUESTIONARI!AN4114,ESITI_QUESTIONARI!AQ4114)))</f>
        <v/>
      </c>
    </row>
    <row r="4115" spans="1:8">
      <c r="A4115" t="str">
        <f>IF(ESITI_QUESTIONARI!A4115="","",TRIM(ESITI_QUESTIONARI!A4115))</f>
        <v/>
      </c>
      <c r="B4115" t="str">
        <f t="shared" si="65"/>
        <v/>
      </c>
      <c r="C4115" t="str">
        <f>IF(ESITI_QUESTIONARI!C4115="","",TRIM(ESITI_QUESTIONARI!C4115))</f>
        <v/>
      </c>
      <c r="D4115" t="str">
        <f>IFERROR(UPPER(TRIM(ESITI_QUESTIONARI!U4115)),"")</f>
        <v/>
      </c>
      <c r="E4115" t="str">
        <f>IFERROR(UPPER(TRIM(ESITI_QUESTIONARI!Y4115)),"")</f>
        <v/>
      </c>
      <c r="F4115" t="str">
        <f>IFERROR(UPPER(TRIM(ESITI_QUESTIONARI!AE4115)),"")</f>
        <v/>
      </c>
      <c r="G4115" t="str">
        <f>IFERROR(UPPER(TRIM(ESITI_QUESTIONARI!AI4115)),"")</f>
        <v/>
      </c>
      <c r="H4115" s="8" t="str">
        <f>IF(C4115="","",IF(ISERROR(AVERAGE(ESITI_QUESTIONARI!N4115:T4115,ESITI_QUESTIONARI!V4115:X4115,ESITI_QUESTIONARI!Z4115:AD4115,ESITI_QUESTIONARI!AF4115:AH4115,ESITI_QUESTIONARI!AJ4115:AL4115,ESITI_QUESTIONARI!AN4115,ESITI_QUESTIONARI!AQ4115)),"NON RISPONDE",AVERAGE(ESITI_QUESTIONARI!N4115:T4115,ESITI_QUESTIONARI!V4115:X4115,ESITI_QUESTIONARI!Z4115:AD4115,ESITI_QUESTIONARI!AF4115:AH4115,ESITI_QUESTIONARI!AJ4115:AL4115,ESITI_QUESTIONARI!AN4115,ESITI_QUESTIONARI!AQ4115)))</f>
        <v/>
      </c>
    </row>
    <row r="4116" spans="1:8">
      <c r="A4116" t="str">
        <f>IF(ESITI_QUESTIONARI!A4116="","",TRIM(ESITI_QUESTIONARI!A4116))</f>
        <v/>
      </c>
      <c r="B4116" t="str">
        <f t="shared" si="65"/>
        <v/>
      </c>
      <c r="C4116" t="str">
        <f>IF(ESITI_QUESTIONARI!C4116="","",TRIM(ESITI_QUESTIONARI!C4116))</f>
        <v/>
      </c>
      <c r="D4116" t="str">
        <f>IFERROR(UPPER(TRIM(ESITI_QUESTIONARI!U4116)),"")</f>
        <v/>
      </c>
      <c r="E4116" t="str">
        <f>IFERROR(UPPER(TRIM(ESITI_QUESTIONARI!Y4116)),"")</f>
        <v/>
      </c>
      <c r="F4116" t="str">
        <f>IFERROR(UPPER(TRIM(ESITI_QUESTIONARI!AE4116)),"")</f>
        <v/>
      </c>
      <c r="G4116" t="str">
        <f>IFERROR(UPPER(TRIM(ESITI_QUESTIONARI!AI4116)),"")</f>
        <v/>
      </c>
      <c r="H4116" s="8" t="str">
        <f>IF(C4116="","",IF(ISERROR(AVERAGE(ESITI_QUESTIONARI!N4116:T4116,ESITI_QUESTIONARI!V4116:X4116,ESITI_QUESTIONARI!Z4116:AD4116,ESITI_QUESTIONARI!AF4116:AH4116,ESITI_QUESTIONARI!AJ4116:AL4116,ESITI_QUESTIONARI!AN4116,ESITI_QUESTIONARI!AQ4116)),"NON RISPONDE",AVERAGE(ESITI_QUESTIONARI!N4116:T4116,ESITI_QUESTIONARI!V4116:X4116,ESITI_QUESTIONARI!Z4116:AD4116,ESITI_QUESTIONARI!AF4116:AH4116,ESITI_QUESTIONARI!AJ4116:AL4116,ESITI_QUESTIONARI!AN4116,ESITI_QUESTIONARI!AQ4116)))</f>
        <v/>
      </c>
    </row>
    <row r="4117" spans="1:8">
      <c r="A4117" t="str">
        <f>IF(ESITI_QUESTIONARI!A4117="","",TRIM(ESITI_QUESTIONARI!A4117))</f>
        <v/>
      </c>
      <c r="B4117" t="str">
        <f t="shared" si="65"/>
        <v/>
      </c>
      <c r="C4117" t="str">
        <f>IF(ESITI_QUESTIONARI!C4117="","",TRIM(ESITI_QUESTIONARI!C4117))</f>
        <v/>
      </c>
      <c r="D4117" t="str">
        <f>IFERROR(UPPER(TRIM(ESITI_QUESTIONARI!U4117)),"")</f>
        <v/>
      </c>
      <c r="E4117" t="str">
        <f>IFERROR(UPPER(TRIM(ESITI_QUESTIONARI!Y4117)),"")</f>
        <v/>
      </c>
      <c r="F4117" t="str">
        <f>IFERROR(UPPER(TRIM(ESITI_QUESTIONARI!AE4117)),"")</f>
        <v/>
      </c>
      <c r="G4117" t="str">
        <f>IFERROR(UPPER(TRIM(ESITI_QUESTIONARI!AI4117)),"")</f>
        <v/>
      </c>
      <c r="H4117" s="8" t="str">
        <f>IF(C4117="","",IF(ISERROR(AVERAGE(ESITI_QUESTIONARI!N4117:T4117,ESITI_QUESTIONARI!V4117:X4117,ESITI_QUESTIONARI!Z4117:AD4117,ESITI_QUESTIONARI!AF4117:AH4117,ESITI_QUESTIONARI!AJ4117:AL4117,ESITI_QUESTIONARI!AN4117,ESITI_QUESTIONARI!AQ4117)),"NON RISPONDE",AVERAGE(ESITI_QUESTIONARI!N4117:T4117,ESITI_QUESTIONARI!V4117:X4117,ESITI_QUESTIONARI!Z4117:AD4117,ESITI_QUESTIONARI!AF4117:AH4117,ESITI_QUESTIONARI!AJ4117:AL4117,ESITI_QUESTIONARI!AN4117,ESITI_QUESTIONARI!AQ4117)))</f>
        <v/>
      </c>
    </row>
    <row r="4118" spans="1:8">
      <c r="A4118" t="str">
        <f>IF(ESITI_QUESTIONARI!A4118="","",TRIM(ESITI_QUESTIONARI!A4118))</f>
        <v/>
      </c>
      <c r="B4118" t="str">
        <f t="shared" si="65"/>
        <v/>
      </c>
      <c r="C4118" t="str">
        <f>IF(ESITI_QUESTIONARI!C4118="","",TRIM(ESITI_QUESTIONARI!C4118))</f>
        <v/>
      </c>
      <c r="D4118" t="str">
        <f>IFERROR(UPPER(TRIM(ESITI_QUESTIONARI!U4118)),"")</f>
        <v/>
      </c>
      <c r="E4118" t="str">
        <f>IFERROR(UPPER(TRIM(ESITI_QUESTIONARI!Y4118)),"")</f>
        <v/>
      </c>
      <c r="F4118" t="str">
        <f>IFERROR(UPPER(TRIM(ESITI_QUESTIONARI!AE4118)),"")</f>
        <v/>
      </c>
      <c r="G4118" t="str">
        <f>IFERROR(UPPER(TRIM(ESITI_QUESTIONARI!AI4118)),"")</f>
        <v/>
      </c>
      <c r="H4118" s="8" t="str">
        <f>IF(C4118="","",IF(ISERROR(AVERAGE(ESITI_QUESTIONARI!N4118:T4118,ESITI_QUESTIONARI!V4118:X4118,ESITI_QUESTIONARI!Z4118:AD4118,ESITI_QUESTIONARI!AF4118:AH4118,ESITI_QUESTIONARI!AJ4118:AL4118,ESITI_QUESTIONARI!AN4118,ESITI_QUESTIONARI!AQ4118)),"NON RISPONDE",AVERAGE(ESITI_QUESTIONARI!N4118:T4118,ESITI_QUESTIONARI!V4118:X4118,ESITI_QUESTIONARI!Z4118:AD4118,ESITI_QUESTIONARI!AF4118:AH4118,ESITI_QUESTIONARI!AJ4118:AL4118,ESITI_QUESTIONARI!AN4118,ESITI_QUESTIONARI!AQ4118)))</f>
        <v/>
      </c>
    </row>
    <row r="4119" spans="1:8">
      <c r="A4119" t="str">
        <f>IF(ESITI_QUESTIONARI!A4119="","",TRIM(ESITI_QUESTIONARI!A4119))</f>
        <v/>
      </c>
      <c r="B4119" t="str">
        <f t="shared" si="65"/>
        <v/>
      </c>
      <c r="C4119" t="str">
        <f>IF(ESITI_QUESTIONARI!C4119="","",TRIM(ESITI_QUESTIONARI!C4119))</f>
        <v/>
      </c>
      <c r="D4119" t="str">
        <f>IFERROR(UPPER(TRIM(ESITI_QUESTIONARI!U4119)),"")</f>
        <v/>
      </c>
      <c r="E4119" t="str">
        <f>IFERROR(UPPER(TRIM(ESITI_QUESTIONARI!Y4119)),"")</f>
        <v/>
      </c>
      <c r="F4119" t="str">
        <f>IFERROR(UPPER(TRIM(ESITI_QUESTIONARI!AE4119)),"")</f>
        <v/>
      </c>
      <c r="G4119" t="str">
        <f>IFERROR(UPPER(TRIM(ESITI_QUESTIONARI!AI4119)),"")</f>
        <v/>
      </c>
      <c r="H4119" s="8" t="str">
        <f>IF(C4119="","",IF(ISERROR(AVERAGE(ESITI_QUESTIONARI!N4119:T4119,ESITI_QUESTIONARI!V4119:X4119,ESITI_QUESTIONARI!Z4119:AD4119,ESITI_QUESTIONARI!AF4119:AH4119,ESITI_QUESTIONARI!AJ4119:AL4119,ESITI_QUESTIONARI!AN4119,ESITI_QUESTIONARI!AQ4119)),"NON RISPONDE",AVERAGE(ESITI_QUESTIONARI!N4119:T4119,ESITI_QUESTIONARI!V4119:X4119,ESITI_QUESTIONARI!Z4119:AD4119,ESITI_QUESTIONARI!AF4119:AH4119,ESITI_QUESTIONARI!AJ4119:AL4119,ESITI_QUESTIONARI!AN4119,ESITI_QUESTIONARI!AQ4119)))</f>
        <v/>
      </c>
    </row>
    <row r="4120" spans="1:8">
      <c r="A4120" t="str">
        <f>IF(ESITI_QUESTIONARI!A4120="","",TRIM(ESITI_QUESTIONARI!A4120))</f>
        <v/>
      </c>
      <c r="B4120" t="str">
        <f t="shared" si="65"/>
        <v/>
      </c>
      <c r="C4120" t="str">
        <f>IF(ESITI_QUESTIONARI!C4120="","",TRIM(ESITI_QUESTIONARI!C4120))</f>
        <v/>
      </c>
      <c r="D4120" t="str">
        <f>IFERROR(UPPER(TRIM(ESITI_QUESTIONARI!U4120)),"")</f>
        <v/>
      </c>
      <c r="E4120" t="str">
        <f>IFERROR(UPPER(TRIM(ESITI_QUESTIONARI!Y4120)),"")</f>
        <v/>
      </c>
      <c r="F4120" t="str">
        <f>IFERROR(UPPER(TRIM(ESITI_QUESTIONARI!AE4120)),"")</f>
        <v/>
      </c>
      <c r="G4120" t="str">
        <f>IFERROR(UPPER(TRIM(ESITI_QUESTIONARI!AI4120)),"")</f>
        <v/>
      </c>
      <c r="H4120" s="8" t="str">
        <f>IF(C4120="","",IF(ISERROR(AVERAGE(ESITI_QUESTIONARI!N4120:T4120,ESITI_QUESTIONARI!V4120:X4120,ESITI_QUESTIONARI!Z4120:AD4120,ESITI_QUESTIONARI!AF4120:AH4120,ESITI_QUESTIONARI!AJ4120:AL4120,ESITI_QUESTIONARI!AN4120,ESITI_QUESTIONARI!AQ4120)),"NON RISPONDE",AVERAGE(ESITI_QUESTIONARI!N4120:T4120,ESITI_QUESTIONARI!V4120:X4120,ESITI_QUESTIONARI!Z4120:AD4120,ESITI_QUESTIONARI!AF4120:AH4120,ESITI_QUESTIONARI!AJ4120:AL4120,ESITI_QUESTIONARI!AN4120,ESITI_QUESTIONARI!AQ4120)))</f>
        <v/>
      </c>
    </row>
    <row r="4121" spans="1:8">
      <c r="A4121" t="str">
        <f>IF(ESITI_QUESTIONARI!A4121="","",TRIM(ESITI_QUESTIONARI!A4121))</f>
        <v/>
      </c>
      <c r="B4121" t="str">
        <f t="shared" si="65"/>
        <v/>
      </c>
      <c r="C4121" t="str">
        <f>IF(ESITI_QUESTIONARI!C4121="","",TRIM(ESITI_QUESTIONARI!C4121))</f>
        <v/>
      </c>
      <c r="D4121" t="str">
        <f>IFERROR(UPPER(TRIM(ESITI_QUESTIONARI!U4121)),"")</f>
        <v/>
      </c>
      <c r="E4121" t="str">
        <f>IFERROR(UPPER(TRIM(ESITI_QUESTIONARI!Y4121)),"")</f>
        <v/>
      </c>
      <c r="F4121" t="str">
        <f>IFERROR(UPPER(TRIM(ESITI_QUESTIONARI!AE4121)),"")</f>
        <v/>
      </c>
      <c r="G4121" t="str">
        <f>IFERROR(UPPER(TRIM(ESITI_QUESTIONARI!AI4121)),"")</f>
        <v/>
      </c>
      <c r="H4121" s="8" t="str">
        <f>IF(C4121="","",IF(ISERROR(AVERAGE(ESITI_QUESTIONARI!N4121:T4121,ESITI_QUESTIONARI!V4121:X4121,ESITI_QUESTIONARI!Z4121:AD4121,ESITI_QUESTIONARI!AF4121:AH4121,ESITI_QUESTIONARI!AJ4121:AL4121,ESITI_QUESTIONARI!AN4121,ESITI_QUESTIONARI!AQ4121)),"NON RISPONDE",AVERAGE(ESITI_QUESTIONARI!N4121:T4121,ESITI_QUESTIONARI!V4121:X4121,ESITI_QUESTIONARI!Z4121:AD4121,ESITI_QUESTIONARI!AF4121:AH4121,ESITI_QUESTIONARI!AJ4121:AL4121,ESITI_QUESTIONARI!AN4121,ESITI_QUESTIONARI!AQ4121)))</f>
        <v/>
      </c>
    </row>
    <row r="4122" spans="1:8">
      <c r="A4122" t="str">
        <f>IF(ESITI_QUESTIONARI!A4122="","",TRIM(ESITI_QUESTIONARI!A4122))</f>
        <v/>
      </c>
      <c r="B4122" t="str">
        <f t="shared" si="65"/>
        <v/>
      </c>
      <c r="C4122" t="str">
        <f>IF(ESITI_QUESTIONARI!C4122="","",TRIM(ESITI_QUESTIONARI!C4122))</f>
        <v/>
      </c>
      <c r="D4122" t="str">
        <f>IFERROR(UPPER(TRIM(ESITI_QUESTIONARI!U4122)),"")</f>
        <v/>
      </c>
      <c r="E4122" t="str">
        <f>IFERROR(UPPER(TRIM(ESITI_QUESTIONARI!Y4122)),"")</f>
        <v/>
      </c>
      <c r="F4122" t="str">
        <f>IFERROR(UPPER(TRIM(ESITI_QUESTIONARI!AE4122)),"")</f>
        <v/>
      </c>
      <c r="G4122" t="str">
        <f>IFERROR(UPPER(TRIM(ESITI_QUESTIONARI!AI4122)),"")</f>
        <v/>
      </c>
      <c r="H4122" s="8" t="str">
        <f>IF(C4122="","",IF(ISERROR(AVERAGE(ESITI_QUESTIONARI!N4122:T4122,ESITI_QUESTIONARI!V4122:X4122,ESITI_QUESTIONARI!Z4122:AD4122,ESITI_QUESTIONARI!AF4122:AH4122,ESITI_QUESTIONARI!AJ4122:AL4122,ESITI_QUESTIONARI!AN4122,ESITI_QUESTIONARI!AQ4122)),"NON RISPONDE",AVERAGE(ESITI_QUESTIONARI!N4122:T4122,ESITI_QUESTIONARI!V4122:X4122,ESITI_QUESTIONARI!Z4122:AD4122,ESITI_QUESTIONARI!AF4122:AH4122,ESITI_QUESTIONARI!AJ4122:AL4122,ESITI_QUESTIONARI!AN4122,ESITI_QUESTIONARI!AQ4122)))</f>
        <v/>
      </c>
    </row>
    <row r="4123" spans="1:8">
      <c r="A4123" t="str">
        <f>IF(ESITI_QUESTIONARI!A4123="","",TRIM(ESITI_QUESTIONARI!A4123))</f>
        <v/>
      </c>
      <c r="B4123" t="str">
        <f t="shared" si="65"/>
        <v/>
      </c>
      <c r="C4123" t="str">
        <f>IF(ESITI_QUESTIONARI!C4123="","",TRIM(ESITI_QUESTIONARI!C4123))</f>
        <v/>
      </c>
      <c r="D4123" t="str">
        <f>IFERROR(UPPER(TRIM(ESITI_QUESTIONARI!U4123)),"")</f>
        <v/>
      </c>
      <c r="E4123" t="str">
        <f>IFERROR(UPPER(TRIM(ESITI_QUESTIONARI!Y4123)),"")</f>
        <v/>
      </c>
      <c r="F4123" t="str">
        <f>IFERROR(UPPER(TRIM(ESITI_QUESTIONARI!AE4123)),"")</f>
        <v/>
      </c>
      <c r="G4123" t="str">
        <f>IFERROR(UPPER(TRIM(ESITI_QUESTIONARI!AI4123)),"")</f>
        <v/>
      </c>
      <c r="H4123" s="8" t="str">
        <f>IF(C4123="","",IF(ISERROR(AVERAGE(ESITI_QUESTIONARI!N4123:T4123,ESITI_QUESTIONARI!V4123:X4123,ESITI_QUESTIONARI!Z4123:AD4123,ESITI_QUESTIONARI!AF4123:AH4123,ESITI_QUESTIONARI!AJ4123:AL4123,ESITI_QUESTIONARI!AN4123,ESITI_QUESTIONARI!AQ4123)),"NON RISPONDE",AVERAGE(ESITI_QUESTIONARI!N4123:T4123,ESITI_QUESTIONARI!V4123:X4123,ESITI_QUESTIONARI!Z4123:AD4123,ESITI_QUESTIONARI!AF4123:AH4123,ESITI_QUESTIONARI!AJ4123:AL4123,ESITI_QUESTIONARI!AN4123,ESITI_QUESTIONARI!AQ4123)))</f>
        <v/>
      </c>
    </row>
    <row r="4124" spans="1:8">
      <c r="A4124" t="str">
        <f>IF(ESITI_QUESTIONARI!A4124="","",TRIM(ESITI_QUESTIONARI!A4124))</f>
        <v/>
      </c>
      <c r="B4124" t="str">
        <f t="shared" si="65"/>
        <v/>
      </c>
      <c r="C4124" t="str">
        <f>IF(ESITI_QUESTIONARI!C4124="","",TRIM(ESITI_QUESTIONARI!C4124))</f>
        <v/>
      </c>
      <c r="D4124" t="str">
        <f>IFERROR(UPPER(TRIM(ESITI_QUESTIONARI!U4124)),"")</f>
        <v/>
      </c>
      <c r="E4124" t="str">
        <f>IFERROR(UPPER(TRIM(ESITI_QUESTIONARI!Y4124)),"")</f>
        <v/>
      </c>
      <c r="F4124" t="str">
        <f>IFERROR(UPPER(TRIM(ESITI_QUESTIONARI!AE4124)),"")</f>
        <v/>
      </c>
      <c r="G4124" t="str">
        <f>IFERROR(UPPER(TRIM(ESITI_QUESTIONARI!AI4124)),"")</f>
        <v/>
      </c>
      <c r="H4124" s="8" t="str">
        <f>IF(C4124="","",IF(ISERROR(AVERAGE(ESITI_QUESTIONARI!N4124:T4124,ESITI_QUESTIONARI!V4124:X4124,ESITI_QUESTIONARI!Z4124:AD4124,ESITI_QUESTIONARI!AF4124:AH4124,ESITI_QUESTIONARI!AJ4124:AL4124,ESITI_QUESTIONARI!AN4124,ESITI_QUESTIONARI!AQ4124)),"NON RISPONDE",AVERAGE(ESITI_QUESTIONARI!N4124:T4124,ESITI_QUESTIONARI!V4124:X4124,ESITI_QUESTIONARI!Z4124:AD4124,ESITI_QUESTIONARI!AF4124:AH4124,ESITI_QUESTIONARI!AJ4124:AL4124,ESITI_QUESTIONARI!AN4124,ESITI_QUESTIONARI!AQ4124)))</f>
        <v/>
      </c>
    </row>
    <row r="4125" spans="1:8">
      <c r="A4125" t="str">
        <f>IF(ESITI_QUESTIONARI!A4125="","",TRIM(ESITI_QUESTIONARI!A4125))</f>
        <v/>
      </c>
      <c r="B4125" t="str">
        <f t="shared" si="65"/>
        <v/>
      </c>
      <c r="C4125" t="str">
        <f>IF(ESITI_QUESTIONARI!C4125="","",TRIM(ESITI_QUESTIONARI!C4125))</f>
        <v/>
      </c>
      <c r="D4125" t="str">
        <f>IFERROR(UPPER(TRIM(ESITI_QUESTIONARI!U4125)),"")</f>
        <v/>
      </c>
      <c r="E4125" t="str">
        <f>IFERROR(UPPER(TRIM(ESITI_QUESTIONARI!Y4125)),"")</f>
        <v/>
      </c>
      <c r="F4125" t="str">
        <f>IFERROR(UPPER(TRIM(ESITI_QUESTIONARI!AE4125)),"")</f>
        <v/>
      </c>
      <c r="G4125" t="str">
        <f>IFERROR(UPPER(TRIM(ESITI_QUESTIONARI!AI4125)),"")</f>
        <v/>
      </c>
      <c r="H4125" s="8" t="str">
        <f>IF(C4125="","",IF(ISERROR(AVERAGE(ESITI_QUESTIONARI!N4125:T4125,ESITI_QUESTIONARI!V4125:X4125,ESITI_QUESTIONARI!Z4125:AD4125,ESITI_QUESTIONARI!AF4125:AH4125,ESITI_QUESTIONARI!AJ4125:AL4125,ESITI_QUESTIONARI!AN4125,ESITI_QUESTIONARI!AQ4125)),"NON RISPONDE",AVERAGE(ESITI_QUESTIONARI!N4125:T4125,ESITI_QUESTIONARI!V4125:X4125,ESITI_QUESTIONARI!Z4125:AD4125,ESITI_QUESTIONARI!AF4125:AH4125,ESITI_QUESTIONARI!AJ4125:AL4125,ESITI_QUESTIONARI!AN4125,ESITI_QUESTIONARI!AQ4125)))</f>
        <v/>
      </c>
    </row>
    <row r="4126" spans="1:8">
      <c r="A4126" t="str">
        <f>IF(ESITI_QUESTIONARI!A4126="","",TRIM(ESITI_QUESTIONARI!A4126))</f>
        <v/>
      </c>
      <c r="B4126" t="str">
        <f t="shared" si="65"/>
        <v/>
      </c>
      <c r="C4126" t="str">
        <f>IF(ESITI_QUESTIONARI!C4126="","",TRIM(ESITI_QUESTIONARI!C4126))</f>
        <v/>
      </c>
      <c r="D4126" t="str">
        <f>IFERROR(UPPER(TRIM(ESITI_QUESTIONARI!U4126)),"")</f>
        <v/>
      </c>
      <c r="E4126" t="str">
        <f>IFERROR(UPPER(TRIM(ESITI_QUESTIONARI!Y4126)),"")</f>
        <v/>
      </c>
      <c r="F4126" t="str">
        <f>IFERROR(UPPER(TRIM(ESITI_QUESTIONARI!AE4126)),"")</f>
        <v/>
      </c>
      <c r="G4126" t="str">
        <f>IFERROR(UPPER(TRIM(ESITI_QUESTIONARI!AI4126)),"")</f>
        <v/>
      </c>
      <c r="H4126" s="8" t="str">
        <f>IF(C4126="","",IF(ISERROR(AVERAGE(ESITI_QUESTIONARI!N4126:T4126,ESITI_QUESTIONARI!V4126:X4126,ESITI_QUESTIONARI!Z4126:AD4126,ESITI_QUESTIONARI!AF4126:AH4126,ESITI_QUESTIONARI!AJ4126:AL4126,ESITI_QUESTIONARI!AN4126,ESITI_QUESTIONARI!AQ4126)),"NON RISPONDE",AVERAGE(ESITI_QUESTIONARI!N4126:T4126,ESITI_QUESTIONARI!V4126:X4126,ESITI_QUESTIONARI!Z4126:AD4126,ESITI_QUESTIONARI!AF4126:AH4126,ESITI_QUESTIONARI!AJ4126:AL4126,ESITI_QUESTIONARI!AN4126,ESITI_QUESTIONARI!AQ4126)))</f>
        <v/>
      </c>
    </row>
    <row r="4127" spans="1:8">
      <c r="A4127" t="str">
        <f>IF(ESITI_QUESTIONARI!A4127="","",TRIM(ESITI_QUESTIONARI!A4127))</f>
        <v/>
      </c>
      <c r="B4127" t="str">
        <f t="shared" si="65"/>
        <v/>
      </c>
      <c r="C4127" t="str">
        <f>IF(ESITI_QUESTIONARI!C4127="","",TRIM(ESITI_QUESTIONARI!C4127))</f>
        <v/>
      </c>
      <c r="D4127" t="str">
        <f>IFERROR(UPPER(TRIM(ESITI_QUESTIONARI!U4127)),"")</f>
        <v/>
      </c>
      <c r="E4127" t="str">
        <f>IFERROR(UPPER(TRIM(ESITI_QUESTIONARI!Y4127)),"")</f>
        <v/>
      </c>
      <c r="F4127" t="str">
        <f>IFERROR(UPPER(TRIM(ESITI_QUESTIONARI!AE4127)),"")</f>
        <v/>
      </c>
      <c r="G4127" t="str">
        <f>IFERROR(UPPER(TRIM(ESITI_QUESTIONARI!AI4127)),"")</f>
        <v/>
      </c>
      <c r="H4127" s="8" t="str">
        <f>IF(C4127="","",IF(ISERROR(AVERAGE(ESITI_QUESTIONARI!N4127:T4127,ESITI_QUESTIONARI!V4127:X4127,ESITI_QUESTIONARI!Z4127:AD4127,ESITI_QUESTIONARI!AF4127:AH4127,ESITI_QUESTIONARI!AJ4127:AL4127,ESITI_QUESTIONARI!AN4127,ESITI_QUESTIONARI!AQ4127)),"NON RISPONDE",AVERAGE(ESITI_QUESTIONARI!N4127:T4127,ESITI_QUESTIONARI!V4127:X4127,ESITI_QUESTIONARI!Z4127:AD4127,ESITI_QUESTIONARI!AF4127:AH4127,ESITI_QUESTIONARI!AJ4127:AL4127,ESITI_QUESTIONARI!AN4127,ESITI_QUESTIONARI!AQ4127)))</f>
        <v/>
      </c>
    </row>
    <row r="4128" spans="1:8">
      <c r="A4128" t="str">
        <f>IF(ESITI_QUESTIONARI!A4128="","",TRIM(ESITI_QUESTIONARI!A4128))</f>
        <v/>
      </c>
      <c r="B4128" t="str">
        <f t="shared" si="65"/>
        <v/>
      </c>
      <c r="C4128" t="str">
        <f>IF(ESITI_QUESTIONARI!C4128="","",TRIM(ESITI_QUESTIONARI!C4128))</f>
        <v/>
      </c>
      <c r="D4128" t="str">
        <f>IFERROR(UPPER(TRIM(ESITI_QUESTIONARI!U4128)),"")</f>
        <v/>
      </c>
      <c r="E4128" t="str">
        <f>IFERROR(UPPER(TRIM(ESITI_QUESTIONARI!Y4128)),"")</f>
        <v/>
      </c>
      <c r="F4128" t="str">
        <f>IFERROR(UPPER(TRIM(ESITI_QUESTIONARI!AE4128)),"")</f>
        <v/>
      </c>
      <c r="G4128" t="str">
        <f>IFERROR(UPPER(TRIM(ESITI_QUESTIONARI!AI4128)),"")</f>
        <v/>
      </c>
      <c r="H4128" s="8" t="str">
        <f>IF(C4128="","",IF(ISERROR(AVERAGE(ESITI_QUESTIONARI!N4128:T4128,ESITI_QUESTIONARI!V4128:X4128,ESITI_QUESTIONARI!Z4128:AD4128,ESITI_QUESTIONARI!AF4128:AH4128,ESITI_QUESTIONARI!AJ4128:AL4128,ESITI_QUESTIONARI!AN4128,ESITI_QUESTIONARI!AQ4128)),"NON RISPONDE",AVERAGE(ESITI_QUESTIONARI!N4128:T4128,ESITI_QUESTIONARI!V4128:X4128,ESITI_QUESTIONARI!Z4128:AD4128,ESITI_QUESTIONARI!AF4128:AH4128,ESITI_QUESTIONARI!AJ4128:AL4128,ESITI_QUESTIONARI!AN4128,ESITI_QUESTIONARI!AQ4128)))</f>
        <v/>
      </c>
    </row>
    <row r="4129" spans="1:8">
      <c r="A4129" t="str">
        <f>IF(ESITI_QUESTIONARI!A4129="","",TRIM(ESITI_QUESTIONARI!A4129))</f>
        <v/>
      </c>
      <c r="B4129" t="str">
        <f t="shared" si="65"/>
        <v/>
      </c>
      <c r="C4129" t="str">
        <f>IF(ESITI_QUESTIONARI!C4129="","",TRIM(ESITI_QUESTIONARI!C4129))</f>
        <v/>
      </c>
      <c r="D4129" t="str">
        <f>IFERROR(UPPER(TRIM(ESITI_QUESTIONARI!U4129)),"")</f>
        <v/>
      </c>
      <c r="E4129" t="str">
        <f>IFERROR(UPPER(TRIM(ESITI_QUESTIONARI!Y4129)),"")</f>
        <v/>
      </c>
      <c r="F4129" t="str">
        <f>IFERROR(UPPER(TRIM(ESITI_QUESTIONARI!AE4129)),"")</f>
        <v/>
      </c>
      <c r="G4129" t="str">
        <f>IFERROR(UPPER(TRIM(ESITI_QUESTIONARI!AI4129)),"")</f>
        <v/>
      </c>
      <c r="H4129" s="8" t="str">
        <f>IF(C4129="","",IF(ISERROR(AVERAGE(ESITI_QUESTIONARI!N4129:T4129,ESITI_QUESTIONARI!V4129:X4129,ESITI_QUESTIONARI!Z4129:AD4129,ESITI_QUESTIONARI!AF4129:AH4129,ESITI_QUESTIONARI!AJ4129:AL4129,ESITI_QUESTIONARI!AN4129,ESITI_QUESTIONARI!AQ4129)),"NON RISPONDE",AVERAGE(ESITI_QUESTIONARI!N4129:T4129,ESITI_QUESTIONARI!V4129:X4129,ESITI_QUESTIONARI!Z4129:AD4129,ESITI_QUESTIONARI!AF4129:AH4129,ESITI_QUESTIONARI!AJ4129:AL4129,ESITI_QUESTIONARI!AN4129,ESITI_QUESTIONARI!AQ4129)))</f>
        <v/>
      </c>
    </row>
    <row r="4130" spans="1:8">
      <c r="A4130" t="str">
        <f>IF(ESITI_QUESTIONARI!A4130="","",TRIM(ESITI_QUESTIONARI!A4130))</f>
        <v/>
      </c>
      <c r="B4130" t="str">
        <f t="shared" si="65"/>
        <v/>
      </c>
      <c r="C4130" t="str">
        <f>IF(ESITI_QUESTIONARI!C4130="","",TRIM(ESITI_QUESTIONARI!C4130))</f>
        <v/>
      </c>
      <c r="D4130" t="str">
        <f>IFERROR(UPPER(TRIM(ESITI_QUESTIONARI!U4130)),"")</f>
        <v/>
      </c>
      <c r="E4130" t="str">
        <f>IFERROR(UPPER(TRIM(ESITI_QUESTIONARI!Y4130)),"")</f>
        <v/>
      </c>
      <c r="F4130" t="str">
        <f>IFERROR(UPPER(TRIM(ESITI_QUESTIONARI!AE4130)),"")</f>
        <v/>
      </c>
      <c r="G4130" t="str">
        <f>IFERROR(UPPER(TRIM(ESITI_QUESTIONARI!AI4130)),"")</f>
        <v/>
      </c>
      <c r="H4130" s="8" t="str">
        <f>IF(C4130="","",IF(ISERROR(AVERAGE(ESITI_QUESTIONARI!N4130:T4130,ESITI_QUESTIONARI!V4130:X4130,ESITI_QUESTIONARI!Z4130:AD4130,ESITI_QUESTIONARI!AF4130:AH4130,ESITI_QUESTIONARI!AJ4130:AL4130,ESITI_QUESTIONARI!AN4130,ESITI_QUESTIONARI!AQ4130)),"NON RISPONDE",AVERAGE(ESITI_QUESTIONARI!N4130:T4130,ESITI_QUESTIONARI!V4130:X4130,ESITI_QUESTIONARI!Z4130:AD4130,ESITI_QUESTIONARI!AF4130:AH4130,ESITI_QUESTIONARI!AJ4130:AL4130,ESITI_QUESTIONARI!AN4130,ESITI_QUESTIONARI!AQ4130)))</f>
        <v/>
      </c>
    </row>
    <row r="4131" spans="1:8">
      <c r="A4131" t="str">
        <f>IF(ESITI_QUESTIONARI!A4131="","",TRIM(ESITI_QUESTIONARI!A4131))</f>
        <v/>
      </c>
      <c r="B4131" t="str">
        <f t="shared" si="65"/>
        <v/>
      </c>
      <c r="C4131" t="str">
        <f>IF(ESITI_QUESTIONARI!C4131="","",TRIM(ESITI_QUESTIONARI!C4131))</f>
        <v/>
      </c>
      <c r="D4131" t="str">
        <f>IFERROR(UPPER(TRIM(ESITI_QUESTIONARI!U4131)),"")</f>
        <v/>
      </c>
      <c r="E4131" t="str">
        <f>IFERROR(UPPER(TRIM(ESITI_QUESTIONARI!Y4131)),"")</f>
        <v/>
      </c>
      <c r="F4131" t="str">
        <f>IFERROR(UPPER(TRIM(ESITI_QUESTIONARI!AE4131)),"")</f>
        <v/>
      </c>
      <c r="G4131" t="str">
        <f>IFERROR(UPPER(TRIM(ESITI_QUESTIONARI!AI4131)),"")</f>
        <v/>
      </c>
      <c r="H4131" s="8" t="str">
        <f>IF(C4131="","",IF(ISERROR(AVERAGE(ESITI_QUESTIONARI!N4131:T4131,ESITI_QUESTIONARI!V4131:X4131,ESITI_QUESTIONARI!Z4131:AD4131,ESITI_QUESTIONARI!AF4131:AH4131,ESITI_QUESTIONARI!AJ4131:AL4131,ESITI_QUESTIONARI!AN4131,ESITI_QUESTIONARI!AQ4131)),"NON RISPONDE",AVERAGE(ESITI_QUESTIONARI!N4131:T4131,ESITI_QUESTIONARI!V4131:X4131,ESITI_QUESTIONARI!Z4131:AD4131,ESITI_QUESTIONARI!AF4131:AH4131,ESITI_QUESTIONARI!AJ4131:AL4131,ESITI_QUESTIONARI!AN4131,ESITI_QUESTIONARI!AQ4131)))</f>
        <v/>
      </c>
    </row>
    <row r="4132" spans="1:8">
      <c r="A4132" t="str">
        <f>IF(ESITI_QUESTIONARI!A4132="","",TRIM(ESITI_QUESTIONARI!A4132))</f>
        <v/>
      </c>
      <c r="B4132" t="str">
        <f t="shared" si="65"/>
        <v/>
      </c>
      <c r="C4132" t="str">
        <f>IF(ESITI_QUESTIONARI!C4132="","",TRIM(ESITI_QUESTIONARI!C4132))</f>
        <v/>
      </c>
      <c r="D4132" t="str">
        <f>IFERROR(UPPER(TRIM(ESITI_QUESTIONARI!U4132)),"")</f>
        <v/>
      </c>
      <c r="E4132" t="str">
        <f>IFERROR(UPPER(TRIM(ESITI_QUESTIONARI!Y4132)),"")</f>
        <v/>
      </c>
      <c r="F4132" t="str">
        <f>IFERROR(UPPER(TRIM(ESITI_QUESTIONARI!AE4132)),"")</f>
        <v/>
      </c>
      <c r="G4132" t="str">
        <f>IFERROR(UPPER(TRIM(ESITI_QUESTIONARI!AI4132)),"")</f>
        <v/>
      </c>
      <c r="H4132" s="8" t="str">
        <f>IF(C4132="","",IF(ISERROR(AVERAGE(ESITI_QUESTIONARI!N4132:T4132,ESITI_QUESTIONARI!V4132:X4132,ESITI_QUESTIONARI!Z4132:AD4132,ESITI_QUESTIONARI!AF4132:AH4132,ESITI_QUESTIONARI!AJ4132:AL4132,ESITI_QUESTIONARI!AN4132,ESITI_QUESTIONARI!AQ4132)),"NON RISPONDE",AVERAGE(ESITI_QUESTIONARI!N4132:T4132,ESITI_QUESTIONARI!V4132:X4132,ESITI_QUESTIONARI!Z4132:AD4132,ESITI_QUESTIONARI!AF4132:AH4132,ESITI_QUESTIONARI!AJ4132:AL4132,ESITI_QUESTIONARI!AN4132,ESITI_QUESTIONARI!AQ4132)))</f>
        <v/>
      </c>
    </row>
    <row r="4133" spans="1:8">
      <c r="A4133" t="str">
        <f>IF(ESITI_QUESTIONARI!A4133="","",TRIM(ESITI_QUESTIONARI!A4133))</f>
        <v/>
      </c>
      <c r="B4133" t="str">
        <f t="shared" si="65"/>
        <v/>
      </c>
      <c r="C4133" t="str">
        <f>IF(ESITI_QUESTIONARI!C4133="","",TRIM(ESITI_QUESTIONARI!C4133))</f>
        <v/>
      </c>
      <c r="D4133" t="str">
        <f>IFERROR(UPPER(TRIM(ESITI_QUESTIONARI!U4133)),"")</f>
        <v/>
      </c>
      <c r="E4133" t="str">
        <f>IFERROR(UPPER(TRIM(ESITI_QUESTIONARI!Y4133)),"")</f>
        <v/>
      </c>
      <c r="F4133" t="str">
        <f>IFERROR(UPPER(TRIM(ESITI_QUESTIONARI!AE4133)),"")</f>
        <v/>
      </c>
      <c r="G4133" t="str">
        <f>IFERROR(UPPER(TRIM(ESITI_QUESTIONARI!AI4133)),"")</f>
        <v/>
      </c>
      <c r="H4133" s="8" t="str">
        <f>IF(C4133="","",IF(ISERROR(AVERAGE(ESITI_QUESTIONARI!N4133:T4133,ESITI_QUESTIONARI!V4133:X4133,ESITI_QUESTIONARI!Z4133:AD4133,ESITI_QUESTIONARI!AF4133:AH4133,ESITI_QUESTIONARI!AJ4133:AL4133,ESITI_QUESTIONARI!AN4133,ESITI_QUESTIONARI!AQ4133)),"NON RISPONDE",AVERAGE(ESITI_QUESTIONARI!N4133:T4133,ESITI_QUESTIONARI!V4133:X4133,ESITI_QUESTIONARI!Z4133:AD4133,ESITI_QUESTIONARI!AF4133:AH4133,ESITI_QUESTIONARI!AJ4133:AL4133,ESITI_QUESTIONARI!AN4133,ESITI_QUESTIONARI!AQ4133)))</f>
        <v/>
      </c>
    </row>
    <row r="4134" spans="1:8">
      <c r="A4134" t="str">
        <f>IF(ESITI_QUESTIONARI!A4134="","",TRIM(ESITI_QUESTIONARI!A4134))</f>
        <v/>
      </c>
      <c r="B4134" t="str">
        <f t="shared" si="65"/>
        <v/>
      </c>
      <c r="C4134" t="str">
        <f>IF(ESITI_QUESTIONARI!C4134="","",TRIM(ESITI_QUESTIONARI!C4134))</f>
        <v/>
      </c>
      <c r="D4134" t="str">
        <f>IFERROR(UPPER(TRIM(ESITI_QUESTIONARI!U4134)),"")</f>
        <v/>
      </c>
      <c r="E4134" t="str">
        <f>IFERROR(UPPER(TRIM(ESITI_QUESTIONARI!Y4134)),"")</f>
        <v/>
      </c>
      <c r="F4134" t="str">
        <f>IFERROR(UPPER(TRIM(ESITI_QUESTIONARI!AE4134)),"")</f>
        <v/>
      </c>
      <c r="G4134" t="str">
        <f>IFERROR(UPPER(TRIM(ESITI_QUESTIONARI!AI4134)),"")</f>
        <v/>
      </c>
      <c r="H4134" s="8" t="str">
        <f>IF(C4134="","",IF(ISERROR(AVERAGE(ESITI_QUESTIONARI!N4134:T4134,ESITI_QUESTIONARI!V4134:X4134,ESITI_QUESTIONARI!Z4134:AD4134,ESITI_QUESTIONARI!AF4134:AH4134,ESITI_QUESTIONARI!AJ4134:AL4134,ESITI_QUESTIONARI!AN4134,ESITI_QUESTIONARI!AQ4134)),"NON RISPONDE",AVERAGE(ESITI_QUESTIONARI!N4134:T4134,ESITI_QUESTIONARI!V4134:X4134,ESITI_QUESTIONARI!Z4134:AD4134,ESITI_QUESTIONARI!AF4134:AH4134,ESITI_QUESTIONARI!AJ4134:AL4134,ESITI_QUESTIONARI!AN4134,ESITI_QUESTIONARI!AQ4134)))</f>
        <v/>
      </c>
    </row>
    <row r="4135" spans="1:8">
      <c r="A4135" t="str">
        <f>IF(ESITI_QUESTIONARI!A4135="","",TRIM(ESITI_QUESTIONARI!A4135))</f>
        <v/>
      </c>
      <c r="B4135" t="str">
        <f t="shared" si="65"/>
        <v/>
      </c>
      <c r="C4135" t="str">
        <f>IF(ESITI_QUESTIONARI!C4135="","",TRIM(ESITI_QUESTIONARI!C4135))</f>
        <v/>
      </c>
      <c r="D4135" t="str">
        <f>IFERROR(UPPER(TRIM(ESITI_QUESTIONARI!U4135)),"")</f>
        <v/>
      </c>
      <c r="E4135" t="str">
        <f>IFERROR(UPPER(TRIM(ESITI_QUESTIONARI!Y4135)),"")</f>
        <v/>
      </c>
      <c r="F4135" t="str">
        <f>IFERROR(UPPER(TRIM(ESITI_QUESTIONARI!AE4135)),"")</f>
        <v/>
      </c>
      <c r="G4135" t="str">
        <f>IFERROR(UPPER(TRIM(ESITI_QUESTIONARI!AI4135)),"")</f>
        <v/>
      </c>
      <c r="H4135" s="8" t="str">
        <f>IF(C4135="","",IF(ISERROR(AVERAGE(ESITI_QUESTIONARI!N4135:T4135,ESITI_QUESTIONARI!V4135:X4135,ESITI_QUESTIONARI!Z4135:AD4135,ESITI_QUESTIONARI!AF4135:AH4135,ESITI_QUESTIONARI!AJ4135:AL4135,ESITI_QUESTIONARI!AN4135,ESITI_QUESTIONARI!AQ4135)),"NON RISPONDE",AVERAGE(ESITI_QUESTIONARI!N4135:T4135,ESITI_QUESTIONARI!V4135:X4135,ESITI_QUESTIONARI!Z4135:AD4135,ESITI_QUESTIONARI!AF4135:AH4135,ESITI_QUESTIONARI!AJ4135:AL4135,ESITI_QUESTIONARI!AN4135,ESITI_QUESTIONARI!AQ4135)))</f>
        <v/>
      </c>
    </row>
    <row r="4136" spans="1:8">
      <c r="A4136" t="str">
        <f>IF(ESITI_QUESTIONARI!A4136="","",TRIM(ESITI_QUESTIONARI!A4136))</f>
        <v/>
      </c>
      <c r="B4136" t="str">
        <f t="shared" si="65"/>
        <v/>
      </c>
      <c r="C4136" t="str">
        <f>IF(ESITI_QUESTIONARI!C4136="","",TRIM(ESITI_QUESTIONARI!C4136))</f>
        <v/>
      </c>
      <c r="D4136" t="str">
        <f>IFERROR(UPPER(TRIM(ESITI_QUESTIONARI!U4136)),"")</f>
        <v/>
      </c>
      <c r="E4136" t="str">
        <f>IFERROR(UPPER(TRIM(ESITI_QUESTIONARI!Y4136)),"")</f>
        <v/>
      </c>
      <c r="F4136" t="str">
        <f>IFERROR(UPPER(TRIM(ESITI_QUESTIONARI!AE4136)),"")</f>
        <v/>
      </c>
      <c r="G4136" t="str">
        <f>IFERROR(UPPER(TRIM(ESITI_QUESTIONARI!AI4136)),"")</f>
        <v/>
      </c>
      <c r="H4136" s="8" t="str">
        <f>IF(C4136="","",IF(ISERROR(AVERAGE(ESITI_QUESTIONARI!N4136:T4136,ESITI_QUESTIONARI!V4136:X4136,ESITI_QUESTIONARI!Z4136:AD4136,ESITI_QUESTIONARI!AF4136:AH4136,ESITI_QUESTIONARI!AJ4136:AL4136,ESITI_QUESTIONARI!AN4136,ESITI_QUESTIONARI!AQ4136)),"NON RISPONDE",AVERAGE(ESITI_QUESTIONARI!N4136:T4136,ESITI_QUESTIONARI!V4136:X4136,ESITI_QUESTIONARI!Z4136:AD4136,ESITI_QUESTIONARI!AF4136:AH4136,ESITI_QUESTIONARI!AJ4136:AL4136,ESITI_QUESTIONARI!AN4136,ESITI_QUESTIONARI!AQ4136)))</f>
        <v/>
      </c>
    </row>
    <row r="4137" spans="1:8">
      <c r="A4137" t="str">
        <f>IF(ESITI_QUESTIONARI!A4137="","",TRIM(ESITI_QUESTIONARI!A4137))</f>
        <v/>
      </c>
      <c r="B4137" t="str">
        <f t="shared" si="65"/>
        <v/>
      </c>
      <c r="C4137" t="str">
        <f>IF(ESITI_QUESTIONARI!C4137="","",TRIM(ESITI_QUESTIONARI!C4137))</f>
        <v/>
      </c>
      <c r="D4137" t="str">
        <f>IFERROR(UPPER(TRIM(ESITI_QUESTIONARI!U4137)),"")</f>
        <v/>
      </c>
      <c r="E4137" t="str">
        <f>IFERROR(UPPER(TRIM(ESITI_QUESTIONARI!Y4137)),"")</f>
        <v/>
      </c>
      <c r="F4137" t="str">
        <f>IFERROR(UPPER(TRIM(ESITI_QUESTIONARI!AE4137)),"")</f>
        <v/>
      </c>
      <c r="G4137" t="str">
        <f>IFERROR(UPPER(TRIM(ESITI_QUESTIONARI!AI4137)),"")</f>
        <v/>
      </c>
      <c r="H4137" s="8" t="str">
        <f>IF(C4137="","",IF(ISERROR(AVERAGE(ESITI_QUESTIONARI!N4137:T4137,ESITI_QUESTIONARI!V4137:X4137,ESITI_QUESTIONARI!Z4137:AD4137,ESITI_QUESTIONARI!AF4137:AH4137,ESITI_QUESTIONARI!AJ4137:AL4137,ESITI_QUESTIONARI!AN4137,ESITI_QUESTIONARI!AQ4137)),"NON RISPONDE",AVERAGE(ESITI_QUESTIONARI!N4137:T4137,ESITI_QUESTIONARI!V4137:X4137,ESITI_QUESTIONARI!Z4137:AD4137,ESITI_QUESTIONARI!AF4137:AH4137,ESITI_QUESTIONARI!AJ4137:AL4137,ESITI_QUESTIONARI!AN4137,ESITI_QUESTIONARI!AQ4137)))</f>
        <v/>
      </c>
    </row>
    <row r="4138" spans="1:8">
      <c r="A4138" t="str">
        <f>IF(ESITI_QUESTIONARI!A4138="","",TRIM(ESITI_QUESTIONARI!A4138))</f>
        <v/>
      </c>
      <c r="B4138" t="str">
        <f t="shared" si="65"/>
        <v/>
      </c>
      <c r="C4138" t="str">
        <f>IF(ESITI_QUESTIONARI!C4138="","",TRIM(ESITI_QUESTIONARI!C4138))</f>
        <v/>
      </c>
      <c r="D4138" t="str">
        <f>IFERROR(UPPER(TRIM(ESITI_QUESTIONARI!U4138)),"")</f>
        <v/>
      </c>
      <c r="E4138" t="str">
        <f>IFERROR(UPPER(TRIM(ESITI_QUESTIONARI!Y4138)),"")</f>
        <v/>
      </c>
      <c r="F4138" t="str">
        <f>IFERROR(UPPER(TRIM(ESITI_QUESTIONARI!AE4138)),"")</f>
        <v/>
      </c>
      <c r="G4138" t="str">
        <f>IFERROR(UPPER(TRIM(ESITI_QUESTIONARI!AI4138)),"")</f>
        <v/>
      </c>
      <c r="H4138" s="8" t="str">
        <f>IF(C4138="","",IF(ISERROR(AVERAGE(ESITI_QUESTIONARI!N4138:T4138,ESITI_QUESTIONARI!V4138:X4138,ESITI_QUESTIONARI!Z4138:AD4138,ESITI_QUESTIONARI!AF4138:AH4138,ESITI_QUESTIONARI!AJ4138:AL4138,ESITI_QUESTIONARI!AN4138,ESITI_QUESTIONARI!AQ4138)),"NON RISPONDE",AVERAGE(ESITI_QUESTIONARI!N4138:T4138,ESITI_QUESTIONARI!V4138:X4138,ESITI_QUESTIONARI!Z4138:AD4138,ESITI_QUESTIONARI!AF4138:AH4138,ESITI_QUESTIONARI!AJ4138:AL4138,ESITI_QUESTIONARI!AN4138,ESITI_QUESTIONARI!AQ4138)))</f>
        <v/>
      </c>
    </row>
    <row r="4139" spans="1:8">
      <c r="A4139" t="str">
        <f>IF(ESITI_QUESTIONARI!A4139="","",TRIM(ESITI_QUESTIONARI!A4139))</f>
        <v/>
      </c>
      <c r="B4139" t="str">
        <f t="shared" si="65"/>
        <v/>
      </c>
      <c r="C4139" t="str">
        <f>IF(ESITI_QUESTIONARI!C4139="","",TRIM(ESITI_QUESTIONARI!C4139))</f>
        <v/>
      </c>
      <c r="D4139" t="str">
        <f>IFERROR(UPPER(TRIM(ESITI_QUESTIONARI!U4139)),"")</f>
        <v/>
      </c>
      <c r="E4139" t="str">
        <f>IFERROR(UPPER(TRIM(ESITI_QUESTIONARI!Y4139)),"")</f>
        <v/>
      </c>
      <c r="F4139" t="str">
        <f>IFERROR(UPPER(TRIM(ESITI_QUESTIONARI!AE4139)),"")</f>
        <v/>
      </c>
      <c r="G4139" t="str">
        <f>IFERROR(UPPER(TRIM(ESITI_QUESTIONARI!AI4139)),"")</f>
        <v/>
      </c>
      <c r="H4139" s="8" t="str">
        <f>IF(C4139="","",IF(ISERROR(AVERAGE(ESITI_QUESTIONARI!N4139:T4139,ESITI_QUESTIONARI!V4139:X4139,ESITI_QUESTIONARI!Z4139:AD4139,ESITI_QUESTIONARI!AF4139:AH4139,ESITI_QUESTIONARI!AJ4139:AL4139,ESITI_QUESTIONARI!AN4139,ESITI_QUESTIONARI!AQ4139)),"NON RISPONDE",AVERAGE(ESITI_QUESTIONARI!N4139:T4139,ESITI_QUESTIONARI!V4139:X4139,ESITI_QUESTIONARI!Z4139:AD4139,ESITI_QUESTIONARI!AF4139:AH4139,ESITI_QUESTIONARI!AJ4139:AL4139,ESITI_QUESTIONARI!AN4139,ESITI_QUESTIONARI!AQ4139)))</f>
        <v/>
      </c>
    </row>
    <row r="4140" spans="1:8">
      <c r="A4140" t="str">
        <f>IF(ESITI_QUESTIONARI!A4140="","",TRIM(ESITI_QUESTIONARI!A4140))</f>
        <v/>
      </c>
      <c r="B4140" t="str">
        <f t="shared" si="65"/>
        <v/>
      </c>
      <c r="C4140" t="str">
        <f>IF(ESITI_QUESTIONARI!C4140="","",TRIM(ESITI_QUESTIONARI!C4140))</f>
        <v/>
      </c>
      <c r="D4140" t="str">
        <f>IFERROR(UPPER(TRIM(ESITI_QUESTIONARI!U4140)),"")</f>
        <v/>
      </c>
      <c r="E4140" t="str">
        <f>IFERROR(UPPER(TRIM(ESITI_QUESTIONARI!Y4140)),"")</f>
        <v/>
      </c>
      <c r="F4140" t="str">
        <f>IFERROR(UPPER(TRIM(ESITI_QUESTIONARI!AE4140)),"")</f>
        <v/>
      </c>
      <c r="G4140" t="str">
        <f>IFERROR(UPPER(TRIM(ESITI_QUESTIONARI!AI4140)),"")</f>
        <v/>
      </c>
      <c r="H4140" s="8" t="str">
        <f>IF(C4140="","",IF(ISERROR(AVERAGE(ESITI_QUESTIONARI!N4140:T4140,ESITI_QUESTIONARI!V4140:X4140,ESITI_QUESTIONARI!Z4140:AD4140,ESITI_QUESTIONARI!AF4140:AH4140,ESITI_QUESTIONARI!AJ4140:AL4140,ESITI_QUESTIONARI!AN4140,ESITI_QUESTIONARI!AQ4140)),"NON RISPONDE",AVERAGE(ESITI_QUESTIONARI!N4140:T4140,ESITI_QUESTIONARI!V4140:X4140,ESITI_QUESTIONARI!Z4140:AD4140,ESITI_QUESTIONARI!AF4140:AH4140,ESITI_QUESTIONARI!AJ4140:AL4140,ESITI_QUESTIONARI!AN4140,ESITI_QUESTIONARI!AQ4140)))</f>
        <v/>
      </c>
    </row>
    <row r="4141" spans="1:8">
      <c r="A4141" t="str">
        <f>IF(ESITI_QUESTIONARI!A4141="","",TRIM(ESITI_QUESTIONARI!A4141))</f>
        <v/>
      </c>
      <c r="B4141" t="str">
        <f t="shared" si="65"/>
        <v/>
      </c>
      <c r="C4141" t="str">
        <f>IF(ESITI_QUESTIONARI!C4141="","",TRIM(ESITI_QUESTIONARI!C4141))</f>
        <v/>
      </c>
      <c r="D4141" t="str">
        <f>IFERROR(UPPER(TRIM(ESITI_QUESTIONARI!U4141)),"")</f>
        <v/>
      </c>
      <c r="E4141" t="str">
        <f>IFERROR(UPPER(TRIM(ESITI_QUESTIONARI!Y4141)),"")</f>
        <v/>
      </c>
      <c r="F4141" t="str">
        <f>IFERROR(UPPER(TRIM(ESITI_QUESTIONARI!AE4141)),"")</f>
        <v/>
      </c>
      <c r="G4141" t="str">
        <f>IFERROR(UPPER(TRIM(ESITI_QUESTIONARI!AI4141)),"")</f>
        <v/>
      </c>
      <c r="H4141" s="8" t="str">
        <f>IF(C4141="","",IF(ISERROR(AVERAGE(ESITI_QUESTIONARI!N4141:T4141,ESITI_QUESTIONARI!V4141:X4141,ESITI_QUESTIONARI!Z4141:AD4141,ESITI_QUESTIONARI!AF4141:AH4141,ESITI_QUESTIONARI!AJ4141:AL4141,ESITI_QUESTIONARI!AN4141,ESITI_QUESTIONARI!AQ4141)),"NON RISPONDE",AVERAGE(ESITI_QUESTIONARI!N4141:T4141,ESITI_QUESTIONARI!V4141:X4141,ESITI_QUESTIONARI!Z4141:AD4141,ESITI_QUESTIONARI!AF4141:AH4141,ESITI_QUESTIONARI!AJ4141:AL4141,ESITI_QUESTIONARI!AN4141,ESITI_QUESTIONARI!AQ4141)))</f>
        <v/>
      </c>
    </row>
    <row r="4142" spans="1:8">
      <c r="A4142" t="str">
        <f>IF(ESITI_QUESTIONARI!A4142="","",TRIM(ESITI_QUESTIONARI!A4142))</f>
        <v/>
      </c>
      <c r="B4142" t="str">
        <f t="shared" si="65"/>
        <v/>
      </c>
      <c r="C4142" t="str">
        <f>IF(ESITI_QUESTIONARI!C4142="","",TRIM(ESITI_QUESTIONARI!C4142))</f>
        <v/>
      </c>
      <c r="D4142" t="str">
        <f>IFERROR(UPPER(TRIM(ESITI_QUESTIONARI!U4142)),"")</f>
        <v/>
      </c>
      <c r="E4142" t="str">
        <f>IFERROR(UPPER(TRIM(ESITI_QUESTIONARI!Y4142)),"")</f>
        <v/>
      </c>
      <c r="F4142" t="str">
        <f>IFERROR(UPPER(TRIM(ESITI_QUESTIONARI!AE4142)),"")</f>
        <v/>
      </c>
      <c r="G4142" t="str">
        <f>IFERROR(UPPER(TRIM(ESITI_QUESTIONARI!AI4142)),"")</f>
        <v/>
      </c>
      <c r="H4142" s="8" t="str">
        <f>IF(C4142="","",IF(ISERROR(AVERAGE(ESITI_QUESTIONARI!N4142:T4142,ESITI_QUESTIONARI!V4142:X4142,ESITI_QUESTIONARI!Z4142:AD4142,ESITI_QUESTIONARI!AF4142:AH4142,ESITI_QUESTIONARI!AJ4142:AL4142,ESITI_QUESTIONARI!AN4142,ESITI_QUESTIONARI!AQ4142)),"NON RISPONDE",AVERAGE(ESITI_QUESTIONARI!N4142:T4142,ESITI_QUESTIONARI!V4142:X4142,ESITI_QUESTIONARI!Z4142:AD4142,ESITI_QUESTIONARI!AF4142:AH4142,ESITI_QUESTIONARI!AJ4142:AL4142,ESITI_QUESTIONARI!AN4142,ESITI_QUESTIONARI!AQ4142)))</f>
        <v/>
      </c>
    </row>
    <row r="4143" spans="1:8">
      <c r="A4143" t="str">
        <f>IF(ESITI_QUESTIONARI!A4143="","",TRIM(ESITI_QUESTIONARI!A4143))</f>
        <v/>
      </c>
      <c r="B4143" t="str">
        <f t="shared" si="65"/>
        <v/>
      </c>
      <c r="C4143" t="str">
        <f>IF(ESITI_QUESTIONARI!C4143="","",TRIM(ESITI_QUESTIONARI!C4143))</f>
        <v/>
      </c>
      <c r="D4143" t="str">
        <f>IFERROR(UPPER(TRIM(ESITI_QUESTIONARI!U4143)),"")</f>
        <v/>
      </c>
      <c r="E4143" t="str">
        <f>IFERROR(UPPER(TRIM(ESITI_QUESTIONARI!Y4143)),"")</f>
        <v/>
      </c>
      <c r="F4143" t="str">
        <f>IFERROR(UPPER(TRIM(ESITI_QUESTIONARI!AE4143)),"")</f>
        <v/>
      </c>
      <c r="G4143" t="str">
        <f>IFERROR(UPPER(TRIM(ESITI_QUESTIONARI!AI4143)),"")</f>
        <v/>
      </c>
      <c r="H4143" s="8" t="str">
        <f>IF(C4143="","",IF(ISERROR(AVERAGE(ESITI_QUESTIONARI!N4143:T4143,ESITI_QUESTIONARI!V4143:X4143,ESITI_QUESTIONARI!Z4143:AD4143,ESITI_QUESTIONARI!AF4143:AH4143,ESITI_QUESTIONARI!AJ4143:AL4143,ESITI_QUESTIONARI!AN4143,ESITI_QUESTIONARI!AQ4143)),"NON RISPONDE",AVERAGE(ESITI_QUESTIONARI!N4143:T4143,ESITI_QUESTIONARI!V4143:X4143,ESITI_QUESTIONARI!Z4143:AD4143,ESITI_QUESTIONARI!AF4143:AH4143,ESITI_QUESTIONARI!AJ4143:AL4143,ESITI_QUESTIONARI!AN4143,ESITI_QUESTIONARI!AQ4143)))</f>
        <v/>
      </c>
    </row>
    <row r="4144" spans="1:8">
      <c r="A4144" t="str">
        <f>IF(ESITI_QUESTIONARI!A4144="","",TRIM(ESITI_QUESTIONARI!A4144))</f>
        <v/>
      </c>
      <c r="B4144" t="str">
        <f t="shared" si="65"/>
        <v/>
      </c>
      <c r="C4144" t="str">
        <f>IF(ESITI_QUESTIONARI!C4144="","",TRIM(ESITI_QUESTIONARI!C4144))</f>
        <v/>
      </c>
      <c r="D4144" t="str">
        <f>IFERROR(UPPER(TRIM(ESITI_QUESTIONARI!U4144)),"")</f>
        <v/>
      </c>
      <c r="E4144" t="str">
        <f>IFERROR(UPPER(TRIM(ESITI_QUESTIONARI!Y4144)),"")</f>
        <v/>
      </c>
      <c r="F4144" t="str">
        <f>IFERROR(UPPER(TRIM(ESITI_QUESTIONARI!AE4144)),"")</f>
        <v/>
      </c>
      <c r="G4144" t="str">
        <f>IFERROR(UPPER(TRIM(ESITI_QUESTIONARI!AI4144)),"")</f>
        <v/>
      </c>
      <c r="H4144" s="8" t="str">
        <f>IF(C4144="","",IF(ISERROR(AVERAGE(ESITI_QUESTIONARI!N4144:T4144,ESITI_QUESTIONARI!V4144:X4144,ESITI_QUESTIONARI!Z4144:AD4144,ESITI_QUESTIONARI!AF4144:AH4144,ESITI_QUESTIONARI!AJ4144:AL4144,ESITI_QUESTIONARI!AN4144,ESITI_QUESTIONARI!AQ4144)),"NON RISPONDE",AVERAGE(ESITI_QUESTIONARI!N4144:T4144,ESITI_QUESTIONARI!V4144:X4144,ESITI_QUESTIONARI!Z4144:AD4144,ESITI_QUESTIONARI!AF4144:AH4144,ESITI_QUESTIONARI!AJ4144:AL4144,ESITI_QUESTIONARI!AN4144,ESITI_QUESTIONARI!AQ4144)))</f>
        <v/>
      </c>
    </row>
    <row r="4145" spans="1:8">
      <c r="A4145" t="str">
        <f>IF(ESITI_QUESTIONARI!A4145="","",TRIM(ESITI_QUESTIONARI!A4145))</f>
        <v/>
      </c>
      <c r="B4145" t="str">
        <f t="shared" si="65"/>
        <v/>
      </c>
      <c r="C4145" t="str">
        <f>IF(ESITI_QUESTIONARI!C4145="","",TRIM(ESITI_QUESTIONARI!C4145))</f>
        <v/>
      </c>
      <c r="D4145" t="str">
        <f>IFERROR(UPPER(TRIM(ESITI_QUESTIONARI!U4145)),"")</f>
        <v/>
      </c>
      <c r="E4145" t="str">
        <f>IFERROR(UPPER(TRIM(ESITI_QUESTIONARI!Y4145)),"")</f>
        <v/>
      </c>
      <c r="F4145" t="str">
        <f>IFERROR(UPPER(TRIM(ESITI_QUESTIONARI!AE4145)),"")</f>
        <v/>
      </c>
      <c r="G4145" t="str">
        <f>IFERROR(UPPER(TRIM(ESITI_QUESTIONARI!AI4145)),"")</f>
        <v/>
      </c>
      <c r="H4145" s="8" t="str">
        <f>IF(C4145="","",IF(ISERROR(AVERAGE(ESITI_QUESTIONARI!N4145:T4145,ESITI_QUESTIONARI!V4145:X4145,ESITI_QUESTIONARI!Z4145:AD4145,ESITI_QUESTIONARI!AF4145:AH4145,ESITI_QUESTIONARI!AJ4145:AL4145,ESITI_QUESTIONARI!AN4145,ESITI_QUESTIONARI!AQ4145)),"NON RISPONDE",AVERAGE(ESITI_QUESTIONARI!N4145:T4145,ESITI_QUESTIONARI!V4145:X4145,ESITI_QUESTIONARI!Z4145:AD4145,ESITI_QUESTIONARI!AF4145:AH4145,ESITI_QUESTIONARI!AJ4145:AL4145,ESITI_QUESTIONARI!AN4145,ESITI_QUESTIONARI!AQ4145)))</f>
        <v/>
      </c>
    </row>
    <row r="4146" spans="1:8">
      <c r="A4146" t="str">
        <f>IF(ESITI_QUESTIONARI!A4146="","",TRIM(ESITI_QUESTIONARI!A4146))</f>
        <v/>
      </c>
      <c r="B4146" t="str">
        <f t="shared" si="65"/>
        <v/>
      </c>
      <c r="C4146" t="str">
        <f>IF(ESITI_QUESTIONARI!C4146="","",TRIM(ESITI_QUESTIONARI!C4146))</f>
        <v/>
      </c>
      <c r="D4146" t="str">
        <f>IFERROR(UPPER(TRIM(ESITI_QUESTIONARI!U4146)),"")</f>
        <v/>
      </c>
      <c r="E4146" t="str">
        <f>IFERROR(UPPER(TRIM(ESITI_QUESTIONARI!Y4146)),"")</f>
        <v/>
      </c>
      <c r="F4146" t="str">
        <f>IFERROR(UPPER(TRIM(ESITI_QUESTIONARI!AE4146)),"")</f>
        <v/>
      </c>
      <c r="G4146" t="str">
        <f>IFERROR(UPPER(TRIM(ESITI_QUESTIONARI!AI4146)),"")</f>
        <v/>
      </c>
      <c r="H4146" s="8" t="str">
        <f>IF(C4146="","",IF(ISERROR(AVERAGE(ESITI_QUESTIONARI!N4146:T4146,ESITI_QUESTIONARI!V4146:X4146,ESITI_QUESTIONARI!Z4146:AD4146,ESITI_QUESTIONARI!AF4146:AH4146,ESITI_QUESTIONARI!AJ4146:AL4146,ESITI_QUESTIONARI!AN4146,ESITI_QUESTIONARI!AQ4146)),"NON RISPONDE",AVERAGE(ESITI_QUESTIONARI!N4146:T4146,ESITI_QUESTIONARI!V4146:X4146,ESITI_QUESTIONARI!Z4146:AD4146,ESITI_QUESTIONARI!AF4146:AH4146,ESITI_QUESTIONARI!AJ4146:AL4146,ESITI_QUESTIONARI!AN4146,ESITI_QUESTIONARI!AQ4146)))</f>
        <v/>
      </c>
    </row>
    <row r="4147" spans="1:8">
      <c r="A4147" t="str">
        <f>IF(ESITI_QUESTIONARI!A4147="","",TRIM(ESITI_QUESTIONARI!A4147))</f>
        <v/>
      </c>
      <c r="B4147" t="str">
        <f t="shared" si="65"/>
        <v/>
      </c>
      <c r="C4147" t="str">
        <f>IF(ESITI_QUESTIONARI!C4147="","",TRIM(ESITI_QUESTIONARI!C4147))</f>
        <v/>
      </c>
      <c r="D4147" t="str">
        <f>IFERROR(UPPER(TRIM(ESITI_QUESTIONARI!U4147)),"")</f>
        <v/>
      </c>
      <c r="E4147" t="str">
        <f>IFERROR(UPPER(TRIM(ESITI_QUESTIONARI!Y4147)),"")</f>
        <v/>
      </c>
      <c r="F4147" t="str">
        <f>IFERROR(UPPER(TRIM(ESITI_QUESTIONARI!AE4147)),"")</f>
        <v/>
      </c>
      <c r="G4147" t="str">
        <f>IFERROR(UPPER(TRIM(ESITI_QUESTIONARI!AI4147)),"")</f>
        <v/>
      </c>
      <c r="H4147" s="8" t="str">
        <f>IF(C4147="","",IF(ISERROR(AVERAGE(ESITI_QUESTIONARI!N4147:T4147,ESITI_QUESTIONARI!V4147:X4147,ESITI_QUESTIONARI!Z4147:AD4147,ESITI_QUESTIONARI!AF4147:AH4147,ESITI_QUESTIONARI!AJ4147:AL4147,ESITI_QUESTIONARI!AN4147,ESITI_QUESTIONARI!AQ4147)),"NON RISPONDE",AVERAGE(ESITI_QUESTIONARI!N4147:T4147,ESITI_QUESTIONARI!V4147:X4147,ESITI_QUESTIONARI!Z4147:AD4147,ESITI_QUESTIONARI!AF4147:AH4147,ESITI_QUESTIONARI!AJ4147:AL4147,ESITI_QUESTIONARI!AN4147,ESITI_QUESTIONARI!AQ4147)))</f>
        <v/>
      </c>
    </row>
    <row r="4148" spans="1:8">
      <c r="A4148" t="str">
        <f>IF(ESITI_QUESTIONARI!A4148="","",TRIM(ESITI_QUESTIONARI!A4148))</f>
        <v/>
      </c>
      <c r="B4148" t="str">
        <f t="shared" si="65"/>
        <v/>
      </c>
      <c r="C4148" t="str">
        <f>IF(ESITI_QUESTIONARI!C4148="","",TRIM(ESITI_QUESTIONARI!C4148))</f>
        <v/>
      </c>
      <c r="D4148" t="str">
        <f>IFERROR(UPPER(TRIM(ESITI_QUESTIONARI!U4148)),"")</f>
        <v/>
      </c>
      <c r="E4148" t="str">
        <f>IFERROR(UPPER(TRIM(ESITI_QUESTIONARI!Y4148)),"")</f>
        <v/>
      </c>
      <c r="F4148" t="str">
        <f>IFERROR(UPPER(TRIM(ESITI_QUESTIONARI!AE4148)),"")</f>
        <v/>
      </c>
      <c r="G4148" t="str">
        <f>IFERROR(UPPER(TRIM(ESITI_QUESTIONARI!AI4148)),"")</f>
        <v/>
      </c>
      <c r="H4148" s="8" t="str">
        <f>IF(C4148="","",IF(ISERROR(AVERAGE(ESITI_QUESTIONARI!N4148:T4148,ESITI_QUESTIONARI!V4148:X4148,ESITI_QUESTIONARI!Z4148:AD4148,ESITI_QUESTIONARI!AF4148:AH4148,ESITI_QUESTIONARI!AJ4148:AL4148,ESITI_QUESTIONARI!AN4148,ESITI_QUESTIONARI!AQ4148)),"NON RISPONDE",AVERAGE(ESITI_QUESTIONARI!N4148:T4148,ESITI_QUESTIONARI!V4148:X4148,ESITI_QUESTIONARI!Z4148:AD4148,ESITI_QUESTIONARI!AF4148:AH4148,ESITI_QUESTIONARI!AJ4148:AL4148,ESITI_QUESTIONARI!AN4148,ESITI_QUESTIONARI!AQ4148)))</f>
        <v/>
      </c>
    </row>
    <row r="4149" spans="1:8">
      <c r="A4149" t="str">
        <f>IF(ESITI_QUESTIONARI!A4149="","",TRIM(ESITI_QUESTIONARI!A4149))</f>
        <v/>
      </c>
      <c r="B4149" t="str">
        <f t="shared" si="65"/>
        <v/>
      </c>
      <c r="C4149" t="str">
        <f>IF(ESITI_QUESTIONARI!C4149="","",TRIM(ESITI_QUESTIONARI!C4149))</f>
        <v/>
      </c>
      <c r="D4149" t="str">
        <f>IFERROR(UPPER(TRIM(ESITI_QUESTIONARI!U4149)),"")</f>
        <v/>
      </c>
      <c r="E4149" t="str">
        <f>IFERROR(UPPER(TRIM(ESITI_QUESTIONARI!Y4149)),"")</f>
        <v/>
      </c>
      <c r="F4149" t="str">
        <f>IFERROR(UPPER(TRIM(ESITI_QUESTIONARI!AE4149)),"")</f>
        <v/>
      </c>
      <c r="G4149" t="str">
        <f>IFERROR(UPPER(TRIM(ESITI_QUESTIONARI!AI4149)),"")</f>
        <v/>
      </c>
      <c r="H4149" s="8" t="str">
        <f>IF(C4149="","",IF(ISERROR(AVERAGE(ESITI_QUESTIONARI!N4149:T4149,ESITI_QUESTIONARI!V4149:X4149,ESITI_QUESTIONARI!Z4149:AD4149,ESITI_QUESTIONARI!AF4149:AH4149,ESITI_QUESTIONARI!AJ4149:AL4149,ESITI_QUESTIONARI!AN4149,ESITI_QUESTIONARI!AQ4149)),"NON RISPONDE",AVERAGE(ESITI_QUESTIONARI!N4149:T4149,ESITI_QUESTIONARI!V4149:X4149,ESITI_QUESTIONARI!Z4149:AD4149,ESITI_QUESTIONARI!AF4149:AH4149,ESITI_QUESTIONARI!AJ4149:AL4149,ESITI_QUESTIONARI!AN4149,ESITI_QUESTIONARI!AQ4149)))</f>
        <v/>
      </c>
    </row>
    <row r="4150" spans="1:8">
      <c r="A4150" t="str">
        <f>IF(ESITI_QUESTIONARI!A4150="","",TRIM(ESITI_QUESTIONARI!A4150))</f>
        <v/>
      </c>
      <c r="B4150" t="str">
        <f t="shared" si="65"/>
        <v/>
      </c>
      <c r="C4150" t="str">
        <f>IF(ESITI_QUESTIONARI!C4150="","",TRIM(ESITI_QUESTIONARI!C4150))</f>
        <v/>
      </c>
      <c r="D4150" t="str">
        <f>IFERROR(UPPER(TRIM(ESITI_QUESTIONARI!U4150)),"")</f>
        <v/>
      </c>
      <c r="E4150" t="str">
        <f>IFERROR(UPPER(TRIM(ESITI_QUESTIONARI!Y4150)),"")</f>
        <v/>
      </c>
      <c r="F4150" t="str">
        <f>IFERROR(UPPER(TRIM(ESITI_QUESTIONARI!AE4150)),"")</f>
        <v/>
      </c>
      <c r="G4150" t="str">
        <f>IFERROR(UPPER(TRIM(ESITI_QUESTIONARI!AI4150)),"")</f>
        <v/>
      </c>
      <c r="H4150" s="8" t="str">
        <f>IF(C4150="","",IF(ISERROR(AVERAGE(ESITI_QUESTIONARI!N4150:T4150,ESITI_QUESTIONARI!V4150:X4150,ESITI_QUESTIONARI!Z4150:AD4150,ESITI_QUESTIONARI!AF4150:AH4150,ESITI_QUESTIONARI!AJ4150:AL4150,ESITI_QUESTIONARI!AN4150,ESITI_QUESTIONARI!AQ4150)),"NON RISPONDE",AVERAGE(ESITI_QUESTIONARI!N4150:T4150,ESITI_QUESTIONARI!V4150:X4150,ESITI_QUESTIONARI!Z4150:AD4150,ESITI_QUESTIONARI!AF4150:AH4150,ESITI_QUESTIONARI!AJ4150:AL4150,ESITI_QUESTIONARI!AN4150,ESITI_QUESTIONARI!AQ4150)))</f>
        <v/>
      </c>
    </row>
    <row r="4151" spans="1:8">
      <c r="A4151" t="str">
        <f>IF(ESITI_QUESTIONARI!A4151="","",TRIM(ESITI_QUESTIONARI!A4151))</f>
        <v/>
      </c>
      <c r="B4151" t="str">
        <f t="shared" si="65"/>
        <v/>
      </c>
      <c r="C4151" t="str">
        <f>IF(ESITI_QUESTIONARI!C4151="","",TRIM(ESITI_QUESTIONARI!C4151))</f>
        <v/>
      </c>
      <c r="D4151" t="str">
        <f>IFERROR(UPPER(TRIM(ESITI_QUESTIONARI!U4151)),"")</f>
        <v/>
      </c>
      <c r="E4151" t="str">
        <f>IFERROR(UPPER(TRIM(ESITI_QUESTIONARI!Y4151)),"")</f>
        <v/>
      </c>
      <c r="F4151" t="str">
        <f>IFERROR(UPPER(TRIM(ESITI_QUESTIONARI!AE4151)),"")</f>
        <v/>
      </c>
      <c r="G4151" t="str">
        <f>IFERROR(UPPER(TRIM(ESITI_QUESTIONARI!AI4151)),"")</f>
        <v/>
      </c>
      <c r="H4151" s="8" t="str">
        <f>IF(C4151="","",IF(ISERROR(AVERAGE(ESITI_QUESTIONARI!N4151:T4151,ESITI_QUESTIONARI!V4151:X4151,ESITI_QUESTIONARI!Z4151:AD4151,ESITI_QUESTIONARI!AF4151:AH4151,ESITI_QUESTIONARI!AJ4151:AL4151,ESITI_QUESTIONARI!AN4151,ESITI_QUESTIONARI!AQ4151)),"NON RISPONDE",AVERAGE(ESITI_QUESTIONARI!N4151:T4151,ESITI_QUESTIONARI!V4151:X4151,ESITI_QUESTIONARI!Z4151:AD4151,ESITI_QUESTIONARI!AF4151:AH4151,ESITI_QUESTIONARI!AJ4151:AL4151,ESITI_QUESTIONARI!AN4151,ESITI_QUESTIONARI!AQ4151)))</f>
        <v/>
      </c>
    </row>
    <row r="4152" spans="1:8">
      <c r="A4152" t="str">
        <f>IF(ESITI_QUESTIONARI!A4152="","",TRIM(ESITI_QUESTIONARI!A4152))</f>
        <v/>
      </c>
      <c r="B4152" t="str">
        <f t="shared" si="65"/>
        <v/>
      </c>
      <c r="C4152" t="str">
        <f>IF(ESITI_QUESTIONARI!C4152="","",TRIM(ESITI_QUESTIONARI!C4152))</f>
        <v/>
      </c>
      <c r="D4152" t="str">
        <f>IFERROR(UPPER(TRIM(ESITI_QUESTIONARI!U4152)),"")</f>
        <v/>
      </c>
      <c r="E4152" t="str">
        <f>IFERROR(UPPER(TRIM(ESITI_QUESTIONARI!Y4152)),"")</f>
        <v/>
      </c>
      <c r="F4152" t="str">
        <f>IFERROR(UPPER(TRIM(ESITI_QUESTIONARI!AE4152)),"")</f>
        <v/>
      </c>
      <c r="G4152" t="str">
        <f>IFERROR(UPPER(TRIM(ESITI_QUESTIONARI!AI4152)),"")</f>
        <v/>
      </c>
      <c r="H4152" s="8" t="str">
        <f>IF(C4152="","",IF(ISERROR(AVERAGE(ESITI_QUESTIONARI!N4152:T4152,ESITI_QUESTIONARI!V4152:X4152,ESITI_QUESTIONARI!Z4152:AD4152,ESITI_QUESTIONARI!AF4152:AH4152,ESITI_QUESTIONARI!AJ4152:AL4152,ESITI_QUESTIONARI!AN4152,ESITI_QUESTIONARI!AQ4152)),"NON RISPONDE",AVERAGE(ESITI_QUESTIONARI!N4152:T4152,ESITI_QUESTIONARI!V4152:X4152,ESITI_QUESTIONARI!Z4152:AD4152,ESITI_QUESTIONARI!AF4152:AH4152,ESITI_QUESTIONARI!AJ4152:AL4152,ESITI_QUESTIONARI!AN4152,ESITI_QUESTIONARI!AQ4152)))</f>
        <v/>
      </c>
    </row>
    <row r="4153" spans="1:8">
      <c r="A4153" t="str">
        <f>IF(ESITI_QUESTIONARI!A4153="","",TRIM(ESITI_QUESTIONARI!A4153))</f>
        <v/>
      </c>
      <c r="B4153" t="str">
        <f t="shared" si="65"/>
        <v/>
      </c>
      <c r="C4153" t="str">
        <f>IF(ESITI_QUESTIONARI!C4153="","",TRIM(ESITI_QUESTIONARI!C4153))</f>
        <v/>
      </c>
      <c r="D4153" t="str">
        <f>IFERROR(UPPER(TRIM(ESITI_QUESTIONARI!U4153)),"")</f>
        <v/>
      </c>
      <c r="E4153" t="str">
        <f>IFERROR(UPPER(TRIM(ESITI_QUESTIONARI!Y4153)),"")</f>
        <v/>
      </c>
      <c r="F4153" t="str">
        <f>IFERROR(UPPER(TRIM(ESITI_QUESTIONARI!AE4153)),"")</f>
        <v/>
      </c>
      <c r="G4153" t="str">
        <f>IFERROR(UPPER(TRIM(ESITI_QUESTIONARI!AI4153)),"")</f>
        <v/>
      </c>
      <c r="H4153" s="8" t="str">
        <f>IF(C4153="","",IF(ISERROR(AVERAGE(ESITI_QUESTIONARI!N4153:T4153,ESITI_QUESTIONARI!V4153:X4153,ESITI_QUESTIONARI!Z4153:AD4153,ESITI_QUESTIONARI!AF4153:AH4153,ESITI_QUESTIONARI!AJ4153:AL4153,ESITI_QUESTIONARI!AN4153,ESITI_QUESTIONARI!AQ4153)),"NON RISPONDE",AVERAGE(ESITI_QUESTIONARI!N4153:T4153,ESITI_QUESTIONARI!V4153:X4153,ESITI_QUESTIONARI!Z4153:AD4153,ESITI_QUESTIONARI!AF4153:AH4153,ESITI_QUESTIONARI!AJ4153:AL4153,ESITI_QUESTIONARI!AN4153,ESITI_QUESTIONARI!AQ4153)))</f>
        <v/>
      </c>
    </row>
    <row r="4154" spans="1:8">
      <c r="A4154" t="str">
        <f>IF(ESITI_QUESTIONARI!A4154="","",TRIM(ESITI_QUESTIONARI!A4154))</f>
        <v/>
      </c>
      <c r="B4154" t="str">
        <f t="shared" si="65"/>
        <v/>
      </c>
      <c r="C4154" t="str">
        <f>IF(ESITI_QUESTIONARI!C4154="","",TRIM(ESITI_QUESTIONARI!C4154))</f>
        <v/>
      </c>
      <c r="D4154" t="str">
        <f>IFERROR(UPPER(TRIM(ESITI_QUESTIONARI!U4154)),"")</f>
        <v/>
      </c>
      <c r="E4154" t="str">
        <f>IFERROR(UPPER(TRIM(ESITI_QUESTIONARI!Y4154)),"")</f>
        <v/>
      </c>
      <c r="F4154" t="str">
        <f>IFERROR(UPPER(TRIM(ESITI_QUESTIONARI!AE4154)),"")</f>
        <v/>
      </c>
      <c r="G4154" t="str">
        <f>IFERROR(UPPER(TRIM(ESITI_QUESTIONARI!AI4154)),"")</f>
        <v/>
      </c>
      <c r="H4154" s="8" t="str">
        <f>IF(C4154="","",IF(ISERROR(AVERAGE(ESITI_QUESTIONARI!N4154:T4154,ESITI_QUESTIONARI!V4154:X4154,ESITI_QUESTIONARI!Z4154:AD4154,ESITI_QUESTIONARI!AF4154:AH4154,ESITI_QUESTIONARI!AJ4154:AL4154,ESITI_QUESTIONARI!AN4154,ESITI_QUESTIONARI!AQ4154)),"NON RISPONDE",AVERAGE(ESITI_QUESTIONARI!N4154:T4154,ESITI_QUESTIONARI!V4154:X4154,ESITI_QUESTIONARI!Z4154:AD4154,ESITI_QUESTIONARI!AF4154:AH4154,ESITI_QUESTIONARI!AJ4154:AL4154,ESITI_QUESTIONARI!AN4154,ESITI_QUESTIONARI!AQ4154)))</f>
        <v/>
      </c>
    </row>
    <row r="4155" spans="1:8">
      <c r="A4155" t="str">
        <f>IF(ESITI_QUESTIONARI!A4155="","",TRIM(ESITI_QUESTIONARI!A4155))</f>
        <v/>
      </c>
      <c r="B4155" t="str">
        <f t="shared" si="65"/>
        <v/>
      </c>
      <c r="C4155" t="str">
        <f>IF(ESITI_QUESTIONARI!C4155="","",TRIM(ESITI_QUESTIONARI!C4155))</f>
        <v/>
      </c>
      <c r="D4155" t="str">
        <f>IFERROR(UPPER(TRIM(ESITI_QUESTIONARI!U4155)),"")</f>
        <v/>
      </c>
      <c r="E4155" t="str">
        <f>IFERROR(UPPER(TRIM(ESITI_QUESTIONARI!Y4155)),"")</f>
        <v/>
      </c>
      <c r="F4155" t="str">
        <f>IFERROR(UPPER(TRIM(ESITI_QUESTIONARI!AE4155)),"")</f>
        <v/>
      </c>
      <c r="G4155" t="str">
        <f>IFERROR(UPPER(TRIM(ESITI_QUESTIONARI!AI4155)),"")</f>
        <v/>
      </c>
      <c r="H4155" s="8" t="str">
        <f>IF(C4155="","",IF(ISERROR(AVERAGE(ESITI_QUESTIONARI!N4155:T4155,ESITI_QUESTIONARI!V4155:X4155,ESITI_QUESTIONARI!Z4155:AD4155,ESITI_QUESTIONARI!AF4155:AH4155,ESITI_QUESTIONARI!AJ4155:AL4155,ESITI_QUESTIONARI!AN4155,ESITI_QUESTIONARI!AQ4155)),"NON RISPONDE",AVERAGE(ESITI_QUESTIONARI!N4155:T4155,ESITI_QUESTIONARI!V4155:X4155,ESITI_QUESTIONARI!Z4155:AD4155,ESITI_QUESTIONARI!AF4155:AH4155,ESITI_QUESTIONARI!AJ4155:AL4155,ESITI_QUESTIONARI!AN4155,ESITI_QUESTIONARI!AQ4155)))</f>
        <v/>
      </c>
    </row>
    <row r="4156" spans="1:8">
      <c r="A4156" t="str">
        <f>IF(ESITI_QUESTIONARI!A4156="","",TRIM(ESITI_QUESTIONARI!A4156))</f>
        <v/>
      </c>
      <c r="B4156" t="str">
        <f t="shared" si="65"/>
        <v/>
      </c>
      <c r="C4156" t="str">
        <f>IF(ESITI_QUESTIONARI!C4156="","",TRIM(ESITI_QUESTIONARI!C4156))</f>
        <v/>
      </c>
      <c r="D4156" t="str">
        <f>IFERROR(UPPER(TRIM(ESITI_QUESTIONARI!U4156)),"")</f>
        <v/>
      </c>
      <c r="E4156" t="str">
        <f>IFERROR(UPPER(TRIM(ESITI_QUESTIONARI!Y4156)),"")</f>
        <v/>
      </c>
      <c r="F4156" t="str">
        <f>IFERROR(UPPER(TRIM(ESITI_QUESTIONARI!AE4156)),"")</f>
        <v/>
      </c>
      <c r="G4156" t="str">
        <f>IFERROR(UPPER(TRIM(ESITI_QUESTIONARI!AI4156)),"")</f>
        <v/>
      </c>
      <c r="H4156" s="8" t="str">
        <f>IF(C4156="","",IF(ISERROR(AVERAGE(ESITI_QUESTIONARI!N4156:T4156,ESITI_QUESTIONARI!V4156:X4156,ESITI_QUESTIONARI!Z4156:AD4156,ESITI_QUESTIONARI!AF4156:AH4156,ESITI_QUESTIONARI!AJ4156:AL4156,ESITI_QUESTIONARI!AN4156,ESITI_QUESTIONARI!AQ4156)),"NON RISPONDE",AVERAGE(ESITI_QUESTIONARI!N4156:T4156,ESITI_QUESTIONARI!V4156:X4156,ESITI_QUESTIONARI!Z4156:AD4156,ESITI_QUESTIONARI!AF4156:AH4156,ESITI_QUESTIONARI!AJ4156:AL4156,ESITI_QUESTIONARI!AN4156,ESITI_QUESTIONARI!AQ4156)))</f>
        <v/>
      </c>
    </row>
    <row r="4157" spans="1:8">
      <c r="A4157" t="str">
        <f>IF(ESITI_QUESTIONARI!A4157="","",TRIM(ESITI_QUESTIONARI!A4157))</f>
        <v/>
      </c>
      <c r="B4157" t="str">
        <f t="shared" si="65"/>
        <v/>
      </c>
      <c r="C4157" t="str">
        <f>IF(ESITI_QUESTIONARI!C4157="","",TRIM(ESITI_QUESTIONARI!C4157))</f>
        <v/>
      </c>
      <c r="D4157" t="str">
        <f>IFERROR(UPPER(TRIM(ESITI_QUESTIONARI!U4157)),"")</f>
        <v/>
      </c>
      <c r="E4157" t="str">
        <f>IFERROR(UPPER(TRIM(ESITI_QUESTIONARI!Y4157)),"")</f>
        <v/>
      </c>
      <c r="F4157" t="str">
        <f>IFERROR(UPPER(TRIM(ESITI_QUESTIONARI!AE4157)),"")</f>
        <v/>
      </c>
      <c r="G4157" t="str">
        <f>IFERROR(UPPER(TRIM(ESITI_QUESTIONARI!AI4157)),"")</f>
        <v/>
      </c>
      <c r="H4157" s="8" t="str">
        <f>IF(C4157="","",IF(ISERROR(AVERAGE(ESITI_QUESTIONARI!N4157:T4157,ESITI_QUESTIONARI!V4157:X4157,ESITI_QUESTIONARI!Z4157:AD4157,ESITI_QUESTIONARI!AF4157:AH4157,ESITI_QUESTIONARI!AJ4157:AL4157,ESITI_QUESTIONARI!AN4157,ESITI_QUESTIONARI!AQ4157)),"NON RISPONDE",AVERAGE(ESITI_QUESTIONARI!N4157:T4157,ESITI_QUESTIONARI!V4157:X4157,ESITI_QUESTIONARI!Z4157:AD4157,ESITI_QUESTIONARI!AF4157:AH4157,ESITI_QUESTIONARI!AJ4157:AL4157,ESITI_QUESTIONARI!AN4157,ESITI_QUESTIONARI!AQ4157)))</f>
        <v/>
      </c>
    </row>
    <row r="4158" spans="1:8">
      <c r="A4158" t="str">
        <f>IF(ESITI_QUESTIONARI!A4158="","",TRIM(ESITI_QUESTIONARI!A4158))</f>
        <v/>
      </c>
      <c r="B4158" t="str">
        <f t="shared" si="65"/>
        <v/>
      </c>
      <c r="C4158" t="str">
        <f>IF(ESITI_QUESTIONARI!C4158="","",TRIM(ESITI_QUESTIONARI!C4158))</f>
        <v/>
      </c>
      <c r="D4158" t="str">
        <f>IFERROR(UPPER(TRIM(ESITI_QUESTIONARI!U4158)),"")</f>
        <v/>
      </c>
      <c r="E4158" t="str">
        <f>IFERROR(UPPER(TRIM(ESITI_QUESTIONARI!Y4158)),"")</f>
        <v/>
      </c>
      <c r="F4158" t="str">
        <f>IFERROR(UPPER(TRIM(ESITI_QUESTIONARI!AE4158)),"")</f>
        <v/>
      </c>
      <c r="G4158" t="str">
        <f>IFERROR(UPPER(TRIM(ESITI_QUESTIONARI!AI4158)),"")</f>
        <v/>
      </c>
      <c r="H4158" s="8" t="str">
        <f>IF(C4158="","",IF(ISERROR(AVERAGE(ESITI_QUESTIONARI!N4158:T4158,ESITI_QUESTIONARI!V4158:X4158,ESITI_QUESTIONARI!Z4158:AD4158,ESITI_QUESTIONARI!AF4158:AH4158,ESITI_QUESTIONARI!AJ4158:AL4158,ESITI_QUESTIONARI!AN4158,ESITI_QUESTIONARI!AQ4158)),"NON RISPONDE",AVERAGE(ESITI_QUESTIONARI!N4158:T4158,ESITI_QUESTIONARI!V4158:X4158,ESITI_QUESTIONARI!Z4158:AD4158,ESITI_QUESTIONARI!AF4158:AH4158,ESITI_QUESTIONARI!AJ4158:AL4158,ESITI_QUESTIONARI!AN4158,ESITI_QUESTIONARI!AQ4158)))</f>
        <v/>
      </c>
    </row>
    <row r="4159" spans="1:8">
      <c r="A4159" t="str">
        <f>IF(ESITI_QUESTIONARI!A4159="","",TRIM(ESITI_QUESTIONARI!A4159))</f>
        <v/>
      </c>
      <c r="B4159" t="str">
        <f t="shared" si="65"/>
        <v/>
      </c>
      <c r="C4159" t="str">
        <f>IF(ESITI_QUESTIONARI!C4159="","",TRIM(ESITI_QUESTIONARI!C4159))</f>
        <v/>
      </c>
      <c r="D4159" t="str">
        <f>IFERROR(UPPER(TRIM(ESITI_QUESTIONARI!U4159)),"")</f>
        <v/>
      </c>
      <c r="E4159" t="str">
        <f>IFERROR(UPPER(TRIM(ESITI_QUESTIONARI!Y4159)),"")</f>
        <v/>
      </c>
      <c r="F4159" t="str">
        <f>IFERROR(UPPER(TRIM(ESITI_QUESTIONARI!AE4159)),"")</f>
        <v/>
      </c>
      <c r="G4159" t="str">
        <f>IFERROR(UPPER(TRIM(ESITI_QUESTIONARI!AI4159)),"")</f>
        <v/>
      </c>
      <c r="H4159" s="8" t="str">
        <f>IF(C4159="","",IF(ISERROR(AVERAGE(ESITI_QUESTIONARI!N4159:T4159,ESITI_QUESTIONARI!V4159:X4159,ESITI_QUESTIONARI!Z4159:AD4159,ESITI_QUESTIONARI!AF4159:AH4159,ESITI_QUESTIONARI!AJ4159:AL4159,ESITI_QUESTIONARI!AN4159,ESITI_QUESTIONARI!AQ4159)),"NON RISPONDE",AVERAGE(ESITI_QUESTIONARI!N4159:T4159,ESITI_QUESTIONARI!V4159:X4159,ESITI_QUESTIONARI!Z4159:AD4159,ESITI_QUESTIONARI!AF4159:AH4159,ESITI_QUESTIONARI!AJ4159:AL4159,ESITI_QUESTIONARI!AN4159,ESITI_QUESTIONARI!AQ4159)))</f>
        <v/>
      </c>
    </row>
    <row r="4160" spans="1:8">
      <c r="A4160" t="str">
        <f>IF(ESITI_QUESTIONARI!A4160="","",TRIM(ESITI_QUESTIONARI!A4160))</f>
        <v/>
      </c>
      <c r="B4160" t="str">
        <f t="shared" si="65"/>
        <v/>
      </c>
      <c r="C4160" t="str">
        <f>IF(ESITI_QUESTIONARI!C4160="","",TRIM(ESITI_QUESTIONARI!C4160))</f>
        <v/>
      </c>
      <c r="D4160" t="str">
        <f>IFERROR(UPPER(TRIM(ESITI_QUESTIONARI!U4160)),"")</f>
        <v/>
      </c>
      <c r="E4160" t="str">
        <f>IFERROR(UPPER(TRIM(ESITI_QUESTIONARI!Y4160)),"")</f>
        <v/>
      </c>
      <c r="F4160" t="str">
        <f>IFERROR(UPPER(TRIM(ESITI_QUESTIONARI!AE4160)),"")</f>
        <v/>
      </c>
      <c r="G4160" t="str">
        <f>IFERROR(UPPER(TRIM(ESITI_QUESTIONARI!AI4160)),"")</f>
        <v/>
      </c>
      <c r="H4160" s="8" t="str">
        <f>IF(C4160="","",IF(ISERROR(AVERAGE(ESITI_QUESTIONARI!N4160:T4160,ESITI_QUESTIONARI!V4160:X4160,ESITI_QUESTIONARI!Z4160:AD4160,ESITI_QUESTIONARI!AF4160:AH4160,ESITI_QUESTIONARI!AJ4160:AL4160,ESITI_QUESTIONARI!AN4160,ESITI_QUESTIONARI!AQ4160)),"NON RISPONDE",AVERAGE(ESITI_QUESTIONARI!N4160:T4160,ESITI_QUESTIONARI!V4160:X4160,ESITI_QUESTIONARI!Z4160:AD4160,ESITI_QUESTIONARI!AF4160:AH4160,ESITI_QUESTIONARI!AJ4160:AL4160,ESITI_QUESTIONARI!AN4160,ESITI_QUESTIONARI!AQ4160)))</f>
        <v/>
      </c>
    </row>
    <row r="4161" spans="1:8">
      <c r="A4161" t="str">
        <f>IF(ESITI_QUESTIONARI!A4161="","",TRIM(ESITI_QUESTIONARI!A4161))</f>
        <v/>
      </c>
      <c r="B4161" t="str">
        <f t="shared" si="65"/>
        <v/>
      </c>
      <c r="C4161" t="str">
        <f>IF(ESITI_QUESTIONARI!C4161="","",TRIM(ESITI_QUESTIONARI!C4161))</f>
        <v/>
      </c>
      <c r="D4161" t="str">
        <f>IFERROR(UPPER(TRIM(ESITI_QUESTIONARI!U4161)),"")</f>
        <v/>
      </c>
      <c r="E4161" t="str">
        <f>IFERROR(UPPER(TRIM(ESITI_QUESTIONARI!Y4161)),"")</f>
        <v/>
      </c>
      <c r="F4161" t="str">
        <f>IFERROR(UPPER(TRIM(ESITI_QUESTIONARI!AE4161)),"")</f>
        <v/>
      </c>
      <c r="G4161" t="str">
        <f>IFERROR(UPPER(TRIM(ESITI_QUESTIONARI!AI4161)),"")</f>
        <v/>
      </c>
      <c r="H4161" s="8" t="str">
        <f>IF(C4161="","",IF(ISERROR(AVERAGE(ESITI_QUESTIONARI!N4161:T4161,ESITI_QUESTIONARI!V4161:X4161,ESITI_QUESTIONARI!Z4161:AD4161,ESITI_QUESTIONARI!AF4161:AH4161,ESITI_QUESTIONARI!AJ4161:AL4161,ESITI_QUESTIONARI!AN4161,ESITI_QUESTIONARI!AQ4161)),"NON RISPONDE",AVERAGE(ESITI_QUESTIONARI!N4161:T4161,ESITI_QUESTIONARI!V4161:X4161,ESITI_QUESTIONARI!Z4161:AD4161,ESITI_QUESTIONARI!AF4161:AH4161,ESITI_QUESTIONARI!AJ4161:AL4161,ESITI_QUESTIONARI!AN4161,ESITI_QUESTIONARI!AQ4161)))</f>
        <v/>
      </c>
    </row>
    <row r="4162" spans="1:8">
      <c r="A4162" t="str">
        <f>IF(ESITI_QUESTIONARI!A4162="","",TRIM(ESITI_QUESTIONARI!A4162))</f>
        <v/>
      </c>
      <c r="B4162" t="str">
        <f t="shared" si="65"/>
        <v/>
      </c>
      <c r="C4162" t="str">
        <f>IF(ESITI_QUESTIONARI!C4162="","",TRIM(ESITI_QUESTIONARI!C4162))</f>
        <v/>
      </c>
      <c r="D4162" t="str">
        <f>IFERROR(UPPER(TRIM(ESITI_QUESTIONARI!U4162)),"")</f>
        <v/>
      </c>
      <c r="E4162" t="str">
        <f>IFERROR(UPPER(TRIM(ESITI_QUESTIONARI!Y4162)),"")</f>
        <v/>
      </c>
      <c r="F4162" t="str">
        <f>IFERROR(UPPER(TRIM(ESITI_QUESTIONARI!AE4162)),"")</f>
        <v/>
      </c>
      <c r="G4162" t="str">
        <f>IFERROR(UPPER(TRIM(ESITI_QUESTIONARI!AI4162)),"")</f>
        <v/>
      </c>
      <c r="H4162" s="8" t="str">
        <f>IF(C4162="","",IF(ISERROR(AVERAGE(ESITI_QUESTIONARI!N4162:T4162,ESITI_QUESTIONARI!V4162:X4162,ESITI_QUESTIONARI!Z4162:AD4162,ESITI_QUESTIONARI!AF4162:AH4162,ESITI_QUESTIONARI!AJ4162:AL4162,ESITI_QUESTIONARI!AN4162,ESITI_QUESTIONARI!AQ4162)),"NON RISPONDE",AVERAGE(ESITI_QUESTIONARI!N4162:T4162,ESITI_QUESTIONARI!V4162:X4162,ESITI_QUESTIONARI!Z4162:AD4162,ESITI_QUESTIONARI!AF4162:AH4162,ESITI_QUESTIONARI!AJ4162:AL4162,ESITI_QUESTIONARI!AN4162,ESITI_QUESTIONARI!AQ4162)))</f>
        <v/>
      </c>
    </row>
    <row r="4163" spans="1:8">
      <c r="A4163" t="str">
        <f>IF(ESITI_QUESTIONARI!A4163="","",TRIM(ESITI_QUESTIONARI!A4163))</f>
        <v/>
      </c>
      <c r="B4163" t="str">
        <f t="shared" ref="B4163:B4226" si="66">IF(C4163="","",C4163)</f>
        <v/>
      </c>
      <c r="C4163" t="str">
        <f>IF(ESITI_QUESTIONARI!C4163="","",TRIM(ESITI_QUESTIONARI!C4163))</f>
        <v/>
      </c>
      <c r="D4163" t="str">
        <f>IFERROR(UPPER(TRIM(ESITI_QUESTIONARI!U4163)),"")</f>
        <v/>
      </c>
      <c r="E4163" t="str">
        <f>IFERROR(UPPER(TRIM(ESITI_QUESTIONARI!Y4163)),"")</f>
        <v/>
      </c>
      <c r="F4163" t="str">
        <f>IFERROR(UPPER(TRIM(ESITI_QUESTIONARI!AE4163)),"")</f>
        <v/>
      </c>
      <c r="G4163" t="str">
        <f>IFERROR(UPPER(TRIM(ESITI_QUESTIONARI!AI4163)),"")</f>
        <v/>
      </c>
      <c r="H4163" s="8" t="str">
        <f>IF(C4163="","",IF(ISERROR(AVERAGE(ESITI_QUESTIONARI!N4163:T4163,ESITI_QUESTIONARI!V4163:X4163,ESITI_QUESTIONARI!Z4163:AD4163,ESITI_QUESTIONARI!AF4163:AH4163,ESITI_QUESTIONARI!AJ4163:AL4163,ESITI_QUESTIONARI!AN4163,ESITI_QUESTIONARI!AQ4163)),"NON RISPONDE",AVERAGE(ESITI_QUESTIONARI!N4163:T4163,ESITI_QUESTIONARI!V4163:X4163,ESITI_QUESTIONARI!Z4163:AD4163,ESITI_QUESTIONARI!AF4163:AH4163,ESITI_QUESTIONARI!AJ4163:AL4163,ESITI_QUESTIONARI!AN4163,ESITI_QUESTIONARI!AQ4163)))</f>
        <v/>
      </c>
    </row>
    <row r="4164" spans="1:8">
      <c r="A4164" t="str">
        <f>IF(ESITI_QUESTIONARI!A4164="","",TRIM(ESITI_QUESTIONARI!A4164))</f>
        <v/>
      </c>
      <c r="B4164" t="str">
        <f t="shared" si="66"/>
        <v/>
      </c>
      <c r="C4164" t="str">
        <f>IF(ESITI_QUESTIONARI!C4164="","",TRIM(ESITI_QUESTIONARI!C4164))</f>
        <v/>
      </c>
      <c r="D4164" t="str">
        <f>IFERROR(UPPER(TRIM(ESITI_QUESTIONARI!U4164)),"")</f>
        <v/>
      </c>
      <c r="E4164" t="str">
        <f>IFERROR(UPPER(TRIM(ESITI_QUESTIONARI!Y4164)),"")</f>
        <v/>
      </c>
      <c r="F4164" t="str">
        <f>IFERROR(UPPER(TRIM(ESITI_QUESTIONARI!AE4164)),"")</f>
        <v/>
      </c>
      <c r="G4164" t="str">
        <f>IFERROR(UPPER(TRIM(ESITI_QUESTIONARI!AI4164)),"")</f>
        <v/>
      </c>
      <c r="H4164" s="8" t="str">
        <f>IF(C4164="","",IF(ISERROR(AVERAGE(ESITI_QUESTIONARI!N4164:T4164,ESITI_QUESTIONARI!V4164:X4164,ESITI_QUESTIONARI!Z4164:AD4164,ESITI_QUESTIONARI!AF4164:AH4164,ESITI_QUESTIONARI!AJ4164:AL4164,ESITI_QUESTIONARI!AN4164,ESITI_QUESTIONARI!AQ4164)),"NON RISPONDE",AVERAGE(ESITI_QUESTIONARI!N4164:T4164,ESITI_QUESTIONARI!V4164:X4164,ESITI_QUESTIONARI!Z4164:AD4164,ESITI_QUESTIONARI!AF4164:AH4164,ESITI_QUESTIONARI!AJ4164:AL4164,ESITI_QUESTIONARI!AN4164,ESITI_QUESTIONARI!AQ4164)))</f>
        <v/>
      </c>
    </row>
    <row r="4165" spans="1:8">
      <c r="A4165" t="str">
        <f>IF(ESITI_QUESTIONARI!A4165="","",TRIM(ESITI_QUESTIONARI!A4165))</f>
        <v/>
      </c>
      <c r="B4165" t="str">
        <f t="shared" si="66"/>
        <v/>
      </c>
      <c r="C4165" t="str">
        <f>IF(ESITI_QUESTIONARI!C4165="","",TRIM(ESITI_QUESTIONARI!C4165))</f>
        <v/>
      </c>
      <c r="D4165" t="str">
        <f>IFERROR(UPPER(TRIM(ESITI_QUESTIONARI!U4165)),"")</f>
        <v/>
      </c>
      <c r="E4165" t="str">
        <f>IFERROR(UPPER(TRIM(ESITI_QUESTIONARI!Y4165)),"")</f>
        <v/>
      </c>
      <c r="F4165" t="str">
        <f>IFERROR(UPPER(TRIM(ESITI_QUESTIONARI!AE4165)),"")</f>
        <v/>
      </c>
      <c r="G4165" t="str">
        <f>IFERROR(UPPER(TRIM(ESITI_QUESTIONARI!AI4165)),"")</f>
        <v/>
      </c>
      <c r="H4165" s="8" t="str">
        <f>IF(C4165="","",IF(ISERROR(AVERAGE(ESITI_QUESTIONARI!N4165:T4165,ESITI_QUESTIONARI!V4165:X4165,ESITI_QUESTIONARI!Z4165:AD4165,ESITI_QUESTIONARI!AF4165:AH4165,ESITI_QUESTIONARI!AJ4165:AL4165,ESITI_QUESTIONARI!AN4165,ESITI_QUESTIONARI!AQ4165)),"NON RISPONDE",AVERAGE(ESITI_QUESTIONARI!N4165:T4165,ESITI_QUESTIONARI!V4165:X4165,ESITI_QUESTIONARI!Z4165:AD4165,ESITI_QUESTIONARI!AF4165:AH4165,ESITI_QUESTIONARI!AJ4165:AL4165,ESITI_QUESTIONARI!AN4165,ESITI_QUESTIONARI!AQ4165)))</f>
        <v/>
      </c>
    </row>
    <row r="4166" spans="1:8">
      <c r="A4166" t="str">
        <f>IF(ESITI_QUESTIONARI!A4166="","",TRIM(ESITI_QUESTIONARI!A4166))</f>
        <v/>
      </c>
      <c r="B4166" t="str">
        <f t="shared" si="66"/>
        <v/>
      </c>
      <c r="C4166" t="str">
        <f>IF(ESITI_QUESTIONARI!C4166="","",TRIM(ESITI_QUESTIONARI!C4166))</f>
        <v/>
      </c>
      <c r="D4166" t="str">
        <f>IFERROR(UPPER(TRIM(ESITI_QUESTIONARI!U4166)),"")</f>
        <v/>
      </c>
      <c r="E4166" t="str">
        <f>IFERROR(UPPER(TRIM(ESITI_QUESTIONARI!Y4166)),"")</f>
        <v/>
      </c>
      <c r="F4166" t="str">
        <f>IFERROR(UPPER(TRIM(ESITI_QUESTIONARI!AE4166)),"")</f>
        <v/>
      </c>
      <c r="G4166" t="str">
        <f>IFERROR(UPPER(TRIM(ESITI_QUESTIONARI!AI4166)),"")</f>
        <v/>
      </c>
      <c r="H4166" s="8" t="str">
        <f>IF(C4166="","",IF(ISERROR(AVERAGE(ESITI_QUESTIONARI!N4166:T4166,ESITI_QUESTIONARI!V4166:X4166,ESITI_QUESTIONARI!Z4166:AD4166,ESITI_QUESTIONARI!AF4166:AH4166,ESITI_QUESTIONARI!AJ4166:AL4166,ESITI_QUESTIONARI!AN4166,ESITI_QUESTIONARI!AQ4166)),"NON RISPONDE",AVERAGE(ESITI_QUESTIONARI!N4166:T4166,ESITI_QUESTIONARI!V4166:X4166,ESITI_QUESTIONARI!Z4166:AD4166,ESITI_QUESTIONARI!AF4166:AH4166,ESITI_QUESTIONARI!AJ4166:AL4166,ESITI_QUESTIONARI!AN4166,ESITI_QUESTIONARI!AQ4166)))</f>
        <v/>
      </c>
    </row>
    <row r="4167" spans="1:8">
      <c r="A4167" t="str">
        <f>IF(ESITI_QUESTIONARI!A4167="","",TRIM(ESITI_QUESTIONARI!A4167))</f>
        <v/>
      </c>
      <c r="B4167" t="str">
        <f t="shared" si="66"/>
        <v/>
      </c>
      <c r="C4167" t="str">
        <f>IF(ESITI_QUESTIONARI!C4167="","",TRIM(ESITI_QUESTIONARI!C4167))</f>
        <v/>
      </c>
      <c r="D4167" t="str">
        <f>IFERROR(UPPER(TRIM(ESITI_QUESTIONARI!U4167)),"")</f>
        <v/>
      </c>
      <c r="E4167" t="str">
        <f>IFERROR(UPPER(TRIM(ESITI_QUESTIONARI!Y4167)),"")</f>
        <v/>
      </c>
      <c r="F4167" t="str">
        <f>IFERROR(UPPER(TRIM(ESITI_QUESTIONARI!AE4167)),"")</f>
        <v/>
      </c>
      <c r="G4167" t="str">
        <f>IFERROR(UPPER(TRIM(ESITI_QUESTIONARI!AI4167)),"")</f>
        <v/>
      </c>
      <c r="H4167" s="8" t="str">
        <f>IF(C4167="","",IF(ISERROR(AVERAGE(ESITI_QUESTIONARI!N4167:T4167,ESITI_QUESTIONARI!V4167:X4167,ESITI_QUESTIONARI!Z4167:AD4167,ESITI_QUESTIONARI!AF4167:AH4167,ESITI_QUESTIONARI!AJ4167:AL4167,ESITI_QUESTIONARI!AN4167,ESITI_QUESTIONARI!AQ4167)),"NON RISPONDE",AVERAGE(ESITI_QUESTIONARI!N4167:T4167,ESITI_QUESTIONARI!V4167:X4167,ESITI_QUESTIONARI!Z4167:AD4167,ESITI_QUESTIONARI!AF4167:AH4167,ESITI_QUESTIONARI!AJ4167:AL4167,ESITI_QUESTIONARI!AN4167,ESITI_QUESTIONARI!AQ4167)))</f>
        <v/>
      </c>
    </row>
    <row r="4168" spans="1:8">
      <c r="A4168" t="str">
        <f>IF(ESITI_QUESTIONARI!A4168="","",TRIM(ESITI_QUESTIONARI!A4168))</f>
        <v/>
      </c>
      <c r="B4168" t="str">
        <f t="shared" si="66"/>
        <v/>
      </c>
      <c r="C4168" t="str">
        <f>IF(ESITI_QUESTIONARI!C4168="","",TRIM(ESITI_QUESTIONARI!C4168))</f>
        <v/>
      </c>
      <c r="D4168" t="str">
        <f>IFERROR(UPPER(TRIM(ESITI_QUESTIONARI!U4168)),"")</f>
        <v/>
      </c>
      <c r="E4168" t="str">
        <f>IFERROR(UPPER(TRIM(ESITI_QUESTIONARI!Y4168)),"")</f>
        <v/>
      </c>
      <c r="F4168" t="str">
        <f>IFERROR(UPPER(TRIM(ESITI_QUESTIONARI!AE4168)),"")</f>
        <v/>
      </c>
      <c r="G4168" t="str">
        <f>IFERROR(UPPER(TRIM(ESITI_QUESTIONARI!AI4168)),"")</f>
        <v/>
      </c>
      <c r="H4168" s="8" t="str">
        <f>IF(C4168="","",IF(ISERROR(AVERAGE(ESITI_QUESTIONARI!N4168:T4168,ESITI_QUESTIONARI!V4168:X4168,ESITI_QUESTIONARI!Z4168:AD4168,ESITI_QUESTIONARI!AF4168:AH4168,ESITI_QUESTIONARI!AJ4168:AL4168,ESITI_QUESTIONARI!AN4168,ESITI_QUESTIONARI!AQ4168)),"NON RISPONDE",AVERAGE(ESITI_QUESTIONARI!N4168:T4168,ESITI_QUESTIONARI!V4168:X4168,ESITI_QUESTIONARI!Z4168:AD4168,ESITI_QUESTIONARI!AF4168:AH4168,ESITI_QUESTIONARI!AJ4168:AL4168,ESITI_QUESTIONARI!AN4168,ESITI_QUESTIONARI!AQ4168)))</f>
        <v/>
      </c>
    </row>
    <row r="4169" spans="1:8">
      <c r="A4169" t="str">
        <f>IF(ESITI_QUESTIONARI!A4169="","",TRIM(ESITI_QUESTIONARI!A4169))</f>
        <v/>
      </c>
      <c r="B4169" t="str">
        <f t="shared" si="66"/>
        <v/>
      </c>
      <c r="C4169" t="str">
        <f>IF(ESITI_QUESTIONARI!C4169="","",TRIM(ESITI_QUESTIONARI!C4169))</f>
        <v/>
      </c>
      <c r="D4169" t="str">
        <f>IFERROR(UPPER(TRIM(ESITI_QUESTIONARI!U4169)),"")</f>
        <v/>
      </c>
      <c r="E4169" t="str">
        <f>IFERROR(UPPER(TRIM(ESITI_QUESTIONARI!Y4169)),"")</f>
        <v/>
      </c>
      <c r="F4169" t="str">
        <f>IFERROR(UPPER(TRIM(ESITI_QUESTIONARI!AE4169)),"")</f>
        <v/>
      </c>
      <c r="G4169" t="str">
        <f>IFERROR(UPPER(TRIM(ESITI_QUESTIONARI!AI4169)),"")</f>
        <v/>
      </c>
      <c r="H4169" s="8" t="str">
        <f>IF(C4169="","",IF(ISERROR(AVERAGE(ESITI_QUESTIONARI!N4169:T4169,ESITI_QUESTIONARI!V4169:X4169,ESITI_QUESTIONARI!Z4169:AD4169,ESITI_QUESTIONARI!AF4169:AH4169,ESITI_QUESTIONARI!AJ4169:AL4169,ESITI_QUESTIONARI!AN4169,ESITI_QUESTIONARI!AQ4169)),"NON RISPONDE",AVERAGE(ESITI_QUESTIONARI!N4169:T4169,ESITI_QUESTIONARI!V4169:X4169,ESITI_QUESTIONARI!Z4169:AD4169,ESITI_QUESTIONARI!AF4169:AH4169,ESITI_QUESTIONARI!AJ4169:AL4169,ESITI_QUESTIONARI!AN4169,ESITI_QUESTIONARI!AQ4169)))</f>
        <v/>
      </c>
    </row>
    <row r="4170" spans="1:8">
      <c r="A4170" t="str">
        <f>IF(ESITI_QUESTIONARI!A4170="","",TRIM(ESITI_QUESTIONARI!A4170))</f>
        <v/>
      </c>
      <c r="B4170" t="str">
        <f t="shared" si="66"/>
        <v/>
      </c>
      <c r="C4170" t="str">
        <f>IF(ESITI_QUESTIONARI!C4170="","",TRIM(ESITI_QUESTIONARI!C4170))</f>
        <v/>
      </c>
      <c r="D4170" t="str">
        <f>IFERROR(UPPER(TRIM(ESITI_QUESTIONARI!U4170)),"")</f>
        <v/>
      </c>
      <c r="E4170" t="str">
        <f>IFERROR(UPPER(TRIM(ESITI_QUESTIONARI!Y4170)),"")</f>
        <v/>
      </c>
      <c r="F4170" t="str">
        <f>IFERROR(UPPER(TRIM(ESITI_QUESTIONARI!AE4170)),"")</f>
        <v/>
      </c>
      <c r="G4170" t="str">
        <f>IFERROR(UPPER(TRIM(ESITI_QUESTIONARI!AI4170)),"")</f>
        <v/>
      </c>
      <c r="H4170" s="8" t="str">
        <f>IF(C4170="","",IF(ISERROR(AVERAGE(ESITI_QUESTIONARI!N4170:T4170,ESITI_QUESTIONARI!V4170:X4170,ESITI_QUESTIONARI!Z4170:AD4170,ESITI_QUESTIONARI!AF4170:AH4170,ESITI_QUESTIONARI!AJ4170:AL4170,ESITI_QUESTIONARI!AN4170,ESITI_QUESTIONARI!AQ4170)),"NON RISPONDE",AVERAGE(ESITI_QUESTIONARI!N4170:T4170,ESITI_QUESTIONARI!V4170:X4170,ESITI_QUESTIONARI!Z4170:AD4170,ESITI_QUESTIONARI!AF4170:AH4170,ESITI_QUESTIONARI!AJ4170:AL4170,ESITI_QUESTIONARI!AN4170,ESITI_QUESTIONARI!AQ4170)))</f>
        <v/>
      </c>
    </row>
    <row r="4171" spans="1:8">
      <c r="A4171" t="str">
        <f>IF(ESITI_QUESTIONARI!A4171="","",TRIM(ESITI_QUESTIONARI!A4171))</f>
        <v/>
      </c>
      <c r="B4171" t="str">
        <f t="shared" si="66"/>
        <v/>
      </c>
      <c r="C4171" t="str">
        <f>IF(ESITI_QUESTIONARI!C4171="","",TRIM(ESITI_QUESTIONARI!C4171))</f>
        <v/>
      </c>
      <c r="D4171" t="str">
        <f>IFERROR(UPPER(TRIM(ESITI_QUESTIONARI!U4171)),"")</f>
        <v/>
      </c>
      <c r="E4171" t="str">
        <f>IFERROR(UPPER(TRIM(ESITI_QUESTIONARI!Y4171)),"")</f>
        <v/>
      </c>
      <c r="F4171" t="str">
        <f>IFERROR(UPPER(TRIM(ESITI_QUESTIONARI!AE4171)),"")</f>
        <v/>
      </c>
      <c r="G4171" t="str">
        <f>IFERROR(UPPER(TRIM(ESITI_QUESTIONARI!AI4171)),"")</f>
        <v/>
      </c>
      <c r="H4171" s="8" t="str">
        <f>IF(C4171="","",IF(ISERROR(AVERAGE(ESITI_QUESTIONARI!N4171:T4171,ESITI_QUESTIONARI!V4171:X4171,ESITI_QUESTIONARI!Z4171:AD4171,ESITI_QUESTIONARI!AF4171:AH4171,ESITI_QUESTIONARI!AJ4171:AL4171,ESITI_QUESTIONARI!AN4171,ESITI_QUESTIONARI!AQ4171)),"NON RISPONDE",AVERAGE(ESITI_QUESTIONARI!N4171:T4171,ESITI_QUESTIONARI!V4171:X4171,ESITI_QUESTIONARI!Z4171:AD4171,ESITI_QUESTIONARI!AF4171:AH4171,ESITI_QUESTIONARI!AJ4171:AL4171,ESITI_QUESTIONARI!AN4171,ESITI_QUESTIONARI!AQ4171)))</f>
        <v/>
      </c>
    </row>
    <row r="4172" spans="1:8">
      <c r="A4172" t="str">
        <f>IF(ESITI_QUESTIONARI!A4172="","",TRIM(ESITI_QUESTIONARI!A4172))</f>
        <v/>
      </c>
      <c r="B4172" t="str">
        <f t="shared" si="66"/>
        <v/>
      </c>
      <c r="C4172" t="str">
        <f>IF(ESITI_QUESTIONARI!C4172="","",TRIM(ESITI_QUESTIONARI!C4172))</f>
        <v/>
      </c>
      <c r="D4172" t="str">
        <f>IFERROR(UPPER(TRIM(ESITI_QUESTIONARI!U4172)),"")</f>
        <v/>
      </c>
      <c r="E4172" t="str">
        <f>IFERROR(UPPER(TRIM(ESITI_QUESTIONARI!Y4172)),"")</f>
        <v/>
      </c>
      <c r="F4172" t="str">
        <f>IFERROR(UPPER(TRIM(ESITI_QUESTIONARI!AE4172)),"")</f>
        <v/>
      </c>
      <c r="G4172" t="str">
        <f>IFERROR(UPPER(TRIM(ESITI_QUESTIONARI!AI4172)),"")</f>
        <v/>
      </c>
      <c r="H4172" s="8" t="str">
        <f>IF(C4172="","",IF(ISERROR(AVERAGE(ESITI_QUESTIONARI!N4172:T4172,ESITI_QUESTIONARI!V4172:X4172,ESITI_QUESTIONARI!Z4172:AD4172,ESITI_QUESTIONARI!AF4172:AH4172,ESITI_QUESTIONARI!AJ4172:AL4172,ESITI_QUESTIONARI!AN4172,ESITI_QUESTIONARI!AQ4172)),"NON RISPONDE",AVERAGE(ESITI_QUESTIONARI!N4172:T4172,ESITI_QUESTIONARI!V4172:X4172,ESITI_QUESTIONARI!Z4172:AD4172,ESITI_QUESTIONARI!AF4172:AH4172,ESITI_QUESTIONARI!AJ4172:AL4172,ESITI_QUESTIONARI!AN4172,ESITI_QUESTIONARI!AQ4172)))</f>
        <v/>
      </c>
    </row>
    <row r="4173" spans="1:8">
      <c r="A4173" t="str">
        <f>IF(ESITI_QUESTIONARI!A4173="","",TRIM(ESITI_QUESTIONARI!A4173))</f>
        <v/>
      </c>
      <c r="B4173" t="str">
        <f t="shared" si="66"/>
        <v/>
      </c>
      <c r="C4173" t="str">
        <f>IF(ESITI_QUESTIONARI!C4173="","",TRIM(ESITI_QUESTIONARI!C4173))</f>
        <v/>
      </c>
      <c r="D4173" t="str">
        <f>IFERROR(UPPER(TRIM(ESITI_QUESTIONARI!U4173)),"")</f>
        <v/>
      </c>
      <c r="E4173" t="str">
        <f>IFERROR(UPPER(TRIM(ESITI_QUESTIONARI!Y4173)),"")</f>
        <v/>
      </c>
      <c r="F4173" t="str">
        <f>IFERROR(UPPER(TRIM(ESITI_QUESTIONARI!AE4173)),"")</f>
        <v/>
      </c>
      <c r="G4173" t="str">
        <f>IFERROR(UPPER(TRIM(ESITI_QUESTIONARI!AI4173)),"")</f>
        <v/>
      </c>
      <c r="H4173" s="8" t="str">
        <f>IF(C4173="","",IF(ISERROR(AVERAGE(ESITI_QUESTIONARI!N4173:T4173,ESITI_QUESTIONARI!V4173:X4173,ESITI_QUESTIONARI!Z4173:AD4173,ESITI_QUESTIONARI!AF4173:AH4173,ESITI_QUESTIONARI!AJ4173:AL4173,ESITI_QUESTIONARI!AN4173,ESITI_QUESTIONARI!AQ4173)),"NON RISPONDE",AVERAGE(ESITI_QUESTIONARI!N4173:T4173,ESITI_QUESTIONARI!V4173:X4173,ESITI_QUESTIONARI!Z4173:AD4173,ESITI_QUESTIONARI!AF4173:AH4173,ESITI_QUESTIONARI!AJ4173:AL4173,ESITI_QUESTIONARI!AN4173,ESITI_QUESTIONARI!AQ4173)))</f>
        <v/>
      </c>
    </row>
    <row r="4174" spans="1:8">
      <c r="A4174" t="str">
        <f>IF(ESITI_QUESTIONARI!A4174="","",TRIM(ESITI_QUESTIONARI!A4174))</f>
        <v/>
      </c>
      <c r="B4174" t="str">
        <f t="shared" si="66"/>
        <v/>
      </c>
      <c r="C4174" t="str">
        <f>IF(ESITI_QUESTIONARI!C4174="","",TRIM(ESITI_QUESTIONARI!C4174))</f>
        <v/>
      </c>
      <c r="D4174" t="str">
        <f>IFERROR(UPPER(TRIM(ESITI_QUESTIONARI!U4174)),"")</f>
        <v/>
      </c>
      <c r="E4174" t="str">
        <f>IFERROR(UPPER(TRIM(ESITI_QUESTIONARI!Y4174)),"")</f>
        <v/>
      </c>
      <c r="F4174" t="str">
        <f>IFERROR(UPPER(TRIM(ESITI_QUESTIONARI!AE4174)),"")</f>
        <v/>
      </c>
      <c r="G4174" t="str">
        <f>IFERROR(UPPER(TRIM(ESITI_QUESTIONARI!AI4174)),"")</f>
        <v/>
      </c>
      <c r="H4174" s="8" t="str">
        <f>IF(C4174="","",IF(ISERROR(AVERAGE(ESITI_QUESTIONARI!N4174:T4174,ESITI_QUESTIONARI!V4174:X4174,ESITI_QUESTIONARI!Z4174:AD4174,ESITI_QUESTIONARI!AF4174:AH4174,ESITI_QUESTIONARI!AJ4174:AL4174,ESITI_QUESTIONARI!AN4174,ESITI_QUESTIONARI!AQ4174)),"NON RISPONDE",AVERAGE(ESITI_QUESTIONARI!N4174:T4174,ESITI_QUESTIONARI!V4174:X4174,ESITI_QUESTIONARI!Z4174:AD4174,ESITI_QUESTIONARI!AF4174:AH4174,ESITI_QUESTIONARI!AJ4174:AL4174,ESITI_QUESTIONARI!AN4174,ESITI_QUESTIONARI!AQ4174)))</f>
        <v/>
      </c>
    </row>
    <row r="4175" spans="1:8">
      <c r="A4175" t="str">
        <f>IF(ESITI_QUESTIONARI!A4175="","",TRIM(ESITI_QUESTIONARI!A4175))</f>
        <v/>
      </c>
      <c r="B4175" t="str">
        <f t="shared" si="66"/>
        <v/>
      </c>
      <c r="C4175" t="str">
        <f>IF(ESITI_QUESTIONARI!C4175="","",TRIM(ESITI_QUESTIONARI!C4175))</f>
        <v/>
      </c>
      <c r="D4175" t="str">
        <f>IFERROR(UPPER(TRIM(ESITI_QUESTIONARI!U4175)),"")</f>
        <v/>
      </c>
      <c r="E4175" t="str">
        <f>IFERROR(UPPER(TRIM(ESITI_QUESTIONARI!Y4175)),"")</f>
        <v/>
      </c>
      <c r="F4175" t="str">
        <f>IFERROR(UPPER(TRIM(ESITI_QUESTIONARI!AE4175)),"")</f>
        <v/>
      </c>
      <c r="G4175" t="str">
        <f>IFERROR(UPPER(TRIM(ESITI_QUESTIONARI!AI4175)),"")</f>
        <v/>
      </c>
      <c r="H4175" s="8" t="str">
        <f>IF(C4175="","",IF(ISERROR(AVERAGE(ESITI_QUESTIONARI!N4175:T4175,ESITI_QUESTIONARI!V4175:X4175,ESITI_QUESTIONARI!Z4175:AD4175,ESITI_QUESTIONARI!AF4175:AH4175,ESITI_QUESTIONARI!AJ4175:AL4175,ESITI_QUESTIONARI!AN4175,ESITI_QUESTIONARI!AQ4175)),"NON RISPONDE",AVERAGE(ESITI_QUESTIONARI!N4175:T4175,ESITI_QUESTIONARI!V4175:X4175,ESITI_QUESTIONARI!Z4175:AD4175,ESITI_QUESTIONARI!AF4175:AH4175,ESITI_QUESTIONARI!AJ4175:AL4175,ESITI_QUESTIONARI!AN4175,ESITI_QUESTIONARI!AQ4175)))</f>
        <v/>
      </c>
    </row>
    <row r="4176" spans="1:8">
      <c r="A4176" t="str">
        <f>IF(ESITI_QUESTIONARI!A4176="","",TRIM(ESITI_QUESTIONARI!A4176))</f>
        <v/>
      </c>
      <c r="B4176" t="str">
        <f t="shared" si="66"/>
        <v/>
      </c>
      <c r="C4176" t="str">
        <f>IF(ESITI_QUESTIONARI!C4176="","",TRIM(ESITI_QUESTIONARI!C4176))</f>
        <v/>
      </c>
      <c r="D4176" t="str">
        <f>IFERROR(UPPER(TRIM(ESITI_QUESTIONARI!U4176)),"")</f>
        <v/>
      </c>
      <c r="E4176" t="str">
        <f>IFERROR(UPPER(TRIM(ESITI_QUESTIONARI!Y4176)),"")</f>
        <v/>
      </c>
      <c r="F4176" t="str">
        <f>IFERROR(UPPER(TRIM(ESITI_QUESTIONARI!AE4176)),"")</f>
        <v/>
      </c>
      <c r="G4176" t="str">
        <f>IFERROR(UPPER(TRIM(ESITI_QUESTIONARI!AI4176)),"")</f>
        <v/>
      </c>
      <c r="H4176" s="8" t="str">
        <f>IF(C4176="","",IF(ISERROR(AVERAGE(ESITI_QUESTIONARI!N4176:T4176,ESITI_QUESTIONARI!V4176:X4176,ESITI_QUESTIONARI!Z4176:AD4176,ESITI_QUESTIONARI!AF4176:AH4176,ESITI_QUESTIONARI!AJ4176:AL4176,ESITI_QUESTIONARI!AN4176,ESITI_QUESTIONARI!AQ4176)),"NON RISPONDE",AVERAGE(ESITI_QUESTIONARI!N4176:T4176,ESITI_QUESTIONARI!V4176:X4176,ESITI_QUESTIONARI!Z4176:AD4176,ESITI_QUESTIONARI!AF4176:AH4176,ESITI_QUESTIONARI!AJ4176:AL4176,ESITI_QUESTIONARI!AN4176,ESITI_QUESTIONARI!AQ4176)))</f>
        <v/>
      </c>
    </row>
    <row r="4177" spans="1:8">
      <c r="A4177" t="str">
        <f>IF(ESITI_QUESTIONARI!A4177="","",TRIM(ESITI_QUESTIONARI!A4177))</f>
        <v/>
      </c>
      <c r="B4177" t="str">
        <f t="shared" si="66"/>
        <v/>
      </c>
      <c r="C4177" t="str">
        <f>IF(ESITI_QUESTIONARI!C4177="","",TRIM(ESITI_QUESTIONARI!C4177))</f>
        <v/>
      </c>
      <c r="D4177" t="str">
        <f>IFERROR(UPPER(TRIM(ESITI_QUESTIONARI!U4177)),"")</f>
        <v/>
      </c>
      <c r="E4177" t="str">
        <f>IFERROR(UPPER(TRIM(ESITI_QUESTIONARI!Y4177)),"")</f>
        <v/>
      </c>
      <c r="F4177" t="str">
        <f>IFERROR(UPPER(TRIM(ESITI_QUESTIONARI!AE4177)),"")</f>
        <v/>
      </c>
      <c r="G4177" t="str">
        <f>IFERROR(UPPER(TRIM(ESITI_QUESTIONARI!AI4177)),"")</f>
        <v/>
      </c>
      <c r="H4177" s="8" t="str">
        <f>IF(C4177="","",IF(ISERROR(AVERAGE(ESITI_QUESTIONARI!N4177:T4177,ESITI_QUESTIONARI!V4177:X4177,ESITI_QUESTIONARI!Z4177:AD4177,ESITI_QUESTIONARI!AF4177:AH4177,ESITI_QUESTIONARI!AJ4177:AL4177,ESITI_QUESTIONARI!AN4177,ESITI_QUESTIONARI!AQ4177)),"NON RISPONDE",AVERAGE(ESITI_QUESTIONARI!N4177:T4177,ESITI_QUESTIONARI!V4177:X4177,ESITI_QUESTIONARI!Z4177:AD4177,ESITI_QUESTIONARI!AF4177:AH4177,ESITI_QUESTIONARI!AJ4177:AL4177,ESITI_QUESTIONARI!AN4177,ESITI_QUESTIONARI!AQ4177)))</f>
        <v/>
      </c>
    </row>
    <row r="4178" spans="1:8">
      <c r="A4178" t="str">
        <f>IF(ESITI_QUESTIONARI!A4178="","",TRIM(ESITI_QUESTIONARI!A4178))</f>
        <v/>
      </c>
      <c r="B4178" t="str">
        <f t="shared" si="66"/>
        <v/>
      </c>
      <c r="C4178" t="str">
        <f>IF(ESITI_QUESTIONARI!C4178="","",TRIM(ESITI_QUESTIONARI!C4178))</f>
        <v/>
      </c>
      <c r="D4178" t="str">
        <f>IFERROR(UPPER(TRIM(ESITI_QUESTIONARI!U4178)),"")</f>
        <v/>
      </c>
      <c r="E4178" t="str">
        <f>IFERROR(UPPER(TRIM(ESITI_QUESTIONARI!Y4178)),"")</f>
        <v/>
      </c>
      <c r="F4178" t="str">
        <f>IFERROR(UPPER(TRIM(ESITI_QUESTIONARI!AE4178)),"")</f>
        <v/>
      </c>
      <c r="G4178" t="str">
        <f>IFERROR(UPPER(TRIM(ESITI_QUESTIONARI!AI4178)),"")</f>
        <v/>
      </c>
      <c r="H4178" s="8" t="str">
        <f>IF(C4178="","",IF(ISERROR(AVERAGE(ESITI_QUESTIONARI!N4178:T4178,ESITI_QUESTIONARI!V4178:X4178,ESITI_QUESTIONARI!Z4178:AD4178,ESITI_QUESTIONARI!AF4178:AH4178,ESITI_QUESTIONARI!AJ4178:AL4178,ESITI_QUESTIONARI!AN4178,ESITI_QUESTIONARI!AQ4178)),"NON RISPONDE",AVERAGE(ESITI_QUESTIONARI!N4178:T4178,ESITI_QUESTIONARI!V4178:X4178,ESITI_QUESTIONARI!Z4178:AD4178,ESITI_QUESTIONARI!AF4178:AH4178,ESITI_QUESTIONARI!AJ4178:AL4178,ESITI_QUESTIONARI!AN4178,ESITI_QUESTIONARI!AQ4178)))</f>
        <v/>
      </c>
    </row>
    <row r="4179" spans="1:8">
      <c r="A4179" t="str">
        <f>IF(ESITI_QUESTIONARI!A4179="","",TRIM(ESITI_QUESTIONARI!A4179))</f>
        <v/>
      </c>
      <c r="B4179" t="str">
        <f t="shared" si="66"/>
        <v/>
      </c>
      <c r="C4179" t="str">
        <f>IF(ESITI_QUESTIONARI!C4179="","",TRIM(ESITI_QUESTIONARI!C4179))</f>
        <v/>
      </c>
      <c r="D4179" t="str">
        <f>IFERROR(UPPER(TRIM(ESITI_QUESTIONARI!U4179)),"")</f>
        <v/>
      </c>
      <c r="E4179" t="str">
        <f>IFERROR(UPPER(TRIM(ESITI_QUESTIONARI!Y4179)),"")</f>
        <v/>
      </c>
      <c r="F4179" t="str">
        <f>IFERROR(UPPER(TRIM(ESITI_QUESTIONARI!AE4179)),"")</f>
        <v/>
      </c>
      <c r="G4179" t="str">
        <f>IFERROR(UPPER(TRIM(ESITI_QUESTIONARI!AI4179)),"")</f>
        <v/>
      </c>
      <c r="H4179" s="8" t="str">
        <f>IF(C4179="","",IF(ISERROR(AVERAGE(ESITI_QUESTIONARI!N4179:T4179,ESITI_QUESTIONARI!V4179:X4179,ESITI_QUESTIONARI!Z4179:AD4179,ESITI_QUESTIONARI!AF4179:AH4179,ESITI_QUESTIONARI!AJ4179:AL4179,ESITI_QUESTIONARI!AN4179,ESITI_QUESTIONARI!AQ4179)),"NON RISPONDE",AVERAGE(ESITI_QUESTIONARI!N4179:T4179,ESITI_QUESTIONARI!V4179:X4179,ESITI_QUESTIONARI!Z4179:AD4179,ESITI_QUESTIONARI!AF4179:AH4179,ESITI_QUESTIONARI!AJ4179:AL4179,ESITI_QUESTIONARI!AN4179,ESITI_QUESTIONARI!AQ4179)))</f>
        <v/>
      </c>
    </row>
    <row r="4180" spans="1:8">
      <c r="A4180" t="str">
        <f>IF(ESITI_QUESTIONARI!A4180="","",TRIM(ESITI_QUESTIONARI!A4180))</f>
        <v/>
      </c>
      <c r="B4180" t="str">
        <f t="shared" si="66"/>
        <v/>
      </c>
      <c r="C4180" t="str">
        <f>IF(ESITI_QUESTIONARI!C4180="","",TRIM(ESITI_QUESTIONARI!C4180))</f>
        <v/>
      </c>
      <c r="D4180" t="str">
        <f>IFERROR(UPPER(TRIM(ESITI_QUESTIONARI!U4180)),"")</f>
        <v/>
      </c>
      <c r="E4180" t="str">
        <f>IFERROR(UPPER(TRIM(ESITI_QUESTIONARI!Y4180)),"")</f>
        <v/>
      </c>
      <c r="F4180" t="str">
        <f>IFERROR(UPPER(TRIM(ESITI_QUESTIONARI!AE4180)),"")</f>
        <v/>
      </c>
      <c r="G4180" t="str">
        <f>IFERROR(UPPER(TRIM(ESITI_QUESTIONARI!AI4180)),"")</f>
        <v/>
      </c>
      <c r="H4180" s="8" t="str">
        <f>IF(C4180="","",IF(ISERROR(AVERAGE(ESITI_QUESTIONARI!N4180:T4180,ESITI_QUESTIONARI!V4180:X4180,ESITI_QUESTIONARI!Z4180:AD4180,ESITI_QUESTIONARI!AF4180:AH4180,ESITI_QUESTIONARI!AJ4180:AL4180,ESITI_QUESTIONARI!AN4180,ESITI_QUESTIONARI!AQ4180)),"NON RISPONDE",AVERAGE(ESITI_QUESTIONARI!N4180:T4180,ESITI_QUESTIONARI!V4180:X4180,ESITI_QUESTIONARI!Z4180:AD4180,ESITI_QUESTIONARI!AF4180:AH4180,ESITI_QUESTIONARI!AJ4180:AL4180,ESITI_QUESTIONARI!AN4180,ESITI_QUESTIONARI!AQ4180)))</f>
        <v/>
      </c>
    </row>
    <row r="4181" spans="1:8">
      <c r="A4181" t="str">
        <f>IF(ESITI_QUESTIONARI!A4181="","",TRIM(ESITI_QUESTIONARI!A4181))</f>
        <v/>
      </c>
      <c r="B4181" t="str">
        <f t="shared" si="66"/>
        <v/>
      </c>
      <c r="C4181" t="str">
        <f>IF(ESITI_QUESTIONARI!C4181="","",TRIM(ESITI_QUESTIONARI!C4181))</f>
        <v/>
      </c>
      <c r="D4181" t="str">
        <f>IFERROR(UPPER(TRIM(ESITI_QUESTIONARI!U4181)),"")</f>
        <v/>
      </c>
      <c r="E4181" t="str">
        <f>IFERROR(UPPER(TRIM(ESITI_QUESTIONARI!Y4181)),"")</f>
        <v/>
      </c>
      <c r="F4181" t="str">
        <f>IFERROR(UPPER(TRIM(ESITI_QUESTIONARI!AE4181)),"")</f>
        <v/>
      </c>
      <c r="G4181" t="str">
        <f>IFERROR(UPPER(TRIM(ESITI_QUESTIONARI!AI4181)),"")</f>
        <v/>
      </c>
      <c r="H4181" s="8" t="str">
        <f>IF(C4181="","",IF(ISERROR(AVERAGE(ESITI_QUESTIONARI!N4181:T4181,ESITI_QUESTIONARI!V4181:X4181,ESITI_QUESTIONARI!Z4181:AD4181,ESITI_QUESTIONARI!AF4181:AH4181,ESITI_QUESTIONARI!AJ4181:AL4181,ESITI_QUESTIONARI!AN4181,ESITI_QUESTIONARI!AQ4181)),"NON RISPONDE",AVERAGE(ESITI_QUESTIONARI!N4181:T4181,ESITI_QUESTIONARI!V4181:X4181,ESITI_QUESTIONARI!Z4181:AD4181,ESITI_QUESTIONARI!AF4181:AH4181,ESITI_QUESTIONARI!AJ4181:AL4181,ESITI_QUESTIONARI!AN4181,ESITI_QUESTIONARI!AQ4181)))</f>
        <v/>
      </c>
    </row>
    <row r="4182" spans="1:8">
      <c r="A4182" t="str">
        <f>IF(ESITI_QUESTIONARI!A4182="","",TRIM(ESITI_QUESTIONARI!A4182))</f>
        <v/>
      </c>
      <c r="B4182" t="str">
        <f t="shared" si="66"/>
        <v/>
      </c>
      <c r="C4182" t="str">
        <f>IF(ESITI_QUESTIONARI!C4182="","",TRIM(ESITI_QUESTIONARI!C4182))</f>
        <v/>
      </c>
      <c r="D4182" t="str">
        <f>IFERROR(UPPER(TRIM(ESITI_QUESTIONARI!U4182)),"")</f>
        <v/>
      </c>
      <c r="E4182" t="str">
        <f>IFERROR(UPPER(TRIM(ESITI_QUESTIONARI!Y4182)),"")</f>
        <v/>
      </c>
      <c r="F4182" t="str">
        <f>IFERROR(UPPER(TRIM(ESITI_QUESTIONARI!AE4182)),"")</f>
        <v/>
      </c>
      <c r="G4182" t="str">
        <f>IFERROR(UPPER(TRIM(ESITI_QUESTIONARI!AI4182)),"")</f>
        <v/>
      </c>
      <c r="H4182" s="8" t="str">
        <f>IF(C4182="","",IF(ISERROR(AVERAGE(ESITI_QUESTIONARI!N4182:T4182,ESITI_QUESTIONARI!V4182:X4182,ESITI_QUESTIONARI!Z4182:AD4182,ESITI_QUESTIONARI!AF4182:AH4182,ESITI_QUESTIONARI!AJ4182:AL4182,ESITI_QUESTIONARI!AN4182,ESITI_QUESTIONARI!AQ4182)),"NON RISPONDE",AVERAGE(ESITI_QUESTIONARI!N4182:T4182,ESITI_QUESTIONARI!V4182:X4182,ESITI_QUESTIONARI!Z4182:AD4182,ESITI_QUESTIONARI!AF4182:AH4182,ESITI_QUESTIONARI!AJ4182:AL4182,ESITI_QUESTIONARI!AN4182,ESITI_QUESTIONARI!AQ4182)))</f>
        <v/>
      </c>
    </row>
    <row r="4183" spans="1:8">
      <c r="A4183" t="str">
        <f>IF(ESITI_QUESTIONARI!A4183="","",TRIM(ESITI_QUESTIONARI!A4183))</f>
        <v/>
      </c>
      <c r="B4183" t="str">
        <f t="shared" si="66"/>
        <v/>
      </c>
      <c r="C4183" t="str">
        <f>IF(ESITI_QUESTIONARI!C4183="","",TRIM(ESITI_QUESTIONARI!C4183))</f>
        <v/>
      </c>
      <c r="D4183" t="str">
        <f>IFERROR(UPPER(TRIM(ESITI_QUESTIONARI!U4183)),"")</f>
        <v/>
      </c>
      <c r="E4183" t="str">
        <f>IFERROR(UPPER(TRIM(ESITI_QUESTIONARI!Y4183)),"")</f>
        <v/>
      </c>
      <c r="F4183" t="str">
        <f>IFERROR(UPPER(TRIM(ESITI_QUESTIONARI!AE4183)),"")</f>
        <v/>
      </c>
      <c r="G4183" t="str">
        <f>IFERROR(UPPER(TRIM(ESITI_QUESTIONARI!AI4183)),"")</f>
        <v/>
      </c>
      <c r="H4183" s="8" t="str">
        <f>IF(C4183="","",IF(ISERROR(AVERAGE(ESITI_QUESTIONARI!N4183:T4183,ESITI_QUESTIONARI!V4183:X4183,ESITI_QUESTIONARI!Z4183:AD4183,ESITI_QUESTIONARI!AF4183:AH4183,ESITI_QUESTIONARI!AJ4183:AL4183,ESITI_QUESTIONARI!AN4183,ESITI_QUESTIONARI!AQ4183)),"NON RISPONDE",AVERAGE(ESITI_QUESTIONARI!N4183:T4183,ESITI_QUESTIONARI!V4183:X4183,ESITI_QUESTIONARI!Z4183:AD4183,ESITI_QUESTIONARI!AF4183:AH4183,ESITI_QUESTIONARI!AJ4183:AL4183,ESITI_QUESTIONARI!AN4183,ESITI_QUESTIONARI!AQ4183)))</f>
        <v/>
      </c>
    </row>
    <row r="4184" spans="1:8">
      <c r="A4184" t="str">
        <f>IF(ESITI_QUESTIONARI!A4184="","",TRIM(ESITI_QUESTIONARI!A4184))</f>
        <v/>
      </c>
      <c r="B4184" t="str">
        <f t="shared" si="66"/>
        <v/>
      </c>
      <c r="C4184" t="str">
        <f>IF(ESITI_QUESTIONARI!C4184="","",TRIM(ESITI_QUESTIONARI!C4184))</f>
        <v/>
      </c>
      <c r="D4184" t="str">
        <f>IFERROR(UPPER(TRIM(ESITI_QUESTIONARI!U4184)),"")</f>
        <v/>
      </c>
      <c r="E4184" t="str">
        <f>IFERROR(UPPER(TRIM(ESITI_QUESTIONARI!Y4184)),"")</f>
        <v/>
      </c>
      <c r="F4184" t="str">
        <f>IFERROR(UPPER(TRIM(ESITI_QUESTIONARI!AE4184)),"")</f>
        <v/>
      </c>
      <c r="G4184" t="str">
        <f>IFERROR(UPPER(TRIM(ESITI_QUESTIONARI!AI4184)),"")</f>
        <v/>
      </c>
      <c r="H4184" s="8" t="str">
        <f>IF(C4184="","",IF(ISERROR(AVERAGE(ESITI_QUESTIONARI!N4184:T4184,ESITI_QUESTIONARI!V4184:X4184,ESITI_QUESTIONARI!Z4184:AD4184,ESITI_QUESTIONARI!AF4184:AH4184,ESITI_QUESTIONARI!AJ4184:AL4184,ESITI_QUESTIONARI!AN4184,ESITI_QUESTIONARI!AQ4184)),"NON RISPONDE",AVERAGE(ESITI_QUESTIONARI!N4184:T4184,ESITI_QUESTIONARI!V4184:X4184,ESITI_QUESTIONARI!Z4184:AD4184,ESITI_QUESTIONARI!AF4184:AH4184,ESITI_QUESTIONARI!AJ4184:AL4184,ESITI_QUESTIONARI!AN4184,ESITI_QUESTIONARI!AQ4184)))</f>
        <v/>
      </c>
    </row>
    <row r="4185" spans="1:8">
      <c r="A4185" t="str">
        <f>IF(ESITI_QUESTIONARI!A4185="","",TRIM(ESITI_QUESTIONARI!A4185))</f>
        <v/>
      </c>
      <c r="B4185" t="str">
        <f t="shared" si="66"/>
        <v/>
      </c>
      <c r="C4185" t="str">
        <f>IF(ESITI_QUESTIONARI!C4185="","",TRIM(ESITI_QUESTIONARI!C4185))</f>
        <v/>
      </c>
      <c r="D4185" t="str">
        <f>IFERROR(UPPER(TRIM(ESITI_QUESTIONARI!U4185)),"")</f>
        <v/>
      </c>
      <c r="E4185" t="str">
        <f>IFERROR(UPPER(TRIM(ESITI_QUESTIONARI!Y4185)),"")</f>
        <v/>
      </c>
      <c r="F4185" t="str">
        <f>IFERROR(UPPER(TRIM(ESITI_QUESTIONARI!AE4185)),"")</f>
        <v/>
      </c>
      <c r="G4185" t="str">
        <f>IFERROR(UPPER(TRIM(ESITI_QUESTIONARI!AI4185)),"")</f>
        <v/>
      </c>
      <c r="H4185" s="8" t="str">
        <f>IF(C4185="","",IF(ISERROR(AVERAGE(ESITI_QUESTIONARI!N4185:T4185,ESITI_QUESTIONARI!V4185:X4185,ESITI_QUESTIONARI!Z4185:AD4185,ESITI_QUESTIONARI!AF4185:AH4185,ESITI_QUESTIONARI!AJ4185:AL4185,ESITI_QUESTIONARI!AN4185,ESITI_QUESTIONARI!AQ4185)),"NON RISPONDE",AVERAGE(ESITI_QUESTIONARI!N4185:T4185,ESITI_QUESTIONARI!V4185:X4185,ESITI_QUESTIONARI!Z4185:AD4185,ESITI_QUESTIONARI!AF4185:AH4185,ESITI_QUESTIONARI!AJ4185:AL4185,ESITI_QUESTIONARI!AN4185,ESITI_QUESTIONARI!AQ4185)))</f>
        <v/>
      </c>
    </row>
    <row r="4186" spans="1:8">
      <c r="A4186" t="str">
        <f>IF(ESITI_QUESTIONARI!A4186="","",TRIM(ESITI_QUESTIONARI!A4186))</f>
        <v/>
      </c>
      <c r="B4186" t="str">
        <f t="shared" si="66"/>
        <v/>
      </c>
      <c r="C4186" t="str">
        <f>IF(ESITI_QUESTIONARI!C4186="","",TRIM(ESITI_QUESTIONARI!C4186))</f>
        <v/>
      </c>
      <c r="D4186" t="str">
        <f>IFERROR(UPPER(TRIM(ESITI_QUESTIONARI!U4186)),"")</f>
        <v/>
      </c>
      <c r="E4186" t="str">
        <f>IFERROR(UPPER(TRIM(ESITI_QUESTIONARI!Y4186)),"")</f>
        <v/>
      </c>
      <c r="F4186" t="str">
        <f>IFERROR(UPPER(TRIM(ESITI_QUESTIONARI!AE4186)),"")</f>
        <v/>
      </c>
      <c r="G4186" t="str">
        <f>IFERROR(UPPER(TRIM(ESITI_QUESTIONARI!AI4186)),"")</f>
        <v/>
      </c>
      <c r="H4186" s="8" t="str">
        <f>IF(C4186="","",IF(ISERROR(AVERAGE(ESITI_QUESTIONARI!N4186:T4186,ESITI_QUESTIONARI!V4186:X4186,ESITI_QUESTIONARI!Z4186:AD4186,ESITI_QUESTIONARI!AF4186:AH4186,ESITI_QUESTIONARI!AJ4186:AL4186,ESITI_QUESTIONARI!AN4186,ESITI_QUESTIONARI!AQ4186)),"NON RISPONDE",AVERAGE(ESITI_QUESTIONARI!N4186:T4186,ESITI_QUESTIONARI!V4186:X4186,ESITI_QUESTIONARI!Z4186:AD4186,ESITI_QUESTIONARI!AF4186:AH4186,ESITI_QUESTIONARI!AJ4186:AL4186,ESITI_QUESTIONARI!AN4186,ESITI_QUESTIONARI!AQ4186)))</f>
        <v/>
      </c>
    </row>
    <row r="4187" spans="1:8">
      <c r="A4187" t="str">
        <f>IF(ESITI_QUESTIONARI!A4187="","",TRIM(ESITI_QUESTIONARI!A4187))</f>
        <v/>
      </c>
      <c r="B4187" t="str">
        <f t="shared" si="66"/>
        <v/>
      </c>
      <c r="C4187" t="str">
        <f>IF(ESITI_QUESTIONARI!C4187="","",TRIM(ESITI_QUESTIONARI!C4187))</f>
        <v/>
      </c>
      <c r="D4187" t="str">
        <f>IFERROR(UPPER(TRIM(ESITI_QUESTIONARI!U4187)),"")</f>
        <v/>
      </c>
      <c r="E4187" t="str">
        <f>IFERROR(UPPER(TRIM(ESITI_QUESTIONARI!Y4187)),"")</f>
        <v/>
      </c>
      <c r="F4187" t="str">
        <f>IFERROR(UPPER(TRIM(ESITI_QUESTIONARI!AE4187)),"")</f>
        <v/>
      </c>
      <c r="G4187" t="str">
        <f>IFERROR(UPPER(TRIM(ESITI_QUESTIONARI!AI4187)),"")</f>
        <v/>
      </c>
      <c r="H4187" s="8" t="str">
        <f>IF(C4187="","",IF(ISERROR(AVERAGE(ESITI_QUESTIONARI!N4187:T4187,ESITI_QUESTIONARI!V4187:X4187,ESITI_QUESTIONARI!Z4187:AD4187,ESITI_QUESTIONARI!AF4187:AH4187,ESITI_QUESTIONARI!AJ4187:AL4187,ESITI_QUESTIONARI!AN4187,ESITI_QUESTIONARI!AQ4187)),"NON RISPONDE",AVERAGE(ESITI_QUESTIONARI!N4187:T4187,ESITI_QUESTIONARI!V4187:X4187,ESITI_QUESTIONARI!Z4187:AD4187,ESITI_QUESTIONARI!AF4187:AH4187,ESITI_QUESTIONARI!AJ4187:AL4187,ESITI_QUESTIONARI!AN4187,ESITI_QUESTIONARI!AQ4187)))</f>
        <v/>
      </c>
    </row>
    <row r="4188" spans="1:8">
      <c r="A4188" t="str">
        <f>IF(ESITI_QUESTIONARI!A4188="","",TRIM(ESITI_QUESTIONARI!A4188))</f>
        <v/>
      </c>
      <c r="B4188" t="str">
        <f t="shared" si="66"/>
        <v/>
      </c>
      <c r="C4188" t="str">
        <f>IF(ESITI_QUESTIONARI!C4188="","",TRIM(ESITI_QUESTIONARI!C4188))</f>
        <v/>
      </c>
      <c r="D4188" t="str">
        <f>IFERROR(UPPER(TRIM(ESITI_QUESTIONARI!U4188)),"")</f>
        <v/>
      </c>
      <c r="E4188" t="str">
        <f>IFERROR(UPPER(TRIM(ESITI_QUESTIONARI!Y4188)),"")</f>
        <v/>
      </c>
      <c r="F4188" t="str">
        <f>IFERROR(UPPER(TRIM(ESITI_QUESTIONARI!AE4188)),"")</f>
        <v/>
      </c>
      <c r="G4188" t="str">
        <f>IFERROR(UPPER(TRIM(ESITI_QUESTIONARI!AI4188)),"")</f>
        <v/>
      </c>
      <c r="H4188" s="8" t="str">
        <f>IF(C4188="","",IF(ISERROR(AVERAGE(ESITI_QUESTIONARI!N4188:T4188,ESITI_QUESTIONARI!V4188:X4188,ESITI_QUESTIONARI!Z4188:AD4188,ESITI_QUESTIONARI!AF4188:AH4188,ESITI_QUESTIONARI!AJ4188:AL4188,ESITI_QUESTIONARI!AN4188,ESITI_QUESTIONARI!AQ4188)),"NON RISPONDE",AVERAGE(ESITI_QUESTIONARI!N4188:T4188,ESITI_QUESTIONARI!V4188:X4188,ESITI_QUESTIONARI!Z4188:AD4188,ESITI_QUESTIONARI!AF4188:AH4188,ESITI_QUESTIONARI!AJ4188:AL4188,ESITI_QUESTIONARI!AN4188,ESITI_QUESTIONARI!AQ4188)))</f>
        <v/>
      </c>
    </row>
    <row r="4189" spans="1:8">
      <c r="A4189" t="str">
        <f>IF(ESITI_QUESTIONARI!A4189="","",TRIM(ESITI_QUESTIONARI!A4189))</f>
        <v/>
      </c>
      <c r="B4189" t="str">
        <f t="shared" si="66"/>
        <v/>
      </c>
      <c r="C4189" t="str">
        <f>IF(ESITI_QUESTIONARI!C4189="","",TRIM(ESITI_QUESTIONARI!C4189))</f>
        <v/>
      </c>
      <c r="D4189" t="str">
        <f>IFERROR(UPPER(TRIM(ESITI_QUESTIONARI!U4189)),"")</f>
        <v/>
      </c>
      <c r="E4189" t="str">
        <f>IFERROR(UPPER(TRIM(ESITI_QUESTIONARI!Y4189)),"")</f>
        <v/>
      </c>
      <c r="F4189" t="str">
        <f>IFERROR(UPPER(TRIM(ESITI_QUESTIONARI!AE4189)),"")</f>
        <v/>
      </c>
      <c r="G4189" t="str">
        <f>IFERROR(UPPER(TRIM(ESITI_QUESTIONARI!AI4189)),"")</f>
        <v/>
      </c>
      <c r="H4189" s="8" t="str">
        <f>IF(C4189="","",IF(ISERROR(AVERAGE(ESITI_QUESTIONARI!N4189:T4189,ESITI_QUESTIONARI!V4189:X4189,ESITI_QUESTIONARI!Z4189:AD4189,ESITI_QUESTIONARI!AF4189:AH4189,ESITI_QUESTIONARI!AJ4189:AL4189,ESITI_QUESTIONARI!AN4189,ESITI_QUESTIONARI!AQ4189)),"NON RISPONDE",AVERAGE(ESITI_QUESTIONARI!N4189:T4189,ESITI_QUESTIONARI!V4189:X4189,ESITI_QUESTIONARI!Z4189:AD4189,ESITI_QUESTIONARI!AF4189:AH4189,ESITI_QUESTIONARI!AJ4189:AL4189,ESITI_QUESTIONARI!AN4189,ESITI_QUESTIONARI!AQ4189)))</f>
        <v/>
      </c>
    </row>
    <row r="4190" spans="1:8">
      <c r="A4190" t="str">
        <f>IF(ESITI_QUESTIONARI!A4190="","",TRIM(ESITI_QUESTIONARI!A4190))</f>
        <v/>
      </c>
      <c r="B4190" t="str">
        <f t="shared" si="66"/>
        <v/>
      </c>
      <c r="C4190" t="str">
        <f>IF(ESITI_QUESTIONARI!C4190="","",TRIM(ESITI_QUESTIONARI!C4190))</f>
        <v/>
      </c>
      <c r="D4190" t="str">
        <f>IFERROR(UPPER(TRIM(ESITI_QUESTIONARI!U4190)),"")</f>
        <v/>
      </c>
      <c r="E4190" t="str">
        <f>IFERROR(UPPER(TRIM(ESITI_QUESTIONARI!Y4190)),"")</f>
        <v/>
      </c>
      <c r="F4190" t="str">
        <f>IFERROR(UPPER(TRIM(ESITI_QUESTIONARI!AE4190)),"")</f>
        <v/>
      </c>
      <c r="G4190" t="str">
        <f>IFERROR(UPPER(TRIM(ESITI_QUESTIONARI!AI4190)),"")</f>
        <v/>
      </c>
      <c r="H4190" s="8" t="str">
        <f>IF(C4190="","",IF(ISERROR(AVERAGE(ESITI_QUESTIONARI!N4190:T4190,ESITI_QUESTIONARI!V4190:X4190,ESITI_QUESTIONARI!Z4190:AD4190,ESITI_QUESTIONARI!AF4190:AH4190,ESITI_QUESTIONARI!AJ4190:AL4190,ESITI_QUESTIONARI!AN4190,ESITI_QUESTIONARI!AQ4190)),"NON RISPONDE",AVERAGE(ESITI_QUESTIONARI!N4190:T4190,ESITI_QUESTIONARI!V4190:X4190,ESITI_QUESTIONARI!Z4190:AD4190,ESITI_QUESTIONARI!AF4190:AH4190,ESITI_QUESTIONARI!AJ4190:AL4190,ESITI_QUESTIONARI!AN4190,ESITI_QUESTIONARI!AQ4190)))</f>
        <v/>
      </c>
    </row>
    <row r="4191" spans="1:8">
      <c r="A4191" t="str">
        <f>IF(ESITI_QUESTIONARI!A4191="","",TRIM(ESITI_QUESTIONARI!A4191))</f>
        <v/>
      </c>
      <c r="B4191" t="str">
        <f t="shared" si="66"/>
        <v/>
      </c>
      <c r="C4191" t="str">
        <f>IF(ESITI_QUESTIONARI!C4191="","",TRIM(ESITI_QUESTIONARI!C4191))</f>
        <v/>
      </c>
      <c r="D4191" t="str">
        <f>IFERROR(UPPER(TRIM(ESITI_QUESTIONARI!U4191)),"")</f>
        <v/>
      </c>
      <c r="E4191" t="str">
        <f>IFERROR(UPPER(TRIM(ESITI_QUESTIONARI!Y4191)),"")</f>
        <v/>
      </c>
      <c r="F4191" t="str">
        <f>IFERROR(UPPER(TRIM(ESITI_QUESTIONARI!AE4191)),"")</f>
        <v/>
      </c>
      <c r="G4191" t="str">
        <f>IFERROR(UPPER(TRIM(ESITI_QUESTIONARI!AI4191)),"")</f>
        <v/>
      </c>
      <c r="H4191" s="8" t="str">
        <f>IF(C4191="","",IF(ISERROR(AVERAGE(ESITI_QUESTIONARI!N4191:T4191,ESITI_QUESTIONARI!V4191:X4191,ESITI_QUESTIONARI!Z4191:AD4191,ESITI_QUESTIONARI!AF4191:AH4191,ESITI_QUESTIONARI!AJ4191:AL4191,ESITI_QUESTIONARI!AN4191,ESITI_QUESTIONARI!AQ4191)),"NON RISPONDE",AVERAGE(ESITI_QUESTIONARI!N4191:T4191,ESITI_QUESTIONARI!V4191:X4191,ESITI_QUESTIONARI!Z4191:AD4191,ESITI_QUESTIONARI!AF4191:AH4191,ESITI_QUESTIONARI!AJ4191:AL4191,ESITI_QUESTIONARI!AN4191,ESITI_QUESTIONARI!AQ4191)))</f>
        <v/>
      </c>
    </row>
    <row r="4192" spans="1:8">
      <c r="A4192" t="str">
        <f>IF(ESITI_QUESTIONARI!A4192="","",TRIM(ESITI_QUESTIONARI!A4192))</f>
        <v/>
      </c>
      <c r="B4192" t="str">
        <f t="shared" si="66"/>
        <v/>
      </c>
      <c r="C4192" t="str">
        <f>IF(ESITI_QUESTIONARI!C4192="","",TRIM(ESITI_QUESTIONARI!C4192))</f>
        <v/>
      </c>
      <c r="D4192" t="str">
        <f>IFERROR(UPPER(TRIM(ESITI_QUESTIONARI!U4192)),"")</f>
        <v/>
      </c>
      <c r="E4192" t="str">
        <f>IFERROR(UPPER(TRIM(ESITI_QUESTIONARI!Y4192)),"")</f>
        <v/>
      </c>
      <c r="F4192" t="str">
        <f>IFERROR(UPPER(TRIM(ESITI_QUESTIONARI!AE4192)),"")</f>
        <v/>
      </c>
      <c r="G4192" t="str">
        <f>IFERROR(UPPER(TRIM(ESITI_QUESTIONARI!AI4192)),"")</f>
        <v/>
      </c>
      <c r="H4192" s="8" t="str">
        <f>IF(C4192="","",IF(ISERROR(AVERAGE(ESITI_QUESTIONARI!N4192:T4192,ESITI_QUESTIONARI!V4192:X4192,ESITI_QUESTIONARI!Z4192:AD4192,ESITI_QUESTIONARI!AF4192:AH4192,ESITI_QUESTIONARI!AJ4192:AL4192,ESITI_QUESTIONARI!AN4192,ESITI_QUESTIONARI!AQ4192)),"NON RISPONDE",AVERAGE(ESITI_QUESTIONARI!N4192:T4192,ESITI_QUESTIONARI!V4192:X4192,ESITI_QUESTIONARI!Z4192:AD4192,ESITI_QUESTIONARI!AF4192:AH4192,ESITI_QUESTIONARI!AJ4192:AL4192,ESITI_QUESTIONARI!AN4192,ESITI_QUESTIONARI!AQ4192)))</f>
        <v/>
      </c>
    </row>
    <row r="4193" spans="1:8">
      <c r="A4193" t="str">
        <f>IF(ESITI_QUESTIONARI!A4193="","",TRIM(ESITI_QUESTIONARI!A4193))</f>
        <v/>
      </c>
      <c r="B4193" t="str">
        <f t="shared" si="66"/>
        <v/>
      </c>
      <c r="C4193" t="str">
        <f>IF(ESITI_QUESTIONARI!C4193="","",TRIM(ESITI_QUESTIONARI!C4193))</f>
        <v/>
      </c>
      <c r="D4193" t="str">
        <f>IFERROR(UPPER(TRIM(ESITI_QUESTIONARI!U4193)),"")</f>
        <v/>
      </c>
      <c r="E4193" t="str">
        <f>IFERROR(UPPER(TRIM(ESITI_QUESTIONARI!Y4193)),"")</f>
        <v/>
      </c>
      <c r="F4193" t="str">
        <f>IFERROR(UPPER(TRIM(ESITI_QUESTIONARI!AE4193)),"")</f>
        <v/>
      </c>
      <c r="G4193" t="str">
        <f>IFERROR(UPPER(TRIM(ESITI_QUESTIONARI!AI4193)),"")</f>
        <v/>
      </c>
      <c r="H4193" s="8" t="str">
        <f>IF(C4193="","",IF(ISERROR(AVERAGE(ESITI_QUESTIONARI!N4193:T4193,ESITI_QUESTIONARI!V4193:X4193,ESITI_QUESTIONARI!Z4193:AD4193,ESITI_QUESTIONARI!AF4193:AH4193,ESITI_QUESTIONARI!AJ4193:AL4193,ESITI_QUESTIONARI!AN4193,ESITI_QUESTIONARI!AQ4193)),"NON RISPONDE",AVERAGE(ESITI_QUESTIONARI!N4193:T4193,ESITI_QUESTIONARI!V4193:X4193,ESITI_QUESTIONARI!Z4193:AD4193,ESITI_QUESTIONARI!AF4193:AH4193,ESITI_QUESTIONARI!AJ4193:AL4193,ESITI_QUESTIONARI!AN4193,ESITI_QUESTIONARI!AQ4193)))</f>
        <v/>
      </c>
    </row>
    <row r="4194" spans="1:8">
      <c r="A4194" t="str">
        <f>IF(ESITI_QUESTIONARI!A4194="","",TRIM(ESITI_QUESTIONARI!A4194))</f>
        <v/>
      </c>
      <c r="B4194" t="str">
        <f t="shared" si="66"/>
        <v/>
      </c>
      <c r="C4194" t="str">
        <f>IF(ESITI_QUESTIONARI!C4194="","",TRIM(ESITI_QUESTIONARI!C4194))</f>
        <v/>
      </c>
      <c r="D4194" t="str">
        <f>IFERROR(UPPER(TRIM(ESITI_QUESTIONARI!U4194)),"")</f>
        <v/>
      </c>
      <c r="E4194" t="str">
        <f>IFERROR(UPPER(TRIM(ESITI_QUESTIONARI!Y4194)),"")</f>
        <v/>
      </c>
      <c r="F4194" t="str">
        <f>IFERROR(UPPER(TRIM(ESITI_QUESTIONARI!AE4194)),"")</f>
        <v/>
      </c>
      <c r="G4194" t="str">
        <f>IFERROR(UPPER(TRIM(ESITI_QUESTIONARI!AI4194)),"")</f>
        <v/>
      </c>
      <c r="H4194" s="8" t="str">
        <f>IF(C4194="","",IF(ISERROR(AVERAGE(ESITI_QUESTIONARI!N4194:T4194,ESITI_QUESTIONARI!V4194:X4194,ESITI_QUESTIONARI!Z4194:AD4194,ESITI_QUESTIONARI!AF4194:AH4194,ESITI_QUESTIONARI!AJ4194:AL4194,ESITI_QUESTIONARI!AN4194,ESITI_QUESTIONARI!AQ4194)),"NON RISPONDE",AVERAGE(ESITI_QUESTIONARI!N4194:T4194,ESITI_QUESTIONARI!V4194:X4194,ESITI_QUESTIONARI!Z4194:AD4194,ESITI_QUESTIONARI!AF4194:AH4194,ESITI_QUESTIONARI!AJ4194:AL4194,ESITI_QUESTIONARI!AN4194,ESITI_QUESTIONARI!AQ4194)))</f>
        <v/>
      </c>
    </row>
    <row r="4195" spans="1:8">
      <c r="A4195" t="str">
        <f>IF(ESITI_QUESTIONARI!A4195="","",TRIM(ESITI_QUESTIONARI!A4195))</f>
        <v/>
      </c>
      <c r="B4195" t="str">
        <f t="shared" si="66"/>
        <v/>
      </c>
      <c r="C4195" t="str">
        <f>IF(ESITI_QUESTIONARI!C4195="","",TRIM(ESITI_QUESTIONARI!C4195))</f>
        <v/>
      </c>
      <c r="D4195" t="str">
        <f>IFERROR(UPPER(TRIM(ESITI_QUESTIONARI!U4195)),"")</f>
        <v/>
      </c>
      <c r="E4195" t="str">
        <f>IFERROR(UPPER(TRIM(ESITI_QUESTIONARI!Y4195)),"")</f>
        <v/>
      </c>
      <c r="F4195" t="str">
        <f>IFERROR(UPPER(TRIM(ESITI_QUESTIONARI!AE4195)),"")</f>
        <v/>
      </c>
      <c r="G4195" t="str">
        <f>IFERROR(UPPER(TRIM(ESITI_QUESTIONARI!AI4195)),"")</f>
        <v/>
      </c>
      <c r="H4195" s="8" t="str">
        <f>IF(C4195="","",IF(ISERROR(AVERAGE(ESITI_QUESTIONARI!N4195:T4195,ESITI_QUESTIONARI!V4195:X4195,ESITI_QUESTIONARI!Z4195:AD4195,ESITI_QUESTIONARI!AF4195:AH4195,ESITI_QUESTIONARI!AJ4195:AL4195,ESITI_QUESTIONARI!AN4195,ESITI_QUESTIONARI!AQ4195)),"NON RISPONDE",AVERAGE(ESITI_QUESTIONARI!N4195:T4195,ESITI_QUESTIONARI!V4195:X4195,ESITI_QUESTIONARI!Z4195:AD4195,ESITI_QUESTIONARI!AF4195:AH4195,ESITI_QUESTIONARI!AJ4195:AL4195,ESITI_QUESTIONARI!AN4195,ESITI_QUESTIONARI!AQ4195)))</f>
        <v/>
      </c>
    </row>
    <row r="4196" spans="1:8">
      <c r="A4196" t="str">
        <f>IF(ESITI_QUESTIONARI!A4196="","",TRIM(ESITI_QUESTIONARI!A4196))</f>
        <v/>
      </c>
      <c r="B4196" t="str">
        <f t="shared" si="66"/>
        <v/>
      </c>
      <c r="C4196" t="str">
        <f>IF(ESITI_QUESTIONARI!C4196="","",TRIM(ESITI_QUESTIONARI!C4196))</f>
        <v/>
      </c>
      <c r="D4196" t="str">
        <f>IFERROR(UPPER(TRIM(ESITI_QUESTIONARI!U4196)),"")</f>
        <v/>
      </c>
      <c r="E4196" t="str">
        <f>IFERROR(UPPER(TRIM(ESITI_QUESTIONARI!Y4196)),"")</f>
        <v/>
      </c>
      <c r="F4196" t="str">
        <f>IFERROR(UPPER(TRIM(ESITI_QUESTIONARI!AE4196)),"")</f>
        <v/>
      </c>
      <c r="G4196" t="str">
        <f>IFERROR(UPPER(TRIM(ESITI_QUESTIONARI!AI4196)),"")</f>
        <v/>
      </c>
      <c r="H4196" s="8" t="str">
        <f>IF(C4196="","",IF(ISERROR(AVERAGE(ESITI_QUESTIONARI!N4196:T4196,ESITI_QUESTIONARI!V4196:X4196,ESITI_QUESTIONARI!Z4196:AD4196,ESITI_QUESTIONARI!AF4196:AH4196,ESITI_QUESTIONARI!AJ4196:AL4196,ESITI_QUESTIONARI!AN4196,ESITI_QUESTIONARI!AQ4196)),"NON RISPONDE",AVERAGE(ESITI_QUESTIONARI!N4196:T4196,ESITI_QUESTIONARI!V4196:X4196,ESITI_QUESTIONARI!Z4196:AD4196,ESITI_QUESTIONARI!AF4196:AH4196,ESITI_QUESTIONARI!AJ4196:AL4196,ESITI_QUESTIONARI!AN4196,ESITI_QUESTIONARI!AQ4196)))</f>
        <v/>
      </c>
    </row>
    <row r="4197" spans="1:8">
      <c r="A4197" t="str">
        <f>IF(ESITI_QUESTIONARI!A4197="","",TRIM(ESITI_QUESTIONARI!A4197))</f>
        <v/>
      </c>
      <c r="B4197" t="str">
        <f t="shared" si="66"/>
        <v/>
      </c>
      <c r="C4197" t="str">
        <f>IF(ESITI_QUESTIONARI!C4197="","",TRIM(ESITI_QUESTIONARI!C4197))</f>
        <v/>
      </c>
      <c r="D4197" t="str">
        <f>IFERROR(UPPER(TRIM(ESITI_QUESTIONARI!U4197)),"")</f>
        <v/>
      </c>
      <c r="E4197" t="str">
        <f>IFERROR(UPPER(TRIM(ESITI_QUESTIONARI!Y4197)),"")</f>
        <v/>
      </c>
      <c r="F4197" t="str">
        <f>IFERROR(UPPER(TRIM(ESITI_QUESTIONARI!AE4197)),"")</f>
        <v/>
      </c>
      <c r="G4197" t="str">
        <f>IFERROR(UPPER(TRIM(ESITI_QUESTIONARI!AI4197)),"")</f>
        <v/>
      </c>
      <c r="H4197" s="8" t="str">
        <f>IF(C4197="","",IF(ISERROR(AVERAGE(ESITI_QUESTIONARI!N4197:T4197,ESITI_QUESTIONARI!V4197:X4197,ESITI_QUESTIONARI!Z4197:AD4197,ESITI_QUESTIONARI!AF4197:AH4197,ESITI_QUESTIONARI!AJ4197:AL4197,ESITI_QUESTIONARI!AN4197,ESITI_QUESTIONARI!AQ4197)),"NON RISPONDE",AVERAGE(ESITI_QUESTIONARI!N4197:T4197,ESITI_QUESTIONARI!V4197:X4197,ESITI_QUESTIONARI!Z4197:AD4197,ESITI_QUESTIONARI!AF4197:AH4197,ESITI_QUESTIONARI!AJ4197:AL4197,ESITI_QUESTIONARI!AN4197,ESITI_QUESTIONARI!AQ4197)))</f>
        <v/>
      </c>
    </row>
    <row r="4198" spans="1:8">
      <c r="A4198" t="str">
        <f>IF(ESITI_QUESTIONARI!A4198="","",TRIM(ESITI_QUESTIONARI!A4198))</f>
        <v/>
      </c>
      <c r="B4198" t="str">
        <f t="shared" si="66"/>
        <v/>
      </c>
      <c r="C4198" t="str">
        <f>IF(ESITI_QUESTIONARI!C4198="","",TRIM(ESITI_QUESTIONARI!C4198))</f>
        <v/>
      </c>
      <c r="D4198" t="str">
        <f>IFERROR(UPPER(TRIM(ESITI_QUESTIONARI!U4198)),"")</f>
        <v/>
      </c>
      <c r="E4198" t="str">
        <f>IFERROR(UPPER(TRIM(ESITI_QUESTIONARI!Y4198)),"")</f>
        <v/>
      </c>
      <c r="F4198" t="str">
        <f>IFERROR(UPPER(TRIM(ESITI_QUESTIONARI!AE4198)),"")</f>
        <v/>
      </c>
      <c r="G4198" t="str">
        <f>IFERROR(UPPER(TRIM(ESITI_QUESTIONARI!AI4198)),"")</f>
        <v/>
      </c>
      <c r="H4198" s="8" t="str">
        <f>IF(C4198="","",IF(ISERROR(AVERAGE(ESITI_QUESTIONARI!N4198:T4198,ESITI_QUESTIONARI!V4198:X4198,ESITI_QUESTIONARI!Z4198:AD4198,ESITI_QUESTIONARI!AF4198:AH4198,ESITI_QUESTIONARI!AJ4198:AL4198,ESITI_QUESTIONARI!AN4198,ESITI_QUESTIONARI!AQ4198)),"NON RISPONDE",AVERAGE(ESITI_QUESTIONARI!N4198:T4198,ESITI_QUESTIONARI!V4198:X4198,ESITI_QUESTIONARI!Z4198:AD4198,ESITI_QUESTIONARI!AF4198:AH4198,ESITI_QUESTIONARI!AJ4198:AL4198,ESITI_QUESTIONARI!AN4198,ESITI_QUESTIONARI!AQ4198)))</f>
        <v/>
      </c>
    </row>
    <row r="4199" spans="1:8">
      <c r="A4199" t="str">
        <f>IF(ESITI_QUESTIONARI!A4199="","",TRIM(ESITI_QUESTIONARI!A4199))</f>
        <v/>
      </c>
      <c r="B4199" t="str">
        <f t="shared" si="66"/>
        <v/>
      </c>
      <c r="C4199" t="str">
        <f>IF(ESITI_QUESTIONARI!C4199="","",TRIM(ESITI_QUESTIONARI!C4199))</f>
        <v/>
      </c>
      <c r="D4199" t="str">
        <f>IFERROR(UPPER(TRIM(ESITI_QUESTIONARI!U4199)),"")</f>
        <v/>
      </c>
      <c r="E4199" t="str">
        <f>IFERROR(UPPER(TRIM(ESITI_QUESTIONARI!Y4199)),"")</f>
        <v/>
      </c>
      <c r="F4199" t="str">
        <f>IFERROR(UPPER(TRIM(ESITI_QUESTIONARI!AE4199)),"")</f>
        <v/>
      </c>
      <c r="G4199" t="str">
        <f>IFERROR(UPPER(TRIM(ESITI_QUESTIONARI!AI4199)),"")</f>
        <v/>
      </c>
      <c r="H4199" s="8" t="str">
        <f>IF(C4199="","",IF(ISERROR(AVERAGE(ESITI_QUESTIONARI!N4199:T4199,ESITI_QUESTIONARI!V4199:X4199,ESITI_QUESTIONARI!Z4199:AD4199,ESITI_QUESTIONARI!AF4199:AH4199,ESITI_QUESTIONARI!AJ4199:AL4199,ESITI_QUESTIONARI!AN4199,ESITI_QUESTIONARI!AQ4199)),"NON RISPONDE",AVERAGE(ESITI_QUESTIONARI!N4199:T4199,ESITI_QUESTIONARI!V4199:X4199,ESITI_QUESTIONARI!Z4199:AD4199,ESITI_QUESTIONARI!AF4199:AH4199,ESITI_QUESTIONARI!AJ4199:AL4199,ESITI_QUESTIONARI!AN4199,ESITI_QUESTIONARI!AQ4199)))</f>
        <v/>
      </c>
    </row>
    <row r="4200" spans="1:8">
      <c r="A4200" t="str">
        <f>IF(ESITI_QUESTIONARI!A4200="","",TRIM(ESITI_QUESTIONARI!A4200))</f>
        <v/>
      </c>
      <c r="B4200" t="str">
        <f t="shared" si="66"/>
        <v/>
      </c>
      <c r="C4200" t="str">
        <f>IF(ESITI_QUESTIONARI!C4200="","",TRIM(ESITI_QUESTIONARI!C4200))</f>
        <v/>
      </c>
      <c r="D4200" t="str">
        <f>IFERROR(UPPER(TRIM(ESITI_QUESTIONARI!U4200)),"")</f>
        <v/>
      </c>
      <c r="E4200" t="str">
        <f>IFERROR(UPPER(TRIM(ESITI_QUESTIONARI!Y4200)),"")</f>
        <v/>
      </c>
      <c r="F4200" t="str">
        <f>IFERROR(UPPER(TRIM(ESITI_QUESTIONARI!AE4200)),"")</f>
        <v/>
      </c>
      <c r="G4200" t="str">
        <f>IFERROR(UPPER(TRIM(ESITI_QUESTIONARI!AI4200)),"")</f>
        <v/>
      </c>
      <c r="H4200" s="8" t="str">
        <f>IF(C4200="","",IF(ISERROR(AVERAGE(ESITI_QUESTIONARI!N4200:T4200,ESITI_QUESTIONARI!V4200:X4200,ESITI_QUESTIONARI!Z4200:AD4200,ESITI_QUESTIONARI!AF4200:AH4200,ESITI_QUESTIONARI!AJ4200:AL4200,ESITI_QUESTIONARI!AN4200,ESITI_QUESTIONARI!AQ4200)),"NON RISPONDE",AVERAGE(ESITI_QUESTIONARI!N4200:T4200,ESITI_QUESTIONARI!V4200:X4200,ESITI_QUESTIONARI!Z4200:AD4200,ESITI_QUESTIONARI!AF4200:AH4200,ESITI_QUESTIONARI!AJ4200:AL4200,ESITI_QUESTIONARI!AN4200,ESITI_QUESTIONARI!AQ4200)))</f>
        <v/>
      </c>
    </row>
    <row r="4201" spans="1:8">
      <c r="A4201" t="str">
        <f>IF(ESITI_QUESTIONARI!A4201="","",TRIM(ESITI_QUESTIONARI!A4201))</f>
        <v/>
      </c>
      <c r="B4201" t="str">
        <f t="shared" si="66"/>
        <v/>
      </c>
      <c r="C4201" t="str">
        <f>IF(ESITI_QUESTIONARI!C4201="","",TRIM(ESITI_QUESTIONARI!C4201))</f>
        <v/>
      </c>
      <c r="D4201" t="str">
        <f>IFERROR(UPPER(TRIM(ESITI_QUESTIONARI!U4201)),"")</f>
        <v/>
      </c>
      <c r="E4201" t="str">
        <f>IFERROR(UPPER(TRIM(ESITI_QUESTIONARI!Y4201)),"")</f>
        <v/>
      </c>
      <c r="F4201" t="str">
        <f>IFERROR(UPPER(TRIM(ESITI_QUESTIONARI!AE4201)),"")</f>
        <v/>
      </c>
      <c r="G4201" t="str">
        <f>IFERROR(UPPER(TRIM(ESITI_QUESTIONARI!AI4201)),"")</f>
        <v/>
      </c>
      <c r="H4201" s="8" t="str">
        <f>IF(C4201="","",IF(ISERROR(AVERAGE(ESITI_QUESTIONARI!N4201:T4201,ESITI_QUESTIONARI!V4201:X4201,ESITI_QUESTIONARI!Z4201:AD4201,ESITI_QUESTIONARI!AF4201:AH4201,ESITI_QUESTIONARI!AJ4201:AL4201,ESITI_QUESTIONARI!AN4201,ESITI_QUESTIONARI!AQ4201)),"NON RISPONDE",AVERAGE(ESITI_QUESTIONARI!N4201:T4201,ESITI_QUESTIONARI!V4201:X4201,ESITI_QUESTIONARI!Z4201:AD4201,ESITI_QUESTIONARI!AF4201:AH4201,ESITI_QUESTIONARI!AJ4201:AL4201,ESITI_QUESTIONARI!AN4201,ESITI_QUESTIONARI!AQ4201)))</f>
        <v/>
      </c>
    </row>
    <row r="4202" spans="1:8">
      <c r="A4202" t="str">
        <f>IF(ESITI_QUESTIONARI!A4202="","",TRIM(ESITI_QUESTIONARI!A4202))</f>
        <v/>
      </c>
      <c r="B4202" t="str">
        <f t="shared" si="66"/>
        <v/>
      </c>
      <c r="C4202" t="str">
        <f>IF(ESITI_QUESTIONARI!C4202="","",TRIM(ESITI_QUESTIONARI!C4202))</f>
        <v/>
      </c>
      <c r="D4202" t="str">
        <f>IFERROR(UPPER(TRIM(ESITI_QUESTIONARI!U4202)),"")</f>
        <v/>
      </c>
      <c r="E4202" t="str">
        <f>IFERROR(UPPER(TRIM(ESITI_QUESTIONARI!Y4202)),"")</f>
        <v/>
      </c>
      <c r="F4202" t="str">
        <f>IFERROR(UPPER(TRIM(ESITI_QUESTIONARI!AE4202)),"")</f>
        <v/>
      </c>
      <c r="G4202" t="str">
        <f>IFERROR(UPPER(TRIM(ESITI_QUESTIONARI!AI4202)),"")</f>
        <v/>
      </c>
      <c r="H4202" s="8" t="str">
        <f>IF(C4202="","",IF(ISERROR(AVERAGE(ESITI_QUESTIONARI!N4202:T4202,ESITI_QUESTIONARI!V4202:X4202,ESITI_QUESTIONARI!Z4202:AD4202,ESITI_QUESTIONARI!AF4202:AH4202,ESITI_QUESTIONARI!AJ4202:AL4202,ESITI_QUESTIONARI!AN4202,ESITI_QUESTIONARI!AQ4202)),"NON RISPONDE",AVERAGE(ESITI_QUESTIONARI!N4202:T4202,ESITI_QUESTIONARI!V4202:X4202,ESITI_QUESTIONARI!Z4202:AD4202,ESITI_QUESTIONARI!AF4202:AH4202,ESITI_QUESTIONARI!AJ4202:AL4202,ESITI_QUESTIONARI!AN4202,ESITI_QUESTIONARI!AQ4202)))</f>
        <v/>
      </c>
    </row>
    <row r="4203" spans="1:8">
      <c r="A4203" t="str">
        <f>IF(ESITI_QUESTIONARI!A4203="","",TRIM(ESITI_QUESTIONARI!A4203))</f>
        <v/>
      </c>
      <c r="B4203" t="str">
        <f t="shared" si="66"/>
        <v/>
      </c>
      <c r="C4203" t="str">
        <f>IF(ESITI_QUESTIONARI!C4203="","",TRIM(ESITI_QUESTIONARI!C4203))</f>
        <v/>
      </c>
      <c r="D4203" t="str">
        <f>IFERROR(UPPER(TRIM(ESITI_QUESTIONARI!U4203)),"")</f>
        <v/>
      </c>
      <c r="E4203" t="str">
        <f>IFERROR(UPPER(TRIM(ESITI_QUESTIONARI!Y4203)),"")</f>
        <v/>
      </c>
      <c r="F4203" t="str">
        <f>IFERROR(UPPER(TRIM(ESITI_QUESTIONARI!AE4203)),"")</f>
        <v/>
      </c>
      <c r="G4203" t="str">
        <f>IFERROR(UPPER(TRIM(ESITI_QUESTIONARI!AI4203)),"")</f>
        <v/>
      </c>
      <c r="H4203" s="8" t="str">
        <f>IF(C4203="","",IF(ISERROR(AVERAGE(ESITI_QUESTIONARI!N4203:T4203,ESITI_QUESTIONARI!V4203:X4203,ESITI_QUESTIONARI!Z4203:AD4203,ESITI_QUESTIONARI!AF4203:AH4203,ESITI_QUESTIONARI!AJ4203:AL4203,ESITI_QUESTIONARI!AN4203,ESITI_QUESTIONARI!AQ4203)),"NON RISPONDE",AVERAGE(ESITI_QUESTIONARI!N4203:T4203,ESITI_QUESTIONARI!V4203:X4203,ESITI_QUESTIONARI!Z4203:AD4203,ESITI_QUESTIONARI!AF4203:AH4203,ESITI_QUESTIONARI!AJ4203:AL4203,ESITI_QUESTIONARI!AN4203,ESITI_QUESTIONARI!AQ4203)))</f>
        <v/>
      </c>
    </row>
    <row r="4204" spans="1:8">
      <c r="A4204" t="str">
        <f>IF(ESITI_QUESTIONARI!A4204="","",TRIM(ESITI_QUESTIONARI!A4204))</f>
        <v/>
      </c>
      <c r="B4204" t="str">
        <f t="shared" si="66"/>
        <v/>
      </c>
      <c r="C4204" t="str">
        <f>IF(ESITI_QUESTIONARI!C4204="","",TRIM(ESITI_QUESTIONARI!C4204))</f>
        <v/>
      </c>
      <c r="D4204" t="str">
        <f>IFERROR(UPPER(TRIM(ESITI_QUESTIONARI!U4204)),"")</f>
        <v/>
      </c>
      <c r="E4204" t="str">
        <f>IFERROR(UPPER(TRIM(ESITI_QUESTIONARI!Y4204)),"")</f>
        <v/>
      </c>
      <c r="F4204" t="str">
        <f>IFERROR(UPPER(TRIM(ESITI_QUESTIONARI!AE4204)),"")</f>
        <v/>
      </c>
      <c r="G4204" t="str">
        <f>IFERROR(UPPER(TRIM(ESITI_QUESTIONARI!AI4204)),"")</f>
        <v/>
      </c>
      <c r="H4204" s="8" t="str">
        <f>IF(C4204="","",IF(ISERROR(AVERAGE(ESITI_QUESTIONARI!N4204:T4204,ESITI_QUESTIONARI!V4204:X4204,ESITI_QUESTIONARI!Z4204:AD4204,ESITI_QUESTIONARI!AF4204:AH4204,ESITI_QUESTIONARI!AJ4204:AL4204,ESITI_QUESTIONARI!AN4204,ESITI_QUESTIONARI!AQ4204)),"NON RISPONDE",AVERAGE(ESITI_QUESTIONARI!N4204:T4204,ESITI_QUESTIONARI!V4204:X4204,ESITI_QUESTIONARI!Z4204:AD4204,ESITI_QUESTIONARI!AF4204:AH4204,ESITI_QUESTIONARI!AJ4204:AL4204,ESITI_QUESTIONARI!AN4204,ESITI_QUESTIONARI!AQ4204)))</f>
        <v/>
      </c>
    </row>
    <row r="4205" spans="1:8">
      <c r="A4205" t="str">
        <f>IF(ESITI_QUESTIONARI!A4205="","",TRIM(ESITI_QUESTIONARI!A4205))</f>
        <v/>
      </c>
      <c r="B4205" t="str">
        <f t="shared" si="66"/>
        <v/>
      </c>
      <c r="C4205" t="str">
        <f>IF(ESITI_QUESTIONARI!C4205="","",TRIM(ESITI_QUESTIONARI!C4205))</f>
        <v/>
      </c>
      <c r="D4205" t="str">
        <f>IFERROR(UPPER(TRIM(ESITI_QUESTIONARI!U4205)),"")</f>
        <v/>
      </c>
      <c r="E4205" t="str">
        <f>IFERROR(UPPER(TRIM(ESITI_QUESTIONARI!Y4205)),"")</f>
        <v/>
      </c>
      <c r="F4205" t="str">
        <f>IFERROR(UPPER(TRIM(ESITI_QUESTIONARI!AE4205)),"")</f>
        <v/>
      </c>
      <c r="G4205" t="str">
        <f>IFERROR(UPPER(TRIM(ESITI_QUESTIONARI!AI4205)),"")</f>
        <v/>
      </c>
      <c r="H4205" s="8" t="str">
        <f>IF(C4205="","",IF(ISERROR(AVERAGE(ESITI_QUESTIONARI!N4205:T4205,ESITI_QUESTIONARI!V4205:X4205,ESITI_QUESTIONARI!Z4205:AD4205,ESITI_QUESTIONARI!AF4205:AH4205,ESITI_QUESTIONARI!AJ4205:AL4205,ESITI_QUESTIONARI!AN4205,ESITI_QUESTIONARI!AQ4205)),"NON RISPONDE",AVERAGE(ESITI_QUESTIONARI!N4205:T4205,ESITI_QUESTIONARI!V4205:X4205,ESITI_QUESTIONARI!Z4205:AD4205,ESITI_QUESTIONARI!AF4205:AH4205,ESITI_QUESTIONARI!AJ4205:AL4205,ESITI_QUESTIONARI!AN4205,ESITI_QUESTIONARI!AQ4205)))</f>
        <v/>
      </c>
    </row>
    <row r="4206" spans="1:8">
      <c r="A4206" t="str">
        <f>IF(ESITI_QUESTIONARI!A4206="","",TRIM(ESITI_QUESTIONARI!A4206))</f>
        <v/>
      </c>
      <c r="B4206" t="str">
        <f t="shared" si="66"/>
        <v/>
      </c>
      <c r="C4206" t="str">
        <f>IF(ESITI_QUESTIONARI!C4206="","",TRIM(ESITI_QUESTIONARI!C4206))</f>
        <v/>
      </c>
      <c r="D4206" t="str">
        <f>IFERROR(UPPER(TRIM(ESITI_QUESTIONARI!U4206)),"")</f>
        <v/>
      </c>
      <c r="E4206" t="str">
        <f>IFERROR(UPPER(TRIM(ESITI_QUESTIONARI!Y4206)),"")</f>
        <v/>
      </c>
      <c r="F4206" t="str">
        <f>IFERROR(UPPER(TRIM(ESITI_QUESTIONARI!AE4206)),"")</f>
        <v/>
      </c>
      <c r="G4206" t="str">
        <f>IFERROR(UPPER(TRIM(ESITI_QUESTIONARI!AI4206)),"")</f>
        <v/>
      </c>
      <c r="H4206" s="8" t="str">
        <f>IF(C4206="","",IF(ISERROR(AVERAGE(ESITI_QUESTIONARI!N4206:T4206,ESITI_QUESTIONARI!V4206:X4206,ESITI_QUESTIONARI!Z4206:AD4206,ESITI_QUESTIONARI!AF4206:AH4206,ESITI_QUESTIONARI!AJ4206:AL4206,ESITI_QUESTIONARI!AN4206,ESITI_QUESTIONARI!AQ4206)),"NON RISPONDE",AVERAGE(ESITI_QUESTIONARI!N4206:T4206,ESITI_QUESTIONARI!V4206:X4206,ESITI_QUESTIONARI!Z4206:AD4206,ESITI_QUESTIONARI!AF4206:AH4206,ESITI_QUESTIONARI!AJ4206:AL4206,ESITI_QUESTIONARI!AN4206,ESITI_QUESTIONARI!AQ4206)))</f>
        <v/>
      </c>
    </row>
    <row r="4207" spans="1:8">
      <c r="A4207" t="str">
        <f>IF(ESITI_QUESTIONARI!A4207="","",TRIM(ESITI_QUESTIONARI!A4207))</f>
        <v/>
      </c>
      <c r="B4207" t="str">
        <f t="shared" si="66"/>
        <v/>
      </c>
      <c r="C4207" t="str">
        <f>IF(ESITI_QUESTIONARI!C4207="","",TRIM(ESITI_QUESTIONARI!C4207))</f>
        <v/>
      </c>
      <c r="D4207" t="str">
        <f>IFERROR(UPPER(TRIM(ESITI_QUESTIONARI!U4207)),"")</f>
        <v/>
      </c>
      <c r="E4207" t="str">
        <f>IFERROR(UPPER(TRIM(ESITI_QUESTIONARI!Y4207)),"")</f>
        <v/>
      </c>
      <c r="F4207" t="str">
        <f>IFERROR(UPPER(TRIM(ESITI_QUESTIONARI!AE4207)),"")</f>
        <v/>
      </c>
      <c r="G4207" t="str">
        <f>IFERROR(UPPER(TRIM(ESITI_QUESTIONARI!AI4207)),"")</f>
        <v/>
      </c>
      <c r="H4207" s="8" t="str">
        <f>IF(C4207="","",IF(ISERROR(AVERAGE(ESITI_QUESTIONARI!N4207:T4207,ESITI_QUESTIONARI!V4207:X4207,ESITI_QUESTIONARI!Z4207:AD4207,ESITI_QUESTIONARI!AF4207:AH4207,ESITI_QUESTIONARI!AJ4207:AL4207,ESITI_QUESTIONARI!AN4207,ESITI_QUESTIONARI!AQ4207)),"NON RISPONDE",AVERAGE(ESITI_QUESTIONARI!N4207:T4207,ESITI_QUESTIONARI!V4207:X4207,ESITI_QUESTIONARI!Z4207:AD4207,ESITI_QUESTIONARI!AF4207:AH4207,ESITI_QUESTIONARI!AJ4207:AL4207,ESITI_QUESTIONARI!AN4207,ESITI_QUESTIONARI!AQ4207)))</f>
        <v/>
      </c>
    </row>
    <row r="4208" spans="1:8">
      <c r="A4208" t="str">
        <f>IF(ESITI_QUESTIONARI!A4208="","",TRIM(ESITI_QUESTIONARI!A4208))</f>
        <v/>
      </c>
      <c r="B4208" t="str">
        <f t="shared" si="66"/>
        <v/>
      </c>
      <c r="C4208" t="str">
        <f>IF(ESITI_QUESTIONARI!C4208="","",TRIM(ESITI_QUESTIONARI!C4208))</f>
        <v/>
      </c>
      <c r="D4208" t="str">
        <f>IFERROR(UPPER(TRIM(ESITI_QUESTIONARI!U4208)),"")</f>
        <v/>
      </c>
      <c r="E4208" t="str">
        <f>IFERROR(UPPER(TRIM(ESITI_QUESTIONARI!Y4208)),"")</f>
        <v/>
      </c>
      <c r="F4208" t="str">
        <f>IFERROR(UPPER(TRIM(ESITI_QUESTIONARI!AE4208)),"")</f>
        <v/>
      </c>
      <c r="G4208" t="str">
        <f>IFERROR(UPPER(TRIM(ESITI_QUESTIONARI!AI4208)),"")</f>
        <v/>
      </c>
      <c r="H4208" s="8" t="str">
        <f>IF(C4208="","",IF(ISERROR(AVERAGE(ESITI_QUESTIONARI!N4208:T4208,ESITI_QUESTIONARI!V4208:X4208,ESITI_QUESTIONARI!Z4208:AD4208,ESITI_QUESTIONARI!AF4208:AH4208,ESITI_QUESTIONARI!AJ4208:AL4208,ESITI_QUESTIONARI!AN4208,ESITI_QUESTIONARI!AQ4208)),"NON RISPONDE",AVERAGE(ESITI_QUESTIONARI!N4208:T4208,ESITI_QUESTIONARI!V4208:X4208,ESITI_QUESTIONARI!Z4208:AD4208,ESITI_QUESTIONARI!AF4208:AH4208,ESITI_QUESTIONARI!AJ4208:AL4208,ESITI_QUESTIONARI!AN4208,ESITI_QUESTIONARI!AQ4208)))</f>
        <v/>
      </c>
    </row>
    <row r="4209" spans="1:8">
      <c r="A4209" t="str">
        <f>IF(ESITI_QUESTIONARI!A4209="","",TRIM(ESITI_QUESTIONARI!A4209))</f>
        <v/>
      </c>
      <c r="B4209" t="str">
        <f t="shared" si="66"/>
        <v/>
      </c>
      <c r="C4209" t="str">
        <f>IF(ESITI_QUESTIONARI!C4209="","",TRIM(ESITI_QUESTIONARI!C4209))</f>
        <v/>
      </c>
      <c r="D4209" t="str">
        <f>IFERROR(UPPER(TRIM(ESITI_QUESTIONARI!U4209)),"")</f>
        <v/>
      </c>
      <c r="E4209" t="str">
        <f>IFERROR(UPPER(TRIM(ESITI_QUESTIONARI!Y4209)),"")</f>
        <v/>
      </c>
      <c r="F4209" t="str">
        <f>IFERROR(UPPER(TRIM(ESITI_QUESTIONARI!AE4209)),"")</f>
        <v/>
      </c>
      <c r="G4209" t="str">
        <f>IFERROR(UPPER(TRIM(ESITI_QUESTIONARI!AI4209)),"")</f>
        <v/>
      </c>
      <c r="H4209" s="8" t="str">
        <f>IF(C4209="","",IF(ISERROR(AVERAGE(ESITI_QUESTIONARI!N4209:T4209,ESITI_QUESTIONARI!V4209:X4209,ESITI_QUESTIONARI!Z4209:AD4209,ESITI_QUESTIONARI!AF4209:AH4209,ESITI_QUESTIONARI!AJ4209:AL4209,ESITI_QUESTIONARI!AN4209,ESITI_QUESTIONARI!AQ4209)),"NON RISPONDE",AVERAGE(ESITI_QUESTIONARI!N4209:T4209,ESITI_QUESTIONARI!V4209:X4209,ESITI_QUESTIONARI!Z4209:AD4209,ESITI_QUESTIONARI!AF4209:AH4209,ESITI_QUESTIONARI!AJ4209:AL4209,ESITI_QUESTIONARI!AN4209,ESITI_QUESTIONARI!AQ4209)))</f>
        <v/>
      </c>
    </row>
    <row r="4210" spans="1:8">
      <c r="A4210" t="str">
        <f>IF(ESITI_QUESTIONARI!A4210="","",TRIM(ESITI_QUESTIONARI!A4210))</f>
        <v/>
      </c>
      <c r="B4210" t="str">
        <f t="shared" si="66"/>
        <v/>
      </c>
      <c r="C4210" t="str">
        <f>IF(ESITI_QUESTIONARI!C4210="","",TRIM(ESITI_QUESTIONARI!C4210))</f>
        <v/>
      </c>
      <c r="D4210" t="str">
        <f>IFERROR(UPPER(TRIM(ESITI_QUESTIONARI!U4210)),"")</f>
        <v/>
      </c>
      <c r="E4210" t="str">
        <f>IFERROR(UPPER(TRIM(ESITI_QUESTIONARI!Y4210)),"")</f>
        <v/>
      </c>
      <c r="F4210" t="str">
        <f>IFERROR(UPPER(TRIM(ESITI_QUESTIONARI!AE4210)),"")</f>
        <v/>
      </c>
      <c r="G4210" t="str">
        <f>IFERROR(UPPER(TRIM(ESITI_QUESTIONARI!AI4210)),"")</f>
        <v/>
      </c>
      <c r="H4210" s="8" t="str">
        <f>IF(C4210="","",IF(ISERROR(AVERAGE(ESITI_QUESTIONARI!N4210:T4210,ESITI_QUESTIONARI!V4210:X4210,ESITI_QUESTIONARI!Z4210:AD4210,ESITI_QUESTIONARI!AF4210:AH4210,ESITI_QUESTIONARI!AJ4210:AL4210,ESITI_QUESTIONARI!AN4210,ESITI_QUESTIONARI!AQ4210)),"NON RISPONDE",AVERAGE(ESITI_QUESTIONARI!N4210:T4210,ESITI_QUESTIONARI!V4210:X4210,ESITI_QUESTIONARI!Z4210:AD4210,ESITI_QUESTIONARI!AF4210:AH4210,ESITI_QUESTIONARI!AJ4210:AL4210,ESITI_QUESTIONARI!AN4210,ESITI_QUESTIONARI!AQ4210)))</f>
        <v/>
      </c>
    </row>
    <row r="4211" spans="1:8">
      <c r="A4211" t="str">
        <f>IF(ESITI_QUESTIONARI!A4211="","",TRIM(ESITI_QUESTIONARI!A4211))</f>
        <v/>
      </c>
      <c r="B4211" t="str">
        <f t="shared" si="66"/>
        <v/>
      </c>
      <c r="C4211" t="str">
        <f>IF(ESITI_QUESTIONARI!C4211="","",TRIM(ESITI_QUESTIONARI!C4211))</f>
        <v/>
      </c>
      <c r="D4211" t="str">
        <f>IFERROR(UPPER(TRIM(ESITI_QUESTIONARI!U4211)),"")</f>
        <v/>
      </c>
      <c r="E4211" t="str">
        <f>IFERROR(UPPER(TRIM(ESITI_QUESTIONARI!Y4211)),"")</f>
        <v/>
      </c>
      <c r="F4211" t="str">
        <f>IFERROR(UPPER(TRIM(ESITI_QUESTIONARI!AE4211)),"")</f>
        <v/>
      </c>
      <c r="G4211" t="str">
        <f>IFERROR(UPPER(TRIM(ESITI_QUESTIONARI!AI4211)),"")</f>
        <v/>
      </c>
      <c r="H4211" s="8" t="str">
        <f>IF(C4211="","",IF(ISERROR(AVERAGE(ESITI_QUESTIONARI!N4211:T4211,ESITI_QUESTIONARI!V4211:X4211,ESITI_QUESTIONARI!Z4211:AD4211,ESITI_QUESTIONARI!AF4211:AH4211,ESITI_QUESTIONARI!AJ4211:AL4211,ESITI_QUESTIONARI!AN4211,ESITI_QUESTIONARI!AQ4211)),"NON RISPONDE",AVERAGE(ESITI_QUESTIONARI!N4211:T4211,ESITI_QUESTIONARI!V4211:X4211,ESITI_QUESTIONARI!Z4211:AD4211,ESITI_QUESTIONARI!AF4211:AH4211,ESITI_QUESTIONARI!AJ4211:AL4211,ESITI_QUESTIONARI!AN4211,ESITI_QUESTIONARI!AQ4211)))</f>
        <v/>
      </c>
    </row>
    <row r="4212" spans="1:8">
      <c r="A4212" t="str">
        <f>IF(ESITI_QUESTIONARI!A4212="","",TRIM(ESITI_QUESTIONARI!A4212))</f>
        <v/>
      </c>
      <c r="B4212" t="str">
        <f t="shared" si="66"/>
        <v/>
      </c>
      <c r="C4212" t="str">
        <f>IF(ESITI_QUESTIONARI!C4212="","",TRIM(ESITI_QUESTIONARI!C4212))</f>
        <v/>
      </c>
      <c r="D4212" t="str">
        <f>IFERROR(UPPER(TRIM(ESITI_QUESTIONARI!U4212)),"")</f>
        <v/>
      </c>
      <c r="E4212" t="str">
        <f>IFERROR(UPPER(TRIM(ESITI_QUESTIONARI!Y4212)),"")</f>
        <v/>
      </c>
      <c r="F4212" t="str">
        <f>IFERROR(UPPER(TRIM(ESITI_QUESTIONARI!AE4212)),"")</f>
        <v/>
      </c>
      <c r="G4212" t="str">
        <f>IFERROR(UPPER(TRIM(ESITI_QUESTIONARI!AI4212)),"")</f>
        <v/>
      </c>
      <c r="H4212" s="8" t="str">
        <f>IF(C4212="","",IF(ISERROR(AVERAGE(ESITI_QUESTIONARI!N4212:T4212,ESITI_QUESTIONARI!V4212:X4212,ESITI_QUESTIONARI!Z4212:AD4212,ESITI_QUESTIONARI!AF4212:AH4212,ESITI_QUESTIONARI!AJ4212:AL4212,ESITI_QUESTIONARI!AN4212,ESITI_QUESTIONARI!AQ4212)),"NON RISPONDE",AVERAGE(ESITI_QUESTIONARI!N4212:T4212,ESITI_QUESTIONARI!V4212:X4212,ESITI_QUESTIONARI!Z4212:AD4212,ESITI_QUESTIONARI!AF4212:AH4212,ESITI_QUESTIONARI!AJ4212:AL4212,ESITI_QUESTIONARI!AN4212,ESITI_QUESTIONARI!AQ4212)))</f>
        <v/>
      </c>
    </row>
    <row r="4213" spans="1:8">
      <c r="A4213" t="str">
        <f>IF(ESITI_QUESTIONARI!A4213="","",TRIM(ESITI_QUESTIONARI!A4213))</f>
        <v/>
      </c>
      <c r="B4213" t="str">
        <f t="shared" si="66"/>
        <v/>
      </c>
      <c r="C4213" t="str">
        <f>IF(ESITI_QUESTIONARI!C4213="","",TRIM(ESITI_QUESTIONARI!C4213))</f>
        <v/>
      </c>
      <c r="D4213" t="str">
        <f>IFERROR(UPPER(TRIM(ESITI_QUESTIONARI!U4213)),"")</f>
        <v/>
      </c>
      <c r="E4213" t="str">
        <f>IFERROR(UPPER(TRIM(ESITI_QUESTIONARI!Y4213)),"")</f>
        <v/>
      </c>
      <c r="F4213" t="str">
        <f>IFERROR(UPPER(TRIM(ESITI_QUESTIONARI!AE4213)),"")</f>
        <v/>
      </c>
      <c r="G4213" t="str">
        <f>IFERROR(UPPER(TRIM(ESITI_QUESTIONARI!AI4213)),"")</f>
        <v/>
      </c>
      <c r="H4213" s="8" t="str">
        <f>IF(C4213="","",IF(ISERROR(AVERAGE(ESITI_QUESTIONARI!N4213:T4213,ESITI_QUESTIONARI!V4213:X4213,ESITI_QUESTIONARI!Z4213:AD4213,ESITI_QUESTIONARI!AF4213:AH4213,ESITI_QUESTIONARI!AJ4213:AL4213,ESITI_QUESTIONARI!AN4213,ESITI_QUESTIONARI!AQ4213)),"NON RISPONDE",AVERAGE(ESITI_QUESTIONARI!N4213:T4213,ESITI_QUESTIONARI!V4213:X4213,ESITI_QUESTIONARI!Z4213:AD4213,ESITI_QUESTIONARI!AF4213:AH4213,ESITI_QUESTIONARI!AJ4213:AL4213,ESITI_QUESTIONARI!AN4213,ESITI_QUESTIONARI!AQ4213)))</f>
        <v/>
      </c>
    </row>
    <row r="4214" spans="1:8">
      <c r="A4214" t="str">
        <f>IF(ESITI_QUESTIONARI!A4214="","",TRIM(ESITI_QUESTIONARI!A4214))</f>
        <v/>
      </c>
      <c r="B4214" t="str">
        <f t="shared" si="66"/>
        <v/>
      </c>
      <c r="C4214" t="str">
        <f>IF(ESITI_QUESTIONARI!C4214="","",TRIM(ESITI_QUESTIONARI!C4214))</f>
        <v/>
      </c>
      <c r="D4214" t="str">
        <f>IFERROR(UPPER(TRIM(ESITI_QUESTIONARI!U4214)),"")</f>
        <v/>
      </c>
      <c r="E4214" t="str">
        <f>IFERROR(UPPER(TRIM(ESITI_QUESTIONARI!Y4214)),"")</f>
        <v/>
      </c>
      <c r="F4214" t="str">
        <f>IFERROR(UPPER(TRIM(ESITI_QUESTIONARI!AE4214)),"")</f>
        <v/>
      </c>
      <c r="G4214" t="str">
        <f>IFERROR(UPPER(TRIM(ESITI_QUESTIONARI!AI4214)),"")</f>
        <v/>
      </c>
      <c r="H4214" s="8" t="str">
        <f>IF(C4214="","",IF(ISERROR(AVERAGE(ESITI_QUESTIONARI!N4214:T4214,ESITI_QUESTIONARI!V4214:X4214,ESITI_QUESTIONARI!Z4214:AD4214,ESITI_QUESTIONARI!AF4214:AH4214,ESITI_QUESTIONARI!AJ4214:AL4214,ESITI_QUESTIONARI!AN4214,ESITI_QUESTIONARI!AQ4214)),"NON RISPONDE",AVERAGE(ESITI_QUESTIONARI!N4214:T4214,ESITI_QUESTIONARI!V4214:X4214,ESITI_QUESTIONARI!Z4214:AD4214,ESITI_QUESTIONARI!AF4214:AH4214,ESITI_QUESTIONARI!AJ4214:AL4214,ESITI_QUESTIONARI!AN4214,ESITI_QUESTIONARI!AQ4214)))</f>
        <v/>
      </c>
    </row>
    <row r="4215" spans="1:8">
      <c r="A4215" t="str">
        <f>IF(ESITI_QUESTIONARI!A4215="","",TRIM(ESITI_QUESTIONARI!A4215))</f>
        <v/>
      </c>
      <c r="B4215" t="str">
        <f t="shared" si="66"/>
        <v/>
      </c>
      <c r="C4215" t="str">
        <f>IF(ESITI_QUESTIONARI!C4215="","",TRIM(ESITI_QUESTIONARI!C4215))</f>
        <v/>
      </c>
      <c r="D4215" t="str">
        <f>IFERROR(UPPER(TRIM(ESITI_QUESTIONARI!U4215)),"")</f>
        <v/>
      </c>
      <c r="E4215" t="str">
        <f>IFERROR(UPPER(TRIM(ESITI_QUESTIONARI!Y4215)),"")</f>
        <v/>
      </c>
      <c r="F4215" t="str">
        <f>IFERROR(UPPER(TRIM(ESITI_QUESTIONARI!AE4215)),"")</f>
        <v/>
      </c>
      <c r="G4215" t="str">
        <f>IFERROR(UPPER(TRIM(ESITI_QUESTIONARI!AI4215)),"")</f>
        <v/>
      </c>
      <c r="H4215" s="8" t="str">
        <f>IF(C4215="","",IF(ISERROR(AVERAGE(ESITI_QUESTIONARI!N4215:T4215,ESITI_QUESTIONARI!V4215:X4215,ESITI_QUESTIONARI!Z4215:AD4215,ESITI_QUESTIONARI!AF4215:AH4215,ESITI_QUESTIONARI!AJ4215:AL4215,ESITI_QUESTIONARI!AN4215,ESITI_QUESTIONARI!AQ4215)),"NON RISPONDE",AVERAGE(ESITI_QUESTIONARI!N4215:T4215,ESITI_QUESTIONARI!V4215:X4215,ESITI_QUESTIONARI!Z4215:AD4215,ESITI_QUESTIONARI!AF4215:AH4215,ESITI_QUESTIONARI!AJ4215:AL4215,ESITI_QUESTIONARI!AN4215,ESITI_QUESTIONARI!AQ4215)))</f>
        <v/>
      </c>
    </row>
    <row r="4216" spans="1:8">
      <c r="A4216" t="str">
        <f>IF(ESITI_QUESTIONARI!A4216="","",TRIM(ESITI_QUESTIONARI!A4216))</f>
        <v/>
      </c>
      <c r="B4216" t="str">
        <f t="shared" si="66"/>
        <v/>
      </c>
      <c r="C4216" t="str">
        <f>IF(ESITI_QUESTIONARI!C4216="","",TRIM(ESITI_QUESTIONARI!C4216))</f>
        <v/>
      </c>
      <c r="D4216" t="str">
        <f>IFERROR(UPPER(TRIM(ESITI_QUESTIONARI!U4216)),"")</f>
        <v/>
      </c>
      <c r="E4216" t="str">
        <f>IFERROR(UPPER(TRIM(ESITI_QUESTIONARI!Y4216)),"")</f>
        <v/>
      </c>
      <c r="F4216" t="str">
        <f>IFERROR(UPPER(TRIM(ESITI_QUESTIONARI!AE4216)),"")</f>
        <v/>
      </c>
      <c r="G4216" t="str">
        <f>IFERROR(UPPER(TRIM(ESITI_QUESTIONARI!AI4216)),"")</f>
        <v/>
      </c>
      <c r="H4216" s="8" t="str">
        <f>IF(C4216="","",IF(ISERROR(AVERAGE(ESITI_QUESTIONARI!N4216:T4216,ESITI_QUESTIONARI!V4216:X4216,ESITI_QUESTIONARI!Z4216:AD4216,ESITI_QUESTIONARI!AF4216:AH4216,ESITI_QUESTIONARI!AJ4216:AL4216,ESITI_QUESTIONARI!AN4216,ESITI_QUESTIONARI!AQ4216)),"NON RISPONDE",AVERAGE(ESITI_QUESTIONARI!N4216:T4216,ESITI_QUESTIONARI!V4216:X4216,ESITI_QUESTIONARI!Z4216:AD4216,ESITI_QUESTIONARI!AF4216:AH4216,ESITI_QUESTIONARI!AJ4216:AL4216,ESITI_QUESTIONARI!AN4216,ESITI_QUESTIONARI!AQ4216)))</f>
        <v/>
      </c>
    </row>
    <row r="4217" spans="1:8">
      <c r="A4217" t="str">
        <f>IF(ESITI_QUESTIONARI!A4217="","",TRIM(ESITI_QUESTIONARI!A4217))</f>
        <v/>
      </c>
      <c r="B4217" t="str">
        <f t="shared" si="66"/>
        <v/>
      </c>
      <c r="C4217" t="str">
        <f>IF(ESITI_QUESTIONARI!C4217="","",TRIM(ESITI_QUESTIONARI!C4217))</f>
        <v/>
      </c>
      <c r="D4217" t="str">
        <f>IFERROR(UPPER(TRIM(ESITI_QUESTIONARI!U4217)),"")</f>
        <v/>
      </c>
      <c r="E4217" t="str">
        <f>IFERROR(UPPER(TRIM(ESITI_QUESTIONARI!Y4217)),"")</f>
        <v/>
      </c>
      <c r="F4217" t="str">
        <f>IFERROR(UPPER(TRIM(ESITI_QUESTIONARI!AE4217)),"")</f>
        <v/>
      </c>
      <c r="G4217" t="str">
        <f>IFERROR(UPPER(TRIM(ESITI_QUESTIONARI!AI4217)),"")</f>
        <v/>
      </c>
      <c r="H4217" s="8" t="str">
        <f>IF(C4217="","",IF(ISERROR(AVERAGE(ESITI_QUESTIONARI!N4217:T4217,ESITI_QUESTIONARI!V4217:X4217,ESITI_QUESTIONARI!Z4217:AD4217,ESITI_QUESTIONARI!AF4217:AH4217,ESITI_QUESTIONARI!AJ4217:AL4217,ESITI_QUESTIONARI!AN4217,ESITI_QUESTIONARI!AQ4217)),"NON RISPONDE",AVERAGE(ESITI_QUESTIONARI!N4217:T4217,ESITI_QUESTIONARI!V4217:X4217,ESITI_QUESTIONARI!Z4217:AD4217,ESITI_QUESTIONARI!AF4217:AH4217,ESITI_QUESTIONARI!AJ4217:AL4217,ESITI_QUESTIONARI!AN4217,ESITI_QUESTIONARI!AQ4217)))</f>
        <v/>
      </c>
    </row>
    <row r="4218" spans="1:8">
      <c r="A4218" t="str">
        <f>IF(ESITI_QUESTIONARI!A4218="","",TRIM(ESITI_QUESTIONARI!A4218))</f>
        <v/>
      </c>
      <c r="B4218" t="str">
        <f t="shared" si="66"/>
        <v/>
      </c>
      <c r="C4218" t="str">
        <f>IF(ESITI_QUESTIONARI!C4218="","",TRIM(ESITI_QUESTIONARI!C4218))</f>
        <v/>
      </c>
      <c r="D4218" t="str">
        <f>IFERROR(UPPER(TRIM(ESITI_QUESTIONARI!U4218)),"")</f>
        <v/>
      </c>
      <c r="E4218" t="str">
        <f>IFERROR(UPPER(TRIM(ESITI_QUESTIONARI!Y4218)),"")</f>
        <v/>
      </c>
      <c r="F4218" t="str">
        <f>IFERROR(UPPER(TRIM(ESITI_QUESTIONARI!AE4218)),"")</f>
        <v/>
      </c>
      <c r="G4218" t="str">
        <f>IFERROR(UPPER(TRIM(ESITI_QUESTIONARI!AI4218)),"")</f>
        <v/>
      </c>
      <c r="H4218" s="8" t="str">
        <f>IF(C4218="","",IF(ISERROR(AVERAGE(ESITI_QUESTIONARI!N4218:T4218,ESITI_QUESTIONARI!V4218:X4218,ESITI_QUESTIONARI!Z4218:AD4218,ESITI_QUESTIONARI!AF4218:AH4218,ESITI_QUESTIONARI!AJ4218:AL4218,ESITI_QUESTIONARI!AN4218,ESITI_QUESTIONARI!AQ4218)),"NON RISPONDE",AVERAGE(ESITI_QUESTIONARI!N4218:T4218,ESITI_QUESTIONARI!V4218:X4218,ESITI_QUESTIONARI!Z4218:AD4218,ESITI_QUESTIONARI!AF4218:AH4218,ESITI_QUESTIONARI!AJ4218:AL4218,ESITI_QUESTIONARI!AN4218,ESITI_QUESTIONARI!AQ4218)))</f>
        <v/>
      </c>
    </row>
    <row r="4219" spans="1:8">
      <c r="A4219" t="str">
        <f>IF(ESITI_QUESTIONARI!A4219="","",TRIM(ESITI_QUESTIONARI!A4219))</f>
        <v/>
      </c>
      <c r="B4219" t="str">
        <f t="shared" si="66"/>
        <v/>
      </c>
      <c r="C4219" t="str">
        <f>IF(ESITI_QUESTIONARI!C4219="","",TRIM(ESITI_QUESTIONARI!C4219))</f>
        <v/>
      </c>
      <c r="D4219" t="str">
        <f>IFERROR(UPPER(TRIM(ESITI_QUESTIONARI!U4219)),"")</f>
        <v/>
      </c>
      <c r="E4219" t="str">
        <f>IFERROR(UPPER(TRIM(ESITI_QUESTIONARI!Y4219)),"")</f>
        <v/>
      </c>
      <c r="F4219" t="str">
        <f>IFERROR(UPPER(TRIM(ESITI_QUESTIONARI!AE4219)),"")</f>
        <v/>
      </c>
      <c r="G4219" t="str">
        <f>IFERROR(UPPER(TRIM(ESITI_QUESTIONARI!AI4219)),"")</f>
        <v/>
      </c>
      <c r="H4219" s="8" t="str">
        <f>IF(C4219="","",IF(ISERROR(AVERAGE(ESITI_QUESTIONARI!N4219:T4219,ESITI_QUESTIONARI!V4219:X4219,ESITI_QUESTIONARI!Z4219:AD4219,ESITI_QUESTIONARI!AF4219:AH4219,ESITI_QUESTIONARI!AJ4219:AL4219,ESITI_QUESTIONARI!AN4219,ESITI_QUESTIONARI!AQ4219)),"NON RISPONDE",AVERAGE(ESITI_QUESTIONARI!N4219:T4219,ESITI_QUESTIONARI!V4219:X4219,ESITI_QUESTIONARI!Z4219:AD4219,ESITI_QUESTIONARI!AF4219:AH4219,ESITI_QUESTIONARI!AJ4219:AL4219,ESITI_QUESTIONARI!AN4219,ESITI_QUESTIONARI!AQ4219)))</f>
        <v/>
      </c>
    </row>
    <row r="4220" spans="1:8">
      <c r="A4220" t="str">
        <f>IF(ESITI_QUESTIONARI!A4220="","",TRIM(ESITI_QUESTIONARI!A4220))</f>
        <v/>
      </c>
      <c r="B4220" t="str">
        <f t="shared" si="66"/>
        <v/>
      </c>
      <c r="C4220" t="str">
        <f>IF(ESITI_QUESTIONARI!C4220="","",TRIM(ESITI_QUESTIONARI!C4220))</f>
        <v/>
      </c>
      <c r="D4220" t="str">
        <f>IFERROR(UPPER(TRIM(ESITI_QUESTIONARI!U4220)),"")</f>
        <v/>
      </c>
      <c r="E4220" t="str">
        <f>IFERROR(UPPER(TRIM(ESITI_QUESTIONARI!Y4220)),"")</f>
        <v/>
      </c>
      <c r="F4220" t="str">
        <f>IFERROR(UPPER(TRIM(ESITI_QUESTIONARI!AE4220)),"")</f>
        <v/>
      </c>
      <c r="G4220" t="str">
        <f>IFERROR(UPPER(TRIM(ESITI_QUESTIONARI!AI4220)),"")</f>
        <v/>
      </c>
      <c r="H4220" s="8" t="str">
        <f>IF(C4220="","",IF(ISERROR(AVERAGE(ESITI_QUESTIONARI!N4220:T4220,ESITI_QUESTIONARI!V4220:X4220,ESITI_QUESTIONARI!Z4220:AD4220,ESITI_QUESTIONARI!AF4220:AH4220,ESITI_QUESTIONARI!AJ4220:AL4220,ESITI_QUESTIONARI!AN4220,ESITI_QUESTIONARI!AQ4220)),"NON RISPONDE",AVERAGE(ESITI_QUESTIONARI!N4220:T4220,ESITI_QUESTIONARI!V4220:X4220,ESITI_QUESTIONARI!Z4220:AD4220,ESITI_QUESTIONARI!AF4220:AH4220,ESITI_QUESTIONARI!AJ4220:AL4220,ESITI_QUESTIONARI!AN4220,ESITI_QUESTIONARI!AQ4220)))</f>
        <v/>
      </c>
    </row>
    <row r="4221" spans="1:8">
      <c r="A4221" t="str">
        <f>IF(ESITI_QUESTIONARI!A4221="","",TRIM(ESITI_QUESTIONARI!A4221))</f>
        <v/>
      </c>
      <c r="B4221" t="str">
        <f t="shared" si="66"/>
        <v/>
      </c>
      <c r="C4221" t="str">
        <f>IF(ESITI_QUESTIONARI!C4221="","",TRIM(ESITI_QUESTIONARI!C4221))</f>
        <v/>
      </c>
      <c r="D4221" t="str">
        <f>IFERROR(UPPER(TRIM(ESITI_QUESTIONARI!U4221)),"")</f>
        <v/>
      </c>
      <c r="E4221" t="str">
        <f>IFERROR(UPPER(TRIM(ESITI_QUESTIONARI!Y4221)),"")</f>
        <v/>
      </c>
      <c r="F4221" t="str">
        <f>IFERROR(UPPER(TRIM(ESITI_QUESTIONARI!AE4221)),"")</f>
        <v/>
      </c>
      <c r="G4221" t="str">
        <f>IFERROR(UPPER(TRIM(ESITI_QUESTIONARI!AI4221)),"")</f>
        <v/>
      </c>
      <c r="H4221" s="8" t="str">
        <f>IF(C4221="","",IF(ISERROR(AVERAGE(ESITI_QUESTIONARI!N4221:T4221,ESITI_QUESTIONARI!V4221:X4221,ESITI_QUESTIONARI!Z4221:AD4221,ESITI_QUESTIONARI!AF4221:AH4221,ESITI_QUESTIONARI!AJ4221:AL4221,ESITI_QUESTIONARI!AN4221,ESITI_QUESTIONARI!AQ4221)),"NON RISPONDE",AVERAGE(ESITI_QUESTIONARI!N4221:T4221,ESITI_QUESTIONARI!V4221:X4221,ESITI_QUESTIONARI!Z4221:AD4221,ESITI_QUESTIONARI!AF4221:AH4221,ESITI_QUESTIONARI!AJ4221:AL4221,ESITI_QUESTIONARI!AN4221,ESITI_QUESTIONARI!AQ4221)))</f>
        <v/>
      </c>
    </row>
    <row r="4222" spans="1:8">
      <c r="A4222" t="str">
        <f>IF(ESITI_QUESTIONARI!A4222="","",TRIM(ESITI_QUESTIONARI!A4222))</f>
        <v/>
      </c>
      <c r="B4222" t="str">
        <f t="shared" si="66"/>
        <v/>
      </c>
      <c r="C4222" t="str">
        <f>IF(ESITI_QUESTIONARI!C4222="","",TRIM(ESITI_QUESTIONARI!C4222))</f>
        <v/>
      </c>
      <c r="D4222" t="str">
        <f>IFERROR(UPPER(TRIM(ESITI_QUESTIONARI!U4222)),"")</f>
        <v/>
      </c>
      <c r="E4222" t="str">
        <f>IFERROR(UPPER(TRIM(ESITI_QUESTIONARI!Y4222)),"")</f>
        <v/>
      </c>
      <c r="F4222" t="str">
        <f>IFERROR(UPPER(TRIM(ESITI_QUESTIONARI!AE4222)),"")</f>
        <v/>
      </c>
      <c r="G4222" t="str">
        <f>IFERROR(UPPER(TRIM(ESITI_QUESTIONARI!AI4222)),"")</f>
        <v/>
      </c>
      <c r="H4222" s="8" t="str">
        <f>IF(C4222="","",IF(ISERROR(AVERAGE(ESITI_QUESTIONARI!N4222:T4222,ESITI_QUESTIONARI!V4222:X4222,ESITI_QUESTIONARI!Z4222:AD4222,ESITI_QUESTIONARI!AF4222:AH4222,ESITI_QUESTIONARI!AJ4222:AL4222,ESITI_QUESTIONARI!AN4222,ESITI_QUESTIONARI!AQ4222)),"NON RISPONDE",AVERAGE(ESITI_QUESTIONARI!N4222:T4222,ESITI_QUESTIONARI!V4222:X4222,ESITI_QUESTIONARI!Z4222:AD4222,ESITI_QUESTIONARI!AF4222:AH4222,ESITI_QUESTIONARI!AJ4222:AL4222,ESITI_QUESTIONARI!AN4222,ESITI_QUESTIONARI!AQ4222)))</f>
        <v/>
      </c>
    </row>
    <row r="4223" spans="1:8">
      <c r="A4223" t="str">
        <f>IF(ESITI_QUESTIONARI!A4223="","",TRIM(ESITI_QUESTIONARI!A4223))</f>
        <v/>
      </c>
      <c r="B4223" t="str">
        <f t="shared" si="66"/>
        <v/>
      </c>
      <c r="C4223" t="str">
        <f>IF(ESITI_QUESTIONARI!C4223="","",TRIM(ESITI_QUESTIONARI!C4223))</f>
        <v/>
      </c>
      <c r="D4223" t="str">
        <f>IFERROR(UPPER(TRIM(ESITI_QUESTIONARI!U4223)),"")</f>
        <v/>
      </c>
      <c r="E4223" t="str">
        <f>IFERROR(UPPER(TRIM(ESITI_QUESTIONARI!Y4223)),"")</f>
        <v/>
      </c>
      <c r="F4223" t="str">
        <f>IFERROR(UPPER(TRIM(ESITI_QUESTIONARI!AE4223)),"")</f>
        <v/>
      </c>
      <c r="G4223" t="str">
        <f>IFERROR(UPPER(TRIM(ESITI_QUESTIONARI!AI4223)),"")</f>
        <v/>
      </c>
      <c r="H4223" s="8" t="str">
        <f>IF(C4223="","",IF(ISERROR(AVERAGE(ESITI_QUESTIONARI!N4223:T4223,ESITI_QUESTIONARI!V4223:X4223,ESITI_QUESTIONARI!Z4223:AD4223,ESITI_QUESTIONARI!AF4223:AH4223,ESITI_QUESTIONARI!AJ4223:AL4223,ESITI_QUESTIONARI!AN4223,ESITI_QUESTIONARI!AQ4223)),"NON RISPONDE",AVERAGE(ESITI_QUESTIONARI!N4223:T4223,ESITI_QUESTIONARI!V4223:X4223,ESITI_QUESTIONARI!Z4223:AD4223,ESITI_QUESTIONARI!AF4223:AH4223,ESITI_QUESTIONARI!AJ4223:AL4223,ESITI_QUESTIONARI!AN4223,ESITI_QUESTIONARI!AQ4223)))</f>
        <v/>
      </c>
    </row>
    <row r="4224" spans="1:8">
      <c r="A4224" t="str">
        <f>IF(ESITI_QUESTIONARI!A4224="","",TRIM(ESITI_QUESTIONARI!A4224))</f>
        <v/>
      </c>
      <c r="B4224" t="str">
        <f t="shared" si="66"/>
        <v/>
      </c>
      <c r="C4224" t="str">
        <f>IF(ESITI_QUESTIONARI!C4224="","",TRIM(ESITI_QUESTIONARI!C4224))</f>
        <v/>
      </c>
      <c r="D4224" t="str">
        <f>IFERROR(UPPER(TRIM(ESITI_QUESTIONARI!U4224)),"")</f>
        <v/>
      </c>
      <c r="E4224" t="str">
        <f>IFERROR(UPPER(TRIM(ESITI_QUESTIONARI!Y4224)),"")</f>
        <v/>
      </c>
      <c r="F4224" t="str">
        <f>IFERROR(UPPER(TRIM(ESITI_QUESTIONARI!AE4224)),"")</f>
        <v/>
      </c>
      <c r="G4224" t="str">
        <f>IFERROR(UPPER(TRIM(ESITI_QUESTIONARI!AI4224)),"")</f>
        <v/>
      </c>
      <c r="H4224" s="8" t="str">
        <f>IF(C4224="","",IF(ISERROR(AVERAGE(ESITI_QUESTIONARI!N4224:T4224,ESITI_QUESTIONARI!V4224:X4224,ESITI_QUESTIONARI!Z4224:AD4224,ESITI_QUESTIONARI!AF4224:AH4224,ESITI_QUESTIONARI!AJ4224:AL4224,ESITI_QUESTIONARI!AN4224,ESITI_QUESTIONARI!AQ4224)),"NON RISPONDE",AVERAGE(ESITI_QUESTIONARI!N4224:T4224,ESITI_QUESTIONARI!V4224:X4224,ESITI_QUESTIONARI!Z4224:AD4224,ESITI_QUESTIONARI!AF4224:AH4224,ESITI_QUESTIONARI!AJ4224:AL4224,ESITI_QUESTIONARI!AN4224,ESITI_QUESTIONARI!AQ4224)))</f>
        <v/>
      </c>
    </row>
    <row r="4225" spans="1:8">
      <c r="A4225" t="str">
        <f>IF(ESITI_QUESTIONARI!A4225="","",TRIM(ESITI_QUESTIONARI!A4225))</f>
        <v/>
      </c>
      <c r="B4225" t="str">
        <f t="shared" si="66"/>
        <v/>
      </c>
      <c r="C4225" t="str">
        <f>IF(ESITI_QUESTIONARI!C4225="","",TRIM(ESITI_QUESTIONARI!C4225))</f>
        <v/>
      </c>
      <c r="D4225" t="str">
        <f>IFERROR(UPPER(TRIM(ESITI_QUESTIONARI!U4225)),"")</f>
        <v/>
      </c>
      <c r="E4225" t="str">
        <f>IFERROR(UPPER(TRIM(ESITI_QUESTIONARI!Y4225)),"")</f>
        <v/>
      </c>
      <c r="F4225" t="str">
        <f>IFERROR(UPPER(TRIM(ESITI_QUESTIONARI!AE4225)),"")</f>
        <v/>
      </c>
      <c r="G4225" t="str">
        <f>IFERROR(UPPER(TRIM(ESITI_QUESTIONARI!AI4225)),"")</f>
        <v/>
      </c>
      <c r="H4225" s="8" t="str">
        <f>IF(C4225="","",IF(ISERROR(AVERAGE(ESITI_QUESTIONARI!N4225:T4225,ESITI_QUESTIONARI!V4225:X4225,ESITI_QUESTIONARI!Z4225:AD4225,ESITI_QUESTIONARI!AF4225:AH4225,ESITI_QUESTIONARI!AJ4225:AL4225,ESITI_QUESTIONARI!AN4225,ESITI_QUESTIONARI!AQ4225)),"NON RISPONDE",AVERAGE(ESITI_QUESTIONARI!N4225:T4225,ESITI_QUESTIONARI!V4225:X4225,ESITI_QUESTIONARI!Z4225:AD4225,ESITI_QUESTIONARI!AF4225:AH4225,ESITI_QUESTIONARI!AJ4225:AL4225,ESITI_QUESTIONARI!AN4225,ESITI_QUESTIONARI!AQ4225)))</f>
        <v/>
      </c>
    </row>
    <row r="4226" spans="1:8">
      <c r="A4226" t="str">
        <f>IF(ESITI_QUESTIONARI!A4226="","",TRIM(ESITI_QUESTIONARI!A4226))</f>
        <v/>
      </c>
      <c r="B4226" t="str">
        <f t="shared" si="66"/>
        <v/>
      </c>
      <c r="C4226" t="str">
        <f>IF(ESITI_QUESTIONARI!C4226="","",TRIM(ESITI_QUESTIONARI!C4226))</f>
        <v/>
      </c>
      <c r="D4226" t="str">
        <f>IFERROR(UPPER(TRIM(ESITI_QUESTIONARI!U4226)),"")</f>
        <v/>
      </c>
      <c r="E4226" t="str">
        <f>IFERROR(UPPER(TRIM(ESITI_QUESTIONARI!Y4226)),"")</f>
        <v/>
      </c>
      <c r="F4226" t="str">
        <f>IFERROR(UPPER(TRIM(ESITI_QUESTIONARI!AE4226)),"")</f>
        <v/>
      </c>
      <c r="G4226" t="str">
        <f>IFERROR(UPPER(TRIM(ESITI_QUESTIONARI!AI4226)),"")</f>
        <v/>
      </c>
      <c r="H4226" s="8" t="str">
        <f>IF(C4226="","",IF(ISERROR(AVERAGE(ESITI_QUESTIONARI!N4226:T4226,ESITI_QUESTIONARI!V4226:X4226,ESITI_QUESTIONARI!Z4226:AD4226,ESITI_QUESTIONARI!AF4226:AH4226,ESITI_QUESTIONARI!AJ4226:AL4226,ESITI_QUESTIONARI!AN4226,ESITI_QUESTIONARI!AQ4226)),"NON RISPONDE",AVERAGE(ESITI_QUESTIONARI!N4226:T4226,ESITI_QUESTIONARI!V4226:X4226,ESITI_QUESTIONARI!Z4226:AD4226,ESITI_QUESTIONARI!AF4226:AH4226,ESITI_QUESTIONARI!AJ4226:AL4226,ESITI_QUESTIONARI!AN4226,ESITI_QUESTIONARI!AQ4226)))</f>
        <v/>
      </c>
    </row>
    <row r="4227" spans="1:8">
      <c r="A4227" t="str">
        <f>IF(ESITI_QUESTIONARI!A4227="","",TRIM(ESITI_QUESTIONARI!A4227))</f>
        <v/>
      </c>
      <c r="B4227" t="str">
        <f t="shared" ref="B4227:B4290" si="67">IF(C4227="","",C4227)</f>
        <v/>
      </c>
      <c r="C4227" t="str">
        <f>IF(ESITI_QUESTIONARI!C4227="","",TRIM(ESITI_QUESTIONARI!C4227))</f>
        <v/>
      </c>
      <c r="D4227" t="str">
        <f>IFERROR(UPPER(TRIM(ESITI_QUESTIONARI!U4227)),"")</f>
        <v/>
      </c>
      <c r="E4227" t="str">
        <f>IFERROR(UPPER(TRIM(ESITI_QUESTIONARI!Y4227)),"")</f>
        <v/>
      </c>
      <c r="F4227" t="str">
        <f>IFERROR(UPPER(TRIM(ESITI_QUESTIONARI!AE4227)),"")</f>
        <v/>
      </c>
      <c r="G4227" t="str">
        <f>IFERROR(UPPER(TRIM(ESITI_QUESTIONARI!AI4227)),"")</f>
        <v/>
      </c>
      <c r="H4227" s="8" t="str">
        <f>IF(C4227="","",IF(ISERROR(AVERAGE(ESITI_QUESTIONARI!N4227:T4227,ESITI_QUESTIONARI!V4227:X4227,ESITI_QUESTIONARI!Z4227:AD4227,ESITI_QUESTIONARI!AF4227:AH4227,ESITI_QUESTIONARI!AJ4227:AL4227,ESITI_QUESTIONARI!AN4227,ESITI_QUESTIONARI!AQ4227)),"NON RISPONDE",AVERAGE(ESITI_QUESTIONARI!N4227:T4227,ESITI_QUESTIONARI!V4227:X4227,ESITI_QUESTIONARI!Z4227:AD4227,ESITI_QUESTIONARI!AF4227:AH4227,ESITI_QUESTIONARI!AJ4227:AL4227,ESITI_QUESTIONARI!AN4227,ESITI_QUESTIONARI!AQ4227)))</f>
        <v/>
      </c>
    </row>
    <row r="4228" spans="1:8">
      <c r="A4228" t="str">
        <f>IF(ESITI_QUESTIONARI!A4228="","",TRIM(ESITI_QUESTIONARI!A4228))</f>
        <v/>
      </c>
      <c r="B4228" t="str">
        <f t="shared" si="67"/>
        <v/>
      </c>
      <c r="C4228" t="str">
        <f>IF(ESITI_QUESTIONARI!C4228="","",TRIM(ESITI_QUESTIONARI!C4228))</f>
        <v/>
      </c>
      <c r="D4228" t="str">
        <f>IFERROR(UPPER(TRIM(ESITI_QUESTIONARI!U4228)),"")</f>
        <v/>
      </c>
      <c r="E4228" t="str">
        <f>IFERROR(UPPER(TRIM(ESITI_QUESTIONARI!Y4228)),"")</f>
        <v/>
      </c>
      <c r="F4228" t="str">
        <f>IFERROR(UPPER(TRIM(ESITI_QUESTIONARI!AE4228)),"")</f>
        <v/>
      </c>
      <c r="G4228" t="str">
        <f>IFERROR(UPPER(TRIM(ESITI_QUESTIONARI!AI4228)),"")</f>
        <v/>
      </c>
      <c r="H4228" s="8" t="str">
        <f>IF(C4228="","",IF(ISERROR(AVERAGE(ESITI_QUESTIONARI!N4228:T4228,ESITI_QUESTIONARI!V4228:X4228,ESITI_QUESTIONARI!Z4228:AD4228,ESITI_QUESTIONARI!AF4228:AH4228,ESITI_QUESTIONARI!AJ4228:AL4228,ESITI_QUESTIONARI!AN4228,ESITI_QUESTIONARI!AQ4228)),"NON RISPONDE",AVERAGE(ESITI_QUESTIONARI!N4228:T4228,ESITI_QUESTIONARI!V4228:X4228,ESITI_QUESTIONARI!Z4228:AD4228,ESITI_QUESTIONARI!AF4228:AH4228,ESITI_QUESTIONARI!AJ4228:AL4228,ESITI_QUESTIONARI!AN4228,ESITI_QUESTIONARI!AQ4228)))</f>
        <v/>
      </c>
    </row>
    <row r="4229" spans="1:8">
      <c r="A4229" t="str">
        <f>IF(ESITI_QUESTIONARI!A4229="","",TRIM(ESITI_QUESTIONARI!A4229))</f>
        <v/>
      </c>
      <c r="B4229" t="str">
        <f t="shared" si="67"/>
        <v/>
      </c>
      <c r="C4229" t="str">
        <f>IF(ESITI_QUESTIONARI!C4229="","",TRIM(ESITI_QUESTIONARI!C4229))</f>
        <v/>
      </c>
      <c r="D4229" t="str">
        <f>IFERROR(UPPER(TRIM(ESITI_QUESTIONARI!U4229)),"")</f>
        <v/>
      </c>
      <c r="E4229" t="str">
        <f>IFERROR(UPPER(TRIM(ESITI_QUESTIONARI!Y4229)),"")</f>
        <v/>
      </c>
      <c r="F4229" t="str">
        <f>IFERROR(UPPER(TRIM(ESITI_QUESTIONARI!AE4229)),"")</f>
        <v/>
      </c>
      <c r="G4229" t="str">
        <f>IFERROR(UPPER(TRIM(ESITI_QUESTIONARI!AI4229)),"")</f>
        <v/>
      </c>
      <c r="H4229" s="8" t="str">
        <f>IF(C4229="","",IF(ISERROR(AVERAGE(ESITI_QUESTIONARI!N4229:T4229,ESITI_QUESTIONARI!V4229:X4229,ESITI_QUESTIONARI!Z4229:AD4229,ESITI_QUESTIONARI!AF4229:AH4229,ESITI_QUESTIONARI!AJ4229:AL4229,ESITI_QUESTIONARI!AN4229,ESITI_QUESTIONARI!AQ4229)),"NON RISPONDE",AVERAGE(ESITI_QUESTIONARI!N4229:T4229,ESITI_QUESTIONARI!V4229:X4229,ESITI_QUESTIONARI!Z4229:AD4229,ESITI_QUESTIONARI!AF4229:AH4229,ESITI_QUESTIONARI!AJ4229:AL4229,ESITI_QUESTIONARI!AN4229,ESITI_QUESTIONARI!AQ4229)))</f>
        <v/>
      </c>
    </row>
    <row r="4230" spans="1:8">
      <c r="A4230" t="str">
        <f>IF(ESITI_QUESTIONARI!A4230="","",TRIM(ESITI_QUESTIONARI!A4230))</f>
        <v/>
      </c>
      <c r="B4230" t="str">
        <f t="shared" si="67"/>
        <v/>
      </c>
      <c r="C4230" t="str">
        <f>IF(ESITI_QUESTIONARI!C4230="","",TRIM(ESITI_QUESTIONARI!C4230))</f>
        <v/>
      </c>
      <c r="D4230" t="str">
        <f>IFERROR(UPPER(TRIM(ESITI_QUESTIONARI!U4230)),"")</f>
        <v/>
      </c>
      <c r="E4230" t="str">
        <f>IFERROR(UPPER(TRIM(ESITI_QUESTIONARI!Y4230)),"")</f>
        <v/>
      </c>
      <c r="F4230" t="str">
        <f>IFERROR(UPPER(TRIM(ESITI_QUESTIONARI!AE4230)),"")</f>
        <v/>
      </c>
      <c r="G4230" t="str">
        <f>IFERROR(UPPER(TRIM(ESITI_QUESTIONARI!AI4230)),"")</f>
        <v/>
      </c>
      <c r="H4230" s="8" t="str">
        <f>IF(C4230="","",IF(ISERROR(AVERAGE(ESITI_QUESTIONARI!N4230:T4230,ESITI_QUESTIONARI!V4230:X4230,ESITI_QUESTIONARI!Z4230:AD4230,ESITI_QUESTIONARI!AF4230:AH4230,ESITI_QUESTIONARI!AJ4230:AL4230,ESITI_QUESTIONARI!AN4230,ESITI_QUESTIONARI!AQ4230)),"NON RISPONDE",AVERAGE(ESITI_QUESTIONARI!N4230:T4230,ESITI_QUESTIONARI!V4230:X4230,ESITI_QUESTIONARI!Z4230:AD4230,ESITI_QUESTIONARI!AF4230:AH4230,ESITI_QUESTIONARI!AJ4230:AL4230,ESITI_QUESTIONARI!AN4230,ESITI_QUESTIONARI!AQ4230)))</f>
        <v/>
      </c>
    </row>
    <row r="4231" spans="1:8">
      <c r="A4231" t="str">
        <f>IF(ESITI_QUESTIONARI!A4231="","",TRIM(ESITI_QUESTIONARI!A4231))</f>
        <v/>
      </c>
      <c r="B4231" t="str">
        <f t="shared" si="67"/>
        <v/>
      </c>
      <c r="C4231" t="str">
        <f>IF(ESITI_QUESTIONARI!C4231="","",TRIM(ESITI_QUESTIONARI!C4231))</f>
        <v/>
      </c>
      <c r="D4231" t="str">
        <f>IFERROR(UPPER(TRIM(ESITI_QUESTIONARI!U4231)),"")</f>
        <v/>
      </c>
      <c r="E4231" t="str">
        <f>IFERROR(UPPER(TRIM(ESITI_QUESTIONARI!Y4231)),"")</f>
        <v/>
      </c>
      <c r="F4231" t="str">
        <f>IFERROR(UPPER(TRIM(ESITI_QUESTIONARI!AE4231)),"")</f>
        <v/>
      </c>
      <c r="G4231" t="str">
        <f>IFERROR(UPPER(TRIM(ESITI_QUESTIONARI!AI4231)),"")</f>
        <v/>
      </c>
      <c r="H4231" s="8" t="str">
        <f>IF(C4231="","",IF(ISERROR(AVERAGE(ESITI_QUESTIONARI!N4231:T4231,ESITI_QUESTIONARI!V4231:X4231,ESITI_QUESTIONARI!Z4231:AD4231,ESITI_QUESTIONARI!AF4231:AH4231,ESITI_QUESTIONARI!AJ4231:AL4231,ESITI_QUESTIONARI!AN4231,ESITI_QUESTIONARI!AQ4231)),"NON RISPONDE",AVERAGE(ESITI_QUESTIONARI!N4231:T4231,ESITI_QUESTIONARI!V4231:X4231,ESITI_QUESTIONARI!Z4231:AD4231,ESITI_QUESTIONARI!AF4231:AH4231,ESITI_QUESTIONARI!AJ4231:AL4231,ESITI_QUESTIONARI!AN4231,ESITI_QUESTIONARI!AQ4231)))</f>
        <v/>
      </c>
    </row>
    <row r="4232" spans="1:8">
      <c r="A4232" t="str">
        <f>IF(ESITI_QUESTIONARI!A4232="","",TRIM(ESITI_QUESTIONARI!A4232))</f>
        <v/>
      </c>
      <c r="B4232" t="str">
        <f t="shared" si="67"/>
        <v/>
      </c>
      <c r="C4232" t="str">
        <f>IF(ESITI_QUESTIONARI!C4232="","",TRIM(ESITI_QUESTIONARI!C4232))</f>
        <v/>
      </c>
      <c r="D4232" t="str">
        <f>IFERROR(UPPER(TRIM(ESITI_QUESTIONARI!U4232)),"")</f>
        <v/>
      </c>
      <c r="E4232" t="str">
        <f>IFERROR(UPPER(TRIM(ESITI_QUESTIONARI!Y4232)),"")</f>
        <v/>
      </c>
      <c r="F4232" t="str">
        <f>IFERROR(UPPER(TRIM(ESITI_QUESTIONARI!AE4232)),"")</f>
        <v/>
      </c>
      <c r="G4232" t="str">
        <f>IFERROR(UPPER(TRIM(ESITI_QUESTIONARI!AI4232)),"")</f>
        <v/>
      </c>
      <c r="H4232" s="8" t="str">
        <f>IF(C4232="","",IF(ISERROR(AVERAGE(ESITI_QUESTIONARI!N4232:T4232,ESITI_QUESTIONARI!V4232:X4232,ESITI_QUESTIONARI!Z4232:AD4232,ESITI_QUESTIONARI!AF4232:AH4232,ESITI_QUESTIONARI!AJ4232:AL4232,ESITI_QUESTIONARI!AN4232,ESITI_QUESTIONARI!AQ4232)),"NON RISPONDE",AVERAGE(ESITI_QUESTIONARI!N4232:T4232,ESITI_QUESTIONARI!V4232:X4232,ESITI_QUESTIONARI!Z4232:AD4232,ESITI_QUESTIONARI!AF4232:AH4232,ESITI_QUESTIONARI!AJ4232:AL4232,ESITI_QUESTIONARI!AN4232,ESITI_QUESTIONARI!AQ4232)))</f>
        <v/>
      </c>
    </row>
    <row r="4233" spans="1:8">
      <c r="A4233" t="str">
        <f>IF(ESITI_QUESTIONARI!A4233="","",TRIM(ESITI_QUESTIONARI!A4233))</f>
        <v/>
      </c>
      <c r="B4233" t="str">
        <f t="shared" si="67"/>
        <v/>
      </c>
      <c r="C4233" t="str">
        <f>IF(ESITI_QUESTIONARI!C4233="","",TRIM(ESITI_QUESTIONARI!C4233))</f>
        <v/>
      </c>
      <c r="D4233" t="str">
        <f>IFERROR(UPPER(TRIM(ESITI_QUESTIONARI!U4233)),"")</f>
        <v/>
      </c>
      <c r="E4233" t="str">
        <f>IFERROR(UPPER(TRIM(ESITI_QUESTIONARI!Y4233)),"")</f>
        <v/>
      </c>
      <c r="F4233" t="str">
        <f>IFERROR(UPPER(TRIM(ESITI_QUESTIONARI!AE4233)),"")</f>
        <v/>
      </c>
      <c r="G4233" t="str">
        <f>IFERROR(UPPER(TRIM(ESITI_QUESTIONARI!AI4233)),"")</f>
        <v/>
      </c>
      <c r="H4233" s="8" t="str">
        <f>IF(C4233="","",IF(ISERROR(AVERAGE(ESITI_QUESTIONARI!N4233:T4233,ESITI_QUESTIONARI!V4233:X4233,ESITI_QUESTIONARI!Z4233:AD4233,ESITI_QUESTIONARI!AF4233:AH4233,ESITI_QUESTIONARI!AJ4233:AL4233,ESITI_QUESTIONARI!AN4233,ESITI_QUESTIONARI!AQ4233)),"NON RISPONDE",AVERAGE(ESITI_QUESTIONARI!N4233:T4233,ESITI_QUESTIONARI!V4233:X4233,ESITI_QUESTIONARI!Z4233:AD4233,ESITI_QUESTIONARI!AF4233:AH4233,ESITI_QUESTIONARI!AJ4233:AL4233,ESITI_QUESTIONARI!AN4233,ESITI_QUESTIONARI!AQ4233)))</f>
        <v/>
      </c>
    </row>
    <row r="4234" spans="1:8">
      <c r="A4234" t="str">
        <f>IF(ESITI_QUESTIONARI!A4234="","",TRIM(ESITI_QUESTIONARI!A4234))</f>
        <v/>
      </c>
      <c r="B4234" t="str">
        <f t="shared" si="67"/>
        <v/>
      </c>
      <c r="C4234" t="str">
        <f>IF(ESITI_QUESTIONARI!C4234="","",TRIM(ESITI_QUESTIONARI!C4234))</f>
        <v/>
      </c>
      <c r="D4234" t="str">
        <f>IFERROR(UPPER(TRIM(ESITI_QUESTIONARI!U4234)),"")</f>
        <v/>
      </c>
      <c r="E4234" t="str">
        <f>IFERROR(UPPER(TRIM(ESITI_QUESTIONARI!Y4234)),"")</f>
        <v/>
      </c>
      <c r="F4234" t="str">
        <f>IFERROR(UPPER(TRIM(ESITI_QUESTIONARI!AE4234)),"")</f>
        <v/>
      </c>
      <c r="G4234" t="str">
        <f>IFERROR(UPPER(TRIM(ESITI_QUESTIONARI!AI4234)),"")</f>
        <v/>
      </c>
      <c r="H4234" s="8" t="str">
        <f>IF(C4234="","",IF(ISERROR(AVERAGE(ESITI_QUESTIONARI!N4234:T4234,ESITI_QUESTIONARI!V4234:X4234,ESITI_QUESTIONARI!Z4234:AD4234,ESITI_QUESTIONARI!AF4234:AH4234,ESITI_QUESTIONARI!AJ4234:AL4234,ESITI_QUESTIONARI!AN4234,ESITI_QUESTIONARI!AQ4234)),"NON RISPONDE",AVERAGE(ESITI_QUESTIONARI!N4234:T4234,ESITI_QUESTIONARI!V4234:X4234,ESITI_QUESTIONARI!Z4234:AD4234,ESITI_QUESTIONARI!AF4234:AH4234,ESITI_QUESTIONARI!AJ4234:AL4234,ESITI_QUESTIONARI!AN4234,ESITI_QUESTIONARI!AQ4234)))</f>
        <v/>
      </c>
    </row>
    <row r="4235" spans="1:8">
      <c r="A4235" t="str">
        <f>IF(ESITI_QUESTIONARI!A4235="","",TRIM(ESITI_QUESTIONARI!A4235))</f>
        <v/>
      </c>
      <c r="B4235" t="str">
        <f t="shared" si="67"/>
        <v/>
      </c>
      <c r="C4235" t="str">
        <f>IF(ESITI_QUESTIONARI!C4235="","",TRIM(ESITI_QUESTIONARI!C4235))</f>
        <v/>
      </c>
      <c r="D4235" t="str">
        <f>IFERROR(UPPER(TRIM(ESITI_QUESTIONARI!U4235)),"")</f>
        <v/>
      </c>
      <c r="E4235" t="str">
        <f>IFERROR(UPPER(TRIM(ESITI_QUESTIONARI!Y4235)),"")</f>
        <v/>
      </c>
      <c r="F4235" t="str">
        <f>IFERROR(UPPER(TRIM(ESITI_QUESTIONARI!AE4235)),"")</f>
        <v/>
      </c>
      <c r="G4235" t="str">
        <f>IFERROR(UPPER(TRIM(ESITI_QUESTIONARI!AI4235)),"")</f>
        <v/>
      </c>
      <c r="H4235" s="8" t="str">
        <f>IF(C4235="","",IF(ISERROR(AVERAGE(ESITI_QUESTIONARI!N4235:T4235,ESITI_QUESTIONARI!V4235:X4235,ESITI_QUESTIONARI!Z4235:AD4235,ESITI_QUESTIONARI!AF4235:AH4235,ESITI_QUESTIONARI!AJ4235:AL4235,ESITI_QUESTIONARI!AN4235,ESITI_QUESTIONARI!AQ4235)),"NON RISPONDE",AVERAGE(ESITI_QUESTIONARI!N4235:T4235,ESITI_QUESTIONARI!V4235:X4235,ESITI_QUESTIONARI!Z4235:AD4235,ESITI_QUESTIONARI!AF4235:AH4235,ESITI_QUESTIONARI!AJ4235:AL4235,ESITI_QUESTIONARI!AN4235,ESITI_QUESTIONARI!AQ4235)))</f>
        <v/>
      </c>
    </row>
    <row r="4236" spans="1:8">
      <c r="A4236" t="str">
        <f>IF(ESITI_QUESTIONARI!A4236="","",TRIM(ESITI_QUESTIONARI!A4236))</f>
        <v/>
      </c>
      <c r="B4236" t="str">
        <f t="shared" si="67"/>
        <v/>
      </c>
      <c r="C4236" t="str">
        <f>IF(ESITI_QUESTIONARI!C4236="","",TRIM(ESITI_QUESTIONARI!C4236))</f>
        <v/>
      </c>
      <c r="D4236" t="str">
        <f>IFERROR(UPPER(TRIM(ESITI_QUESTIONARI!U4236)),"")</f>
        <v/>
      </c>
      <c r="E4236" t="str">
        <f>IFERROR(UPPER(TRIM(ESITI_QUESTIONARI!Y4236)),"")</f>
        <v/>
      </c>
      <c r="F4236" t="str">
        <f>IFERROR(UPPER(TRIM(ESITI_QUESTIONARI!AE4236)),"")</f>
        <v/>
      </c>
      <c r="G4236" t="str">
        <f>IFERROR(UPPER(TRIM(ESITI_QUESTIONARI!AI4236)),"")</f>
        <v/>
      </c>
      <c r="H4236" s="8" t="str">
        <f>IF(C4236="","",IF(ISERROR(AVERAGE(ESITI_QUESTIONARI!N4236:T4236,ESITI_QUESTIONARI!V4236:X4236,ESITI_QUESTIONARI!Z4236:AD4236,ESITI_QUESTIONARI!AF4236:AH4236,ESITI_QUESTIONARI!AJ4236:AL4236,ESITI_QUESTIONARI!AN4236,ESITI_QUESTIONARI!AQ4236)),"NON RISPONDE",AVERAGE(ESITI_QUESTIONARI!N4236:T4236,ESITI_QUESTIONARI!V4236:X4236,ESITI_QUESTIONARI!Z4236:AD4236,ESITI_QUESTIONARI!AF4236:AH4236,ESITI_QUESTIONARI!AJ4236:AL4236,ESITI_QUESTIONARI!AN4236,ESITI_QUESTIONARI!AQ4236)))</f>
        <v/>
      </c>
    </row>
    <row r="4237" spans="1:8">
      <c r="A4237" t="str">
        <f>IF(ESITI_QUESTIONARI!A4237="","",TRIM(ESITI_QUESTIONARI!A4237))</f>
        <v/>
      </c>
      <c r="B4237" t="str">
        <f t="shared" si="67"/>
        <v/>
      </c>
      <c r="C4237" t="str">
        <f>IF(ESITI_QUESTIONARI!C4237="","",TRIM(ESITI_QUESTIONARI!C4237))</f>
        <v/>
      </c>
      <c r="D4237" t="str">
        <f>IFERROR(UPPER(TRIM(ESITI_QUESTIONARI!U4237)),"")</f>
        <v/>
      </c>
      <c r="E4237" t="str">
        <f>IFERROR(UPPER(TRIM(ESITI_QUESTIONARI!Y4237)),"")</f>
        <v/>
      </c>
      <c r="F4237" t="str">
        <f>IFERROR(UPPER(TRIM(ESITI_QUESTIONARI!AE4237)),"")</f>
        <v/>
      </c>
      <c r="G4237" t="str">
        <f>IFERROR(UPPER(TRIM(ESITI_QUESTIONARI!AI4237)),"")</f>
        <v/>
      </c>
      <c r="H4237" s="8" t="str">
        <f>IF(C4237="","",IF(ISERROR(AVERAGE(ESITI_QUESTIONARI!N4237:T4237,ESITI_QUESTIONARI!V4237:X4237,ESITI_QUESTIONARI!Z4237:AD4237,ESITI_QUESTIONARI!AF4237:AH4237,ESITI_QUESTIONARI!AJ4237:AL4237,ESITI_QUESTIONARI!AN4237,ESITI_QUESTIONARI!AQ4237)),"NON RISPONDE",AVERAGE(ESITI_QUESTIONARI!N4237:T4237,ESITI_QUESTIONARI!V4237:X4237,ESITI_QUESTIONARI!Z4237:AD4237,ESITI_QUESTIONARI!AF4237:AH4237,ESITI_QUESTIONARI!AJ4237:AL4237,ESITI_QUESTIONARI!AN4237,ESITI_QUESTIONARI!AQ4237)))</f>
        <v/>
      </c>
    </row>
    <row r="4238" spans="1:8">
      <c r="A4238" t="str">
        <f>IF(ESITI_QUESTIONARI!A4238="","",TRIM(ESITI_QUESTIONARI!A4238))</f>
        <v/>
      </c>
      <c r="B4238" t="str">
        <f t="shared" si="67"/>
        <v/>
      </c>
      <c r="C4238" t="str">
        <f>IF(ESITI_QUESTIONARI!C4238="","",TRIM(ESITI_QUESTIONARI!C4238))</f>
        <v/>
      </c>
      <c r="D4238" t="str">
        <f>IFERROR(UPPER(TRIM(ESITI_QUESTIONARI!U4238)),"")</f>
        <v/>
      </c>
      <c r="E4238" t="str">
        <f>IFERROR(UPPER(TRIM(ESITI_QUESTIONARI!Y4238)),"")</f>
        <v/>
      </c>
      <c r="F4238" t="str">
        <f>IFERROR(UPPER(TRIM(ESITI_QUESTIONARI!AE4238)),"")</f>
        <v/>
      </c>
      <c r="G4238" t="str">
        <f>IFERROR(UPPER(TRIM(ESITI_QUESTIONARI!AI4238)),"")</f>
        <v/>
      </c>
      <c r="H4238" s="8" t="str">
        <f>IF(C4238="","",IF(ISERROR(AVERAGE(ESITI_QUESTIONARI!N4238:T4238,ESITI_QUESTIONARI!V4238:X4238,ESITI_QUESTIONARI!Z4238:AD4238,ESITI_QUESTIONARI!AF4238:AH4238,ESITI_QUESTIONARI!AJ4238:AL4238,ESITI_QUESTIONARI!AN4238,ESITI_QUESTIONARI!AQ4238)),"NON RISPONDE",AVERAGE(ESITI_QUESTIONARI!N4238:T4238,ESITI_QUESTIONARI!V4238:X4238,ESITI_QUESTIONARI!Z4238:AD4238,ESITI_QUESTIONARI!AF4238:AH4238,ESITI_QUESTIONARI!AJ4238:AL4238,ESITI_QUESTIONARI!AN4238,ESITI_QUESTIONARI!AQ4238)))</f>
        <v/>
      </c>
    </row>
    <row r="4239" spans="1:8">
      <c r="A4239" t="str">
        <f>IF(ESITI_QUESTIONARI!A4239="","",TRIM(ESITI_QUESTIONARI!A4239))</f>
        <v/>
      </c>
      <c r="B4239" t="str">
        <f t="shared" si="67"/>
        <v/>
      </c>
      <c r="C4239" t="str">
        <f>IF(ESITI_QUESTIONARI!C4239="","",TRIM(ESITI_QUESTIONARI!C4239))</f>
        <v/>
      </c>
      <c r="D4239" t="str">
        <f>IFERROR(UPPER(TRIM(ESITI_QUESTIONARI!U4239)),"")</f>
        <v/>
      </c>
      <c r="E4239" t="str">
        <f>IFERROR(UPPER(TRIM(ESITI_QUESTIONARI!Y4239)),"")</f>
        <v/>
      </c>
      <c r="F4239" t="str">
        <f>IFERROR(UPPER(TRIM(ESITI_QUESTIONARI!AE4239)),"")</f>
        <v/>
      </c>
      <c r="G4239" t="str">
        <f>IFERROR(UPPER(TRIM(ESITI_QUESTIONARI!AI4239)),"")</f>
        <v/>
      </c>
      <c r="H4239" s="8" t="str">
        <f>IF(C4239="","",IF(ISERROR(AVERAGE(ESITI_QUESTIONARI!N4239:T4239,ESITI_QUESTIONARI!V4239:X4239,ESITI_QUESTIONARI!Z4239:AD4239,ESITI_QUESTIONARI!AF4239:AH4239,ESITI_QUESTIONARI!AJ4239:AL4239,ESITI_QUESTIONARI!AN4239,ESITI_QUESTIONARI!AQ4239)),"NON RISPONDE",AVERAGE(ESITI_QUESTIONARI!N4239:T4239,ESITI_QUESTIONARI!V4239:X4239,ESITI_QUESTIONARI!Z4239:AD4239,ESITI_QUESTIONARI!AF4239:AH4239,ESITI_QUESTIONARI!AJ4239:AL4239,ESITI_QUESTIONARI!AN4239,ESITI_QUESTIONARI!AQ4239)))</f>
        <v/>
      </c>
    </row>
    <row r="4240" spans="1:8">
      <c r="A4240" t="str">
        <f>IF(ESITI_QUESTIONARI!A4240="","",TRIM(ESITI_QUESTIONARI!A4240))</f>
        <v/>
      </c>
      <c r="B4240" t="str">
        <f t="shared" si="67"/>
        <v/>
      </c>
      <c r="C4240" t="str">
        <f>IF(ESITI_QUESTIONARI!C4240="","",TRIM(ESITI_QUESTIONARI!C4240))</f>
        <v/>
      </c>
      <c r="D4240" t="str">
        <f>IFERROR(UPPER(TRIM(ESITI_QUESTIONARI!U4240)),"")</f>
        <v/>
      </c>
      <c r="E4240" t="str">
        <f>IFERROR(UPPER(TRIM(ESITI_QUESTIONARI!Y4240)),"")</f>
        <v/>
      </c>
      <c r="F4240" t="str">
        <f>IFERROR(UPPER(TRIM(ESITI_QUESTIONARI!AE4240)),"")</f>
        <v/>
      </c>
      <c r="G4240" t="str">
        <f>IFERROR(UPPER(TRIM(ESITI_QUESTIONARI!AI4240)),"")</f>
        <v/>
      </c>
      <c r="H4240" s="8" t="str">
        <f>IF(C4240="","",IF(ISERROR(AVERAGE(ESITI_QUESTIONARI!N4240:T4240,ESITI_QUESTIONARI!V4240:X4240,ESITI_QUESTIONARI!Z4240:AD4240,ESITI_QUESTIONARI!AF4240:AH4240,ESITI_QUESTIONARI!AJ4240:AL4240,ESITI_QUESTIONARI!AN4240,ESITI_QUESTIONARI!AQ4240)),"NON RISPONDE",AVERAGE(ESITI_QUESTIONARI!N4240:T4240,ESITI_QUESTIONARI!V4240:X4240,ESITI_QUESTIONARI!Z4240:AD4240,ESITI_QUESTIONARI!AF4240:AH4240,ESITI_QUESTIONARI!AJ4240:AL4240,ESITI_QUESTIONARI!AN4240,ESITI_QUESTIONARI!AQ4240)))</f>
        <v/>
      </c>
    </row>
    <row r="4241" spans="1:8">
      <c r="A4241" t="str">
        <f>IF(ESITI_QUESTIONARI!A4241="","",TRIM(ESITI_QUESTIONARI!A4241))</f>
        <v/>
      </c>
      <c r="B4241" t="str">
        <f t="shared" si="67"/>
        <v/>
      </c>
      <c r="C4241" t="str">
        <f>IF(ESITI_QUESTIONARI!C4241="","",TRIM(ESITI_QUESTIONARI!C4241))</f>
        <v/>
      </c>
      <c r="D4241" t="str">
        <f>IFERROR(UPPER(TRIM(ESITI_QUESTIONARI!U4241)),"")</f>
        <v/>
      </c>
      <c r="E4241" t="str">
        <f>IFERROR(UPPER(TRIM(ESITI_QUESTIONARI!Y4241)),"")</f>
        <v/>
      </c>
      <c r="F4241" t="str">
        <f>IFERROR(UPPER(TRIM(ESITI_QUESTIONARI!AE4241)),"")</f>
        <v/>
      </c>
      <c r="G4241" t="str">
        <f>IFERROR(UPPER(TRIM(ESITI_QUESTIONARI!AI4241)),"")</f>
        <v/>
      </c>
      <c r="H4241" s="8" t="str">
        <f>IF(C4241="","",IF(ISERROR(AVERAGE(ESITI_QUESTIONARI!N4241:T4241,ESITI_QUESTIONARI!V4241:X4241,ESITI_QUESTIONARI!Z4241:AD4241,ESITI_QUESTIONARI!AF4241:AH4241,ESITI_QUESTIONARI!AJ4241:AL4241,ESITI_QUESTIONARI!AN4241,ESITI_QUESTIONARI!AQ4241)),"NON RISPONDE",AVERAGE(ESITI_QUESTIONARI!N4241:T4241,ESITI_QUESTIONARI!V4241:X4241,ESITI_QUESTIONARI!Z4241:AD4241,ESITI_QUESTIONARI!AF4241:AH4241,ESITI_QUESTIONARI!AJ4241:AL4241,ESITI_QUESTIONARI!AN4241,ESITI_QUESTIONARI!AQ4241)))</f>
        <v/>
      </c>
    </row>
    <row r="4242" spans="1:8">
      <c r="A4242" t="str">
        <f>IF(ESITI_QUESTIONARI!A4242="","",TRIM(ESITI_QUESTIONARI!A4242))</f>
        <v/>
      </c>
      <c r="B4242" t="str">
        <f t="shared" si="67"/>
        <v/>
      </c>
      <c r="C4242" t="str">
        <f>IF(ESITI_QUESTIONARI!C4242="","",TRIM(ESITI_QUESTIONARI!C4242))</f>
        <v/>
      </c>
      <c r="D4242" t="str">
        <f>IFERROR(UPPER(TRIM(ESITI_QUESTIONARI!U4242)),"")</f>
        <v/>
      </c>
      <c r="E4242" t="str">
        <f>IFERROR(UPPER(TRIM(ESITI_QUESTIONARI!Y4242)),"")</f>
        <v/>
      </c>
      <c r="F4242" t="str">
        <f>IFERROR(UPPER(TRIM(ESITI_QUESTIONARI!AE4242)),"")</f>
        <v/>
      </c>
      <c r="G4242" t="str">
        <f>IFERROR(UPPER(TRIM(ESITI_QUESTIONARI!AI4242)),"")</f>
        <v/>
      </c>
      <c r="H4242" s="8" t="str">
        <f>IF(C4242="","",IF(ISERROR(AVERAGE(ESITI_QUESTIONARI!N4242:T4242,ESITI_QUESTIONARI!V4242:X4242,ESITI_QUESTIONARI!Z4242:AD4242,ESITI_QUESTIONARI!AF4242:AH4242,ESITI_QUESTIONARI!AJ4242:AL4242,ESITI_QUESTIONARI!AN4242,ESITI_QUESTIONARI!AQ4242)),"NON RISPONDE",AVERAGE(ESITI_QUESTIONARI!N4242:T4242,ESITI_QUESTIONARI!V4242:X4242,ESITI_QUESTIONARI!Z4242:AD4242,ESITI_QUESTIONARI!AF4242:AH4242,ESITI_QUESTIONARI!AJ4242:AL4242,ESITI_QUESTIONARI!AN4242,ESITI_QUESTIONARI!AQ4242)))</f>
        <v/>
      </c>
    </row>
    <row r="4243" spans="1:8">
      <c r="A4243" t="str">
        <f>IF(ESITI_QUESTIONARI!A4243="","",TRIM(ESITI_QUESTIONARI!A4243))</f>
        <v/>
      </c>
      <c r="B4243" t="str">
        <f t="shared" si="67"/>
        <v/>
      </c>
      <c r="C4243" t="str">
        <f>IF(ESITI_QUESTIONARI!C4243="","",TRIM(ESITI_QUESTIONARI!C4243))</f>
        <v/>
      </c>
      <c r="D4243" t="str">
        <f>IFERROR(UPPER(TRIM(ESITI_QUESTIONARI!U4243)),"")</f>
        <v/>
      </c>
      <c r="E4243" t="str">
        <f>IFERROR(UPPER(TRIM(ESITI_QUESTIONARI!Y4243)),"")</f>
        <v/>
      </c>
      <c r="F4243" t="str">
        <f>IFERROR(UPPER(TRIM(ESITI_QUESTIONARI!AE4243)),"")</f>
        <v/>
      </c>
      <c r="G4243" t="str">
        <f>IFERROR(UPPER(TRIM(ESITI_QUESTIONARI!AI4243)),"")</f>
        <v/>
      </c>
      <c r="H4243" s="8" t="str">
        <f>IF(C4243="","",IF(ISERROR(AVERAGE(ESITI_QUESTIONARI!N4243:T4243,ESITI_QUESTIONARI!V4243:X4243,ESITI_QUESTIONARI!Z4243:AD4243,ESITI_QUESTIONARI!AF4243:AH4243,ESITI_QUESTIONARI!AJ4243:AL4243,ESITI_QUESTIONARI!AN4243,ESITI_QUESTIONARI!AQ4243)),"NON RISPONDE",AVERAGE(ESITI_QUESTIONARI!N4243:T4243,ESITI_QUESTIONARI!V4243:X4243,ESITI_QUESTIONARI!Z4243:AD4243,ESITI_QUESTIONARI!AF4243:AH4243,ESITI_QUESTIONARI!AJ4243:AL4243,ESITI_QUESTIONARI!AN4243,ESITI_QUESTIONARI!AQ4243)))</f>
        <v/>
      </c>
    </row>
    <row r="4244" spans="1:8">
      <c r="A4244" t="str">
        <f>IF(ESITI_QUESTIONARI!A4244="","",TRIM(ESITI_QUESTIONARI!A4244))</f>
        <v/>
      </c>
      <c r="B4244" t="str">
        <f t="shared" si="67"/>
        <v/>
      </c>
      <c r="C4244" t="str">
        <f>IF(ESITI_QUESTIONARI!C4244="","",TRIM(ESITI_QUESTIONARI!C4244))</f>
        <v/>
      </c>
      <c r="D4244" t="str">
        <f>IFERROR(UPPER(TRIM(ESITI_QUESTIONARI!U4244)),"")</f>
        <v/>
      </c>
      <c r="E4244" t="str">
        <f>IFERROR(UPPER(TRIM(ESITI_QUESTIONARI!Y4244)),"")</f>
        <v/>
      </c>
      <c r="F4244" t="str">
        <f>IFERROR(UPPER(TRIM(ESITI_QUESTIONARI!AE4244)),"")</f>
        <v/>
      </c>
      <c r="G4244" t="str">
        <f>IFERROR(UPPER(TRIM(ESITI_QUESTIONARI!AI4244)),"")</f>
        <v/>
      </c>
      <c r="H4244" s="8" t="str">
        <f>IF(C4244="","",IF(ISERROR(AVERAGE(ESITI_QUESTIONARI!N4244:T4244,ESITI_QUESTIONARI!V4244:X4244,ESITI_QUESTIONARI!Z4244:AD4244,ESITI_QUESTIONARI!AF4244:AH4244,ESITI_QUESTIONARI!AJ4244:AL4244,ESITI_QUESTIONARI!AN4244,ESITI_QUESTIONARI!AQ4244)),"NON RISPONDE",AVERAGE(ESITI_QUESTIONARI!N4244:T4244,ESITI_QUESTIONARI!V4244:X4244,ESITI_QUESTIONARI!Z4244:AD4244,ESITI_QUESTIONARI!AF4244:AH4244,ESITI_QUESTIONARI!AJ4244:AL4244,ESITI_QUESTIONARI!AN4244,ESITI_QUESTIONARI!AQ4244)))</f>
        <v/>
      </c>
    </row>
    <row r="4245" spans="1:8">
      <c r="A4245" t="str">
        <f>IF(ESITI_QUESTIONARI!A4245="","",TRIM(ESITI_QUESTIONARI!A4245))</f>
        <v/>
      </c>
      <c r="B4245" t="str">
        <f t="shared" si="67"/>
        <v/>
      </c>
      <c r="C4245" t="str">
        <f>IF(ESITI_QUESTIONARI!C4245="","",TRIM(ESITI_QUESTIONARI!C4245))</f>
        <v/>
      </c>
      <c r="D4245" t="str">
        <f>IFERROR(UPPER(TRIM(ESITI_QUESTIONARI!U4245)),"")</f>
        <v/>
      </c>
      <c r="E4245" t="str">
        <f>IFERROR(UPPER(TRIM(ESITI_QUESTIONARI!Y4245)),"")</f>
        <v/>
      </c>
      <c r="F4245" t="str">
        <f>IFERROR(UPPER(TRIM(ESITI_QUESTIONARI!AE4245)),"")</f>
        <v/>
      </c>
      <c r="G4245" t="str">
        <f>IFERROR(UPPER(TRIM(ESITI_QUESTIONARI!AI4245)),"")</f>
        <v/>
      </c>
      <c r="H4245" s="8" t="str">
        <f>IF(C4245="","",IF(ISERROR(AVERAGE(ESITI_QUESTIONARI!N4245:T4245,ESITI_QUESTIONARI!V4245:X4245,ESITI_QUESTIONARI!Z4245:AD4245,ESITI_QUESTIONARI!AF4245:AH4245,ESITI_QUESTIONARI!AJ4245:AL4245,ESITI_QUESTIONARI!AN4245,ESITI_QUESTIONARI!AQ4245)),"NON RISPONDE",AVERAGE(ESITI_QUESTIONARI!N4245:T4245,ESITI_QUESTIONARI!V4245:X4245,ESITI_QUESTIONARI!Z4245:AD4245,ESITI_QUESTIONARI!AF4245:AH4245,ESITI_QUESTIONARI!AJ4245:AL4245,ESITI_QUESTIONARI!AN4245,ESITI_QUESTIONARI!AQ4245)))</f>
        <v/>
      </c>
    </row>
    <row r="4246" spans="1:8">
      <c r="A4246" t="str">
        <f>IF(ESITI_QUESTIONARI!A4246="","",TRIM(ESITI_QUESTIONARI!A4246))</f>
        <v/>
      </c>
      <c r="B4246" t="str">
        <f t="shared" si="67"/>
        <v/>
      </c>
      <c r="C4246" t="str">
        <f>IF(ESITI_QUESTIONARI!C4246="","",TRIM(ESITI_QUESTIONARI!C4246))</f>
        <v/>
      </c>
      <c r="D4246" t="str">
        <f>IFERROR(UPPER(TRIM(ESITI_QUESTIONARI!U4246)),"")</f>
        <v/>
      </c>
      <c r="E4246" t="str">
        <f>IFERROR(UPPER(TRIM(ESITI_QUESTIONARI!Y4246)),"")</f>
        <v/>
      </c>
      <c r="F4246" t="str">
        <f>IFERROR(UPPER(TRIM(ESITI_QUESTIONARI!AE4246)),"")</f>
        <v/>
      </c>
      <c r="G4246" t="str">
        <f>IFERROR(UPPER(TRIM(ESITI_QUESTIONARI!AI4246)),"")</f>
        <v/>
      </c>
      <c r="H4246" s="8" t="str">
        <f>IF(C4246="","",IF(ISERROR(AVERAGE(ESITI_QUESTIONARI!N4246:T4246,ESITI_QUESTIONARI!V4246:X4246,ESITI_QUESTIONARI!Z4246:AD4246,ESITI_QUESTIONARI!AF4246:AH4246,ESITI_QUESTIONARI!AJ4246:AL4246,ESITI_QUESTIONARI!AN4246,ESITI_QUESTIONARI!AQ4246)),"NON RISPONDE",AVERAGE(ESITI_QUESTIONARI!N4246:T4246,ESITI_QUESTIONARI!V4246:X4246,ESITI_QUESTIONARI!Z4246:AD4246,ESITI_QUESTIONARI!AF4246:AH4246,ESITI_QUESTIONARI!AJ4246:AL4246,ESITI_QUESTIONARI!AN4246,ESITI_QUESTIONARI!AQ4246)))</f>
        <v/>
      </c>
    </row>
    <row r="4247" spans="1:8">
      <c r="A4247" t="str">
        <f>IF(ESITI_QUESTIONARI!A4247="","",TRIM(ESITI_QUESTIONARI!A4247))</f>
        <v/>
      </c>
      <c r="B4247" t="str">
        <f t="shared" si="67"/>
        <v/>
      </c>
      <c r="C4247" t="str">
        <f>IF(ESITI_QUESTIONARI!C4247="","",TRIM(ESITI_QUESTIONARI!C4247))</f>
        <v/>
      </c>
      <c r="D4247" t="str">
        <f>IFERROR(UPPER(TRIM(ESITI_QUESTIONARI!U4247)),"")</f>
        <v/>
      </c>
      <c r="E4247" t="str">
        <f>IFERROR(UPPER(TRIM(ESITI_QUESTIONARI!Y4247)),"")</f>
        <v/>
      </c>
      <c r="F4247" t="str">
        <f>IFERROR(UPPER(TRIM(ESITI_QUESTIONARI!AE4247)),"")</f>
        <v/>
      </c>
      <c r="G4247" t="str">
        <f>IFERROR(UPPER(TRIM(ESITI_QUESTIONARI!AI4247)),"")</f>
        <v/>
      </c>
      <c r="H4247" s="8" t="str">
        <f>IF(C4247="","",IF(ISERROR(AVERAGE(ESITI_QUESTIONARI!N4247:T4247,ESITI_QUESTIONARI!V4247:X4247,ESITI_QUESTIONARI!Z4247:AD4247,ESITI_QUESTIONARI!AF4247:AH4247,ESITI_QUESTIONARI!AJ4247:AL4247,ESITI_QUESTIONARI!AN4247,ESITI_QUESTIONARI!AQ4247)),"NON RISPONDE",AVERAGE(ESITI_QUESTIONARI!N4247:T4247,ESITI_QUESTIONARI!V4247:X4247,ESITI_QUESTIONARI!Z4247:AD4247,ESITI_QUESTIONARI!AF4247:AH4247,ESITI_QUESTIONARI!AJ4247:AL4247,ESITI_QUESTIONARI!AN4247,ESITI_QUESTIONARI!AQ4247)))</f>
        <v/>
      </c>
    </row>
    <row r="4248" spans="1:8">
      <c r="A4248" t="str">
        <f>IF(ESITI_QUESTIONARI!A4248="","",TRIM(ESITI_QUESTIONARI!A4248))</f>
        <v/>
      </c>
      <c r="B4248" t="str">
        <f t="shared" si="67"/>
        <v/>
      </c>
      <c r="C4248" t="str">
        <f>IF(ESITI_QUESTIONARI!C4248="","",TRIM(ESITI_QUESTIONARI!C4248))</f>
        <v/>
      </c>
      <c r="D4248" t="str">
        <f>IFERROR(UPPER(TRIM(ESITI_QUESTIONARI!U4248)),"")</f>
        <v/>
      </c>
      <c r="E4248" t="str">
        <f>IFERROR(UPPER(TRIM(ESITI_QUESTIONARI!Y4248)),"")</f>
        <v/>
      </c>
      <c r="F4248" t="str">
        <f>IFERROR(UPPER(TRIM(ESITI_QUESTIONARI!AE4248)),"")</f>
        <v/>
      </c>
      <c r="G4248" t="str">
        <f>IFERROR(UPPER(TRIM(ESITI_QUESTIONARI!AI4248)),"")</f>
        <v/>
      </c>
      <c r="H4248" s="8" t="str">
        <f>IF(C4248="","",IF(ISERROR(AVERAGE(ESITI_QUESTIONARI!N4248:T4248,ESITI_QUESTIONARI!V4248:X4248,ESITI_QUESTIONARI!Z4248:AD4248,ESITI_QUESTIONARI!AF4248:AH4248,ESITI_QUESTIONARI!AJ4248:AL4248,ESITI_QUESTIONARI!AN4248,ESITI_QUESTIONARI!AQ4248)),"NON RISPONDE",AVERAGE(ESITI_QUESTIONARI!N4248:T4248,ESITI_QUESTIONARI!V4248:X4248,ESITI_QUESTIONARI!Z4248:AD4248,ESITI_QUESTIONARI!AF4248:AH4248,ESITI_QUESTIONARI!AJ4248:AL4248,ESITI_QUESTIONARI!AN4248,ESITI_QUESTIONARI!AQ4248)))</f>
        <v/>
      </c>
    </row>
    <row r="4249" spans="1:8">
      <c r="A4249" t="str">
        <f>IF(ESITI_QUESTIONARI!A4249="","",TRIM(ESITI_QUESTIONARI!A4249))</f>
        <v/>
      </c>
      <c r="B4249" t="str">
        <f t="shared" si="67"/>
        <v/>
      </c>
      <c r="C4249" t="str">
        <f>IF(ESITI_QUESTIONARI!C4249="","",TRIM(ESITI_QUESTIONARI!C4249))</f>
        <v/>
      </c>
      <c r="D4249" t="str">
        <f>IFERROR(UPPER(TRIM(ESITI_QUESTIONARI!U4249)),"")</f>
        <v/>
      </c>
      <c r="E4249" t="str">
        <f>IFERROR(UPPER(TRIM(ESITI_QUESTIONARI!Y4249)),"")</f>
        <v/>
      </c>
      <c r="F4249" t="str">
        <f>IFERROR(UPPER(TRIM(ESITI_QUESTIONARI!AE4249)),"")</f>
        <v/>
      </c>
      <c r="G4249" t="str">
        <f>IFERROR(UPPER(TRIM(ESITI_QUESTIONARI!AI4249)),"")</f>
        <v/>
      </c>
      <c r="H4249" s="8" t="str">
        <f>IF(C4249="","",IF(ISERROR(AVERAGE(ESITI_QUESTIONARI!N4249:T4249,ESITI_QUESTIONARI!V4249:X4249,ESITI_QUESTIONARI!Z4249:AD4249,ESITI_QUESTIONARI!AF4249:AH4249,ESITI_QUESTIONARI!AJ4249:AL4249,ESITI_QUESTIONARI!AN4249,ESITI_QUESTIONARI!AQ4249)),"NON RISPONDE",AVERAGE(ESITI_QUESTIONARI!N4249:T4249,ESITI_QUESTIONARI!V4249:X4249,ESITI_QUESTIONARI!Z4249:AD4249,ESITI_QUESTIONARI!AF4249:AH4249,ESITI_QUESTIONARI!AJ4249:AL4249,ESITI_QUESTIONARI!AN4249,ESITI_QUESTIONARI!AQ4249)))</f>
        <v/>
      </c>
    </row>
    <row r="4250" spans="1:8">
      <c r="A4250" t="str">
        <f>IF(ESITI_QUESTIONARI!A4250="","",TRIM(ESITI_QUESTIONARI!A4250))</f>
        <v/>
      </c>
      <c r="B4250" t="str">
        <f t="shared" si="67"/>
        <v/>
      </c>
      <c r="C4250" t="str">
        <f>IF(ESITI_QUESTIONARI!C4250="","",TRIM(ESITI_QUESTIONARI!C4250))</f>
        <v/>
      </c>
      <c r="D4250" t="str">
        <f>IFERROR(UPPER(TRIM(ESITI_QUESTIONARI!U4250)),"")</f>
        <v/>
      </c>
      <c r="E4250" t="str">
        <f>IFERROR(UPPER(TRIM(ESITI_QUESTIONARI!Y4250)),"")</f>
        <v/>
      </c>
      <c r="F4250" t="str">
        <f>IFERROR(UPPER(TRIM(ESITI_QUESTIONARI!AE4250)),"")</f>
        <v/>
      </c>
      <c r="G4250" t="str">
        <f>IFERROR(UPPER(TRIM(ESITI_QUESTIONARI!AI4250)),"")</f>
        <v/>
      </c>
      <c r="H4250" s="8" t="str">
        <f>IF(C4250="","",IF(ISERROR(AVERAGE(ESITI_QUESTIONARI!N4250:T4250,ESITI_QUESTIONARI!V4250:X4250,ESITI_QUESTIONARI!Z4250:AD4250,ESITI_QUESTIONARI!AF4250:AH4250,ESITI_QUESTIONARI!AJ4250:AL4250,ESITI_QUESTIONARI!AN4250,ESITI_QUESTIONARI!AQ4250)),"NON RISPONDE",AVERAGE(ESITI_QUESTIONARI!N4250:T4250,ESITI_QUESTIONARI!V4250:X4250,ESITI_QUESTIONARI!Z4250:AD4250,ESITI_QUESTIONARI!AF4250:AH4250,ESITI_QUESTIONARI!AJ4250:AL4250,ESITI_QUESTIONARI!AN4250,ESITI_QUESTIONARI!AQ4250)))</f>
        <v/>
      </c>
    </row>
    <row r="4251" spans="1:8">
      <c r="A4251" t="str">
        <f>IF(ESITI_QUESTIONARI!A4251="","",TRIM(ESITI_QUESTIONARI!A4251))</f>
        <v/>
      </c>
      <c r="B4251" t="str">
        <f t="shared" si="67"/>
        <v/>
      </c>
      <c r="C4251" t="str">
        <f>IF(ESITI_QUESTIONARI!C4251="","",TRIM(ESITI_QUESTIONARI!C4251))</f>
        <v/>
      </c>
      <c r="D4251" t="str">
        <f>IFERROR(UPPER(TRIM(ESITI_QUESTIONARI!U4251)),"")</f>
        <v/>
      </c>
      <c r="E4251" t="str">
        <f>IFERROR(UPPER(TRIM(ESITI_QUESTIONARI!Y4251)),"")</f>
        <v/>
      </c>
      <c r="F4251" t="str">
        <f>IFERROR(UPPER(TRIM(ESITI_QUESTIONARI!AE4251)),"")</f>
        <v/>
      </c>
      <c r="G4251" t="str">
        <f>IFERROR(UPPER(TRIM(ESITI_QUESTIONARI!AI4251)),"")</f>
        <v/>
      </c>
      <c r="H4251" s="8" t="str">
        <f>IF(C4251="","",IF(ISERROR(AVERAGE(ESITI_QUESTIONARI!N4251:T4251,ESITI_QUESTIONARI!V4251:X4251,ESITI_QUESTIONARI!Z4251:AD4251,ESITI_QUESTIONARI!AF4251:AH4251,ESITI_QUESTIONARI!AJ4251:AL4251,ESITI_QUESTIONARI!AN4251,ESITI_QUESTIONARI!AQ4251)),"NON RISPONDE",AVERAGE(ESITI_QUESTIONARI!N4251:T4251,ESITI_QUESTIONARI!V4251:X4251,ESITI_QUESTIONARI!Z4251:AD4251,ESITI_QUESTIONARI!AF4251:AH4251,ESITI_QUESTIONARI!AJ4251:AL4251,ESITI_QUESTIONARI!AN4251,ESITI_QUESTIONARI!AQ4251)))</f>
        <v/>
      </c>
    </row>
    <row r="4252" spans="1:8">
      <c r="A4252" t="str">
        <f>IF(ESITI_QUESTIONARI!A4252="","",TRIM(ESITI_QUESTIONARI!A4252))</f>
        <v/>
      </c>
      <c r="B4252" t="str">
        <f t="shared" si="67"/>
        <v/>
      </c>
      <c r="C4252" t="str">
        <f>IF(ESITI_QUESTIONARI!C4252="","",TRIM(ESITI_QUESTIONARI!C4252))</f>
        <v/>
      </c>
      <c r="D4252" t="str">
        <f>IFERROR(UPPER(TRIM(ESITI_QUESTIONARI!U4252)),"")</f>
        <v/>
      </c>
      <c r="E4252" t="str">
        <f>IFERROR(UPPER(TRIM(ESITI_QUESTIONARI!Y4252)),"")</f>
        <v/>
      </c>
      <c r="F4252" t="str">
        <f>IFERROR(UPPER(TRIM(ESITI_QUESTIONARI!AE4252)),"")</f>
        <v/>
      </c>
      <c r="G4252" t="str">
        <f>IFERROR(UPPER(TRIM(ESITI_QUESTIONARI!AI4252)),"")</f>
        <v/>
      </c>
      <c r="H4252" s="8" t="str">
        <f>IF(C4252="","",IF(ISERROR(AVERAGE(ESITI_QUESTIONARI!N4252:T4252,ESITI_QUESTIONARI!V4252:X4252,ESITI_QUESTIONARI!Z4252:AD4252,ESITI_QUESTIONARI!AF4252:AH4252,ESITI_QUESTIONARI!AJ4252:AL4252,ESITI_QUESTIONARI!AN4252,ESITI_QUESTIONARI!AQ4252)),"NON RISPONDE",AVERAGE(ESITI_QUESTIONARI!N4252:T4252,ESITI_QUESTIONARI!V4252:X4252,ESITI_QUESTIONARI!Z4252:AD4252,ESITI_QUESTIONARI!AF4252:AH4252,ESITI_QUESTIONARI!AJ4252:AL4252,ESITI_QUESTIONARI!AN4252,ESITI_QUESTIONARI!AQ4252)))</f>
        <v/>
      </c>
    </row>
    <row r="4253" spans="1:8">
      <c r="A4253" t="str">
        <f>IF(ESITI_QUESTIONARI!A4253="","",TRIM(ESITI_QUESTIONARI!A4253))</f>
        <v/>
      </c>
      <c r="B4253" t="str">
        <f t="shared" si="67"/>
        <v/>
      </c>
      <c r="C4253" t="str">
        <f>IF(ESITI_QUESTIONARI!C4253="","",TRIM(ESITI_QUESTIONARI!C4253))</f>
        <v/>
      </c>
      <c r="D4253" t="str">
        <f>IFERROR(UPPER(TRIM(ESITI_QUESTIONARI!U4253)),"")</f>
        <v/>
      </c>
      <c r="E4253" t="str">
        <f>IFERROR(UPPER(TRIM(ESITI_QUESTIONARI!Y4253)),"")</f>
        <v/>
      </c>
      <c r="F4253" t="str">
        <f>IFERROR(UPPER(TRIM(ESITI_QUESTIONARI!AE4253)),"")</f>
        <v/>
      </c>
      <c r="G4253" t="str">
        <f>IFERROR(UPPER(TRIM(ESITI_QUESTIONARI!AI4253)),"")</f>
        <v/>
      </c>
      <c r="H4253" s="8" t="str">
        <f>IF(C4253="","",IF(ISERROR(AVERAGE(ESITI_QUESTIONARI!N4253:T4253,ESITI_QUESTIONARI!V4253:X4253,ESITI_QUESTIONARI!Z4253:AD4253,ESITI_QUESTIONARI!AF4253:AH4253,ESITI_QUESTIONARI!AJ4253:AL4253,ESITI_QUESTIONARI!AN4253,ESITI_QUESTIONARI!AQ4253)),"NON RISPONDE",AVERAGE(ESITI_QUESTIONARI!N4253:T4253,ESITI_QUESTIONARI!V4253:X4253,ESITI_QUESTIONARI!Z4253:AD4253,ESITI_QUESTIONARI!AF4253:AH4253,ESITI_QUESTIONARI!AJ4253:AL4253,ESITI_QUESTIONARI!AN4253,ESITI_QUESTIONARI!AQ4253)))</f>
        <v/>
      </c>
    </row>
    <row r="4254" spans="1:8">
      <c r="A4254" t="str">
        <f>IF(ESITI_QUESTIONARI!A4254="","",TRIM(ESITI_QUESTIONARI!A4254))</f>
        <v/>
      </c>
      <c r="B4254" t="str">
        <f t="shared" si="67"/>
        <v/>
      </c>
      <c r="C4254" t="str">
        <f>IF(ESITI_QUESTIONARI!C4254="","",TRIM(ESITI_QUESTIONARI!C4254))</f>
        <v/>
      </c>
      <c r="D4254" t="str">
        <f>IFERROR(UPPER(TRIM(ESITI_QUESTIONARI!U4254)),"")</f>
        <v/>
      </c>
      <c r="E4254" t="str">
        <f>IFERROR(UPPER(TRIM(ESITI_QUESTIONARI!Y4254)),"")</f>
        <v/>
      </c>
      <c r="F4254" t="str">
        <f>IFERROR(UPPER(TRIM(ESITI_QUESTIONARI!AE4254)),"")</f>
        <v/>
      </c>
      <c r="G4254" t="str">
        <f>IFERROR(UPPER(TRIM(ESITI_QUESTIONARI!AI4254)),"")</f>
        <v/>
      </c>
      <c r="H4254" s="8" t="str">
        <f>IF(C4254="","",IF(ISERROR(AVERAGE(ESITI_QUESTIONARI!N4254:T4254,ESITI_QUESTIONARI!V4254:X4254,ESITI_QUESTIONARI!Z4254:AD4254,ESITI_QUESTIONARI!AF4254:AH4254,ESITI_QUESTIONARI!AJ4254:AL4254,ESITI_QUESTIONARI!AN4254,ESITI_QUESTIONARI!AQ4254)),"NON RISPONDE",AVERAGE(ESITI_QUESTIONARI!N4254:T4254,ESITI_QUESTIONARI!V4254:X4254,ESITI_QUESTIONARI!Z4254:AD4254,ESITI_QUESTIONARI!AF4254:AH4254,ESITI_QUESTIONARI!AJ4254:AL4254,ESITI_QUESTIONARI!AN4254,ESITI_QUESTIONARI!AQ4254)))</f>
        <v/>
      </c>
    </row>
    <row r="4255" spans="1:8">
      <c r="A4255" t="str">
        <f>IF(ESITI_QUESTIONARI!A4255="","",TRIM(ESITI_QUESTIONARI!A4255))</f>
        <v/>
      </c>
      <c r="B4255" t="str">
        <f t="shared" si="67"/>
        <v/>
      </c>
      <c r="C4255" t="str">
        <f>IF(ESITI_QUESTIONARI!C4255="","",TRIM(ESITI_QUESTIONARI!C4255))</f>
        <v/>
      </c>
      <c r="D4255" t="str">
        <f>IFERROR(UPPER(TRIM(ESITI_QUESTIONARI!U4255)),"")</f>
        <v/>
      </c>
      <c r="E4255" t="str">
        <f>IFERROR(UPPER(TRIM(ESITI_QUESTIONARI!Y4255)),"")</f>
        <v/>
      </c>
      <c r="F4255" t="str">
        <f>IFERROR(UPPER(TRIM(ESITI_QUESTIONARI!AE4255)),"")</f>
        <v/>
      </c>
      <c r="G4255" t="str">
        <f>IFERROR(UPPER(TRIM(ESITI_QUESTIONARI!AI4255)),"")</f>
        <v/>
      </c>
      <c r="H4255" s="8" t="str">
        <f>IF(C4255="","",IF(ISERROR(AVERAGE(ESITI_QUESTIONARI!N4255:T4255,ESITI_QUESTIONARI!V4255:X4255,ESITI_QUESTIONARI!Z4255:AD4255,ESITI_QUESTIONARI!AF4255:AH4255,ESITI_QUESTIONARI!AJ4255:AL4255,ESITI_QUESTIONARI!AN4255,ESITI_QUESTIONARI!AQ4255)),"NON RISPONDE",AVERAGE(ESITI_QUESTIONARI!N4255:T4255,ESITI_QUESTIONARI!V4255:X4255,ESITI_QUESTIONARI!Z4255:AD4255,ESITI_QUESTIONARI!AF4255:AH4255,ESITI_QUESTIONARI!AJ4255:AL4255,ESITI_QUESTIONARI!AN4255,ESITI_QUESTIONARI!AQ4255)))</f>
        <v/>
      </c>
    </row>
    <row r="4256" spans="1:8">
      <c r="A4256" t="str">
        <f>IF(ESITI_QUESTIONARI!A4256="","",TRIM(ESITI_QUESTIONARI!A4256))</f>
        <v/>
      </c>
      <c r="B4256" t="str">
        <f t="shared" si="67"/>
        <v/>
      </c>
      <c r="C4256" t="str">
        <f>IF(ESITI_QUESTIONARI!C4256="","",TRIM(ESITI_QUESTIONARI!C4256))</f>
        <v/>
      </c>
      <c r="D4256" t="str">
        <f>IFERROR(UPPER(TRIM(ESITI_QUESTIONARI!U4256)),"")</f>
        <v/>
      </c>
      <c r="E4256" t="str">
        <f>IFERROR(UPPER(TRIM(ESITI_QUESTIONARI!Y4256)),"")</f>
        <v/>
      </c>
      <c r="F4256" t="str">
        <f>IFERROR(UPPER(TRIM(ESITI_QUESTIONARI!AE4256)),"")</f>
        <v/>
      </c>
      <c r="G4256" t="str">
        <f>IFERROR(UPPER(TRIM(ESITI_QUESTIONARI!AI4256)),"")</f>
        <v/>
      </c>
      <c r="H4256" s="8" t="str">
        <f>IF(C4256="","",IF(ISERROR(AVERAGE(ESITI_QUESTIONARI!N4256:T4256,ESITI_QUESTIONARI!V4256:X4256,ESITI_QUESTIONARI!Z4256:AD4256,ESITI_QUESTIONARI!AF4256:AH4256,ESITI_QUESTIONARI!AJ4256:AL4256,ESITI_QUESTIONARI!AN4256,ESITI_QUESTIONARI!AQ4256)),"NON RISPONDE",AVERAGE(ESITI_QUESTIONARI!N4256:T4256,ESITI_QUESTIONARI!V4256:X4256,ESITI_QUESTIONARI!Z4256:AD4256,ESITI_QUESTIONARI!AF4256:AH4256,ESITI_QUESTIONARI!AJ4256:AL4256,ESITI_QUESTIONARI!AN4256,ESITI_QUESTIONARI!AQ4256)))</f>
        <v/>
      </c>
    </row>
    <row r="4257" spans="1:8">
      <c r="A4257" t="str">
        <f>IF(ESITI_QUESTIONARI!A4257="","",TRIM(ESITI_QUESTIONARI!A4257))</f>
        <v/>
      </c>
      <c r="B4257" t="str">
        <f t="shared" si="67"/>
        <v/>
      </c>
      <c r="C4257" t="str">
        <f>IF(ESITI_QUESTIONARI!C4257="","",TRIM(ESITI_QUESTIONARI!C4257))</f>
        <v/>
      </c>
      <c r="D4257" t="str">
        <f>IFERROR(UPPER(TRIM(ESITI_QUESTIONARI!U4257)),"")</f>
        <v/>
      </c>
      <c r="E4257" t="str">
        <f>IFERROR(UPPER(TRIM(ESITI_QUESTIONARI!Y4257)),"")</f>
        <v/>
      </c>
      <c r="F4257" t="str">
        <f>IFERROR(UPPER(TRIM(ESITI_QUESTIONARI!AE4257)),"")</f>
        <v/>
      </c>
      <c r="G4257" t="str">
        <f>IFERROR(UPPER(TRIM(ESITI_QUESTIONARI!AI4257)),"")</f>
        <v/>
      </c>
      <c r="H4257" s="8" t="str">
        <f>IF(C4257="","",IF(ISERROR(AVERAGE(ESITI_QUESTIONARI!N4257:T4257,ESITI_QUESTIONARI!V4257:X4257,ESITI_QUESTIONARI!Z4257:AD4257,ESITI_QUESTIONARI!AF4257:AH4257,ESITI_QUESTIONARI!AJ4257:AL4257,ESITI_QUESTIONARI!AN4257,ESITI_QUESTIONARI!AQ4257)),"NON RISPONDE",AVERAGE(ESITI_QUESTIONARI!N4257:T4257,ESITI_QUESTIONARI!V4257:X4257,ESITI_QUESTIONARI!Z4257:AD4257,ESITI_QUESTIONARI!AF4257:AH4257,ESITI_QUESTIONARI!AJ4257:AL4257,ESITI_QUESTIONARI!AN4257,ESITI_QUESTIONARI!AQ4257)))</f>
        <v/>
      </c>
    </row>
    <row r="4258" spans="1:8">
      <c r="A4258" t="str">
        <f>IF(ESITI_QUESTIONARI!A4258="","",TRIM(ESITI_QUESTIONARI!A4258))</f>
        <v/>
      </c>
      <c r="B4258" t="str">
        <f t="shared" si="67"/>
        <v/>
      </c>
      <c r="C4258" t="str">
        <f>IF(ESITI_QUESTIONARI!C4258="","",TRIM(ESITI_QUESTIONARI!C4258))</f>
        <v/>
      </c>
      <c r="D4258" t="str">
        <f>IFERROR(UPPER(TRIM(ESITI_QUESTIONARI!U4258)),"")</f>
        <v/>
      </c>
      <c r="E4258" t="str">
        <f>IFERROR(UPPER(TRIM(ESITI_QUESTIONARI!Y4258)),"")</f>
        <v/>
      </c>
      <c r="F4258" t="str">
        <f>IFERROR(UPPER(TRIM(ESITI_QUESTIONARI!AE4258)),"")</f>
        <v/>
      </c>
      <c r="G4258" t="str">
        <f>IFERROR(UPPER(TRIM(ESITI_QUESTIONARI!AI4258)),"")</f>
        <v/>
      </c>
      <c r="H4258" s="8" t="str">
        <f>IF(C4258="","",IF(ISERROR(AVERAGE(ESITI_QUESTIONARI!N4258:T4258,ESITI_QUESTIONARI!V4258:X4258,ESITI_QUESTIONARI!Z4258:AD4258,ESITI_QUESTIONARI!AF4258:AH4258,ESITI_QUESTIONARI!AJ4258:AL4258,ESITI_QUESTIONARI!AN4258,ESITI_QUESTIONARI!AQ4258)),"NON RISPONDE",AVERAGE(ESITI_QUESTIONARI!N4258:T4258,ESITI_QUESTIONARI!V4258:X4258,ESITI_QUESTIONARI!Z4258:AD4258,ESITI_QUESTIONARI!AF4258:AH4258,ESITI_QUESTIONARI!AJ4258:AL4258,ESITI_QUESTIONARI!AN4258,ESITI_QUESTIONARI!AQ4258)))</f>
        <v/>
      </c>
    </row>
    <row r="4259" spans="1:8">
      <c r="A4259" t="str">
        <f>IF(ESITI_QUESTIONARI!A4259="","",TRIM(ESITI_QUESTIONARI!A4259))</f>
        <v/>
      </c>
      <c r="B4259" t="str">
        <f t="shared" si="67"/>
        <v/>
      </c>
      <c r="C4259" t="str">
        <f>IF(ESITI_QUESTIONARI!C4259="","",TRIM(ESITI_QUESTIONARI!C4259))</f>
        <v/>
      </c>
      <c r="D4259" t="str">
        <f>IFERROR(UPPER(TRIM(ESITI_QUESTIONARI!U4259)),"")</f>
        <v/>
      </c>
      <c r="E4259" t="str">
        <f>IFERROR(UPPER(TRIM(ESITI_QUESTIONARI!Y4259)),"")</f>
        <v/>
      </c>
      <c r="F4259" t="str">
        <f>IFERROR(UPPER(TRIM(ESITI_QUESTIONARI!AE4259)),"")</f>
        <v/>
      </c>
      <c r="G4259" t="str">
        <f>IFERROR(UPPER(TRIM(ESITI_QUESTIONARI!AI4259)),"")</f>
        <v/>
      </c>
      <c r="H4259" s="8" t="str">
        <f>IF(C4259="","",IF(ISERROR(AVERAGE(ESITI_QUESTIONARI!N4259:T4259,ESITI_QUESTIONARI!V4259:X4259,ESITI_QUESTIONARI!Z4259:AD4259,ESITI_QUESTIONARI!AF4259:AH4259,ESITI_QUESTIONARI!AJ4259:AL4259,ESITI_QUESTIONARI!AN4259,ESITI_QUESTIONARI!AQ4259)),"NON RISPONDE",AVERAGE(ESITI_QUESTIONARI!N4259:T4259,ESITI_QUESTIONARI!V4259:X4259,ESITI_QUESTIONARI!Z4259:AD4259,ESITI_QUESTIONARI!AF4259:AH4259,ESITI_QUESTIONARI!AJ4259:AL4259,ESITI_QUESTIONARI!AN4259,ESITI_QUESTIONARI!AQ4259)))</f>
        <v/>
      </c>
    </row>
    <row r="4260" spans="1:8">
      <c r="A4260" t="str">
        <f>IF(ESITI_QUESTIONARI!A4260="","",TRIM(ESITI_QUESTIONARI!A4260))</f>
        <v/>
      </c>
      <c r="B4260" t="str">
        <f t="shared" si="67"/>
        <v/>
      </c>
      <c r="C4260" t="str">
        <f>IF(ESITI_QUESTIONARI!C4260="","",TRIM(ESITI_QUESTIONARI!C4260))</f>
        <v/>
      </c>
      <c r="D4260" t="str">
        <f>IFERROR(UPPER(TRIM(ESITI_QUESTIONARI!U4260)),"")</f>
        <v/>
      </c>
      <c r="E4260" t="str">
        <f>IFERROR(UPPER(TRIM(ESITI_QUESTIONARI!Y4260)),"")</f>
        <v/>
      </c>
      <c r="F4260" t="str">
        <f>IFERROR(UPPER(TRIM(ESITI_QUESTIONARI!AE4260)),"")</f>
        <v/>
      </c>
      <c r="G4260" t="str">
        <f>IFERROR(UPPER(TRIM(ESITI_QUESTIONARI!AI4260)),"")</f>
        <v/>
      </c>
      <c r="H4260" s="8" t="str">
        <f>IF(C4260="","",IF(ISERROR(AVERAGE(ESITI_QUESTIONARI!N4260:T4260,ESITI_QUESTIONARI!V4260:X4260,ESITI_QUESTIONARI!Z4260:AD4260,ESITI_QUESTIONARI!AF4260:AH4260,ESITI_QUESTIONARI!AJ4260:AL4260,ESITI_QUESTIONARI!AN4260,ESITI_QUESTIONARI!AQ4260)),"NON RISPONDE",AVERAGE(ESITI_QUESTIONARI!N4260:T4260,ESITI_QUESTIONARI!V4260:X4260,ESITI_QUESTIONARI!Z4260:AD4260,ESITI_QUESTIONARI!AF4260:AH4260,ESITI_QUESTIONARI!AJ4260:AL4260,ESITI_QUESTIONARI!AN4260,ESITI_QUESTIONARI!AQ4260)))</f>
        <v/>
      </c>
    </row>
    <row r="4261" spans="1:8">
      <c r="A4261" t="str">
        <f>IF(ESITI_QUESTIONARI!A4261="","",TRIM(ESITI_QUESTIONARI!A4261))</f>
        <v/>
      </c>
      <c r="B4261" t="str">
        <f t="shared" si="67"/>
        <v/>
      </c>
      <c r="C4261" t="str">
        <f>IF(ESITI_QUESTIONARI!C4261="","",TRIM(ESITI_QUESTIONARI!C4261))</f>
        <v/>
      </c>
      <c r="D4261" t="str">
        <f>IFERROR(UPPER(TRIM(ESITI_QUESTIONARI!U4261)),"")</f>
        <v/>
      </c>
      <c r="E4261" t="str">
        <f>IFERROR(UPPER(TRIM(ESITI_QUESTIONARI!Y4261)),"")</f>
        <v/>
      </c>
      <c r="F4261" t="str">
        <f>IFERROR(UPPER(TRIM(ESITI_QUESTIONARI!AE4261)),"")</f>
        <v/>
      </c>
      <c r="G4261" t="str">
        <f>IFERROR(UPPER(TRIM(ESITI_QUESTIONARI!AI4261)),"")</f>
        <v/>
      </c>
      <c r="H4261" s="8" t="str">
        <f>IF(C4261="","",IF(ISERROR(AVERAGE(ESITI_QUESTIONARI!N4261:T4261,ESITI_QUESTIONARI!V4261:X4261,ESITI_QUESTIONARI!Z4261:AD4261,ESITI_QUESTIONARI!AF4261:AH4261,ESITI_QUESTIONARI!AJ4261:AL4261,ESITI_QUESTIONARI!AN4261,ESITI_QUESTIONARI!AQ4261)),"NON RISPONDE",AVERAGE(ESITI_QUESTIONARI!N4261:T4261,ESITI_QUESTIONARI!V4261:X4261,ESITI_QUESTIONARI!Z4261:AD4261,ESITI_QUESTIONARI!AF4261:AH4261,ESITI_QUESTIONARI!AJ4261:AL4261,ESITI_QUESTIONARI!AN4261,ESITI_QUESTIONARI!AQ4261)))</f>
        <v/>
      </c>
    </row>
    <row r="4262" spans="1:8">
      <c r="A4262" t="str">
        <f>IF(ESITI_QUESTIONARI!A4262="","",TRIM(ESITI_QUESTIONARI!A4262))</f>
        <v/>
      </c>
      <c r="B4262" t="str">
        <f t="shared" si="67"/>
        <v/>
      </c>
      <c r="C4262" t="str">
        <f>IF(ESITI_QUESTIONARI!C4262="","",TRIM(ESITI_QUESTIONARI!C4262))</f>
        <v/>
      </c>
      <c r="D4262" t="str">
        <f>IFERROR(UPPER(TRIM(ESITI_QUESTIONARI!U4262)),"")</f>
        <v/>
      </c>
      <c r="E4262" t="str">
        <f>IFERROR(UPPER(TRIM(ESITI_QUESTIONARI!Y4262)),"")</f>
        <v/>
      </c>
      <c r="F4262" t="str">
        <f>IFERROR(UPPER(TRIM(ESITI_QUESTIONARI!AE4262)),"")</f>
        <v/>
      </c>
      <c r="G4262" t="str">
        <f>IFERROR(UPPER(TRIM(ESITI_QUESTIONARI!AI4262)),"")</f>
        <v/>
      </c>
      <c r="H4262" s="8" t="str">
        <f>IF(C4262="","",IF(ISERROR(AVERAGE(ESITI_QUESTIONARI!N4262:T4262,ESITI_QUESTIONARI!V4262:X4262,ESITI_QUESTIONARI!Z4262:AD4262,ESITI_QUESTIONARI!AF4262:AH4262,ESITI_QUESTIONARI!AJ4262:AL4262,ESITI_QUESTIONARI!AN4262,ESITI_QUESTIONARI!AQ4262)),"NON RISPONDE",AVERAGE(ESITI_QUESTIONARI!N4262:T4262,ESITI_QUESTIONARI!V4262:X4262,ESITI_QUESTIONARI!Z4262:AD4262,ESITI_QUESTIONARI!AF4262:AH4262,ESITI_QUESTIONARI!AJ4262:AL4262,ESITI_QUESTIONARI!AN4262,ESITI_QUESTIONARI!AQ4262)))</f>
        <v/>
      </c>
    </row>
    <row r="4263" spans="1:8">
      <c r="A4263" t="str">
        <f>IF(ESITI_QUESTIONARI!A4263="","",TRIM(ESITI_QUESTIONARI!A4263))</f>
        <v/>
      </c>
      <c r="B4263" t="str">
        <f t="shared" si="67"/>
        <v/>
      </c>
      <c r="C4263" t="str">
        <f>IF(ESITI_QUESTIONARI!C4263="","",TRIM(ESITI_QUESTIONARI!C4263))</f>
        <v/>
      </c>
      <c r="D4263" t="str">
        <f>IFERROR(UPPER(TRIM(ESITI_QUESTIONARI!U4263)),"")</f>
        <v/>
      </c>
      <c r="E4263" t="str">
        <f>IFERROR(UPPER(TRIM(ESITI_QUESTIONARI!Y4263)),"")</f>
        <v/>
      </c>
      <c r="F4263" t="str">
        <f>IFERROR(UPPER(TRIM(ESITI_QUESTIONARI!AE4263)),"")</f>
        <v/>
      </c>
      <c r="G4263" t="str">
        <f>IFERROR(UPPER(TRIM(ESITI_QUESTIONARI!AI4263)),"")</f>
        <v/>
      </c>
      <c r="H4263" s="8" t="str">
        <f>IF(C4263="","",IF(ISERROR(AVERAGE(ESITI_QUESTIONARI!N4263:T4263,ESITI_QUESTIONARI!V4263:X4263,ESITI_QUESTIONARI!Z4263:AD4263,ESITI_QUESTIONARI!AF4263:AH4263,ESITI_QUESTIONARI!AJ4263:AL4263,ESITI_QUESTIONARI!AN4263,ESITI_QUESTIONARI!AQ4263)),"NON RISPONDE",AVERAGE(ESITI_QUESTIONARI!N4263:T4263,ESITI_QUESTIONARI!V4263:X4263,ESITI_QUESTIONARI!Z4263:AD4263,ESITI_QUESTIONARI!AF4263:AH4263,ESITI_QUESTIONARI!AJ4263:AL4263,ESITI_QUESTIONARI!AN4263,ESITI_QUESTIONARI!AQ4263)))</f>
        <v/>
      </c>
    </row>
    <row r="4264" spans="1:8">
      <c r="A4264" t="str">
        <f>IF(ESITI_QUESTIONARI!A4264="","",TRIM(ESITI_QUESTIONARI!A4264))</f>
        <v/>
      </c>
      <c r="B4264" t="str">
        <f t="shared" si="67"/>
        <v/>
      </c>
      <c r="C4264" t="str">
        <f>IF(ESITI_QUESTIONARI!C4264="","",TRIM(ESITI_QUESTIONARI!C4264))</f>
        <v/>
      </c>
      <c r="D4264" t="str">
        <f>IFERROR(UPPER(TRIM(ESITI_QUESTIONARI!U4264)),"")</f>
        <v/>
      </c>
      <c r="E4264" t="str">
        <f>IFERROR(UPPER(TRIM(ESITI_QUESTIONARI!Y4264)),"")</f>
        <v/>
      </c>
      <c r="F4264" t="str">
        <f>IFERROR(UPPER(TRIM(ESITI_QUESTIONARI!AE4264)),"")</f>
        <v/>
      </c>
      <c r="G4264" t="str">
        <f>IFERROR(UPPER(TRIM(ESITI_QUESTIONARI!AI4264)),"")</f>
        <v/>
      </c>
      <c r="H4264" s="8" t="str">
        <f>IF(C4264="","",IF(ISERROR(AVERAGE(ESITI_QUESTIONARI!N4264:T4264,ESITI_QUESTIONARI!V4264:X4264,ESITI_QUESTIONARI!Z4264:AD4264,ESITI_QUESTIONARI!AF4264:AH4264,ESITI_QUESTIONARI!AJ4264:AL4264,ESITI_QUESTIONARI!AN4264,ESITI_QUESTIONARI!AQ4264)),"NON RISPONDE",AVERAGE(ESITI_QUESTIONARI!N4264:T4264,ESITI_QUESTIONARI!V4264:X4264,ESITI_QUESTIONARI!Z4264:AD4264,ESITI_QUESTIONARI!AF4264:AH4264,ESITI_QUESTIONARI!AJ4264:AL4264,ESITI_QUESTIONARI!AN4264,ESITI_QUESTIONARI!AQ4264)))</f>
        <v/>
      </c>
    </row>
    <row r="4265" spans="1:8">
      <c r="A4265" t="str">
        <f>IF(ESITI_QUESTIONARI!A4265="","",TRIM(ESITI_QUESTIONARI!A4265))</f>
        <v/>
      </c>
      <c r="B4265" t="str">
        <f t="shared" si="67"/>
        <v/>
      </c>
      <c r="C4265" t="str">
        <f>IF(ESITI_QUESTIONARI!C4265="","",TRIM(ESITI_QUESTIONARI!C4265))</f>
        <v/>
      </c>
      <c r="D4265" t="str">
        <f>IFERROR(UPPER(TRIM(ESITI_QUESTIONARI!U4265)),"")</f>
        <v/>
      </c>
      <c r="E4265" t="str">
        <f>IFERROR(UPPER(TRIM(ESITI_QUESTIONARI!Y4265)),"")</f>
        <v/>
      </c>
      <c r="F4265" t="str">
        <f>IFERROR(UPPER(TRIM(ESITI_QUESTIONARI!AE4265)),"")</f>
        <v/>
      </c>
      <c r="G4265" t="str">
        <f>IFERROR(UPPER(TRIM(ESITI_QUESTIONARI!AI4265)),"")</f>
        <v/>
      </c>
      <c r="H4265" s="8" t="str">
        <f>IF(C4265="","",IF(ISERROR(AVERAGE(ESITI_QUESTIONARI!N4265:T4265,ESITI_QUESTIONARI!V4265:X4265,ESITI_QUESTIONARI!Z4265:AD4265,ESITI_QUESTIONARI!AF4265:AH4265,ESITI_QUESTIONARI!AJ4265:AL4265,ESITI_QUESTIONARI!AN4265,ESITI_QUESTIONARI!AQ4265)),"NON RISPONDE",AVERAGE(ESITI_QUESTIONARI!N4265:T4265,ESITI_QUESTIONARI!V4265:X4265,ESITI_QUESTIONARI!Z4265:AD4265,ESITI_QUESTIONARI!AF4265:AH4265,ESITI_QUESTIONARI!AJ4265:AL4265,ESITI_QUESTIONARI!AN4265,ESITI_QUESTIONARI!AQ4265)))</f>
        <v/>
      </c>
    </row>
    <row r="4266" spans="1:8">
      <c r="A4266" t="str">
        <f>IF(ESITI_QUESTIONARI!A4266="","",TRIM(ESITI_QUESTIONARI!A4266))</f>
        <v/>
      </c>
      <c r="B4266" t="str">
        <f t="shared" si="67"/>
        <v/>
      </c>
      <c r="C4266" t="str">
        <f>IF(ESITI_QUESTIONARI!C4266="","",TRIM(ESITI_QUESTIONARI!C4266))</f>
        <v/>
      </c>
      <c r="D4266" t="str">
        <f>IFERROR(UPPER(TRIM(ESITI_QUESTIONARI!U4266)),"")</f>
        <v/>
      </c>
      <c r="E4266" t="str">
        <f>IFERROR(UPPER(TRIM(ESITI_QUESTIONARI!Y4266)),"")</f>
        <v/>
      </c>
      <c r="F4266" t="str">
        <f>IFERROR(UPPER(TRIM(ESITI_QUESTIONARI!AE4266)),"")</f>
        <v/>
      </c>
      <c r="G4266" t="str">
        <f>IFERROR(UPPER(TRIM(ESITI_QUESTIONARI!AI4266)),"")</f>
        <v/>
      </c>
      <c r="H4266" s="8" t="str">
        <f>IF(C4266="","",IF(ISERROR(AVERAGE(ESITI_QUESTIONARI!N4266:T4266,ESITI_QUESTIONARI!V4266:X4266,ESITI_QUESTIONARI!Z4266:AD4266,ESITI_QUESTIONARI!AF4266:AH4266,ESITI_QUESTIONARI!AJ4266:AL4266,ESITI_QUESTIONARI!AN4266,ESITI_QUESTIONARI!AQ4266)),"NON RISPONDE",AVERAGE(ESITI_QUESTIONARI!N4266:T4266,ESITI_QUESTIONARI!V4266:X4266,ESITI_QUESTIONARI!Z4266:AD4266,ESITI_QUESTIONARI!AF4266:AH4266,ESITI_QUESTIONARI!AJ4266:AL4266,ESITI_QUESTIONARI!AN4266,ESITI_QUESTIONARI!AQ4266)))</f>
        <v/>
      </c>
    </row>
    <row r="4267" spans="1:8">
      <c r="A4267" t="str">
        <f>IF(ESITI_QUESTIONARI!A4267="","",TRIM(ESITI_QUESTIONARI!A4267))</f>
        <v/>
      </c>
      <c r="B4267" t="str">
        <f t="shared" si="67"/>
        <v/>
      </c>
      <c r="C4267" t="str">
        <f>IF(ESITI_QUESTIONARI!C4267="","",TRIM(ESITI_QUESTIONARI!C4267))</f>
        <v/>
      </c>
      <c r="D4267" t="str">
        <f>IFERROR(UPPER(TRIM(ESITI_QUESTIONARI!U4267)),"")</f>
        <v/>
      </c>
      <c r="E4267" t="str">
        <f>IFERROR(UPPER(TRIM(ESITI_QUESTIONARI!Y4267)),"")</f>
        <v/>
      </c>
      <c r="F4267" t="str">
        <f>IFERROR(UPPER(TRIM(ESITI_QUESTIONARI!AE4267)),"")</f>
        <v/>
      </c>
      <c r="G4267" t="str">
        <f>IFERROR(UPPER(TRIM(ESITI_QUESTIONARI!AI4267)),"")</f>
        <v/>
      </c>
      <c r="H4267" s="8" t="str">
        <f>IF(C4267="","",IF(ISERROR(AVERAGE(ESITI_QUESTIONARI!N4267:T4267,ESITI_QUESTIONARI!V4267:X4267,ESITI_QUESTIONARI!Z4267:AD4267,ESITI_QUESTIONARI!AF4267:AH4267,ESITI_QUESTIONARI!AJ4267:AL4267,ESITI_QUESTIONARI!AN4267,ESITI_QUESTIONARI!AQ4267)),"NON RISPONDE",AVERAGE(ESITI_QUESTIONARI!N4267:T4267,ESITI_QUESTIONARI!V4267:X4267,ESITI_QUESTIONARI!Z4267:AD4267,ESITI_QUESTIONARI!AF4267:AH4267,ESITI_QUESTIONARI!AJ4267:AL4267,ESITI_QUESTIONARI!AN4267,ESITI_QUESTIONARI!AQ4267)))</f>
        <v/>
      </c>
    </row>
    <row r="4268" spans="1:8">
      <c r="A4268" t="str">
        <f>IF(ESITI_QUESTIONARI!A4268="","",TRIM(ESITI_QUESTIONARI!A4268))</f>
        <v/>
      </c>
      <c r="B4268" t="str">
        <f t="shared" si="67"/>
        <v/>
      </c>
      <c r="C4268" t="str">
        <f>IF(ESITI_QUESTIONARI!C4268="","",TRIM(ESITI_QUESTIONARI!C4268))</f>
        <v/>
      </c>
      <c r="D4268" t="str">
        <f>IFERROR(UPPER(TRIM(ESITI_QUESTIONARI!U4268)),"")</f>
        <v/>
      </c>
      <c r="E4268" t="str">
        <f>IFERROR(UPPER(TRIM(ESITI_QUESTIONARI!Y4268)),"")</f>
        <v/>
      </c>
      <c r="F4268" t="str">
        <f>IFERROR(UPPER(TRIM(ESITI_QUESTIONARI!AE4268)),"")</f>
        <v/>
      </c>
      <c r="G4268" t="str">
        <f>IFERROR(UPPER(TRIM(ESITI_QUESTIONARI!AI4268)),"")</f>
        <v/>
      </c>
      <c r="H4268" s="8" t="str">
        <f>IF(C4268="","",IF(ISERROR(AVERAGE(ESITI_QUESTIONARI!N4268:T4268,ESITI_QUESTIONARI!V4268:X4268,ESITI_QUESTIONARI!Z4268:AD4268,ESITI_QUESTIONARI!AF4268:AH4268,ESITI_QUESTIONARI!AJ4268:AL4268,ESITI_QUESTIONARI!AN4268,ESITI_QUESTIONARI!AQ4268)),"NON RISPONDE",AVERAGE(ESITI_QUESTIONARI!N4268:T4268,ESITI_QUESTIONARI!V4268:X4268,ESITI_QUESTIONARI!Z4268:AD4268,ESITI_QUESTIONARI!AF4268:AH4268,ESITI_QUESTIONARI!AJ4268:AL4268,ESITI_QUESTIONARI!AN4268,ESITI_QUESTIONARI!AQ4268)))</f>
        <v/>
      </c>
    </row>
    <row r="4269" spans="1:8">
      <c r="A4269" t="str">
        <f>IF(ESITI_QUESTIONARI!A4269="","",TRIM(ESITI_QUESTIONARI!A4269))</f>
        <v/>
      </c>
      <c r="B4269" t="str">
        <f t="shared" si="67"/>
        <v/>
      </c>
      <c r="C4269" t="str">
        <f>IF(ESITI_QUESTIONARI!C4269="","",TRIM(ESITI_QUESTIONARI!C4269))</f>
        <v/>
      </c>
      <c r="D4269" t="str">
        <f>IFERROR(UPPER(TRIM(ESITI_QUESTIONARI!U4269)),"")</f>
        <v/>
      </c>
      <c r="E4269" t="str">
        <f>IFERROR(UPPER(TRIM(ESITI_QUESTIONARI!Y4269)),"")</f>
        <v/>
      </c>
      <c r="F4269" t="str">
        <f>IFERROR(UPPER(TRIM(ESITI_QUESTIONARI!AE4269)),"")</f>
        <v/>
      </c>
      <c r="G4269" t="str">
        <f>IFERROR(UPPER(TRIM(ESITI_QUESTIONARI!AI4269)),"")</f>
        <v/>
      </c>
      <c r="H4269" s="8" t="str">
        <f>IF(C4269="","",IF(ISERROR(AVERAGE(ESITI_QUESTIONARI!N4269:T4269,ESITI_QUESTIONARI!V4269:X4269,ESITI_QUESTIONARI!Z4269:AD4269,ESITI_QUESTIONARI!AF4269:AH4269,ESITI_QUESTIONARI!AJ4269:AL4269,ESITI_QUESTIONARI!AN4269,ESITI_QUESTIONARI!AQ4269)),"NON RISPONDE",AVERAGE(ESITI_QUESTIONARI!N4269:T4269,ESITI_QUESTIONARI!V4269:X4269,ESITI_QUESTIONARI!Z4269:AD4269,ESITI_QUESTIONARI!AF4269:AH4269,ESITI_QUESTIONARI!AJ4269:AL4269,ESITI_QUESTIONARI!AN4269,ESITI_QUESTIONARI!AQ4269)))</f>
        <v/>
      </c>
    </row>
    <row r="4270" spans="1:8">
      <c r="A4270" t="str">
        <f>IF(ESITI_QUESTIONARI!A4270="","",TRIM(ESITI_QUESTIONARI!A4270))</f>
        <v/>
      </c>
      <c r="B4270" t="str">
        <f t="shared" si="67"/>
        <v/>
      </c>
      <c r="C4270" t="str">
        <f>IF(ESITI_QUESTIONARI!C4270="","",TRIM(ESITI_QUESTIONARI!C4270))</f>
        <v/>
      </c>
      <c r="D4270" t="str">
        <f>IFERROR(UPPER(TRIM(ESITI_QUESTIONARI!U4270)),"")</f>
        <v/>
      </c>
      <c r="E4270" t="str">
        <f>IFERROR(UPPER(TRIM(ESITI_QUESTIONARI!Y4270)),"")</f>
        <v/>
      </c>
      <c r="F4270" t="str">
        <f>IFERROR(UPPER(TRIM(ESITI_QUESTIONARI!AE4270)),"")</f>
        <v/>
      </c>
      <c r="G4270" t="str">
        <f>IFERROR(UPPER(TRIM(ESITI_QUESTIONARI!AI4270)),"")</f>
        <v/>
      </c>
      <c r="H4270" s="8" t="str">
        <f>IF(C4270="","",IF(ISERROR(AVERAGE(ESITI_QUESTIONARI!N4270:T4270,ESITI_QUESTIONARI!V4270:X4270,ESITI_QUESTIONARI!Z4270:AD4270,ESITI_QUESTIONARI!AF4270:AH4270,ESITI_QUESTIONARI!AJ4270:AL4270,ESITI_QUESTIONARI!AN4270,ESITI_QUESTIONARI!AQ4270)),"NON RISPONDE",AVERAGE(ESITI_QUESTIONARI!N4270:T4270,ESITI_QUESTIONARI!V4270:X4270,ESITI_QUESTIONARI!Z4270:AD4270,ESITI_QUESTIONARI!AF4270:AH4270,ESITI_QUESTIONARI!AJ4270:AL4270,ESITI_QUESTIONARI!AN4270,ESITI_QUESTIONARI!AQ4270)))</f>
        <v/>
      </c>
    </row>
    <row r="4271" spans="1:8">
      <c r="A4271" t="str">
        <f>IF(ESITI_QUESTIONARI!A4271="","",TRIM(ESITI_QUESTIONARI!A4271))</f>
        <v/>
      </c>
      <c r="B4271" t="str">
        <f t="shared" si="67"/>
        <v/>
      </c>
      <c r="C4271" t="str">
        <f>IF(ESITI_QUESTIONARI!C4271="","",TRIM(ESITI_QUESTIONARI!C4271))</f>
        <v/>
      </c>
      <c r="D4271" t="str">
        <f>IFERROR(UPPER(TRIM(ESITI_QUESTIONARI!U4271)),"")</f>
        <v/>
      </c>
      <c r="E4271" t="str">
        <f>IFERROR(UPPER(TRIM(ESITI_QUESTIONARI!Y4271)),"")</f>
        <v/>
      </c>
      <c r="F4271" t="str">
        <f>IFERROR(UPPER(TRIM(ESITI_QUESTIONARI!AE4271)),"")</f>
        <v/>
      </c>
      <c r="G4271" t="str">
        <f>IFERROR(UPPER(TRIM(ESITI_QUESTIONARI!AI4271)),"")</f>
        <v/>
      </c>
      <c r="H4271" s="8" t="str">
        <f>IF(C4271="","",IF(ISERROR(AVERAGE(ESITI_QUESTIONARI!N4271:T4271,ESITI_QUESTIONARI!V4271:X4271,ESITI_QUESTIONARI!Z4271:AD4271,ESITI_QUESTIONARI!AF4271:AH4271,ESITI_QUESTIONARI!AJ4271:AL4271,ESITI_QUESTIONARI!AN4271,ESITI_QUESTIONARI!AQ4271)),"NON RISPONDE",AVERAGE(ESITI_QUESTIONARI!N4271:T4271,ESITI_QUESTIONARI!V4271:X4271,ESITI_QUESTIONARI!Z4271:AD4271,ESITI_QUESTIONARI!AF4271:AH4271,ESITI_QUESTIONARI!AJ4271:AL4271,ESITI_QUESTIONARI!AN4271,ESITI_QUESTIONARI!AQ4271)))</f>
        <v/>
      </c>
    </row>
    <row r="4272" spans="1:8">
      <c r="A4272" t="str">
        <f>IF(ESITI_QUESTIONARI!A4272="","",TRIM(ESITI_QUESTIONARI!A4272))</f>
        <v/>
      </c>
      <c r="B4272" t="str">
        <f t="shared" si="67"/>
        <v/>
      </c>
      <c r="C4272" t="str">
        <f>IF(ESITI_QUESTIONARI!C4272="","",TRIM(ESITI_QUESTIONARI!C4272))</f>
        <v/>
      </c>
      <c r="D4272" t="str">
        <f>IFERROR(UPPER(TRIM(ESITI_QUESTIONARI!U4272)),"")</f>
        <v/>
      </c>
      <c r="E4272" t="str">
        <f>IFERROR(UPPER(TRIM(ESITI_QUESTIONARI!Y4272)),"")</f>
        <v/>
      </c>
      <c r="F4272" t="str">
        <f>IFERROR(UPPER(TRIM(ESITI_QUESTIONARI!AE4272)),"")</f>
        <v/>
      </c>
      <c r="G4272" t="str">
        <f>IFERROR(UPPER(TRIM(ESITI_QUESTIONARI!AI4272)),"")</f>
        <v/>
      </c>
      <c r="H4272" s="8" t="str">
        <f>IF(C4272="","",IF(ISERROR(AVERAGE(ESITI_QUESTIONARI!N4272:T4272,ESITI_QUESTIONARI!V4272:X4272,ESITI_QUESTIONARI!Z4272:AD4272,ESITI_QUESTIONARI!AF4272:AH4272,ESITI_QUESTIONARI!AJ4272:AL4272,ESITI_QUESTIONARI!AN4272,ESITI_QUESTIONARI!AQ4272)),"NON RISPONDE",AVERAGE(ESITI_QUESTIONARI!N4272:T4272,ESITI_QUESTIONARI!V4272:X4272,ESITI_QUESTIONARI!Z4272:AD4272,ESITI_QUESTIONARI!AF4272:AH4272,ESITI_QUESTIONARI!AJ4272:AL4272,ESITI_QUESTIONARI!AN4272,ESITI_QUESTIONARI!AQ4272)))</f>
        <v/>
      </c>
    </row>
    <row r="4273" spans="1:8">
      <c r="A4273" t="str">
        <f>IF(ESITI_QUESTIONARI!A4273="","",TRIM(ESITI_QUESTIONARI!A4273))</f>
        <v/>
      </c>
      <c r="B4273" t="str">
        <f t="shared" si="67"/>
        <v/>
      </c>
      <c r="C4273" t="str">
        <f>IF(ESITI_QUESTIONARI!C4273="","",TRIM(ESITI_QUESTIONARI!C4273))</f>
        <v/>
      </c>
      <c r="D4273" t="str">
        <f>IFERROR(UPPER(TRIM(ESITI_QUESTIONARI!U4273)),"")</f>
        <v/>
      </c>
      <c r="E4273" t="str">
        <f>IFERROR(UPPER(TRIM(ESITI_QUESTIONARI!Y4273)),"")</f>
        <v/>
      </c>
      <c r="F4273" t="str">
        <f>IFERROR(UPPER(TRIM(ESITI_QUESTIONARI!AE4273)),"")</f>
        <v/>
      </c>
      <c r="G4273" t="str">
        <f>IFERROR(UPPER(TRIM(ESITI_QUESTIONARI!AI4273)),"")</f>
        <v/>
      </c>
      <c r="H4273" s="8" t="str">
        <f>IF(C4273="","",IF(ISERROR(AVERAGE(ESITI_QUESTIONARI!N4273:T4273,ESITI_QUESTIONARI!V4273:X4273,ESITI_QUESTIONARI!Z4273:AD4273,ESITI_QUESTIONARI!AF4273:AH4273,ESITI_QUESTIONARI!AJ4273:AL4273,ESITI_QUESTIONARI!AN4273,ESITI_QUESTIONARI!AQ4273)),"NON RISPONDE",AVERAGE(ESITI_QUESTIONARI!N4273:T4273,ESITI_QUESTIONARI!V4273:X4273,ESITI_QUESTIONARI!Z4273:AD4273,ESITI_QUESTIONARI!AF4273:AH4273,ESITI_QUESTIONARI!AJ4273:AL4273,ESITI_QUESTIONARI!AN4273,ESITI_QUESTIONARI!AQ4273)))</f>
        <v/>
      </c>
    </row>
    <row r="4274" spans="1:8">
      <c r="A4274" t="str">
        <f>IF(ESITI_QUESTIONARI!A4274="","",TRIM(ESITI_QUESTIONARI!A4274))</f>
        <v/>
      </c>
      <c r="B4274" t="str">
        <f t="shared" si="67"/>
        <v/>
      </c>
      <c r="C4274" t="str">
        <f>IF(ESITI_QUESTIONARI!C4274="","",TRIM(ESITI_QUESTIONARI!C4274))</f>
        <v/>
      </c>
      <c r="D4274" t="str">
        <f>IFERROR(UPPER(TRIM(ESITI_QUESTIONARI!U4274)),"")</f>
        <v/>
      </c>
      <c r="E4274" t="str">
        <f>IFERROR(UPPER(TRIM(ESITI_QUESTIONARI!Y4274)),"")</f>
        <v/>
      </c>
      <c r="F4274" t="str">
        <f>IFERROR(UPPER(TRIM(ESITI_QUESTIONARI!AE4274)),"")</f>
        <v/>
      </c>
      <c r="G4274" t="str">
        <f>IFERROR(UPPER(TRIM(ESITI_QUESTIONARI!AI4274)),"")</f>
        <v/>
      </c>
      <c r="H4274" s="8" t="str">
        <f>IF(C4274="","",IF(ISERROR(AVERAGE(ESITI_QUESTIONARI!N4274:T4274,ESITI_QUESTIONARI!V4274:X4274,ESITI_QUESTIONARI!Z4274:AD4274,ESITI_QUESTIONARI!AF4274:AH4274,ESITI_QUESTIONARI!AJ4274:AL4274,ESITI_QUESTIONARI!AN4274,ESITI_QUESTIONARI!AQ4274)),"NON RISPONDE",AVERAGE(ESITI_QUESTIONARI!N4274:T4274,ESITI_QUESTIONARI!V4274:X4274,ESITI_QUESTIONARI!Z4274:AD4274,ESITI_QUESTIONARI!AF4274:AH4274,ESITI_QUESTIONARI!AJ4274:AL4274,ESITI_QUESTIONARI!AN4274,ESITI_QUESTIONARI!AQ4274)))</f>
        <v/>
      </c>
    </row>
    <row r="4275" spans="1:8">
      <c r="A4275" t="str">
        <f>IF(ESITI_QUESTIONARI!A4275="","",TRIM(ESITI_QUESTIONARI!A4275))</f>
        <v/>
      </c>
      <c r="B4275" t="str">
        <f t="shared" si="67"/>
        <v/>
      </c>
      <c r="C4275" t="str">
        <f>IF(ESITI_QUESTIONARI!C4275="","",TRIM(ESITI_QUESTIONARI!C4275))</f>
        <v/>
      </c>
      <c r="D4275" t="str">
        <f>IFERROR(UPPER(TRIM(ESITI_QUESTIONARI!U4275)),"")</f>
        <v/>
      </c>
      <c r="E4275" t="str">
        <f>IFERROR(UPPER(TRIM(ESITI_QUESTIONARI!Y4275)),"")</f>
        <v/>
      </c>
      <c r="F4275" t="str">
        <f>IFERROR(UPPER(TRIM(ESITI_QUESTIONARI!AE4275)),"")</f>
        <v/>
      </c>
      <c r="G4275" t="str">
        <f>IFERROR(UPPER(TRIM(ESITI_QUESTIONARI!AI4275)),"")</f>
        <v/>
      </c>
      <c r="H4275" s="8" t="str">
        <f>IF(C4275="","",IF(ISERROR(AVERAGE(ESITI_QUESTIONARI!N4275:T4275,ESITI_QUESTIONARI!V4275:X4275,ESITI_QUESTIONARI!Z4275:AD4275,ESITI_QUESTIONARI!AF4275:AH4275,ESITI_QUESTIONARI!AJ4275:AL4275,ESITI_QUESTIONARI!AN4275,ESITI_QUESTIONARI!AQ4275)),"NON RISPONDE",AVERAGE(ESITI_QUESTIONARI!N4275:T4275,ESITI_QUESTIONARI!V4275:X4275,ESITI_QUESTIONARI!Z4275:AD4275,ESITI_QUESTIONARI!AF4275:AH4275,ESITI_QUESTIONARI!AJ4275:AL4275,ESITI_QUESTIONARI!AN4275,ESITI_QUESTIONARI!AQ4275)))</f>
        <v/>
      </c>
    </row>
    <row r="4276" spans="1:8">
      <c r="A4276" t="str">
        <f>IF(ESITI_QUESTIONARI!A4276="","",TRIM(ESITI_QUESTIONARI!A4276))</f>
        <v/>
      </c>
      <c r="B4276" t="str">
        <f t="shared" si="67"/>
        <v/>
      </c>
      <c r="C4276" t="str">
        <f>IF(ESITI_QUESTIONARI!C4276="","",TRIM(ESITI_QUESTIONARI!C4276))</f>
        <v/>
      </c>
      <c r="D4276" t="str">
        <f>IFERROR(UPPER(TRIM(ESITI_QUESTIONARI!U4276)),"")</f>
        <v/>
      </c>
      <c r="E4276" t="str">
        <f>IFERROR(UPPER(TRIM(ESITI_QUESTIONARI!Y4276)),"")</f>
        <v/>
      </c>
      <c r="F4276" t="str">
        <f>IFERROR(UPPER(TRIM(ESITI_QUESTIONARI!AE4276)),"")</f>
        <v/>
      </c>
      <c r="G4276" t="str">
        <f>IFERROR(UPPER(TRIM(ESITI_QUESTIONARI!AI4276)),"")</f>
        <v/>
      </c>
      <c r="H4276" s="8" t="str">
        <f>IF(C4276="","",IF(ISERROR(AVERAGE(ESITI_QUESTIONARI!N4276:T4276,ESITI_QUESTIONARI!V4276:X4276,ESITI_QUESTIONARI!Z4276:AD4276,ESITI_QUESTIONARI!AF4276:AH4276,ESITI_QUESTIONARI!AJ4276:AL4276,ESITI_QUESTIONARI!AN4276,ESITI_QUESTIONARI!AQ4276)),"NON RISPONDE",AVERAGE(ESITI_QUESTIONARI!N4276:T4276,ESITI_QUESTIONARI!V4276:X4276,ESITI_QUESTIONARI!Z4276:AD4276,ESITI_QUESTIONARI!AF4276:AH4276,ESITI_QUESTIONARI!AJ4276:AL4276,ESITI_QUESTIONARI!AN4276,ESITI_QUESTIONARI!AQ4276)))</f>
        <v/>
      </c>
    </row>
    <row r="4277" spans="1:8">
      <c r="A4277" t="str">
        <f>IF(ESITI_QUESTIONARI!A4277="","",TRIM(ESITI_QUESTIONARI!A4277))</f>
        <v/>
      </c>
      <c r="B4277" t="str">
        <f t="shared" si="67"/>
        <v/>
      </c>
      <c r="C4277" t="str">
        <f>IF(ESITI_QUESTIONARI!C4277="","",TRIM(ESITI_QUESTIONARI!C4277))</f>
        <v/>
      </c>
      <c r="D4277" t="str">
        <f>IFERROR(UPPER(TRIM(ESITI_QUESTIONARI!U4277)),"")</f>
        <v/>
      </c>
      <c r="E4277" t="str">
        <f>IFERROR(UPPER(TRIM(ESITI_QUESTIONARI!Y4277)),"")</f>
        <v/>
      </c>
      <c r="F4277" t="str">
        <f>IFERROR(UPPER(TRIM(ESITI_QUESTIONARI!AE4277)),"")</f>
        <v/>
      </c>
      <c r="G4277" t="str">
        <f>IFERROR(UPPER(TRIM(ESITI_QUESTIONARI!AI4277)),"")</f>
        <v/>
      </c>
      <c r="H4277" s="8" t="str">
        <f>IF(C4277="","",IF(ISERROR(AVERAGE(ESITI_QUESTIONARI!N4277:T4277,ESITI_QUESTIONARI!V4277:X4277,ESITI_QUESTIONARI!Z4277:AD4277,ESITI_QUESTIONARI!AF4277:AH4277,ESITI_QUESTIONARI!AJ4277:AL4277,ESITI_QUESTIONARI!AN4277,ESITI_QUESTIONARI!AQ4277)),"NON RISPONDE",AVERAGE(ESITI_QUESTIONARI!N4277:T4277,ESITI_QUESTIONARI!V4277:X4277,ESITI_QUESTIONARI!Z4277:AD4277,ESITI_QUESTIONARI!AF4277:AH4277,ESITI_QUESTIONARI!AJ4277:AL4277,ESITI_QUESTIONARI!AN4277,ESITI_QUESTIONARI!AQ4277)))</f>
        <v/>
      </c>
    </row>
    <row r="4278" spans="1:8">
      <c r="A4278" t="str">
        <f>IF(ESITI_QUESTIONARI!A4278="","",TRIM(ESITI_QUESTIONARI!A4278))</f>
        <v/>
      </c>
      <c r="B4278" t="str">
        <f t="shared" si="67"/>
        <v/>
      </c>
      <c r="C4278" t="str">
        <f>IF(ESITI_QUESTIONARI!C4278="","",TRIM(ESITI_QUESTIONARI!C4278))</f>
        <v/>
      </c>
      <c r="D4278" t="str">
        <f>IFERROR(UPPER(TRIM(ESITI_QUESTIONARI!U4278)),"")</f>
        <v/>
      </c>
      <c r="E4278" t="str">
        <f>IFERROR(UPPER(TRIM(ESITI_QUESTIONARI!Y4278)),"")</f>
        <v/>
      </c>
      <c r="F4278" t="str">
        <f>IFERROR(UPPER(TRIM(ESITI_QUESTIONARI!AE4278)),"")</f>
        <v/>
      </c>
      <c r="G4278" t="str">
        <f>IFERROR(UPPER(TRIM(ESITI_QUESTIONARI!AI4278)),"")</f>
        <v/>
      </c>
      <c r="H4278" s="8" t="str">
        <f>IF(C4278="","",IF(ISERROR(AVERAGE(ESITI_QUESTIONARI!N4278:T4278,ESITI_QUESTIONARI!V4278:X4278,ESITI_QUESTIONARI!Z4278:AD4278,ESITI_QUESTIONARI!AF4278:AH4278,ESITI_QUESTIONARI!AJ4278:AL4278,ESITI_QUESTIONARI!AN4278,ESITI_QUESTIONARI!AQ4278)),"NON RISPONDE",AVERAGE(ESITI_QUESTIONARI!N4278:T4278,ESITI_QUESTIONARI!V4278:X4278,ESITI_QUESTIONARI!Z4278:AD4278,ESITI_QUESTIONARI!AF4278:AH4278,ESITI_QUESTIONARI!AJ4278:AL4278,ESITI_QUESTIONARI!AN4278,ESITI_QUESTIONARI!AQ4278)))</f>
        <v/>
      </c>
    </row>
    <row r="4279" spans="1:8">
      <c r="A4279" t="str">
        <f>IF(ESITI_QUESTIONARI!A4279="","",TRIM(ESITI_QUESTIONARI!A4279))</f>
        <v/>
      </c>
      <c r="B4279" t="str">
        <f t="shared" si="67"/>
        <v/>
      </c>
      <c r="C4279" t="str">
        <f>IF(ESITI_QUESTIONARI!C4279="","",TRIM(ESITI_QUESTIONARI!C4279))</f>
        <v/>
      </c>
      <c r="D4279" t="str">
        <f>IFERROR(UPPER(TRIM(ESITI_QUESTIONARI!U4279)),"")</f>
        <v/>
      </c>
      <c r="E4279" t="str">
        <f>IFERROR(UPPER(TRIM(ESITI_QUESTIONARI!Y4279)),"")</f>
        <v/>
      </c>
      <c r="F4279" t="str">
        <f>IFERROR(UPPER(TRIM(ESITI_QUESTIONARI!AE4279)),"")</f>
        <v/>
      </c>
      <c r="G4279" t="str">
        <f>IFERROR(UPPER(TRIM(ESITI_QUESTIONARI!AI4279)),"")</f>
        <v/>
      </c>
      <c r="H4279" s="8" t="str">
        <f>IF(C4279="","",IF(ISERROR(AVERAGE(ESITI_QUESTIONARI!N4279:T4279,ESITI_QUESTIONARI!V4279:X4279,ESITI_QUESTIONARI!Z4279:AD4279,ESITI_QUESTIONARI!AF4279:AH4279,ESITI_QUESTIONARI!AJ4279:AL4279,ESITI_QUESTIONARI!AN4279,ESITI_QUESTIONARI!AQ4279)),"NON RISPONDE",AVERAGE(ESITI_QUESTIONARI!N4279:T4279,ESITI_QUESTIONARI!V4279:X4279,ESITI_QUESTIONARI!Z4279:AD4279,ESITI_QUESTIONARI!AF4279:AH4279,ESITI_QUESTIONARI!AJ4279:AL4279,ESITI_QUESTIONARI!AN4279,ESITI_QUESTIONARI!AQ4279)))</f>
        <v/>
      </c>
    </row>
    <row r="4280" spans="1:8">
      <c r="A4280" t="str">
        <f>IF(ESITI_QUESTIONARI!A4280="","",TRIM(ESITI_QUESTIONARI!A4280))</f>
        <v/>
      </c>
      <c r="B4280" t="str">
        <f t="shared" si="67"/>
        <v/>
      </c>
      <c r="C4280" t="str">
        <f>IF(ESITI_QUESTIONARI!C4280="","",TRIM(ESITI_QUESTIONARI!C4280))</f>
        <v/>
      </c>
      <c r="D4280" t="str">
        <f>IFERROR(UPPER(TRIM(ESITI_QUESTIONARI!U4280)),"")</f>
        <v/>
      </c>
      <c r="E4280" t="str">
        <f>IFERROR(UPPER(TRIM(ESITI_QUESTIONARI!Y4280)),"")</f>
        <v/>
      </c>
      <c r="F4280" t="str">
        <f>IFERROR(UPPER(TRIM(ESITI_QUESTIONARI!AE4280)),"")</f>
        <v/>
      </c>
      <c r="G4280" t="str">
        <f>IFERROR(UPPER(TRIM(ESITI_QUESTIONARI!AI4280)),"")</f>
        <v/>
      </c>
      <c r="H4280" s="8" t="str">
        <f>IF(C4280="","",IF(ISERROR(AVERAGE(ESITI_QUESTIONARI!N4280:T4280,ESITI_QUESTIONARI!V4280:X4280,ESITI_QUESTIONARI!Z4280:AD4280,ESITI_QUESTIONARI!AF4280:AH4280,ESITI_QUESTIONARI!AJ4280:AL4280,ESITI_QUESTIONARI!AN4280,ESITI_QUESTIONARI!AQ4280)),"NON RISPONDE",AVERAGE(ESITI_QUESTIONARI!N4280:T4280,ESITI_QUESTIONARI!V4280:X4280,ESITI_QUESTIONARI!Z4280:AD4280,ESITI_QUESTIONARI!AF4280:AH4280,ESITI_QUESTIONARI!AJ4280:AL4280,ESITI_QUESTIONARI!AN4280,ESITI_QUESTIONARI!AQ4280)))</f>
        <v/>
      </c>
    </row>
    <row r="4281" spans="1:8">
      <c r="A4281" t="str">
        <f>IF(ESITI_QUESTIONARI!A4281="","",TRIM(ESITI_QUESTIONARI!A4281))</f>
        <v/>
      </c>
      <c r="B4281" t="str">
        <f t="shared" si="67"/>
        <v/>
      </c>
      <c r="C4281" t="str">
        <f>IF(ESITI_QUESTIONARI!C4281="","",TRIM(ESITI_QUESTIONARI!C4281))</f>
        <v/>
      </c>
      <c r="D4281" t="str">
        <f>IFERROR(UPPER(TRIM(ESITI_QUESTIONARI!U4281)),"")</f>
        <v/>
      </c>
      <c r="E4281" t="str">
        <f>IFERROR(UPPER(TRIM(ESITI_QUESTIONARI!Y4281)),"")</f>
        <v/>
      </c>
      <c r="F4281" t="str">
        <f>IFERROR(UPPER(TRIM(ESITI_QUESTIONARI!AE4281)),"")</f>
        <v/>
      </c>
      <c r="G4281" t="str">
        <f>IFERROR(UPPER(TRIM(ESITI_QUESTIONARI!AI4281)),"")</f>
        <v/>
      </c>
      <c r="H4281" s="8" t="str">
        <f>IF(C4281="","",IF(ISERROR(AVERAGE(ESITI_QUESTIONARI!N4281:T4281,ESITI_QUESTIONARI!V4281:X4281,ESITI_QUESTIONARI!Z4281:AD4281,ESITI_QUESTIONARI!AF4281:AH4281,ESITI_QUESTIONARI!AJ4281:AL4281,ESITI_QUESTIONARI!AN4281,ESITI_QUESTIONARI!AQ4281)),"NON RISPONDE",AVERAGE(ESITI_QUESTIONARI!N4281:T4281,ESITI_QUESTIONARI!V4281:X4281,ESITI_QUESTIONARI!Z4281:AD4281,ESITI_QUESTIONARI!AF4281:AH4281,ESITI_QUESTIONARI!AJ4281:AL4281,ESITI_QUESTIONARI!AN4281,ESITI_QUESTIONARI!AQ4281)))</f>
        <v/>
      </c>
    </row>
    <row r="4282" spans="1:8">
      <c r="A4282" t="str">
        <f>IF(ESITI_QUESTIONARI!A4282="","",TRIM(ESITI_QUESTIONARI!A4282))</f>
        <v/>
      </c>
      <c r="B4282" t="str">
        <f t="shared" si="67"/>
        <v/>
      </c>
      <c r="C4282" t="str">
        <f>IF(ESITI_QUESTIONARI!C4282="","",TRIM(ESITI_QUESTIONARI!C4282))</f>
        <v/>
      </c>
      <c r="D4282" t="str">
        <f>IFERROR(UPPER(TRIM(ESITI_QUESTIONARI!U4282)),"")</f>
        <v/>
      </c>
      <c r="E4282" t="str">
        <f>IFERROR(UPPER(TRIM(ESITI_QUESTIONARI!Y4282)),"")</f>
        <v/>
      </c>
      <c r="F4282" t="str">
        <f>IFERROR(UPPER(TRIM(ESITI_QUESTIONARI!AE4282)),"")</f>
        <v/>
      </c>
      <c r="G4282" t="str">
        <f>IFERROR(UPPER(TRIM(ESITI_QUESTIONARI!AI4282)),"")</f>
        <v/>
      </c>
      <c r="H4282" s="8" t="str">
        <f>IF(C4282="","",IF(ISERROR(AVERAGE(ESITI_QUESTIONARI!N4282:T4282,ESITI_QUESTIONARI!V4282:X4282,ESITI_QUESTIONARI!Z4282:AD4282,ESITI_QUESTIONARI!AF4282:AH4282,ESITI_QUESTIONARI!AJ4282:AL4282,ESITI_QUESTIONARI!AN4282,ESITI_QUESTIONARI!AQ4282)),"NON RISPONDE",AVERAGE(ESITI_QUESTIONARI!N4282:T4282,ESITI_QUESTIONARI!V4282:X4282,ESITI_QUESTIONARI!Z4282:AD4282,ESITI_QUESTIONARI!AF4282:AH4282,ESITI_QUESTIONARI!AJ4282:AL4282,ESITI_QUESTIONARI!AN4282,ESITI_QUESTIONARI!AQ4282)))</f>
        <v/>
      </c>
    </row>
    <row r="4283" spans="1:8">
      <c r="A4283" t="str">
        <f>IF(ESITI_QUESTIONARI!A4283="","",TRIM(ESITI_QUESTIONARI!A4283))</f>
        <v/>
      </c>
      <c r="B4283" t="str">
        <f t="shared" si="67"/>
        <v/>
      </c>
      <c r="C4283" t="str">
        <f>IF(ESITI_QUESTIONARI!C4283="","",TRIM(ESITI_QUESTIONARI!C4283))</f>
        <v/>
      </c>
      <c r="D4283" t="str">
        <f>IFERROR(UPPER(TRIM(ESITI_QUESTIONARI!U4283)),"")</f>
        <v/>
      </c>
      <c r="E4283" t="str">
        <f>IFERROR(UPPER(TRIM(ESITI_QUESTIONARI!Y4283)),"")</f>
        <v/>
      </c>
      <c r="F4283" t="str">
        <f>IFERROR(UPPER(TRIM(ESITI_QUESTIONARI!AE4283)),"")</f>
        <v/>
      </c>
      <c r="G4283" t="str">
        <f>IFERROR(UPPER(TRIM(ESITI_QUESTIONARI!AI4283)),"")</f>
        <v/>
      </c>
      <c r="H4283" s="8" t="str">
        <f>IF(C4283="","",IF(ISERROR(AVERAGE(ESITI_QUESTIONARI!N4283:T4283,ESITI_QUESTIONARI!V4283:X4283,ESITI_QUESTIONARI!Z4283:AD4283,ESITI_QUESTIONARI!AF4283:AH4283,ESITI_QUESTIONARI!AJ4283:AL4283,ESITI_QUESTIONARI!AN4283,ESITI_QUESTIONARI!AQ4283)),"NON RISPONDE",AVERAGE(ESITI_QUESTIONARI!N4283:T4283,ESITI_QUESTIONARI!V4283:X4283,ESITI_QUESTIONARI!Z4283:AD4283,ESITI_QUESTIONARI!AF4283:AH4283,ESITI_QUESTIONARI!AJ4283:AL4283,ESITI_QUESTIONARI!AN4283,ESITI_QUESTIONARI!AQ4283)))</f>
        <v/>
      </c>
    </row>
    <row r="4284" spans="1:8">
      <c r="A4284" t="str">
        <f>IF(ESITI_QUESTIONARI!A4284="","",TRIM(ESITI_QUESTIONARI!A4284))</f>
        <v/>
      </c>
      <c r="B4284" t="str">
        <f t="shared" si="67"/>
        <v/>
      </c>
      <c r="C4284" t="str">
        <f>IF(ESITI_QUESTIONARI!C4284="","",TRIM(ESITI_QUESTIONARI!C4284))</f>
        <v/>
      </c>
      <c r="D4284" t="str">
        <f>IFERROR(UPPER(TRIM(ESITI_QUESTIONARI!U4284)),"")</f>
        <v/>
      </c>
      <c r="E4284" t="str">
        <f>IFERROR(UPPER(TRIM(ESITI_QUESTIONARI!Y4284)),"")</f>
        <v/>
      </c>
      <c r="F4284" t="str">
        <f>IFERROR(UPPER(TRIM(ESITI_QUESTIONARI!AE4284)),"")</f>
        <v/>
      </c>
      <c r="G4284" t="str">
        <f>IFERROR(UPPER(TRIM(ESITI_QUESTIONARI!AI4284)),"")</f>
        <v/>
      </c>
      <c r="H4284" s="8" t="str">
        <f>IF(C4284="","",IF(ISERROR(AVERAGE(ESITI_QUESTIONARI!N4284:T4284,ESITI_QUESTIONARI!V4284:X4284,ESITI_QUESTIONARI!Z4284:AD4284,ESITI_QUESTIONARI!AF4284:AH4284,ESITI_QUESTIONARI!AJ4284:AL4284,ESITI_QUESTIONARI!AN4284,ESITI_QUESTIONARI!AQ4284)),"NON RISPONDE",AVERAGE(ESITI_QUESTIONARI!N4284:T4284,ESITI_QUESTIONARI!V4284:X4284,ESITI_QUESTIONARI!Z4284:AD4284,ESITI_QUESTIONARI!AF4284:AH4284,ESITI_QUESTIONARI!AJ4284:AL4284,ESITI_QUESTIONARI!AN4284,ESITI_QUESTIONARI!AQ4284)))</f>
        <v/>
      </c>
    </row>
    <row r="4285" spans="1:8">
      <c r="A4285" t="str">
        <f>IF(ESITI_QUESTIONARI!A4285="","",TRIM(ESITI_QUESTIONARI!A4285))</f>
        <v/>
      </c>
      <c r="B4285" t="str">
        <f t="shared" si="67"/>
        <v/>
      </c>
      <c r="C4285" t="str">
        <f>IF(ESITI_QUESTIONARI!C4285="","",TRIM(ESITI_QUESTIONARI!C4285))</f>
        <v/>
      </c>
      <c r="D4285" t="str">
        <f>IFERROR(UPPER(TRIM(ESITI_QUESTIONARI!U4285)),"")</f>
        <v/>
      </c>
      <c r="E4285" t="str">
        <f>IFERROR(UPPER(TRIM(ESITI_QUESTIONARI!Y4285)),"")</f>
        <v/>
      </c>
      <c r="F4285" t="str">
        <f>IFERROR(UPPER(TRIM(ESITI_QUESTIONARI!AE4285)),"")</f>
        <v/>
      </c>
      <c r="G4285" t="str">
        <f>IFERROR(UPPER(TRIM(ESITI_QUESTIONARI!AI4285)),"")</f>
        <v/>
      </c>
      <c r="H4285" s="8" t="str">
        <f>IF(C4285="","",IF(ISERROR(AVERAGE(ESITI_QUESTIONARI!N4285:T4285,ESITI_QUESTIONARI!V4285:X4285,ESITI_QUESTIONARI!Z4285:AD4285,ESITI_QUESTIONARI!AF4285:AH4285,ESITI_QUESTIONARI!AJ4285:AL4285,ESITI_QUESTIONARI!AN4285,ESITI_QUESTIONARI!AQ4285)),"NON RISPONDE",AVERAGE(ESITI_QUESTIONARI!N4285:T4285,ESITI_QUESTIONARI!V4285:X4285,ESITI_QUESTIONARI!Z4285:AD4285,ESITI_QUESTIONARI!AF4285:AH4285,ESITI_QUESTIONARI!AJ4285:AL4285,ESITI_QUESTIONARI!AN4285,ESITI_QUESTIONARI!AQ4285)))</f>
        <v/>
      </c>
    </row>
    <row r="4286" spans="1:8">
      <c r="A4286" t="str">
        <f>IF(ESITI_QUESTIONARI!A4286="","",TRIM(ESITI_QUESTIONARI!A4286))</f>
        <v/>
      </c>
      <c r="B4286" t="str">
        <f t="shared" si="67"/>
        <v/>
      </c>
      <c r="C4286" t="str">
        <f>IF(ESITI_QUESTIONARI!C4286="","",TRIM(ESITI_QUESTIONARI!C4286))</f>
        <v/>
      </c>
      <c r="D4286" t="str">
        <f>IFERROR(UPPER(TRIM(ESITI_QUESTIONARI!U4286)),"")</f>
        <v/>
      </c>
      <c r="E4286" t="str">
        <f>IFERROR(UPPER(TRIM(ESITI_QUESTIONARI!Y4286)),"")</f>
        <v/>
      </c>
      <c r="F4286" t="str">
        <f>IFERROR(UPPER(TRIM(ESITI_QUESTIONARI!AE4286)),"")</f>
        <v/>
      </c>
      <c r="G4286" t="str">
        <f>IFERROR(UPPER(TRIM(ESITI_QUESTIONARI!AI4286)),"")</f>
        <v/>
      </c>
      <c r="H4286" s="8" t="str">
        <f>IF(C4286="","",IF(ISERROR(AVERAGE(ESITI_QUESTIONARI!N4286:T4286,ESITI_QUESTIONARI!V4286:X4286,ESITI_QUESTIONARI!Z4286:AD4286,ESITI_QUESTIONARI!AF4286:AH4286,ESITI_QUESTIONARI!AJ4286:AL4286,ESITI_QUESTIONARI!AN4286,ESITI_QUESTIONARI!AQ4286)),"NON RISPONDE",AVERAGE(ESITI_QUESTIONARI!N4286:T4286,ESITI_QUESTIONARI!V4286:X4286,ESITI_QUESTIONARI!Z4286:AD4286,ESITI_QUESTIONARI!AF4286:AH4286,ESITI_QUESTIONARI!AJ4286:AL4286,ESITI_QUESTIONARI!AN4286,ESITI_QUESTIONARI!AQ4286)))</f>
        <v/>
      </c>
    </row>
    <row r="4287" spans="1:8">
      <c r="A4287" t="str">
        <f>IF(ESITI_QUESTIONARI!A4287="","",TRIM(ESITI_QUESTIONARI!A4287))</f>
        <v/>
      </c>
      <c r="B4287" t="str">
        <f t="shared" si="67"/>
        <v/>
      </c>
      <c r="C4287" t="str">
        <f>IF(ESITI_QUESTIONARI!C4287="","",TRIM(ESITI_QUESTIONARI!C4287))</f>
        <v/>
      </c>
      <c r="D4287" t="str">
        <f>IFERROR(UPPER(TRIM(ESITI_QUESTIONARI!U4287)),"")</f>
        <v/>
      </c>
      <c r="E4287" t="str">
        <f>IFERROR(UPPER(TRIM(ESITI_QUESTIONARI!Y4287)),"")</f>
        <v/>
      </c>
      <c r="F4287" t="str">
        <f>IFERROR(UPPER(TRIM(ESITI_QUESTIONARI!AE4287)),"")</f>
        <v/>
      </c>
      <c r="G4287" t="str">
        <f>IFERROR(UPPER(TRIM(ESITI_QUESTIONARI!AI4287)),"")</f>
        <v/>
      </c>
      <c r="H4287" s="8" t="str">
        <f>IF(C4287="","",IF(ISERROR(AVERAGE(ESITI_QUESTIONARI!N4287:T4287,ESITI_QUESTIONARI!V4287:X4287,ESITI_QUESTIONARI!Z4287:AD4287,ESITI_QUESTIONARI!AF4287:AH4287,ESITI_QUESTIONARI!AJ4287:AL4287,ESITI_QUESTIONARI!AN4287,ESITI_QUESTIONARI!AQ4287)),"NON RISPONDE",AVERAGE(ESITI_QUESTIONARI!N4287:T4287,ESITI_QUESTIONARI!V4287:X4287,ESITI_QUESTIONARI!Z4287:AD4287,ESITI_QUESTIONARI!AF4287:AH4287,ESITI_QUESTIONARI!AJ4287:AL4287,ESITI_QUESTIONARI!AN4287,ESITI_QUESTIONARI!AQ4287)))</f>
        <v/>
      </c>
    </row>
    <row r="4288" spans="1:8">
      <c r="A4288" t="str">
        <f>IF(ESITI_QUESTIONARI!A4288="","",TRIM(ESITI_QUESTIONARI!A4288))</f>
        <v/>
      </c>
      <c r="B4288" t="str">
        <f t="shared" si="67"/>
        <v/>
      </c>
      <c r="C4288" t="str">
        <f>IF(ESITI_QUESTIONARI!C4288="","",TRIM(ESITI_QUESTIONARI!C4288))</f>
        <v/>
      </c>
      <c r="D4288" t="str">
        <f>IFERROR(UPPER(TRIM(ESITI_QUESTIONARI!U4288)),"")</f>
        <v/>
      </c>
      <c r="E4288" t="str">
        <f>IFERROR(UPPER(TRIM(ESITI_QUESTIONARI!Y4288)),"")</f>
        <v/>
      </c>
      <c r="F4288" t="str">
        <f>IFERROR(UPPER(TRIM(ESITI_QUESTIONARI!AE4288)),"")</f>
        <v/>
      </c>
      <c r="G4288" t="str">
        <f>IFERROR(UPPER(TRIM(ESITI_QUESTIONARI!AI4288)),"")</f>
        <v/>
      </c>
      <c r="H4288" s="8" t="str">
        <f>IF(C4288="","",IF(ISERROR(AVERAGE(ESITI_QUESTIONARI!N4288:T4288,ESITI_QUESTIONARI!V4288:X4288,ESITI_QUESTIONARI!Z4288:AD4288,ESITI_QUESTIONARI!AF4288:AH4288,ESITI_QUESTIONARI!AJ4288:AL4288,ESITI_QUESTIONARI!AN4288,ESITI_QUESTIONARI!AQ4288)),"NON RISPONDE",AVERAGE(ESITI_QUESTIONARI!N4288:T4288,ESITI_QUESTIONARI!V4288:X4288,ESITI_QUESTIONARI!Z4288:AD4288,ESITI_QUESTIONARI!AF4288:AH4288,ESITI_QUESTIONARI!AJ4288:AL4288,ESITI_QUESTIONARI!AN4288,ESITI_QUESTIONARI!AQ4288)))</f>
        <v/>
      </c>
    </row>
    <row r="4289" spans="1:8">
      <c r="A4289" t="str">
        <f>IF(ESITI_QUESTIONARI!A4289="","",TRIM(ESITI_QUESTIONARI!A4289))</f>
        <v/>
      </c>
      <c r="B4289" t="str">
        <f t="shared" si="67"/>
        <v/>
      </c>
      <c r="C4289" t="str">
        <f>IF(ESITI_QUESTIONARI!C4289="","",TRIM(ESITI_QUESTIONARI!C4289))</f>
        <v/>
      </c>
      <c r="D4289" t="str">
        <f>IFERROR(UPPER(TRIM(ESITI_QUESTIONARI!U4289)),"")</f>
        <v/>
      </c>
      <c r="E4289" t="str">
        <f>IFERROR(UPPER(TRIM(ESITI_QUESTIONARI!Y4289)),"")</f>
        <v/>
      </c>
      <c r="F4289" t="str">
        <f>IFERROR(UPPER(TRIM(ESITI_QUESTIONARI!AE4289)),"")</f>
        <v/>
      </c>
      <c r="G4289" t="str">
        <f>IFERROR(UPPER(TRIM(ESITI_QUESTIONARI!AI4289)),"")</f>
        <v/>
      </c>
      <c r="H4289" s="8" t="str">
        <f>IF(C4289="","",IF(ISERROR(AVERAGE(ESITI_QUESTIONARI!N4289:T4289,ESITI_QUESTIONARI!V4289:X4289,ESITI_QUESTIONARI!Z4289:AD4289,ESITI_QUESTIONARI!AF4289:AH4289,ESITI_QUESTIONARI!AJ4289:AL4289,ESITI_QUESTIONARI!AN4289,ESITI_QUESTIONARI!AQ4289)),"NON RISPONDE",AVERAGE(ESITI_QUESTIONARI!N4289:T4289,ESITI_QUESTIONARI!V4289:X4289,ESITI_QUESTIONARI!Z4289:AD4289,ESITI_QUESTIONARI!AF4289:AH4289,ESITI_QUESTIONARI!AJ4289:AL4289,ESITI_QUESTIONARI!AN4289,ESITI_QUESTIONARI!AQ4289)))</f>
        <v/>
      </c>
    </row>
    <row r="4290" spans="1:8">
      <c r="A4290" t="str">
        <f>IF(ESITI_QUESTIONARI!A4290="","",TRIM(ESITI_QUESTIONARI!A4290))</f>
        <v/>
      </c>
      <c r="B4290" t="str">
        <f t="shared" si="67"/>
        <v/>
      </c>
      <c r="C4290" t="str">
        <f>IF(ESITI_QUESTIONARI!C4290="","",TRIM(ESITI_QUESTIONARI!C4290))</f>
        <v/>
      </c>
      <c r="D4290" t="str">
        <f>IFERROR(UPPER(TRIM(ESITI_QUESTIONARI!U4290)),"")</f>
        <v/>
      </c>
      <c r="E4290" t="str">
        <f>IFERROR(UPPER(TRIM(ESITI_QUESTIONARI!Y4290)),"")</f>
        <v/>
      </c>
      <c r="F4290" t="str">
        <f>IFERROR(UPPER(TRIM(ESITI_QUESTIONARI!AE4290)),"")</f>
        <v/>
      </c>
      <c r="G4290" t="str">
        <f>IFERROR(UPPER(TRIM(ESITI_QUESTIONARI!AI4290)),"")</f>
        <v/>
      </c>
      <c r="H4290" s="8" t="str">
        <f>IF(C4290="","",IF(ISERROR(AVERAGE(ESITI_QUESTIONARI!N4290:T4290,ESITI_QUESTIONARI!V4290:X4290,ESITI_QUESTIONARI!Z4290:AD4290,ESITI_QUESTIONARI!AF4290:AH4290,ESITI_QUESTIONARI!AJ4290:AL4290,ESITI_QUESTIONARI!AN4290,ESITI_QUESTIONARI!AQ4290)),"NON RISPONDE",AVERAGE(ESITI_QUESTIONARI!N4290:T4290,ESITI_QUESTIONARI!V4290:X4290,ESITI_QUESTIONARI!Z4290:AD4290,ESITI_QUESTIONARI!AF4290:AH4290,ESITI_QUESTIONARI!AJ4290:AL4290,ESITI_QUESTIONARI!AN4290,ESITI_QUESTIONARI!AQ4290)))</f>
        <v/>
      </c>
    </row>
    <row r="4291" spans="1:8">
      <c r="A4291" t="str">
        <f>IF(ESITI_QUESTIONARI!A4291="","",TRIM(ESITI_QUESTIONARI!A4291))</f>
        <v/>
      </c>
      <c r="B4291" t="str">
        <f t="shared" ref="B4291:B4354" si="68">IF(C4291="","",C4291)</f>
        <v/>
      </c>
      <c r="C4291" t="str">
        <f>IF(ESITI_QUESTIONARI!C4291="","",TRIM(ESITI_QUESTIONARI!C4291))</f>
        <v/>
      </c>
      <c r="D4291" t="str">
        <f>IFERROR(UPPER(TRIM(ESITI_QUESTIONARI!U4291)),"")</f>
        <v/>
      </c>
      <c r="E4291" t="str">
        <f>IFERROR(UPPER(TRIM(ESITI_QUESTIONARI!Y4291)),"")</f>
        <v/>
      </c>
      <c r="F4291" t="str">
        <f>IFERROR(UPPER(TRIM(ESITI_QUESTIONARI!AE4291)),"")</f>
        <v/>
      </c>
      <c r="G4291" t="str">
        <f>IFERROR(UPPER(TRIM(ESITI_QUESTIONARI!AI4291)),"")</f>
        <v/>
      </c>
      <c r="H4291" s="8" t="str">
        <f>IF(C4291="","",IF(ISERROR(AVERAGE(ESITI_QUESTIONARI!N4291:T4291,ESITI_QUESTIONARI!V4291:X4291,ESITI_QUESTIONARI!Z4291:AD4291,ESITI_QUESTIONARI!AF4291:AH4291,ESITI_QUESTIONARI!AJ4291:AL4291,ESITI_QUESTIONARI!AN4291,ESITI_QUESTIONARI!AQ4291)),"NON RISPONDE",AVERAGE(ESITI_QUESTIONARI!N4291:T4291,ESITI_QUESTIONARI!V4291:X4291,ESITI_QUESTIONARI!Z4291:AD4291,ESITI_QUESTIONARI!AF4291:AH4291,ESITI_QUESTIONARI!AJ4291:AL4291,ESITI_QUESTIONARI!AN4291,ESITI_QUESTIONARI!AQ4291)))</f>
        <v/>
      </c>
    </row>
    <row r="4292" spans="1:8">
      <c r="A4292" t="str">
        <f>IF(ESITI_QUESTIONARI!A4292="","",TRIM(ESITI_QUESTIONARI!A4292))</f>
        <v/>
      </c>
      <c r="B4292" t="str">
        <f t="shared" si="68"/>
        <v/>
      </c>
      <c r="C4292" t="str">
        <f>IF(ESITI_QUESTIONARI!C4292="","",TRIM(ESITI_QUESTIONARI!C4292))</f>
        <v/>
      </c>
      <c r="D4292" t="str">
        <f>IFERROR(UPPER(TRIM(ESITI_QUESTIONARI!U4292)),"")</f>
        <v/>
      </c>
      <c r="E4292" t="str">
        <f>IFERROR(UPPER(TRIM(ESITI_QUESTIONARI!Y4292)),"")</f>
        <v/>
      </c>
      <c r="F4292" t="str">
        <f>IFERROR(UPPER(TRIM(ESITI_QUESTIONARI!AE4292)),"")</f>
        <v/>
      </c>
      <c r="G4292" t="str">
        <f>IFERROR(UPPER(TRIM(ESITI_QUESTIONARI!AI4292)),"")</f>
        <v/>
      </c>
      <c r="H4292" s="8" t="str">
        <f>IF(C4292="","",IF(ISERROR(AVERAGE(ESITI_QUESTIONARI!N4292:T4292,ESITI_QUESTIONARI!V4292:X4292,ESITI_QUESTIONARI!Z4292:AD4292,ESITI_QUESTIONARI!AF4292:AH4292,ESITI_QUESTIONARI!AJ4292:AL4292,ESITI_QUESTIONARI!AN4292,ESITI_QUESTIONARI!AQ4292)),"NON RISPONDE",AVERAGE(ESITI_QUESTIONARI!N4292:T4292,ESITI_QUESTIONARI!V4292:X4292,ESITI_QUESTIONARI!Z4292:AD4292,ESITI_QUESTIONARI!AF4292:AH4292,ESITI_QUESTIONARI!AJ4292:AL4292,ESITI_QUESTIONARI!AN4292,ESITI_QUESTIONARI!AQ4292)))</f>
        <v/>
      </c>
    </row>
    <row r="4293" spans="1:8">
      <c r="A4293" t="str">
        <f>IF(ESITI_QUESTIONARI!A4293="","",TRIM(ESITI_QUESTIONARI!A4293))</f>
        <v/>
      </c>
      <c r="B4293" t="str">
        <f t="shared" si="68"/>
        <v/>
      </c>
      <c r="C4293" t="str">
        <f>IF(ESITI_QUESTIONARI!C4293="","",TRIM(ESITI_QUESTIONARI!C4293))</f>
        <v/>
      </c>
      <c r="D4293" t="str">
        <f>IFERROR(UPPER(TRIM(ESITI_QUESTIONARI!U4293)),"")</f>
        <v/>
      </c>
      <c r="E4293" t="str">
        <f>IFERROR(UPPER(TRIM(ESITI_QUESTIONARI!Y4293)),"")</f>
        <v/>
      </c>
      <c r="F4293" t="str">
        <f>IFERROR(UPPER(TRIM(ESITI_QUESTIONARI!AE4293)),"")</f>
        <v/>
      </c>
      <c r="G4293" t="str">
        <f>IFERROR(UPPER(TRIM(ESITI_QUESTIONARI!AI4293)),"")</f>
        <v/>
      </c>
      <c r="H4293" s="8" t="str">
        <f>IF(C4293="","",IF(ISERROR(AVERAGE(ESITI_QUESTIONARI!N4293:T4293,ESITI_QUESTIONARI!V4293:X4293,ESITI_QUESTIONARI!Z4293:AD4293,ESITI_QUESTIONARI!AF4293:AH4293,ESITI_QUESTIONARI!AJ4293:AL4293,ESITI_QUESTIONARI!AN4293,ESITI_QUESTIONARI!AQ4293)),"NON RISPONDE",AVERAGE(ESITI_QUESTIONARI!N4293:T4293,ESITI_QUESTIONARI!V4293:X4293,ESITI_QUESTIONARI!Z4293:AD4293,ESITI_QUESTIONARI!AF4293:AH4293,ESITI_QUESTIONARI!AJ4293:AL4293,ESITI_QUESTIONARI!AN4293,ESITI_QUESTIONARI!AQ4293)))</f>
        <v/>
      </c>
    </row>
    <row r="4294" spans="1:8">
      <c r="A4294" t="str">
        <f>IF(ESITI_QUESTIONARI!A4294="","",TRIM(ESITI_QUESTIONARI!A4294))</f>
        <v/>
      </c>
      <c r="B4294" t="str">
        <f t="shared" si="68"/>
        <v/>
      </c>
      <c r="C4294" t="str">
        <f>IF(ESITI_QUESTIONARI!C4294="","",TRIM(ESITI_QUESTIONARI!C4294))</f>
        <v/>
      </c>
      <c r="D4294" t="str">
        <f>IFERROR(UPPER(TRIM(ESITI_QUESTIONARI!U4294)),"")</f>
        <v/>
      </c>
      <c r="E4294" t="str">
        <f>IFERROR(UPPER(TRIM(ESITI_QUESTIONARI!Y4294)),"")</f>
        <v/>
      </c>
      <c r="F4294" t="str">
        <f>IFERROR(UPPER(TRIM(ESITI_QUESTIONARI!AE4294)),"")</f>
        <v/>
      </c>
      <c r="G4294" t="str">
        <f>IFERROR(UPPER(TRIM(ESITI_QUESTIONARI!AI4294)),"")</f>
        <v/>
      </c>
      <c r="H4294" s="8" t="str">
        <f>IF(C4294="","",IF(ISERROR(AVERAGE(ESITI_QUESTIONARI!N4294:T4294,ESITI_QUESTIONARI!V4294:X4294,ESITI_QUESTIONARI!Z4294:AD4294,ESITI_QUESTIONARI!AF4294:AH4294,ESITI_QUESTIONARI!AJ4294:AL4294,ESITI_QUESTIONARI!AN4294,ESITI_QUESTIONARI!AQ4294)),"NON RISPONDE",AVERAGE(ESITI_QUESTIONARI!N4294:T4294,ESITI_QUESTIONARI!V4294:X4294,ESITI_QUESTIONARI!Z4294:AD4294,ESITI_QUESTIONARI!AF4294:AH4294,ESITI_QUESTIONARI!AJ4294:AL4294,ESITI_QUESTIONARI!AN4294,ESITI_QUESTIONARI!AQ4294)))</f>
        <v/>
      </c>
    </row>
    <row r="4295" spans="1:8">
      <c r="A4295" t="str">
        <f>IF(ESITI_QUESTIONARI!A4295="","",TRIM(ESITI_QUESTIONARI!A4295))</f>
        <v/>
      </c>
      <c r="B4295" t="str">
        <f t="shared" si="68"/>
        <v/>
      </c>
      <c r="C4295" t="str">
        <f>IF(ESITI_QUESTIONARI!C4295="","",TRIM(ESITI_QUESTIONARI!C4295))</f>
        <v/>
      </c>
      <c r="D4295" t="str">
        <f>IFERROR(UPPER(TRIM(ESITI_QUESTIONARI!U4295)),"")</f>
        <v/>
      </c>
      <c r="E4295" t="str">
        <f>IFERROR(UPPER(TRIM(ESITI_QUESTIONARI!Y4295)),"")</f>
        <v/>
      </c>
      <c r="F4295" t="str">
        <f>IFERROR(UPPER(TRIM(ESITI_QUESTIONARI!AE4295)),"")</f>
        <v/>
      </c>
      <c r="G4295" t="str">
        <f>IFERROR(UPPER(TRIM(ESITI_QUESTIONARI!AI4295)),"")</f>
        <v/>
      </c>
      <c r="H4295" s="8" t="str">
        <f>IF(C4295="","",IF(ISERROR(AVERAGE(ESITI_QUESTIONARI!N4295:T4295,ESITI_QUESTIONARI!V4295:X4295,ESITI_QUESTIONARI!Z4295:AD4295,ESITI_QUESTIONARI!AF4295:AH4295,ESITI_QUESTIONARI!AJ4295:AL4295,ESITI_QUESTIONARI!AN4295,ESITI_QUESTIONARI!AQ4295)),"NON RISPONDE",AVERAGE(ESITI_QUESTIONARI!N4295:T4295,ESITI_QUESTIONARI!V4295:X4295,ESITI_QUESTIONARI!Z4295:AD4295,ESITI_QUESTIONARI!AF4295:AH4295,ESITI_QUESTIONARI!AJ4295:AL4295,ESITI_QUESTIONARI!AN4295,ESITI_QUESTIONARI!AQ4295)))</f>
        <v/>
      </c>
    </row>
    <row r="4296" spans="1:8">
      <c r="A4296" t="str">
        <f>IF(ESITI_QUESTIONARI!A4296="","",TRIM(ESITI_QUESTIONARI!A4296))</f>
        <v/>
      </c>
      <c r="B4296" t="str">
        <f t="shared" si="68"/>
        <v/>
      </c>
      <c r="C4296" t="str">
        <f>IF(ESITI_QUESTIONARI!C4296="","",TRIM(ESITI_QUESTIONARI!C4296))</f>
        <v/>
      </c>
      <c r="D4296" t="str">
        <f>IFERROR(UPPER(TRIM(ESITI_QUESTIONARI!U4296)),"")</f>
        <v/>
      </c>
      <c r="E4296" t="str">
        <f>IFERROR(UPPER(TRIM(ESITI_QUESTIONARI!Y4296)),"")</f>
        <v/>
      </c>
      <c r="F4296" t="str">
        <f>IFERROR(UPPER(TRIM(ESITI_QUESTIONARI!AE4296)),"")</f>
        <v/>
      </c>
      <c r="G4296" t="str">
        <f>IFERROR(UPPER(TRIM(ESITI_QUESTIONARI!AI4296)),"")</f>
        <v/>
      </c>
      <c r="H4296" s="8" t="str">
        <f>IF(C4296="","",IF(ISERROR(AVERAGE(ESITI_QUESTIONARI!N4296:T4296,ESITI_QUESTIONARI!V4296:X4296,ESITI_QUESTIONARI!Z4296:AD4296,ESITI_QUESTIONARI!AF4296:AH4296,ESITI_QUESTIONARI!AJ4296:AL4296,ESITI_QUESTIONARI!AN4296,ESITI_QUESTIONARI!AQ4296)),"NON RISPONDE",AVERAGE(ESITI_QUESTIONARI!N4296:T4296,ESITI_QUESTIONARI!V4296:X4296,ESITI_QUESTIONARI!Z4296:AD4296,ESITI_QUESTIONARI!AF4296:AH4296,ESITI_QUESTIONARI!AJ4296:AL4296,ESITI_QUESTIONARI!AN4296,ESITI_QUESTIONARI!AQ4296)))</f>
        <v/>
      </c>
    </row>
    <row r="4297" spans="1:8">
      <c r="A4297" t="str">
        <f>IF(ESITI_QUESTIONARI!A4297="","",TRIM(ESITI_QUESTIONARI!A4297))</f>
        <v/>
      </c>
      <c r="B4297" t="str">
        <f t="shared" si="68"/>
        <v/>
      </c>
      <c r="C4297" t="str">
        <f>IF(ESITI_QUESTIONARI!C4297="","",TRIM(ESITI_QUESTIONARI!C4297))</f>
        <v/>
      </c>
      <c r="D4297" t="str">
        <f>IFERROR(UPPER(TRIM(ESITI_QUESTIONARI!U4297)),"")</f>
        <v/>
      </c>
      <c r="E4297" t="str">
        <f>IFERROR(UPPER(TRIM(ESITI_QUESTIONARI!Y4297)),"")</f>
        <v/>
      </c>
      <c r="F4297" t="str">
        <f>IFERROR(UPPER(TRIM(ESITI_QUESTIONARI!AE4297)),"")</f>
        <v/>
      </c>
      <c r="G4297" t="str">
        <f>IFERROR(UPPER(TRIM(ESITI_QUESTIONARI!AI4297)),"")</f>
        <v/>
      </c>
      <c r="H4297" s="8" t="str">
        <f>IF(C4297="","",IF(ISERROR(AVERAGE(ESITI_QUESTIONARI!N4297:T4297,ESITI_QUESTIONARI!V4297:X4297,ESITI_QUESTIONARI!Z4297:AD4297,ESITI_QUESTIONARI!AF4297:AH4297,ESITI_QUESTIONARI!AJ4297:AL4297,ESITI_QUESTIONARI!AN4297,ESITI_QUESTIONARI!AQ4297)),"NON RISPONDE",AVERAGE(ESITI_QUESTIONARI!N4297:T4297,ESITI_QUESTIONARI!V4297:X4297,ESITI_QUESTIONARI!Z4297:AD4297,ESITI_QUESTIONARI!AF4297:AH4297,ESITI_QUESTIONARI!AJ4297:AL4297,ESITI_QUESTIONARI!AN4297,ESITI_QUESTIONARI!AQ4297)))</f>
        <v/>
      </c>
    </row>
    <row r="4298" spans="1:8">
      <c r="A4298" t="str">
        <f>IF(ESITI_QUESTIONARI!A4298="","",TRIM(ESITI_QUESTIONARI!A4298))</f>
        <v/>
      </c>
      <c r="B4298" t="str">
        <f t="shared" si="68"/>
        <v/>
      </c>
      <c r="C4298" t="str">
        <f>IF(ESITI_QUESTIONARI!C4298="","",TRIM(ESITI_QUESTIONARI!C4298))</f>
        <v/>
      </c>
      <c r="D4298" t="str">
        <f>IFERROR(UPPER(TRIM(ESITI_QUESTIONARI!U4298)),"")</f>
        <v/>
      </c>
      <c r="E4298" t="str">
        <f>IFERROR(UPPER(TRIM(ESITI_QUESTIONARI!Y4298)),"")</f>
        <v/>
      </c>
      <c r="F4298" t="str">
        <f>IFERROR(UPPER(TRIM(ESITI_QUESTIONARI!AE4298)),"")</f>
        <v/>
      </c>
      <c r="G4298" t="str">
        <f>IFERROR(UPPER(TRIM(ESITI_QUESTIONARI!AI4298)),"")</f>
        <v/>
      </c>
      <c r="H4298" s="8" t="str">
        <f>IF(C4298="","",IF(ISERROR(AVERAGE(ESITI_QUESTIONARI!N4298:T4298,ESITI_QUESTIONARI!V4298:X4298,ESITI_QUESTIONARI!Z4298:AD4298,ESITI_QUESTIONARI!AF4298:AH4298,ESITI_QUESTIONARI!AJ4298:AL4298,ESITI_QUESTIONARI!AN4298,ESITI_QUESTIONARI!AQ4298)),"NON RISPONDE",AVERAGE(ESITI_QUESTIONARI!N4298:T4298,ESITI_QUESTIONARI!V4298:X4298,ESITI_QUESTIONARI!Z4298:AD4298,ESITI_QUESTIONARI!AF4298:AH4298,ESITI_QUESTIONARI!AJ4298:AL4298,ESITI_QUESTIONARI!AN4298,ESITI_QUESTIONARI!AQ4298)))</f>
        <v/>
      </c>
    </row>
    <row r="4299" spans="1:8">
      <c r="A4299" t="str">
        <f>IF(ESITI_QUESTIONARI!A4299="","",TRIM(ESITI_QUESTIONARI!A4299))</f>
        <v/>
      </c>
      <c r="B4299" t="str">
        <f t="shared" si="68"/>
        <v/>
      </c>
      <c r="C4299" t="str">
        <f>IF(ESITI_QUESTIONARI!C4299="","",TRIM(ESITI_QUESTIONARI!C4299))</f>
        <v/>
      </c>
      <c r="D4299" t="str">
        <f>IFERROR(UPPER(TRIM(ESITI_QUESTIONARI!U4299)),"")</f>
        <v/>
      </c>
      <c r="E4299" t="str">
        <f>IFERROR(UPPER(TRIM(ESITI_QUESTIONARI!Y4299)),"")</f>
        <v/>
      </c>
      <c r="F4299" t="str">
        <f>IFERROR(UPPER(TRIM(ESITI_QUESTIONARI!AE4299)),"")</f>
        <v/>
      </c>
      <c r="G4299" t="str">
        <f>IFERROR(UPPER(TRIM(ESITI_QUESTIONARI!AI4299)),"")</f>
        <v/>
      </c>
      <c r="H4299" s="8" t="str">
        <f>IF(C4299="","",IF(ISERROR(AVERAGE(ESITI_QUESTIONARI!N4299:T4299,ESITI_QUESTIONARI!V4299:X4299,ESITI_QUESTIONARI!Z4299:AD4299,ESITI_QUESTIONARI!AF4299:AH4299,ESITI_QUESTIONARI!AJ4299:AL4299,ESITI_QUESTIONARI!AN4299,ESITI_QUESTIONARI!AQ4299)),"NON RISPONDE",AVERAGE(ESITI_QUESTIONARI!N4299:T4299,ESITI_QUESTIONARI!V4299:X4299,ESITI_QUESTIONARI!Z4299:AD4299,ESITI_QUESTIONARI!AF4299:AH4299,ESITI_QUESTIONARI!AJ4299:AL4299,ESITI_QUESTIONARI!AN4299,ESITI_QUESTIONARI!AQ4299)))</f>
        <v/>
      </c>
    </row>
    <row r="4300" spans="1:8">
      <c r="A4300" t="str">
        <f>IF(ESITI_QUESTIONARI!A4300="","",TRIM(ESITI_QUESTIONARI!A4300))</f>
        <v/>
      </c>
      <c r="B4300" t="str">
        <f t="shared" si="68"/>
        <v/>
      </c>
      <c r="C4300" t="str">
        <f>IF(ESITI_QUESTIONARI!C4300="","",TRIM(ESITI_QUESTIONARI!C4300))</f>
        <v/>
      </c>
      <c r="D4300" t="str">
        <f>IFERROR(UPPER(TRIM(ESITI_QUESTIONARI!U4300)),"")</f>
        <v/>
      </c>
      <c r="E4300" t="str">
        <f>IFERROR(UPPER(TRIM(ESITI_QUESTIONARI!Y4300)),"")</f>
        <v/>
      </c>
      <c r="F4300" t="str">
        <f>IFERROR(UPPER(TRIM(ESITI_QUESTIONARI!AE4300)),"")</f>
        <v/>
      </c>
      <c r="G4300" t="str">
        <f>IFERROR(UPPER(TRIM(ESITI_QUESTIONARI!AI4300)),"")</f>
        <v/>
      </c>
      <c r="H4300" s="8" t="str">
        <f>IF(C4300="","",IF(ISERROR(AVERAGE(ESITI_QUESTIONARI!N4300:T4300,ESITI_QUESTIONARI!V4300:X4300,ESITI_QUESTIONARI!Z4300:AD4300,ESITI_QUESTIONARI!AF4300:AH4300,ESITI_QUESTIONARI!AJ4300:AL4300,ESITI_QUESTIONARI!AN4300,ESITI_QUESTIONARI!AQ4300)),"NON RISPONDE",AVERAGE(ESITI_QUESTIONARI!N4300:T4300,ESITI_QUESTIONARI!V4300:X4300,ESITI_QUESTIONARI!Z4300:AD4300,ESITI_QUESTIONARI!AF4300:AH4300,ESITI_QUESTIONARI!AJ4300:AL4300,ESITI_QUESTIONARI!AN4300,ESITI_QUESTIONARI!AQ4300)))</f>
        <v/>
      </c>
    </row>
    <row r="4301" spans="1:8">
      <c r="A4301" t="str">
        <f>IF(ESITI_QUESTIONARI!A4301="","",TRIM(ESITI_QUESTIONARI!A4301))</f>
        <v/>
      </c>
      <c r="B4301" t="str">
        <f t="shared" si="68"/>
        <v/>
      </c>
      <c r="C4301" t="str">
        <f>IF(ESITI_QUESTIONARI!C4301="","",TRIM(ESITI_QUESTIONARI!C4301))</f>
        <v/>
      </c>
      <c r="D4301" t="str">
        <f>IFERROR(UPPER(TRIM(ESITI_QUESTIONARI!U4301)),"")</f>
        <v/>
      </c>
      <c r="E4301" t="str">
        <f>IFERROR(UPPER(TRIM(ESITI_QUESTIONARI!Y4301)),"")</f>
        <v/>
      </c>
      <c r="F4301" t="str">
        <f>IFERROR(UPPER(TRIM(ESITI_QUESTIONARI!AE4301)),"")</f>
        <v/>
      </c>
      <c r="G4301" t="str">
        <f>IFERROR(UPPER(TRIM(ESITI_QUESTIONARI!AI4301)),"")</f>
        <v/>
      </c>
      <c r="H4301" s="8" t="str">
        <f>IF(C4301="","",IF(ISERROR(AVERAGE(ESITI_QUESTIONARI!N4301:T4301,ESITI_QUESTIONARI!V4301:X4301,ESITI_QUESTIONARI!Z4301:AD4301,ESITI_QUESTIONARI!AF4301:AH4301,ESITI_QUESTIONARI!AJ4301:AL4301,ESITI_QUESTIONARI!AN4301,ESITI_QUESTIONARI!AQ4301)),"NON RISPONDE",AVERAGE(ESITI_QUESTIONARI!N4301:T4301,ESITI_QUESTIONARI!V4301:X4301,ESITI_QUESTIONARI!Z4301:AD4301,ESITI_QUESTIONARI!AF4301:AH4301,ESITI_QUESTIONARI!AJ4301:AL4301,ESITI_QUESTIONARI!AN4301,ESITI_QUESTIONARI!AQ4301)))</f>
        <v/>
      </c>
    </row>
    <row r="4302" spans="1:8">
      <c r="A4302" t="str">
        <f>IF(ESITI_QUESTIONARI!A4302="","",TRIM(ESITI_QUESTIONARI!A4302))</f>
        <v/>
      </c>
      <c r="B4302" t="str">
        <f t="shared" si="68"/>
        <v/>
      </c>
      <c r="C4302" t="str">
        <f>IF(ESITI_QUESTIONARI!C4302="","",TRIM(ESITI_QUESTIONARI!C4302))</f>
        <v/>
      </c>
      <c r="D4302" t="str">
        <f>IFERROR(UPPER(TRIM(ESITI_QUESTIONARI!U4302)),"")</f>
        <v/>
      </c>
      <c r="E4302" t="str">
        <f>IFERROR(UPPER(TRIM(ESITI_QUESTIONARI!Y4302)),"")</f>
        <v/>
      </c>
      <c r="F4302" t="str">
        <f>IFERROR(UPPER(TRIM(ESITI_QUESTIONARI!AE4302)),"")</f>
        <v/>
      </c>
      <c r="G4302" t="str">
        <f>IFERROR(UPPER(TRIM(ESITI_QUESTIONARI!AI4302)),"")</f>
        <v/>
      </c>
      <c r="H4302" s="8" t="str">
        <f>IF(C4302="","",IF(ISERROR(AVERAGE(ESITI_QUESTIONARI!N4302:T4302,ESITI_QUESTIONARI!V4302:X4302,ESITI_QUESTIONARI!Z4302:AD4302,ESITI_QUESTIONARI!AF4302:AH4302,ESITI_QUESTIONARI!AJ4302:AL4302,ESITI_QUESTIONARI!AN4302,ESITI_QUESTIONARI!AQ4302)),"NON RISPONDE",AVERAGE(ESITI_QUESTIONARI!N4302:T4302,ESITI_QUESTIONARI!V4302:X4302,ESITI_QUESTIONARI!Z4302:AD4302,ESITI_QUESTIONARI!AF4302:AH4302,ESITI_QUESTIONARI!AJ4302:AL4302,ESITI_QUESTIONARI!AN4302,ESITI_QUESTIONARI!AQ4302)))</f>
        <v/>
      </c>
    </row>
    <row r="4303" spans="1:8">
      <c r="A4303" t="str">
        <f>IF(ESITI_QUESTIONARI!A4303="","",TRIM(ESITI_QUESTIONARI!A4303))</f>
        <v/>
      </c>
      <c r="B4303" t="str">
        <f t="shared" si="68"/>
        <v/>
      </c>
      <c r="C4303" t="str">
        <f>IF(ESITI_QUESTIONARI!C4303="","",TRIM(ESITI_QUESTIONARI!C4303))</f>
        <v/>
      </c>
      <c r="D4303" t="str">
        <f>IFERROR(UPPER(TRIM(ESITI_QUESTIONARI!U4303)),"")</f>
        <v/>
      </c>
      <c r="E4303" t="str">
        <f>IFERROR(UPPER(TRIM(ESITI_QUESTIONARI!Y4303)),"")</f>
        <v/>
      </c>
      <c r="F4303" t="str">
        <f>IFERROR(UPPER(TRIM(ESITI_QUESTIONARI!AE4303)),"")</f>
        <v/>
      </c>
      <c r="G4303" t="str">
        <f>IFERROR(UPPER(TRIM(ESITI_QUESTIONARI!AI4303)),"")</f>
        <v/>
      </c>
      <c r="H4303" s="8" t="str">
        <f>IF(C4303="","",IF(ISERROR(AVERAGE(ESITI_QUESTIONARI!N4303:T4303,ESITI_QUESTIONARI!V4303:X4303,ESITI_QUESTIONARI!Z4303:AD4303,ESITI_QUESTIONARI!AF4303:AH4303,ESITI_QUESTIONARI!AJ4303:AL4303,ESITI_QUESTIONARI!AN4303,ESITI_QUESTIONARI!AQ4303)),"NON RISPONDE",AVERAGE(ESITI_QUESTIONARI!N4303:T4303,ESITI_QUESTIONARI!V4303:X4303,ESITI_QUESTIONARI!Z4303:AD4303,ESITI_QUESTIONARI!AF4303:AH4303,ESITI_QUESTIONARI!AJ4303:AL4303,ESITI_QUESTIONARI!AN4303,ESITI_QUESTIONARI!AQ4303)))</f>
        <v/>
      </c>
    </row>
    <row r="4304" spans="1:8">
      <c r="A4304" t="str">
        <f>IF(ESITI_QUESTIONARI!A4304="","",TRIM(ESITI_QUESTIONARI!A4304))</f>
        <v/>
      </c>
      <c r="B4304" t="str">
        <f t="shared" si="68"/>
        <v/>
      </c>
      <c r="C4304" t="str">
        <f>IF(ESITI_QUESTIONARI!C4304="","",TRIM(ESITI_QUESTIONARI!C4304))</f>
        <v/>
      </c>
      <c r="D4304" t="str">
        <f>IFERROR(UPPER(TRIM(ESITI_QUESTIONARI!U4304)),"")</f>
        <v/>
      </c>
      <c r="E4304" t="str">
        <f>IFERROR(UPPER(TRIM(ESITI_QUESTIONARI!Y4304)),"")</f>
        <v/>
      </c>
      <c r="F4304" t="str">
        <f>IFERROR(UPPER(TRIM(ESITI_QUESTIONARI!AE4304)),"")</f>
        <v/>
      </c>
      <c r="G4304" t="str">
        <f>IFERROR(UPPER(TRIM(ESITI_QUESTIONARI!AI4304)),"")</f>
        <v/>
      </c>
      <c r="H4304" s="8" t="str">
        <f>IF(C4304="","",IF(ISERROR(AVERAGE(ESITI_QUESTIONARI!N4304:T4304,ESITI_QUESTIONARI!V4304:X4304,ESITI_QUESTIONARI!Z4304:AD4304,ESITI_QUESTIONARI!AF4304:AH4304,ESITI_QUESTIONARI!AJ4304:AL4304,ESITI_QUESTIONARI!AN4304,ESITI_QUESTIONARI!AQ4304)),"NON RISPONDE",AVERAGE(ESITI_QUESTIONARI!N4304:T4304,ESITI_QUESTIONARI!V4304:X4304,ESITI_QUESTIONARI!Z4304:AD4304,ESITI_QUESTIONARI!AF4304:AH4304,ESITI_QUESTIONARI!AJ4304:AL4304,ESITI_QUESTIONARI!AN4304,ESITI_QUESTIONARI!AQ4304)))</f>
        <v/>
      </c>
    </row>
    <row r="4305" spans="1:8">
      <c r="A4305" t="str">
        <f>IF(ESITI_QUESTIONARI!A4305="","",TRIM(ESITI_QUESTIONARI!A4305))</f>
        <v/>
      </c>
      <c r="B4305" t="str">
        <f t="shared" si="68"/>
        <v/>
      </c>
      <c r="C4305" t="str">
        <f>IF(ESITI_QUESTIONARI!C4305="","",TRIM(ESITI_QUESTIONARI!C4305))</f>
        <v/>
      </c>
      <c r="D4305" t="str">
        <f>IFERROR(UPPER(TRIM(ESITI_QUESTIONARI!U4305)),"")</f>
        <v/>
      </c>
      <c r="E4305" t="str">
        <f>IFERROR(UPPER(TRIM(ESITI_QUESTIONARI!Y4305)),"")</f>
        <v/>
      </c>
      <c r="F4305" t="str">
        <f>IFERROR(UPPER(TRIM(ESITI_QUESTIONARI!AE4305)),"")</f>
        <v/>
      </c>
      <c r="G4305" t="str">
        <f>IFERROR(UPPER(TRIM(ESITI_QUESTIONARI!AI4305)),"")</f>
        <v/>
      </c>
      <c r="H4305" s="8" t="str">
        <f>IF(C4305="","",IF(ISERROR(AVERAGE(ESITI_QUESTIONARI!N4305:T4305,ESITI_QUESTIONARI!V4305:X4305,ESITI_QUESTIONARI!Z4305:AD4305,ESITI_QUESTIONARI!AF4305:AH4305,ESITI_QUESTIONARI!AJ4305:AL4305,ESITI_QUESTIONARI!AN4305,ESITI_QUESTIONARI!AQ4305)),"NON RISPONDE",AVERAGE(ESITI_QUESTIONARI!N4305:T4305,ESITI_QUESTIONARI!V4305:X4305,ESITI_QUESTIONARI!Z4305:AD4305,ESITI_QUESTIONARI!AF4305:AH4305,ESITI_QUESTIONARI!AJ4305:AL4305,ESITI_QUESTIONARI!AN4305,ESITI_QUESTIONARI!AQ4305)))</f>
        <v/>
      </c>
    </row>
    <row r="4306" spans="1:8">
      <c r="A4306" t="str">
        <f>IF(ESITI_QUESTIONARI!A4306="","",TRIM(ESITI_QUESTIONARI!A4306))</f>
        <v/>
      </c>
      <c r="B4306" t="str">
        <f t="shared" si="68"/>
        <v/>
      </c>
      <c r="C4306" t="str">
        <f>IF(ESITI_QUESTIONARI!C4306="","",TRIM(ESITI_QUESTIONARI!C4306))</f>
        <v/>
      </c>
      <c r="D4306" t="str">
        <f>IFERROR(UPPER(TRIM(ESITI_QUESTIONARI!U4306)),"")</f>
        <v/>
      </c>
      <c r="E4306" t="str">
        <f>IFERROR(UPPER(TRIM(ESITI_QUESTIONARI!Y4306)),"")</f>
        <v/>
      </c>
      <c r="F4306" t="str">
        <f>IFERROR(UPPER(TRIM(ESITI_QUESTIONARI!AE4306)),"")</f>
        <v/>
      </c>
      <c r="G4306" t="str">
        <f>IFERROR(UPPER(TRIM(ESITI_QUESTIONARI!AI4306)),"")</f>
        <v/>
      </c>
      <c r="H4306" s="8" t="str">
        <f>IF(C4306="","",IF(ISERROR(AVERAGE(ESITI_QUESTIONARI!N4306:T4306,ESITI_QUESTIONARI!V4306:X4306,ESITI_QUESTIONARI!Z4306:AD4306,ESITI_QUESTIONARI!AF4306:AH4306,ESITI_QUESTIONARI!AJ4306:AL4306,ESITI_QUESTIONARI!AN4306,ESITI_QUESTIONARI!AQ4306)),"NON RISPONDE",AVERAGE(ESITI_QUESTIONARI!N4306:T4306,ESITI_QUESTIONARI!V4306:X4306,ESITI_QUESTIONARI!Z4306:AD4306,ESITI_QUESTIONARI!AF4306:AH4306,ESITI_QUESTIONARI!AJ4306:AL4306,ESITI_QUESTIONARI!AN4306,ESITI_QUESTIONARI!AQ4306)))</f>
        <v/>
      </c>
    </row>
    <row r="4307" spans="1:8">
      <c r="A4307" t="str">
        <f>IF(ESITI_QUESTIONARI!A4307="","",TRIM(ESITI_QUESTIONARI!A4307))</f>
        <v/>
      </c>
      <c r="B4307" t="str">
        <f t="shared" si="68"/>
        <v/>
      </c>
      <c r="C4307" t="str">
        <f>IF(ESITI_QUESTIONARI!C4307="","",TRIM(ESITI_QUESTIONARI!C4307))</f>
        <v/>
      </c>
      <c r="D4307" t="str">
        <f>IFERROR(UPPER(TRIM(ESITI_QUESTIONARI!U4307)),"")</f>
        <v/>
      </c>
      <c r="E4307" t="str">
        <f>IFERROR(UPPER(TRIM(ESITI_QUESTIONARI!Y4307)),"")</f>
        <v/>
      </c>
      <c r="F4307" t="str">
        <f>IFERROR(UPPER(TRIM(ESITI_QUESTIONARI!AE4307)),"")</f>
        <v/>
      </c>
      <c r="G4307" t="str">
        <f>IFERROR(UPPER(TRIM(ESITI_QUESTIONARI!AI4307)),"")</f>
        <v/>
      </c>
      <c r="H4307" s="8" t="str">
        <f>IF(C4307="","",IF(ISERROR(AVERAGE(ESITI_QUESTIONARI!N4307:T4307,ESITI_QUESTIONARI!V4307:X4307,ESITI_QUESTIONARI!Z4307:AD4307,ESITI_QUESTIONARI!AF4307:AH4307,ESITI_QUESTIONARI!AJ4307:AL4307,ESITI_QUESTIONARI!AN4307,ESITI_QUESTIONARI!AQ4307)),"NON RISPONDE",AVERAGE(ESITI_QUESTIONARI!N4307:T4307,ESITI_QUESTIONARI!V4307:X4307,ESITI_QUESTIONARI!Z4307:AD4307,ESITI_QUESTIONARI!AF4307:AH4307,ESITI_QUESTIONARI!AJ4307:AL4307,ESITI_QUESTIONARI!AN4307,ESITI_QUESTIONARI!AQ4307)))</f>
        <v/>
      </c>
    </row>
    <row r="4308" spans="1:8">
      <c r="A4308" t="str">
        <f>IF(ESITI_QUESTIONARI!A4308="","",TRIM(ESITI_QUESTIONARI!A4308))</f>
        <v/>
      </c>
      <c r="B4308" t="str">
        <f t="shared" si="68"/>
        <v/>
      </c>
      <c r="C4308" t="str">
        <f>IF(ESITI_QUESTIONARI!C4308="","",TRIM(ESITI_QUESTIONARI!C4308))</f>
        <v/>
      </c>
      <c r="D4308" t="str">
        <f>IFERROR(UPPER(TRIM(ESITI_QUESTIONARI!U4308)),"")</f>
        <v/>
      </c>
      <c r="E4308" t="str">
        <f>IFERROR(UPPER(TRIM(ESITI_QUESTIONARI!Y4308)),"")</f>
        <v/>
      </c>
      <c r="F4308" t="str">
        <f>IFERROR(UPPER(TRIM(ESITI_QUESTIONARI!AE4308)),"")</f>
        <v/>
      </c>
      <c r="G4308" t="str">
        <f>IFERROR(UPPER(TRIM(ESITI_QUESTIONARI!AI4308)),"")</f>
        <v/>
      </c>
      <c r="H4308" s="8" t="str">
        <f>IF(C4308="","",IF(ISERROR(AVERAGE(ESITI_QUESTIONARI!N4308:T4308,ESITI_QUESTIONARI!V4308:X4308,ESITI_QUESTIONARI!Z4308:AD4308,ESITI_QUESTIONARI!AF4308:AH4308,ESITI_QUESTIONARI!AJ4308:AL4308,ESITI_QUESTIONARI!AN4308,ESITI_QUESTIONARI!AQ4308)),"NON RISPONDE",AVERAGE(ESITI_QUESTIONARI!N4308:T4308,ESITI_QUESTIONARI!V4308:X4308,ESITI_QUESTIONARI!Z4308:AD4308,ESITI_QUESTIONARI!AF4308:AH4308,ESITI_QUESTIONARI!AJ4308:AL4308,ESITI_QUESTIONARI!AN4308,ESITI_QUESTIONARI!AQ4308)))</f>
        <v/>
      </c>
    </row>
    <row r="4309" spans="1:8">
      <c r="A4309" t="str">
        <f>IF(ESITI_QUESTIONARI!A4309="","",TRIM(ESITI_QUESTIONARI!A4309))</f>
        <v/>
      </c>
      <c r="B4309" t="str">
        <f t="shared" si="68"/>
        <v/>
      </c>
      <c r="C4309" t="str">
        <f>IF(ESITI_QUESTIONARI!C4309="","",TRIM(ESITI_QUESTIONARI!C4309))</f>
        <v/>
      </c>
      <c r="D4309" t="str">
        <f>IFERROR(UPPER(TRIM(ESITI_QUESTIONARI!U4309)),"")</f>
        <v/>
      </c>
      <c r="E4309" t="str">
        <f>IFERROR(UPPER(TRIM(ESITI_QUESTIONARI!Y4309)),"")</f>
        <v/>
      </c>
      <c r="F4309" t="str">
        <f>IFERROR(UPPER(TRIM(ESITI_QUESTIONARI!AE4309)),"")</f>
        <v/>
      </c>
      <c r="G4309" t="str">
        <f>IFERROR(UPPER(TRIM(ESITI_QUESTIONARI!AI4309)),"")</f>
        <v/>
      </c>
      <c r="H4309" s="8" t="str">
        <f>IF(C4309="","",IF(ISERROR(AVERAGE(ESITI_QUESTIONARI!N4309:T4309,ESITI_QUESTIONARI!V4309:X4309,ESITI_QUESTIONARI!Z4309:AD4309,ESITI_QUESTIONARI!AF4309:AH4309,ESITI_QUESTIONARI!AJ4309:AL4309,ESITI_QUESTIONARI!AN4309,ESITI_QUESTIONARI!AQ4309)),"NON RISPONDE",AVERAGE(ESITI_QUESTIONARI!N4309:T4309,ESITI_QUESTIONARI!V4309:X4309,ESITI_QUESTIONARI!Z4309:AD4309,ESITI_QUESTIONARI!AF4309:AH4309,ESITI_QUESTIONARI!AJ4309:AL4309,ESITI_QUESTIONARI!AN4309,ESITI_QUESTIONARI!AQ4309)))</f>
        <v/>
      </c>
    </row>
    <row r="4310" spans="1:8">
      <c r="A4310" t="str">
        <f>IF(ESITI_QUESTIONARI!A4310="","",TRIM(ESITI_QUESTIONARI!A4310))</f>
        <v/>
      </c>
      <c r="B4310" t="str">
        <f t="shared" si="68"/>
        <v/>
      </c>
      <c r="C4310" t="str">
        <f>IF(ESITI_QUESTIONARI!C4310="","",TRIM(ESITI_QUESTIONARI!C4310))</f>
        <v/>
      </c>
      <c r="D4310" t="str">
        <f>IFERROR(UPPER(TRIM(ESITI_QUESTIONARI!U4310)),"")</f>
        <v/>
      </c>
      <c r="E4310" t="str">
        <f>IFERROR(UPPER(TRIM(ESITI_QUESTIONARI!Y4310)),"")</f>
        <v/>
      </c>
      <c r="F4310" t="str">
        <f>IFERROR(UPPER(TRIM(ESITI_QUESTIONARI!AE4310)),"")</f>
        <v/>
      </c>
      <c r="G4310" t="str">
        <f>IFERROR(UPPER(TRIM(ESITI_QUESTIONARI!AI4310)),"")</f>
        <v/>
      </c>
      <c r="H4310" s="8" t="str">
        <f>IF(C4310="","",IF(ISERROR(AVERAGE(ESITI_QUESTIONARI!N4310:T4310,ESITI_QUESTIONARI!V4310:X4310,ESITI_QUESTIONARI!Z4310:AD4310,ESITI_QUESTIONARI!AF4310:AH4310,ESITI_QUESTIONARI!AJ4310:AL4310,ESITI_QUESTIONARI!AN4310,ESITI_QUESTIONARI!AQ4310)),"NON RISPONDE",AVERAGE(ESITI_QUESTIONARI!N4310:T4310,ESITI_QUESTIONARI!V4310:X4310,ESITI_QUESTIONARI!Z4310:AD4310,ESITI_QUESTIONARI!AF4310:AH4310,ESITI_QUESTIONARI!AJ4310:AL4310,ESITI_QUESTIONARI!AN4310,ESITI_QUESTIONARI!AQ4310)))</f>
        <v/>
      </c>
    </row>
    <row r="4311" spans="1:8">
      <c r="A4311" t="str">
        <f>IF(ESITI_QUESTIONARI!A4311="","",TRIM(ESITI_QUESTIONARI!A4311))</f>
        <v/>
      </c>
      <c r="B4311" t="str">
        <f t="shared" si="68"/>
        <v/>
      </c>
      <c r="C4311" t="str">
        <f>IF(ESITI_QUESTIONARI!C4311="","",TRIM(ESITI_QUESTIONARI!C4311))</f>
        <v/>
      </c>
      <c r="D4311" t="str">
        <f>IFERROR(UPPER(TRIM(ESITI_QUESTIONARI!U4311)),"")</f>
        <v/>
      </c>
      <c r="E4311" t="str">
        <f>IFERROR(UPPER(TRIM(ESITI_QUESTIONARI!Y4311)),"")</f>
        <v/>
      </c>
      <c r="F4311" t="str">
        <f>IFERROR(UPPER(TRIM(ESITI_QUESTIONARI!AE4311)),"")</f>
        <v/>
      </c>
      <c r="G4311" t="str">
        <f>IFERROR(UPPER(TRIM(ESITI_QUESTIONARI!AI4311)),"")</f>
        <v/>
      </c>
      <c r="H4311" s="8" t="str">
        <f>IF(C4311="","",IF(ISERROR(AVERAGE(ESITI_QUESTIONARI!N4311:T4311,ESITI_QUESTIONARI!V4311:X4311,ESITI_QUESTIONARI!Z4311:AD4311,ESITI_QUESTIONARI!AF4311:AH4311,ESITI_QUESTIONARI!AJ4311:AL4311,ESITI_QUESTIONARI!AN4311,ESITI_QUESTIONARI!AQ4311)),"NON RISPONDE",AVERAGE(ESITI_QUESTIONARI!N4311:T4311,ESITI_QUESTIONARI!V4311:X4311,ESITI_QUESTIONARI!Z4311:AD4311,ESITI_QUESTIONARI!AF4311:AH4311,ESITI_QUESTIONARI!AJ4311:AL4311,ESITI_QUESTIONARI!AN4311,ESITI_QUESTIONARI!AQ4311)))</f>
        <v/>
      </c>
    </row>
    <row r="4312" spans="1:8">
      <c r="A4312" t="str">
        <f>IF(ESITI_QUESTIONARI!A4312="","",TRIM(ESITI_QUESTIONARI!A4312))</f>
        <v/>
      </c>
      <c r="B4312" t="str">
        <f t="shared" si="68"/>
        <v/>
      </c>
      <c r="C4312" t="str">
        <f>IF(ESITI_QUESTIONARI!C4312="","",TRIM(ESITI_QUESTIONARI!C4312))</f>
        <v/>
      </c>
      <c r="D4312" t="str">
        <f>IFERROR(UPPER(TRIM(ESITI_QUESTIONARI!U4312)),"")</f>
        <v/>
      </c>
      <c r="E4312" t="str">
        <f>IFERROR(UPPER(TRIM(ESITI_QUESTIONARI!Y4312)),"")</f>
        <v/>
      </c>
      <c r="F4312" t="str">
        <f>IFERROR(UPPER(TRIM(ESITI_QUESTIONARI!AE4312)),"")</f>
        <v/>
      </c>
      <c r="G4312" t="str">
        <f>IFERROR(UPPER(TRIM(ESITI_QUESTIONARI!AI4312)),"")</f>
        <v/>
      </c>
      <c r="H4312" s="8" t="str">
        <f>IF(C4312="","",IF(ISERROR(AVERAGE(ESITI_QUESTIONARI!N4312:T4312,ESITI_QUESTIONARI!V4312:X4312,ESITI_QUESTIONARI!Z4312:AD4312,ESITI_QUESTIONARI!AF4312:AH4312,ESITI_QUESTIONARI!AJ4312:AL4312,ESITI_QUESTIONARI!AN4312,ESITI_QUESTIONARI!AQ4312)),"NON RISPONDE",AVERAGE(ESITI_QUESTIONARI!N4312:T4312,ESITI_QUESTIONARI!V4312:X4312,ESITI_QUESTIONARI!Z4312:AD4312,ESITI_QUESTIONARI!AF4312:AH4312,ESITI_QUESTIONARI!AJ4312:AL4312,ESITI_QUESTIONARI!AN4312,ESITI_QUESTIONARI!AQ4312)))</f>
        <v/>
      </c>
    </row>
    <row r="4313" spans="1:8">
      <c r="A4313" t="str">
        <f>IF(ESITI_QUESTIONARI!A4313="","",TRIM(ESITI_QUESTIONARI!A4313))</f>
        <v/>
      </c>
      <c r="B4313" t="str">
        <f t="shared" si="68"/>
        <v/>
      </c>
      <c r="C4313" t="str">
        <f>IF(ESITI_QUESTIONARI!C4313="","",TRIM(ESITI_QUESTIONARI!C4313))</f>
        <v/>
      </c>
      <c r="D4313" t="str">
        <f>IFERROR(UPPER(TRIM(ESITI_QUESTIONARI!U4313)),"")</f>
        <v/>
      </c>
      <c r="E4313" t="str">
        <f>IFERROR(UPPER(TRIM(ESITI_QUESTIONARI!Y4313)),"")</f>
        <v/>
      </c>
      <c r="F4313" t="str">
        <f>IFERROR(UPPER(TRIM(ESITI_QUESTIONARI!AE4313)),"")</f>
        <v/>
      </c>
      <c r="G4313" t="str">
        <f>IFERROR(UPPER(TRIM(ESITI_QUESTIONARI!AI4313)),"")</f>
        <v/>
      </c>
      <c r="H4313" s="8" t="str">
        <f>IF(C4313="","",IF(ISERROR(AVERAGE(ESITI_QUESTIONARI!N4313:T4313,ESITI_QUESTIONARI!V4313:X4313,ESITI_QUESTIONARI!Z4313:AD4313,ESITI_QUESTIONARI!AF4313:AH4313,ESITI_QUESTIONARI!AJ4313:AL4313,ESITI_QUESTIONARI!AN4313,ESITI_QUESTIONARI!AQ4313)),"NON RISPONDE",AVERAGE(ESITI_QUESTIONARI!N4313:T4313,ESITI_QUESTIONARI!V4313:X4313,ESITI_QUESTIONARI!Z4313:AD4313,ESITI_QUESTIONARI!AF4313:AH4313,ESITI_QUESTIONARI!AJ4313:AL4313,ESITI_QUESTIONARI!AN4313,ESITI_QUESTIONARI!AQ4313)))</f>
        <v/>
      </c>
    </row>
    <row r="4314" spans="1:8">
      <c r="A4314" t="str">
        <f>IF(ESITI_QUESTIONARI!A4314="","",TRIM(ESITI_QUESTIONARI!A4314))</f>
        <v/>
      </c>
      <c r="B4314" t="str">
        <f t="shared" si="68"/>
        <v/>
      </c>
      <c r="C4314" t="str">
        <f>IF(ESITI_QUESTIONARI!C4314="","",TRIM(ESITI_QUESTIONARI!C4314))</f>
        <v/>
      </c>
      <c r="D4314" t="str">
        <f>IFERROR(UPPER(TRIM(ESITI_QUESTIONARI!U4314)),"")</f>
        <v/>
      </c>
      <c r="E4314" t="str">
        <f>IFERROR(UPPER(TRIM(ESITI_QUESTIONARI!Y4314)),"")</f>
        <v/>
      </c>
      <c r="F4314" t="str">
        <f>IFERROR(UPPER(TRIM(ESITI_QUESTIONARI!AE4314)),"")</f>
        <v/>
      </c>
      <c r="G4314" t="str">
        <f>IFERROR(UPPER(TRIM(ESITI_QUESTIONARI!AI4314)),"")</f>
        <v/>
      </c>
      <c r="H4314" s="8" t="str">
        <f>IF(C4314="","",IF(ISERROR(AVERAGE(ESITI_QUESTIONARI!N4314:T4314,ESITI_QUESTIONARI!V4314:X4314,ESITI_QUESTIONARI!Z4314:AD4314,ESITI_QUESTIONARI!AF4314:AH4314,ESITI_QUESTIONARI!AJ4314:AL4314,ESITI_QUESTIONARI!AN4314,ESITI_QUESTIONARI!AQ4314)),"NON RISPONDE",AVERAGE(ESITI_QUESTIONARI!N4314:T4314,ESITI_QUESTIONARI!V4314:X4314,ESITI_QUESTIONARI!Z4314:AD4314,ESITI_QUESTIONARI!AF4314:AH4314,ESITI_QUESTIONARI!AJ4314:AL4314,ESITI_QUESTIONARI!AN4314,ESITI_QUESTIONARI!AQ4314)))</f>
        <v/>
      </c>
    </row>
    <row r="4315" spans="1:8">
      <c r="A4315" t="str">
        <f>IF(ESITI_QUESTIONARI!A4315="","",TRIM(ESITI_QUESTIONARI!A4315))</f>
        <v/>
      </c>
      <c r="B4315" t="str">
        <f t="shared" si="68"/>
        <v/>
      </c>
      <c r="C4315" t="str">
        <f>IF(ESITI_QUESTIONARI!C4315="","",TRIM(ESITI_QUESTIONARI!C4315))</f>
        <v/>
      </c>
      <c r="D4315" t="str">
        <f>IFERROR(UPPER(TRIM(ESITI_QUESTIONARI!U4315)),"")</f>
        <v/>
      </c>
      <c r="E4315" t="str">
        <f>IFERROR(UPPER(TRIM(ESITI_QUESTIONARI!Y4315)),"")</f>
        <v/>
      </c>
      <c r="F4315" t="str">
        <f>IFERROR(UPPER(TRIM(ESITI_QUESTIONARI!AE4315)),"")</f>
        <v/>
      </c>
      <c r="G4315" t="str">
        <f>IFERROR(UPPER(TRIM(ESITI_QUESTIONARI!AI4315)),"")</f>
        <v/>
      </c>
      <c r="H4315" s="8" t="str">
        <f>IF(C4315="","",IF(ISERROR(AVERAGE(ESITI_QUESTIONARI!N4315:T4315,ESITI_QUESTIONARI!V4315:X4315,ESITI_QUESTIONARI!Z4315:AD4315,ESITI_QUESTIONARI!AF4315:AH4315,ESITI_QUESTIONARI!AJ4315:AL4315,ESITI_QUESTIONARI!AN4315,ESITI_QUESTIONARI!AQ4315)),"NON RISPONDE",AVERAGE(ESITI_QUESTIONARI!N4315:T4315,ESITI_QUESTIONARI!V4315:X4315,ESITI_QUESTIONARI!Z4315:AD4315,ESITI_QUESTIONARI!AF4315:AH4315,ESITI_QUESTIONARI!AJ4315:AL4315,ESITI_QUESTIONARI!AN4315,ESITI_QUESTIONARI!AQ4315)))</f>
        <v/>
      </c>
    </row>
    <row r="4316" spans="1:8">
      <c r="A4316" t="str">
        <f>IF(ESITI_QUESTIONARI!A4316="","",TRIM(ESITI_QUESTIONARI!A4316))</f>
        <v/>
      </c>
      <c r="B4316" t="str">
        <f t="shared" si="68"/>
        <v/>
      </c>
      <c r="C4316" t="str">
        <f>IF(ESITI_QUESTIONARI!C4316="","",TRIM(ESITI_QUESTIONARI!C4316))</f>
        <v/>
      </c>
      <c r="D4316" t="str">
        <f>IFERROR(UPPER(TRIM(ESITI_QUESTIONARI!U4316)),"")</f>
        <v/>
      </c>
      <c r="E4316" t="str">
        <f>IFERROR(UPPER(TRIM(ESITI_QUESTIONARI!Y4316)),"")</f>
        <v/>
      </c>
      <c r="F4316" t="str">
        <f>IFERROR(UPPER(TRIM(ESITI_QUESTIONARI!AE4316)),"")</f>
        <v/>
      </c>
      <c r="G4316" t="str">
        <f>IFERROR(UPPER(TRIM(ESITI_QUESTIONARI!AI4316)),"")</f>
        <v/>
      </c>
      <c r="H4316" s="8" t="str">
        <f>IF(C4316="","",IF(ISERROR(AVERAGE(ESITI_QUESTIONARI!N4316:T4316,ESITI_QUESTIONARI!V4316:X4316,ESITI_QUESTIONARI!Z4316:AD4316,ESITI_QUESTIONARI!AF4316:AH4316,ESITI_QUESTIONARI!AJ4316:AL4316,ESITI_QUESTIONARI!AN4316,ESITI_QUESTIONARI!AQ4316)),"NON RISPONDE",AVERAGE(ESITI_QUESTIONARI!N4316:T4316,ESITI_QUESTIONARI!V4316:X4316,ESITI_QUESTIONARI!Z4316:AD4316,ESITI_QUESTIONARI!AF4316:AH4316,ESITI_QUESTIONARI!AJ4316:AL4316,ESITI_QUESTIONARI!AN4316,ESITI_QUESTIONARI!AQ4316)))</f>
        <v/>
      </c>
    </row>
    <row r="4317" spans="1:8">
      <c r="A4317" t="str">
        <f>IF(ESITI_QUESTIONARI!A4317="","",TRIM(ESITI_QUESTIONARI!A4317))</f>
        <v/>
      </c>
      <c r="B4317" t="str">
        <f t="shared" si="68"/>
        <v/>
      </c>
      <c r="C4317" t="str">
        <f>IF(ESITI_QUESTIONARI!C4317="","",TRIM(ESITI_QUESTIONARI!C4317))</f>
        <v/>
      </c>
      <c r="D4317" t="str">
        <f>IFERROR(UPPER(TRIM(ESITI_QUESTIONARI!U4317)),"")</f>
        <v/>
      </c>
      <c r="E4317" t="str">
        <f>IFERROR(UPPER(TRIM(ESITI_QUESTIONARI!Y4317)),"")</f>
        <v/>
      </c>
      <c r="F4317" t="str">
        <f>IFERROR(UPPER(TRIM(ESITI_QUESTIONARI!AE4317)),"")</f>
        <v/>
      </c>
      <c r="G4317" t="str">
        <f>IFERROR(UPPER(TRIM(ESITI_QUESTIONARI!AI4317)),"")</f>
        <v/>
      </c>
      <c r="H4317" s="8" t="str">
        <f>IF(C4317="","",IF(ISERROR(AVERAGE(ESITI_QUESTIONARI!N4317:T4317,ESITI_QUESTIONARI!V4317:X4317,ESITI_QUESTIONARI!Z4317:AD4317,ESITI_QUESTIONARI!AF4317:AH4317,ESITI_QUESTIONARI!AJ4317:AL4317,ESITI_QUESTIONARI!AN4317,ESITI_QUESTIONARI!AQ4317)),"NON RISPONDE",AVERAGE(ESITI_QUESTIONARI!N4317:T4317,ESITI_QUESTIONARI!V4317:X4317,ESITI_QUESTIONARI!Z4317:AD4317,ESITI_QUESTIONARI!AF4317:AH4317,ESITI_QUESTIONARI!AJ4317:AL4317,ESITI_QUESTIONARI!AN4317,ESITI_QUESTIONARI!AQ4317)))</f>
        <v/>
      </c>
    </row>
    <row r="4318" spans="1:8">
      <c r="A4318" t="str">
        <f>IF(ESITI_QUESTIONARI!A4318="","",TRIM(ESITI_QUESTIONARI!A4318))</f>
        <v/>
      </c>
      <c r="B4318" t="str">
        <f t="shared" si="68"/>
        <v/>
      </c>
      <c r="C4318" t="str">
        <f>IF(ESITI_QUESTIONARI!C4318="","",TRIM(ESITI_QUESTIONARI!C4318))</f>
        <v/>
      </c>
      <c r="D4318" t="str">
        <f>IFERROR(UPPER(TRIM(ESITI_QUESTIONARI!U4318)),"")</f>
        <v/>
      </c>
      <c r="E4318" t="str">
        <f>IFERROR(UPPER(TRIM(ESITI_QUESTIONARI!Y4318)),"")</f>
        <v/>
      </c>
      <c r="F4318" t="str">
        <f>IFERROR(UPPER(TRIM(ESITI_QUESTIONARI!AE4318)),"")</f>
        <v/>
      </c>
      <c r="G4318" t="str">
        <f>IFERROR(UPPER(TRIM(ESITI_QUESTIONARI!AI4318)),"")</f>
        <v/>
      </c>
      <c r="H4318" s="8" t="str">
        <f>IF(C4318="","",IF(ISERROR(AVERAGE(ESITI_QUESTIONARI!N4318:T4318,ESITI_QUESTIONARI!V4318:X4318,ESITI_QUESTIONARI!Z4318:AD4318,ESITI_QUESTIONARI!AF4318:AH4318,ESITI_QUESTIONARI!AJ4318:AL4318,ESITI_QUESTIONARI!AN4318,ESITI_QUESTIONARI!AQ4318)),"NON RISPONDE",AVERAGE(ESITI_QUESTIONARI!N4318:T4318,ESITI_QUESTIONARI!V4318:X4318,ESITI_QUESTIONARI!Z4318:AD4318,ESITI_QUESTIONARI!AF4318:AH4318,ESITI_QUESTIONARI!AJ4318:AL4318,ESITI_QUESTIONARI!AN4318,ESITI_QUESTIONARI!AQ4318)))</f>
        <v/>
      </c>
    </row>
    <row r="4319" spans="1:8">
      <c r="A4319" t="str">
        <f>IF(ESITI_QUESTIONARI!A4319="","",TRIM(ESITI_QUESTIONARI!A4319))</f>
        <v/>
      </c>
      <c r="B4319" t="str">
        <f t="shared" si="68"/>
        <v/>
      </c>
      <c r="C4319" t="str">
        <f>IF(ESITI_QUESTIONARI!C4319="","",TRIM(ESITI_QUESTIONARI!C4319))</f>
        <v/>
      </c>
      <c r="D4319" t="str">
        <f>IFERROR(UPPER(TRIM(ESITI_QUESTIONARI!U4319)),"")</f>
        <v/>
      </c>
      <c r="E4319" t="str">
        <f>IFERROR(UPPER(TRIM(ESITI_QUESTIONARI!Y4319)),"")</f>
        <v/>
      </c>
      <c r="F4319" t="str">
        <f>IFERROR(UPPER(TRIM(ESITI_QUESTIONARI!AE4319)),"")</f>
        <v/>
      </c>
      <c r="G4319" t="str">
        <f>IFERROR(UPPER(TRIM(ESITI_QUESTIONARI!AI4319)),"")</f>
        <v/>
      </c>
      <c r="H4319" s="8" t="str">
        <f>IF(C4319="","",IF(ISERROR(AVERAGE(ESITI_QUESTIONARI!N4319:T4319,ESITI_QUESTIONARI!V4319:X4319,ESITI_QUESTIONARI!Z4319:AD4319,ESITI_QUESTIONARI!AF4319:AH4319,ESITI_QUESTIONARI!AJ4319:AL4319,ESITI_QUESTIONARI!AN4319,ESITI_QUESTIONARI!AQ4319)),"NON RISPONDE",AVERAGE(ESITI_QUESTIONARI!N4319:T4319,ESITI_QUESTIONARI!V4319:X4319,ESITI_QUESTIONARI!Z4319:AD4319,ESITI_QUESTIONARI!AF4319:AH4319,ESITI_QUESTIONARI!AJ4319:AL4319,ESITI_QUESTIONARI!AN4319,ESITI_QUESTIONARI!AQ4319)))</f>
        <v/>
      </c>
    </row>
    <row r="4320" spans="1:8">
      <c r="A4320" t="str">
        <f>IF(ESITI_QUESTIONARI!A4320="","",TRIM(ESITI_QUESTIONARI!A4320))</f>
        <v/>
      </c>
      <c r="B4320" t="str">
        <f t="shared" si="68"/>
        <v/>
      </c>
      <c r="C4320" t="str">
        <f>IF(ESITI_QUESTIONARI!C4320="","",TRIM(ESITI_QUESTIONARI!C4320))</f>
        <v/>
      </c>
      <c r="D4320" t="str">
        <f>IFERROR(UPPER(TRIM(ESITI_QUESTIONARI!U4320)),"")</f>
        <v/>
      </c>
      <c r="E4320" t="str">
        <f>IFERROR(UPPER(TRIM(ESITI_QUESTIONARI!Y4320)),"")</f>
        <v/>
      </c>
      <c r="F4320" t="str">
        <f>IFERROR(UPPER(TRIM(ESITI_QUESTIONARI!AE4320)),"")</f>
        <v/>
      </c>
      <c r="G4320" t="str">
        <f>IFERROR(UPPER(TRIM(ESITI_QUESTIONARI!AI4320)),"")</f>
        <v/>
      </c>
      <c r="H4320" s="8" t="str">
        <f>IF(C4320="","",IF(ISERROR(AVERAGE(ESITI_QUESTIONARI!N4320:T4320,ESITI_QUESTIONARI!V4320:X4320,ESITI_QUESTIONARI!Z4320:AD4320,ESITI_QUESTIONARI!AF4320:AH4320,ESITI_QUESTIONARI!AJ4320:AL4320,ESITI_QUESTIONARI!AN4320,ESITI_QUESTIONARI!AQ4320)),"NON RISPONDE",AVERAGE(ESITI_QUESTIONARI!N4320:T4320,ESITI_QUESTIONARI!V4320:X4320,ESITI_QUESTIONARI!Z4320:AD4320,ESITI_QUESTIONARI!AF4320:AH4320,ESITI_QUESTIONARI!AJ4320:AL4320,ESITI_QUESTIONARI!AN4320,ESITI_QUESTIONARI!AQ4320)))</f>
        <v/>
      </c>
    </row>
    <row r="4321" spans="1:8">
      <c r="A4321" t="str">
        <f>IF(ESITI_QUESTIONARI!A4321="","",TRIM(ESITI_QUESTIONARI!A4321))</f>
        <v/>
      </c>
      <c r="B4321" t="str">
        <f t="shared" si="68"/>
        <v/>
      </c>
      <c r="C4321" t="str">
        <f>IF(ESITI_QUESTIONARI!C4321="","",TRIM(ESITI_QUESTIONARI!C4321))</f>
        <v/>
      </c>
      <c r="D4321" t="str">
        <f>IFERROR(UPPER(TRIM(ESITI_QUESTIONARI!U4321)),"")</f>
        <v/>
      </c>
      <c r="E4321" t="str">
        <f>IFERROR(UPPER(TRIM(ESITI_QUESTIONARI!Y4321)),"")</f>
        <v/>
      </c>
      <c r="F4321" t="str">
        <f>IFERROR(UPPER(TRIM(ESITI_QUESTIONARI!AE4321)),"")</f>
        <v/>
      </c>
      <c r="G4321" t="str">
        <f>IFERROR(UPPER(TRIM(ESITI_QUESTIONARI!AI4321)),"")</f>
        <v/>
      </c>
      <c r="H4321" s="8" t="str">
        <f>IF(C4321="","",IF(ISERROR(AVERAGE(ESITI_QUESTIONARI!N4321:T4321,ESITI_QUESTIONARI!V4321:X4321,ESITI_QUESTIONARI!Z4321:AD4321,ESITI_QUESTIONARI!AF4321:AH4321,ESITI_QUESTIONARI!AJ4321:AL4321,ESITI_QUESTIONARI!AN4321,ESITI_QUESTIONARI!AQ4321)),"NON RISPONDE",AVERAGE(ESITI_QUESTIONARI!N4321:T4321,ESITI_QUESTIONARI!V4321:X4321,ESITI_QUESTIONARI!Z4321:AD4321,ESITI_QUESTIONARI!AF4321:AH4321,ESITI_QUESTIONARI!AJ4321:AL4321,ESITI_QUESTIONARI!AN4321,ESITI_QUESTIONARI!AQ4321)))</f>
        <v/>
      </c>
    </row>
    <row r="4322" spans="1:8">
      <c r="A4322" t="str">
        <f>IF(ESITI_QUESTIONARI!A4322="","",TRIM(ESITI_QUESTIONARI!A4322))</f>
        <v/>
      </c>
      <c r="B4322" t="str">
        <f t="shared" si="68"/>
        <v/>
      </c>
      <c r="C4322" t="str">
        <f>IF(ESITI_QUESTIONARI!C4322="","",TRIM(ESITI_QUESTIONARI!C4322))</f>
        <v/>
      </c>
      <c r="D4322" t="str">
        <f>IFERROR(UPPER(TRIM(ESITI_QUESTIONARI!U4322)),"")</f>
        <v/>
      </c>
      <c r="E4322" t="str">
        <f>IFERROR(UPPER(TRIM(ESITI_QUESTIONARI!Y4322)),"")</f>
        <v/>
      </c>
      <c r="F4322" t="str">
        <f>IFERROR(UPPER(TRIM(ESITI_QUESTIONARI!AE4322)),"")</f>
        <v/>
      </c>
      <c r="G4322" t="str">
        <f>IFERROR(UPPER(TRIM(ESITI_QUESTIONARI!AI4322)),"")</f>
        <v/>
      </c>
      <c r="H4322" s="8" t="str">
        <f>IF(C4322="","",IF(ISERROR(AVERAGE(ESITI_QUESTIONARI!N4322:T4322,ESITI_QUESTIONARI!V4322:X4322,ESITI_QUESTIONARI!Z4322:AD4322,ESITI_QUESTIONARI!AF4322:AH4322,ESITI_QUESTIONARI!AJ4322:AL4322,ESITI_QUESTIONARI!AN4322,ESITI_QUESTIONARI!AQ4322)),"NON RISPONDE",AVERAGE(ESITI_QUESTIONARI!N4322:T4322,ESITI_QUESTIONARI!V4322:X4322,ESITI_QUESTIONARI!Z4322:AD4322,ESITI_QUESTIONARI!AF4322:AH4322,ESITI_QUESTIONARI!AJ4322:AL4322,ESITI_QUESTIONARI!AN4322,ESITI_QUESTIONARI!AQ4322)))</f>
        <v/>
      </c>
    </row>
    <row r="4323" spans="1:8">
      <c r="A4323" t="str">
        <f>IF(ESITI_QUESTIONARI!A4323="","",TRIM(ESITI_QUESTIONARI!A4323))</f>
        <v/>
      </c>
      <c r="B4323" t="str">
        <f t="shared" si="68"/>
        <v/>
      </c>
      <c r="C4323" t="str">
        <f>IF(ESITI_QUESTIONARI!C4323="","",TRIM(ESITI_QUESTIONARI!C4323))</f>
        <v/>
      </c>
      <c r="D4323" t="str">
        <f>IFERROR(UPPER(TRIM(ESITI_QUESTIONARI!U4323)),"")</f>
        <v/>
      </c>
      <c r="E4323" t="str">
        <f>IFERROR(UPPER(TRIM(ESITI_QUESTIONARI!Y4323)),"")</f>
        <v/>
      </c>
      <c r="F4323" t="str">
        <f>IFERROR(UPPER(TRIM(ESITI_QUESTIONARI!AE4323)),"")</f>
        <v/>
      </c>
      <c r="G4323" t="str">
        <f>IFERROR(UPPER(TRIM(ESITI_QUESTIONARI!AI4323)),"")</f>
        <v/>
      </c>
      <c r="H4323" s="8" t="str">
        <f>IF(C4323="","",IF(ISERROR(AVERAGE(ESITI_QUESTIONARI!N4323:T4323,ESITI_QUESTIONARI!V4323:X4323,ESITI_QUESTIONARI!Z4323:AD4323,ESITI_QUESTIONARI!AF4323:AH4323,ESITI_QUESTIONARI!AJ4323:AL4323,ESITI_QUESTIONARI!AN4323,ESITI_QUESTIONARI!AQ4323)),"NON RISPONDE",AVERAGE(ESITI_QUESTIONARI!N4323:T4323,ESITI_QUESTIONARI!V4323:X4323,ESITI_QUESTIONARI!Z4323:AD4323,ESITI_QUESTIONARI!AF4323:AH4323,ESITI_QUESTIONARI!AJ4323:AL4323,ESITI_QUESTIONARI!AN4323,ESITI_QUESTIONARI!AQ4323)))</f>
        <v/>
      </c>
    </row>
    <row r="4324" spans="1:8">
      <c r="A4324" t="str">
        <f>IF(ESITI_QUESTIONARI!A4324="","",TRIM(ESITI_QUESTIONARI!A4324))</f>
        <v/>
      </c>
      <c r="B4324" t="str">
        <f t="shared" si="68"/>
        <v/>
      </c>
      <c r="C4324" t="str">
        <f>IF(ESITI_QUESTIONARI!C4324="","",TRIM(ESITI_QUESTIONARI!C4324))</f>
        <v/>
      </c>
      <c r="D4324" t="str">
        <f>IFERROR(UPPER(TRIM(ESITI_QUESTIONARI!U4324)),"")</f>
        <v/>
      </c>
      <c r="E4324" t="str">
        <f>IFERROR(UPPER(TRIM(ESITI_QUESTIONARI!Y4324)),"")</f>
        <v/>
      </c>
      <c r="F4324" t="str">
        <f>IFERROR(UPPER(TRIM(ESITI_QUESTIONARI!AE4324)),"")</f>
        <v/>
      </c>
      <c r="G4324" t="str">
        <f>IFERROR(UPPER(TRIM(ESITI_QUESTIONARI!AI4324)),"")</f>
        <v/>
      </c>
      <c r="H4324" s="8" t="str">
        <f>IF(C4324="","",IF(ISERROR(AVERAGE(ESITI_QUESTIONARI!N4324:T4324,ESITI_QUESTIONARI!V4324:X4324,ESITI_QUESTIONARI!Z4324:AD4324,ESITI_QUESTIONARI!AF4324:AH4324,ESITI_QUESTIONARI!AJ4324:AL4324,ESITI_QUESTIONARI!AN4324,ESITI_QUESTIONARI!AQ4324)),"NON RISPONDE",AVERAGE(ESITI_QUESTIONARI!N4324:T4324,ESITI_QUESTIONARI!V4324:X4324,ESITI_QUESTIONARI!Z4324:AD4324,ESITI_QUESTIONARI!AF4324:AH4324,ESITI_QUESTIONARI!AJ4324:AL4324,ESITI_QUESTIONARI!AN4324,ESITI_QUESTIONARI!AQ4324)))</f>
        <v/>
      </c>
    </row>
    <row r="4325" spans="1:8">
      <c r="A4325" t="str">
        <f>IF(ESITI_QUESTIONARI!A4325="","",TRIM(ESITI_QUESTIONARI!A4325))</f>
        <v/>
      </c>
      <c r="B4325" t="str">
        <f t="shared" si="68"/>
        <v/>
      </c>
      <c r="C4325" t="str">
        <f>IF(ESITI_QUESTIONARI!C4325="","",TRIM(ESITI_QUESTIONARI!C4325))</f>
        <v/>
      </c>
      <c r="D4325" t="str">
        <f>IFERROR(UPPER(TRIM(ESITI_QUESTIONARI!U4325)),"")</f>
        <v/>
      </c>
      <c r="E4325" t="str">
        <f>IFERROR(UPPER(TRIM(ESITI_QUESTIONARI!Y4325)),"")</f>
        <v/>
      </c>
      <c r="F4325" t="str">
        <f>IFERROR(UPPER(TRIM(ESITI_QUESTIONARI!AE4325)),"")</f>
        <v/>
      </c>
      <c r="G4325" t="str">
        <f>IFERROR(UPPER(TRIM(ESITI_QUESTIONARI!AI4325)),"")</f>
        <v/>
      </c>
      <c r="H4325" s="8" t="str">
        <f>IF(C4325="","",IF(ISERROR(AVERAGE(ESITI_QUESTIONARI!N4325:T4325,ESITI_QUESTIONARI!V4325:X4325,ESITI_QUESTIONARI!Z4325:AD4325,ESITI_QUESTIONARI!AF4325:AH4325,ESITI_QUESTIONARI!AJ4325:AL4325,ESITI_QUESTIONARI!AN4325,ESITI_QUESTIONARI!AQ4325)),"NON RISPONDE",AVERAGE(ESITI_QUESTIONARI!N4325:T4325,ESITI_QUESTIONARI!V4325:X4325,ESITI_QUESTIONARI!Z4325:AD4325,ESITI_QUESTIONARI!AF4325:AH4325,ESITI_QUESTIONARI!AJ4325:AL4325,ESITI_QUESTIONARI!AN4325,ESITI_QUESTIONARI!AQ4325)))</f>
        <v/>
      </c>
    </row>
    <row r="4326" spans="1:8">
      <c r="A4326" t="str">
        <f>IF(ESITI_QUESTIONARI!A4326="","",TRIM(ESITI_QUESTIONARI!A4326))</f>
        <v/>
      </c>
      <c r="B4326" t="str">
        <f t="shared" si="68"/>
        <v/>
      </c>
      <c r="C4326" t="str">
        <f>IF(ESITI_QUESTIONARI!C4326="","",TRIM(ESITI_QUESTIONARI!C4326))</f>
        <v/>
      </c>
      <c r="D4326" t="str">
        <f>IFERROR(UPPER(TRIM(ESITI_QUESTIONARI!U4326)),"")</f>
        <v/>
      </c>
      <c r="E4326" t="str">
        <f>IFERROR(UPPER(TRIM(ESITI_QUESTIONARI!Y4326)),"")</f>
        <v/>
      </c>
      <c r="F4326" t="str">
        <f>IFERROR(UPPER(TRIM(ESITI_QUESTIONARI!AE4326)),"")</f>
        <v/>
      </c>
      <c r="G4326" t="str">
        <f>IFERROR(UPPER(TRIM(ESITI_QUESTIONARI!AI4326)),"")</f>
        <v/>
      </c>
      <c r="H4326" s="8" t="str">
        <f>IF(C4326="","",IF(ISERROR(AVERAGE(ESITI_QUESTIONARI!N4326:T4326,ESITI_QUESTIONARI!V4326:X4326,ESITI_QUESTIONARI!Z4326:AD4326,ESITI_QUESTIONARI!AF4326:AH4326,ESITI_QUESTIONARI!AJ4326:AL4326,ESITI_QUESTIONARI!AN4326,ESITI_QUESTIONARI!AQ4326)),"NON RISPONDE",AVERAGE(ESITI_QUESTIONARI!N4326:T4326,ESITI_QUESTIONARI!V4326:X4326,ESITI_QUESTIONARI!Z4326:AD4326,ESITI_QUESTIONARI!AF4326:AH4326,ESITI_QUESTIONARI!AJ4326:AL4326,ESITI_QUESTIONARI!AN4326,ESITI_QUESTIONARI!AQ4326)))</f>
        <v/>
      </c>
    </row>
    <row r="4327" spans="1:8">
      <c r="A4327" t="str">
        <f>IF(ESITI_QUESTIONARI!A4327="","",TRIM(ESITI_QUESTIONARI!A4327))</f>
        <v/>
      </c>
      <c r="B4327" t="str">
        <f t="shared" si="68"/>
        <v/>
      </c>
      <c r="C4327" t="str">
        <f>IF(ESITI_QUESTIONARI!C4327="","",TRIM(ESITI_QUESTIONARI!C4327))</f>
        <v/>
      </c>
      <c r="D4327" t="str">
        <f>IFERROR(UPPER(TRIM(ESITI_QUESTIONARI!U4327)),"")</f>
        <v/>
      </c>
      <c r="E4327" t="str">
        <f>IFERROR(UPPER(TRIM(ESITI_QUESTIONARI!Y4327)),"")</f>
        <v/>
      </c>
      <c r="F4327" t="str">
        <f>IFERROR(UPPER(TRIM(ESITI_QUESTIONARI!AE4327)),"")</f>
        <v/>
      </c>
      <c r="G4327" t="str">
        <f>IFERROR(UPPER(TRIM(ESITI_QUESTIONARI!AI4327)),"")</f>
        <v/>
      </c>
      <c r="H4327" s="8" t="str">
        <f>IF(C4327="","",IF(ISERROR(AVERAGE(ESITI_QUESTIONARI!N4327:T4327,ESITI_QUESTIONARI!V4327:X4327,ESITI_QUESTIONARI!Z4327:AD4327,ESITI_QUESTIONARI!AF4327:AH4327,ESITI_QUESTIONARI!AJ4327:AL4327,ESITI_QUESTIONARI!AN4327,ESITI_QUESTIONARI!AQ4327)),"NON RISPONDE",AVERAGE(ESITI_QUESTIONARI!N4327:T4327,ESITI_QUESTIONARI!V4327:X4327,ESITI_QUESTIONARI!Z4327:AD4327,ESITI_QUESTIONARI!AF4327:AH4327,ESITI_QUESTIONARI!AJ4327:AL4327,ESITI_QUESTIONARI!AN4327,ESITI_QUESTIONARI!AQ4327)))</f>
        <v/>
      </c>
    </row>
    <row r="4328" spans="1:8">
      <c r="A4328" t="str">
        <f>IF(ESITI_QUESTIONARI!A4328="","",TRIM(ESITI_QUESTIONARI!A4328))</f>
        <v/>
      </c>
      <c r="B4328" t="str">
        <f t="shared" si="68"/>
        <v/>
      </c>
      <c r="C4328" t="str">
        <f>IF(ESITI_QUESTIONARI!C4328="","",TRIM(ESITI_QUESTIONARI!C4328))</f>
        <v/>
      </c>
      <c r="D4328" t="str">
        <f>IFERROR(UPPER(TRIM(ESITI_QUESTIONARI!U4328)),"")</f>
        <v/>
      </c>
      <c r="E4328" t="str">
        <f>IFERROR(UPPER(TRIM(ESITI_QUESTIONARI!Y4328)),"")</f>
        <v/>
      </c>
      <c r="F4328" t="str">
        <f>IFERROR(UPPER(TRIM(ESITI_QUESTIONARI!AE4328)),"")</f>
        <v/>
      </c>
      <c r="G4328" t="str">
        <f>IFERROR(UPPER(TRIM(ESITI_QUESTIONARI!AI4328)),"")</f>
        <v/>
      </c>
      <c r="H4328" s="8" t="str">
        <f>IF(C4328="","",IF(ISERROR(AVERAGE(ESITI_QUESTIONARI!N4328:T4328,ESITI_QUESTIONARI!V4328:X4328,ESITI_QUESTIONARI!Z4328:AD4328,ESITI_QUESTIONARI!AF4328:AH4328,ESITI_QUESTIONARI!AJ4328:AL4328,ESITI_QUESTIONARI!AN4328,ESITI_QUESTIONARI!AQ4328)),"NON RISPONDE",AVERAGE(ESITI_QUESTIONARI!N4328:T4328,ESITI_QUESTIONARI!V4328:X4328,ESITI_QUESTIONARI!Z4328:AD4328,ESITI_QUESTIONARI!AF4328:AH4328,ESITI_QUESTIONARI!AJ4328:AL4328,ESITI_QUESTIONARI!AN4328,ESITI_QUESTIONARI!AQ4328)))</f>
        <v/>
      </c>
    </row>
    <row r="4329" spans="1:8">
      <c r="A4329" t="str">
        <f>IF(ESITI_QUESTIONARI!A4329="","",TRIM(ESITI_QUESTIONARI!A4329))</f>
        <v/>
      </c>
      <c r="B4329" t="str">
        <f t="shared" si="68"/>
        <v/>
      </c>
      <c r="C4329" t="str">
        <f>IF(ESITI_QUESTIONARI!C4329="","",TRIM(ESITI_QUESTIONARI!C4329))</f>
        <v/>
      </c>
      <c r="D4329" t="str">
        <f>IFERROR(UPPER(TRIM(ESITI_QUESTIONARI!U4329)),"")</f>
        <v/>
      </c>
      <c r="E4329" t="str">
        <f>IFERROR(UPPER(TRIM(ESITI_QUESTIONARI!Y4329)),"")</f>
        <v/>
      </c>
      <c r="F4329" t="str">
        <f>IFERROR(UPPER(TRIM(ESITI_QUESTIONARI!AE4329)),"")</f>
        <v/>
      </c>
      <c r="G4329" t="str">
        <f>IFERROR(UPPER(TRIM(ESITI_QUESTIONARI!AI4329)),"")</f>
        <v/>
      </c>
      <c r="H4329" s="8" t="str">
        <f>IF(C4329="","",IF(ISERROR(AVERAGE(ESITI_QUESTIONARI!N4329:T4329,ESITI_QUESTIONARI!V4329:X4329,ESITI_QUESTIONARI!Z4329:AD4329,ESITI_QUESTIONARI!AF4329:AH4329,ESITI_QUESTIONARI!AJ4329:AL4329,ESITI_QUESTIONARI!AN4329,ESITI_QUESTIONARI!AQ4329)),"NON RISPONDE",AVERAGE(ESITI_QUESTIONARI!N4329:T4329,ESITI_QUESTIONARI!V4329:X4329,ESITI_QUESTIONARI!Z4329:AD4329,ESITI_QUESTIONARI!AF4329:AH4329,ESITI_QUESTIONARI!AJ4329:AL4329,ESITI_QUESTIONARI!AN4329,ESITI_QUESTIONARI!AQ4329)))</f>
        <v/>
      </c>
    </row>
    <row r="4330" spans="1:8">
      <c r="A4330" t="str">
        <f>IF(ESITI_QUESTIONARI!A4330="","",TRIM(ESITI_QUESTIONARI!A4330))</f>
        <v/>
      </c>
      <c r="B4330" t="str">
        <f t="shared" si="68"/>
        <v/>
      </c>
      <c r="C4330" t="str">
        <f>IF(ESITI_QUESTIONARI!C4330="","",TRIM(ESITI_QUESTIONARI!C4330))</f>
        <v/>
      </c>
      <c r="D4330" t="str">
        <f>IFERROR(UPPER(TRIM(ESITI_QUESTIONARI!U4330)),"")</f>
        <v/>
      </c>
      <c r="E4330" t="str">
        <f>IFERROR(UPPER(TRIM(ESITI_QUESTIONARI!Y4330)),"")</f>
        <v/>
      </c>
      <c r="F4330" t="str">
        <f>IFERROR(UPPER(TRIM(ESITI_QUESTIONARI!AE4330)),"")</f>
        <v/>
      </c>
      <c r="G4330" t="str">
        <f>IFERROR(UPPER(TRIM(ESITI_QUESTIONARI!AI4330)),"")</f>
        <v/>
      </c>
      <c r="H4330" s="8" t="str">
        <f>IF(C4330="","",IF(ISERROR(AVERAGE(ESITI_QUESTIONARI!N4330:T4330,ESITI_QUESTIONARI!V4330:X4330,ESITI_QUESTIONARI!Z4330:AD4330,ESITI_QUESTIONARI!AF4330:AH4330,ESITI_QUESTIONARI!AJ4330:AL4330,ESITI_QUESTIONARI!AN4330,ESITI_QUESTIONARI!AQ4330)),"NON RISPONDE",AVERAGE(ESITI_QUESTIONARI!N4330:T4330,ESITI_QUESTIONARI!V4330:X4330,ESITI_QUESTIONARI!Z4330:AD4330,ESITI_QUESTIONARI!AF4330:AH4330,ESITI_QUESTIONARI!AJ4330:AL4330,ESITI_QUESTIONARI!AN4330,ESITI_QUESTIONARI!AQ4330)))</f>
        <v/>
      </c>
    </row>
    <row r="4331" spans="1:8">
      <c r="A4331" t="str">
        <f>IF(ESITI_QUESTIONARI!A4331="","",TRIM(ESITI_QUESTIONARI!A4331))</f>
        <v/>
      </c>
      <c r="B4331" t="str">
        <f t="shared" si="68"/>
        <v/>
      </c>
      <c r="C4331" t="str">
        <f>IF(ESITI_QUESTIONARI!C4331="","",TRIM(ESITI_QUESTIONARI!C4331))</f>
        <v/>
      </c>
      <c r="D4331" t="str">
        <f>IFERROR(UPPER(TRIM(ESITI_QUESTIONARI!U4331)),"")</f>
        <v/>
      </c>
      <c r="E4331" t="str">
        <f>IFERROR(UPPER(TRIM(ESITI_QUESTIONARI!Y4331)),"")</f>
        <v/>
      </c>
      <c r="F4331" t="str">
        <f>IFERROR(UPPER(TRIM(ESITI_QUESTIONARI!AE4331)),"")</f>
        <v/>
      </c>
      <c r="G4331" t="str">
        <f>IFERROR(UPPER(TRIM(ESITI_QUESTIONARI!AI4331)),"")</f>
        <v/>
      </c>
      <c r="H4331" s="8" t="str">
        <f>IF(C4331="","",IF(ISERROR(AVERAGE(ESITI_QUESTIONARI!N4331:T4331,ESITI_QUESTIONARI!V4331:X4331,ESITI_QUESTIONARI!Z4331:AD4331,ESITI_QUESTIONARI!AF4331:AH4331,ESITI_QUESTIONARI!AJ4331:AL4331,ESITI_QUESTIONARI!AN4331,ESITI_QUESTIONARI!AQ4331)),"NON RISPONDE",AVERAGE(ESITI_QUESTIONARI!N4331:T4331,ESITI_QUESTIONARI!V4331:X4331,ESITI_QUESTIONARI!Z4331:AD4331,ESITI_QUESTIONARI!AF4331:AH4331,ESITI_QUESTIONARI!AJ4331:AL4331,ESITI_QUESTIONARI!AN4331,ESITI_QUESTIONARI!AQ4331)))</f>
        <v/>
      </c>
    </row>
    <row r="4332" spans="1:8">
      <c r="A4332" t="str">
        <f>IF(ESITI_QUESTIONARI!A4332="","",TRIM(ESITI_QUESTIONARI!A4332))</f>
        <v/>
      </c>
      <c r="B4332" t="str">
        <f t="shared" si="68"/>
        <v/>
      </c>
      <c r="C4332" t="str">
        <f>IF(ESITI_QUESTIONARI!C4332="","",TRIM(ESITI_QUESTIONARI!C4332))</f>
        <v/>
      </c>
      <c r="D4332" t="str">
        <f>IFERROR(UPPER(TRIM(ESITI_QUESTIONARI!U4332)),"")</f>
        <v/>
      </c>
      <c r="E4332" t="str">
        <f>IFERROR(UPPER(TRIM(ESITI_QUESTIONARI!Y4332)),"")</f>
        <v/>
      </c>
      <c r="F4332" t="str">
        <f>IFERROR(UPPER(TRIM(ESITI_QUESTIONARI!AE4332)),"")</f>
        <v/>
      </c>
      <c r="G4332" t="str">
        <f>IFERROR(UPPER(TRIM(ESITI_QUESTIONARI!AI4332)),"")</f>
        <v/>
      </c>
      <c r="H4332" s="8" t="str">
        <f>IF(C4332="","",IF(ISERROR(AVERAGE(ESITI_QUESTIONARI!N4332:T4332,ESITI_QUESTIONARI!V4332:X4332,ESITI_QUESTIONARI!Z4332:AD4332,ESITI_QUESTIONARI!AF4332:AH4332,ESITI_QUESTIONARI!AJ4332:AL4332,ESITI_QUESTIONARI!AN4332,ESITI_QUESTIONARI!AQ4332)),"NON RISPONDE",AVERAGE(ESITI_QUESTIONARI!N4332:T4332,ESITI_QUESTIONARI!V4332:X4332,ESITI_QUESTIONARI!Z4332:AD4332,ESITI_QUESTIONARI!AF4332:AH4332,ESITI_QUESTIONARI!AJ4332:AL4332,ESITI_QUESTIONARI!AN4332,ESITI_QUESTIONARI!AQ4332)))</f>
        <v/>
      </c>
    </row>
    <row r="4333" spans="1:8">
      <c r="A4333" t="str">
        <f>IF(ESITI_QUESTIONARI!A4333="","",TRIM(ESITI_QUESTIONARI!A4333))</f>
        <v/>
      </c>
      <c r="B4333" t="str">
        <f t="shared" si="68"/>
        <v/>
      </c>
      <c r="C4333" t="str">
        <f>IF(ESITI_QUESTIONARI!C4333="","",TRIM(ESITI_QUESTIONARI!C4333))</f>
        <v/>
      </c>
      <c r="D4333" t="str">
        <f>IFERROR(UPPER(TRIM(ESITI_QUESTIONARI!U4333)),"")</f>
        <v/>
      </c>
      <c r="E4333" t="str">
        <f>IFERROR(UPPER(TRIM(ESITI_QUESTIONARI!Y4333)),"")</f>
        <v/>
      </c>
      <c r="F4333" t="str">
        <f>IFERROR(UPPER(TRIM(ESITI_QUESTIONARI!AE4333)),"")</f>
        <v/>
      </c>
      <c r="G4333" t="str">
        <f>IFERROR(UPPER(TRIM(ESITI_QUESTIONARI!AI4333)),"")</f>
        <v/>
      </c>
      <c r="H4333" s="8" t="str">
        <f>IF(C4333="","",IF(ISERROR(AVERAGE(ESITI_QUESTIONARI!N4333:T4333,ESITI_QUESTIONARI!V4333:X4333,ESITI_QUESTIONARI!Z4333:AD4333,ESITI_QUESTIONARI!AF4333:AH4333,ESITI_QUESTIONARI!AJ4333:AL4333,ESITI_QUESTIONARI!AN4333,ESITI_QUESTIONARI!AQ4333)),"NON RISPONDE",AVERAGE(ESITI_QUESTIONARI!N4333:T4333,ESITI_QUESTIONARI!V4333:X4333,ESITI_QUESTIONARI!Z4333:AD4333,ESITI_QUESTIONARI!AF4333:AH4333,ESITI_QUESTIONARI!AJ4333:AL4333,ESITI_QUESTIONARI!AN4333,ESITI_QUESTIONARI!AQ4333)))</f>
        <v/>
      </c>
    </row>
    <row r="4334" spans="1:8">
      <c r="A4334" t="str">
        <f>IF(ESITI_QUESTIONARI!A4334="","",TRIM(ESITI_QUESTIONARI!A4334))</f>
        <v/>
      </c>
      <c r="B4334" t="str">
        <f t="shared" si="68"/>
        <v/>
      </c>
      <c r="C4334" t="str">
        <f>IF(ESITI_QUESTIONARI!C4334="","",TRIM(ESITI_QUESTIONARI!C4334))</f>
        <v/>
      </c>
      <c r="D4334" t="str">
        <f>IFERROR(UPPER(TRIM(ESITI_QUESTIONARI!U4334)),"")</f>
        <v/>
      </c>
      <c r="E4334" t="str">
        <f>IFERROR(UPPER(TRIM(ESITI_QUESTIONARI!Y4334)),"")</f>
        <v/>
      </c>
      <c r="F4334" t="str">
        <f>IFERROR(UPPER(TRIM(ESITI_QUESTIONARI!AE4334)),"")</f>
        <v/>
      </c>
      <c r="G4334" t="str">
        <f>IFERROR(UPPER(TRIM(ESITI_QUESTIONARI!AI4334)),"")</f>
        <v/>
      </c>
      <c r="H4334" s="8" t="str">
        <f>IF(C4334="","",IF(ISERROR(AVERAGE(ESITI_QUESTIONARI!N4334:T4334,ESITI_QUESTIONARI!V4334:X4334,ESITI_QUESTIONARI!Z4334:AD4334,ESITI_QUESTIONARI!AF4334:AH4334,ESITI_QUESTIONARI!AJ4334:AL4334,ESITI_QUESTIONARI!AN4334,ESITI_QUESTIONARI!AQ4334)),"NON RISPONDE",AVERAGE(ESITI_QUESTIONARI!N4334:T4334,ESITI_QUESTIONARI!V4334:X4334,ESITI_QUESTIONARI!Z4334:AD4334,ESITI_QUESTIONARI!AF4334:AH4334,ESITI_QUESTIONARI!AJ4334:AL4334,ESITI_QUESTIONARI!AN4334,ESITI_QUESTIONARI!AQ4334)))</f>
        <v/>
      </c>
    </row>
    <row r="4335" spans="1:8">
      <c r="A4335" t="str">
        <f>IF(ESITI_QUESTIONARI!A4335="","",TRIM(ESITI_QUESTIONARI!A4335))</f>
        <v/>
      </c>
      <c r="B4335" t="str">
        <f t="shared" si="68"/>
        <v/>
      </c>
      <c r="C4335" t="str">
        <f>IF(ESITI_QUESTIONARI!C4335="","",TRIM(ESITI_QUESTIONARI!C4335))</f>
        <v/>
      </c>
      <c r="D4335" t="str">
        <f>IFERROR(UPPER(TRIM(ESITI_QUESTIONARI!U4335)),"")</f>
        <v/>
      </c>
      <c r="E4335" t="str">
        <f>IFERROR(UPPER(TRIM(ESITI_QUESTIONARI!Y4335)),"")</f>
        <v/>
      </c>
      <c r="F4335" t="str">
        <f>IFERROR(UPPER(TRIM(ESITI_QUESTIONARI!AE4335)),"")</f>
        <v/>
      </c>
      <c r="G4335" t="str">
        <f>IFERROR(UPPER(TRIM(ESITI_QUESTIONARI!AI4335)),"")</f>
        <v/>
      </c>
      <c r="H4335" s="8" t="str">
        <f>IF(C4335="","",IF(ISERROR(AVERAGE(ESITI_QUESTIONARI!N4335:T4335,ESITI_QUESTIONARI!V4335:X4335,ESITI_QUESTIONARI!Z4335:AD4335,ESITI_QUESTIONARI!AF4335:AH4335,ESITI_QUESTIONARI!AJ4335:AL4335,ESITI_QUESTIONARI!AN4335,ESITI_QUESTIONARI!AQ4335)),"NON RISPONDE",AVERAGE(ESITI_QUESTIONARI!N4335:T4335,ESITI_QUESTIONARI!V4335:X4335,ESITI_QUESTIONARI!Z4335:AD4335,ESITI_QUESTIONARI!AF4335:AH4335,ESITI_QUESTIONARI!AJ4335:AL4335,ESITI_QUESTIONARI!AN4335,ESITI_QUESTIONARI!AQ4335)))</f>
        <v/>
      </c>
    </row>
    <row r="4336" spans="1:8">
      <c r="A4336" t="str">
        <f>IF(ESITI_QUESTIONARI!A4336="","",TRIM(ESITI_QUESTIONARI!A4336))</f>
        <v/>
      </c>
      <c r="B4336" t="str">
        <f t="shared" si="68"/>
        <v/>
      </c>
      <c r="C4336" t="str">
        <f>IF(ESITI_QUESTIONARI!C4336="","",TRIM(ESITI_QUESTIONARI!C4336))</f>
        <v/>
      </c>
      <c r="D4336" t="str">
        <f>IFERROR(UPPER(TRIM(ESITI_QUESTIONARI!U4336)),"")</f>
        <v/>
      </c>
      <c r="E4336" t="str">
        <f>IFERROR(UPPER(TRIM(ESITI_QUESTIONARI!Y4336)),"")</f>
        <v/>
      </c>
      <c r="F4336" t="str">
        <f>IFERROR(UPPER(TRIM(ESITI_QUESTIONARI!AE4336)),"")</f>
        <v/>
      </c>
      <c r="G4336" t="str">
        <f>IFERROR(UPPER(TRIM(ESITI_QUESTIONARI!AI4336)),"")</f>
        <v/>
      </c>
      <c r="H4336" s="8" t="str">
        <f>IF(C4336="","",IF(ISERROR(AVERAGE(ESITI_QUESTIONARI!N4336:T4336,ESITI_QUESTIONARI!V4336:X4336,ESITI_QUESTIONARI!Z4336:AD4336,ESITI_QUESTIONARI!AF4336:AH4336,ESITI_QUESTIONARI!AJ4336:AL4336,ESITI_QUESTIONARI!AN4336,ESITI_QUESTIONARI!AQ4336)),"NON RISPONDE",AVERAGE(ESITI_QUESTIONARI!N4336:T4336,ESITI_QUESTIONARI!V4336:X4336,ESITI_QUESTIONARI!Z4336:AD4336,ESITI_QUESTIONARI!AF4336:AH4336,ESITI_QUESTIONARI!AJ4336:AL4336,ESITI_QUESTIONARI!AN4336,ESITI_QUESTIONARI!AQ4336)))</f>
        <v/>
      </c>
    </row>
    <row r="4337" spans="1:8">
      <c r="A4337" t="str">
        <f>IF(ESITI_QUESTIONARI!A4337="","",TRIM(ESITI_QUESTIONARI!A4337))</f>
        <v/>
      </c>
      <c r="B4337" t="str">
        <f t="shared" si="68"/>
        <v/>
      </c>
      <c r="C4337" t="str">
        <f>IF(ESITI_QUESTIONARI!C4337="","",TRIM(ESITI_QUESTIONARI!C4337))</f>
        <v/>
      </c>
      <c r="D4337" t="str">
        <f>IFERROR(UPPER(TRIM(ESITI_QUESTIONARI!U4337)),"")</f>
        <v/>
      </c>
      <c r="E4337" t="str">
        <f>IFERROR(UPPER(TRIM(ESITI_QUESTIONARI!Y4337)),"")</f>
        <v/>
      </c>
      <c r="F4337" t="str">
        <f>IFERROR(UPPER(TRIM(ESITI_QUESTIONARI!AE4337)),"")</f>
        <v/>
      </c>
      <c r="G4337" t="str">
        <f>IFERROR(UPPER(TRIM(ESITI_QUESTIONARI!AI4337)),"")</f>
        <v/>
      </c>
      <c r="H4337" s="8" t="str">
        <f>IF(C4337="","",IF(ISERROR(AVERAGE(ESITI_QUESTIONARI!N4337:T4337,ESITI_QUESTIONARI!V4337:X4337,ESITI_QUESTIONARI!Z4337:AD4337,ESITI_QUESTIONARI!AF4337:AH4337,ESITI_QUESTIONARI!AJ4337:AL4337,ESITI_QUESTIONARI!AN4337,ESITI_QUESTIONARI!AQ4337)),"NON RISPONDE",AVERAGE(ESITI_QUESTIONARI!N4337:T4337,ESITI_QUESTIONARI!V4337:X4337,ESITI_QUESTIONARI!Z4337:AD4337,ESITI_QUESTIONARI!AF4337:AH4337,ESITI_QUESTIONARI!AJ4337:AL4337,ESITI_QUESTIONARI!AN4337,ESITI_QUESTIONARI!AQ4337)))</f>
        <v/>
      </c>
    </row>
    <row r="4338" spans="1:8">
      <c r="A4338" t="str">
        <f>IF(ESITI_QUESTIONARI!A4338="","",TRIM(ESITI_QUESTIONARI!A4338))</f>
        <v/>
      </c>
      <c r="B4338" t="str">
        <f t="shared" si="68"/>
        <v/>
      </c>
      <c r="C4338" t="str">
        <f>IF(ESITI_QUESTIONARI!C4338="","",TRIM(ESITI_QUESTIONARI!C4338))</f>
        <v/>
      </c>
      <c r="D4338" t="str">
        <f>IFERROR(UPPER(TRIM(ESITI_QUESTIONARI!U4338)),"")</f>
        <v/>
      </c>
      <c r="E4338" t="str">
        <f>IFERROR(UPPER(TRIM(ESITI_QUESTIONARI!Y4338)),"")</f>
        <v/>
      </c>
      <c r="F4338" t="str">
        <f>IFERROR(UPPER(TRIM(ESITI_QUESTIONARI!AE4338)),"")</f>
        <v/>
      </c>
      <c r="G4338" t="str">
        <f>IFERROR(UPPER(TRIM(ESITI_QUESTIONARI!AI4338)),"")</f>
        <v/>
      </c>
      <c r="H4338" s="8" t="str">
        <f>IF(C4338="","",IF(ISERROR(AVERAGE(ESITI_QUESTIONARI!N4338:T4338,ESITI_QUESTIONARI!V4338:X4338,ESITI_QUESTIONARI!Z4338:AD4338,ESITI_QUESTIONARI!AF4338:AH4338,ESITI_QUESTIONARI!AJ4338:AL4338,ESITI_QUESTIONARI!AN4338,ESITI_QUESTIONARI!AQ4338)),"NON RISPONDE",AVERAGE(ESITI_QUESTIONARI!N4338:T4338,ESITI_QUESTIONARI!V4338:X4338,ESITI_QUESTIONARI!Z4338:AD4338,ESITI_QUESTIONARI!AF4338:AH4338,ESITI_QUESTIONARI!AJ4338:AL4338,ESITI_QUESTIONARI!AN4338,ESITI_QUESTIONARI!AQ4338)))</f>
        <v/>
      </c>
    </row>
    <row r="4339" spans="1:8">
      <c r="A4339" t="str">
        <f>IF(ESITI_QUESTIONARI!A4339="","",TRIM(ESITI_QUESTIONARI!A4339))</f>
        <v/>
      </c>
      <c r="B4339" t="str">
        <f t="shared" si="68"/>
        <v/>
      </c>
      <c r="C4339" t="str">
        <f>IF(ESITI_QUESTIONARI!C4339="","",TRIM(ESITI_QUESTIONARI!C4339))</f>
        <v/>
      </c>
      <c r="D4339" t="str">
        <f>IFERROR(UPPER(TRIM(ESITI_QUESTIONARI!U4339)),"")</f>
        <v/>
      </c>
      <c r="E4339" t="str">
        <f>IFERROR(UPPER(TRIM(ESITI_QUESTIONARI!Y4339)),"")</f>
        <v/>
      </c>
      <c r="F4339" t="str">
        <f>IFERROR(UPPER(TRIM(ESITI_QUESTIONARI!AE4339)),"")</f>
        <v/>
      </c>
      <c r="G4339" t="str">
        <f>IFERROR(UPPER(TRIM(ESITI_QUESTIONARI!AI4339)),"")</f>
        <v/>
      </c>
      <c r="H4339" s="8" t="str">
        <f>IF(C4339="","",IF(ISERROR(AVERAGE(ESITI_QUESTIONARI!N4339:T4339,ESITI_QUESTIONARI!V4339:X4339,ESITI_QUESTIONARI!Z4339:AD4339,ESITI_QUESTIONARI!AF4339:AH4339,ESITI_QUESTIONARI!AJ4339:AL4339,ESITI_QUESTIONARI!AN4339,ESITI_QUESTIONARI!AQ4339)),"NON RISPONDE",AVERAGE(ESITI_QUESTIONARI!N4339:T4339,ESITI_QUESTIONARI!V4339:X4339,ESITI_QUESTIONARI!Z4339:AD4339,ESITI_QUESTIONARI!AF4339:AH4339,ESITI_QUESTIONARI!AJ4339:AL4339,ESITI_QUESTIONARI!AN4339,ESITI_QUESTIONARI!AQ4339)))</f>
        <v/>
      </c>
    </row>
    <row r="4340" spans="1:8">
      <c r="A4340" t="str">
        <f>IF(ESITI_QUESTIONARI!A4340="","",TRIM(ESITI_QUESTIONARI!A4340))</f>
        <v/>
      </c>
      <c r="B4340" t="str">
        <f t="shared" si="68"/>
        <v/>
      </c>
      <c r="C4340" t="str">
        <f>IF(ESITI_QUESTIONARI!C4340="","",TRIM(ESITI_QUESTIONARI!C4340))</f>
        <v/>
      </c>
      <c r="D4340" t="str">
        <f>IFERROR(UPPER(TRIM(ESITI_QUESTIONARI!U4340)),"")</f>
        <v/>
      </c>
      <c r="E4340" t="str">
        <f>IFERROR(UPPER(TRIM(ESITI_QUESTIONARI!Y4340)),"")</f>
        <v/>
      </c>
      <c r="F4340" t="str">
        <f>IFERROR(UPPER(TRIM(ESITI_QUESTIONARI!AE4340)),"")</f>
        <v/>
      </c>
      <c r="G4340" t="str">
        <f>IFERROR(UPPER(TRIM(ESITI_QUESTIONARI!AI4340)),"")</f>
        <v/>
      </c>
      <c r="H4340" s="8" t="str">
        <f>IF(C4340="","",IF(ISERROR(AVERAGE(ESITI_QUESTIONARI!N4340:T4340,ESITI_QUESTIONARI!V4340:X4340,ESITI_QUESTIONARI!Z4340:AD4340,ESITI_QUESTIONARI!AF4340:AH4340,ESITI_QUESTIONARI!AJ4340:AL4340,ESITI_QUESTIONARI!AN4340,ESITI_QUESTIONARI!AQ4340)),"NON RISPONDE",AVERAGE(ESITI_QUESTIONARI!N4340:T4340,ESITI_QUESTIONARI!V4340:X4340,ESITI_QUESTIONARI!Z4340:AD4340,ESITI_QUESTIONARI!AF4340:AH4340,ESITI_QUESTIONARI!AJ4340:AL4340,ESITI_QUESTIONARI!AN4340,ESITI_QUESTIONARI!AQ4340)))</f>
        <v/>
      </c>
    </row>
    <row r="4341" spans="1:8">
      <c r="A4341" t="str">
        <f>IF(ESITI_QUESTIONARI!A4341="","",TRIM(ESITI_QUESTIONARI!A4341))</f>
        <v/>
      </c>
      <c r="B4341" t="str">
        <f t="shared" si="68"/>
        <v/>
      </c>
      <c r="C4341" t="str">
        <f>IF(ESITI_QUESTIONARI!C4341="","",TRIM(ESITI_QUESTIONARI!C4341))</f>
        <v/>
      </c>
      <c r="D4341" t="str">
        <f>IFERROR(UPPER(TRIM(ESITI_QUESTIONARI!U4341)),"")</f>
        <v/>
      </c>
      <c r="E4341" t="str">
        <f>IFERROR(UPPER(TRIM(ESITI_QUESTIONARI!Y4341)),"")</f>
        <v/>
      </c>
      <c r="F4341" t="str">
        <f>IFERROR(UPPER(TRIM(ESITI_QUESTIONARI!AE4341)),"")</f>
        <v/>
      </c>
      <c r="G4341" t="str">
        <f>IFERROR(UPPER(TRIM(ESITI_QUESTIONARI!AI4341)),"")</f>
        <v/>
      </c>
      <c r="H4341" s="8" t="str">
        <f>IF(C4341="","",IF(ISERROR(AVERAGE(ESITI_QUESTIONARI!N4341:T4341,ESITI_QUESTIONARI!V4341:X4341,ESITI_QUESTIONARI!Z4341:AD4341,ESITI_QUESTIONARI!AF4341:AH4341,ESITI_QUESTIONARI!AJ4341:AL4341,ESITI_QUESTIONARI!AN4341,ESITI_QUESTIONARI!AQ4341)),"NON RISPONDE",AVERAGE(ESITI_QUESTIONARI!N4341:T4341,ESITI_QUESTIONARI!V4341:X4341,ESITI_QUESTIONARI!Z4341:AD4341,ESITI_QUESTIONARI!AF4341:AH4341,ESITI_QUESTIONARI!AJ4341:AL4341,ESITI_QUESTIONARI!AN4341,ESITI_QUESTIONARI!AQ4341)))</f>
        <v/>
      </c>
    </row>
    <row r="4342" spans="1:8">
      <c r="A4342" t="str">
        <f>IF(ESITI_QUESTIONARI!A4342="","",TRIM(ESITI_QUESTIONARI!A4342))</f>
        <v/>
      </c>
      <c r="B4342" t="str">
        <f t="shared" si="68"/>
        <v/>
      </c>
      <c r="C4342" t="str">
        <f>IF(ESITI_QUESTIONARI!C4342="","",TRIM(ESITI_QUESTIONARI!C4342))</f>
        <v/>
      </c>
      <c r="D4342" t="str">
        <f>IFERROR(UPPER(TRIM(ESITI_QUESTIONARI!U4342)),"")</f>
        <v/>
      </c>
      <c r="E4342" t="str">
        <f>IFERROR(UPPER(TRIM(ESITI_QUESTIONARI!Y4342)),"")</f>
        <v/>
      </c>
      <c r="F4342" t="str">
        <f>IFERROR(UPPER(TRIM(ESITI_QUESTIONARI!AE4342)),"")</f>
        <v/>
      </c>
      <c r="G4342" t="str">
        <f>IFERROR(UPPER(TRIM(ESITI_QUESTIONARI!AI4342)),"")</f>
        <v/>
      </c>
      <c r="H4342" s="8" t="str">
        <f>IF(C4342="","",IF(ISERROR(AVERAGE(ESITI_QUESTIONARI!N4342:T4342,ESITI_QUESTIONARI!V4342:X4342,ESITI_QUESTIONARI!Z4342:AD4342,ESITI_QUESTIONARI!AF4342:AH4342,ESITI_QUESTIONARI!AJ4342:AL4342,ESITI_QUESTIONARI!AN4342,ESITI_QUESTIONARI!AQ4342)),"NON RISPONDE",AVERAGE(ESITI_QUESTIONARI!N4342:T4342,ESITI_QUESTIONARI!V4342:X4342,ESITI_QUESTIONARI!Z4342:AD4342,ESITI_QUESTIONARI!AF4342:AH4342,ESITI_QUESTIONARI!AJ4342:AL4342,ESITI_QUESTIONARI!AN4342,ESITI_QUESTIONARI!AQ4342)))</f>
        <v/>
      </c>
    </row>
    <row r="4343" spans="1:8">
      <c r="A4343" t="str">
        <f>IF(ESITI_QUESTIONARI!A4343="","",TRIM(ESITI_QUESTIONARI!A4343))</f>
        <v/>
      </c>
      <c r="B4343" t="str">
        <f t="shared" si="68"/>
        <v/>
      </c>
      <c r="C4343" t="str">
        <f>IF(ESITI_QUESTIONARI!C4343="","",TRIM(ESITI_QUESTIONARI!C4343))</f>
        <v/>
      </c>
      <c r="D4343" t="str">
        <f>IFERROR(UPPER(TRIM(ESITI_QUESTIONARI!U4343)),"")</f>
        <v/>
      </c>
      <c r="E4343" t="str">
        <f>IFERROR(UPPER(TRIM(ESITI_QUESTIONARI!Y4343)),"")</f>
        <v/>
      </c>
      <c r="F4343" t="str">
        <f>IFERROR(UPPER(TRIM(ESITI_QUESTIONARI!AE4343)),"")</f>
        <v/>
      </c>
      <c r="G4343" t="str">
        <f>IFERROR(UPPER(TRIM(ESITI_QUESTIONARI!AI4343)),"")</f>
        <v/>
      </c>
      <c r="H4343" s="8" t="str">
        <f>IF(C4343="","",IF(ISERROR(AVERAGE(ESITI_QUESTIONARI!N4343:T4343,ESITI_QUESTIONARI!V4343:X4343,ESITI_QUESTIONARI!Z4343:AD4343,ESITI_QUESTIONARI!AF4343:AH4343,ESITI_QUESTIONARI!AJ4343:AL4343,ESITI_QUESTIONARI!AN4343,ESITI_QUESTIONARI!AQ4343)),"NON RISPONDE",AVERAGE(ESITI_QUESTIONARI!N4343:T4343,ESITI_QUESTIONARI!V4343:X4343,ESITI_QUESTIONARI!Z4343:AD4343,ESITI_QUESTIONARI!AF4343:AH4343,ESITI_QUESTIONARI!AJ4343:AL4343,ESITI_QUESTIONARI!AN4343,ESITI_QUESTIONARI!AQ4343)))</f>
        <v/>
      </c>
    </row>
    <row r="4344" spans="1:8">
      <c r="A4344" t="str">
        <f>IF(ESITI_QUESTIONARI!A4344="","",TRIM(ESITI_QUESTIONARI!A4344))</f>
        <v/>
      </c>
      <c r="B4344" t="str">
        <f t="shared" si="68"/>
        <v/>
      </c>
      <c r="C4344" t="str">
        <f>IF(ESITI_QUESTIONARI!C4344="","",TRIM(ESITI_QUESTIONARI!C4344))</f>
        <v/>
      </c>
      <c r="D4344" t="str">
        <f>IFERROR(UPPER(TRIM(ESITI_QUESTIONARI!U4344)),"")</f>
        <v/>
      </c>
      <c r="E4344" t="str">
        <f>IFERROR(UPPER(TRIM(ESITI_QUESTIONARI!Y4344)),"")</f>
        <v/>
      </c>
      <c r="F4344" t="str">
        <f>IFERROR(UPPER(TRIM(ESITI_QUESTIONARI!AE4344)),"")</f>
        <v/>
      </c>
      <c r="G4344" t="str">
        <f>IFERROR(UPPER(TRIM(ESITI_QUESTIONARI!AI4344)),"")</f>
        <v/>
      </c>
      <c r="H4344" s="8" t="str">
        <f>IF(C4344="","",IF(ISERROR(AVERAGE(ESITI_QUESTIONARI!N4344:T4344,ESITI_QUESTIONARI!V4344:X4344,ESITI_QUESTIONARI!Z4344:AD4344,ESITI_QUESTIONARI!AF4344:AH4344,ESITI_QUESTIONARI!AJ4344:AL4344,ESITI_QUESTIONARI!AN4344,ESITI_QUESTIONARI!AQ4344)),"NON RISPONDE",AVERAGE(ESITI_QUESTIONARI!N4344:T4344,ESITI_QUESTIONARI!V4344:X4344,ESITI_QUESTIONARI!Z4344:AD4344,ESITI_QUESTIONARI!AF4344:AH4344,ESITI_QUESTIONARI!AJ4344:AL4344,ESITI_QUESTIONARI!AN4344,ESITI_QUESTIONARI!AQ4344)))</f>
        <v/>
      </c>
    </row>
    <row r="4345" spans="1:8">
      <c r="A4345" t="str">
        <f>IF(ESITI_QUESTIONARI!A4345="","",TRIM(ESITI_QUESTIONARI!A4345))</f>
        <v/>
      </c>
      <c r="B4345" t="str">
        <f t="shared" si="68"/>
        <v/>
      </c>
      <c r="C4345" t="str">
        <f>IF(ESITI_QUESTIONARI!C4345="","",TRIM(ESITI_QUESTIONARI!C4345))</f>
        <v/>
      </c>
      <c r="D4345" t="str">
        <f>IFERROR(UPPER(TRIM(ESITI_QUESTIONARI!U4345)),"")</f>
        <v/>
      </c>
      <c r="E4345" t="str">
        <f>IFERROR(UPPER(TRIM(ESITI_QUESTIONARI!Y4345)),"")</f>
        <v/>
      </c>
      <c r="F4345" t="str">
        <f>IFERROR(UPPER(TRIM(ESITI_QUESTIONARI!AE4345)),"")</f>
        <v/>
      </c>
      <c r="G4345" t="str">
        <f>IFERROR(UPPER(TRIM(ESITI_QUESTIONARI!AI4345)),"")</f>
        <v/>
      </c>
      <c r="H4345" s="8" t="str">
        <f>IF(C4345="","",IF(ISERROR(AVERAGE(ESITI_QUESTIONARI!N4345:T4345,ESITI_QUESTIONARI!V4345:X4345,ESITI_QUESTIONARI!Z4345:AD4345,ESITI_QUESTIONARI!AF4345:AH4345,ESITI_QUESTIONARI!AJ4345:AL4345,ESITI_QUESTIONARI!AN4345,ESITI_QUESTIONARI!AQ4345)),"NON RISPONDE",AVERAGE(ESITI_QUESTIONARI!N4345:T4345,ESITI_QUESTIONARI!V4345:X4345,ESITI_QUESTIONARI!Z4345:AD4345,ESITI_QUESTIONARI!AF4345:AH4345,ESITI_QUESTIONARI!AJ4345:AL4345,ESITI_QUESTIONARI!AN4345,ESITI_QUESTIONARI!AQ4345)))</f>
        <v/>
      </c>
    </row>
    <row r="4346" spans="1:8">
      <c r="A4346" t="str">
        <f>IF(ESITI_QUESTIONARI!A4346="","",TRIM(ESITI_QUESTIONARI!A4346))</f>
        <v/>
      </c>
      <c r="B4346" t="str">
        <f t="shared" si="68"/>
        <v/>
      </c>
      <c r="C4346" t="str">
        <f>IF(ESITI_QUESTIONARI!C4346="","",TRIM(ESITI_QUESTIONARI!C4346))</f>
        <v/>
      </c>
      <c r="D4346" t="str">
        <f>IFERROR(UPPER(TRIM(ESITI_QUESTIONARI!U4346)),"")</f>
        <v/>
      </c>
      <c r="E4346" t="str">
        <f>IFERROR(UPPER(TRIM(ESITI_QUESTIONARI!Y4346)),"")</f>
        <v/>
      </c>
      <c r="F4346" t="str">
        <f>IFERROR(UPPER(TRIM(ESITI_QUESTIONARI!AE4346)),"")</f>
        <v/>
      </c>
      <c r="G4346" t="str">
        <f>IFERROR(UPPER(TRIM(ESITI_QUESTIONARI!AI4346)),"")</f>
        <v/>
      </c>
      <c r="H4346" s="8" t="str">
        <f>IF(C4346="","",IF(ISERROR(AVERAGE(ESITI_QUESTIONARI!N4346:T4346,ESITI_QUESTIONARI!V4346:X4346,ESITI_QUESTIONARI!Z4346:AD4346,ESITI_QUESTIONARI!AF4346:AH4346,ESITI_QUESTIONARI!AJ4346:AL4346,ESITI_QUESTIONARI!AN4346,ESITI_QUESTIONARI!AQ4346)),"NON RISPONDE",AVERAGE(ESITI_QUESTIONARI!N4346:T4346,ESITI_QUESTIONARI!V4346:X4346,ESITI_QUESTIONARI!Z4346:AD4346,ESITI_QUESTIONARI!AF4346:AH4346,ESITI_QUESTIONARI!AJ4346:AL4346,ESITI_QUESTIONARI!AN4346,ESITI_QUESTIONARI!AQ4346)))</f>
        <v/>
      </c>
    </row>
    <row r="4347" spans="1:8">
      <c r="A4347" t="str">
        <f>IF(ESITI_QUESTIONARI!A4347="","",TRIM(ESITI_QUESTIONARI!A4347))</f>
        <v/>
      </c>
      <c r="B4347" t="str">
        <f t="shared" si="68"/>
        <v/>
      </c>
      <c r="C4347" t="str">
        <f>IF(ESITI_QUESTIONARI!C4347="","",TRIM(ESITI_QUESTIONARI!C4347))</f>
        <v/>
      </c>
      <c r="D4347" t="str">
        <f>IFERROR(UPPER(TRIM(ESITI_QUESTIONARI!U4347)),"")</f>
        <v/>
      </c>
      <c r="E4347" t="str">
        <f>IFERROR(UPPER(TRIM(ESITI_QUESTIONARI!Y4347)),"")</f>
        <v/>
      </c>
      <c r="F4347" t="str">
        <f>IFERROR(UPPER(TRIM(ESITI_QUESTIONARI!AE4347)),"")</f>
        <v/>
      </c>
      <c r="G4347" t="str">
        <f>IFERROR(UPPER(TRIM(ESITI_QUESTIONARI!AI4347)),"")</f>
        <v/>
      </c>
      <c r="H4347" s="8" t="str">
        <f>IF(C4347="","",IF(ISERROR(AVERAGE(ESITI_QUESTIONARI!N4347:T4347,ESITI_QUESTIONARI!V4347:X4347,ESITI_QUESTIONARI!Z4347:AD4347,ESITI_QUESTIONARI!AF4347:AH4347,ESITI_QUESTIONARI!AJ4347:AL4347,ESITI_QUESTIONARI!AN4347,ESITI_QUESTIONARI!AQ4347)),"NON RISPONDE",AVERAGE(ESITI_QUESTIONARI!N4347:T4347,ESITI_QUESTIONARI!V4347:X4347,ESITI_QUESTIONARI!Z4347:AD4347,ESITI_QUESTIONARI!AF4347:AH4347,ESITI_QUESTIONARI!AJ4347:AL4347,ESITI_QUESTIONARI!AN4347,ESITI_QUESTIONARI!AQ4347)))</f>
        <v/>
      </c>
    </row>
    <row r="4348" spans="1:8">
      <c r="A4348" t="str">
        <f>IF(ESITI_QUESTIONARI!A4348="","",TRIM(ESITI_QUESTIONARI!A4348))</f>
        <v/>
      </c>
      <c r="B4348" t="str">
        <f t="shared" si="68"/>
        <v/>
      </c>
      <c r="C4348" t="str">
        <f>IF(ESITI_QUESTIONARI!C4348="","",TRIM(ESITI_QUESTIONARI!C4348))</f>
        <v/>
      </c>
      <c r="D4348" t="str">
        <f>IFERROR(UPPER(TRIM(ESITI_QUESTIONARI!U4348)),"")</f>
        <v/>
      </c>
      <c r="E4348" t="str">
        <f>IFERROR(UPPER(TRIM(ESITI_QUESTIONARI!Y4348)),"")</f>
        <v/>
      </c>
      <c r="F4348" t="str">
        <f>IFERROR(UPPER(TRIM(ESITI_QUESTIONARI!AE4348)),"")</f>
        <v/>
      </c>
      <c r="G4348" t="str">
        <f>IFERROR(UPPER(TRIM(ESITI_QUESTIONARI!AI4348)),"")</f>
        <v/>
      </c>
      <c r="H4348" s="8" t="str">
        <f>IF(C4348="","",IF(ISERROR(AVERAGE(ESITI_QUESTIONARI!N4348:T4348,ESITI_QUESTIONARI!V4348:X4348,ESITI_QUESTIONARI!Z4348:AD4348,ESITI_QUESTIONARI!AF4348:AH4348,ESITI_QUESTIONARI!AJ4348:AL4348,ESITI_QUESTIONARI!AN4348,ESITI_QUESTIONARI!AQ4348)),"NON RISPONDE",AVERAGE(ESITI_QUESTIONARI!N4348:T4348,ESITI_QUESTIONARI!V4348:X4348,ESITI_QUESTIONARI!Z4348:AD4348,ESITI_QUESTIONARI!AF4348:AH4348,ESITI_QUESTIONARI!AJ4348:AL4348,ESITI_QUESTIONARI!AN4348,ESITI_QUESTIONARI!AQ4348)))</f>
        <v/>
      </c>
    </row>
    <row r="4349" spans="1:8">
      <c r="A4349" t="str">
        <f>IF(ESITI_QUESTIONARI!A4349="","",TRIM(ESITI_QUESTIONARI!A4349))</f>
        <v/>
      </c>
      <c r="B4349" t="str">
        <f t="shared" si="68"/>
        <v/>
      </c>
      <c r="C4349" t="str">
        <f>IF(ESITI_QUESTIONARI!C4349="","",TRIM(ESITI_QUESTIONARI!C4349))</f>
        <v/>
      </c>
      <c r="D4349" t="str">
        <f>IFERROR(UPPER(TRIM(ESITI_QUESTIONARI!U4349)),"")</f>
        <v/>
      </c>
      <c r="E4349" t="str">
        <f>IFERROR(UPPER(TRIM(ESITI_QUESTIONARI!Y4349)),"")</f>
        <v/>
      </c>
      <c r="F4349" t="str">
        <f>IFERROR(UPPER(TRIM(ESITI_QUESTIONARI!AE4349)),"")</f>
        <v/>
      </c>
      <c r="G4349" t="str">
        <f>IFERROR(UPPER(TRIM(ESITI_QUESTIONARI!AI4349)),"")</f>
        <v/>
      </c>
      <c r="H4349" s="8" t="str">
        <f>IF(C4349="","",IF(ISERROR(AVERAGE(ESITI_QUESTIONARI!N4349:T4349,ESITI_QUESTIONARI!V4349:X4349,ESITI_QUESTIONARI!Z4349:AD4349,ESITI_QUESTIONARI!AF4349:AH4349,ESITI_QUESTIONARI!AJ4349:AL4349,ESITI_QUESTIONARI!AN4349,ESITI_QUESTIONARI!AQ4349)),"NON RISPONDE",AVERAGE(ESITI_QUESTIONARI!N4349:T4349,ESITI_QUESTIONARI!V4349:X4349,ESITI_QUESTIONARI!Z4349:AD4349,ESITI_QUESTIONARI!AF4349:AH4349,ESITI_QUESTIONARI!AJ4349:AL4349,ESITI_QUESTIONARI!AN4349,ESITI_QUESTIONARI!AQ4349)))</f>
        <v/>
      </c>
    </row>
    <row r="4350" spans="1:8">
      <c r="A4350" t="str">
        <f>IF(ESITI_QUESTIONARI!A4350="","",TRIM(ESITI_QUESTIONARI!A4350))</f>
        <v/>
      </c>
      <c r="B4350" t="str">
        <f t="shared" si="68"/>
        <v/>
      </c>
      <c r="C4350" t="str">
        <f>IF(ESITI_QUESTIONARI!C4350="","",TRIM(ESITI_QUESTIONARI!C4350))</f>
        <v/>
      </c>
      <c r="D4350" t="str">
        <f>IFERROR(UPPER(TRIM(ESITI_QUESTIONARI!U4350)),"")</f>
        <v/>
      </c>
      <c r="E4350" t="str">
        <f>IFERROR(UPPER(TRIM(ESITI_QUESTIONARI!Y4350)),"")</f>
        <v/>
      </c>
      <c r="F4350" t="str">
        <f>IFERROR(UPPER(TRIM(ESITI_QUESTIONARI!AE4350)),"")</f>
        <v/>
      </c>
      <c r="G4350" t="str">
        <f>IFERROR(UPPER(TRIM(ESITI_QUESTIONARI!AI4350)),"")</f>
        <v/>
      </c>
      <c r="H4350" s="8" t="str">
        <f>IF(C4350="","",IF(ISERROR(AVERAGE(ESITI_QUESTIONARI!N4350:T4350,ESITI_QUESTIONARI!V4350:X4350,ESITI_QUESTIONARI!Z4350:AD4350,ESITI_QUESTIONARI!AF4350:AH4350,ESITI_QUESTIONARI!AJ4350:AL4350,ESITI_QUESTIONARI!AN4350,ESITI_QUESTIONARI!AQ4350)),"NON RISPONDE",AVERAGE(ESITI_QUESTIONARI!N4350:T4350,ESITI_QUESTIONARI!V4350:X4350,ESITI_QUESTIONARI!Z4350:AD4350,ESITI_QUESTIONARI!AF4350:AH4350,ESITI_QUESTIONARI!AJ4350:AL4350,ESITI_QUESTIONARI!AN4350,ESITI_QUESTIONARI!AQ4350)))</f>
        <v/>
      </c>
    </row>
    <row r="4351" spans="1:8">
      <c r="A4351" t="str">
        <f>IF(ESITI_QUESTIONARI!A4351="","",TRIM(ESITI_QUESTIONARI!A4351))</f>
        <v/>
      </c>
      <c r="B4351" t="str">
        <f t="shared" si="68"/>
        <v/>
      </c>
      <c r="C4351" t="str">
        <f>IF(ESITI_QUESTIONARI!C4351="","",TRIM(ESITI_QUESTIONARI!C4351))</f>
        <v/>
      </c>
      <c r="D4351" t="str">
        <f>IFERROR(UPPER(TRIM(ESITI_QUESTIONARI!U4351)),"")</f>
        <v/>
      </c>
      <c r="E4351" t="str">
        <f>IFERROR(UPPER(TRIM(ESITI_QUESTIONARI!Y4351)),"")</f>
        <v/>
      </c>
      <c r="F4351" t="str">
        <f>IFERROR(UPPER(TRIM(ESITI_QUESTIONARI!AE4351)),"")</f>
        <v/>
      </c>
      <c r="G4351" t="str">
        <f>IFERROR(UPPER(TRIM(ESITI_QUESTIONARI!AI4351)),"")</f>
        <v/>
      </c>
      <c r="H4351" s="8" t="str">
        <f>IF(C4351="","",IF(ISERROR(AVERAGE(ESITI_QUESTIONARI!N4351:T4351,ESITI_QUESTIONARI!V4351:X4351,ESITI_QUESTIONARI!Z4351:AD4351,ESITI_QUESTIONARI!AF4351:AH4351,ESITI_QUESTIONARI!AJ4351:AL4351,ESITI_QUESTIONARI!AN4351,ESITI_QUESTIONARI!AQ4351)),"NON RISPONDE",AVERAGE(ESITI_QUESTIONARI!N4351:T4351,ESITI_QUESTIONARI!V4351:X4351,ESITI_QUESTIONARI!Z4351:AD4351,ESITI_QUESTIONARI!AF4351:AH4351,ESITI_QUESTIONARI!AJ4351:AL4351,ESITI_QUESTIONARI!AN4351,ESITI_QUESTIONARI!AQ4351)))</f>
        <v/>
      </c>
    </row>
    <row r="4352" spans="1:8">
      <c r="A4352" t="str">
        <f>IF(ESITI_QUESTIONARI!A4352="","",TRIM(ESITI_QUESTIONARI!A4352))</f>
        <v/>
      </c>
      <c r="B4352" t="str">
        <f t="shared" si="68"/>
        <v/>
      </c>
      <c r="C4352" t="str">
        <f>IF(ESITI_QUESTIONARI!C4352="","",TRIM(ESITI_QUESTIONARI!C4352))</f>
        <v/>
      </c>
      <c r="D4352" t="str">
        <f>IFERROR(UPPER(TRIM(ESITI_QUESTIONARI!U4352)),"")</f>
        <v/>
      </c>
      <c r="E4352" t="str">
        <f>IFERROR(UPPER(TRIM(ESITI_QUESTIONARI!Y4352)),"")</f>
        <v/>
      </c>
      <c r="F4352" t="str">
        <f>IFERROR(UPPER(TRIM(ESITI_QUESTIONARI!AE4352)),"")</f>
        <v/>
      </c>
      <c r="G4352" t="str">
        <f>IFERROR(UPPER(TRIM(ESITI_QUESTIONARI!AI4352)),"")</f>
        <v/>
      </c>
      <c r="H4352" s="8" t="str">
        <f>IF(C4352="","",IF(ISERROR(AVERAGE(ESITI_QUESTIONARI!N4352:T4352,ESITI_QUESTIONARI!V4352:X4352,ESITI_QUESTIONARI!Z4352:AD4352,ESITI_QUESTIONARI!AF4352:AH4352,ESITI_QUESTIONARI!AJ4352:AL4352,ESITI_QUESTIONARI!AN4352,ESITI_QUESTIONARI!AQ4352)),"NON RISPONDE",AVERAGE(ESITI_QUESTIONARI!N4352:T4352,ESITI_QUESTIONARI!V4352:X4352,ESITI_QUESTIONARI!Z4352:AD4352,ESITI_QUESTIONARI!AF4352:AH4352,ESITI_QUESTIONARI!AJ4352:AL4352,ESITI_QUESTIONARI!AN4352,ESITI_QUESTIONARI!AQ4352)))</f>
        <v/>
      </c>
    </row>
    <row r="4353" spans="1:8">
      <c r="A4353" t="str">
        <f>IF(ESITI_QUESTIONARI!A4353="","",TRIM(ESITI_QUESTIONARI!A4353))</f>
        <v/>
      </c>
      <c r="B4353" t="str">
        <f t="shared" si="68"/>
        <v/>
      </c>
      <c r="C4353" t="str">
        <f>IF(ESITI_QUESTIONARI!C4353="","",TRIM(ESITI_QUESTIONARI!C4353))</f>
        <v/>
      </c>
      <c r="D4353" t="str">
        <f>IFERROR(UPPER(TRIM(ESITI_QUESTIONARI!U4353)),"")</f>
        <v/>
      </c>
      <c r="E4353" t="str">
        <f>IFERROR(UPPER(TRIM(ESITI_QUESTIONARI!Y4353)),"")</f>
        <v/>
      </c>
      <c r="F4353" t="str">
        <f>IFERROR(UPPER(TRIM(ESITI_QUESTIONARI!AE4353)),"")</f>
        <v/>
      </c>
      <c r="G4353" t="str">
        <f>IFERROR(UPPER(TRIM(ESITI_QUESTIONARI!AI4353)),"")</f>
        <v/>
      </c>
      <c r="H4353" s="8" t="str">
        <f>IF(C4353="","",IF(ISERROR(AVERAGE(ESITI_QUESTIONARI!N4353:T4353,ESITI_QUESTIONARI!V4353:X4353,ESITI_QUESTIONARI!Z4353:AD4353,ESITI_QUESTIONARI!AF4353:AH4353,ESITI_QUESTIONARI!AJ4353:AL4353,ESITI_QUESTIONARI!AN4353,ESITI_QUESTIONARI!AQ4353)),"NON RISPONDE",AVERAGE(ESITI_QUESTIONARI!N4353:T4353,ESITI_QUESTIONARI!V4353:X4353,ESITI_QUESTIONARI!Z4353:AD4353,ESITI_QUESTIONARI!AF4353:AH4353,ESITI_QUESTIONARI!AJ4353:AL4353,ESITI_QUESTIONARI!AN4353,ESITI_QUESTIONARI!AQ4353)))</f>
        <v/>
      </c>
    </row>
    <row r="4354" spans="1:8">
      <c r="A4354" t="str">
        <f>IF(ESITI_QUESTIONARI!A4354="","",TRIM(ESITI_QUESTIONARI!A4354))</f>
        <v/>
      </c>
      <c r="B4354" t="str">
        <f t="shared" si="68"/>
        <v/>
      </c>
      <c r="C4354" t="str">
        <f>IF(ESITI_QUESTIONARI!C4354="","",TRIM(ESITI_QUESTIONARI!C4354))</f>
        <v/>
      </c>
      <c r="D4354" t="str">
        <f>IFERROR(UPPER(TRIM(ESITI_QUESTIONARI!U4354)),"")</f>
        <v/>
      </c>
      <c r="E4354" t="str">
        <f>IFERROR(UPPER(TRIM(ESITI_QUESTIONARI!Y4354)),"")</f>
        <v/>
      </c>
      <c r="F4354" t="str">
        <f>IFERROR(UPPER(TRIM(ESITI_QUESTIONARI!AE4354)),"")</f>
        <v/>
      </c>
      <c r="G4354" t="str">
        <f>IFERROR(UPPER(TRIM(ESITI_QUESTIONARI!AI4354)),"")</f>
        <v/>
      </c>
      <c r="H4354" s="8" t="str">
        <f>IF(C4354="","",IF(ISERROR(AVERAGE(ESITI_QUESTIONARI!N4354:T4354,ESITI_QUESTIONARI!V4354:X4354,ESITI_QUESTIONARI!Z4354:AD4354,ESITI_QUESTIONARI!AF4354:AH4354,ESITI_QUESTIONARI!AJ4354:AL4354,ESITI_QUESTIONARI!AN4354,ESITI_QUESTIONARI!AQ4354)),"NON RISPONDE",AVERAGE(ESITI_QUESTIONARI!N4354:T4354,ESITI_QUESTIONARI!V4354:X4354,ESITI_QUESTIONARI!Z4354:AD4354,ESITI_QUESTIONARI!AF4354:AH4354,ESITI_QUESTIONARI!AJ4354:AL4354,ESITI_QUESTIONARI!AN4354,ESITI_QUESTIONARI!AQ4354)))</f>
        <v/>
      </c>
    </row>
    <row r="4355" spans="1:8">
      <c r="A4355" t="str">
        <f>IF(ESITI_QUESTIONARI!A4355="","",TRIM(ESITI_QUESTIONARI!A4355))</f>
        <v/>
      </c>
      <c r="B4355" t="str">
        <f t="shared" ref="B4355:B4418" si="69">IF(C4355="","",C4355)</f>
        <v/>
      </c>
      <c r="C4355" t="str">
        <f>IF(ESITI_QUESTIONARI!C4355="","",TRIM(ESITI_QUESTIONARI!C4355))</f>
        <v/>
      </c>
      <c r="D4355" t="str">
        <f>IFERROR(UPPER(TRIM(ESITI_QUESTIONARI!U4355)),"")</f>
        <v/>
      </c>
      <c r="E4355" t="str">
        <f>IFERROR(UPPER(TRIM(ESITI_QUESTIONARI!Y4355)),"")</f>
        <v/>
      </c>
      <c r="F4355" t="str">
        <f>IFERROR(UPPER(TRIM(ESITI_QUESTIONARI!AE4355)),"")</f>
        <v/>
      </c>
      <c r="G4355" t="str">
        <f>IFERROR(UPPER(TRIM(ESITI_QUESTIONARI!AI4355)),"")</f>
        <v/>
      </c>
      <c r="H4355" s="8" t="str">
        <f>IF(C4355="","",IF(ISERROR(AVERAGE(ESITI_QUESTIONARI!N4355:T4355,ESITI_QUESTIONARI!V4355:X4355,ESITI_QUESTIONARI!Z4355:AD4355,ESITI_QUESTIONARI!AF4355:AH4355,ESITI_QUESTIONARI!AJ4355:AL4355,ESITI_QUESTIONARI!AN4355,ESITI_QUESTIONARI!AQ4355)),"NON RISPONDE",AVERAGE(ESITI_QUESTIONARI!N4355:T4355,ESITI_QUESTIONARI!V4355:X4355,ESITI_QUESTIONARI!Z4355:AD4355,ESITI_QUESTIONARI!AF4355:AH4355,ESITI_QUESTIONARI!AJ4355:AL4355,ESITI_QUESTIONARI!AN4355,ESITI_QUESTIONARI!AQ4355)))</f>
        <v/>
      </c>
    </row>
    <row r="4356" spans="1:8">
      <c r="A4356" t="str">
        <f>IF(ESITI_QUESTIONARI!A4356="","",TRIM(ESITI_QUESTIONARI!A4356))</f>
        <v/>
      </c>
      <c r="B4356" t="str">
        <f t="shared" si="69"/>
        <v/>
      </c>
      <c r="C4356" t="str">
        <f>IF(ESITI_QUESTIONARI!C4356="","",TRIM(ESITI_QUESTIONARI!C4356))</f>
        <v/>
      </c>
      <c r="D4356" t="str">
        <f>IFERROR(UPPER(TRIM(ESITI_QUESTIONARI!U4356)),"")</f>
        <v/>
      </c>
      <c r="E4356" t="str">
        <f>IFERROR(UPPER(TRIM(ESITI_QUESTIONARI!Y4356)),"")</f>
        <v/>
      </c>
      <c r="F4356" t="str">
        <f>IFERROR(UPPER(TRIM(ESITI_QUESTIONARI!AE4356)),"")</f>
        <v/>
      </c>
      <c r="G4356" t="str">
        <f>IFERROR(UPPER(TRIM(ESITI_QUESTIONARI!AI4356)),"")</f>
        <v/>
      </c>
      <c r="H4356" s="8" t="str">
        <f>IF(C4356="","",IF(ISERROR(AVERAGE(ESITI_QUESTIONARI!N4356:T4356,ESITI_QUESTIONARI!V4356:X4356,ESITI_QUESTIONARI!Z4356:AD4356,ESITI_QUESTIONARI!AF4356:AH4356,ESITI_QUESTIONARI!AJ4356:AL4356,ESITI_QUESTIONARI!AN4356,ESITI_QUESTIONARI!AQ4356)),"NON RISPONDE",AVERAGE(ESITI_QUESTIONARI!N4356:T4356,ESITI_QUESTIONARI!V4356:X4356,ESITI_QUESTIONARI!Z4356:AD4356,ESITI_QUESTIONARI!AF4356:AH4356,ESITI_QUESTIONARI!AJ4356:AL4356,ESITI_QUESTIONARI!AN4356,ESITI_QUESTIONARI!AQ4356)))</f>
        <v/>
      </c>
    </row>
    <row r="4357" spans="1:8">
      <c r="A4357" t="str">
        <f>IF(ESITI_QUESTIONARI!A4357="","",TRIM(ESITI_QUESTIONARI!A4357))</f>
        <v/>
      </c>
      <c r="B4357" t="str">
        <f t="shared" si="69"/>
        <v/>
      </c>
      <c r="C4357" t="str">
        <f>IF(ESITI_QUESTIONARI!C4357="","",TRIM(ESITI_QUESTIONARI!C4357))</f>
        <v/>
      </c>
      <c r="D4357" t="str">
        <f>IFERROR(UPPER(TRIM(ESITI_QUESTIONARI!U4357)),"")</f>
        <v/>
      </c>
      <c r="E4357" t="str">
        <f>IFERROR(UPPER(TRIM(ESITI_QUESTIONARI!Y4357)),"")</f>
        <v/>
      </c>
      <c r="F4357" t="str">
        <f>IFERROR(UPPER(TRIM(ESITI_QUESTIONARI!AE4357)),"")</f>
        <v/>
      </c>
      <c r="G4357" t="str">
        <f>IFERROR(UPPER(TRIM(ESITI_QUESTIONARI!AI4357)),"")</f>
        <v/>
      </c>
      <c r="H4357" s="8" t="str">
        <f>IF(C4357="","",IF(ISERROR(AVERAGE(ESITI_QUESTIONARI!N4357:T4357,ESITI_QUESTIONARI!V4357:X4357,ESITI_QUESTIONARI!Z4357:AD4357,ESITI_QUESTIONARI!AF4357:AH4357,ESITI_QUESTIONARI!AJ4357:AL4357,ESITI_QUESTIONARI!AN4357,ESITI_QUESTIONARI!AQ4357)),"NON RISPONDE",AVERAGE(ESITI_QUESTIONARI!N4357:T4357,ESITI_QUESTIONARI!V4357:X4357,ESITI_QUESTIONARI!Z4357:AD4357,ESITI_QUESTIONARI!AF4357:AH4357,ESITI_QUESTIONARI!AJ4357:AL4357,ESITI_QUESTIONARI!AN4357,ESITI_QUESTIONARI!AQ4357)))</f>
        <v/>
      </c>
    </row>
    <row r="4358" spans="1:8">
      <c r="A4358" t="str">
        <f>IF(ESITI_QUESTIONARI!A4358="","",TRIM(ESITI_QUESTIONARI!A4358))</f>
        <v/>
      </c>
      <c r="B4358" t="str">
        <f t="shared" si="69"/>
        <v/>
      </c>
      <c r="C4358" t="str">
        <f>IF(ESITI_QUESTIONARI!C4358="","",TRIM(ESITI_QUESTIONARI!C4358))</f>
        <v/>
      </c>
      <c r="D4358" t="str">
        <f>IFERROR(UPPER(TRIM(ESITI_QUESTIONARI!U4358)),"")</f>
        <v/>
      </c>
      <c r="E4358" t="str">
        <f>IFERROR(UPPER(TRIM(ESITI_QUESTIONARI!Y4358)),"")</f>
        <v/>
      </c>
      <c r="F4358" t="str">
        <f>IFERROR(UPPER(TRIM(ESITI_QUESTIONARI!AE4358)),"")</f>
        <v/>
      </c>
      <c r="G4358" t="str">
        <f>IFERROR(UPPER(TRIM(ESITI_QUESTIONARI!AI4358)),"")</f>
        <v/>
      </c>
      <c r="H4358" s="8" t="str">
        <f>IF(C4358="","",IF(ISERROR(AVERAGE(ESITI_QUESTIONARI!N4358:T4358,ESITI_QUESTIONARI!V4358:X4358,ESITI_QUESTIONARI!Z4358:AD4358,ESITI_QUESTIONARI!AF4358:AH4358,ESITI_QUESTIONARI!AJ4358:AL4358,ESITI_QUESTIONARI!AN4358,ESITI_QUESTIONARI!AQ4358)),"NON RISPONDE",AVERAGE(ESITI_QUESTIONARI!N4358:T4358,ESITI_QUESTIONARI!V4358:X4358,ESITI_QUESTIONARI!Z4358:AD4358,ESITI_QUESTIONARI!AF4358:AH4358,ESITI_QUESTIONARI!AJ4358:AL4358,ESITI_QUESTIONARI!AN4358,ESITI_QUESTIONARI!AQ4358)))</f>
        <v/>
      </c>
    </row>
    <row r="4359" spans="1:8">
      <c r="A4359" t="str">
        <f>IF(ESITI_QUESTIONARI!A4359="","",TRIM(ESITI_QUESTIONARI!A4359))</f>
        <v/>
      </c>
      <c r="B4359" t="str">
        <f t="shared" si="69"/>
        <v/>
      </c>
      <c r="C4359" t="str">
        <f>IF(ESITI_QUESTIONARI!C4359="","",TRIM(ESITI_QUESTIONARI!C4359))</f>
        <v/>
      </c>
      <c r="D4359" t="str">
        <f>IFERROR(UPPER(TRIM(ESITI_QUESTIONARI!U4359)),"")</f>
        <v/>
      </c>
      <c r="E4359" t="str">
        <f>IFERROR(UPPER(TRIM(ESITI_QUESTIONARI!Y4359)),"")</f>
        <v/>
      </c>
      <c r="F4359" t="str">
        <f>IFERROR(UPPER(TRIM(ESITI_QUESTIONARI!AE4359)),"")</f>
        <v/>
      </c>
      <c r="G4359" t="str">
        <f>IFERROR(UPPER(TRIM(ESITI_QUESTIONARI!AI4359)),"")</f>
        <v/>
      </c>
      <c r="H4359" s="8" t="str">
        <f>IF(C4359="","",IF(ISERROR(AVERAGE(ESITI_QUESTIONARI!N4359:T4359,ESITI_QUESTIONARI!V4359:X4359,ESITI_QUESTIONARI!Z4359:AD4359,ESITI_QUESTIONARI!AF4359:AH4359,ESITI_QUESTIONARI!AJ4359:AL4359,ESITI_QUESTIONARI!AN4359,ESITI_QUESTIONARI!AQ4359)),"NON RISPONDE",AVERAGE(ESITI_QUESTIONARI!N4359:T4359,ESITI_QUESTIONARI!V4359:X4359,ESITI_QUESTIONARI!Z4359:AD4359,ESITI_QUESTIONARI!AF4359:AH4359,ESITI_QUESTIONARI!AJ4359:AL4359,ESITI_QUESTIONARI!AN4359,ESITI_QUESTIONARI!AQ4359)))</f>
        <v/>
      </c>
    </row>
    <row r="4360" spans="1:8">
      <c r="A4360" t="str">
        <f>IF(ESITI_QUESTIONARI!A4360="","",TRIM(ESITI_QUESTIONARI!A4360))</f>
        <v/>
      </c>
      <c r="B4360" t="str">
        <f t="shared" si="69"/>
        <v/>
      </c>
      <c r="C4360" t="str">
        <f>IF(ESITI_QUESTIONARI!C4360="","",TRIM(ESITI_QUESTIONARI!C4360))</f>
        <v/>
      </c>
      <c r="D4360" t="str">
        <f>IFERROR(UPPER(TRIM(ESITI_QUESTIONARI!U4360)),"")</f>
        <v/>
      </c>
      <c r="E4360" t="str">
        <f>IFERROR(UPPER(TRIM(ESITI_QUESTIONARI!Y4360)),"")</f>
        <v/>
      </c>
      <c r="F4360" t="str">
        <f>IFERROR(UPPER(TRIM(ESITI_QUESTIONARI!AE4360)),"")</f>
        <v/>
      </c>
      <c r="G4360" t="str">
        <f>IFERROR(UPPER(TRIM(ESITI_QUESTIONARI!AI4360)),"")</f>
        <v/>
      </c>
      <c r="H4360" s="8" t="str">
        <f>IF(C4360="","",IF(ISERROR(AVERAGE(ESITI_QUESTIONARI!N4360:T4360,ESITI_QUESTIONARI!V4360:X4360,ESITI_QUESTIONARI!Z4360:AD4360,ESITI_QUESTIONARI!AF4360:AH4360,ESITI_QUESTIONARI!AJ4360:AL4360,ESITI_QUESTIONARI!AN4360,ESITI_QUESTIONARI!AQ4360)),"NON RISPONDE",AVERAGE(ESITI_QUESTIONARI!N4360:T4360,ESITI_QUESTIONARI!V4360:X4360,ESITI_QUESTIONARI!Z4360:AD4360,ESITI_QUESTIONARI!AF4360:AH4360,ESITI_QUESTIONARI!AJ4360:AL4360,ESITI_QUESTIONARI!AN4360,ESITI_QUESTIONARI!AQ4360)))</f>
        <v/>
      </c>
    </row>
    <row r="4361" spans="1:8">
      <c r="A4361" t="str">
        <f>IF(ESITI_QUESTIONARI!A4361="","",TRIM(ESITI_QUESTIONARI!A4361))</f>
        <v/>
      </c>
      <c r="B4361" t="str">
        <f t="shared" si="69"/>
        <v/>
      </c>
      <c r="C4361" t="str">
        <f>IF(ESITI_QUESTIONARI!C4361="","",TRIM(ESITI_QUESTIONARI!C4361))</f>
        <v/>
      </c>
      <c r="D4361" t="str">
        <f>IFERROR(UPPER(TRIM(ESITI_QUESTIONARI!U4361)),"")</f>
        <v/>
      </c>
      <c r="E4361" t="str">
        <f>IFERROR(UPPER(TRIM(ESITI_QUESTIONARI!Y4361)),"")</f>
        <v/>
      </c>
      <c r="F4361" t="str">
        <f>IFERROR(UPPER(TRIM(ESITI_QUESTIONARI!AE4361)),"")</f>
        <v/>
      </c>
      <c r="G4361" t="str">
        <f>IFERROR(UPPER(TRIM(ESITI_QUESTIONARI!AI4361)),"")</f>
        <v/>
      </c>
      <c r="H4361" s="8" t="str">
        <f>IF(C4361="","",IF(ISERROR(AVERAGE(ESITI_QUESTIONARI!N4361:T4361,ESITI_QUESTIONARI!V4361:X4361,ESITI_QUESTIONARI!Z4361:AD4361,ESITI_QUESTIONARI!AF4361:AH4361,ESITI_QUESTIONARI!AJ4361:AL4361,ESITI_QUESTIONARI!AN4361,ESITI_QUESTIONARI!AQ4361)),"NON RISPONDE",AVERAGE(ESITI_QUESTIONARI!N4361:T4361,ESITI_QUESTIONARI!V4361:X4361,ESITI_QUESTIONARI!Z4361:AD4361,ESITI_QUESTIONARI!AF4361:AH4361,ESITI_QUESTIONARI!AJ4361:AL4361,ESITI_QUESTIONARI!AN4361,ESITI_QUESTIONARI!AQ4361)))</f>
        <v/>
      </c>
    </row>
    <row r="4362" spans="1:8">
      <c r="A4362" t="str">
        <f>IF(ESITI_QUESTIONARI!A4362="","",TRIM(ESITI_QUESTIONARI!A4362))</f>
        <v/>
      </c>
      <c r="B4362" t="str">
        <f t="shared" si="69"/>
        <v/>
      </c>
      <c r="C4362" t="str">
        <f>IF(ESITI_QUESTIONARI!C4362="","",TRIM(ESITI_QUESTIONARI!C4362))</f>
        <v/>
      </c>
      <c r="D4362" t="str">
        <f>IFERROR(UPPER(TRIM(ESITI_QUESTIONARI!U4362)),"")</f>
        <v/>
      </c>
      <c r="E4362" t="str">
        <f>IFERROR(UPPER(TRIM(ESITI_QUESTIONARI!Y4362)),"")</f>
        <v/>
      </c>
      <c r="F4362" t="str">
        <f>IFERROR(UPPER(TRIM(ESITI_QUESTIONARI!AE4362)),"")</f>
        <v/>
      </c>
      <c r="G4362" t="str">
        <f>IFERROR(UPPER(TRIM(ESITI_QUESTIONARI!AI4362)),"")</f>
        <v/>
      </c>
      <c r="H4362" s="8" t="str">
        <f>IF(C4362="","",IF(ISERROR(AVERAGE(ESITI_QUESTIONARI!N4362:T4362,ESITI_QUESTIONARI!V4362:X4362,ESITI_QUESTIONARI!Z4362:AD4362,ESITI_QUESTIONARI!AF4362:AH4362,ESITI_QUESTIONARI!AJ4362:AL4362,ESITI_QUESTIONARI!AN4362,ESITI_QUESTIONARI!AQ4362)),"NON RISPONDE",AVERAGE(ESITI_QUESTIONARI!N4362:T4362,ESITI_QUESTIONARI!V4362:X4362,ESITI_QUESTIONARI!Z4362:AD4362,ESITI_QUESTIONARI!AF4362:AH4362,ESITI_QUESTIONARI!AJ4362:AL4362,ESITI_QUESTIONARI!AN4362,ESITI_QUESTIONARI!AQ4362)))</f>
        <v/>
      </c>
    </row>
    <row r="4363" spans="1:8">
      <c r="A4363" t="str">
        <f>IF(ESITI_QUESTIONARI!A4363="","",TRIM(ESITI_QUESTIONARI!A4363))</f>
        <v/>
      </c>
      <c r="B4363" t="str">
        <f t="shared" si="69"/>
        <v/>
      </c>
      <c r="C4363" t="str">
        <f>IF(ESITI_QUESTIONARI!C4363="","",TRIM(ESITI_QUESTIONARI!C4363))</f>
        <v/>
      </c>
      <c r="D4363" t="str">
        <f>IFERROR(UPPER(TRIM(ESITI_QUESTIONARI!U4363)),"")</f>
        <v/>
      </c>
      <c r="E4363" t="str">
        <f>IFERROR(UPPER(TRIM(ESITI_QUESTIONARI!Y4363)),"")</f>
        <v/>
      </c>
      <c r="F4363" t="str">
        <f>IFERROR(UPPER(TRIM(ESITI_QUESTIONARI!AE4363)),"")</f>
        <v/>
      </c>
      <c r="G4363" t="str">
        <f>IFERROR(UPPER(TRIM(ESITI_QUESTIONARI!AI4363)),"")</f>
        <v/>
      </c>
      <c r="H4363" s="8" t="str">
        <f>IF(C4363="","",IF(ISERROR(AVERAGE(ESITI_QUESTIONARI!N4363:T4363,ESITI_QUESTIONARI!V4363:X4363,ESITI_QUESTIONARI!Z4363:AD4363,ESITI_QUESTIONARI!AF4363:AH4363,ESITI_QUESTIONARI!AJ4363:AL4363,ESITI_QUESTIONARI!AN4363,ESITI_QUESTIONARI!AQ4363)),"NON RISPONDE",AVERAGE(ESITI_QUESTIONARI!N4363:T4363,ESITI_QUESTIONARI!V4363:X4363,ESITI_QUESTIONARI!Z4363:AD4363,ESITI_QUESTIONARI!AF4363:AH4363,ESITI_QUESTIONARI!AJ4363:AL4363,ESITI_QUESTIONARI!AN4363,ESITI_QUESTIONARI!AQ4363)))</f>
        <v/>
      </c>
    </row>
    <row r="4364" spans="1:8">
      <c r="A4364" t="str">
        <f>IF(ESITI_QUESTIONARI!A4364="","",TRIM(ESITI_QUESTIONARI!A4364))</f>
        <v/>
      </c>
      <c r="B4364" t="str">
        <f t="shared" si="69"/>
        <v/>
      </c>
      <c r="C4364" t="str">
        <f>IF(ESITI_QUESTIONARI!C4364="","",TRIM(ESITI_QUESTIONARI!C4364))</f>
        <v/>
      </c>
      <c r="D4364" t="str">
        <f>IFERROR(UPPER(TRIM(ESITI_QUESTIONARI!U4364)),"")</f>
        <v/>
      </c>
      <c r="E4364" t="str">
        <f>IFERROR(UPPER(TRIM(ESITI_QUESTIONARI!Y4364)),"")</f>
        <v/>
      </c>
      <c r="F4364" t="str">
        <f>IFERROR(UPPER(TRIM(ESITI_QUESTIONARI!AE4364)),"")</f>
        <v/>
      </c>
      <c r="G4364" t="str">
        <f>IFERROR(UPPER(TRIM(ESITI_QUESTIONARI!AI4364)),"")</f>
        <v/>
      </c>
      <c r="H4364" s="8" t="str">
        <f>IF(C4364="","",IF(ISERROR(AVERAGE(ESITI_QUESTIONARI!N4364:T4364,ESITI_QUESTIONARI!V4364:X4364,ESITI_QUESTIONARI!Z4364:AD4364,ESITI_QUESTIONARI!AF4364:AH4364,ESITI_QUESTIONARI!AJ4364:AL4364,ESITI_QUESTIONARI!AN4364,ESITI_QUESTIONARI!AQ4364)),"NON RISPONDE",AVERAGE(ESITI_QUESTIONARI!N4364:T4364,ESITI_QUESTIONARI!V4364:X4364,ESITI_QUESTIONARI!Z4364:AD4364,ESITI_QUESTIONARI!AF4364:AH4364,ESITI_QUESTIONARI!AJ4364:AL4364,ESITI_QUESTIONARI!AN4364,ESITI_QUESTIONARI!AQ4364)))</f>
        <v/>
      </c>
    </row>
    <row r="4365" spans="1:8">
      <c r="A4365" t="str">
        <f>IF(ESITI_QUESTIONARI!A4365="","",TRIM(ESITI_QUESTIONARI!A4365))</f>
        <v/>
      </c>
      <c r="B4365" t="str">
        <f t="shared" si="69"/>
        <v/>
      </c>
      <c r="C4365" t="str">
        <f>IF(ESITI_QUESTIONARI!C4365="","",TRIM(ESITI_QUESTIONARI!C4365))</f>
        <v/>
      </c>
      <c r="D4365" t="str">
        <f>IFERROR(UPPER(TRIM(ESITI_QUESTIONARI!U4365)),"")</f>
        <v/>
      </c>
      <c r="E4365" t="str">
        <f>IFERROR(UPPER(TRIM(ESITI_QUESTIONARI!Y4365)),"")</f>
        <v/>
      </c>
      <c r="F4365" t="str">
        <f>IFERROR(UPPER(TRIM(ESITI_QUESTIONARI!AE4365)),"")</f>
        <v/>
      </c>
      <c r="G4365" t="str">
        <f>IFERROR(UPPER(TRIM(ESITI_QUESTIONARI!AI4365)),"")</f>
        <v/>
      </c>
      <c r="H4365" s="8" t="str">
        <f>IF(C4365="","",IF(ISERROR(AVERAGE(ESITI_QUESTIONARI!N4365:T4365,ESITI_QUESTIONARI!V4365:X4365,ESITI_QUESTIONARI!Z4365:AD4365,ESITI_QUESTIONARI!AF4365:AH4365,ESITI_QUESTIONARI!AJ4365:AL4365,ESITI_QUESTIONARI!AN4365,ESITI_QUESTIONARI!AQ4365)),"NON RISPONDE",AVERAGE(ESITI_QUESTIONARI!N4365:T4365,ESITI_QUESTIONARI!V4365:X4365,ESITI_QUESTIONARI!Z4365:AD4365,ESITI_QUESTIONARI!AF4365:AH4365,ESITI_QUESTIONARI!AJ4365:AL4365,ESITI_QUESTIONARI!AN4365,ESITI_QUESTIONARI!AQ4365)))</f>
        <v/>
      </c>
    </row>
    <row r="4366" spans="1:8">
      <c r="A4366" t="str">
        <f>IF(ESITI_QUESTIONARI!A4366="","",TRIM(ESITI_QUESTIONARI!A4366))</f>
        <v/>
      </c>
      <c r="B4366" t="str">
        <f t="shared" si="69"/>
        <v/>
      </c>
      <c r="C4366" t="str">
        <f>IF(ESITI_QUESTIONARI!C4366="","",TRIM(ESITI_QUESTIONARI!C4366))</f>
        <v/>
      </c>
      <c r="D4366" t="str">
        <f>IFERROR(UPPER(TRIM(ESITI_QUESTIONARI!U4366)),"")</f>
        <v/>
      </c>
      <c r="E4366" t="str">
        <f>IFERROR(UPPER(TRIM(ESITI_QUESTIONARI!Y4366)),"")</f>
        <v/>
      </c>
      <c r="F4366" t="str">
        <f>IFERROR(UPPER(TRIM(ESITI_QUESTIONARI!AE4366)),"")</f>
        <v/>
      </c>
      <c r="G4366" t="str">
        <f>IFERROR(UPPER(TRIM(ESITI_QUESTIONARI!AI4366)),"")</f>
        <v/>
      </c>
      <c r="H4366" s="8" t="str">
        <f>IF(C4366="","",IF(ISERROR(AVERAGE(ESITI_QUESTIONARI!N4366:T4366,ESITI_QUESTIONARI!V4366:X4366,ESITI_QUESTIONARI!Z4366:AD4366,ESITI_QUESTIONARI!AF4366:AH4366,ESITI_QUESTIONARI!AJ4366:AL4366,ESITI_QUESTIONARI!AN4366,ESITI_QUESTIONARI!AQ4366)),"NON RISPONDE",AVERAGE(ESITI_QUESTIONARI!N4366:T4366,ESITI_QUESTIONARI!V4366:X4366,ESITI_QUESTIONARI!Z4366:AD4366,ESITI_QUESTIONARI!AF4366:AH4366,ESITI_QUESTIONARI!AJ4366:AL4366,ESITI_QUESTIONARI!AN4366,ESITI_QUESTIONARI!AQ4366)))</f>
        <v/>
      </c>
    </row>
    <row r="4367" spans="1:8">
      <c r="A4367" t="str">
        <f>IF(ESITI_QUESTIONARI!A4367="","",TRIM(ESITI_QUESTIONARI!A4367))</f>
        <v/>
      </c>
      <c r="B4367" t="str">
        <f t="shared" si="69"/>
        <v/>
      </c>
      <c r="C4367" t="str">
        <f>IF(ESITI_QUESTIONARI!C4367="","",TRIM(ESITI_QUESTIONARI!C4367))</f>
        <v/>
      </c>
      <c r="D4367" t="str">
        <f>IFERROR(UPPER(TRIM(ESITI_QUESTIONARI!U4367)),"")</f>
        <v/>
      </c>
      <c r="E4367" t="str">
        <f>IFERROR(UPPER(TRIM(ESITI_QUESTIONARI!Y4367)),"")</f>
        <v/>
      </c>
      <c r="F4367" t="str">
        <f>IFERROR(UPPER(TRIM(ESITI_QUESTIONARI!AE4367)),"")</f>
        <v/>
      </c>
      <c r="G4367" t="str">
        <f>IFERROR(UPPER(TRIM(ESITI_QUESTIONARI!AI4367)),"")</f>
        <v/>
      </c>
      <c r="H4367" s="8" t="str">
        <f>IF(C4367="","",IF(ISERROR(AVERAGE(ESITI_QUESTIONARI!N4367:T4367,ESITI_QUESTIONARI!V4367:X4367,ESITI_QUESTIONARI!Z4367:AD4367,ESITI_QUESTIONARI!AF4367:AH4367,ESITI_QUESTIONARI!AJ4367:AL4367,ESITI_QUESTIONARI!AN4367,ESITI_QUESTIONARI!AQ4367)),"NON RISPONDE",AVERAGE(ESITI_QUESTIONARI!N4367:T4367,ESITI_QUESTIONARI!V4367:X4367,ESITI_QUESTIONARI!Z4367:AD4367,ESITI_QUESTIONARI!AF4367:AH4367,ESITI_QUESTIONARI!AJ4367:AL4367,ESITI_QUESTIONARI!AN4367,ESITI_QUESTIONARI!AQ4367)))</f>
        <v/>
      </c>
    </row>
    <row r="4368" spans="1:8">
      <c r="A4368" t="str">
        <f>IF(ESITI_QUESTIONARI!A4368="","",TRIM(ESITI_QUESTIONARI!A4368))</f>
        <v/>
      </c>
      <c r="B4368" t="str">
        <f t="shared" si="69"/>
        <v/>
      </c>
      <c r="C4368" t="str">
        <f>IF(ESITI_QUESTIONARI!C4368="","",TRIM(ESITI_QUESTIONARI!C4368))</f>
        <v/>
      </c>
      <c r="D4368" t="str">
        <f>IFERROR(UPPER(TRIM(ESITI_QUESTIONARI!U4368)),"")</f>
        <v/>
      </c>
      <c r="E4368" t="str">
        <f>IFERROR(UPPER(TRIM(ESITI_QUESTIONARI!Y4368)),"")</f>
        <v/>
      </c>
      <c r="F4368" t="str">
        <f>IFERROR(UPPER(TRIM(ESITI_QUESTIONARI!AE4368)),"")</f>
        <v/>
      </c>
      <c r="G4368" t="str">
        <f>IFERROR(UPPER(TRIM(ESITI_QUESTIONARI!AI4368)),"")</f>
        <v/>
      </c>
      <c r="H4368" s="8" t="str">
        <f>IF(C4368="","",IF(ISERROR(AVERAGE(ESITI_QUESTIONARI!N4368:T4368,ESITI_QUESTIONARI!V4368:X4368,ESITI_QUESTIONARI!Z4368:AD4368,ESITI_QUESTIONARI!AF4368:AH4368,ESITI_QUESTIONARI!AJ4368:AL4368,ESITI_QUESTIONARI!AN4368,ESITI_QUESTIONARI!AQ4368)),"NON RISPONDE",AVERAGE(ESITI_QUESTIONARI!N4368:T4368,ESITI_QUESTIONARI!V4368:X4368,ESITI_QUESTIONARI!Z4368:AD4368,ESITI_QUESTIONARI!AF4368:AH4368,ESITI_QUESTIONARI!AJ4368:AL4368,ESITI_QUESTIONARI!AN4368,ESITI_QUESTIONARI!AQ4368)))</f>
        <v/>
      </c>
    </row>
    <row r="4369" spans="1:8">
      <c r="A4369" t="str">
        <f>IF(ESITI_QUESTIONARI!A4369="","",TRIM(ESITI_QUESTIONARI!A4369))</f>
        <v/>
      </c>
      <c r="B4369" t="str">
        <f t="shared" si="69"/>
        <v/>
      </c>
      <c r="C4369" t="str">
        <f>IF(ESITI_QUESTIONARI!C4369="","",TRIM(ESITI_QUESTIONARI!C4369))</f>
        <v/>
      </c>
      <c r="D4369" t="str">
        <f>IFERROR(UPPER(TRIM(ESITI_QUESTIONARI!U4369)),"")</f>
        <v/>
      </c>
      <c r="E4369" t="str">
        <f>IFERROR(UPPER(TRIM(ESITI_QUESTIONARI!Y4369)),"")</f>
        <v/>
      </c>
      <c r="F4369" t="str">
        <f>IFERROR(UPPER(TRIM(ESITI_QUESTIONARI!AE4369)),"")</f>
        <v/>
      </c>
      <c r="G4369" t="str">
        <f>IFERROR(UPPER(TRIM(ESITI_QUESTIONARI!AI4369)),"")</f>
        <v/>
      </c>
      <c r="H4369" s="8" t="str">
        <f>IF(C4369="","",IF(ISERROR(AVERAGE(ESITI_QUESTIONARI!N4369:T4369,ESITI_QUESTIONARI!V4369:X4369,ESITI_QUESTIONARI!Z4369:AD4369,ESITI_QUESTIONARI!AF4369:AH4369,ESITI_QUESTIONARI!AJ4369:AL4369,ESITI_QUESTIONARI!AN4369,ESITI_QUESTIONARI!AQ4369)),"NON RISPONDE",AVERAGE(ESITI_QUESTIONARI!N4369:T4369,ESITI_QUESTIONARI!V4369:X4369,ESITI_QUESTIONARI!Z4369:AD4369,ESITI_QUESTIONARI!AF4369:AH4369,ESITI_QUESTIONARI!AJ4369:AL4369,ESITI_QUESTIONARI!AN4369,ESITI_QUESTIONARI!AQ4369)))</f>
        <v/>
      </c>
    </row>
    <row r="4370" spans="1:8">
      <c r="A4370" t="str">
        <f>IF(ESITI_QUESTIONARI!A4370="","",TRIM(ESITI_QUESTIONARI!A4370))</f>
        <v/>
      </c>
      <c r="B4370" t="str">
        <f t="shared" si="69"/>
        <v/>
      </c>
      <c r="C4370" t="str">
        <f>IF(ESITI_QUESTIONARI!C4370="","",TRIM(ESITI_QUESTIONARI!C4370))</f>
        <v/>
      </c>
      <c r="D4370" t="str">
        <f>IFERROR(UPPER(TRIM(ESITI_QUESTIONARI!U4370)),"")</f>
        <v/>
      </c>
      <c r="E4370" t="str">
        <f>IFERROR(UPPER(TRIM(ESITI_QUESTIONARI!Y4370)),"")</f>
        <v/>
      </c>
      <c r="F4370" t="str">
        <f>IFERROR(UPPER(TRIM(ESITI_QUESTIONARI!AE4370)),"")</f>
        <v/>
      </c>
      <c r="G4370" t="str">
        <f>IFERROR(UPPER(TRIM(ESITI_QUESTIONARI!AI4370)),"")</f>
        <v/>
      </c>
      <c r="H4370" s="8" t="str">
        <f>IF(C4370="","",IF(ISERROR(AVERAGE(ESITI_QUESTIONARI!N4370:T4370,ESITI_QUESTIONARI!V4370:X4370,ESITI_QUESTIONARI!Z4370:AD4370,ESITI_QUESTIONARI!AF4370:AH4370,ESITI_QUESTIONARI!AJ4370:AL4370,ESITI_QUESTIONARI!AN4370,ESITI_QUESTIONARI!AQ4370)),"NON RISPONDE",AVERAGE(ESITI_QUESTIONARI!N4370:T4370,ESITI_QUESTIONARI!V4370:X4370,ESITI_QUESTIONARI!Z4370:AD4370,ESITI_QUESTIONARI!AF4370:AH4370,ESITI_QUESTIONARI!AJ4370:AL4370,ESITI_QUESTIONARI!AN4370,ESITI_QUESTIONARI!AQ4370)))</f>
        <v/>
      </c>
    </row>
    <row r="4371" spans="1:8">
      <c r="A4371" t="str">
        <f>IF(ESITI_QUESTIONARI!A4371="","",TRIM(ESITI_QUESTIONARI!A4371))</f>
        <v/>
      </c>
      <c r="B4371" t="str">
        <f t="shared" si="69"/>
        <v/>
      </c>
      <c r="C4371" t="str">
        <f>IF(ESITI_QUESTIONARI!C4371="","",TRIM(ESITI_QUESTIONARI!C4371))</f>
        <v/>
      </c>
      <c r="D4371" t="str">
        <f>IFERROR(UPPER(TRIM(ESITI_QUESTIONARI!U4371)),"")</f>
        <v/>
      </c>
      <c r="E4371" t="str">
        <f>IFERROR(UPPER(TRIM(ESITI_QUESTIONARI!Y4371)),"")</f>
        <v/>
      </c>
      <c r="F4371" t="str">
        <f>IFERROR(UPPER(TRIM(ESITI_QUESTIONARI!AE4371)),"")</f>
        <v/>
      </c>
      <c r="G4371" t="str">
        <f>IFERROR(UPPER(TRIM(ESITI_QUESTIONARI!AI4371)),"")</f>
        <v/>
      </c>
      <c r="H4371" s="8" t="str">
        <f>IF(C4371="","",IF(ISERROR(AVERAGE(ESITI_QUESTIONARI!N4371:T4371,ESITI_QUESTIONARI!V4371:X4371,ESITI_QUESTIONARI!Z4371:AD4371,ESITI_QUESTIONARI!AF4371:AH4371,ESITI_QUESTIONARI!AJ4371:AL4371,ESITI_QUESTIONARI!AN4371,ESITI_QUESTIONARI!AQ4371)),"NON RISPONDE",AVERAGE(ESITI_QUESTIONARI!N4371:T4371,ESITI_QUESTIONARI!V4371:X4371,ESITI_QUESTIONARI!Z4371:AD4371,ESITI_QUESTIONARI!AF4371:AH4371,ESITI_QUESTIONARI!AJ4371:AL4371,ESITI_QUESTIONARI!AN4371,ESITI_QUESTIONARI!AQ4371)))</f>
        <v/>
      </c>
    </row>
    <row r="4372" spans="1:8">
      <c r="A4372" t="str">
        <f>IF(ESITI_QUESTIONARI!A4372="","",TRIM(ESITI_QUESTIONARI!A4372))</f>
        <v/>
      </c>
      <c r="B4372" t="str">
        <f t="shared" si="69"/>
        <v/>
      </c>
      <c r="C4372" t="str">
        <f>IF(ESITI_QUESTIONARI!C4372="","",TRIM(ESITI_QUESTIONARI!C4372))</f>
        <v/>
      </c>
      <c r="D4372" t="str">
        <f>IFERROR(UPPER(TRIM(ESITI_QUESTIONARI!U4372)),"")</f>
        <v/>
      </c>
      <c r="E4372" t="str">
        <f>IFERROR(UPPER(TRIM(ESITI_QUESTIONARI!Y4372)),"")</f>
        <v/>
      </c>
      <c r="F4372" t="str">
        <f>IFERROR(UPPER(TRIM(ESITI_QUESTIONARI!AE4372)),"")</f>
        <v/>
      </c>
      <c r="G4372" t="str">
        <f>IFERROR(UPPER(TRIM(ESITI_QUESTIONARI!AI4372)),"")</f>
        <v/>
      </c>
      <c r="H4372" s="8" t="str">
        <f>IF(C4372="","",IF(ISERROR(AVERAGE(ESITI_QUESTIONARI!N4372:T4372,ESITI_QUESTIONARI!V4372:X4372,ESITI_QUESTIONARI!Z4372:AD4372,ESITI_QUESTIONARI!AF4372:AH4372,ESITI_QUESTIONARI!AJ4372:AL4372,ESITI_QUESTIONARI!AN4372,ESITI_QUESTIONARI!AQ4372)),"NON RISPONDE",AVERAGE(ESITI_QUESTIONARI!N4372:T4372,ESITI_QUESTIONARI!V4372:X4372,ESITI_QUESTIONARI!Z4372:AD4372,ESITI_QUESTIONARI!AF4372:AH4372,ESITI_QUESTIONARI!AJ4372:AL4372,ESITI_QUESTIONARI!AN4372,ESITI_QUESTIONARI!AQ4372)))</f>
        <v/>
      </c>
    </row>
    <row r="4373" spans="1:8">
      <c r="A4373" t="str">
        <f>IF(ESITI_QUESTIONARI!A4373="","",TRIM(ESITI_QUESTIONARI!A4373))</f>
        <v/>
      </c>
      <c r="B4373" t="str">
        <f t="shared" si="69"/>
        <v/>
      </c>
      <c r="C4373" t="str">
        <f>IF(ESITI_QUESTIONARI!C4373="","",TRIM(ESITI_QUESTIONARI!C4373))</f>
        <v/>
      </c>
      <c r="D4373" t="str">
        <f>IFERROR(UPPER(TRIM(ESITI_QUESTIONARI!U4373)),"")</f>
        <v/>
      </c>
      <c r="E4373" t="str">
        <f>IFERROR(UPPER(TRIM(ESITI_QUESTIONARI!Y4373)),"")</f>
        <v/>
      </c>
      <c r="F4373" t="str">
        <f>IFERROR(UPPER(TRIM(ESITI_QUESTIONARI!AE4373)),"")</f>
        <v/>
      </c>
      <c r="G4373" t="str">
        <f>IFERROR(UPPER(TRIM(ESITI_QUESTIONARI!AI4373)),"")</f>
        <v/>
      </c>
      <c r="H4373" s="8" t="str">
        <f>IF(C4373="","",IF(ISERROR(AVERAGE(ESITI_QUESTIONARI!N4373:T4373,ESITI_QUESTIONARI!V4373:X4373,ESITI_QUESTIONARI!Z4373:AD4373,ESITI_QUESTIONARI!AF4373:AH4373,ESITI_QUESTIONARI!AJ4373:AL4373,ESITI_QUESTIONARI!AN4373,ESITI_QUESTIONARI!AQ4373)),"NON RISPONDE",AVERAGE(ESITI_QUESTIONARI!N4373:T4373,ESITI_QUESTIONARI!V4373:X4373,ESITI_QUESTIONARI!Z4373:AD4373,ESITI_QUESTIONARI!AF4373:AH4373,ESITI_QUESTIONARI!AJ4373:AL4373,ESITI_QUESTIONARI!AN4373,ESITI_QUESTIONARI!AQ4373)))</f>
        <v/>
      </c>
    </row>
    <row r="4374" spans="1:8">
      <c r="A4374" t="str">
        <f>IF(ESITI_QUESTIONARI!A4374="","",TRIM(ESITI_QUESTIONARI!A4374))</f>
        <v/>
      </c>
      <c r="B4374" t="str">
        <f t="shared" si="69"/>
        <v/>
      </c>
      <c r="C4374" t="str">
        <f>IF(ESITI_QUESTIONARI!C4374="","",TRIM(ESITI_QUESTIONARI!C4374))</f>
        <v/>
      </c>
      <c r="D4374" t="str">
        <f>IFERROR(UPPER(TRIM(ESITI_QUESTIONARI!U4374)),"")</f>
        <v/>
      </c>
      <c r="E4374" t="str">
        <f>IFERROR(UPPER(TRIM(ESITI_QUESTIONARI!Y4374)),"")</f>
        <v/>
      </c>
      <c r="F4374" t="str">
        <f>IFERROR(UPPER(TRIM(ESITI_QUESTIONARI!AE4374)),"")</f>
        <v/>
      </c>
      <c r="G4374" t="str">
        <f>IFERROR(UPPER(TRIM(ESITI_QUESTIONARI!AI4374)),"")</f>
        <v/>
      </c>
      <c r="H4374" s="8" t="str">
        <f>IF(C4374="","",IF(ISERROR(AVERAGE(ESITI_QUESTIONARI!N4374:T4374,ESITI_QUESTIONARI!V4374:X4374,ESITI_QUESTIONARI!Z4374:AD4374,ESITI_QUESTIONARI!AF4374:AH4374,ESITI_QUESTIONARI!AJ4374:AL4374,ESITI_QUESTIONARI!AN4374,ESITI_QUESTIONARI!AQ4374)),"NON RISPONDE",AVERAGE(ESITI_QUESTIONARI!N4374:T4374,ESITI_QUESTIONARI!V4374:X4374,ESITI_QUESTIONARI!Z4374:AD4374,ESITI_QUESTIONARI!AF4374:AH4374,ESITI_QUESTIONARI!AJ4374:AL4374,ESITI_QUESTIONARI!AN4374,ESITI_QUESTIONARI!AQ4374)))</f>
        <v/>
      </c>
    </row>
    <row r="4375" spans="1:8">
      <c r="A4375" t="str">
        <f>IF(ESITI_QUESTIONARI!A4375="","",TRIM(ESITI_QUESTIONARI!A4375))</f>
        <v/>
      </c>
      <c r="B4375" t="str">
        <f t="shared" si="69"/>
        <v/>
      </c>
      <c r="C4375" t="str">
        <f>IF(ESITI_QUESTIONARI!C4375="","",TRIM(ESITI_QUESTIONARI!C4375))</f>
        <v/>
      </c>
      <c r="D4375" t="str">
        <f>IFERROR(UPPER(TRIM(ESITI_QUESTIONARI!U4375)),"")</f>
        <v/>
      </c>
      <c r="E4375" t="str">
        <f>IFERROR(UPPER(TRIM(ESITI_QUESTIONARI!Y4375)),"")</f>
        <v/>
      </c>
      <c r="F4375" t="str">
        <f>IFERROR(UPPER(TRIM(ESITI_QUESTIONARI!AE4375)),"")</f>
        <v/>
      </c>
      <c r="G4375" t="str">
        <f>IFERROR(UPPER(TRIM(ESITI_QUESTIONARI!AI4375)),"")</f>
        <v/>
      </c>
      <c r="H4375" s="8" t="str">
        <f>IF(C4375="","",IF(ISERROR(AVERAGE(ESITI_QUESTIONARI!N4375:T4375,ESITI_QUESTIONARI!V4375:X4375,ESITI_QUESTIONARI!Z4375:AD4375,ESITI_QUESTIONARI!AF4375:AH4375,ESITI_QUESTIONARI!AJ4375:AL4375,ESITI_QUESTIONARI!AN4375,ESITI_QUESTIONARI!AQ4375)),"NON RISPONDE",AVERAGE(ESITI_QUESTIONARI!N4375:T4375,ESITI_QUESTIONARI!V4375:X4375,ESITI_QUESTIONARI!Z4375:AD4375,ESITI_QUESTIONARI!AF4375:AH4375,ESITI_QUESTIONARI!AJ4375:AL4375,ESITI_QUESTIONARI!AN4375,ESITI_QUESTIONARI!AQ4375)))</f>
        <v/>
      </c>
    </row>
    <row r="4376" spans="1:8">
      <c r="A4376" t="str">
        <f>IF(ESITI_QUESTIONARI!A4376="","",TRIM(ESITI_QUESTIONARI!A4376))</f>
        <v/>
      </c>
      <c r="B4376" t="str">
        <f t="shared" si="69"/>
        <v/>
      </c>
      <c r="C4376" t="str">
        <f>IF(ESITI_QUESTIONARI!C4376="","",TRIM(ESITI_QUESTIONARI!C4376))</f>
        <v/>
      </c>
      <c r="D4376" t="str">
        <f>IFERROR(UPPER(TRIM(ESITI_QUESTIONARI!U4376)),"")</f>
        <v/>
      </c>
      <c r="E4376" t="str">
        <f>IFERROR(UPPER(TRIM(ESITI_QUESTIONARI!Y4376)),"")</f>
        <v/>
      </c>
      <c r="F4376" t="str">
        <f>IFERROR(UPPER(TRIM(ESITI_QUESTIONARI!AE4376)),"")</f>
        <v/>
      </c>
      <c r="G4376" t="str">
        <f>IFERROR(UPPER(TRIM(ESITI_QUESTIONARI!AI4376)),"")</f>
        <v/>
      </c>
      <c r="H4376" s="8" t="str">
        <f>IF(C4376="","",IF(ISERROR(AVERAGE(ESITI_QUESTIONARI!N4376:T4376,ESITI_QUESTIONARI!V4376:X4376,ESITI_QUESTIONARI!Z4376:AD4376,ESITI_QUESTIONARI!AF4376:AH4376,ESITI_QUESTIONARI!AJ4376:AL4376,ESITI_QUESTIONARI!AN4376,ESITI_QUESTIONARI!AQ4376)),"NON RISPONDE",AVERAGE(ESITI_QUESTIONARI!N4376:T4376,ESITI_QUESTIONARI!V4376:X4376,ESITI_QUESTIONARI!Z4376:AD4376,ESITI_QUESTIONARI!AF4376:AH4376,ESITI_QUESTIONARI!AJ4376:AL4376,ESITI_QUESTIONARI!AN4376,ESITI_QUESTIONARI!AQ4376)))</f>
        <v/>
      </c>
    </row>
    <row r="4377" spans="1:8">
      <c r="A4377" t="str">
        <f>IF(ESITI_QUESTIONARI!A4377="","",TRIM(ESITI_QUESTIONARI!A4377))</f>
        <v/>
      </c>
      <c r="B4377" t="str">
        <f t="shared" si="69"/>
        <v/>
      </c>
      <c r="C4377" t="str">
        <f>IF(ESITI_QUESTIONARI!C4377="","",TRIM(ESITI_QUESTIONARI!C4377))</f>
        <v/>
      </c>
      <c r="D4377" t="str">
        <f>IFERROR(UPPER(TRIM(ESITI_QUESTIONARI!U4377)),"")</f>
        <v/>
      </c>
      <c r="E4377" t="str">
        <f>IFERROR(UPPER(TRIM(ESITI_QUESTIONARI!Y4377)),"")</f>
        <v/>
      </c>
      <c r="F4377" t="str">
        <f>IFERROR(UPPER(TRIM(ESITI_QUESTIONARI!AE4377)),"")</f>
        <v/>
      </c>
      <c r="G4377" t="str">
        <f>IFERROR(UPPER(TRIM(ESITI_QUESTIONARI!AI4377)),"")</f>
        <v/>
      </c>
      <c r="H4377" s="8" t="str">
        <f>IF(C4377="","",IF(ISERROR(AVERAGE(ESITI_QUESTIONARI!N4377:T4377,ESITI_QUESTIONARI!V4377:X4377,ESITI_QUESTIONARI!Z4377:AD4377,ESITI_QUESTIONARI!AF4377:AH4377,ESITI_QUESTIONARI!AJ4377:AL4377,ESITI_QUESTIONARI!AN4377,ESITI_QUESTIONARI!AQ4377)),"NON RISPONDE",AVERAGE(ESITI_QUESTIONARI!N4377:T4377,ESITI_QUESTIONARI!V4377:X4377,ESITI_QUESTIONARI!Z4377:AD4377,ESITI_QUESTIONARI!AF4377:AH4377,ESITI_QUESTIONARI!AJ4377:AL4377,ESITI_QUESTIONARI!AN4377,ESITI_QUESTIONARI!AQ4377)))</f>
        <v/>
      </c>
    </row>
    <row r="4378" spans="1:8">
      <c r="A4378" t="str">
        <f>IF(ESITI_QUESTIONARI!A4378="","",TRIM(ESITI_QUESTIONARI!A4378))</f>
        <v/>
      </c>
      <c r="B4378" t="str">
        <f t="shared" si="69"/>
        <v/>
      </c>
      <c r="C4378" t="str">
        <f>IF(ESITI_QUESTIONARI!C4378="","",TRIM(ESITI_QUESTIONARI!C4378))</f>
        <v/>
      </c>
      <c r="D4378" t="str">
        <f>IFERROR(UPPER(TRIM(ESITI_QUESTIONARI!U4378)),"")</f>
        <v/>
      </c>
      <c r="E4378" t="str">
        <f>IFERROR(UPPER(TRIM(ESITI_QUESTIONARI!Y4378)),"")</f>
        <v/>
      </c>
      <c r="F4378" t="str">
        <f>IFERROR(UPPER(TRIM(ESITI_QUESTIONARI!AE4378)),"")</f>
        <v/>
      </c>
      <c r="G4378" t="str">
        <f>IFERROR(UPPER(TRIM(ESITI_QUESTIONARI!AI4378)),"")</f>
        <v/>
      </c>
      <c r="H4378" s="8" t="str">
        <f>IF(C4378="","",IF(ISERROR(AVERAGE(ESITI_QUESTIONARI!N4378:T4378,ESITI_QUESTIONARI!V4378:X4378,ESITI_QUESTIONARI!Z4378:AD4378,ESITI_QUESTIONARI!AF4378:AH4378,ESITI_QUESTIONARI!AJ4378:AL4378,ESITI_QUESTIONARI!AN4378,ESITI_QUESTIONARI!AQ4378)),"NON RISPONDE",AVERAGE(ESITI_QUESTIONARI!N4378:T4378,ESITI_QUESTIONARI!V4378:X4378,ESITI_QUESTIONARI!Z4378:AD4378,ESITI_QUESTIONARI!AF4378:AH4378,ESITI_QUESTIONARI!AJ4378:AL4378,ESITI_QUESTIONARI!AN4378,ESITI_QUESTIONARI!AQ4378)))</f>
        <v/>
      </c>
    </row>
    <row r="4379" spans="1:8">
      <c r="A4379" t="str">
        <f>IF(ESITI_QUESTIONARI!A4379="","",TRIM(ESITI_QUESTIONARI!A4379))</f>
        <v/>
      </c>
      <c r="B4379" t="str">
        <f t="shared" si="69"/>
        <v/>
      </c>
      <c r="C4379" t="str">
        <f>IF(ESITI_QUESTIONARI!C4379="","",TRIM(ESITI_QUESTIONARI!C4379))</f>
        <v/>
      </c>
      <c r="D4379" t="str">
        <f>IFERROR(UPPER(TRIM(ESITI_QUESTIONARI!U4379)),"")</f>
        <v/>
      </c>
      <c r="E4379" t="str">
        <f>IFERROR(UPPER(TRIM(ESITI_QUESTIONARI!Y4379)),"")</f>
        <v/>
      </c>
      <c r="F4379" t="str">
        <f>IFERROR(UPPER(TRIM(ESITI_QUESTIONARI!AE4379)),"")</f>
        <v/>
      </c>
      <c r="G4379" t="str">
        <f>IFERROR(UPPER(TRIM(ESITI_QUESTIONARI!AI4379)),"")</f>
        <v/>
      </c>
      <c r="H4379" s="8" t="str">
        <f>IF(C4379="","",IF(ISERROR(AVERAGE(ESITI_QUESTIONARI!N4379:T4379,ESITI_QUESTIONARI!V4379:X4379,ESITI_QUESTIONARI!Z4379:AD4379,ESITI_QUESTIONARI!AF4379:AH4379,ESITI_QUESTIONARI!AJ4379:AL4379,ESITI_QUESTIONARI!AN4379,ESITI_QUESTIONARI!AQ4379)),"NON RISPONDE",AVERAGE(ESITI_QUESTIONARI!N4379:T4379,ESITI_QUESTIONARI!V4379:X4379,ESITI_QUESTIONARI!Z4379:AD4379,ESITI_QUESTIONARI!AF4379:AH4379,ESITI_QUESTIONARI!AJ4379:AL4379,ESITI_QUESTIONARI!AN4379,ESITI_QUESTIONARI!AQ4379)))</f>
        <v/>
      </c>
    </row>
    <row r="4380" spans="1:8">
      <c r="A4380" t="str">
        <f>IF(ESITI_QUESTIONARI!A4380="","",TRIM(ESITI_QUESTIONARI!A4380))</f>
        <v/>
      </c>
      <c r="B4380" t="str">
        <f t="shared" si="69"/>
        <v/>
      </c>
      <c r="C4380" t="str">
        <f>IF(ESITI_QUESTIONARI!C4380="","",TRIM(ESITI_QUESTIONARI!C4380))</f>
        <v/>
      </c>
      <c r="D4380" t="str">
        <f>IFERROR(UPPER(TRIM(ESITI_QUESTIONARI!U4380)),"")</f>
        <v/>
      </c>
      <c r="E4380" t="str">
        <f>IFERROR(UPPER(TRIM(ESITI_QUESTIONARI!Y4380)),"")</f>
        <v/>
      </c>
      <c r="F4380" t="str">
        <f>IFERROR(UPPER(TRIM(ESITI_QUESTIONARI!AE4380)),"")</f>
        <v/>
      </c>
      <c r="G4380" t="str">
        <f>IFERROR(UPPER(TRIM(ESITI_QUESTIONARI!AI4380)),"")</f>
        <v/>
      </c>
      <c r="H4380" s="8" t="str">
        <f>IF(C4380="","",IF(ISERROR(AVERAGE(ESITI_QUESTIONARI!N4380:T4380,ESITI_QUESTIONARI!V4380:X4380,ESITI_QUESTIONARI!Z4380:AD4380,ESITI_QUESTIONARI!AF4380:AH4380,ESITI_QUESTIONARI!AJ4380:AL4380,ESITI_QUESTIONARI!AN4380,ESITI_QUESTIONARI!AQ4380)),"NON RISPONDE",AVERAGE(ESITI_QUESTIONARI!N4380:T4380,ESITI_QUESTIONARI!V4380:X4380,ESITI_QUESTIONARI!Z4380:AD4380,ESITI_QUESTIONARI!AF4380:AH4380,ESITI_QUESTIONARI!AJ4380:AL4380,ESITI_QUESTIONARI!AN4380,ESITI_QUESTIONARI!AQ4380)))</f>
        <v/>
      </c>
    </row>
    <row r="4381" spans="1:8">
      <c r="A4381" t="str">
        <f>IF(ESITI_QUESTIONARI!A4381="","",TRIM(ESITI_QUESTIONARI!A4381))</f>
        <v/>
      </c>
      <c r="B4381" t="str">
        <f t="shared" si="69"/>
        <v/>
      </c>
      <c r="C4381" t="str">
        <f>IF(ESITI_QUESTIONARI!C4381="","",TRIM(ESITI_QUESTIONARI!C4381))</f>
        <v/>
      </c>
      <c r="D4381" t="str">
        <f>IFERROR(UPPER(TRIM(ESITI_QUESTIONARI!U4381)),"")</f>
        <v/>
      </c>
      <c r="E4381" t="str">
        <f>IFERROR(UPPER(TRIM(ESITI_QUESTIONARI!Y4381)),"")</f>
        <v/>
      </c>
      <c r="F4381" t="str">
        <f>IFERROR(UPPER(TRIM(ESITI_QUESTIONARI!AE4381)),"")</f>
        <v/>
      </c>
      <c r="G4381" t="str">
        <f>IFERROR(UPPER(TRIM(ESITI_QUESTIONARI!AI4381)),"")</f>
        <v/>
      </c>
      <c r="H4381" s="8" t="str">
        <f>IF(C4381="","",IF(ISERROR(AVERAGE(ESITI_QUESTIONARI!N4381:T4381,ESITI_QUESTIONARI!V4381:X4381,ESITI_QUESTIONARI!Z4381:AD4381,ESITI_QUESTIONARI!AF4381:AH4381,ESITI_QUESTIONARI!AJ4381:AL4381,ESITI_QUESTIONARI!AN4381,ESITI_QUESTIONARI!AQ4381)),"NON RISPONDE",AVERAGE(ESITI_QUESTIONARI!N4381:T4381,ESITI_QUESTIONARI!V4381:X4381,ESITI_QUESTIONARI!Z4381:AD4381,ESITI_QUESTIONARI!AF4381:AH4381,ESITI_QUESTIONARI!AJ4381:AL4381,ESITI_QUESTIONARI!AN4381,ESITI_QUESTIONARI!AQ4381)))</f>
        <v/>
      </c>
    </row>
    <row r="4382" spans="1:8">
      <c r="A4382" t="str">
        <f>IF(ESITI_QUESTIONARI!A4382="","",TRIM(ESITI_QUESTIONARI!A4382))</f>
        <v/>
      </c>
      <c r="B4382" t="str">
        <f t="shared" si="69"/>
        <v/>
      </c>
      <c r="C4382" t="str">
        <f>IF(ESITI_QUESTIONARI!C4382="","",TRIM(ESITI_QUESTIONARI!C4382))</f>
        <v/>
      </c>
      <c r="D4382" t="str">
        <f>IFERROR(UPPER(TRIM(ESITI_QUESTIONARI!U4382)),"")</f>
        <v/>
      </c>
      <c r="E4382" t="str">
        <f>IFERROR(UPPER(TRIM(ESITI_QUESTIONARI!Y4382)),"")</f>
        <v/>
      </c>
      <c r="F4382" t="str">
        <f>IFERROR(UPPER(TRIM(ESITI_QUESTIONARI!AE4382)),"")</f>
        <v/>
      </c>
      <c r="G4382" t="str">
        <f>IFERROR(UPPER(TRIM(ESITI_QUESTIONARI!AI4382)),"")</f>
        <v/>
      </c>
      <c r="H4382" s="8" t="str">
        <f>IF(C4382="","",IF(ISERROR(AVERAGE(ESITI_QUESTIONARI!N4382:T4382,ESITI_QUESTIONARI!V4382:X4382,ESITI_QUESTIONARI!Z4382:AD4382,ESITI_QUESTIONARI!AF4382:AH4382,ESITI_QUESTIONARI!AJ4382:AL4382,ESITI_QUESTIONARI!AN4382,ESITI_QUESTIONARI!AQ4382)),"NON RISPONDE",AVERAGE(ESITI_QUESTIONARI!N4382:T4382,ESITI_QUESTIONARI!V4382:X4382,ESITI_QUESTIONARI!Z4382:AD4382,ESITI_QUESTIONARI!AF4382:AH4382,ESITI_QUESTIONARI!AJ4382:AL4382,ESITI_QUESTIONARI!AN4382,ESITI_QUESTIONARI!AQ4382)))</f>
        <v/>
      </c>
    </row>
    <row r="4383" spans="1:8">
      <c r="A4383" t="str">
        <f>IF(ESITI_QUESTIONARI!A4383="","",TRIM(ESITI_QUESTIONARI!A4383))</f>
        <v/>
      </c>
      <c r="B4383" t="str">
        <f t="shared" si="69"/>
        <v/>
      </c>
      <c r="C4383" t="str">
        <f>IF(ESITI_QUESTIONARI!C4383="","",TRIM(ESITI_QUESTIONARI!C4383))</f>
        <v/>
      </c>
      <c r="D4383" t="str">
        <f>IFERROR(UPPER(TRIM(ESITI_QUESTIONARI!U4383)),"")</f>
        <v/>
      </c>
      <c r="E4383" t="str">
        <f>IFERROR(UPPER(TRIM(ESITI_QUESTIONARI!Y4383)),"")</f>
        <v/>
      </c>
      <c r="F4383" t="str">
        <f>IFERROR(UPPER(TRIM(ESITI_QUESTIONARI!AE4383)),"")</f>
        <v/>
      </c>
      <c r="G4383" t="str">
        <f>IFERROR(UPPER(TRIM(ESITI_QUESTIONARI!AI4383)),"")</f>
        <v/>
      </c>
      <c r="H4383" s="8" t="str">
        <f>IF(C4383="","",IF(ISERROR(AVERAGE(ESITI_QUESTIONARI!N4383:T4383,ESITI_QUESTIONARI!V4383:X4383,ESITI_QUESTIONARI!Z4383:AD4383,ESITI_QUESTIONARI!AF4383:AH4383,ESITI_QUESTIONARI!AJ4383:AL4383,ESITI_QUESTIONARI!AN4383,ESITI_QUESTIONARI!AQ4383)),"NON RISPONDE",AVERAGE(ESITI_QUESTIONARI!N4383:T4383,ESITI_QUESTIONARI!V4383:X4383,ESITI_QUESTIONARI!Z4383:AD4383,ESITI_QUESTIONARI!AF4383:AH4383,ESITI_QUESTIONARI!AJ4383:AL4383,ESITI_QUESTIONARI!AN4383,ESITI_QUESTIONARI!AQ4383)))</f>
        <v/>
      </c>
    </row>
    <row r="4384" spans="1:8">
      <c r="A4384" t="str">
        <f>IF(ESITI_QUESTIONARI!A4384="","",TRIM(ESITI_QUESTIONARI!A4384))</f>
        <v/>
      </c>
      <c r="B4384" t="str">
        <f t="shared" si="69"/>
        <v/>
      </c>
      <c r="C4384" t="str">
        <f>IF(ESITI_QUESTIONARI!C4384="","",TRIM(ESITI_QUESTIONARI!C4384))</f>
        <v/>
      </c>
      <c r="D4384" t="str">
        <f>IFERROR(UPPER(TRIM(ESITI_QUESTIONARI!U4384)),"")</f>
        <v/>
      </c>
      <c r="E4384" t="str">
        <f>IFERROR(UPPER(TRIM(ESITI_QUESTIONARI!Y4384)),"")</f>
        <v/>
      </c>
      <c r="F4384" t="str">
        <f>IFERROR(UPPER(TRIM(ESITI_QUESTIONARI!AE4384)),"")</f>
        <v/>
      </c>
      <c r="G4384" t="str">
        <f>IFERROR(UPPER(TRIM(ESITI_QUESTIONARI!AI4384)),"")</f>
        <v/>
      </c>
      <c r="H4384" s="8" t="str">
        <f>IF(C4384="","",IF(ISERROR(AVERAGE(ESITI_QUESTIONARI!N4384:T4384,ESITI_QUESTIONARI!V4384:X4384,ESITI_QUESTIONARI!Z4384:AD4384,ESITI_QUESTIONARI!AF4384:AH4384,ESITI_QUESTIONARI!AJ4384:AL4384,ESITI_QUESTIONARI!AN4384,ESITI_QUESTIONARI!AQ4384)),"NON RISPONDE",AVERAGE(ESITI_QUESTIONARI!N4384:T4384,ESITI_QUESTIONARI!V4384:X4384,ESITI_QUESTIONARI!Z4384:AD4384,ESITI_QUESTIONARI!AF4384:AH4384,ESITI_QUESTIONARI!AJ4384:AL4384,ESITI_QUESTIONARI!AN4384,ESITI_QUESTIONARI!AQ4384)))</f>
        <v/>
      </c>
    </row>
    <row r="4385" spans="1:8">
      <c r="A4385" t="str">
        <f>IF(ESITI_QUESTIONARI!A4385="","",TRIM(ESITI_QUESTIONARI!A4385))</f>
        <v/>
      </c>
      <c r="B4385" t="str">
        <f t="shared" si="69"/>
        <v/>
      </c>
      <c r="C4385" t="str">
        <f>IF(ESITI_QUESTIONARI!C4385="","",TRIM(ESITI_QUESTIONARI!C4385))</f>
        <v/>
      </c>
      <c r="D4385" t="str">
        <f>IFERROR(UPPER(TRIM(ESITI_QUESTIONARI!U4385)),"")</f>
        <v/>
      </c>
      <c r="E4385" t="str">
        <f>IFERROR(UPPER(TRIM(ESITI_QUESTIONARI!Y4385)),"")</f>
        <v/>
      </c>
      <c r="F4385" t="str">
        <f>IFERROR(UPPER(TRIM(ESITI_QUESTIONARI!AE4385)),"")</f>
        <v/>
      </c>
      <c r="G4385" t="str">
        <f>IFERROR(UPPER(TRIM(ESITI_QUESTIONARI!AI4385)),"")</f>
        <v/>
      </c>
      <c r="H4385" s="8" t="str">
        <f>IF(C4385="","",IF(ISERROR(AVERAGE(ESITI_QUESTIONARI!N4385:T4385,ESITI_QUESTIONARI!V4385:X4385,ESITI_QUESTIONARI!Z4385:AD4385,ESITI_QUESTIONARI!AF4385:AH4385,ESITI_QUESTIONARI!AJ4385:AL4385,ESITI_QUESTIONARI!AN4385,ESITI_QUESTIONARI!AQ4385)),"NON RISPONDE",AVERAGE(ESITI_QUESTIONARI!N4385:T4385,ESITI_QUESTIONARI!V4385:X4385,ESITI_QUESTIONARI!Z4385:AD4385,ESITI_QUESTIONARI!AF4385:AH4385,ESITI_QUESTIONARI!AJ4385:AL4385,ESITI_QUESTIONARI!AN4385,ESITI_QUESTIONARI!AQ4385)))</f>
        <v/>
      </c>
    </row>
    <row r="4386" spans="1:8">
      <c r="A4386" t="str">
        <f>IF(ESITI_QUESTIONARI!A4386="","",TRIM(ESITI_QUESTIONARI!A4386))</f>
        <v/>
      </c>
      <c r="B4386" t="str">
        <f t="shared" si="69"/>
        <v/>
      </c>
      <c r="C4386" t="str">
        <f>IF(ESITI_QUESTIONARI!C4386="","",TRIM(ESITI_QUESTIONARI!C4386))</f>
        <v/>
      </c>
      <c r="D4386" t="str">
        <f>IFERROR(UPPER(TRIM(ESITI_QUESTIONARI!U4386)),"")</f>
        <v/>
      </c>
      <c r="E4386" t="str">
        <f>IFERROR(UPPER(TRIM(ESITI_QUESTIONARI!Y4386)),"")</f>
        <v/>
      </c>
      <c r="F4386" t="str">
        <f>IFERROR(UPPER(TRIM(ESITI_QUESTIONARI!AE4386)),"")</f>
        <v/>
      </c>
      <c r="G4386" t="str">
        <f>IFERROR(UPPER(TRIM(ESITI_QUESTIONARI!AI4386)),"")</f>
        <v/>
      </c>
      <c r="H4386" s="8" t="str">
        <f>IF(C4386="","",IF(ISERROR(AVERAGE(ESITI_QUESTIONARI!N4386:T4386,ESITI_QUESTIONARI!V4386:X4386,ESITI_QUESTIONARI!Z4386:AD4386,ESITI_QUESTIONARI!AF4386:AH4386,ESITI_QUESTIONARI!AJ4386:AL4386,ESITI_QUESTIONARI!AN4386,ESITI_QUESTIONARI!AQ4386)),"NON RISPONDE",AVERAGE(ESITI_QUESTIONARI!N4386:T4386,ESITI_QUESTIONARI!V4386:X4386,ESITI_QUESTIONARI!Z4386:AD4386,ESITI_QUESTIONARI!AF4386:AH4386,ESITI_QUESTIONARI!AJ4386:AL4386,ESITI_QUESTIONARI!AN4386,ESITI_QUESTIONARI!AQ4386)))</f>
        <v/>
      </c>
    </row>
    <row r="4387" spans="1:8">
      <c r="A4387" t="str">
        <f>IF(ESITI_QUESTIONARI!A4387="","",TRIM(ESITI_QUESTIONARI!A4387))</f>
        <v/>
      </c>
      <c r="B4387" t="str">
        <f t="shared" si="69"/>
        <v/>
      </c>
      <c r="C4387" t="str">
        <f>IF(ESITI_QUESTIONARI!C4387="","",TRIM(ESITI_QUESTIONARI!C4387))</f>
        <v/>
      </c>
      <c r="D4387" t="str">
        <f>IFERROR(UPPER(TRIM(ESITI_QUESTIONARI!U4387)),"")</f>
        <v/>
      </c>
      <c r="E4387" t="str">
        <f>IFERROR(UPPER(TRIM(ESITI_QUESTIONARI!Y4387)),"")</f>
        <v/>
      </c>
      <c r="F4387" t="str">
        <f>IFERROR(UPPER(TRIM(ESITI_QUESTIONARI!AE4387)),"")</f>
        <v/>
      </c>
      <c r="G4387" t="str">
        <f>IFERROR(UPPER(TRIM(ESITI_QUESTIONARI!AI4387)),"")</f>
        <v/>
      </c>
      <c r="H4387" s="8" t="str">
        <f>IF(C4387="","",IF(ISERROR(AVERAGE(ESITI_QUESTIONARI!N4387:T4387,ESITI_QUESTIONARI!V4387:X4387,ESITI_QUESTIONARI!Z4387:AD4387,ESITI_QUESTIONARI!AF4387:AH4387,ESITI_QUESTIONARI!AJ4387:AL4387,ESITI_QUESTIONARI!AN4387,ESITI_QUESTIONARI!AQ4387)),"NON RISPONDE",AVERAGE(ESITI_QUESTIONARI!N4387:T4387,ESITI_QUESTIONARI!V4387:X4387,ESITI_QUESTIONARI!Z4387:AD4387,ESITI_QUESTIONARI!AF4387:AH4387,ESITI_QUESTIONARI!AJ4387:AL4387,ESITI_QUESTIONARI!AN4387,ESITI_QUESTIONARI!AQ4387)))</f>
        <v/>
      </c>
    </row>
    <row r="4388" spans="1:8">
      <c r="A4388" t="str">
        <f>IF(ESITI_QUESTIONARI!A4388="","",TRIM(ESITI_QUESTIONARI!A4388))</f>
        <v/>
      </c>
      <c r="B4388" t="str">
        <f t="shared" si="69"/>
        <v/>
      </c>
      <c r="C4388" t="str">
        <f>IF(ESITI_QUESTIONARI!C4388="","",TRIM(ESITI_QUESTIONARI!C4388))</f>
        <v/>
      </c>
      <c r="D4388" t="str">
        <f>IFERROR(UPPER(TRIM(ESITI_QUESTIONARI!U4388)),"")</f>
        <v/>
      </c>
      <c r="E4388" t="str">
        <f>IFERROR(UPPER(TRIM(ESITI_QUESTIONARI!Y4388)),"")</f>
        <v/>
      </c>
      <c r="F4388" t="str">
        <f>IFERROR(UPPER(TRIM(ESITI_QUESTIONARI!AE4388)),"")</f>
        <v/>
      </c>
      <c r="G4388" t="str">
        <f>IFERROR(UPPER(TRIM(ESITI_QUESTIONARI!AI4388)),"")</f>
        <v/>
      </c>
      <c r="H4388" s="8" t="str">
        <f>IF(C4388="","",IF(ISERROR(AVERAGE(ESITI_QUESTIONARI!N4388:T4388,ESITI_QUESTIONARI!V4388:X4388,ESITI_QUESTIONARI!Z4388:AD4388,ESITI_QUESTIONARI!AF4388:AH4388,ESITI_QUESTIONARI!AJ4388:AL4388,ESITI_QUESTIONARI!AN4388,ESITI_QUESTIONARI!AQ4388)),"NON RISPONDE",AVERAGE(ESITI_QUESTIONARI!N4388:T4388,ESITI_QUESTIONARI!V4388:X4388,ESITI_QUESTIONARI!Z4388:AD4388,ESITI_QUESTIONARI!AF4388:AH4388,ESITI_QUESTIONARI!AJ4388:AL4388,ESITI_QUESTIONARI!AN4388,ESITI_QUESTIONARI!AQ4388)))</f>
        <v/>
      </c>
    </row>
    <row r="4389" spans="1:8">
      <c r="A4389" t="str">
        <f>IF(ESITI_QUESTIONARI!A4389="","",TRIM(ESITI_QUESTIONARI!A4389))</f>
        <v/>
      </c>
      <c r="B4389" t="str">
        <f t="shared" si="69"/>
        <v/>
      </c>
      <c r="C4389" t="str">
        <f>IF(ESITI_QUESTIONARI!C4389="","",TRIM(ESITI_QUESTIONARI!C4389))</f>
        <v/>
      </c>
      <c r="D4389" t="str">
        <f>IFERROR(UPPER(TRIM(ESITI_QUESTIONARI!U4389)),"")</f>
        <v/>
      </c>
      <c r="E4389" t="str">
        <f>IFERROR(UPPER(TRIM(ESITI_QUESTIONARI!Y4389)),"")</f>
        <v/>
      </c>
      <c r="F4389" t="str">
        <f>IFERROR(UPPER(TRIM(ESITI_QUESTIONARI!AE4389)),"")</f>
        <v/>
      </c>
      <c r="G4389" t="str">
        <f>IFERROR(UPPER(TRIM(ESITI_QUESTIONARI!AI4389)),"")</f>
        <v/>
      </c>
      <c r="H4389" s="8" t="str">
        <f>IF(C4389="","",IF(ISERROR(AVERAGE(ESITI_QUESTIONARI!N4389:T4389,ESITI_QUESTIONARI!V4389:X4389,ESITI_QUESTIONARI!Z4389:AD4389,ESITI_QUESTIONARI!AF4389:AH4389,ESITI_QUESTIONARI!AJ4389:AL4389,ESITI_QUESTIONARI!AN4389,ESITI_QUESTIONARI!AQ4389)),"NON RISPONDE",AVERAGE(ESITI_QUESTIONARI!N4389:T4389,ESITI_QUESTIONARI!V4389:X4389,ESITI_QUESTIONARI!Z4389:AD4389,ESITI_QUESTIONARI!AF4389:AH4389,ESITI_QUESTIONARI!AJ4389:AL4389,ESITI_QUESTIONARI!AN4389,ESITI_QUESTIONARI!AQ4389)))</f>
        <v/>
      </c>
    </row>
    <row r="4390" spans="1:8">
      <c r="A4390" t="str">
        <f>IF(ESITI_QUESTIONARI!A4390="","",TRIM(ESITI_QUESTIONARI!A4390))</f>
        <v/>
      </c>
      <c r="B4390" t="str">
        <f t="shared" si="69"/>
        <v/>
      </c>
      <c r="C4390" t="str">
        <f>IF(ESITI_QUESTIONARI!C4390="","",TRIM(ESITI_QUESTIONARI!C4390))</f>
        <v/>
      </c>
      <c r="D4390" t="str">
        <f>IFERROR(UPPER(TRIM(ESITI_QUESTIONARI!U4390)),"")</f>
        <v/>
      </c>
      <c r="E4390" t="str">
        <f>IFERROR(UPPER(TRIM(ESITI_QUESTIONARI!Y4390)),"")</f>
        <v/>
      </c>
      <c r="F4390" t="str">
        <f>IFERROR(UPPER(TRIM(ESITI_QUESTIONARI!AE4390)),"")</f>
        <v/>
      </c>
      <c r="G4390" t="str">
        <f>IFERROR(UPPER(TRIM(ESITI_QUESTIONARI!AI4390)),"")</f>
        <v/>
      </c>
      <c r="H4390" s="8" t="str">
        <f>IF(C4390="","",IF(ISERROR(AVERAGE(ESITI_QUESTIONARI!N4390:T4390,ESITI_QUESTIONARI!V4390:X4390,ESITI_QUESTIONARI!Z4390:AD4390,ESITI_QUESTIONARI!AF4390:AH4390,ESITI_QUESTIONARI!AJ4390:AL4390,ESITI_QUESTIONARI!AN4390,ESITI_QUESTIONARI!AQ4390)),"NON RISPONDE",AVERAGE(ESITI_QUESTIONARI!N4390:T4390,ESITI_QUESTIONARI!V4390:X4390,ESITI_QUESTIONARI!Z4390:AD4390,ESITI_QUESTIONARI!AF4390:AH4390,ESITI_QUESTIONARI!AJ4390:AL4390,ESITI_QUESTIONARI!AN4390,ESITI_QUESTIONARI!AQ4390)))</f>
        <v/>
      </c>
    </row>
    <row r="4391" spans="1:8">
      <c r="A4391" t="str">
        <f>IF(ESITI_QUESTIONARI!A4391="","",TRIM(ESITI_QUESTIONARI!A4391))</f>
        <v/>
      </c>
      <c r="B4391" t="str">
        <f t="shared" si="69"/>
        <v/>
      </c>
      <c r="C4391" t="str">
        <f>IF(ESITI_QUESTIONARI!C4391="","",TRIM(ESITI_QUESTIONARI!C4391))</f>
        <v/>
      </c>
      <c r="D4391" t="str">
        <f>IFERROR(UPPER(TRIM(ESITI_QUESTIONARI!U4391)),"")</f>
        <v/>
      </c>
      <c r="E4391" t="str">
        <f>IFERROR(UPPER(TRIM(ESITI_QUESTIONARI!Y4391)),"")</f>
        <v/>
      </c>
      <c r="F4391" t="str">
        <f>IFERROR(UPPER(TRIM(ESITI_QUESTIONARI!AE4391)),"")</f>
        <v/>
      </c>
      <c r="G4391" t="str">
        <f>IFERROR(UPPER(TRIM(ESITI_QUESTIONARI!AI4391)),"")</f>
        <v/>
      </c>
      <c r="H4391" s="8" t="str">
        <f>IF(C4391="","",IF(ISERROR(AVERAGE(ESITI_QUESTIONARI!N4391:T4391,ESITI_QUESTIONARI!V4391:X4391,ESITI_QUESTIONARI!Z4391:AD4391,ESITI_QUESTIONARI!AF4391:AH4391,ESITI_QUESTIONARI!AJ4391:AL4391,ESITI_QUESTIONARI!AN4391,ESITI_QUESTIONARI!AQ4391)),"NON RISPONDE",AVERAGE(ESITI_QUESTIONARI!N4391:T4391,ESITI_QUESTIONARI!V4391:X4391,ESITI_QUESTIONARI!Z4391:AD4391,ESITI_QUESTIONARI!AF4391:AH4391,ESITI_QUESTIONARI!AJ4391:AL4391,ESITI_QUESTIONARI!AN4391,ESITI_QUESTIONARI!AQ4391)))</f>
        <v/>
      </c>
    </row>
    <row r="4392" spans="1:8">
      <c r="A4392" t="str">
        <f>IF(ESITI_QUESTIONARI!A4392="","",TRIM(ESITI_QUESTIONARI!A4392))</f>
        <v/>
      </c>
      <c r="B4392" t="str">
        <f t="shared" si="69"/>
        <v/>
      </c>
      <c r="C4392" t="str">
        <f>IF(ESITI_QUESTIONARI!C4392="","",TRIM(ESITI_QUESTIONARI!C4392))</f>
        <v/>
      </c>
      <c r="D4392" t="str">
        <f>IFERROR(UPPER(TRIM(ESITI_QUESTIONARI!U4392)),"")</f>
        <v/>
      </c>
      <c r="E4392" t="str">
        <f>IFERROR(UPPER(TRIM(ESITI_QUESTIONARI!Y4392)),"")</f>
        <v/>
      </c>
      <c r="F4392" t="str">
        <f>IFERROR(UPPER(TRIM(ESITI_QUESTIONARI!AE4392)),"")</f>
        <v/>
      </c>
      <c r="G4392" t="str">
        <f>IFERROR(UPPER(TRIM(ESITI_QUESTIONARI!AI4392)),"")</f>
        <v/>
      </c>
      <c r="H4392" s="8" t="str">
        <f>IF(C4392="","",IF(ISERROR(AVERAGE(ESITI_QUESTIONARI!N4392:T4392,ESITI_QUESTIONARI!V4392:X4392,ESITI_QUESTIONARI!Z4392:AD4392,ESITI_QUESTIONARI!AF4392:AH4392,ESITI_QUESTIONARI!AJ4392:AL4392,ESITI_QUESTIONARI!AN4392,ESITI_QUESTIONARI!AQ4392)),"NON RISPONDE",AVERAGE(ESITI_QUESTIONARI!N4392:T4392,ESITI_QUESTIONARI!V4392:X4392,ESITI_QUESTIONARI!Z4392:AD4392,ESITI_QUESTIONARI!AF4392:AH4392,ESITI_QUESTIONARI!AJ4392:AL4392,ESITI_QUESTIONARI!AN4392,ESITI_QUESTIONARI!AQ4392)))</f>
        <v/>
      </c>
    </row>
    <row r="4393" spans="1:8">
      <c r="A4393" t="str">
        <f>IF(ESITI_QUESTIONARI!A4393="","",TRIM(ESITI_QUESTIONARI!A4393))</f>
        <v/>
      </c>
      <c r="B4393" t="str">
        <f t="shared" si="69"/>
        <v/>
      </c>
      <c r="C4393" t="str">
        <f>IF(ESITI_QUESTIONARI!C4393="","",TRIM(ESITI_QUESTIONARI!C4393))</f>
        <v/>
      </c>
      <c r="D4393" t="str">
        <f>IFERROR(UPPER(TRIM(ESITI_QUESTIONARI!U4393)),"")</f>
        <v/>
      </c>
      <c r="E4393" t="str">
        <f>IFERROR(UPPER(TRIM(ESITI_QUESTIONARI!Y4393)),"")</f>
        <v/>
      </c>
      <c r="F4393" t="str">
        <f>IFERROR(UPPER(TRIM(ESITI_QUESTIONARI!AE4393)),"")</f>
        <v/>
      </c>
      <c r="G4393" t="str">
        <f>IFERROR(UPPER(TRIM(ESITI_QUESTIONARI!AI4393)),"")</f>
        <v/>
      </c>
      <c r="H4393" s="8" t="str">
        <f>IF(C4393="","",IF(ISERROR(AVERAGE(ESITI_QUESTIONARI!N4393:T4393,ESITI_QUESTIONARI!V4393:X4393,ESITI_QUESTIONARI!Z4393:AD4393,ESITI_QUESTIONARI!AF4393:AH4393,ESITI_QUESTIONARI!AJ4393:AL4393,ESITI_QUESTIONARI!AN4393,ESITI_QUESTIONARI!AQ4393)),"NON RISPONDE",AVERAGE(ESITI_QUESTIONARI!N4393:T4393,ESITI_QUESTIONARI!V4393:X4393,ESITI_QUESTIONARI!Z4393:AD4393,ESITI_QUESTIONARI!AF4393:AH4393,ESITI_QUESTIONARI!AJ4393:AL4393,ESITI_QUESTIONARI!AN4393,ESITI_QUESTIONARI!AQ4393)))</f>
        <v/>
      </c>
    </row>
    <row r="4394" spans="1:8">
      <c r="A4394" t="str">
        <f>IF(ESITI_QUESTIONARI!A4394="","",TRIM(ESITI_QUESTIONARI!A4394))</f>
        <v/>
      </c>
      <c r="B4394" t="str">
        <f t="shared" si="69"/>
        <v/>
      </c>
      <c r="C4394" t="str">
        <f>IF(ESITI_QUESTIONARI!C4394="","",TRIM(ESITI_QUESTIONARI!C4394))</f>
        <v/>
      </c>
      <c r="D4394" t="str">
        <f>IFERROR(UPPER(TRIM(ESITI_QUESTIONARI!U4394)),"")</f>
        <v/>
      </c>
      <c r="E4394" t="str">
        <f>IFERROR(UPPER(TRIM(ESITI_QUESTIONARI!Y4394)),"")</f>
        <v/>
      </c>
      <c r="F4394" t="str">
        <f>IFERROR(UPPER(TRIM(ESITI_QUESTIONARI!AE4394)),"")</f>
        <v/>
      </c>
      <c r="G4394" t="str">
        <f>IFERROR(UPPER(TRIM(ESITI_QUESTIONARI!AI4394)),"")</f>
        <v/>
      </c>
      <c r="H4394" s="8" t="str">
        <f>IF(C4394="","",IF(ISERROR(AVERAGE(ESITI_QUESTIONARI!N4394:T4394,ESITI_QUESTIONARI!V4394:X4394,ESITI_QUESTIONARI!Z4394:AD4394,ESITI_QUESTIONARI!AF4394:AH4394,ESITI_QUESTIONARI!AJ4394:AL4394,ESITI_QUESTIONARI!AN4394,ESITI_QUESTIONARI!AQ4394)),"NON RISPONDE",AVERAGE(ESITI_QUESTIONARI!N4394:T4394,ESITI_QUESTIONARI!V4394:X4394,ESITI_QUESTIONARI!Z4394:AD4394,ESITI_QUESTIONARI!AF4394:AH4394,ESITI_QUESTIONARI!AJ4394:AL4394,ESITI_QUESTIONARI!AN4394,ESITI_QUESTIONARI!AQ4394)))</f>
        <v/>
      </c>
    </row>
    <row r="4395" spans="1:8">
      <c r="A4395" t="str">
        <f>IF(ESITI_QUESTIONARI!A4395="","",TRIM(ESITI_QUESTIONARI!A4395))</f>
        <v/>
      </c>
      <c r="B4395" t="str">
        <f t="shared" si="69"/>
        <v/>
      </c>
      <c r="C4395" t="str">
        <f>IF(ESITI_QUESTIONARI!C4395="","",TRIM(ESITI_QUESTIONARI!C4395))</f>
        <v/>
      </c>
      <c r="D4395" t="str">
        <f>IFERROR(UPPER(TRIM(ESITI_QUESTIONARI!U4395)),"")</f>
        <v/>
      </c>
      <c r="E4395" t="str">
        <f>IFERROR(UPPER(TRIM(ESITI_QUESTIONARI!Y4395)),"")</f>
        <v/>
      </c>
      <c r="F4395" t="str">
        <f>IFERROR(UPPER(TRIM(ESITI_QUESTIONARI!AE4395)),"")</f>
        <v/>
      </c>
      <c r="G4395" t="str">
        <f>IFERROR(UPPER(TRIM(ESITI_QUESTIONARI!AI4395)),"")</f>
        <v/>
      </c>
      <c r="H4395" s="8" t="str">
        <f>IF(C4395="","",IF(ISERROR(AVERAGE(ESITI_QUESTIONARI!N4395:T4395,ESITI_QUESTIONARI!V4395:X4395,ESITI_QUESTIONARI!Z4395:AD4395,ESITI_QUESTIONARI!AF4395:AH4395,ESITI_QUESTIONARI!AJ4395:AL4395,ESITI_QUESTIONARI!AN4395,ESITI_QUESTIONARI!AQ4395)),"NON RISPONDE",AVERAGE(ESITI_QUESTIONARI!N4395:T4395,ESITI_QUESTIONARI!V4395:X4395,ESITI_QUESTIONARI!Z4395:AD4395,ESITI_QUESTIONARI!AF4395:AH4395,ESITI_QUESTIONARI!AJ4395:AL4395,ESITI_QUESTIONARI!AN4395,ESITI_QUESTIONARI!AQ4395)))</f>
        <v/>
      </c>
    </row>
    <row r="4396" spans="1:8">
      <c r="A4396" t="str">
        <f>IF(ESITI_QUESTIONARI!A4396="","",TRIM(ESITI_QUESTIONARI!A4396))</f>
        <v/>
      </c>
      <c r="B4396" t="str">
        <f t="shared" si="69"/>
        <v/>
      </c>
      <c r="C4396" t="str">
        <f>IF(ESITI_QUESTIONARI!C4396="","",TRIM(ESITI_QUESTIONARI!C4396))</f>
        <v/>
      </c>
      <c r="D4396" t="str">
        <f>IFERROR(UPPER(TRIM(ESITI_QUESTIONARI!U4396)),"")</f>
        <v/>
      </c>
      <c r="E4396" t="str">
        <f>IFERROR(UPPER(TRIM(ESITI_QUESTIONARI!Y4396)),"")</f>
        <v/>
      </c>
      <c r="F4396" t="str">
        <f>IFERROR(UPPER(TRIM(ESITI_QUESTIONARI!AE4396)),"")</f>
        <v/>
      </c>
      <c r="G4396" t="str">
        <f>IFERROR(UPPER(TRIM(ESITI_QUESTIONARI!AI4396)),"")</f>
        <v/>
      </c>
      <c r="H4396" s="8" t="str">
        <f>IF(C4396="","",IF(ISERROR(AVERAGE(ESITI_QUESTIONARI!N4396:T4396,ESITI_QUESTIONARI!V4396:X4396,ESITI_QUESTIONARI!Z4396:AD4396,ESITI_QUESTIONARI!AF4396:AH4396,ESITI_QUESTIONARI!AJ4396:AL4396,ESITI_QUESTIONARI!AN4396,ESITI_QUESTIONARI!AQ4396)),"NON RISPONDE",AVERAGE(ESITI_QUESTIONARI!N4396:T4396,ESITI_QUESTIONARI!V4396:X4396,ESITI_QUESTIONARI!Z4396:AD4396,ESITI_QUESTIONARI!AF4396:AH4396,ESITI_QUESTIONARI!AJ4396:AL4396,ESITI_QUESTIONARI!AN4396,ESITI_QUESTIONARI!AQ4396)))</f>
        <v/>
      </c>
    </row>
    <row r="4397" spans="1:8">
      <c r="A4397" t="str">
        <f>IF(ESITI_QUESTIONARI!A4397="","",TRIM(ESITI_QUESTIONARI!A4397))</f>
        <v/>
      </c>
      <c r="B4397" t="str">
        <f t="shared" si="69"/>
        <v/>
      </c>
      <c r="C4397" t="str">
        <f>IF(ESITI_QUESTIONARI!C4397="","",TRIM(ESITI_QUESTIONARI!C4397))</f>
        <v/>
      </c>
      <c r="D4397" t="str">
        <f>IFERROR(UPPER(TRIM(ESITI_QUESTIONARI!U4397)),"")</f>
        <v/>
      </c>
      <c r="E4397" t="str">
        <f>IFERROR(UPPER(TRIM(ESITI_QUESTIONARI!Y4397)),"")</f>
        <v/>
      </c>
      <c r="F4397" t="str">
        <f>IFERROR(UPPER(TRIM(ESITI_QUESTIONARI!AE4397)),"")</f>
        <v/>
      </c>
      <c r="G4397" t="str">
        <f>IFERROR(UPPER(TRIM(ESITI_QUESTIONARI!AI4397)),"")</f>
        <v/>
      </c>
      <c r="H4397" s="8" t="str">
        <f>IF(C4397="","",IF(ISERROR(AVERAGE(ESITI_QUESTIONARI!N4397:T4397,ESITI_QUESTIONARI!V4397:X4397,ESITI_QUESTIONARI!Z4397:AD4397,ESITI_QUESTIONARI!AF4397:AH4397,ESITI_QUESTIONARI!AJ4397:AL4397,ESITI_QUESTIONARI!AN4397,ESITI_QUESTIONARI!AQ4397)),"NON RISPONDE",AVERAGE(ESITI_QUESTIONARI!N4397:T4397,ESITI_QUESTIONARI!V4397:X4397,ESITI_QUESTIONARI!Z4397:AD4397,ESITI_QUESTIONARI!AF4397:AH4397,ESITI_QUESTIONARI!AJ4397:AL4397,ESITI_QUESTIONARI!AN4397,ESITI_QUESTIONARI!AQ4397)))</f>
        <v/>
      </c>
    </row>
    <row r="4398" spans="1:8">
      <c r="A4398" t="str">
        <f>IF(ESITI_QUESTIONARI!A4398="","",TRIM(ESITI_QUESTIONARI!A4398))</f>
        <v/>
      </c>
      <c r="B4398" t="str">
        <f t="shared" si="69"/>
        <v/>
      </c>
      <c r="C4398" t="str">
        <f>IF(ESITI_QUESTIONARI!C4398="","",TRIM(ESITI_QUESTIONARI!C4398))</f>
        <v/>
      </c>
      <c r="D4398" t="str">
        <f>IFERROR(UPPER(TRIM(ESITI_QUESTIONARI!U4398)),"")</f>
        <v/>
      </c>
      <c r="E4398" t="str">
        <f>IFERROR(UPPER(TRIM(ESITI_QUESTIONARI!Y4398)),"")</f>
        <v/>
      </c>
      <c r="F4398" t="str">
        <f>IFERROR(UPPER(TRIM(ESITI_QUESTIONARI!AE4398)),"")</f>
        <v/>
      </c>
      <c r="G4398" t="str">
        <f>IFERROR(UPPER(TRIM(ESITI_QUESTIONARI!AI4398)),"")</f>
        <v/>
      </c>
      <c r="H4398" s="8" t="str">
        <f>IF(C4398="","",IF(ISERROR(AVERAGE(ESITI_QUESTIONARI!N4398:T4398,ESITI_QUESTIONARI!V4398:X4398,ESITI_QUESTIONARI!Z4398:AD4398,ESITI_QUESTIONARI!AF4398:AH4398,ESITI_QUESTIONARI!AJ4398:AL4398,ESITI_QUESTIONARI!AN4398,ESITI_QUESTIONARI!AQ4398)),"NON RISPONDE",AVERAGE(ESITI_QUESTIONARI!N4398:T4398,ESITI_QUESTIONARI!V4398:X4398,ESITI_QUESTIONARI!Z4398:AD4398,ESITI_QUESTIONARI!AF4398:AH4398,ESITI_QUESTIONARI!AJ4398:AL4398,ESITI_QUESTIONARI!AN4398,ESITI_QUESTIONARI!AQ4398)))</f>
        <v/>
      </c>
    </row>
    <row r="4399" spans="1:8">
      <c r="A4399" t="str">
        <f>IF(ESITI_QUESTIONARI!A4399="","",TRIM(ESITI_QUESTIONARI!A4399))</f>
        <v/>
      </c>
      <c r="B4399" t="str">
        <f t="shared" si="69"/>
        <v/>
      </c>
      <c r="C4399" t="str">
        <f>IF(ESITI_QUESTIONARI!C4399="","",TRIM(ESITI_QUESTIONARI!C4399))</f>
        <v/>
      </c>
      <c r="D4399" t="str">
        <f>IFERROR(UPPER(TRIM(ESITI_QUESTIONARI!U4399)),"")</f>
        <v/>
      </c>
      <c r="E4399" t="str">
        <f>IFERROR(UPPER(TRIM(ESITI_QUESTIONARI!Y4399)),"")</f>
        <v/>
      </c>
      <c r="F4399" t="str">
        <f>IFERROR(UPPER(TRIM(ESITI_QUESTIONARI!AE4399)),"")</f>
        <v/>
      </c>
      <c r="G4399" t="str">
        <f>IFERROR(UPPER(TRIM(ESITI_QUESTIONARI!AI4399)),"")</f>
        <v/>
      </c>
      <c r="H4399" s="8" t="str">
        <f>IF(C4399="","",IF(ISERROR(AVERAGE(ESITI_QUESTIONARI!N4399:T4399,ESITI_QUESTIONARI!V4399:X4399,ESITI_QUESTIONARI!Z4399:AD4399,ESITI_QUESTIONARI!AF4399:AH4399,ESITI_QUESTIONARI!AJ4399:AL4399,ESITI_QUESTIONARI!AN4399,ESITI_QUESTIONARI!AQ4399)),"NON RISPONDE",AVERAGE(ESITI_QUESTIONARI!N4399:T4399,ESITI_QUESTIONARI!V4399:X4399,ESITI_QUESTIONARI!Z4399:AD4399,ESITI_QUESTIONARI!AF4399:AH4399,ESITI_QUESTIONARI!AJ4399:AL4399,ESITI_QUESTIONARI!AN4399,ESITI_QUESTIONARI!AQ4399)))</f>
        <v/>
      </c>
    </row>
    <row r="4400" spans="1:8">
      <c r="A4400" t="str">
        <f>IF(ESITI_QUESTIONARI!A4400="","",TRIM(ESITI_QUESTIONARI!A4400))</f>
        <v/>
      </c>
      <c r="B4400" t="str">
        <f t="shared" si="69"/>
        <v/>
      </c>
      <c r="C4400" t="str">
        <f>IF(ESITI_QUESTIONARI!C4400="","",TRIM(ESITI_QUESTIONARI!C4400))</f>
        <v/>
      </c>
      <c r="D4400" t="str">
        <f>IFERROR(UPPER(TRIM(ESITI_QUESTIONARI!U4400)),"")</f>
        <v/>
      </c>
      <c r="E4400" t="str">
        <f>IFERROR(UPPER(TRIM(ESITI_QUESTIONARI!Y4400)),"")</f>
        <v/>
      </c>
      <c r="F4400" t="str">
        <f>IFERROR(UPPER(TRIM(ESITI_QUESTIONARI!AE4400)),"")</f>
        <v/>
      </c>
      <c r="G4400" t="str">
        <f>IFERROR(UPPER(TRIM(ESITI_QUESTIONARI!AI4400)),"")</f>
        <v/>
      </c>
      <c r="H4400" s="8" t="str">
        <f>IF(C4400="","",IF(ISERROR(AVERAGE(ESITI_QUESTIONARI!N4400:T4400,ESITI_QUESTIONARI!V4400:X4400,ESITI_QUESTIONARI!Z4400:AD4400,ESITI_QUESTIONARI!AF4400:AH4400,ESITI_QUESTIONARI!AJ4400:AL4400,ESITI_QUESTIONARI!AN4400,ESITI_QUESTIONARI!AQ4400)),"NON RISPONDE",AVERAGE(ESITI_QUESTIONARI!N4400:T4400,ESITI_QUESTIONARI!V4400:X4400,ESITI_QUESTIONARI!Z4400:AD4400,ESITI_QUESTIONARI!AF4400:AH4400,ESITI_QUESTIONARI!AJ4400:AL4400,ESITI_QUESTIONARI!AN4400,ESITI_QUESTIONARI!AQ4400)))</f>
        <v/>
      </c>
    </row>
    <row r="4401" spans="1:8">
      <c r="A4401" t="str">
        <f>IF(ESITI_QUESTIONARI!A4401="","",TRIM(ESITI_QUESTIONARI!A4401))</f>
        <v/>
      </c>
      <c r="B4401" t="str">
        <f t="shared" si="69"/>
        <v/>
      </c>
      <c r="C4401" t="str">
        <f>IF(ESITI_QUESTIONARI!C4401="","",TRIM(ESITI_QUESTIONARI!C4401))</f>
        <v/>
      </c>
      <c r="D4401" t="str">
        <f>IFERROR(UPPER(TRIM(ESITI_QUESTIONARI!U4401)),"")</f>
        <v/>
      </c>
      <c r="E4401" t="str">
        <f>IFERROR(UPPER(TRIM(ESITI_QUESTIONARI!Y4401)),"")</f>
        <v/>
      </c>
      <c r="F4401" t="str">
        <f>IFERROR(UPPER(TRIM(ESITI_QUESTIONARI!AE4401)),"")</f>
        <v/>
      </c>
      <c r="G4401" t="str">
        <f>IFERROR(UPPER(TRIM(ESITI_QUESTIONARI!AI4401)),"")</f>
        <v/>
      </c>
      <c r="H4401" s="8" t="str">
        <f>IF(C4401="","",IF(ISERROR(AVERAGE(ESITI_QUESTIONARI!N4401:T4401,ESITI_QUESTIONARI!V4401:X4401,ESITI_QUESTIONARI!Z4401:AD4401,ESITI_QUESTIONARI!AF4401:AH4401,ESITI_QUESTIONARI!AJ4401:AL4401,ESITI_QUESTIONARI!AN4401,ESITI_QUESTIONARI!AQ4401)),"NON RISPONDE",AVERAGE(ESITI_QUESTIONARI!N4401:T4401,ESITI_QUESTIONARI!V4401:X4401,ESITI_QUESTIONARI!Z4401:AD4401,ESITI_QUESTIONARI!AF4401:AH4401,ESITI_QUESTIONARI!AJ4401:AL4401,ESITI_QUESTIONARI!AN4401,ESITI_QUESTIONARI!AQ4401)))</f>
        <v/>
      </c>
    </row>
    <row r="4402" spans="1:8">
      <c r="A4402" t="str">
        <f>IF(ESITI_QUESTIONARI!A4402="","",TRIM(ESITI_QUESTIONARI!A4402))</f>
        <v/>
      </c>
      <c r="B4402" t="str">
        <f t="shared" si="69"/>
        <v/>
      </c>
      <c r="C4402" t="str">
        <f>IF(ESITI_QUESTIONARI!C4402="","",TRIM(ESITI_QUESTIONARI!C4402))</f>
        <v/>
      </c>
      <c r="D4402" t="str">
        <f>IFERROR(UPPER(TRIM(ESITI_QUESTIONARI!U4402)),"")</f>
        <v/>
      </c>
      <c r="E4402" t="str">
        <f>IFERROR(UPPER(TRIM(ESITI_QUESTIONARI!Y4402)),"")</f>
        <v/>
      </c>
      <c r="F4402" t="str">
        <f>IFERROR(UPPER(TRIM(ESITI_QUESTIONARI!AE4402)),"")</f>
        <v/>
      </c>
      <c r="G4402" t="str">
        <f>IFERROR(UPPER(TRIM(ESITI_QUESTIONARI!AI4402)),"")</f>
        <v/>
      </c>
      <c r="H4402" s="8" t="str">
        <f>IF(C4402="","",IF(ISERROR(AVERAGE(ESITI_QUESTIONARI!N4402:T4402,ESITI_QUESTIONARI!V4402:X4402,ESITI_QUESTIONARI!Z4402:AD4402,ESITI_QUESTIONARI!AF4402:AH4402,ESITI_QUESTIONARI!AJ4402:AL4402,ESITI_QUESTIONARI!AN4402,ESITI_QUESTIONARI!AQ4402)),"NON RISPONDE",AVERAGE(ESITI_QUESTIONARI!N4402:T4402,ESITI_QUESTIONARI!V4402:X4402,ESITI_QUESTIONARI!Z4402:AD4402,ESITI_QUESTIONARI!AF4402:AH4402,ESITI_QUESTIONARI!AJ4402:AL4402,ESITI_QUESTIONARI!AN4402,ESITI_QUESTIONARI!AQ4402)))</f>
        <v/>
      </c>
    </row>
    <row r="4403" spans="1:8">
      <c r="A4403" t="str">
        <f>IF(ESITI_QUESTIONARI!A4403="","",TRIM(ESITI_QUESTIONARI!A4403))</f>
        <v/>
      </c>
      <c r="B4403" t="str">
        <f t="shared" si="69"/>
        <v/>
      </c>
      <c r="C4403" t="str">
        <f>IF(ESITI_QUESTIONARI!C4403="","",TRIM(ESITI_QUESTIONARI!C4403))</f>
        <v/>
      </c>
      <c r="D4403" t="str">
        <f>IFERROR(UPPER(TRIM(ESITI_QUESTIONARI!U4403)),"")</f>
        <v/>
      </c>
      <c r="E4403" t="str">
        <f>IFERROR(UPPER(TRIM(ESITI_QUESTIONARI!Y4403)),"")</f>
        <v/>
      </c>
      <c r="F4403" t="str">
        <f>IFERROR(UPPER(TRIM(ESITI_QUESTIONARI!AE4403)),"")</f>
        <v/>
      </c>
      <c r="G4403" t="str">
        <f>IFERROR(UPPER(TRIM(ESITI_QUESTIONARI!AI4403)),"")</f>
        <v/>
      </c>
      <c r="H4403" s="8" t="str">
        <f>IF(C4403="","",IF(ISERROR(AVERAGE(ESITI_QUESTIONARI!N4403:T4403,ESITI_QUESTIONARI!V4403:X4403,ESITI_QUESTIONARI!Z4403:AD4403,ESITI_QUESTIONARI!AF4403:AH4403,ESITI_QUESTIONARI!AJ4403:AL4403,ESITI_QUESTIONARI!AN4403,ESITI_QUESTIONARI!AQ4403)),"NON RISPONDE",AVERAGE(ESITI_QUESTIONARI!N4403:T4403,ESITI_QUESTIONARI!V4403:X4403,ESITI_QUESTIONARI!Z4403:AD4403,ESITI_QUESTIONARI!AF4403:AH4403,ESITI_QUESTIONARI!AJ4403:AL4403,ESITI_QUESTIONARI!AN4403,ESITI_QUESTIONARI!AQ4403)))</f>
        <v/>
      </c>
    </row>
    <row r="4404" spans="1:8">
      <c r="A4404" t="str">
        <f>IF(ESITI_QUESTIONARI!A4404="","",TRIM(ESITI_QUESTIONARI!A4404))</f>
        <v/>
      </c>
      <c r="B4404" t="str">
        <f t="shared" si="69"/>
        <v/>
      </c>
      <c r="C4404" t="str">
        <f>IF(ESITI_QUESTIONARI!C4404="","",TRIM(ESITI_QUESTIONARI!C4404))</f>
        <v/>
      </c>
      <c r="D4404" t="str">
        <f>IFERROR(UPPER(TRIM(ESITI_QUESTIONARI!U4404)),"")</f>
        <v/>
      </c>
      <c r="E4404" t="str">
        <f>IFERROR(UPPER(TRIM(ESITI_QUESTIONARI!Y4404)),"")</f>
        <v/>
      </c>
      <c r="F4404" t="str">
        <f>IFERROR(UPPER(TRIM(ESITI_QUESTIONARI!AE4404)),"")</f>
        <v/>
      </c>
      <c r="G4404" t="str">
        <f>IFERROR(UPPER(TRIM(ESITI_QUESTIONARI!AI4404)),"")</f>
        <v/>
      </c>
      <c r="H4404" s="8" t="str">
        <f>IF(C4404="","",IF(ISERROR(AVERAGE(ESITI_QUESTIONARI!N4404:T4404,ESITI_QUESTIONARI!V4404:X4404,ESITI_QUESTIONARI!Z4404:AD4404,ESITI_QUESTIONARI!AF4404:AH4404,ESITI_QUESTIONARI!AJ4404:AL4404,ESITI_QUESTIONARI!AN4404,ESITI_QUESTIONARI!AQ4404)),"NON RISPONDE",AVERAGE(ESITI_QUESTIONARI!N4404:T4404,ESITI_QUESTIONARI!V4404:X4404,ESITI_QUESTIONARI!Z4404:AD4404,ESITI_QUESTIONARI!AF4404:AH4404,ESITI_QUESTIONARI!AJ4404:AL4404,ESITI_QUESTIONARI!AN4404,ESITI_QUESTIONARI!AQ4404)))</f>
        <v/>
      </c>
    </row>
    <row r="4405" spans="1:8">
      <c r="A4405" t="str">
        <f>IF(ESITI_QUESTIONARI!A4405="","",TRIM(ESITI_QUESTIONARI!A4405))</f>
        <v/>
      </c>
      <c r="B4405" t="str">
        <f t="shared" si="69"/>
        <v/>
      </c>
      <c r="C4405" t="str">
        <f>IF(ESITI_QUESTIONARI!C4405="","",TRIM(ESITI_QUESTIONARI!C4405))</f>
        <v/>
      </c>
      <c r="D4405" t="str">
        <f>IFERROR(UPPER(TRIM(ESITI_QUESTIONARI!U4405)),"")</f>
        <v/>
      </c>
      <c r="E4405" t="str">
        <f>IFERROR(UPPER(TRIM(ESITI_QUESTIONARI!Y4405)),"")</f>
        <v/>
      </c>
      <c r="F4405" t="str">
        <f>IFERROR(UPPER(TRIM(ESITI_QUESTIONARI!AE4405)),"")</f>
        <v/>
      </c>
      <c r="G4405" t="str">
        <f>IFERROR(UPPER(TRIM(ESITI_QUESTIONARI!AI4405)),"")</f>
        <v/>
      </c>
      <c r="H4405" s="8" t="str">
        <f>IF(C4405="","",IF(ISERROR(AVERAGE(ESITI_QUESTIONARI!N4405:T4405,ESITI_QUESTIONARI!V4405:X4405,ESITI_QUESTIONARI!Z4405:AD4405,ESITI_QUESTIONARI!AF4405:AH4405,ESITI_QUESTIONARI!AJ4405:AL4405,ESITI_QUESTIONARI!AN4405,ESITI_QUESTIONARI!AQ4405)),"NON RISPONDE",AVERAGE(ESITI_QUESTIONARI!N4405:T4405,ESITI_QUESTIONARI!V4405:X4405,ESITI_QUESTIONARI!Z4405:AD4405,ESITI_QUESTIONARI!AF4405:AH4405,ESITI_QUESTIONARI!AJ4405:AL4405,ESITI_QUESTIONARI!AN4405,ESITI_QUESTIONARI!AQ4405)))</f>
        <v/>
      </c>
    </row>
    <row r="4406" spans="1:8">
      <c r="A4406" t="str">
        <f>IF(ESITI_QUESTIONARI!A4406="","",TRIM(ESITI_QUESTIONARI!A4406))</f>
        <v/>
      </c>
      <c r="B4406" t="str">
        <f t="shared" si="69"/>
        <v/>
      </c>
      <c r="C4406" t="str">
        <f>IF(ESITI_QUESTIONARI!C4406="","",TRIM(ESITI_QUESTIONARI!C4406))</f>
        <v/>
      </c>
      <c r="D4406" t="str">
        <f>IFERROR(UPPER(TRIM(ESITI_QUESTIONARI!U4406)),"")</f>
        <v/>
      </c>
      <c r="E4406" t="str">
        <f>IFERROR(UPPER(TRIM(ESITI_QUESTIONARI!Y4406)),"")</f>
        <v/>
      </c>
      <c r="F4406" t="str">
        <f>IFERROR(UPPER(TRIM(ESITI_QUESTIONARI!AE4406)),"")</f>
        <v/>
      </c>
      <c r="G4406" t="str">
        <f>IFERROR(UPPER(TRIM(ESITI_QUESTIONARI!AI4406)),"")</f>
        <v/>
      </c>
      <c r="H4406" s="8" t="str">
        <f>IF(C4406="","",IF(ISERROR(AVERAGE(ESITI_QUESTIONARI!N4406:T4406,ESITI_QUESTIONARI!V4406:X4406,ESITI_QUESTIONARI!Z4406:AD4406,ESITI_QUESTIONARI!AF4406:AH4406,ESITI_QUESTIONARI!AJ4406:AL4406,ESITI_QUESTIONARI!AN4406,ESITI_QUESTIONARI!AQ4406)),"NON RISPONDE",AVERAGE(ESITI_QUESTIONARI!N4406:T4406,ESITI_QUESTIONARI!V4406:X4406,ESITI_QUESTIONARI!Z4406:AD4406,ESITI_QUESTIONARI!AF4406:AH4406,ESITI_QUESTIONARI!AJ4406:AL4406,ESITI_QUESTIONARI!AN4406,ESITI_QUESTIONARI!AQ4406)))</f>
        <v/>
      </c>
    </row>
    <row r="4407" spans="1:8">
      <c r="A4407" t="str">
        <f>IF(ESITI_QUESTIONARI!A4407="","",TRIM(ESITI_QUESTIONARI!A4407))</f>
        <v/>
      </c>
      <c r="B4407" t="str">
        <f t="shared" si="69"/>
        <v/>
      </c>
      <c r="C4407" t="str">
        <f>IF(ESITI_QUESTIONARI!C4407="","",TRIM(ESITI_QUESTIONARI!C4407))</f>
        <v/>
      </c>
      <c r="D4407" t="str">
        <f>IFERROR(UPPER(TRIM(ESITI_QUESTIONARI!U4407)),"")</f>
        <v/>
      </c>
      <c r="E4407" t="str">
        <f>IFERROR(UPPER(TRIM(ESITI_QUESTIONARI!Y4407)),"")</f>
        <v/>
      </c>
      <c r="F4407" t="str">
        <f>IFERROR(UPPER(TRIM(ESITI_QUESTIONARI!AE4407)),"")</f>
        <v/>
      </c>
      <c r="G4407" t="str">
        <f>IFERROR(UPPER(TRIM(ESITI_QUESTIONARI!AI4407)),"")</f>
        <v/>
      </c>
      <c r="H4407" s="8" t="str">
        <f>IF(C4407="","",IF(ISERROR(AVERAGE(ESITI_QUESTIONARI!N4407:T4407,ESITI_QUESTIONARI!V4407:X4407,ESITI_QUESTIONARI!Z4407:AD4407,ESITI_QUESTIONARI!AF4407:AH4407,ESITI_QUESTIONARI!AJ4407:AL4407,ESITI_QUESTIONARI!AN4407,ESITI_QUESTIONARI!AQ4407)),"NON RISPONDE",AVERAGE(ESITI_QUESTIONARI!N4407:T4407,ESITI_QUESTIONARI!V4407:X4407,ESITI_QUESTIONARI!Z4407:AD4407,ESITI_QUESTIONARI!AF4407:AH4407,ESITI_QUESTIONARI!AJ4407:AL4407,ESITI_QUESTIONARI!AN4407,ESITI_QUESTIONARI!AQ4407)))</f>
        <v/>
      </c>
    </row>
    <row r="4408" spans="1:8">
      <c r="A4408" t="str">
        <f>IF(ESITI_QUESTIONARI!A4408="","",TRIM(ESITI_QUESTIONARI!A4408))</f>
        <v/>
      </c>
      <c r="B4408" t="str">
        <f t="shared" si="69"/>
        <v/>
      </c>
      <c r="C4408" t="str">
        <f>IF(ESITI_QUESTIONARI!C4408="","",TRIM(ESITI_QUESTIONARI!C4408))</f>
        <v/>
      </c>
      <c r="D4408" t="str">
        <f>IFERROR(UPPER(TRIM(ESITI_QUESTIONARI!U4408)),"")</f>
        <v/>
      </c>
      <c r="E4408" t="str">
        <f>IFERROR(UPPER(TRIM(ESITI_QUESTIONARI!Y4408)),"")</f>
        <v/>
      </c>
      <c r="F4408" t="str">
        <f>IFERROR(UPPER(TRIM(ESITI_QUESTIONARI!AE4408)),"")</f>
        <v/>
      </c>
      <c r="G4408" t="str">
        <f>IFERROR(UPPER(TRIM(ESITI_QUESTIONARI!AI4408)),"")</f>
        <v/>
      </c>
      <c r="H4408" s="8" t="str">
        <f>IF(C4408="","",IF(ISERROR(AVERAGE(ESITI_QUESTIONARI!N4408:T4408,ESITI_QUESTIONARI!V4408:X4408,ESITI_QUESTIONARI!Z4408:AD4408,ESITI_QUESTIONARI!AF4408:AH4408,ESITI_QUESTIONARI!AJ4408:AL4408,ESITI_QUESTIONARI!AN4408,ESITI_QUESTIONARI!AQ4408)),"NON RISPONDE",AVERAGE(ESITI_QUESTIONARI!N4408:T4408,ESITI_QUESTIONARI!V4408:X4408,ESITI_QUESTIONARI!Z4408:AD4408,ESITI_QUESTIONARI!AF4408:AH4408,ESITI_QUESTIONARI!AJ4408:AL4408,ESITI_QUESTIONARI!AN4408,ESITI_QUESTIONARI!AQ4408)))</f>
        <v/>
      </c>
    </row>
    <row r="4409" spans="1:8">
      <c r="A4409" t="str">
        <f>IF(ESITI_QUESTIONARI!A4409="","",TRIM(ESITI_QUESTIONARI!A4409))</f>
        <v/>
      </c>
      <c r="B4409" t="str">
        <f t="shared" si="69"/>
        <v/>
      </c>
      <c r="C4409" t="str">
        <f>IF(ESITI_QUESTIONARI!C4409="","",TRIM(ESITI_QUESTIONARI!C4409))</f>
        <v/>
      </c>
      <c r="D4409" t="str">
        <f>IFERROR(UPPER(TRIM(ESITI_QUESTIONARI!U4409)),"")</f>
        <v/>
      </c>
      <c r="E4409" t="str">
        <f>IFERROR(UPPER(TRIM(ESITI_QUESTIONARI!Y4409)),"")</f>
        <v/>
      </c>
      <c r="F4409" t="str">
        <f>IFERROR(UPPER(TRIM(ESITI_QUESTIONARI!AE4409)),"")</f>
        <v/>
      </c>
      <c r="G4409" t="str">
        <f>IFERROR(UPPER(TRIM(ESITI_QUESTIONARI!AI4409)),"")</f>
        <v/>
      </c>
      <c r="H4409" s="8" t="str">
        <f>IF(C4409="","",IF(ISERROR(AVERAGE(ESITI_QUESTIONARI!N4409:T4409,ESITI_QUESTIONARI!V4409:X4409,ESITI_QUESTIONARI!Z4409:AD4409,ESITI_QUESTIONARI!AF4409:AH4409,ESITI_QUESTIONARI!AJ4409:AL4409,ESITI_QUESTIONARI!AN4409,ESITI_QUESTIONARI!AQ4409)),"NON RISPONDE",AVERAGE(ESITI_QUESTIONARI!N4409:T4409,ESITI_QUESTIONARI!V4409:X4409,ESITI_QUESTIONARI!Z4409:AD4409,ESITI_QUESTIONARI!AF4409:AH4409,ESITI_QUESTIONARI!AJ4409:AL4409,ESITI_QUESTIONARI!AN4409,ESITI_QUESTIONARI!AQ4409)))</f>
        <v/>
      </c>
    </row>
    <row r="4410" spans="1:8">
      <c r="A4410" t="str">
        <f>IF(ESITI_QUESTIONARI!A4410="","",TRIM(ESITI_QUESTIONARI!A4410))</f>
        <v/>
      </c>
      <c r="B4410" t="str">
        <f t="shared" si="69"/>
        <v/>
      </c>
      <c r="C4410" t="str">
        <f>IF(ESITI_QUESTIONARI!C4410="","",TRIM(ESITI_QUESTIONARI!C4410))</f>
        <v/>
      </c>
      <c r="D4410" t="str">
        <f>IFERROR(UPPER(TRIM(ESITI_QUESTIONARI!U4410)),"")</f>
        <v/>
      </c>
      <c r="E4410" t="str">
        <f>IFERROR(UPPER(TRIM(ESITI_QUESTIONARI!Y4410)),"")</f>
        <v/>
      </c>
      <c r="F4410" t="str">
        <f>IFERROR(UPPER(TRIM(ESITI_QUESTIONARI!AE4410)),"")</f>
        <v/>
      </c>
      <c r="G4410" t="str">
        <f>IFERROR(UPPER(TRIM(ESITI_QUESTIONARI!AI4410)),"")</f>
        <v/>
      </c>
      <c r="H4410" s="8" t="str">
        <f>IF(C4410="","",IF(ISERROR(AVERAGE(ESITI_QUESTIONARI!N4410:T4410,ESITI_QUESTIONARI!V4410:X4410,ESITI_QUESTIONARI!Z4410:AD4410,ESITI_QUESTIONARI!AF4410:AH4410,ESITI_QUESTIONARI!AJ4410:AL4410,ESITI_QUESTIONARI!AN4410,ESITI_QUESTIONARI!AQ4410)),"NON RISPONDE",AVERAGE(ESITI_QUESTIONARI!N4410:T4410,ESITI_QUESTIONARI!V4410:X4410,ESITI_QUESTIONARI!Z4410:AD4410,ESITI_QUESTIONARI!AF4410:AH4410,ESITI_QUESTIONARI!AJ4410:AL4410,ESITI_QUESTIONARI!AN4410,ESITI_QUESTIONARI!AQ4410)))</f>
        <v/>
      </c>
    </row>
    <row r="4411" spans="1:8">
      <c r="A4411" t="str">
        <f>IF(ESITI_QUESTIONARI!A4411="","",TRIM(ESITI_QUESTIONARI!A4411))</f>
        <v/>
      </c>
      <c r="B4411" t="str">
        <f t="shared" si="69"/>
        <v/>
      </c>
      <c r="C4411" t="str">
        <f>IF(ESITI_QUESTIONARI!C4411="","",TRIM(ESITI_QUESTIONARI!C4411))</f>
        <v/>
      </c>
      <c r="D4411" t="str">
        <f>IFERROR(UPPER(TRIM(ESITI_QUESTIONARI!U4411)),"")</f>
        <v/>
      </c>
      <c r="E4411" t="str">
        <f>IFERROR(UPPER(TRIM(ESITI_QUESTIONARI!Y4411)),"")</f>
        <v/>
      </c>
      <c r="F4411" t="str">
        <f>IFERROR(UPPER(TRIM(ESITI_QUESTIONARI!AE4411)),"")</f>
        <v/>
      </c>
      <c r="G4411" t="str">
        <f>IFERROR(UPPER(TRIM(ESITI_QUESTIONARI!AI4411)),"")</f>
        <v/>
      </c>
      <c r="H4411" s="8" t="str">
        <f>IF(C4411="","",IF(ISERROR(AVERAGE(ESITI_QUESTIONARI!N4411:T4411,ESITI_QUESTIONARI!V4411:X4411,ESITI_QUESTIONARI!Z4411:AD4411,ESITI_QUESTIONARI!AF4411:AH4411,ESITI_QUESTIONARI!AJ4411:AL4411,ESITI_QUESTIONARI!AN4411,ESITI_QUESTIONARI!AQ4411)),"NON RISPONDE",AVERAGE(ESITI_QUESTIONARI!N4411:T4411,ESITI_QUESTIONARI!V4411:X4411,ESITI_QUESTIONARI!Z4411:AD4411,ESITI_QUESTIONARI!AF4411:AH4411,ESITI_QUESTIONARI!AJ4411:AL4411,ESITI_QUESTIONARI!AN4411,ESITI_QUESTIONARI!AQ4411)))</f>
        <v/>
      </c>
    </row>
    <row r="4412" spans="1:8">
      <c r="A4412" t="str">
        <f>IF(ESITI_QUESTIONARI!A4412="","",TRIM(ESITI_QUESTIONARI!A4412))</f>
        <v/>
      </c>
      <c r="B4412" t="str">
        <f t="shared" si="69"/>
        <v/>
      </c>
      <c r="C4412" t="str">
        <f>IF(ESITI_QUESTIONARI!C4412="","",TRIM(ESITI_QUESTIONARI!C4412))</f>
        <v/>
      </c>
      <c r="D4412" t="str">
        <f>IFERROR(UPPER(TRIM(ESITI_QUESTIONARI!U4412)),"")</f>
        <v/>
      </c>
      <c r="E4412" t="str">
        <f>IFERROR(UPPER(TRIM(ESITI_QUESTIONARI!Y4412)),"")</f>
        <v/>
      </c>
      <c r="F4412" t="str">
        <f>IFERROR(UPPER(TRIM(ESITI_QUESTIONARI!AE4412)),"")</f>
        <v/>
      </c>
      <c r="G4412" t="str">
        <f>IFERROR(UPPER(TRIM(ESITI_QUESTIONARI!AI4412)),"")</f>
        <v/>
      </c>
      <c r="H4412" s="8" t="str">
        <f>IF(C4412="","",IF(ISERROR(AVERAGE(ESITI_QUESTIONARI!N4412:T4412,ESITI_QUESTIONARI!V4412:X4412,ESITI_QUESTIONARI!Z4412:AD4412,ESITI_QUESTIONARI!AF4412:AH4412,ESITI_QUESTIONARI!AJ4412:AL4412,ESITI_QUESTIONARI!AN4412,ESITI_QUESTIONARI!AQ4412)),"NON RISPONDE",AVERAGE(ESITI_QUESTIONARI!N4412:T4412,ESITI_QUESTIONARI!V4412:X4412,ESITI_QUESTIONARI!Z4412:AD4412,ESITI_QUESTIONARI!AF4412:AH4412,ESITI_QUESTIONARI!AJ4412:AL4412,ESITI_QUESTIONARI!AN4412,ESITI_QUESTIONARI!AQ4412)))</f>
        <v/>
      </c>
    </row>
    <row r="4413" spans="1:8">
      <c r="A4413" t="str">
        <f>IF(ESITI_QUESTIONARI!A4413="","",TRIM(ESITI_QUESTIONARI!A4413))</f>
        <v/>
      </c>
      <c r="B4413" t="str">
        <f t="shared" si="69"/>
        <v/>
      </c>
      <c r="C4413" t="str">
        <f>IF(ESITI_QUESTIONARI!C4413="","",TRIM(ESITI_QUESTIONARI!C4413))</f>
        <v/>
      </c>
      <c r="D4413" t="str">
        <f>IFERROR(UPPER(TRIM(ESITI_QUESTIONARI!U4413)),"")</f>
        <v/>
      </c>
      <c r="E4413" t="str">
        <f>IFERROR(UPPER(TRIM(ESITI_QUESTIONARI!Y4413)),"")</f>
        <v/>
      </c>
      <c r="F4413" t="str">
        <f>IFERROR(UPPER(TRIM(ESITI_QUESTIONARI!AE4413)),"")</f>
        <v/>
      </c>
      <c r="G4413" t="str">
        <f>IFERROR(UPPER(TRIM(ESITI_QUESTIONARI!AI4413)),"")</f>
        <v/>
      </c>
      <c r="H4413" s="8" t="str">
        <f>IF(C4413="","",IF(ISERROR(AVERAGE(ESITI_QUESTIONARI!N4413:T4413,ESITI_QUESTIONARI!V4413:X4413,ESITI_QUESTIONARI!Z4413:AD4413,ESITI_QUESTIONARI!AF4413:AH4413,ESITI_QUESTIONARI!AJ4413:AL4413,ESITI_QUESTIONARI!AN4413,ESITI_QUESTIONARI!AQ4413)),"NON RISPONDE",AVERAGE(ESITI_QUESTIONARI!N4413:T4413,ESITI_QUESTIONARI!V4413:X4413,ESITI_QUESTIONARI!Z4413:AD4413,ESITI_QUESTIONARI!AF4413:AH4413,ESITI_QUESTIONARI!AJ4413:AL4413,ESITI_QUESTIONARI!AN4413,ESITI_QUESTIONARI!AQ4413)))</f>
        <v/>
      </c>
    </row>
    <row r="4414" spans="1:8">
      <c r="A4414" t="str">
        <f>IF(ESITI_QUESTIONARI!A4414="","",TRIM(ESITI_QUESTIONARI!A4414))</f>
        <v/>
      </c>
      <c r="B4414" t="str">
        <f t="shared" si="69"/>
        <v/>
      </c>
      <c r="C4414" t="str">
        <f>IF(ESITI_QUESTIONARI!C4414="","",TRIM(ESITI_QUESTIONARI!C4414))</f>
        <v/>
      </c>
      <c r="D4414" t="str">
        <f>IFERROR(UPPER(TRIM(ESITI_QUESTIONARI!U4414)),"")</f>
        <v/>
      </c>
      <c r="E4414" t="str">
        <f>IFERROR(UPPER(TRIM(ESITI_QUESTIONARI!Y4414)),"")</f>
        <v/>
      </c>
      <c r="F4414" t="str">
        <f>IFERROR(UPPER(TRIM(ESITI_QUESTIONARI!AE4414)),"")</f>
        <v/>
      </c>
      <c r="G4414" t="str">
        <f>IFERROR(UPPER(TRIM(ESITI_QUESTIONARI!AI4414)),"")</f>
        <v/>
      </c>
      <c r="H4414" s="8" t="str">
        <f>IF(C4414="","",IF(ISERROR(AVERAGE(ESITI_QUESTIONARI!N4414:T4414,ESITI_QUESTIONARI!V4414:X4414,ESITI_QUESTIONARI!Z4414:AD4414,ESITI_QUESTIONARI!AF4414:AH4414,ESITI_QUESTIONARI!AJ4414:AL4414,ESITI_QUESTIONARI!AN4414,ESITI_QUESTIONARI!AQ4414)),"NON RISPONDE",AVERAGE(ESITI_QUESTIONARI!N4414:T4414,ESITI_QUESTIONARI!V4414:X4414,ESITI_QUESTIONARI!Z4414:AD4414,ESITI_QUESTIONARI!AF4414:AH4414,ESITI_QUESTIONARI!AJ4414:AL4414,ESITI_QUESTIONARI!AN4414,ESITI_QUESTIONARI!AQ4414)))</f>
        <v/>
      </c>
    </row>
    <row r="4415" spans="1:8">
      <c r="A4415" t="str">
        <f>IF(ESITI_QUESTIONARI!A4415="","",TRIM(ESITI_QUESTIONARI!A4415))</f>
        <v/>
      </c>
      <c r="B4415" t="str">
        <f t="shared" si="69"/>
        <v/>
      </c>
      <c r="C4415" t="str">
        <f>IF(ESITI_QUESTIONARI!C4415="","",TRIM(ESITI_QUESTIONARI!C4415))</f>
        <v/>
      </c>
      <c r="D4415" t="str">
        <f>IFERROR(UPPER(TRIM(ESITI_QUESTIONARI!U4415)),"")</f>
        <v/>
      </c>
      <c r="E4415" t="str">
        <f>IFERROR(UPPER(TRIM(ESITI_QUESTIONARI!Y4415)),"")</f>
        <v/>
      </c>
      <c r="F4415" t="str">
        <f>IFERROR(UPPER(TRIM(ESITI_QUESTIONARI!AE4415)),"")</f>
        <v/>
      </c>
      <c r="G4415" t="str">
        <f>IFERROR(UPPER(TRIM(ESITI_QUESTIONARI!AI4415)),"")</f>
        <v/>
      </c>
      <c r="H4415" s="8" t="str">
        <f>IF(C4415="","",IF(ISERROR(AVERAGE(ESITI_QUESTIONARI!N4415:T4415,ESITI_QUESTIONARI!V4415:X4415,ESITI_QUESTIONARI!Z4415:AD4415,ESITI_QUESTIONARI!AF4415:AH4415,ESITI_QUESTIONARI!AJ4415:AL4415,ESITI_QUESTIONARI!AN4415,ESITI_QUESTIONARI!AQ4415)),"NON RISPONDE",AVERAGE(ESITI_QUESTIONARI!N4415:T4415,ESITI_QUESTIONARI!V4415:X4415,ESITI_QUESTIONARI!Z4415:AD4415,ESITI_QUESTIONARI!AF4415:AH4415,ESITI_QUESTIONARI!AJ4415:AL4415,ESITI_QUESTIONARI!AN4415,ESITI_QUESTIONARI!AQ4415)))</f>
        <v/>
      </c>
    </row>
    <row r="4416" spans="1:8">
      <c r="A4416" t="str">
        <f>IF(ESITI_QUESTIONARI!A4416="","",TRIM(ESITI_QUESTIONARI!A4416))</f>
        <v/>
      </c>
      <c r="B4416" t="str">
        <f t="shared" si="69"/>
        <v/>
      </c>
      <c r="C4416" t="str">
        <f>IF(ESITI_QUESTIONARI!C4416="","",TRIM(ESITI_QUESTIONARI!C4416))</f>
        <v/>
      </c>
      <c r="D4416" t="str">
        <f>IFERROR(UPPER(TRIM(ESITI_QUESTIONARI!U4416)),"")</f>
        <v/>
      </c>
      <c r="E4416" t="str">
        <f>IFERROR(UPPER(TRIM(ESITI_QUESTIONARI!Y4416)),"")</f>
        <v/>
      </c>
      <c r="F4416" t="str">
        <f>IFERROR(UPPER(TRIM(ESITI_QUESTIONARI!AE4416)),"")</f>
        <v/>
      </c>
      <c r="G4416" t="str">
        <f>IFERROR(UPPER(TRIM(ESITI_QUESTIONARI!AI4416)),"")</f>
        <v/>
      </c>
      <c r="H4416" s="8" t="str">
        <f>IF(C4416="","",IF(ISERROR(AVERAGE(ESITI_QUESTIONARI!N4416:T4416,ESITI_QUESTIONARI!V4416:X4416,ESITI_QUESTIONARI!Z4416:AD4416,ESITI_QUESTIONARI!AF4416:AH4416,ESITI_QUESTIONARI!AJ4416:AL4416,ESITI_QUESTIONARI!AN4416,ESITI_QUESTIONARI!AQ4416)),"NON RISPONDE",AVERAGE(ESITI_QUESTIONARI!N4416:T4416,ESITI_QUESTIONARI!V4416:X4416,ESITI_QUESTIONARI!Z4416:AD4416,ESITI_QUESTIONARI!AF4416:AH4416,ESITI_QUESTIONARI!AJ4416:AL4416,ESITI_QUESTIONARI!AN4416,ESITI_QUESTIONARI!AQ4416)))</f>
        <v/>
      </c>
    </row>
    <row r="4417" spans="1:8">
      <c r="A4417" t="str">
        <f>IF(ESITI_QUESTIONARI!A4417="","",TRIM(ESITI_QUESTIONARI!A4417))</f>
        <v/>
      </c>
      <c r="B4417" t="str">
        <f t="shared" si="69"/>
        <v/>
      </c>
      <c r="C4417" t="str">
        <f>IF(ESITI_QUESTIONARI!C4417="","",TRIM(ESITI_QUESTIONARI!C4417))</f>
        <v/>
      </c>
      <c r="D4417" t="str">
        <f>IFERROR(UPPER(TRIM(ESITI_QUESTIONARI!U4417)),"")</f>
        <v/>
      </c>
      <c r="E4417" t="str">
        <f>IFERROR(UPPER(TRIM(ESITI_QUESTIONARI!Y4417)),"")</f>
        <v/>
      </c>
      <c r="F4417" t="str">
        <f>IFERROR(UPPER(TRIM(ESITI_QUESTIONARI!AE4417)),"")</f>
        <v/>
      </c>
      <c r="G4417" t="str">
        <f>IFERROR(UPPER(TRIM(ESITI_QUESTIONARI!AI4417)),"")</f>
        <v/>
      </c>
      <c r="H4417" s="8" t="str">
        <f>IF(C4417="","",IF(ISERROR(AVERAGE(ESITI_QUESTIONARI!N4417:T4417,ESITI_QUESTIONARI!V4417:X4417,ESITI_QUESTIONARI!Z4417:AD4417,ESITI_QUESTIONARI!AF4417:AH4417,ESITI_QUESTIONARI!AJ4417:AL4417,ESITI_QUESTIONARI!AN4417,ESITI_QUESTIONARI!AQ4417)),"NON RISPONDE",AVERAGE(ESITI_QUESTIONARI!N4417:T4417,ESITI_QUESTIONARI!V4417:X4417,ESITI_QUESTIONARI!Z4417:AD4417,ESITI_QUESTIONARI!AF4417:AH4417,ESITI_QUESTIONARI!AJ4417:AL4417,ESITI_QUESTIONARI!AN4417,ESITI_QUESTIONARI!AQ4417)))</f>
        <v/>
      </c>
    </row>
    <row r="4418" spans="1:8">
      <c r="A4418" t="str">
        <f>IF(ESITI_QUESTIONARI!A4418="","",TRIM(ESITI_QUESTIONARI!A4418))</f>
        <v/>
      </c>
      <c r="B4418" t="str">
        <f t="shared" si="69"/>
        <v/>
      </c>
      <c r="C4418" t="str">
        <f>IF(ESITI_QUESTIONARI!C4418="","",TRIM(ESITI_QUESTIONARI!C4418))</f>
        <v/>
      </c>
      <c r="D4418" t="str">
        <f>IFERROR(UPPER(TRIM(ESITI_QUESTIONARI!U4418)),"")</f>
        <v/>
      </c>
      <c r="E4418" t="str">
        <f>IFERROR(UPPER(TRIM(ESITI_QUESTIONARI!Y4418)),"")</f>
        <v/>
      </c>
      <c r="F4418" t="str">
        <f>IFERROR(UPPER(TRIM(ESITI_QUESTIONARI!AE4418)),"")</f>
        <v/>
      </c>
      <c r="G4418" t="str">
        <f>IFERROR(UPPER(TRIM(ESITI_QUESTIONARI!AI4418)),"")</f>
        <v/>
      </c>
      <c r="H4418" s="8" t="str">
        <f>IF(C4418="","",IF(ISERROR(AVERAGE(ESITI_QUESTIONARI!N4418:T4418,ESITI_QUESTIONARI!V4418:X4418,ESITI_QUESTIONARI!Z4418:AD4418,ESITI_QUESTIONARI!AF4418:AH4418,ESITI_QUESTIONARI!AJ4418:AL4418,ESITI_QUESTIONARI!AN4418,ESITI_QUESTIONARI!AQ4418)),"NON RISPONDE",AVERAGE(ESITI_QUESTIONARI!N4418:T4418,ESITI_QUESTIONARI!V4418:X4418,ESITI_QUESTIONARI!Z4418:AD4418,ESITI_QUESTIONARI!AF4418:AH4418,ESITI_QUESTIONARI!AJ4418:AL4418,ESITI_QUESTIONARI!AN4418,ESITI_QUESTIONARI!AQ4418)))</f>
        <v/>
      </c>
    </row>
    <row r="4419" spans="1:8">
      <c r="A4419" t="str">
        <f>IF(ESITI_QUESTIONARI!A4419="","",TRIM(ESITI_QUESTIONARI!A4419))</f>
        <v/>
      </c>
      <c r="B4419" t="str">
        <f t="shared" ref="B4419:B4482" si="70">IF(C4419="","",C4419)</f>
        <v/>
      </c>
      <c r="C4419" t="str">
        <f>IF(ESITI_QUESTIONARI!C4419="","",TRIM(ESITI_QUESTIONARI!C4419))</f>
        <v/>
      </c>
      <c r="D4419" t="str">
        <f>IFERROR(UPPER(TRIM(ESITI_QUESTIONARI!U4419)),"")</f>
        <v/>
      </c>
      <c r="E4419" t="str">
        <f>IFERROR(UPPER(TRIM(ESITI_QUESTIONARI!Y4419)),"")</f>
        <v/>
      </c>
      <c r="F4419" t="str">
        <f>IFERROR(UPPER(TRIM(ESITI_QUESTIONARI!AE4419)),"")</f>
        <v/>
      </c>
      <c r="G4419" t="str">
        <f>IFERROR(UPPER(TRIM(ESITI_QUESTIONARI!AI4419)),"")</f>
        <v/>
      </c>
      <c r="H4419" s="8" t="str">
        <f>IF(C4419="","",IF(ISERROR(AVERAGE(ESITI_QUESTIONARI!N4419:T4419,ESITI_QUESTIONARI!V4419:X4419,ESITI_QUESTIONARI!Z4419:AD4419,ESITI_QUESTIONARI!AF4419:AH4419,ESITI_QUESTIONARI!AJ4419:AL4419,ESITI_QUESTIONARI!AN4419,ESITI_QUESTIONARI!AQ4419)),"NON RISPONDE",AVERAGE(ESITI_QUESTIONARI!N4419:T4419,ESITI_QUESTIONARI!V4419:X4419,ESITI_QUESTIONARI!Z4419:AD4419,ESITI_QUESTIONARI!AF4419:AH4419,ESITI_QUESTIONARI!AJ4419:AL4419,ESITI_QUESTIONARI!AN4419,ESITI_QUESTIONARI!AQ4419)))</f>
        <v/>
      </c>
    </row>
    <row r="4420" spans="1:8">
      <c r="A4420" t="str">
        <f>IF(ESITI_QUESTIONARI!A4420="","",TRIM(ESITI_QUESTIONARI!A4420))</f>
        <v/>
      </c>
      <c r="B4420" t="str">
        <f t="shared" si="70"/>
        <v/>
      </c>
      <c r="C4420" t="str">
        <f>IF(ESITI_QUESTIONARI!C4420="","",TRIM(ESITI_QUESTIONARI!C4420))</f>
        <v/>
      </c>
      <c r="D4420" t="str">
        <f>IFERROR(UPPER(TRIM(ESITI_QUESTIONARI!U4420)),"")</f>
        <v/>
      </c>
      <c r="E4420" t="str">
        <f>IFERROR(UPPER(TRIM(ESITI_QUESTIONARI!Y4420)),"")</f>
        <v/>
      </c>
      <c r="F4420" t="str">
        <f>IFERROR(UPPER(TRIM(ESITI_QUESTIONARI!AE4420)),"")</f>
        <v/>
      </c>
      <c r="G4420" t="str">
        <f>IFERROR(UPPER(TRIM(ESITI_QUESTIONARI!AI4420)),"")</f>
        <v/>
      </c>
      <c r="H4420" s="8" t="str">
        <f>IF(C4420="","",IF(ISERROR(AVERAGE(ESITI_QUESTIONARI!N4420:T4420,ESITI_QUESTIONARI!V4420:X4420,ESITI_QUESTIONARI!Z4420:AD4420,ESITI_QUESTIONARI!AF4420:AH4420,ESITI_QUESTIONARI!AJ4420:AL4420,ESITI_QUESTIONARI!AN4420,ESITI_QUESTIONARI!AQ4420)),"NON RISPONDE",AVERAGE(ESITI_QUESTIONARI!N4420:T4420,ESITI_QUESTIONARI!V4420:X4420,ESITI_QUESTIONARI!Z4420:AD4420,ESITI_QUESTIONARI!AF4420:AH4420,ESITI_QUESTIONARI!AJ4420:AL4420,ESITI_QUESTIONARI!AN4420,ESITI_QUESTIONARI!AQ4420)))</f>
        <v/>
      </c>
    </row>
    <row r="4421" spans="1:8">
      <c r="A4421" t="str">
        <f>IF(ESITI_QUESTIONARI!A4421="","",TRIM(ESITI_QUESTIONARI!A4421))</f>
        <v/>
      </c>
      <c r="B4421" t="str">
        <f t="shared" si="70"/>
        <v/>
      </c>
      <c r="C4421" t="str">
        <f>IF(ESITI_QUESTIONARI!C4421="","",TRIM(ESITI_QUESTIONARI!C4421))</f>
        <v/>
      </c>
      <c r="D4421" t="str">
        <f>IFERROR(UPPER(TRIM(ESITI_QUESTIONARI!U4421)),"")</f>
        <v/>
      </c>
      <c r="E4421" t="str">
        <f>IFERROR(UPPER(TRIM(ESITI_QUESTIONARI!Y4421)),"")</f>
        <v/>
      </c>
      <c r="F4421" t="str">
        <f>IFERROR(UPPER(TRIM(ESITI_QUESTIONARI!AE4421)),"")</f>
        <v/>
      </c>
      <c r="G4421" t="str">
        <f>IFERROR(UPPER(TRIM(ESITI_QUESTIONARI!AI4421)),"")</f>
        <v/>
      </c>
      <c r="H4421" s="8" t="str">
        <f>IF(C4421="","",IF(ISERROR(AVERAGE(ESITI_QUESTIONARI!N4421:T4421,ESITI_QUESTIONARI!V4421:X4421,ESITI_QUESTIONARI!Z4421:AD4421,ESITI_QUESTIONARI!AF4421:AH4421,ESITI_QUESTIONARI!AJ4421:AL4421,ESITI_QUESTIONARI!AN4421,ESITI_QUESTIONARI!AQ4421)),"NON RISPONDE",AVERAGE(ESITI_QUESTIONARI!N4421:T4421,ESITI_QUESTIONARI!V4421:X4421,ESITI_QUESTIONARI!Z4421:AD4421,ESITI_QUESTIONARI!AF4421:AH4421,ESITI_QUESTIONARI!AJ4421:AL4421,ESITI_QUESTIONARI!AN4421,ESITI_QUESTIONARI!AQ4421)))</f>
        <v/>
      </c>
    </row>
    <row r="4422" spans="1:8">
      <c r="A4422" t="str">
        <f>IF(ESITI_QUESTIONARI!A4422="","",TRIM(ESITI_QUESTIONARI!A4422))</f>
        <v/>
      </c>
      <c r="B4422" t="str">
        <f t="shared" si="70"/>
        <v/>
      </c>
      <c r="C4422" t="str">
        <f>IF(ESITI_QUESTIONARI!C4422="","",TRIM(ESITI_QUESTIONARI!C4422))</f>
        <v/>
      </c>
      <c r="D4422" t="str">
        <f>IFERROR(UPPER(TRIM(ESITI_QUESTIONARI!U4422)),"")</f>
        <v/>
      </c>
      <c r="E4422" t="str">
        <f>IFERROR(UPPER(TRIM(ESITI_QUESTIONARI!Y4422)),"")</f>
        <v/>
      </c>
      <c r="F4422" t="str">
        <f>IFERROR(UPPER(TRIM(ESITI_QUESTIONARI!AE4422)),"")</f>
        <v/>
      </c>
      <c r="G4422" t="str">
        <f>IFERROR(UPPER(TRIM(ESITI_QUESTIONARI!AI4422)),"")</f>
        <v/>
      </c>
      <c r="H4422" s="8" t="str">
        <f>IF(C4422="","",IF(ISERROR(AVERAGE(ESITI_QUESTIONARI!N4422:T4422,ESITI_QUESTIONARI!V4422:X4422,ESITI_QUESTIONARI!Z4422:AD4422,ESITI_QUESTIONARI!AF4422:AH4422,ESITI_QUESTIONARI!AJ4422:AL4422,ESITI_QUESTIONARI!AN4422,ESITI_QUESTIONARI!AQ4422)),"NON RISPONDE",AVERAGE(ESITI_QUESTIONARI!N4422:T4422,ESITI_QUESTIONARI!V4422:X4422,ESITI_QUESTIONARI!Z4422:AD4422,ESITI_QUESTIONARI!AF4422:AH4422,ESITI_QUESTIONARI!AJ4422:AL4422,ESITI_QUESTIONARI!AN4422,ESITI_QUESTIONARI!AQ4422)))</f>
        <v/>
      </c>
    </row>
    <row r="4423" spans="1:8">
      <c r="A4423" t="str">
        <f>IF(ESITI_QUESTIONARI!A4423="","",TRIM(ESITI_QUESTIONARI!A4423))</f>
        <v/>
      </c>
      <c r="B4423" t="str">
        <f t="shared" si="70"/>
        <v/>
      </c>
      <c r="C4423" t="str">
        <f>IF(ESITI_QUESTIONARI!C4423="","",TRIM(ESITI_QUESTIONARI!C4423))</f>
        <v/>
      </c>
      <c r="D4423" t="str">
        <f>IFERROR(UPPER(TRIM(ESITI_QUESTIONARI!U4423)),"")</f>
        <v/>
      </c>
      <c r="E4423" t="str">
        <f>IFERROR(UPPER(TRIM(ESITI_QUESTIONARI!Y4423)),"")</f>
        <v/>
      </c>
      <c r="F4423" t="str">
        <f>IFERROR(UPPER(TRIM(ESITI_QUESTIONARI!AE4423)),"")</f>
        <v/>
      </c>
      <c r="G4423" t="str">
        <f>IFERROR(UPPER(TRIM(ESITI_QUESTIONARI!AI4423)),"")</f>
        <v/>
      </c>
      <c r="H4423" s="8" t="str">
        <f>IF(C4423="","",IF(ISERROR(AVERAGE(ESITI_QUESTIONARI!N4423:T4423,ESITI_QUESTIONARI!V4423:X4423,ESITI_QUESTIONARI!Z4423:AD4423,ESITI_QUESTIONARI!AF4423:AH4423,ESITI_QUESTIONARI!AJ4423:AL4423,ESITI_QUESTIONARI!AN4423,ESITI_QUESTIONARI!AQ4423)),"NON RISPONDE",AVERAGE(ESITI_QUESTIONARI!N4423:T4423,ESITI_QUESTIONARI!V4423:X4423,ESITI_QUESTIONARI!Z4423:AD4423,ESITI_QUESTIONARI!AF4423:AH4423,ESITI_QUESTIONARI!AJ4423:AL4423,ESITI_QUESTIONARI!AN4423,ESITI_QUESTIONARI!AQ4423)))</f>
        <v/>
      </c>
    </row>
    <row r="4424" spans="1:8">
      <c r="A4424" t="str">
        <f>IF(ESITI_QUESTIONARI!A4424="","",TRIM(ESITI_QUESTIONARI!A4424))</f>
        <v/>
      </c>
      <c r="B4424" t="str">
        <f t="shared" si="70"/>
        <v/>
      </c>
      <c r="C4424" t="str">
        <f>IF(ESITI_QUESTIONARI!C4424="","",TRIM(ESITI_QUESTIONARI!C4424))</f>
        <v/>
      </c>
      <c r="D4424" t="str">
        <f>IFERROR(UPPER(TRIM(ESITI_QUESTIONARI!U4424)),"")</f>
        <v/>
      </c>
      <c r="E4424" t="str">
        <f>IFERROR(UPPER(TRIM(ESITI_QUESTIONARI!Y4424)),"")</f>
        <v/>
      </c>
      <c r="F4424" t="str">
        <f>IFERROR(UPPER(TRIM(ESITI_QUESTIONARI!AE4424)),"")</f>
        <v/>
      </c>
      <c r="G4424" t="str">
        <f>IFERROR(UPPER(TRIM(ESITI_QUESTIONARI!AI4424)),"")</f>
        <v/>
      </c>
      <c r="H4424" s="8" t="str">
        <f>IF(C4424="","",IF(ISERROR(AVERAGE(ESITI_QUESTIONARI!N4424:T4424,ESITI_QUESTIONARI!V4424:X4424,ESITI_QUESTIONARI!Z4424:AD4424,ESITI_QUESTIONARI!AF4424:AH4424,ESITI_QUESTIONARI!AJ4424:AL4424,ESITI_QUESTIONARI!AN4424,ESITI_QUESTIONARI!AQ4424)),"NON RISPONDE",AVERAGE(ESITI_QUESTIONARI!N4424:T4424,ESITI_QUESTIONARI!V4424:X4424,ESITI_QUESTIONARI!Z4424:AD4424,ESITI_QUESTIONARI!AF4424:AH4424,ESITI_QUESTIONARI!AJ4424:AL4424,ESITI_QUESTIONARI!AN4424,ESITI_QUESTIONARI!AQ4424)))</f>
        <v/>
      </c>
    </row>
    <row r="4425" spans="1:8">
      <c r="A4425" t="str">
        <f>IF(ESITI_QUESTIONARI!A4425="","",TRIM(ESITI_QUESTIONARI!A4425))</f>
        <v/>
      </c>
      <c r="B4425" t="str">
        <f t="shared" si="70"/>
        <v/>
      </c>
      <c r="C4425" t="str">
        <f>IF(ESITI_QUESTIONARI!C4425="","",TRIM(ESITI_QUESTIONARI!C4425))</f>
        <v/>
      </c>
      <c r="D4425" t="str">
        <f>IFERROR(UPPER(TRIM(ESITI_QUESTIONARI!U4425)),"")</f>
        <v/>
      </c>
      <c r="E4425" t="str">
        <f>IFERROR(UPPER(TRIM(ESITI_QUESTIONARI!Y4425)),"")</f>
        <v/>
      </c>
      <c r="F4425" t="str">
        <f>IFERROR(UPPER(TRIM(ESITI_QUESTIONARI!AE4425)),"")</f>
        <v/>
      </c>
      <c r="G4425" t="str">
        <f>IFERROR(UPPER(TRIM(ESITI_QUESTIONARI!AI4425)),"")</f>
        <v/>
      </c>
      <c r="H4425" s="8" t="str">
        <f>IF(C4425="","",IF(ISERROR(AVERAGE(ESITI_QUESTIONARI!N4425:T4425,ESITI_QUESTIONARI!V4425:X4425,ESITI_QUESTIONARI!Z4425:AD4425,ESITI_QUESTIONARI!AF4425:AH4425,ESITI_QUESTIONARI!AJ4425:AL4425,ESITI_QUESTIONARI!AN4425,ESITI_QUESTIONARI!AQ4425)),"NON RISPONDE",AVERAGE(ESITI_QUESTIONARI!N4425:T4425,ESITI_QUESTIONARI!V4425:X4425,ESITI_QUESTIONARI!Z4425:AD4425,ESITI_QUESTIONARI!AF4425:AH4425,ESITI_QUESTIONARI!AJ4425:AL4425,ESITI_QUESTIONARI!AN4425,ESITI_QUESTIONARI!AQ4425)))</f>
        <v/>
      </c>
    </row>
    <row r="4426" spans="1:8">
      <c r="A4426" t="str">
        <f>IF(ESITI_QUESTIONARI!A4426="","",TRIM(ESITI_QUESTIONARI!A4426))</f>
        <v/>
      </c>
      <c r="B4426" t="str">
        <f t="shared" si="70"/>
        <v/>
      </c>
      <c r="C4426" t="str">
        <f>IF(ESITI_QUESTIONARI!C4426="","",TRIM(ESITI_QUESTIONARI!C4426))</f>
        <v/>
      </c>
      <c r="D4426" t="str">
        <f>IFERROR(UPPER(TRIM(ESITI_QUESTIONARI!U4426)),"")</f>
        <v/>
      </c>
      <c r="E4426" t="str">
        <f>IFERROR(UPPER(TRIM(ESITI_QUESTIONARI!Y4426)),"")</f>
        <v/>
      </c>
      <c r="F4426" t="str">
        <f>IFERROR(UPPER(TRIM(ESITI_QUESTIONARI!AE4426)),"")</f>
        <v/>
      </c>
      <c r="G4426" t="str">
        <f>IFERROR(UPPER(TRIM(ESITI_QUESTIONARI!AI4426)),"")</f>
        <v/>
      </c>
      <c r="H4426" s="8" t="str">
        <f>IF(C4426="","",IF(ISERROR(AVERAGE(ESITI_QUESTIONARI!N4426:T4426,ESITI_QUESTIONARI!V4426:X4426,ESITI_QUESTIONARI!Z4426:AD4426,ESITI_QUESTIONARI!AF4426:AH4426,ESITI_QUESTIONARI!AJ4426:AL4426,ESITI_QUESTIONARI!AN4426,ESITI_QUESTIONARI!AQ4426)),"NON RISPONDE",AVERAGE(ESITI_QUESTIONARI!N4426:T4426,ESITI_QUESTIONARI!V4426:X4426,ESITI_QUESTIONARI!Z4426:AD4426,ESITI_QUESTIONARI!AF4426:AH4426,ESITI_QUESTIONARI!AJ4426:AL4426,ESITI_QUESTIONARI!AN4426,ESITI_QUESTIONARI!AQ4426)))</f>
        <v/>
      </c>
    </row>
    <row r="4427" spans="1:8">
      <c r="A4427" t="str">
        <f>IF(ESITI_QUESTIONARI!A4427="","",TRIM(ESITI_QUESTIONARI!A4427))</f>
        <v/>
      </c>
      <c r="B4427" t="str">
        <f t="shared" si="70"/>
        <v/>
      </c>
      <c r="C4427" t="str">
        <f>IF(ESITI_QUESTIONARI!C4427="","",TRIM(ESITI_QUESTIONARI!C4427))</f>
        <v/>
      </c>
      <c r="D4427" t="str">
        <f>IFERROR(UPPER(TRIM(ESITI_QUESTIONARI!U4427)),"")</f>
        <v/>
      </c>
      <c r="E4427" t="str">
        <f>IFERROR(UPPER(TRIM(ESITI_QUESTIONARI!Y4427)),"")</f>
        <v/>
      </c>
      <c r="F4427" t="str">
        <f>IFERROR(UPPER(TRIM(ESITI_QUESTIONARI!AE4427)),"")</f>
        <v/>
      </c>
      <c r="G4427" t="str">
        <f>IFERROR(UPPER(TRIM(ESITI_QUESTIONARI!AI4427)),"")</f>
        <v/>
      </c>
      <c r="H4427" s="8" t="str">
        <f>IF(C4427="","",IF(ISERROR(AVERAGE(ESITI_QUESTIONARI!N4427:T4427,ESITI_QUESTIONARI!V4427:X4427,ESITI_QUESTIONARI!Z4427:AD4427,ESITI_QUESTIONARI!AF4427:AH4427,ESITI_QUESTIONARI!AJ4427:AL4427,ESITI_QUESTIONARI!AN4427,ESITI_QUESTIONARI!AQ4427)),"NON RISPONDE",AVERAGE(ESITI_QUESTIONARI!N4427:T4427,ESITI_QUESTIONARI!V4427:X4427,ESITI_QUESTIONARI!Z4427:AD4427,ESITI_QUESTIONARI!AF4427:AH4427,ESITI_QUESTIONARI!AJ4427:AL4427,ESITI_QUESTIONARI!AN4427,ESITI_QUESTIONARI!AQ4427)))</f>
        <v/>
      </c>
    </row>
    <row r="4428" spans="1:8">
      <c r="A4428" t="str">
        <f>IF(ESITI_QUESTIONARI!A4428="","",TRIM(ESITI_QUESTIONARI!A4428))</f>
        <v/>
      </c>
      <c r="B4428" t="str">
        <f t="shared" si="70"/>
        <v/>
      </c>
      <c r="C4428" t="str">
        <f>IF(ESITI_QUESTIONARI!C4428="","",TRIM(ESITI_QUESTIONARI!C4428))</f>
        <v/>
      </c>
      <c r="D4428" t="str">
        <f>IFERROR(UPPER(TRIM(ESITI_QUESTIONARI!U4428)),"")</f>
        <v/>
      </c>
      <c r="E4428" t="str">
        <f>IFERROR(UPPER(TRIM(ESITI_QUESTIONARI!Y4428)),"")</f>
        <v/>
      </c>
      <c r="F4428" t="str">
        <f>IFERROR(UPPER(TRIM(ESITI_QUESTIONARI!AE4428)),"")</f>
        <v/>
      </c>
      <c r="G4428" t="str">
        <f>IFERROR(UPPER(TRIM(ESITI_QUESTIONARI!AI4428)),"")</f>
        <v/>
      </c>
      <c r="H4428" s="8" t="str">
        <f>IF(C4428="","",IF(ISERROR(AVERAGE(ESITI_QUESTIONARI!N4428:T4428,ESITI_QUESTIONARI!V4428:X4428,ESITI_QUESTIONARI!Z4428:AD4428,ESITI_QUESTIONARI!AF4428:AH4428,ESITI_QUESTIONARI!AJ4428:AL4428,ESITI_QUESTIONARI!AN4428,ESITI_QUESTIONARI!AQ4428)),"NON RISPONDE",AVERAGE(ESITI_QUESTIONARI!N4428:T4428,ESITI_QUESTIONARI!V4428:X4428,ESITI_QUESTIONARI!Z4428:AD4428,ESITI_QUESTIONARI!AF4428:AH4428,ESITI_QUESTIONARI!AJ4428:AL4428,ESITI_QUESTIONARI!AN4428,ESITI_QUESTIONARI!AQ4428)))</f>
        <v/>
      </c>
    </row>
    <row r="4429" spans="1:8">
      <c r="A4429" t="str">
        <f>IF(ESITI_QUESTIONARI!A4429="","",TRIM(ESITI_QUESTIONARI!A4429))</f>
        <v/>
      </c>
      <c r="B4429" t="str">
        <f t="shared" si="70"/>
        <v/>
      </c>
      <c r="C4429" t="str">
        <f>IF(ESITI_QUESTIONARI!C4429="","",TRIM(ESITI_QUESTIONARI!C4429))</f>
        <v/>
      </c>
      <c r="D4429" t="str">
        <f>IFERROR(UPPER(TRIM(ESITI_QUESTIONARI!U4429)),"")</f>
        <v/>
      </c>
      <c r="E4429" t="str">
        <f>IFERROR(UPPER(TRIM(ESITI_QUESTIONARI!Y4429)),"")</f>
        <v/>
      </c>
      <c r="F4429" t="str">
        <f>IFERROR(UPPER(TRIM(ESITI_QUESTIONARI!AE4429)),"")</f>
        <v/>
      </c>
      <c r="G4429" t="str">
        <f>IFERROR(UPPER(TRIM(ESITI_QUESTIONARI!AI4429)),"")</f>
        <v/>
      </c>
      <c r="H4429" s="8" t="str">
        <f>IF(C4429="","",IF(ISERROR(AVERAGE(ESITI_QUESTIONARI!N4429:T4429,ESITI_QUESTIONARI!V4429:X4429,ESITI_QUESTIONARI!Z4429:AD4429,ESITI_QUESTIONARI!AF4429:AH4429,ESITI_QUESTIONARI!AJ4429:AL4429,ESITI_QUESTIONARI!AN4429,ESITI_QUESTIONARI!AQ4429)),"NON RISPONDE",AVERAGE(ESITI_QUESTIONARI!N4429:T4429,ESITI_QUESTIONARI!V4429:X4429,ESITI_QUESTIONARI!Z4429:AD4429,ESITI_QUESTIONARI!AF4429:AH4429,ESITI_QUESTIONARI!AJ4429:AL4429,ESITI_QUESTIONARI!AN4429,ESITI_QUESTIONARI!AQ4429)))</f>
        <v/>
      </c>
    </row>
    <row r="4430" spans="1:8">
      <c r="A4430" t="str">
        <f>IF(ESITI_QUESTIONARI!A4430="","",TRIM(ESITI_QUESTIONARI!A4430))</f>
        <v/>
      </c>
      <c r="B4430" t="str">
        <f t="shared" si="70"/>
        <v/>
      </c>
      <c r="C4430" t="str">
        <f>IF(ESITI_QUESTIONARI!C4430="","",TRIM(ESITI_QUESTIONARI!C4430))</f>
        <v/>
      </c>
      <c r="D4430" t="str">
        <f>IFERROR(UPPER(TRIM(ESITI_QUESTIONARI!U4430)),"")</f>
        <v/>
      </c>
      <c r="E4430" t="str">
        <f>IFERROR(UPPER(TRIM(ESITI_QUESTIONARI!Y4430)),"")</f>
        <v/>
      </c>
      <c r="F4430" t="str">
        <f>IFERROR(UPPER(TRIM(ESITI_QUESTIONARI!AE4430)),"")</f>
        <v/>
      </c>
      <c r="G4430" t="str">
        <f>IFERROR(UPPER(TRIM(ESITI_QUESTIONARI!AI4430)),"")</f>
        <v/>
      </c>
      <c r="H4430" s="8" t="str">
        <f>IF(C4430="","",IF(ISERROR(AVERAGE(ESITI_QUESTIONARI!N4430:T4430,ESITI_QUESTIONARI!V4430:X4430,ESITI_QUESTIONARI!Z4430:AD4430,ESITI_QUESTIONARI!AF4430:AH4430,ESITI_QUESTIONARI!AJ4430:AL4430,ESITI_QUESTIONARI!AN4430,ESITI_QUESTIONARI!AQ4430)),"NON RISPONDE",AVERAGE(ESITI_QUESTIONARI!N4430:T4430,ESITI_QUESTIONARI!V4430:X4430,ESITI_QUESTIONARI!Z4430:AD4430,ESITI_QUESTIONARI!AF4430:AH4430,ESITI_QUESTIONARI!AJ4430:AL4430,ESITI_QUESTIONARI!AN4430,ESITI_QUESTIONARI!AQ4430)))</f>
        <v/>
      </c>
    </row>
    <row r="4431" spans="1:8">
      <c r="A4431" t="str">
        <f>IF(ESITI_QUESTIONARI!A4431="","",TRIM(ESITI_QUESTIONARI!A4431))</f>
        <v/>
      </c>
      <c r="B4431" t="str">
        <f t="shared" si="70"/>
        <v/>
      </c>
      <c r="C4431" t="str">
        <f>IF(ESITI_QUESTIONARI!C4431="","",TRIM(ESITI_QUESTIONARI!C4431))</f>
        <v/>
      </c>
      <c r="D4431" t="str">
        <f>IFERROR(UPPER(TRIM(ESITI_QUESTIONARI!U4431)),"")</f>
        <v/>
      </c>
      <c r="E4431" t="str">
        <f>IFERROR(UPPER(TRIM(ESITI_QUESTIONARI!Y4431)),"")</f>
        <v/>
      </c>
      <c r="F4431" t="str">
        <f>IFERROR(UPPER(TRIM(ESITI_QUESTIONARI!AE4431)),"")</f>
        <v/>
      </c>
      <c r="G4431" t="str">
        <f>IFERROR(UPPER(TRIM(ESITI_QUESTIONARI!AI4431)),"")</f>
        <v/>
      </c>
      <c r="H4431" s="8" t="str">
        <f>IF(C4431="","",IF(ISERROR(AVERAGE(ESITI_QUESTIONARI!N4431:T4431,ESITI_QUESTIONARI!V4431:X4431,ESITI_QUESTIONARI!Z4431:AD4431,ESITI_QUESTIONARI!AF4431:AH4431,ESITI_QUESTIONARI!AJ4431:AL4431,ESITI_QUESTIONARI!AN4431,ESITI_QUESTIONARI!AQ4431)),"NON RISPONDE",AVERAGE(ESITI_QUESTIONARI!N4431:T4431,ESITI_QUESTIONARI!V4431:X4431,ESITI_QUESTIONARI!Z4431:AD4431,ESITI_QUESTIONARI!AF4431:AH4431,ESITI_QUESTIONARI!AJ4431:AL4431,ESITI_QUESTIONARI!AN4431,ESITI_QUESTIONARI!AQ4431)))</f>
        <v/>
      </c>
    </row>
    <row r="4432" spans="1:8">
      <c r="A4432" t="str">
        <f>IF(ESITI_QUESTIONARI!A4432="","",TRIM(ESITI_QUESTIONARI!A4432))</f>
        <v/>
      </c>
      <c r="B4432" t="str">
        <f t="shared" si="70"/>
        <v/>
      </c>
      <c r="C4432" t="str">
        <f>IF(ESITI_QUESTIONARI!C4432="","",TRIM(ESITI_QUESTIONARI!C4432))</f>
        <v/>
      </c>
      <c r="D4432" t="str">
        <f>IFERROR(UPPER(TRIM(ESITI_QUESTIONARI!U4432)),"")</f>
        <v/>
      </c>
      <c r="E4432" t="str">
        <f>IFERROR(UPPER(TRIM(ESITI_QUESTIONARI!Y4432)),"")</f>
        <v/>
      </c>
      <c r="F4432" t="str">
        <f>IFERROR(UPPER(TRIM(ESITI_QUESTIONARI!AE4432)),"")</f>
        <v/>
      </c>
      <c r="G4432" t="str">
        <f>IFERROR(UPPER(TRIM(ESITI_QUESTIONARI!AI4432)),"")</f>
        <v/>
      </c>
      <c r="H4432" s="8" t="str">
        <f>IF(C4432="","",IF(ISERROR(AVERAGE(ESITI_QUESTIONARI!N4432:T4432,ESITI_QUESTIONARI!V4432:X4432,ESITI_QUESTIONARI!Z4432:AD4432,ESITI_QUESTIONARI!AF4432:AH4432,ESITI_QUESTIONARI!AJ4432:AL4432,ESITI_QUESTIONARI!AN4432,ESITI_QUESTIONARI!AQ4432)),"NON RISPONDE",AVERAGE(ESITI_QUESTIONARI!N4432:T4432,ESITI_QUESTIONARI!V4432:X4432,ESITI_QUESTIONARI!Z4432:AD4432,ESITI_QUESTIONARI!AF4432:AH4432,ESITI_QUESTIONARI!AJ4432:AL4432,ESITI_QUESTIONARI!AN4432,ESITI_QUESTIONARI!AQ4432)))</f>
        <v/>
      </c>
    </row>
    <row r="4433" spans="1:8">
      <c r="A4433" t="str">
        <f>IF(ESITI_QUESTIONARI!A4433="","",TRIM(ESITI_QUESTIONARI!A4433))</f>
        <v/>
      </c>
      <c r="B4433" t="str">
        <f t="shared" si="70"/>
        <v/>
      </c>
      <c r="C4433" t="str">
        <f>IF(ESITI_QUESTIONARI!C4433="","",TRIM(ESITI_QUESTIONARI!C4433))</f>
        <v/>
      </c>
      <c r="D4433" t="str">
        <f>IFERROR(UPPER(TRIM(ESITI_QUESTIONARI!U4433)),"")</f>
        <v/>
      </c>
      <c r="E4433" t="str">
        <f>IFERROR(UPPER(TRIM(ESITI_QUESTIONARI!Y4433)),"")</f>
        <v/>
      </c>
      <c r="F4433" t="str">
        <f>IFERROR(UPPER(TRIM(ESITI_QUESTIONARI!AE4433)),"")</f>
        <v/>
      </c>
      <c r="G4433" t="str">
        <f>IFERROR(UPPER(TRIM(ESITI_QUESTIONARI!AI4433)),"")</f>
        <v/>
      </c>
      <c r="H4433" s="8" t="str">
        <f>IF(C4433="","",IF(ISERROR(AVERAGE(ESITI_QUESTIONARI!N4433:T4433,ESITI_QUESTIONARI!V4433:X4433,ESITI_QUESTIONARI!Z4433:AD4433,ESITI_QUESTIONARI!AF4433:AH4433,ESITI_QUESTIONARI!AJ4433:AL4433,ESITI_QUESTIONARI!AN4433,ESITI_QUESTIONARI!AQ4433)),"NON RISPONDE",AVERAGE(ESITI_QUESTIONARI!N4433:T4433,ESITI_QUESTIONARI!V4433:X4433,ESITI_QUESTIONARI!Z4433:AD4433,ESITI_QUESTIONARI!AF4433:AH4433,ESITI_QUESTIONARI!AJ4433:AL4433,ESITI_QUESTIONARI!AN4433,ESITI_QUESTIONARI!AQ4433)))</f>
        <v/>
      </c>
    </row>
    <row r="4434" spans="1:8">
      <c r="A4434" t="str">
        <f>IF(ESITI_QUESTIONARI!A4434="","",TRIM(ESITI_QUESTIONARI!A4434))</f>
        <v/>
      </c>
      <c r="B4434" t="str">
        <f t="shared" si="70"/>
        <v/>
      </c>
      <c r="C4434" t="str">
        <f>IF(ESITI_QUESTIONARI!C4434="","",TRIM(ESITI_QUESTIONARI!C4434))</f>
        <v/>
      </c>
      <c r="D4434" t="str">
        <f>IFERROR(UPPER(TRIM(ESITI_QUESTIONARI!U4434)),"")</f>
        <v/>
      </c>
      <c r="E4434" t="str">
        <f>IFERROR(UPPER(TRIM(ESITI_QUESTIONARI!Y4434)),"")</f>
        <v/>
      </c>
      <c r="F4434" t="str">
        <f>IFERROR(UPPER(TRIM(ESITI_QUESTIONARI!AE4434)),"")</f>
        <v/>
      </c>
      <c r="G4434" t="str">
        <f>IFERROR(UPPER(TRIM(ESITI_QUESTIONARI!AI4434)),"")</f>
        <v/>
      </c>
      <c r="H4434" s="8" t="str">
        <f>IF(C4434="","",IF(ISERROR(AVERAGE(ESITI_QUESTIONARI!N4434:T4434,ESITI_QUESTIONARI!V4434:X4434,ESITI_QUESTIONARI!Z4434:AD4434,ESITI_QUESTIONARI!AF4434:AH4434,ESITI_QUESTIONARI!AJ4434:AL4434,ESITI_QUESTIONARI!AN4434,ESITI_QUESTIONARI!AQ4434)),"NON RISPONDE",AVERAGE(ESITI_QUESTIONARI!N4434:T4434,ESITI_QUESTIONARI!V4434:X4434,ESITI_QUESTIONARI!Z4434:AD4434,ESITI_QUESTIONARI!AF4434:AH4434,ESITI_QUESTIONARI!AJ4434:AL4434,ESITI_QUESTIONARI!AN4434,ESITI_QUESTIONARI!AQ4434)))</f>
        <v/>
      </c>
    </row>
    <row r="4435" spans="1:8">
      <c r="A4435" t="str">
        <f>IF(ESITI_QUESTIONARI!A4435="","",TRIM(ESITI_QUESTIONARI!A4435))</f>
        <v/>
      </c>
      <c r="B4435" t="str">
        <f t="shared" si="70"/>
        <v/>
      </c>
      <c r="C4435" t="str">
        <f>IF(ESITI_QUESTIONARI!C4435="","",TRIM(ESITI_QUESTIONARI!C4435))</f>
        <v/>
      </c>
      <c r="D4435" t="str">
        <f>IFERROR(UPPER(TRIM(ESITI_QUESTIONARI!U4435)),"")</f>
        <v/>
      </c>
      <c r="E4435" t="str">
        <f>IFERROR(UPPER(TRIM(ESITI_QUESTIONARI!Y4435)),"")</f>
        <v/>
      </c>
      <c r="F4435" t="str">
        <f>IFERROR(UPPER(TRIM(ESITI_QUESTIONARI!AE4435)),"")</f>
        <v/>
      </c>
      <c r="G4435" t="str">
        <f>IFERROR(UPPER(TRIM(ESITI_QUESTIONARI!AI4435)),"")</f>
        <v/>
      </c>
      <c r="H4435" s="8" t="str">
        <f>IF(C4435="","",IF(ISERROR(AVERAGE(ESITI_QUESTIONARI!N4435:T4435,ESITI_QUESTIONARI!V4435:X4435,ESITI_QUESTIONARI!Z4435:AD4435,ESITI_QUESTIONARI!AF4435:AH4435,ESITI_QUESTIONARI!AJ4435:AL4435,ESITI_QUESTIONARI!AN4435,ESITI_QUESTIONARI!AQ4435)),"NON RISPONDE",AVERAGE(ESITI_QUESTIONARI!N4435:T4435,ESITI_QUESTIONARI!V4435:X4435,ESITI_QUESTIONARI!Z4435:AD4435,ESITI_QUESTIONARI!AF4435:AH4435,ESITI_QUESTIONARI!AJ4435:AL4435,ESITI_QUESTIONARI!AN4435,ESITI_QUESTIONARI!AQ4435)))</f>
        <v/>
      </c>
    </row>
    <row r="4436" spans="1:8">
      <c r="A4436" t="str">
        <f>IF(ESITI_QUESTIONARI!A4436="","",TRIM(ESITI_QUESTIONARI!A4436))</f>
        <v/>
      </c>
      <c r="B4436" t="str">
        <f t="shared" si="70"/>
        <v/>
      </c>
      <c r="C4436" t="str">
        <f>IF(ESITI_QUESTIONARI!C4436="","",TRIM(ESITI_QUESTIONARI!C4436))</f>
        <v/>
      </c>
      <c r="D4436" t="str">
        <f>IFERROR(UPPER(TRIM(ESITI_QUESTIONARI!U4436)),"")</f>
        <v/>
      </c>
      <c r="E4436" t="str">
        <f>IFERROR(UPPER(TRIM(ESITI_QUESTIONARI!Y4436)),"")</f>
        <v/>
      </c>
      <c r="F4436" t="str">
        <f>IFERROR(UPPER(TRIM(ESITI_QUESTIONARI!AE4436)),"")</f>
        <v/>
      </c>
      <c r="G4436" t="str">
        <f>IFERROR(UPPER(TRIM(ESITI_QUESTIONARI!AI4436)),"")</f>
        <v/>
      </c>
      <c r="H4436" s="8" t="str">
        <f>IF(C4436="","",IF(ISERROR(AVERAGE(ESITI_QUESTIONARI!N4436:T4436,ESITI_QUESTIONARI!V4436:X4436,ESITI_QUESTIONARI!Z4436:AD4436,ESITI_QUESTIONARI!AF4436:AH4436,ESITI_QUESTIONARI!AJ4436:AL4436,ESITI_QUESTIONARI!AN4436,ESITI_QUESTIONARI!AQ4436)),"NON RISPONDE",AVERAGE(ESITI_QUESTIONARI!N4436:T4436,ESITI_QUESTIONARI!V4436:X4436,ESITI_QUESTIONARI!Z4436:AD4436,ESITI_QUESTIONARI!AF4436:AH4436,ESITI_QUESTIONARI!AJ4436:AL4436,ESITI_QUESTIONARI!AN4436,ESITI_QUESTIONARI!AQ4436)))</f>
        <v/>
      </c>
    </row>
    <row r="4437" spans="1:8">
      <c r="A4437" t="str">
        <f>IF(ESITI_QUESTIONARI!A4437="","",TRIM(ESITI_QUESTIONARI!A4437))</f>
        <v/>
      </c>
      <c r="B4437" t="str">
        <f t="shared" si="70"/>
        <v/>
      </c>
      <c r="C4437" t="str">
        <f>IF(ESITI_QUESTIONARI!C4437="","",TRIM(ESITI_QUESTIONARI!C4437))</f>
        <v/>
      </c>
      <c r="D4437" t="str">
        <f>IFERROR(UPPER(TRIM(ESITI_QUESTIONARI!U4437)),"")</f>
        <v/>
      </c>
      <c r="E4437" t="str">
        <f>IFERROR(UPPER(TRIM(ESITI_QUESTIONARI!Y4437)),"")</f>
        <v/>
      </c>
      <c r="F4437" t="str">
        <f>IFERROR(UPPER(TRIM(ESITI_QUESTIONARI!AE4437)),"")</f>
        <v/>
      </c>
      <c r="G4437" t="str">
        <f>IFERROR(UPPER(TRIM(ESITI_QUESTIONARI!AI4437)),"")</f>
        <v/>
      </c>
      <c r="H4437" s="8" t="str">
        <f>IF(C4437="","",IF(ISERROR(AVERAGE(ESITI_QUESTIONARI!N4437:T4437,ESITI_QUESTIONARI!V4437:X4437,ESITI_QUESTIONARI!Z4437:AD4437,ESITI_QUESTIONARI!AF4437:AH4437,ESITI_QUESTIONARI!AJ4437:AL4437,ESITI_QUESTIONARI!AN4437,ESITI_QUESTIONARI!AQ4437)),"NON RISPONDE",AVERAGE(ESITI_QUESTIONARI!N4437:T4437,ESITI_QUESTIONARI!V4437:X4437,ESITI_QUESTIONARI!Z4437:AD4437,ESITI_QUESTIONARI!AF4437:AH4437,ESITI_QUESTIONARI!AJ4437:AL4437,ESITI_QUESTIONARI!AN4437,ESITI_QUESTIONARI!AQ4437)))</f>
        <v/>
      </c>
    </row>
    <row r="4438" spans="1:8">
      <c r="A4438" t="str">
        <f>IF(ESITI_QUESTIONARI!A4438="","",TRIM(ESITI_QUESTIONARI!A4438))</f>
        <v/>
      </c>
      <c r="B4438" t="str">
        <f t="shared" si="70"/>
        <v/>
      </c>
      <c r="C4438" t="str">
        <f>IF(ESITI_QUESTIONARI!C4438="","",TRIM(ESITI_QUESTIONARI!C4438))</f>
        <v/>
      </c>
      <c r="D4438" t="str">
        <f>IFERROR(UPPER(TRIM(ESITI_QUESTIONARI!U4438)),"")</f>
        <v/>
      </c>
      <c r="E4438" t="str">
        <f>IFERROR(UPPER(TRIM(ESITI_QUESTIONARI!Y4438)),"")</f>
        <v/>
      </c>
      <c r="F4438" t="str">
        <f>IFERROR(UPPER(TRIM(ESITI_QUESTIONARI!AE4438)),"")</f>
        <v/>
      </c>
      <c r="G4438" t="str">
        <f>IFERROR(UPPER(TRIM(ESITI_QUESTIONARI!AI4438)),"")</f>
        <v/>
      </c>
      <c r="H4438" s="8" t="str">
        <f>IF(C4438="","",IF(ISERROR(AVERAGE(ESITI_QUESTIONARI!N4438:T4438,ESITI_QUESTIONARI!V4438:X4438,ESITI_QUESTIONARI!Z4438:AD4438,ESITI_QUESTIONARI!AF4438:AH4438,ESITI_QUESTIONARI!AJ4438:AL4438,ESITI_QUESTIONARI!AN4438,ESITI_QUESTIONARI!AQ4438)),"NON RISPONDE",AVERAGE(ESITI_QUESTIONARI!N4438:T4438,ESITI_QUESTIONARI!V4438:X4438,ESITI_QUESTIONARI!Z4438:AD4438,ESITI_QUESTIONARI!AF4438:AH4438,ESITI_QUESTIONARI!AJ4438:AL4438,ESITI_QUESTIONARI!AN4438,ESITI_QUESTIONARI!AQ4438)))</f>
        <v/>
      </c>
    </row>
    <row r="4439" spans="1:8">
      <c r="A4439" t="str">
        <f>IF(ESITI_QUESTIONARI!A4439="","",TRIM(ESITI_QUESTIONARI!A4439))</f>
        <v/>
      </c>
      <c r="B4439" t="str">
        <f t="shared" si="70"/>
        <v/>
      </c>
      <c r="C4439" t="str">
        <f>IF(ESITI_QUESTIONARI!C4439="","",TRIM(ESITI_QUESTIONARI!C4439))</f>
        <v/>
      </c>
      <c r="D4439" t="str">
        <f>IFERROR(UPPER(TRIM(ESITI_QUESTIONARI!U4439)),"")</f>
        <v/>
      </c>
      <c r="E4439" t="str">
        <f>IFERROR(UPPER(TRIM(ESITI_QUESTIONARI!Y4439)),"")</f>
        <v/>
      </c>
      <c r="F4439" t="str">
        <f>IFERROR(UPPER(TRIM(ESITI_QUESTIONARI!AE4439)),"")</f>
        <v/>
      </c>
      <c r="G4439" t="str">
        <f>IFERROR(UPPER(TRIM(ESITI_QUESTIONARI!AI4439)),"")</f>
        <v/>
      </c>
      <c r="H4439" s="8" t="str">
        <f>IF(C4439="","",IF(ISERROR(AVERAGE(ESITI_QUESTIONARI!N4439:T4439,ESITI_QUESTIONARI!V4439:X4439,ESITI_QUESTIONARI!Z4439:AD4439,ESITI_QUESTIONARI!AF4439:AH4439,ESITI_QUESTIONARI!AJ4439:AL4439,ESITI_QUESTIONARI!AN4439,ESITI_QUESTIONARI!AQ4439)),"NON RISPONDE",AVERAGE(ESITI_QUESTIONARI!N4439:T4439,ESITI_QUESTIONARI!V4439:X4439,ESITI_QUESTIONARI!Z4439:AD4439,ESITI_QUESTIONARI!AF4439:AH4439,ESITI_QUESTIONARI!AJ4439:AL4439,ESITI_QUESTIONARI!AN4439,ESITI_QUESTIONARI!AQ4439)))</f>
        <v/>
      </c>
    </row>
    <row r="4440" spans="1:8">
      <c r="A4440" t="str">
        <f>IF(ESITI_QUESTIONARI!A4440="","",TRIM(ESITI_QUESTIONARI!A4440))</f>
        <v/>
      </c>
      <c r="B4440" t="str">
        <f t="shared" si="70"/>
        <v/>
      </c>
      <c r="C4440" t="str">
        <f>IF(ESITI_QUESTIONARI!C4440="","",TRIM(ESITI_QUESTIONARI!C4440))</f>
        <v/>
      </c>
      <c r="D4440" t="str">
        <f>IFERROR(UPPER(TRIM(ESITI_QUESTIONARI!U4440)),"")</f>
        <v/>
      </c>
      <c r="E4440" t="str">
        <f>IFERROR(UPPER(TRIM(ESITI_QUESTIONARI!Y4440)),"")</f>
        <v/>
      </c>
      <c r="F4440" t="str">
        <f>IFERROR(UPPER(TRIM(ESITI_QUESTIONARI!AE4440)),"")</f>
        <v/>
      </c>
      <c r="G4440" t="str">
        <f>IFERROR(UPPER(TRIM(ESITI_QUESTIONARI!AI4440)),"")</f>
        <v/>
      </c>
      <c r="H4440" s="8" t="str">
        <f>IF(C4440="","",IF(ISERROR(AVERAGE(ESITI_QUESTIONARI!N4440:T4440,ESITI_QUESTIONARI!V4440:X4440,ESITI_QUESTIONARI!Z4440:AD4440,ESITI_QUESTIONARI!AF4440:AH4440,ESITI_QUESTIONARI!AJ4440:AL4440,ESITI_QUESTIONARI!AN4440,ESITI_QUESTIONARI!AQ4440)),"NON RISPONDE",AVERAGE(ESITI_QUESTIONARI!N4440:T4440,ESITI_QUESTIONARI!V4440:X4440,ESITI_QUESTIONARI!Z4440:AD4440,ESITI_QUESTIONARI!AF4440:AH4440,ESITI_QUESTIONARI!AJ4440:AL4440,ESITI_QUESTIONARI!AN4440,ESITI_QUESTIONARI!AQ4440)))</f>
        <v/>
      </c>
    </row>
    <row r="4441" spans="1:8">
      <c r="A4441" t="str">
        <f>IF(ESITI_QUESTIONARI!A4441="","",TRIM(ESITI_QUESTIONARI!A4441))</f>
        <v/>
      </c>
      <c r="B4441" t="str">
        <f t="shared" si="70"/>
        <v/>
      </c>
      <c r="C4441" t="str">
        <f>IF(ESITI_QUESTIONARI!C4441="","",TRIM(ESITI_QUESTIONARI!C4441))</f>
        <v/>
      </c>
      <c r="D4441" t="str">
        <f>IFERROR(UPPER(TRIM(ESITI_QUESTIONARI!U4441)),"")</f>
        <v/>
      </c>
      <c r="E4441" t="str">
        <f>IFERROR(UPPER(TRIM(ESITI_QUESTIONARI!Y4441)),"")</f>
        <v/>
      </c>
      <c r="F4441" t="str">
        <f>IFERROR(UPPER(TRIM(ESITI_QUESTIONARI!AE4441)),"")</f>
        <v/>
      </c>
      <c r="G4441" t="str">
        <f>IFERROR(UPPER(TRIM(ESITI_QUESTIONARI!AI4441)),"")</f>
        <v/>
      </c>
      <c r="H4441" s="8" t="str">
        <f>IF(C4441="","",IF(ISERROR(AVERAGE(ESITI_QUESTIONARI!N4441:T4441,ESITI_QUESTIONARI!V4441:X4441,ESITI_QUESTIONARI!Z4441:AD4441,ESITI_QUESTIONARI!AF4441:AH4441,ESITI_QUESTIONARI!AJ4441:AL4441,ESITI_QUESTIONARI!AN4441,ESITI_QUESTIONARI!AQ4441)),"NON RISPONDE",AVERAGE(ESITI_QUESTIONARI!N4441:T4441,ESITI_QUESTIONARI!V4441:X4441,ESITI_QUESTIONARI!Z4441:AD4441,ESITI_QUESTIONARI!AF4441:AH4441,ESITI_QUESTIONARI!AJ4441:AL4441,ESITI_QUESTIONARI!AN4441,ESITI_QUESTIONARI!AQ4441)))</f>
        <v/>
      </c>
    </row>
    <row r="4442" spans="1:8">
      <c r="A4442" t="str">
        <f>IF(ESITI_QUESTIONARI!A4442="","",TRIM(ESITI_QUESTIONARI!A4442))</f>
        <v/>
      </c>
      <c r="B4442" t="str">
        <f t="shared" si="70"/>
        <v/>
      </c>
      <c r="C4442" t="str">
        <f>IF(ESITI_QUESTIONARI!C4442="","",TRIM(ESITI_QUESTIONARI!C4442))</f>
        <v/>
      </c>
      <c r="D4442" t="str">
        <f>IFERROR(UPPER(TRIM(ESITI_QUESTIONARI!U4442)),"")</f>
        <v/>
      </c>
      <c r="E4442" t="str">
        <f>IFERROR(UPPER(TRIM(ESITI_QUESTIONARI!Y4442)),"")</f>
        <v/>
      </c>
      <c r="F4442" t="str">
        <f>IFERROR(UPPER(TRIM(ESITI_QUESTIONARI!AE4442)),"")</f>
        <v/>
      </c>
      <c r="G4442" t="str">
        <f>IFERROR(UPPER(TRIM(ESITI_QUESTIONARI!AI4442)),"")</f>
        <v/>
      </c>
      <c r="H4442" s="8" t="str">
        <f>IF(C4442="","",IF(ISERROR(AVERAGE(ESITI_QUESTIONARI!N4442:T4442,ESITI_QUESTIONARI!V4442:X4442,ESITI_QUESTIONARI!Z4442:AD4442,ESITI_QUESTIONARI!AF4442:AH4442,ESITI_QUESTIONARI!AJ4442:AL4442,ESITI_QUESTIONARI!AN4442,ESITI_QUESTIONARI!AQ4442)),"NON RISPONDE",AVERAGE(ESITI_QUESTIONARI!N4442:T4442,ESITI_QUESTIONARI!V4442:X4442,ESITI_QUESTIONARI!Z4442:AD4442,ESITI_QUESTIONARI!AF4442:AH4442,ESITI_QUESTIONARI!AJ4442:AL4442,ESITI_QUESTIONARI!AN4442,ESITI_QUESTIONARI!AQ4442)))</f>
        <v/>
      </c>
    </row>
    <row r="4443" spans="1:8">
      <c r="A4443" t="str">
        <f>IF(ESITI_QUESTIONARI!A4443="","",TRIM(ESITI_QUESTIONARI!A4443))</f>
        <v/>
      </c>
      <c r="B4443" t="str">
        <f t="shared" si="70"/>
        <v/>
      </c>
      <c r="C4443" t="str">
        <f>IF(ESITI_QUESTIONARI!C4443="","",TRIM(ESITI_QUESTIONARI!C4443))</f>
        <v/>
      </c>
      <c r="D4443" t="str">
        <f>IFERROR(UPPER(TRIM(ESITI_QUESTIONARI!U4443)),"")</f>
        <v/>
      </c>
      <c r="E4443" t="str">
        <f>IFERROR(UPPER(TRIM(ESITI_QUESTIONARI!Y4443)),"")</f>
        <v/>
      </c>
      <c r="F4443" t="str">
        <f>IFERROR(UPPER(TRIM(ESITI_QUESTIONARI!AE4443)),"")</f>
        <v/>
      </c>
      <c r="G4443" t="str">
        <f>IFERROR(UPPER(TRIM(ESITI_QUESTIONARI!AI4443)),"")</f>
        <v/>
      </c>
      <c r="H4443" s="8" t="str">
        <f>IF(C4443="","",IF(ISERROR(AVERAGE(ESITI_QUESTIONARI!N4443:T4443,ESITI_QUESTIONARI!V4443:X4443,ESITI_QUESTIONARI!Z4443:AD4443,ESITI_QUESTIONARI!AF4443:AH4443,ESITI_QUESTIONARI!AJ4443:AL4443,ESITI_QUESTIONARI!AN4443,ESITI_QUESTIONARI!AQ4443)),"NON RISPONDE",AVERAGE(ESITI_QUESTIONARI!N4443:T4443,ESITI_QUESTIONARI!V4443:X4443,ESITI_QUESTIONARI!Z4443:AD4443,ESITI_QUESTIONARI!AF4443:AH4443,ESITI_QUESTIONARI!AJ4443:AL4443,ESITI_QUESTIONARI!AN4443,ESITI_QUESTIONARI!AQ4443)))</f>
        <v/>
      </c>
    </row>
    <row r="4444" spans="1:8">
      <c r="A4444" t="str">
        <f>IF(ESITI_QUESTIONARI!A4444="","",TRIM(ESITI_QUESTIONARI!A4444))</f>
        <v/>
      </c>
      <c r="B4444" t="str">
        <f t="shared" si="70"/>
        <v/>
      </c>
      <c r="C4444" t="str">
        <f>IF(ESITI_QUESTIONARI!C4444="","",TRIM(ESITI_QUESTIONARI!C4444))</f>
        <v/>
      </c>
      <c r="D4444" t="str">
        <f>IFERROR(UPPER(TRIM(ESITI_QUESTIONARI!U4444)),"")</f>
        <v/>
      </c>
      <c r="E4444" t="str">
        <f>IFERROR(UPPER(TRIM(ESITI_QUESTIONARI!Y4444)),"")</f>
        <v/>
      </c>
      <c r="F4444" t="str">
        <f>IFERROR(UPPER(TRIM(ESITI_QUESTIONARI!AE4444)),"")</f>
        <v/>
      </c>
      <c r="G4444" t="str">
        <f>IFERROR(UPPER(TRIM(ESITI_QUESTIONARI!AI4444)),"")</f>
        <v/>
      </c>
      <c r="H4444" s="8" t="str">
        <f>IF(C4444="","",IF(ISERROR(AVERAGE(ESITI_QUESTIONARI!N4444:T4444,ESITI_QUESTIONARI!V4444:X4444,ESITI_QUESTIONARI!Z4444:AD4444,ESITI_QUESTIONARI!AF4444:AH4444,ESITI_QUESTIONARI!AJ4444:AL4444,ESITI_QUESTIONARI!AN4444,ESITI_QUESTIONARI!AQ4444)),"NON RISPONDE",AVERAGE(ESITI_QUESTIONARI!N4444:T4444,ESITI_QUESTIONARI!V4444:X4444,ESITI_QUESTIONARI!Z4444:AD4444,ESITI_QUESTIONARI!AF4444:AH4444,ESITI_QUESTIONARI!AJ4444:AL4444,ESITI_QUESTIONARI!AN4444,ESITI_QUESTIONARI!AQ4444)))</f>
        <v/>
      </c>
    </row>
    <row r="4445" spans="1:8">
      <c r="A4445" t="str">
        <f>IF(ESITI_QUESTIONARI!A4445="","",TRIM(ESITI_QUESTIONARI!A4445))</f>
        <v/>
      </c>
      <c r="B4445" t="str">
        <f t="shared" si="70"/>
        <v/>
      </c>
      <c r="C4445" t="str">
        <f>IF(ESITI_QUESTIONARI!C4445="","",TRIM(ESITI_QUESTIONARI!C4445))</f>
        <v/>
      </c>
      <c r="D4445" t="str">
        <f>IFERROR(UPPER(TRIM(ESITI_QUESTIONARI!U4445)),"")</f>
        <v/>
      </c>
      <c r="E4445" t="str">
        <f>IFERROR(UPPER(TRIM(ESITI_QUESTIONARI!Y4445)),"")</f>
        <v/>
      </c>
      <c r="F4445" t="str">
        <f>IFERROR(UPPER(TRIM(ESITI_QUESTIONARI!AE4445)),"")</f>
        <v/>
      </c>
      <c r="G4445" t="str">
        <f>IFERROR(UPPER(TRIM(ESITI_QUESTIONARI!AI4445)),"")</f>
        <v/>
      </c>
      <c r="H4445" s="8" t="str">
        <f>IF(C4445="","",IF(ISERROR(AVERAGE(ESITI_QUESTIONARI!N4445:T4445,ESITI_QUESTIONARI!V4445:X4445,ESITI_QUESTIONARI!Z4445:AD4445,ESITI_QUESTIONARI!AF4445:AH4445,ESITI_QUESTIONARI!AJ4445:AL4445,ESITI_QUESTIONARI!AN4445,ESITI_QUESTIONARI!AQ4445)),"NON RISPONDE",AVERAGE(ESITI_QUESTIONARI!N4445:T4445,ESITI_QUESTIONARI!V4445:X4445,ESITI_QUESTIONARI!Z4445:AD4445,ESITI_QUESTIONARI!AF4445:AH4445,ESITI_QUESTIONARI!AJ4445:AL4445,ESITI_QUESTIONARI!AN4445,ESITI_QUESTIONARI!AQ4445)))</f>
        <v/>
      </c>
    </row>
    <row r="4446" spans="1:8">
      <c r="A4446" t="str">
        <f>IF(ESITI_QUESTIONARI!A4446="","",TRIM(ESITI_QUESTIONARI!A4446))</f>
        <v/>
      </c>
      <c r="B4446" t="str">
        <f t="shared" si="70"/>
        <v/>
      </c>
      <c r="C4446" t="str">
        <f>IF(ESITI_QUESTIONARI!C4446="","",TRIM(ESITI_QUESTIONARI!C4446))</f>
        <v/>
      </c>
      <c r="D4446" t="str">
        <f>IFERROR(UPPER(TRIM(ESITI_QUESTIONARI!U4446)),"")</f>
        <v/>
      </c>
      <c r="E4446" t="str">
        <f>IFERROR(UPPER(TRIM(ESITI_QUESTIONARI!Y4446)),"")</f>
        <v/>
      </c>
      <c r="F4446" t="str">
        <f>IFERROR(UPPER(TRIM(ESITI_QUESTIONARI!AE4446)),"")</f>
        <v/>
      </c>
      <c r="G4446" t="str">
        <f>IFERROR(UPPER(TRIM(ESITI_QUESTIONARI!AI4446)),"")</f>
        <v/>
      </c>
      <c r="H4446" s="8" t="str">
        <f>IF(C4446="","",IF(ISERROR(AVERAGE(ESITI_QUESTIONARI!N4446:T4446,ESITI_QUESTIONARI!V4446:X4446,ESITI_QUESTIONARI!Z4446:AD4446,ESITI_QUESTIONARI!AF4446:AH4446,ESITI_QUESTIONARI!AJ4446:AL4446,ESITI_QUESTIONARI!AN4446,ESITI_QUESTIONARI!AQ4446)),"NON RISPONDE",AVERAGE(ESITI_QUESTIONARI!N4446:T4446,ESITI_QUESTIONARI!V4446:X4446,ESITI_QUESTIONARI!Z4446:AD4446,ESITI_QUESTIONARI!AF4446:AH4446,ESITI_QUESTIONARI!AJ4446:AL4446,ESITI_QUESTIONARI!AN4446,ESITI_QUESTIONARI!AQ4446)))</f>
        <v/>
      </c>
    </row>
    <row r="4447" spans="1:8">
      <c r="A4447" t="str">
        <f>IF(ESITI_QUESTIONARI!A4447="","",TRIM(ESITI_QUESTIONARI!A4447))</f>
        <v/>
      </c>
      <c r="B4447" t="str">
        <f t="shared" si="70"/>
        <v/>
      </c>
      <c r="C4447" t="str">
        <f>IF(ESITI_QUESTIONARI!C4447="","",TRIM(ESITI_QUESTIONARI!C4447))</f>
        <v/>
      </c>
      <c r="D4447" t="str">
        <f>IFERROR(UPPER(TRIM(ESITI_QUESTIONARI!U4447)),"")</f>
        <v/>
      </c>
      <c r="E4447" t="str">
        <f>IFERROR(UPPER(TRIM(ESITI_QUESTIONARI!Y4447)),"")</f>
        <v/>
      </c>
      <c r="F4447" t="str">
        <f>IFERROR(UPPER(TRIM(ESITI_QUESTIONARI!AE4447)),"")</f>
        <v/>
      </c>
      <c r="G4447" t="str">
        <f>IFERROR(UPPER(TRIM(ESITI_QUESTIONARI!AI4447)),"")</f>
        <v/>
      </c>
      <c r="H4447" s="8" t="str">
        <f>IF(C4447="","",IF(ISERROR(AVERAGE(ESITI_QUESTIONARI!N4447:T4447,ESITI_QUESTIONARI!V4447:X4447,ESITI_QUESTIONARI!Z4447:AD4447,ESITI_QUESTIONARI!AF4447:AH4447,ESITI_QUESTIONARI!AJ4447:AL4447,ESITI_QUESTIONARI!AN4447,ESITI_QUESTIONARI!AQ4447)),"NON RISPONDE",AVERAGE(ESITI_QUESTIONARI!N4447:T4447,ESITI_QUESTIONARI!V4447:X4447,ESITI_QUESTIONARI!Z4447:AD4447,ESITI_QUESTIONARI!AF4447:AH4447,ESITI_QUESTIONARI!AJ4447:AL4447,ESITI_QUESTIONARI!AN4447,ESITI_QUESTIONARI!AQ4447)))</f>
        <v/>
      </c>
    </row>
    <row r="4448" spans="1:8">
      <c r="A4448" t="str">
        <f>IF(ESITI_QUESTIONARI!A4448="","",TRIM(ESITI_QUESTIONARI!A4448))</f>
        <v/>
      </c>
      <c r="B4448" t="str">
        <f t="shared" si="70"/>
        <v/>
      </c>
      <c r="C4448" t="str">
        <f>IF(ESITI_QUESTIONARI!C4448="","",TRIM(ESITI_QUESTIONARI!C4448))</f>
        <v/>
      </c>
      <c r="D4448" t="str">
        <f>IFERROR(UPPER(TRIM(ESITI_QUESTIONARI!U4448)),"")</f>
        <v/>
      </c>
      <c r="E4448" t="str">
        <f>IFERROR(UPPER(TRIM(ESITI_QUESTIONARI!Y4448)),"")</f>
        <v/>
      </c>
      <c r="F4448" t="str">
        <f>IFERROR(UPPER(TRIM(ESITI_QUESTIONARI!AE4448)),"")</f>
        <v/>
      </c>
      <c r="G4448" t="str">
        <f>IFERROR(UPPER(TRIM(ESITI_QUESTIONARI!AI4448)),"")</f>
        <v/>
      </c>
      <c r="H4448" s="8" t="str">
        <f>IF(C4448="","",IF(ISERROR(AVERAGE(ESITI_QUESTIONARI!N4448:T4448,ESITI_QUESTIONARI!V4448:X4448,ESITI_QUESTIONARI!Z4448:AD4448,ESITI_QUESTIONARI!AF4448:AH4448,ESITI_QUESTIONARI!AJ4448:AL4448,ESITI_QUESTIONARI!AN4448,ESITI_QUESTIONARI!AQ4448)),"NON RISPONDE",AVERAGE(ESITI_QUESTIONARI!N4448:T4448,ESITI_QUESTIONARI!V4448:X4448,ESITI_QUESTIONARI!Z4448:AD4448,ESITI_QUESTIONARI!AF4448:AH4448,ESITI_QUESTIONARI!AJ4448:AL4448,ESITI_QUESTIONARI!AN4448,ESITI_QUESTIONARI!AQ4448)))</f>
        <v/>
      </c>
    </row>
    <row r="4449" spans="1:8">
      <c r="A4449" t="str">
        <f>IF(ESITI_QUESTIONARI!A4449="","",TRIM(ESITI_QUESTIONARI!A4449))</f>
        <v/>
      </c>
      <c r="B4449" t="str">
        <f t="shared" si="70"/>
        <v/>
      </c>
      <c r="C4449" t="str">
        <f>IF(ESITI_QUESTIONARI!C4449="","",TRIM(ESITI_QUESTIONARI!C4449))</f>
        <v/>
      </c>
      <c r="D4449" t="str">
        <f>IFERROR(UPPER(TRIM(ESITI_QUESTIONARI!U4449)),"")</f>
        <v/>
      </c>
      <c r="E4449" t="str">
        <f>IFERROR(UPPER(TRIM(ESITI_QUESTIONARI!Y4449)),"")</f>
        <v/>
      </c>
      <c r="F4449" t="str">
        <f>IFERROR(UPPER(TRIM(ESITI_QUESTIONARI!AE4449)),"")</f>
        <v/>
      </c>
      <c r="G4449" t="str">
        <f>IFERROR(UPPER(TRIM(ESITI_QUESTIONARI!AI4449)),"")</f>
        <v/>
      </c>
      <c r="H4449" s="8" t="str">
        <f>IF(C4449="","",IF(ISERROR(AVERAGE(ESITI_QUESTIONARI!N4449:T4449,ESITI_QUESTIONARI!V4449:X4449,ESITI_QUESTIONARI!Z4449:AD4449,ESITI_QUESTIONARI!AF4449:AH4449,ESITI_QUESTIONARI!AJ4449:AL4449,ESITI_QUESTIONARI!AN4449,ESITI_QUESTIONARI!AQ4449)),"NON RISPONDE",AVERAGE(ESITI_QUESTIONARI!N4449:T4449,ESITI_QUESTIONARI!V4449:X4449,ESITI_QUESTIONARI!Z4449:AD4449,ESITI_QUESTIONARI!AF4449:AH4449,ESITI_QUESTIONARI!AJ4449:AL4449,ESITI_QUESTIONARI!AN4449,ESITI_QUESTIONARI!AQ4449)))</f>
        <v/>
      </c>
    </row>
    <row r="4450" spans="1:8">
      <c r="A4450" t="str">
        <f>IF(ESITI_QUESTIONARI!A4450="","",TRIM(ESITI_QUESTIONARI!A4450))</f>
        <v/>
      </c>
      <c r="B4450" t="str">
        <f t="shared" si="70"/>
        <v/>
      </c>
      <c r="C4450" t="str">
        <f>IF(ESITI_QUESTIONARI!C4450="","",TRIM(ESITI_QUESTIONARI!C4450))</f>
        <v/>
      </c>
      <c r="D4450" t="str">
        <f>IFERROR(UPPER(TRIM(ESITI_QUESTIONARI!U4450)),"")</f>
        <v/>
      </c>
      <c r="E4450" t="str">
        <f>IFERROR(UPPER(TRIM(ESITI_QUESTIONARI!Y4450)),"")</f>
        <v/>
      </c>
      <c r="F4450" t="str">
        <f>IFERROR(UPPER(TRIM(ESITI_QUESTIONARI!AE4450)),"")</f>
        <v/>
      </c>
      <c r="G4450" t="str">
        <f>IFERROR(UPPER(TRIM(ESITI_QUESTIONARI!AI4450)),"")</f>
        <v/>
      </c>
      <c r="H4450" s="8" t="str">
        <f>IF(C4450="","",IF(ISERROR(AVERAGE(ESITI_QUESTIONARI!N4450:T4450,ESITI_QUESTIONARI!V4450:X4450,ESITI_QUESTIONARI!Z4450:AD4450,ESITI_QUESTIONARI!AF4450:AH4450,ESITI_QUESTIONARI!AJ4450:AL4450,ESITI_QUESTIONARI!AN4450,ESITI_QUESTIONARI!AQ4450)),"NON RISPONDE",AVERAGE(ESITI_QUESTIONARI!N4450:T4450,ESITI_QUESTIONARI!V4450:X4450,ESITI_QUESTIONARI!Z4450:AD4450,ESITI_QUESTIONARI!AF4450:AH4450,ESITI_QUESTIONARI!AJ4450:AL4450,ESITI_QUESTIONARI!AN4450,ESITI_QUESTIONARI!AQ4450)))</f>
        <v/>
      </c>
    </row>
    <row r="4451" spans="1:8">
      <c r="A4451" t="str">
        <f>IF(ESITI_QUESTIONARI!A4451="","",TRIM(ESITI_QUESTIONARI!A4451))</f>
        <v/>
      </c>
      <c r="B4451" t="str">
        <f t="shared" si="70"/>
        <v/>
      </c>
      <c r="C4451" t="str">
        <f>IF(ESITI_QUESTIONARI!C4451="","",TRIM(ESITI_QUESTIONARI!C4451))</f>
        <v/>
      </c>
      <c r="D4451" t="str">
        <f>IFERROR(UPPER(TRIM(ESITI_QUESTIONARI!U4451)),"")</f>
        <v/>
      </c>
      <c r="E4451" t="str">
        <f>IFERROR(UPPER(TRIM(ESITI_QUESTIONARI!Y4451)),"")</f>
        <v/>
      </c>
      <c r="F4451" t="str">
        <f>IFERROR(UPPER(TRIM(ESITI_QUESTIONARI!AE4451)),"")</f>
        <v/>
      </c>
      <c r="G4451" t="str">
        <f>IFERROR(UPPER(TRIM(ESITI_QUESTIONARI!AI4451)),"")</f>
        <v/>
      </c>
      <c r="H4451" s="8" t="str">
        <f>IF(C4451="","",IF(ISERROR(AVERAGE(ESITI_QUESTIONARI!N4451:T4451,ESITI_QUESTIONARI!V4451:X4451,ESITI_QUESTIONARI!Z4451:AD4451,ESITI_QUESTIONARI!AF4451:AH4451,ESITI_QUESTIONARI!AJ4451:AL4451,ESITI_QUESTIONARI!AN4451,ESITI_QUESTIONARI!AQ4451)),"NON RISPONDE",AVERAGE(ESITI_QUESTIONARI!N4451:T4451,ESITI_QUESTIONARI!V4451:X4451,ESITI_QUESTIONARI!Z4451:AD4451,ESITI_QUESTIONARI!AF4451:AH4451,ESITI_QUESTIONARI!AJ4451:AL4451,ESITI_QUESTIONARI!AN4451,ESITI_QUESTIONARI!AQ4451)))</f>
        <v/>
      </c>
    </row>
    <row r="4452" spans="1:8">
      <c r="A4452" t="str">
        <f>IF(ESITI_QUESTIONARI!A4452="","",TRIM(ESITI_QUESTIONARI!A4452))</f>
        <v/>
      </c>
      <c r="B4452" t="str">
        <f t="shared" si="70"/>
        <v/>
      </c>
      <c r="C4452" t="str">
        <f>IF(ESITI_QUESTIONARI!C4452="","",TRIM(ESITI_QUESTIONARI!C4452))</f>
        <v/>
      </c>
      <c r="D4452" t="str">
        <f>IFERROR(UPPER(TRIM(ESITI_QUESTIONARI!U4452)),"")</f>
        <v/>
      </c>
      <c r="E4452" t="str">
        <f>IFERROR(UPPER(TRIM(ESITI_QUESTIONARI!Y4452)),"")</f>
        <v/>
      </c>
      <c r="F4452" t="str">
        <f>IFERROR(UPPER(TRIM(ESITI_QUESTIONARI!AE4452)),"")</f>
        <v/>
      </c>
      <c r="G4452" t="str">
        <f>IFERROR(UPPER(TRIM(ESITI_QUESTIONARI!AI4452)),"")</f>
        <v/>
      </c>
      <c r="H4452" s="8" t="str">
        <f>IF(C4452="","",IF(ISERROR(AVERAGE(ESITI_QUESTIONARI!N4452:T4452,ESITI_QUESTIONARI!V4452:X4452,ESITI_QUESTIONARI!Z4452:AD4452,ESITI_QUESTIONARI!AF4452:AH4452,ESITI_QUESTIONARI!AJ4452:AL4452,ESITI_QUESTIONARI!AN4452,ESITI_QUESTIONARI!AQ4452)),"NON RISPONDE",AVERAGE(ESITI_QUESTIONARI!N4452:T4452,ESITI_QUESTIONARI!V4452:X4452,ESITI_QUESTIONARI!Z4452:AD4452,ESITI_QUESTIONARI!AF4452:AH4452,ESITI_QUESTIONARI!AJ4452:AL4452,ESITI_QUESTIONARI!AN4452,ESITI_QUESTIONARI!AQ4452)))</f>
        <v/>
      </c>
    </row>
    <row r="4453" spans="1:8">
      <c r="A4453" t="str">
        <f>IF(ESITI_QUESTIONARI!A4453="","",TRIM(ESITI_QUESTIONARI!A4453))</f>
        <v/>
      </c>
      <c r="B4453" t="str">
        <f t="shared" si="70"/>
        <v/>
      </c>
      <c r="C4453" t="str">
        <f>IF(ESITI_QUESTIONARI!C4453="","",TRIM(ESITI_QUESTIONARI!C4453))</f>
        <v/>
      </c>
      <c r="D4453" t="str">
        <f>IFERROR(UPPER(TRIM(ESITI_QUESTIONARI!U4453)),"")</f>
        <v/>
      </c>
      <c r="E4453" t="str">
        <f>IFERROR(UPPER(TRIM(ESITI_QUESTIONARI!Y4453)),"")</f>
        <v/>
      </c>
      <c r="F4453" t="str">
        <f>IFERROR(UPPER(TRIM(ESITI_QUESTIONARI!AE4453)),"")</f>
        <v/>
      </c>
      <c r="G4453" t="str">
        <f>IFERROR(UPPER(TRIM(ESITI_QUESTIONARI!AI4453)),"")</f>
        <v/>
      </c>
      <c r="H4453" s="8" t="str">
        <f>IF(C4453="","",IF(ISERROR(AVERAGE(ESITI_QUESTIONARI!N4453:T4453,ESITI_QUESTIONARI!V4453:X4453,ESITI_QUESTIONARI!Z4453:AD4453,ESITI_QUESTIONARI!AF4453:AH4453,ESITI_QUESTIONARI!AJ4453:AL4453,ESITI_QUESTIONARI!AN4453,ESITI_QUESTIONARI!AQ4453)),"NON RISPONDE",AVERAGE(ESITI_QUESTIONARI!N4453:T4453,ESITI_QUESTIONARI!V4453:X4453,ESITI_QUESTIONARI!Z4453:AD4453,ESITI_QUESTIONARI!AF4453:AH4453,ESITI_QUESTIONARI!AJ4453:AL4453,ESITI_QUESTIONARI!AN4453,ESITI_QUESTIONARI!AQ4453)))</f>
        <v/>
      </c>
    </row>
    <row r="4454" spans="1:8">
      <c r="A4454" t="str">
        <f>IF(ESITI_QUESTIONARI!A4454="","",TRIM(ESITI_QUESTIONARI!A4454))</f>
        <v/>
      </c>
      <c r="B4454" t="str">
        <f t="shared" si="70"/>
        <v/>
      </c>
      <c r="C4454" t="str">
        <f>IF(ESITI_QUESTIONARI!C4454="","",TRIM(ESITI_QUESTIONARI!C4454))</f>
        <v/>
      </c>
      <c r="D4454" t="str">
        <f>IFERROR(UPPER(TRIM(ESITI_QUESTIONARI!U4454)),"")</f>
        <v/>
      </c>
      <c r="E4454" t="str">
        <f>IFERROR(UPPER(TRIM(ESITI_QUESTIONARI!Y4454)),"")</f>
        <v/>
      </c>
      <c r="F4454" t="str">
        <f>IFERROR(UPPER(TRIM(ESITI_QUESTIONARI!AE4454)),"")</f>
        <v/>
      </c>
      <c r="G4454" t="str">
        <f>IFERROR(UPPER(TRIM(ESITI_QUESTIONARI!AI4454)),"")</f>
        <v/>
      </c>
      <c r="H4454" s="8" t="str">
        <f>IF(C4454="","",IF(ISERROR(AVERAGE(ESITI_QUESTIONARI!N4454:T4454,ESITI_QUESTIONARI!V4454:X4454,ESITI_QUESTIONARI!Z4454:AD4454,ESITI_QUESTIONARI!AF4454:AH4454,ESITI_QUESTIONARI!AJ4454:AL4454,ESITI_QUESTIONARI!AN4454,ESITI_QUESTIONARI!AQ4454)),"NON RISPONDE",AVERAGE(ESITI_QUESTIONARI!N4454:T4454,ESITI_QUESTIONARI!V4454:X4454,ESITI_QUESTIONARI!Z4454:AD4454,ESITI_QUESTIONARI!AF4454:AH4454,ESITI_QUESTIONARI!AJ4454:AL4454,ESITI_QUESTIONARI!AN4454,ESITI_QUESTIONARI!AQ4454)))</f>
        <v/>
      </c>
    </row>
    <row r="4455" spans="1:8">
      <c r="A4455" t="str">
        <f>IF(ESITI_QUESTIONARI!A4455="","",TRIM(ESITI_QUESTIONARI!A4455))</f>
        <v/>
      </c>
      <c r="B4455" t="str">
        <f t="shared" si="70"/>
        <v/>
      </c>
      <c r="C4455" t="str">
        <f>IF(ESITI_QUESTIONARI!C4455="","",TRIM(ESITI_QUESTIONARI!C4455))</f>
        <v/>
      </c>
      <c r="D4455" t="str">
        <f>IFERROR(UPPER(TRIM(ESITI_QUESTIONARI!U4455)),"")</f>
        <v/>
      </c>
      <c r="E4455" t="str">
        <f>IFERROR(UPPER(TRIM(ESITI_QUESTIONARI!Y4455)),"")</f>
        <v/>
      </c>
      <c r="F4455" t="str">
        <f>IFERROR(UPPER(TRIM(ESITI_QUESTIONARI!AE4455)),"")</f>
        <v/>
      </c>
      <c r="G4455" t="str">
        <f>IFERROR(UPPER(TRIM(ESITI_QUESTIONARI!AI4455)),"")</f>
        <v/>
      </c>
      <c r="H4455" s="8" t="str">
        <f>IF(C4455="","",IF(ISERROR(AVERAGE(ESITI_QUESTIONARI!N4455:T4455,ESITI_QUESTIONARI!V4455:X4455,ESITI_QUESTIONARI!Z4455:AD4455,ESITI_QUESTIONARI!AF4455:AH4455,ESITI_QUESTIONARI!AJ4455:AL4455,ESITI_QUESTIONARI!AN4455,ESITI_QUESTIONARI!AQ4455)),"NON RISPONDE",AVERAGE(ESITI_QUESTIONARI!N4455:T4455,ESITI_QUESTIONARI!V4455:X4455,ESITI_QUESTIONARI!Z4455:AD4455,ESITI_QUESTIONARI!AF4455:AH4455,ESITI_QUESTIONARI!AJ4455:AL4455,ESITI_QUESTIONARI!AN4455,ESITI_QUESTIONARI!AQ4455)))</f>
        <v/>
      </c>
    </row>
    <row r="4456" spans="1:8">
      <c r="A4456" t="str">
        <f>IF(ESITI_QUESTIONARI!A4456="","",TRIM(ESITI_QUESTIONARI!A4456))</f>
        <v/>
      </c>
      <c r="B4456" t="str">
        <f t="shared" si="70"/>
        <v/>
      </c>
      <c r="C4456" t="str">
        <f>IF(ESITI_QUESTIONARI!C4456="","",TRIM(ESITI_QUESTIONARI!C4456))</f>
        <v/>
      </c>
      <c r="D4456" t="str">
        <f>IFERROR(UPPER(TRIM(ESITI_QUESTIONARI!U4456)),"")</f>
        <v/>
      </c>
      <c r="E4456" t="str">
        <f>IFERROR(UPPER(TRIM(ESITI_QUESTIONARI!Y4456)),"")</f>
        <v/>
      </c>
      <c r="F4456" t="str">
        <f>IFERROR(UPPER(TRIM(ESITI_QUESTIONARI!AE4456)),"")</f>
        <v/>
      </c>
      <c r="G4456" t="str">
        <f>IFERROR(UPPER(TRIM(ESITI_QUESTIONARI!AI4456)),"")</f>
        <v/>
      </c>
      <c r="H4456" s="8" t="str">
        <f>IF(C4456="","",IF(ISERROR(AVERAGE(ESITI_QUESTIONARI!N4456:T4456,ESITI_QUESTIONARI!V4456:X4456,ESITI_QUESTIONARI!Z4456:AD4456,ESITI_QUESTIONARI!AF4456:AH4456,ESITI_QUESTIONARI!AJ4456:AL4456,ESITI_QUESTIONARI!AN4456,ESITI_QUESTIONARI!AQ4456)),"NON RISPONDE",AVERAGE(ESITI_QUESTIONARI!N4456:T4456,ESITI_QUESTIONARI!V4456:X4456,ESITI_QUESTIONARI!Z4456:AD4456,ESITI_QUESTIONARI!AF4456:AH4456,ESITI_QUESTIONARI!AJ4456:AL4456,ESITI_QUESTIONARI!AN4456,ESITI_QUESTIONARI!AQ4456)))</f>
        <v/>
      </c>
    </row>
    <row r="4457" spans="1:8">
      <c r="A4457" t="str">
        <f>IF(ESITI_QUESTIONARI!A4457="","",TRIM(ESITI_QUESTIONARI!A4457))</f>
        <v/>
      </c>
      <c r="B4457" t="str">
        <f t="shared" si="70"/>
        <v/>
      </c>
      <c r="C4457" t="str">
        <f>IF(ESITI_QUESTIONARI!C4457="","",TRIM(ESITI_QUESTIONARI!C4457))</f>
        <v/>
      </c>
      <c r="D4457" t="str">
        <f>IFERROR(UPPER(TRIM(ESITI_QUESTIONARI!U4457)),"")</f>
        <v/>
      </c>
      <c r="E4457" t="str">
        <f>IFERROR(UPPER(TRIM(ESITI_QUESTIONARI!Y4457)),"")</f>
        <v/>
      </c>
      <c r="F4457" t="str">
        <f>IFERROR(UPPER(TRIM(ESITI_QUESTIONARI!AE4457)),"")</f>
        <v/>
      </c>
      <c r="G4457" t="str">
        <f>IFERROR(UPPER(TRIM(ESITI_QUESTIONARI!AI4457)),"")</f>
        <v/>
      </c>
      <c r="H4457" s="8" t="str">
        <f>IF(C4457="","",IF(ISERROR(AVERAGE(ESITI_QUESTIONARI!N4457:T4457,ESITI_QUESTIONARI!V4457:X4457,ESITI_QUESTIONARI!Z4457:AD4457,ESITI_QUESTIONARI!AF4457:AH4457,ESITI_QUESTIONARI!AJ4457:AL4457,ESITI_QUESTIONARI!AN4457,ESITI_QUESTIONARI!AQ4457)),"NON RISPONDE",AVERAGE(ESITI_QUESTIONARI!N4457:T4457,ESITI_QUESTIONARI!V4457:X4457,ESITI_QUESTIONARI!Z4457:AD4457,ESITI_QUESTIONARI!AF4457:AH4457,ESITI_QUESTIONARI!AJ4457:AL4457,ESITI_QUESTIONARI!AN4457,ESITI_QUESTIONARI!AQ4457)))</f>
        <v/>
      </c>
    </row>
    <row r="4458" spans="1:8">
      <c r="A4458" t="str">
        <f>IF(ESITI_QUESTIONARI!A4458="","",TRIM(ESITI_QUESTIONARI!A4458))</f>
        <v/>
      </c>
      <c r="B4458" t="str">
        <f t="shared" si="70"/>
        <v/>
      </c>
      <c r="C4458" t="str">
        <f>IF(ESITI_QUESTIONARI!C4458="","",TRIM(ESITI_QUESTIONARI!C4458))</f>
        <v/>
      </c>
      <c r="D4458" t="str">
        <f>IFERROR(UPPER(TRIM(ESITI_QUESTIONARI!U4458)),"")</f>
        <v/>
      </c>
      <c r="E4458" t="str">
        <f>IFERROR(UPPER(TRIM(ESITI_QUESTIONARI!Y4458)),"")</f>
        <v/>
      </c>
      <c r="F4458" t="str">
        <f>IFERROR(UPPER(TRIM(ESITI_QUESTIONARI!AE4458)),"")</f>
        <v/>
      </c>
      <c r="G4458" t="str">
        <f>IFERROR(UPPER(TRIM(ESITI_QUESTIONARI!AI4458)),"")</f>
        <v/>
      </c>
      <c r="H4458" s="8" t="str">
        <f>IF(C4458="","",IF(ISERROR(AVERAGE(ESITI_QUESTIONARI!N4458:T4458,ESITI_QUESTIONARI!V4458:X4458,ESITI_QUESTIONARI!Z4458:AD4458,ESITI_QUESTIONARI!AF4458:AH4458,ESITI_QUESTIONARI!AJ4458:AL4458,ESITI_QUESTIONARI!AN4458,ESITI_QUESTIONARI!AQ4458)),"NON RISPONDE",AVERAGE(ESITI_QUESTIONARI!N4458:T4458,ESITI_QUESTIONARI!V4458:X4458,ESITI_QUESTIONARI!Z4458:AD4458,ESITI_QUESTIONARI!AF4458:AH4458,ESITI_QUESTIONARI!AJ4458:AL4458,ESITI_QUESTIONARI!AN4458,ESITI_QUESTIONARI!AQ4458)))</f>
        <v/>
      </c>
    </row>
    <row r="4459" spans="1:8">
      <c r="A4459" t="str">
        <f>IF(ESITI_QUESTIONARI!A4459="","",TRIM(ESITI_QUESTIONARI!A4459))</f>
        <v/>
      </c>
      <c r="B4459" t="str">
        <f t="shared" si="70"/>
        <v/>
      </c>
      <c r="C4459" t="str">
        <f>IF(ESITI_QUESTIONARI!C4459="","",TRIM(ESITI_QUESTIONARI!C4459))</f>
        <v/>
      </c>
      <c r="D4459" t="str">
        <f>IFERROR(UPPER(TRIM(ESITI_QUESTIONARI!U4459)),"")</f>
        <v/>
      </c>
      <c r="E4459" t="str">
        <f>IFERROR(UPPER(TRIM(ESITI_QUESTIONARI!Y4459)),"")</f>
        <v/>
      </c>
      <c r="F4459" t="str">
        <f>IFERROR(UPPER(TRIM(ESITI_QUESTIONARI!AE4459)),"")</f>
        <v/>
      </c>
      <c r="G4459" t="str">
        <f>IFERROR(UPPER(TRIM(ESITI_QUESTIONARI!AI4459)),"")</f>
        <v/>
      </c>
      <c r="H4459" s="8" t="str">
        <f>IF(C4459="","",IF(ISERROR(AVERAGE(ESITI_QUESTIONARI!N4459:T4459,ESITI_QUESTIONARI!V4459:X4459,ESITI_QUESTIONARI!Z4459:AD4459,ESITI_QUESTIONARI!AF4459:AH4459,ESITI_QUESTIONARI!AJ4459:AL4459,ESITI_QUESTIONARI!AN4459,ESITI_QUESTIONARI!AQ4459)),"NON RISPONDE",AVERAGE(ESITI_QUESTIONARI!N4459:T4459,ESITI_QUESTIONARI!V4459:X4459,ESITI_QUESTIONARI!Z4459:AD4459,ESITI_QUESTIONARI!AF4459:AH4459,ESITI_QUESTIONARI!AJ4459:AL4459,ESITI_QUESTIONARI!AN4459,ESITI_QUESTIONARI!AQ4459)))</f>
        <v/>
      </c>
    </row>
    <row r="4460" spans="1:8">
      <c r="A4460" t="str">
        <f>IF(ESITI_QUESTIONARI!A4460="","",TRIM(ESITI_QUESTIONARI!A4460))</f>
        <v/>
      </c>
      <c r="B4460" t="str">
        <f t="shared" si="70"/>
        <v/>
      </c>
      <c r="C4460" t="str">
        <f>IF(ESITI_QUESTIONARI!C4460="","",TRIM(ESITI_QUESTIONARI!C4460))</f>
        <v/>
      </c>
      <c r="D4460" t="str">
        <f>IFERROR(UPPER(TRIM(ESITI_QUESTIONARI!U4460)),"")</f>
        <v/>
      </c>
      <c r="E4460" t="str">
        <f>IFERROR(UPPER(TRIM(ESITI_QUESTIONARI!Y4460)),"")</f>
        <v/>
      </c>
      <c r="F4460" t="str">
        <f>IFERROR(UPPER(TRIM(ESITI_QUESTIONARI!AE4460)),"")</f>
        <v/>
      </c>
      <c r="G4460" t="str">
        <f>IFERROR(UPPER(TRIM(ESITI_QUESTIONARI!AI4460)),"")</f>
        <v/>
      </c>
      <c r="H4460" s="8" t="str">
        <f>IF(C4460="","",IF(ISERROR(AVERAGE(ESITI_QUESTIONARI!N4460:T4460,ESITI_QUESTIONARI!V4460:X4460,ESITI_QUESTIONARI!Z4460:AD4460,ESITI_QUESTIONARI!AF4460:AH4460,ESITI_QUESTIONARI!AJ4460:AL4460,ESITI_QUESTIONARI!AN4460,ESITI_QUESTIONARI!AQ4460)),"NON RISPONDE",AVERAGE(ESITI_QUESTIONARI!N4460:T4460,ESITI_QUESTIONARI!V4460:X4460,ESITI_QUESTIONARI!Z4460:AD4460,ESITI_QUESTIONARI!AF4460:AH4460,ESITI_QUESTIONARI!AJ4460:AL4460,ESITI_QUESTIONARI!AN4460,ESITI_QUESTIONARI!AQ4460)))</f>
        <v/>
      </c>
    </row>
    <row r="4461" spans="1:8">
      <c r="A4461" t="str">
        <f>IF(ESITI_QUESTIONARI!A4461="","",TRIM(ESITI_QUESTIONARI!A4461))</f>
        <v/>
      </c>
      <c r="B4461" t="str">
        <f t="shared" si="70"/>
        <v/>
      </c>
      <c r="C4461" t="str">
        <f>IF(ESITI_QUESTIONARI!C4461="","",TRIM(ESITI_QUESTIONARI!C4461))</f>
        <v/>
      </c>
      <c r="D4461" t="str">
        <f>IFERROR(UPPER(TRIM(ESITI_QUESTIONARI!U4461)),"")</f>
        <v/>
      </c>
      <c r="E4461" t="str">
        <f>IFERROR(UPPER(TRIM(ESITI_QUESTIONARI!Y4461)),"")</f>
        <v/>
      </c>
      <c r="F4461" t="str">
        <f>IFERROR(UPPER(TRIM(ESITI_QUESTIONARI!AE4461)),"")</f>
        <v/>
      </c>
      <c r="G4461" t="str">
        <f>IFERROR(UPPER(TRIM(ESITI_QUESTIONARI!AI4461)),"")</f>
        <v/>
      </c>
      <c r="H4461" s="8" t="str">
        <f>IF(C4461="","",IF(ISERROR(AVERAGE(ESITI_QUESTIONARI!N4461:T4461,ESITI_QUESTIONARI!V4461:X4461,ESITI_QUESTIONARI!Z4461:AD4461,ESITI_QUESTIONARI!AF4461:AH4461,ESITI_QUESTIONARI!AJ4461:AL4461,ESITI_QUESTIONARI!AN4461,ESITI_QUESTIONARI!AQ4461)),"NON RISPONDE",AVERAGE(ESITI_QUESTIONARI!N4461:T4461,ESITI_QUESTIONARI!V4461:X4461,ESITI_QUESTIONARI!Z4461:AD4461,ESITI_QUESTIONARI!AF4461:AH4461,ESITI_QUESTIONARI!AJ4461:AL4461,ESITI_QUESTIONARI!AN4461,ESITI_QUESTIONARI!AQ4461)))</f>
        <v/>
      </c>
    </row>
    <row r="4462" spans="1:8">
      <c r="A4462" t="str">
        <f>IF(ESITI_QUESTIONARI!A4462="","",TRIM(ESITI_QUESTIONARI!A4462))</f>
        <v/>
      </c>
      <c r="B4462" t="str">
        <f t="shared" si="70"/>
        <v/>
      </c>
      <c r="C4462" t="str">
        <f>IF(ESITI_QUESTIONARI!C4462="","",TRIM(ESITI_QUESTIONARI!C4462))</f>
        <v/>
      </c>
      <c r="D4462" t="str">
        <f>IFERROR(UPPER(TRIM(ESITI_QUESTIONARI!U4462)),"")</f>
        <v/>
      </c>
      <c r="E4462" t="str">
        <f>IFERROR(UPPER(TRIM(ESITI_QUESTIONARI!Y4462)),"")</f>
        <v/>
      </c>
      <c r="F4462" t="str">
        <f>IFERROR(UPPER(TRIM(ESITI_QUESTIONARI!AE4462)),"")</f>
        <v/>
      </c>
      <c r="G4462" t="str">
        <f>IFERROR(UPPER(TRIM(ESITI_QUESTIONARI!AI4462)),"")</f>
        <v/>
      </c>
      <c r="H4462" s="8" t="str">
        <f>IF(C4462="","",IF(ISERROR(AVERAGE(ESITI_QUESTIONARI!N4462:T4462,ESITI_QUESTIONARI!V4462:X4462,ESITI_QUESTIONARI!Z4462:AD4462,ESITI_QUESTIONARI!AF4462:AH4462,ESITI_QUESTIONARI!AJ4462:AL4462,ESITI_QUESTIONARI!AN4462,ESITI_QUESTIONARI!AQ4462)),"NON RISPONDE",AVERAGE(ESITI_QUESTIONARI!N4462:T4462,ESITI_QUESTIONARI!V4462:X4462,ESITI_QUESTIONARI!Z4462:AD4462,ESITI_QUESTIONARI!AF4462:AH4462,ESITI_QUESTIONARI!AJ4462:AL4462,ESITI_QUESTIONARI!AN4462,ESITI_QUESTIONARI!AQ4462)))</f>
        <v/>
      </c>
    </row>
    <row r="4463" spans="1:8">
      <c r="A4463" t="str">
        <f>IF(ESITI_QUESTIONARI!A4463="","",TRIM(ESITI_QUESTIONARI!A4463))</f>
        <v/>
      </c>
      <c r="B4463" t="str">
        <f t="shared" si="70"/>
        <v/>
      </c>
      <c r="C4463" t="str">
        <f>IF(ESITI_QUESTIONARI!C4463="","",TRIM(ESITI_QUESTIONARI!C4463))</f>
        <v/>
      </c>
      <c r="D4463" t="str">
        <f>IFERROR(UPPER(TRIM(ESITI_QUESTIONARI!U4463)),"")</f>
        <v/>
      </c>
      <c r="E4463" t="str">
        <f>IFERROR(UPPER(TRIM(ESITI_QUESTIONARI!Y4463)),"")</f>
        <v/>
      </c>
      <c r="F4463" t="str">
        <f>IFERROR(UPPER(TRIM(ESITI_QUESTIONARI!AE4463)),"")</f>
        <v/>
      </c>
      <c r="G4463" t="str">
        <f>IFERROR(UPPER(TRIM(ESITI_QUESTIONARI!AI4463)),"")</f>
        <v/>
      </c>
      <c r="H4463" s="8" t="str">
        <f>IF(C4463="","",IF(ISERROR(AVERAGE(ESITI_QUESTIONARI!N4463:T4463,ESITI_QUESTIONARI!V4463:X4463,ESITI_QUESTIONARI!Z4463:AD4463,ESITI_QUESTIONARI!AF4463:AH4463,ESITI_QUESTIONARI!AJ4463:AL4463,ESITI_QUESTIONARI!AN4463,ESITI_QUESTIONARI!AQ4463)),"NON RISPONDE",AVERAGE(ESITI_QUESTIONARI!N4463:T4463,ESITI_QUESTIONARI!V4463:X4463,ESITI_QUESTIONARI!Z4463:AD4463,ESITI_QUESTIONARI!AF4463:AH4463,ESITI_QUESTIONARI!AJ4463:AL4463,ESITI_QUESTIONARI!AN4463,ESITI_QUESTIONARI!AQ4463)))</f>
        <v/>
      </c>
    </row>
    <row r="4464" spans="1:8">
      <c r="A4464" t="str">
        <f>IF(ESITI_QUESTIONARI!A4464="","",TRIM(ESITI_QUESTIONARI!A4464))</f>
        <v/>
      </c>
      <c r="B4464" t="str">
        <f t="shared" si="70"/>
        <v/>
      </c>
      <c r="C4464" t="str">
        <f>IF(ESITI_QUESTIONARI!C4464="","",TRIM(ESITI_QUESTIONARI!C4464))</f>
        <v/>
      </c>
      <c r="D4464" t="str">
        <f>IFERROR(UPPER(TRIM(ESITI_QUESTIONARI!U4464)),"")</f>
        <v/>
      </c>
      <c r="E4464" t="str">
        <f>IFERROR(UPPER(TRIM(ESITI_QUESTIONARI!Y4464)),"")</f>
        <v/>
      </c>
      <c r="F4464" t="str">
        <f>IFERROR(UPPER(TRIM(ESITI_QUESTIONARI!AE4464)),"")</f>
        <v/>
      </c>
      <c r="G4464" t="str">
        <f>IFERROR(UPPER(TRIM(ESITI_QUESTIONARI!AI4464)),"")</f>
        <v/>
      </c>
      <c r="H4464" s="8" t="str">
        <f>IF(C4464="","",IF(ISERROR(AVERAGE(ESITI_QUESTIONARI!N4464:T4464,ESITI_QUESTIONARI!V4464:X4464,ESITI_QUESTIONARI!Z4464:AD4464,ESITI_QUESTIONARI!AF4464:AH4464,ESITI_QUESTIONARI!AJ4464:AL4464,ESITI_QUESTIONARI!AN4464,ESITI_QUESTIONARI!AQ4464)),"NON RISPONDE",AVERAGE(ESITI_QUESTIONARI!N4464:T4464,ESITI_QUESTIONARI!V4464:X4464,ESITI_QUESTIONARI!Z4464:AD4464,ESITI_QUESTIONARI!AF4464:AH4464,ESITI_QUESTIONARI!AJ4464:AL4464,ESITI_QUESTIONARI!AN4464,ESITI_QUESTIONARI!AQ4464)))</f>
        <v/>
      </c>
    </row>
    <row r="4465" spans="1:8">
      <c r="A4465" t="str">
        <f>IF(ESITI_QUESTIONARI!A4465="","",TRIM(ESITI_QUESTIONARI!A4465))</f>
        <v/>
      </c>
      <c r="B4465" t="str">
        <f t="shared" si="70"/>
        <v/>
      </c>
      <c r="C4465" t="str">
        <f>IF(ESITI_QUESTIONARI!C4465="","",TRIM(ESITI_QUESTIONARI!C4465))</f>
        <v/>
      </c>
      <c r="D4465" t="str">
        <f>IFERROR(UPPER(TRIM(ESITI_QUESTIONARI!U4465)),"")</f>
        <v/>
      </c>
      <c r="E4465" t="str">
        <f>IFERROR(UPPER(TRIM(ESITI_QUESTIONARI!Y4465)),"")</f>
        <v/>
      </c>
      <c r="F4465" t="str">
        <f>IFERROR(UPPER(TRIM(ESITI_QUESTIONARI!AE4465)),"")</f>
        <v/>
      </c>
      <c r="G4465" t="str">
        <f>IFERROR(UPPER(TRIM(ESITI_QUESTIONARI!AI4465)),"")</f>
        <v/>
      </c>
      <c r="H4465" s="8" t="str">
        <f>IF(C4465="","",IF(ISERROR(AVERAGE(ESITI_QUESTIONARI!N4465:T4465,ESITI_QUESTIONARI!V4465:X4465,ESITI_QUESTIONARI!Z4465:AD4465,ESITI_QUESTIONARI!AF4465:AH4465,ESITI_QUESTIONARI!AJ4465:AL4465,ESITI_QUESTIONARI!AN4465,ESITI_QUESTIONARI!AQ4465)),"NON RISPONDE",AVERAGE(ESITI_QUESTIONARI!N4465:T4465,ESITI_QUESTIONARI!V4465:X4465,ESITI_QUESTIONARI!Z4465:AD4465,ESITI_QUESTIONARI!AF4465:AH4465,ESITI_QUESTIONARI!AJ4465:AL4465,ESITI_QUESTIONARI!AN4465,ESITI_QUESTIONARI!AQ4465)))</f>
        <v/>
      </c>
    </row>
    <row r="4466" spans="1:8">
      <c r="A4466" t="str">
        <f>IF(ESITI_QUESTIONARI!A4466="","",TRIM(ESITI_QUESTIONARI!A4466))</f>
        <v/>
      </c>
      <c r="B4466" t="str">
        <f t="shared" si="70"/>
        <v/>
      </c>
      <c r="C4466" t="str">
        <f>IF(ESITI_QUESTIONARI!C4466="","",TRIM(ESITI_QUESTIONARI!C4466))</f>
        <v/>
      </c>
      <c r="D4466" t="str">
        <f>IFERROR(UPPER(TRIM(ESITI_QUESTIONARI!U4466)),"")</f>
        <v/>
      </c>
      <c r="E4466" t="str">
        <f>IFERROR(UPPER(TRIM(ESITI_QUESTIONARI!Y4466)),"")</f>
        <v/>
      </c>
      <c r="F4466" t="str">
        <f>IFERROR(UPPER(TRIM(ESITI_QUESTIONARI!AE4466)),"")</f>
        <v/>
      </c>
      <c r="G4466" t="str">
        <f>IFERROR(UPPER(TRIM(ESITI_QUESTIONARI!AI4466)),"")</f>
        <v/>
      </c>
      <c r="H4466" s="8" t="str">
        <f>IF(C4466="","",IF(ISERROR(AVERAGE(ESITI_QUESTIONARI!N4466:T4466,ESITI_QUESTIONARI!V4466:X4466,ESITI_QUESTIONARI!Z4466:AD4466,ESITI_QUESTIONARI!AF4466:AH4466,ESITI_QUESTIONARI!AJ4466:AL4466,ESITI_QUESTIONARI!AN4466,ESITI_QUESTIONARI!AQ4466)),"NON RISPONDE",AVERAGE(ESITI_QUESTIONARI!N4466:T4466,ESITI_QUESTIONARI!V4466:X4466,ESITI_QUESTIONARI!Z4466:AD4466,ESITI_QUESTIONARI!AF4466:AH4466,ESITI_QUESTIONARI!AJ4466:AL4466,ESITI_QUESTIONARI!AN4466,ESITI_QUESTIONARI!AQ4466)))</f>
        <v/>
      </c>
    </row>
    <row r="4467" spans="1:8">
      <c r="A4467" t="str">
        <f>IF(ESITI_QUESTIONARI!A4467="","",TRIM(ESITI_QUESTIONARI!A4467))</f>
        <v/>
      </c>
      <c r="B4467" t="str">
        <f t="shared" si="70"/>
        <v/>
      </c>
      <c r="C4467" t="str">
        <f>IF(ESITI_QUESTIONARI!C4467="","",TRIM(ESITI_QUESTIONARI!C4467))</f>
        <v/>
      </c>
      <c r="D4467" t="str">
        <f>IFERROR(UPPER(TRIM(ESITI_QUESTIONARI!U4467)),"")</f>
        <v/>
      </c>
      <c r="E4467" t="str">
        <f>IFERROR(UPPER(TRIM(ESITI_QUESTIONARI!Y4467)),"")</f>
        <v/>
      </c>
      <c r="F4467" t="str">
        <f>IFERROR(UPPER(TRIM(ESITI_QUESTIONARI!AE4467)),"")</f>
        <v/>
      </c>
      <c r="G4467" t="str">
        <f>IFERROR(UPPER(TRIM(ESITI_QUESTIONARI!AI4467)),"")</f>
        <v/>
      </c>
      <c r="H4467" s="8" t="str">
        <f>IF(C4467="","",IF(ISERROR(AVERAGE(ESITI_QUESTIONARI!N4467:T4467,ESITI_QUESTIONARI!V4467:X4467,ESITI_QUESTIONARI!Z4467:AD4467,ESITI_QUESTIONARI!AF4467:AH4467,ESITI_QUESTIONARI!AJ4467:AL4467,ESITI_QUESTIONARI!AN4467,ESITI_QUESTIONARI!AQ4467)),"NON RISPONDE",AVERAGE(ESITI_QUESTIONARI!N4467:T4467,ESITI_QUESTIONARI!V4467:X4467,ESITI_QUESTIONARI!Z4467:AD4467,ESITI_QUESTIONARI!AF4467:AH4467,ESITI_QUESTIONARI!AJ4467:AL4467,ESITI_QUESTIONARI!AN4467,ESITI_QUESTIONARI!AQ4467)))</f>
        <v/>
      </c>
    </row>
    <row r="4468" spans="1:8">
      <c r="A4468" t="str">
        <f>IF(ESITI_QUESTIONARI!A4468="","",TRIM(ESITI_QUESTIONARI!A4468))</f>
        <v/>
      </c>
      <c r="B4468" t="str">
        <f t="shared" si="70"/>
        <v/>
      </c>
      <c r="C4468" t="str">
        <f>IF(ESITI_QUESTIONARI!C4468="","",TRIM(ESITI_QUESTIONARI!C4468))</f>
        <v/>
      </c>
      <c r="D4468" t="str">
        <f>IFERROR(UPPER(TRIM(ESITI_QUESTIONARI!U4468)),"")</f>
        <v/>
      </c>
      <c r="E4468" t="str">
        <f>IFERROR(UPPER(TRIM(ESITI_QUESTIONARI!Y4468)),"")</f>
        <v/>
      </c>
      <c r="F4468" t="str">
        <f>IFERROR(UPPER(TRIM(ESITI_QUESTIONARI!AE4468)),"")</f>
        <v/>
      </c>
      <c r="G4468" t="str">
        <f>IFERROR(UPPER(TRIM(ESITI_QUESTIONARI!AI4468)),"")</f>
        <v/>
      </c>
      <c r="H4468" s="8" t="str">
        <f>IF(C4468="","",IF(ISERROR(AVERAGE(ESITI_QUESTIONARI!N4468:T4468,ESITI_QUESTIONARI!V4468:X4468,ESITI_QUESTIONARI!Z4468:AD4468,ESITI_QUESTIONARI!AF4468:AH4468,ESITI_QUESTIONARI!AJ4468:AL4468,ESITI_QUESTIONARI!AN4468,ESITI_QUESTIONARI!AQ4468)),"NON RISPONDE",AVERAGE(ESITI_QUESTIONARI!N4468:T4468,ESITI_QUESTIONARI!V4468:X4468,ESITI_QUESTIONARI!Z4468:AD4468,ESITI_QUESTIONARI!AF4468:AH4468,ESITI_QUESTIONARI!AJ4468:AL4468,ESITI_QUESTIONARI!AN4468,ESITI_QUESTIONARI!AQ4468)))</f>
        <v/>
      </c>
    </row>
    <row r="4469" spans="1:8">
      <c r="A4469" t="str">
        <f>IF(ESITI_QUESTIONARI!A4469="","",TRIM(ESITI_QUESTIONARI!A4469))</f>
        <v/>
      </c>
      <c r="B4469" t="str">
        <f t="shared" si="70"/>
        <v/>
      </c>
      <c r="C4469" t="str">
        <f>IF(ESITI_QUESTIONARI!C4469="","",TRIM(ESITI_QUESTIONARI!C4469))</f>
        <v/>
      </c>
      <c r="D4469" t="str">
        <f>IFERROR(UPPER(TRIM(ESITI_QUESTIONARI!U4469)),"")</f>
        <v/>
      </c>
      <c r="E4469" t="str">
        <f>IFERROR(UPPER(TRIM(ESITI_QUESTIONARI!Y4469)),"")</f>
        <v/>
      </c>
      <c r="F4469" t="str">
        <f>IFERROR(UPPER(TRIM(ESITI_QUESTIONARI!AE4469)),"")</f>
        <v/>
      </c>
      <c r="G4469" t="str">
        <f>IFERROR(UPPER(TRIM(ESITI_QUESTIONARI!AI4469)),"")</f>
        <v/>
      </c>
      <c r="H4469" s="8" t="str">
        <f>IF(C4469="","",IF(ISERROR(AVERAGE(ESITI_QUESTIONARI!N4469:T4469,ESITI_QUESTIONARI!V4469:X4469,ESITI_QUESTIONARI!Z4469:AD4469,ESITI_QUESTIONARI!AF4469:AH4469,ESITI_QUESTIONARI!AJ4469:AL4469,ESITI_QUESTIONARI!AN4469,ESITI_QUESTIONARI!AQ4469)),"NON RISPONDE",AVERAGE(ESITI_QUESTIONARI!N4469:T4469,ESITI_QUESTIONARI!V4469:X4469,ESITI_QUESTIONARI!Z4469:AD4469,ESITI_QUESTIONARI!AF4469:AH4469,ESITI_QUESTIONARI!AJ4469:AL4469,ESITI_QUESTIONARI!AN4469,ESITI_QUESTIONARI!AQ4469)))</f>
        <v/>
      </c>
    </row>
    <row r="4470" spans="1:8">
      <c r="A4470" t="str">
        <f>IF(ESITI_QUESTIONARI!A4470="","",TRIM(ESITI_QUESTIONARI!A4470))</f>
        <v/>
      </c>
      <c r="B4470" t="str">
        <f t="shared" si="70"/>
        <v/>
      </c>
      <c r="C4470" t="str">
        <f>IF(ESITI_QUESTIONARI!C4470="","",TRIM(ESITI_QUESTIONARI!C4470))</f>
        <v/>
      </c>
      <c r="D4470" t="str">
        <f>IFERROR(UPPER(TRIM(ESITI_QUESTIONARI!U4470)),"")</f>
        <v/>
      </c>
      <c r="E4470" t="str">
        <f>IFERROR(UPPER(TRIM(ESITI_QUESTIONARI!Y4470)),"")</f>
        <v/>
      </c>
      <c r="F4470" t="str">
        <f>IFERROR(UPPER(TRIM(ESITI_QUESTIONARI!AE4470)),"")</f>
        <v/>
      </c>
      <c r="G4470" t="str">
        <f>IFERROR(UPPER(TRIM(ESITI_QUESTIONARI!AI4470)),"")</f>
        <v/>
      </c>
      <c r="H4470" s="8" t="str">
        <f>IF(C4470="","",IF(ISERROR(AVERAGE(ESITI_QUESTIONARI!N4470:T4470,ESITI_QUESTIONARI!V4470:X4470,ESITI_QUESTIONARI!Z4470:AD4470,ESITI_QUESTIONARI!AF4470:AH4470,ESITI_QUESTIONARI!AJ4470:AL4470,ESITI_QUESTIONARI!AN4470,ESITI_QUESTIONARI!AQ4470)),"NON RISPONDE",AVERAGE(ESITI_QUESTIONARI!N4470:T4470,ESITI_QUESTIONARI!V4470:X4470,ESITI_QUESTIONARI!Z4470:AD4470,ESITI_QUESTIONARI!AF4470:AH4470,ESITI_QUESTIONARI!AJ4470:AL4470,ESITI_QUESTIONARI!AN4470,ESITI_QUESTIONARI!AQ4470)))</f>
        <v/>
      </c>
    </row>
    <row r="4471" spans="1:8">
      <c r="A4471" t="str">
        <f>IF(ESITI_QUESTIONARI!A4471="","",TRIM(ESITI_QUESTIONARI!A4471))</f>
        <v/>
      </c>
      <c r="B4471" t="str">
        <f t="shared" si="70"/>
        <v/>
      </c>
      <c r="C4471" t="str">
        <f>IF(ESITI_QUESTIONARI!C4471="","",TRIM(ESITI_QUESTIONARI!C4471))</f>
        <v/>
      </c>
      <c r="D4471" t="str">
        <f>IFERROR(UPPER(TRIM(ESITI_QUESTIONARI!U4471)),"")</f>
        <v/>
      </c>
      <c r="E4471" t="str">
        <f>IFERROR(UPPER(TRIM(ESITI_QUESTIONARI!Y4471)),"")</f>
        <v/>
      </c>
      <c r="F4471" t="str">
        <f>IFERROR(UPPER(TRIM(ESITI_QUESTIONARI!AE4471)),"")</f>
        <v/>
      </c>
      <c r="G4471" t="str">
        <f>IFERROR(UPPER(TRIM(ESITI_QUESTIONARI!AI4471)),"")</f>
        <v/>
      </c>
      <c r="H4471" s="8" t="str">
        <f>IF(C4471="","",IF(ISERROR(AVERAGE(ESITI_QUESTIONARI!N4471:T4471,ESITI_QUESTIONARI!V4471:X4471,ESITI_QUESTIONARI!Z4471:AD4471,ESITI_QUESTIONARI!AF4471:AH4471,ESITI_QUESTIONARI!AJ4471:AL4471,ESITI_QUESTIONARI!AN4471,ESITI_QUESTIONARI!AQ4471)),"NON RISPONDE",AVERAGE(ESITI_QUESTIONARI!N4471:T4471,ESITI_QUESTIONARI!V4471:X4471,ESITI_QUESTIONARI!Z4471:AD4471,ESITI_QUESTIONARI!AF4471:AH4471,ESITI_QUESTIONARI!AJ4471:AL4471,ESITI_QUESTIONARI!AN4471,ESITI_QUESTIONARI!AQ4471)))</f>
        <v/>
      </c>
    </row>
    <row r="4472" spans="1:8">
      <c r="A4472" t="str">
        <f>IF(ESITI_QUESTIONARI!A4472="","",TRIM(ESITI_QUESTIONARI!A4472))</f>
        <v/>
      </c>
      <c r="B4472" t="str">
        <f t="shared" si="70"/>
        <v/>
      </c>
      <c r="C4472" t="str">
        <f>IF(ESITI_QUESTIONARI!C4472="","",TRIM(ESITI_QUESTIONARI!C4472))</f>
        <v/>
      </c>
      <c r="D4472" t="str">
        <f>IFERROR(UPPER(TRIM(ESITI_QUESTIONARI!U4472)),"")</f>
        <v/>
      </c>
      <c r="E4472" t="str">
        <f>IFERROR(UPPER(TRIM(ESITI_QUESTIONARI!Y4472)),"")</f>
        <v/>
      </c>
      <c r="F4472" t="str">
        <f>IFERROR(UPPER(TRIM(ESITI_QUESTIONARI!AE4472)),"")</f>
        <v/>
      </c>
      <c r="G4472" t="str">
        <f>IFERROR(UPPER(TRIM(ESITI_QUESTIONARI!AI4472)),"")</f>
        <v/>
      </c>
      <c r="H4472" s="8" t="str">
        <f>IF(C4472="","",IF(ISERROR(AVERAGE(ESITI_QUESTIONARI!N4472:T4472,ESITI_QUESTIONARI!V4472:X4472,ESITI_QUESTIONARI!Z4472:AD4472,ESITI_QUESTIONARI!AF4472:AH4472,ESITI_QUESTIONARI!AJ4472:AL4472,ESITI_QUESTIONARI!AN4472,ESITI_QUESTIONARI!AQ4472)),"NON RISPONDE",AVERAGE(ESITI_QUESTIONARI!N4472:T4472,ESITI_QUESTIONARI!V4472:X4472,ESITI_QUESTIONARI!Z4472:AD4472,ESITI_QUESTIONARI!AF4472:AH4472,ESITI_QUESTIONARI!AJ4472:AL4472,ESITI_QUESTIONARI!AN4472,ESITI_QUESTIONARI!AQ4472)))</f>
        <v/>
      </c>
    </row>
    <row r="4473" spans="1:8">
      <c r="A4473" t="str">
        <f>IF(ESITI_QUESTIONARI!A4473="","",TRIM(ESITI_QUESTIONARI!A4473))</f>
        <v/>
      </c>
      <c r="B4473" t="str">
        <f t="shared" si="70"/>
        <v/>
      </c>
      <c r="C4473" t="str">
        <f>IF(ESITI_QUESTIONARI!C4473="","",TRIM(ESITI_QUESTIONARI!C4473))</f>
        <v/>
      </c>
      <c r="D4473" t="str">
        <f>IFERROR(UPPER(TRIM(ESITI_QUESTIONARI!U4473)),"")</f>
        <v/>
      </c>
      <c r="E4473" t="str">
        <f>IFERROR(UPPER(TRIM(ESITI_QUESTIONARI!Y4473)),"")</f>
        <v/>
      </c>
      <c r="F4473" t="str">
        <f>IFERROR(UPPER(TRIM(ESITI_QUESTIONARI!AE4473)),"")</f>
        <v/>
      </c>
      <c r="G4473" t="str">
        <f>IFERROR(UPPER(TRIM(ESITI_QUESTIONARI!AI4473)),"")</f>
        <v/>
      </c>
      <c r="H4473" s="8" t="str">
        <f>IF(C4473="","",IF(ISERROR(AVERAGE(ESITI_QUESTIONARI!N4473:T4473,ESITI_QUESTIONARI!V4473:X4473,ESITI_QUESTIONARI!Z4473:AD4473,ESITI_QUESTIONARI!AF4473:AH4473,ESITI_QUESTIONARI!AJ4473:AL4473,ESITI_QUESTIONARI!AN4473,ESITI_QUESTIONARI!AQ4473)),"NON RISPONDE",AVERAGE(ESITI_QUESTIONARI!N4473:T4473,ESITI_QUESTIONARI!V4473:X4473,ESITI_QUESTIONARI!Z4473:AD4473,ESITI_QUESTIONARI!AF4473:AH4473,ESITI_QUESTIONARI!AJ4473:AL4473,ESITI_QUESTIONARI!AN4473,ESITI_QUESTIONARI!AQ4473)))</f>
        <v/>
      </c>
    </row>
    <row r="4474" spans="1:8">
      <c r="A4474" t="str">
        <f>IF(ESITI_QUESTIONARI!A4474="","",TRIM(ESITI_QUESTIONARI!A4474))</f>
        <v/>
      </c>
      <c r="B4474" t="str">
        <f t="shared" si="70"/>
        <v/>
      </c>
      <c r="C4474" t="str">
        <f>IF(ESITI_QUESTIONARI!C4474="","",TRIM(ESITI_QUESTIONARI!C4474))</f>
        <v/>
      </c>
      <c r="D4474" t="str">
        <f>IFERROR(UPPER(TRIM(ESITI_QUESTIONARI!U4474)),"")</f>
        <v/>
      </c>
      <c r="E4474" t="str">
        <f>IFERROR(UPPER(TRIM(ESITI_QUESTIONARI!Y4474)),"")</f>
        <v/>
      </c>
      <c r="F4474" t="str">
        <f>IFERROR(UPPER(TRIM(ESITI_QUESTIONARI!AE4474)),"")</f>
        <v/>
      </c>
      <c r="G4474" t="str">
        <f>IFERROR(UPPER(TRIM(ESITI_QUESTIONARI!AI4474)),"")</f>
        <v/>
      </c>
      <c r="H4474" s="8" t="str">
        <f>IF(C4474="","",IF(ISERROR(AVERAGE(ESITI_QUESTIONARI!N4474:T4474,ESITI_QUESTIONARI!V4474:X4474,ESITI_QUESTIONARI!Z4474:AD4474,ESITI_QUESTIONARI!AF4474:AH4474,ESITI_QUESTIONARI!AJ4474:AL4474,ESITI_QUESTIONARI!AN4474,ESITI_QUESTIONARI!AQ4474)),"NON RISPONDE",AVERAGE(ESITI_QUESTIONARI!N4474:T4474,ESITI_QUESTIONARI!V4474:X4474,ESITI_QUESTIONARI!Z4474:AD4474,ESITI_QUESTIONARI!AF4474:AH4474,ESITI_QUESTIONARI!AJ4474:AL4474,ESITI_QUESTIONARI!AN4474,ESITI_QUESTIONARI!AQ4474)))</f>
        <v/>
      </c>
    </row>
    <row r="4475" spans="1:8">
      <c r="A4475" t="str">
        <f>IF(ESITI_QUESTIONARI!A4475="","",TRIM(ESITI_QUESTIONARI!A4475))</f>
        <v/>
      </c>
      <c r="B4475" t="str">
        <f t="shared" si="70"/>
        <v/>
      </c>
      <c r="C4475" t="str">
        <f>IF(ESITI_QUESTIONARI!C4475="","",TRIM(ESITI_QUESTIONARI!C4475))</f>
        <v/>
      </c>
      <c r="D4475" t="str">
        <f>IFERROR(UPPER(TRIM(ESITI_QUESTIONARI!U4475)),"")</f>
        <v/>
      </c>
      <c r="E4475" t="str">
        <f>IFERROR(UPPER(TRIM(ESITI_QUESTIONARI!Y4475)),"")</f>
        <v/>
      </c>
      <c r="F4475" t="str">
        <f>IFERROR(UPPER(TRIM(ESITI_QUESTIONARI!AE4475)),"")</f>
        <v/>
      </c>
      <c r="G4475" t="str">
        <f>IFERROR(UPPER(TRIM(ESITI_QUESTIONARI!AI4475)),"")</f>
        <v/>
      </c>
      <c r="H4475" s="8" t="str">
        <f>IF(C4475="","",IF(ISERROR(AVERAGE(ESITI_QUESTIONARI!N4475:T4475,ESITI_QUESTIONARI!V4475:X4475,ESITI_QUESTIONARI!Z4475:AD4475,ESITI_QUESTIONARI!AF4475:AH4475,ESITI_QUESTIONARI!AJ4475:AL4475,ESITI_QUESTIONARI!AN4475,ESITI_QUESTIONARI!AQ4475)),"NON RISPONDE",AVERAGE(ESITI_QUESTIONARI!N4475:T4475,ESITI_QUESTIONARI!V4475:X4475,ESITI_QUESTIONARI!Z4475:AD4475,ESITI_QUESTIONARI!AF4475:AH4475,ESITI_QUESTIONARI!AJ4475:AL4475,ESITI_QUESTIONARI!AN4475,ESITI_QUESTIONARI!AQ4475)))</f>
        <v/>
      </c>
    </row>
    <row r="4476" spans="1:8">
      <c r="A4476" t="str">
        <f>IF(ESITI_QUESTIONARI!A4476="","",TRIM(ESITI_QUESTIONARI!A4476))</f>
        <v/>
      </c>
      <c r="B4476" t="str">
        <f t="shared" si="70"/>
        <v/>
      </c>
      <c r="C4476" t="str">
        <f>IF(ESITI_QUESTIONARI!C4476="","",TRIM(ESITI_QUESTIONARI!C4476))</f>
        <v/>
      </c>
      <c r="D4476" t="str">
        <f>IFERROR(UPPER(TRIM(ESITI_QUESTIONARI!U4476)),"")</f>
        <v/>
      </c>
      <c r="E4476" t="str">
        <f>IFERROR(UPPER(TRIM(ESITI_QUESTIONARI!Y4476)),"")</f>
        <v/>
      </c>
      <c r="F4476" t="str">
        <f>IFERROR(UPPER(TRIM(ESITI_QUESTIONARI!AE4476)),"")</f>
        <v/>
      </c>
      <c r="G4476" t="str">
        <f>IFERROR(UPPER(TRIM(ESITI_QUESTIONARI!AI4476)),"")</f>
        <v/>
      </c>
      <c r="H4476" s="8" t="str">
        <f>IF(C4476="","",IF(ISERROR(AVERAGE(ESITI_QUESTIONARI!N4476:T4476,ESITI_QUESTIONARI!V4476:X4476,ESITI_QUESTIONARI!Z4476:AD4476,ESITI_QUESTIONARI!AF4476:AH4476,ESITI_QUESTIONARI!AJ4476:AL4476,ESITI_QUESTIONARI!AN4476,ESITI_QUESTIONARI!AQ4476)),"NON RISPONDE",AVERAGE(ESITI_QUESTIONARI!N4476:T4476,ESITI_QUESTIONARI!V4476:X4476,ESITI_QUESTIONARI!Z4476:AD4476,ESITI_QUESTIONARI!AF4476:AH4476,ESITI_QUESTIONARI!AJ4476:AL4476,ESITI_QUESTIONARI!AN4476,ESITI_QUESTIONARI!AQ4476)))</f>
        <v/>
      </c>
    </row>
    <row r="4477" spans="1:8">
      <c r="A4477" t="str">
        <f>IF(ESITI_QUESTIONARI!A4477="","",TRIM(ESITI_QUESTIONARI!A4477))</f>
        <v/>
      </c>
      <c r="B4477" t="str">
        <f t="shared" si="70"/>
        <v/>
      </c>
      <c r="C4477" t="str">
        <f>IF(ESITI_QUESTIONARI!C4477="","",TRIM(ESITI_QUESTIONARI!C4477))</f>
        <v/>
      </c>
      <c r="D4477" t="str">
        <f>IFERROR(UPPER(TRIM(ESITI_QUESTIONARI!U4477)),"")</f>
        <v/>
      </c>
      <c r="E4477" t="str">
        <f>IFERROR(UPPER(TRIM(ESITI_QUESTIONARI!Y4477)),"")</f>
        <v/>
      </c>
      <c r="F4477" t="str">
        <f>IFERROR(UPPER(TRIM(ESITI_QUESTIONARI!AE4477)),"")</f>
        <v/>
      </c>
      <c r="G4477" t="str">
        <f>IFERROR(UPPER(TRIM(ESITI_QUESTIONARI!AI4477)),"")</f>
        <v/>
      </c>
      <c r="H4477" s="8" t="str">
        <f>IF(C4477="","",IF(ISERROR(AVERAGE(ESITI_QUESTIONARI!N4477:T4477,ESITI_QUESTIONARI!V4477:X4477,ESITI_QUESTIONARI!Z4477:AD4477,ESITI_QUESTIONARI!AF4477:AH4477,ESITI_QUESTIONARI!AJ4477:AL4477,ESITI_QUESTIONARI!AN4477,ESITI_QUESTIONARI!AQ4477)),"NON RISPONDE",AVERAGE(ESITI_QUESTIONARI!N4477:T4477,ESITI_QUESTIONARI!V4477:X4477,ESITI_QUESTIONARI!Z4477:AD4477,ESITI_QUESTIONARI!AF4477:AH4477,ESITI_QUESTIONARI!AJ4477:AL4477,ESITI_QUESTIONARI!AN4477,ESITI_QUESTIONARI!AQ4477)))</f>
        <v/>
      </c>
    </row>
    <row r="4478" spans="1:8">
      <c r="A4478" t="str">
        <f>IF(ESITI_QUESTIONARI!A4478="","",TRIM(ESITI_QUESTIONARI!A4478))</f>
        <v/>
      </c>
      <c r="B4478" t="str">
        <f t="shared" si="70"/>
        <v/>
      </c>
      <c r="C4478" t="str">
        <f>IF(ESITI_QUESTIONARI!C4478="","",TRIM(ESITI_QUESTIONARI!C4478))</f>
        <v/>
      </c>
      <c r="D4478" t="str">
        <f>IFERROR(UPPER(TRIM(ESITI_QUESTIONARI!U4478)),"")</f>
        <v/>
      </c>
      <c r="E4478" t="str">
        <f>IFERROR(UPPER(TRIM(ESITI_QUESTIONARI!Y4478)),"")</f>
        <v/>
      </c>
      <c r="F4478" t="str">
        <f>IFERROR(UPPER(TRIM(ESITI_QUESTIONARI!AE4478)),"")</f>
        <v/>
      </c>
      <c r="G4478" t="str">
        <f>IFERROR(UPPER(TRIM(ESITI_QUESTIONARI!AI4478)),"")</f>
        <v/>
      </c>
      <c r="H4478" s="8" t="str">
        <f>IF(C4478="","",IF(ISERROR(AVERAGE(ESITI_QUESTIONARI!N4478:T4478,ESITI_QUESTIONARI!V4478:X4478,ESITI_QUESTIONARI!Z4478:AD4478,ESITI_QUESTIONARI!AF4478:AH4478,ESITI_QUESTIONARI!AJ4478:AL4478,ESITI_QUESTIONARI!AN4478,ESITI_QUESTIONARI!AQ4478)),"NON RISPONDE",AVERAGE(ESITI_QUESTIONARI!N4478:T4478,ESITI_QUESTIONARI!V4478:X4478,ESITI_QUESTIONARI!Z4478:AD4478,ESITI_QUESTIONARI!AF4478:AH4478,ESITI_QUESTIONARI!AJ4478:AL4478,ESITI_QUESTIONARI!AN4478,ESITI_QUESTIONARI!AQ4478)))</f>
        <v/>
      </c>
    </row>
    <row r="4479" spans="1:8">
      <c r="A4479" t="str">
        <f>IF(ESITI_QUESTIONARI!A4479="","",TRIM(ESITI_QUESTIONARI!A4479))</f>
        <v/>
      </c>
      <c r="B4479" t="str">
        <f t="shared" si="70"/>
        <v/>
      </c>
      <c r="C4479" t="str">
        <f>IF(ESITI_QUESTIONARI!C4479="","",TRIM(ESITI_QUESTIONARI!C4479))</f>
        <v/>
      </c>
      <c r="D4479" t="str">
        <f>IFERROR(UPPER(TRIM(ESITI_QUESTIONARI!U4479)),"")</f>
        <v/>
      </c>
      <c r="E4479" t="str">
        <f>IFERROR(UPPER(TRIM(ESITI_QUESTIONARI!Y4479)),"")</f>
        <v/>
      </c>
      <c r="F4479" t="str">
        <f>IFERROR(UPPER(TRIM(ESITI_QUESTIONARI!AE4479)),"")</f>
        <v/>
      </c>
      <c r="G4479" t="str">
        <f>IFERROR(UPPER(TRIM(ESITI_QUESTIONARI!AI4479)),"")</f>
        <v/>
      </c>
      <c r="H4479" s="8" t="str">
        <f>IF(C4479="","",IF(ISERROR(AVERAGE(ESITI_QUESTIONARI!N4479:T4479,ESITI_QUESTIONARI!V4479:X4479,ESITI_QUESTIONARI!Z4479:AD4479,ESITI_QUESTIONARI!AF4479:AH4479,ESITI_QUESTIONARI!AJ4479:AL4479,ESITI_QUESTIONARI!AN4479,ESITI_QUESTIONARI!AQ4479)),"NON RISPONDE",AVERAGE(ESITI_QUESTIONARI!N4479:T4479,ESITI_QUESTIONARI!V4479:X4479,ESITI_QUESTIONARI!Z4479:AD4479,ESITI_QUESTIONARI!AF4479:AH4479,ESITI_QUESTIONARI!AJ4479:AL4479,ESITI_QUESTIONARI!AN4479,ESITI_QUESTIONARI!AQ4479)))</f>
        <v/>
      </c>
    </row>
    <row r="4480" spans="1:8">
      <c r="A4480" t="str">
        <f>IF(ESITI_QUESTIONARI!A4480="","",TRIM(ESITI_QUESTIONARI!A4480))</f>
        <v/>
      </c>
      <c r="B4480" t="str">
        <f t="shared" si="70"/>
        <v/>
      </c>
      <c r="C4480" t="str">
        <f>IF(ESITI_QUESTIONARI!C4480="","",TRIM(ESITI_QUESTIONARI!C4480))</f>
        <v/>
      </c>
      <c r="D4480" t="str">
        <f>IFERROR(UPPER(TRIM(ESITI_QUESTIONARI!U4480)),"")</f>
        <v/>
      </c>
      <c r="E4480" t="str">
        <f>IFERROR(UPPER(TRIM(ESITI_QUESTIONARI!Y4480)),"")</f>
        <v/>
      </c>
      <c r="F4480" t="str">
        <f>IFERROR(UPPER(TRIM(ESITI_QUESTIONARI!AE4480)),"")</f>
        <v/>
      </c>
      <c r="G4480" t="str">
        <f>IFERROR(UPPER(TRIM(ESITI_QUESTIONARI!AI4480)),"")</f>
        <v/>
      </c>
      <c r="H4480" s="8" t="str">
        <f>IF(C4480="","",IF(ISERROR(AVERAGE(ESITI_QUESTIONARI!N4480:T4480,ESITI_QUESTIONARI!V4480:X4480,ESITI_QUESTIONARI!Z4480:AD4480,ESITI_QUESTIONARI!AF4480:AH4480,ESITI_QUESTIONARI!AJ4480:AL4480,ESITI_QUESTIONARI!AN4480,ESITI_QUESTIONARI!AQ4480)),"NON RISPONDE",AVERAGE(ESITI_QUESTIONARI!N4480:T4480,ESITI_QUESTIONARI!V4480:X4480,ESITI_QUESTIONARI!Z4480:AD4480,ESITI_QUESTIONARI!AF4480:AH4480,ESITI_QUESTIONARI!AJ4480:AL4480,ESITI_QUESTIONARI!AN4480,ESITI_QUESTIONARI!AQ4480)))</f>
        <v/>
      </c>
    </row>
    <row r="4481" spans="1:8">
      <c r="A4481" t="str">
        <f>IF(ESITI_QUESTIONARI!A4481="","",TRIM(ESITI_QUESTIONARI!A4481))</f>
        <v/>
      </c>
      <c r="B4481" t="str">
        <f t="shared" si="70"/>
        <v/>
      </c>
      <c r="C4481" t="str">
        <f>IF(ESITI_QUESTIONARI!C4481="","",TRIM(ESITI_QUESTIONARI!C4481))</f>
        <v/>
      </c>
      <c r="D4481" t="str">
        <f>IFERROR(UPPER(TRIM(ESITI_QUESTIONARI!U4481)),"")</f>
        <v/>
      </c>
      <c r="E4481" t="str">
        <f>IFERROR(UPPER(TRIM(ESITI_QUESTIONARI!Y4481)),"")</f>
        <v/>
      </c>
      <c r="F4481" t="str">
        <f>IFERROR(UPPER(TRIM(ESITI_QUESTIONARI!AE4481)),"")</f>
        <v/>
      </c>
      <c r="G4481" t="str">
        <f>IFERROR(UPPER(TRIM(ESITI_QUESTIONARI!AI4481)),"")</f>
        <v/>
      </c>
      <c r="H4481" s="8" t="str">
        <f>IF(C4481="","",IF(ISERROR(AVERAGE(ESITI_QUESTIONARI!N4481:T4481,ESITI_QUESTIONARI!V4481:X4481,ESITI_QUESTIONARI!Z4481:AD4481,ESITI_QUESTIONARI!AF4481:AH4481,ESITI_QUESTIONARI!AJ4481:AL4481,ESITI_QUESTIONARI!AN4481,ESITI_QUESTIONARI!AQ4481)),"NON RISPONDE",AVERAGE(ESITI_QUESTIONARI!N4481:T4481,ESITI_QUESTIONARI!V4481:X4481,ESITI_QUESTIONARI!Z4481:AD4481,ESITI_QUESTIONARI!AF4481:AH4481,ESITI_QUESTIONARI!AJ4481:AL4481,ESITI_QUESTIONARI!AN4481,ESITI_QUESTIONARI!AQ4481)))</f>
        <v/>
      </c>
    </row>
    <row r="4482" spans="1:8">
      <c r="A4482" t="str">
        <f>IF(ESITI_QUESTIONARI!A4482="","",TRIM(ESITI_QUESTIONARI!A4482))</f>
        <v/>
      </c>
      <c r="B4482" t="str">
        <f t="shared" si="70"/>
        <v/>
      </c>
      <c r="C4482" t="str">
        <f>IF(ESITI_QUESTIONARI!C4482="","",TRIM(ESITI_QUESTIONARI!C4482))</f>
        <v/>
      </c>
      <c r="D4482" t="str">
        <f>IFERROR(UPPER(TRIM(ESITI_QUESTIONARI!U4482)),"")</f>
        <v/>
      </c>
      <c r="E4482" t="str">
        <f>IFERROR(UPPER(TRIM(ESITI_QUESTIONARI!Y4482)),"")</f>
        <v/>
      </c>
      <c r="F4482" t="str">
        <f>IFERROR(UPPER(TRIM(ESITI_QUESTIONARI!AE4482)),"")</f>
        <v/>
      </c>
      <c r="G4482" t="str">
        <f>IFERROR(UPPER(TRIM(ESITI_QUESTIONARI!AI4482)),"")</f>
        <v/>
      </c>
      <c r="H4482" s="8" t="str">
        <f>IF(C4482="","",IF(ISERROR(AVERAGE(ESITI_QUESTIONARI!N4482:T4482,ESITI_QUESTIONARI!V4482:X4482,ESITI_QUESTIONARI!Z4482:AD4482,ESITI_QUESTIONARI!AF4482:AH4482,ESITI_QUESTIONARI!AJ4482:AL4482,ESITI_QUESTIONARI!AN4482,ESITI_QUESTIONARI!AQ4482)),"NON RISPONDE",AVERAGE(ESITI_QUESTIONARI!N4482:T4482,ESITI_QUESTIONARI!V4482:X4482,ESITI_QUESTIONARI!Z4482:AD4482,ESITI_QUESTIONARI!AF4482:AH4482,ESITI_QUESTIONARI!AJ4482:AL4482,ESITI_QUESTIONARI!AN4482,ESITI_QUESTIONARI!AQ4482)))</f>
        <v/>
      </c>
    </row>
    <row r="4483" spans="1:8">
      <c r="A4483" t="str">
        <f>IF(ESITI_QUESTIONARI!A4483="","",TRIM(ESITI_QUESTIONARI!A4483))</f>
        <v/>
      </c>
      <c r="B4483" t="str">
        <f t="shared" ref="B4483:B4546" si="71">IF(C4483="","",C4483)</f>
        <v/>
      </c>
      <c r="C4483" t="str">
        <f>IF(ESITI_QUESTIONARI!C4483="","",TRIM(ESITI_QUESTIONARI!C4483))</f>
        <v/>
      </c>
      <c r="D4483" t="str">
        <f>IFERROR(UPPER(TRIM(ESITI_QUESTIONARI!U4483)),"")</f>
        <v/>
      </c>
      <c r="E4483" t="str">
        <f>IFERROR(UPPER(TRIM(ESITI_QUESTIONARI!Y4483)),"")</f>
        <v/>
      </c>
      <c r="F4483" t="str">
        <f>IFERROR(UPPER(TRIM(ESITI_QUESTIONARI!AE4483)),"")</f>
        <v/>
      </c>
      <c r="G4483" t="str">
        <f>IFERROR(UPPER(TRIM(ESITI_QUESTIONARI!AI4483)),"")</f>
        <v/>
      </c>
      <c r="H4483" s="8" t="str">
        <f>IF(C4483="","",IF(ISERROR(AVERAGE(ESITI_QUESTIONARI!N4483:T4483,ESITI_QUESTIONARI!V4483:X4483,ESITI_QUESTIONARI!Z4483:AD4483,ESITI_QUESTIONARI!AF4483:AH4483,ESITI_QUESTIONARI!AJ4483:AL4483,ESITI_QUESTIONARI!AN4483,ESITI_QUESTIONARI!AQ4483)),"NON RISPONDE",AVERAGE(ESITI_QUESTIONARI!N4483:T4483,ESITI_QUESTIONARI!V4483:X4483,ESITI_QUESTIONARI!Z4483:AD4483,ESITI_QUESTIONARI!AF4483:AH4483,ESITI_QUESTIONARI!AJ4483:AL4483,ESITI_QUESTIONARI!AN4483,ESITI_QUESTIONARI!AQ4483)))</f>
        <v/>
      </c>
    </row>
    <row r="4484" spans="1:8">
      <c r="A4484" t="str">
        <f>IF(ESITI_QUESTIONARI!A4484="","",TRIM(ESITI_QUESTIONARI!A4484))</f>
        <v/>
      </c>
      <c r="B4484" t="str">
        <f t="shared" si="71"/>
        <v/>
      </c>
      <c r="C4484" t="str">
        <f>IF(ESITI_QUESTIONARI!C4484="","",TRIM(ESITI_QUESTIONARI!C4484))</f>
        <v/>
      </c>
      <c r="D4484" t="str">
        <f>IFERROR(UPPER(TRIM(ESITI_QUESTIONARI!U4484)),"")</f>
        <v/>
      </c>
      <c r="E4484" t="str">
        <f>IFERROR(UPPER(TRIM(ESITI_QUESTIONARI!Y4484)),"")</f>
        <v/>
      </c>
      <c r="F4484" t="str">
        <f>IFERROR(UPPER(TRIM(ESITI_QUESTIONARI!AE4484)),"")</f>
        <v/>
      </c>
      <c r="G4484" t="str">
        <f>IFERROR(UPPER(TRIM(ESITI_QUESTIONARI!AI4484)),"")</f>
        <v/>
      </c>
      <c r="H4484" s="8" t="str">
        <f>IF(C4484="","",IF(ISERROR(AVERAGE(ESITI_QUESTIONARI!N4484:T4484,ESITI_QUESTIONARI!V4484:X4484,ESITI_QUESTIONARI!Z4484:AD4484,ESITI_QUESTIONARI!AF4484:AH4484,ESITI_QUESTIONARI!AJ4484:AL4484,ESITI_QUESTIONARI!AN4484,ESITI_QUESTIONARI!AQ4484)),"NON RISPONDE",AVERAGE(ESITI_QUESTIONARI!N4484:T4484,ESITI_QUESTIONARI!V4484:X4484,ESITI_QUESTIONARI!Z4484:AD4484,ESITI_QUESTIONARI!AF4484:AH4484,ESITI_QUESTIONARI!AJ4484:AL4484,ESITI_QUESTIONARI!AN4484,ESITI_QUESTIONARI!AQ4484)))</f>
        <v/>
      </c>
    </row>
    <row r="4485" spans="1:8">
      <c r="A4485" t="str">
        <f>IF(ESITI_QUESTIONARI!A4485="","",TRIM(ESITI_QUESTIONARI!A4485))</f>
        <v/>
      </c>
      <c r="B4485" t="str">
        <f t="shared" si="71"/>
        <v/>
      </c>
      <c r="C4485" t="str">
        <f>IF(ESITI_QUESTIONARI!C4485="","",TRIM(ESITI_QUESTIONARI!C4485))</f>
        <v/>
      </c>
      <c r="D4485" t="str">
        <f>IFERROR(UPPER(TRIM(ESITI_QUESTIONARI!U4485)),"")</f>
        <v/>
      </c>
      <c r="E4485" t="str">
        <f>IFERROR(UPPER(TRIM(ESITI_QUESTIONARI!Y4485)),"")</f>
        <v/>
      </c>
      <c r="F4485" t="str">
        <f>IFERROR(UPPER(TRIM(ESITI_QUESTIONARI!AE4485)),"")</f>
        <v/>
      </c>
      <c r="G4485" t="str">
        <f>IFERROR(UPPER(TRIM(ESITI_QUESTIONARI!AI4485)),"")</f>
        <v/>
      </c>
      <c r="H4485" s="8" t="str">
        <f>IF(C4485="","",IF(ISERROR(AVERAGE(ESITI_QUESTIONARI!N4485:T4485,ESITI_QUESTIONARI!V4485:X4485,ESITI_QUESTIONARI!Z4485:AD4485,ESITI_QUESTIONARI!AF4485:AH4485,ESITI_QUESTIONARI!AJ4485:AL4485,ESITI_QUESTIONARI!AN4485,ESITI_QUESTIONARI!AQ4485)),"NON RISPONDE",AVERAGE(ESITI_QUESTIONARI!N4485:T4485,ESITI_QUESTIONARI!V4485:X4485,ESITI_QUESTIONARI!Z4485:AD4485,ESITI_QUESTIONARI!AF4485:AH4485,ESITI_QUESTIONARI!AJ4485:AL4485,ESITI_QUESTIONARI!AN4485,ESITI_QUESTIONARI!AQ4485)))</f>
        <v/>
      </c>
    </row>
    <row r="4486" spans="1:8">
      <c r="A4486" t="str">
        <f>IF(ESITI_QUESTIONARI!A4486="","",TRIM(ESITI_QUESTIONARI!A4486))</f>
        <v/>
      </c>
      <c r="B4486" t="str">
        <f t="shared" si="71"/>
        <v/>
      </c>
      <c r="C4486" t="str">
        <f>IF(ESITI_QUESTIONARI!C4486="","",TRIM(ESITI_QUESTIONARI!C4486))</f>
        <v/>
      </c>
      <c r="D4486" t="str">
        <f>IFERROR(UPPER(TRIM(ESITI_QUESTIONARI!U4486)),"")</f>
        <v/>
      </c>
      <c r="E4486" t="str">
        <f>IFERROR(UPPER(TRIM(ESITI_QUESTIONARI!Y4486)),"")</f>
        <v/>
      </c>
      <c r="F4486" t="str">
        <f>IFERROR(UPPER(TRIM(ESITI_QUESTIONARI!AE4486)),"")</f>
        <v/>
      </c>
      <c r="G4486" t="str">
        <f>IFERROR(UPPER(TRIM(ESITI_QUESTIONARI!AI4486)),"")</f>
        <v/>
      </c>
      <c r="H4486" s="8" t="str">
        <f>IF(C4486="","",IF(ISERROR(AVERAGE(ESITI_QUESTIONARI!N4486:T4486,ESITI_QUESTIONARI!V4486:X4486,ESITI_QUESTIONARI!Z4486:AD4486,ESITI_QUESTIONARI!AF4486:AH4486,ESITI_QUESTIONARI!AJ4486:AL4486,ESITI_QUESTIONARI!AN4486,ESITI_QUESTIONARI!AQ4486)),"NON RISPONDE",AVERAGE(ESITI_QUESTIONARI!N4486:T4486,ESITI_QUESTIONARI!V4486:X4486,ESITI_QUESTIONARI!Z4486:AD4486,ESITI_QUESTIONARI!AF4486:AH4486,ESITI_QUESTIONARI!AJ4486:AL4486,ESITI_QUESTIONARI!AN4486,ESITI_QUESTIONARI!AQ4486)))</f>
        <v/>
      </c>
    </row>
    <row r="4487" spans="1:8">
      <c r="A4487" t="str">
        <f>IF(ESITI_QUESTIONARI!A4487="","",TRIM(ESITI_QUESTIONARI!A4487))</f>
        <v/>
      </c>
      <c r="B4487" t="str">
        <f t="shared" si="71"/>
        <v/>
      </c>
      <c r="C4487" t="str">
        <f>IF(ESITI_QUESTIONARI!C4487="","",TRIM(ESITI_QUESTIONARI!C4487))</f>
        <v/>
      </c>
      <c r="D4487" t="str">
        <f>IFERROR(UPPER(TRIM(ESITI_QUESTIONARI!U4487)),"")</f>
        <v/>
      </c>
      <c r="E4487" t="str">
        <f>IFERROR(UPPER(TRIM(ESITI_QUESTIONARI!Y4487)),"")</f>
        <v/>
      </c>
      <c r="F4487" t="str">
        <f>IFERROR(UPPER(TRIM(ESITI_QUESTIONARI!AE4487)),"")</f>
        <v/>
      </c>
      <c r="G4487" t="str">
        <f>IFERROR(UPPER(TRIM(ESITI_QUESTIONARI!AI4487)),"")</f>
        <v/>
      </c>
      <c r="H4487" s="8" t="str">
        <f>IF(C4487="","",IF(ISERROR(AVERAGE(ESITI_QUESTIONARI!N4487:T4487,ESITI_QUESTIONARI!V4487:X4487,ESITI_QUESTIONARI!Z4487:AD4487,ESITI_QUESTIONARI!AF4487:AH4487,ESITI_QUESTIONARI!AJ4487:AL4487,ESITI_QUESTIONARI!AN4487,ESITI_QUESTIONARI!AQ4487)),"NON RISPONDE",AVERAGE(ESITI_QUESTIONARI!N4487:T4487,ESITI_QUESTIONARI!V4487:X4487,ESITI_QUESTIONARI!Z4487:AD4487,ESITI_QUESTIONARI!AF4487:AH4487,ESITI_QUESTIONARI!AJ4487:AL4487,ESITI_QUESTIONARI!AN4487,ESITI_QUESTIONARI!AQ4487)))</f>
        <v/>
      </c>
    </row>
    <row r="4488" spans="1:8">
      <c r="A4488" t="str">
        <f>IF(ESITI_QUESTIONARI!A4488="","",TRIM(ESITI_QUESTIONARI!A4488))</f>
        <v/>
      </c>
      <c r="B4488" t="str">
        <f t="shared" si="71"/>
        <v/>
      </c>
      <c r="C4488" t="str">
        <f>IF(ESITI_QUESTIONARI!C4488="","",TRIM(ESITI_QUESTIONARI!C4488))</f>
        <v/>
      </c>
      <c r="D4488" t="str">
        <f>IFERROR(UPPER(TRIM(ESITI_QUESTIONARI!U4488)),"")</f>
        <v/>
      </c>
      <c r="E4488" t="str">
        <f>IFERROR(UPPER(TRIM(ESITI_QUESTIONARI!Y4488)),"")</f>
        <v/>
      </c>
      <c r="F4488" t="str">
        <f>IFERROR(UPPER(TRIM(ESITI_QUESTIONARI!AE4488)),"")</f>
        <v/>
      </c>
      <c r="G4488" t="str">
        <f>IFERROR(UPPER(TRIM(ESITI_QUESTIONARI!AI4488)),"")</f>
        <v/>
      </c>
      <c r="H4488" s="8" t="str">
        <f>IF(C4488="","",IF(ISERROR(AVERAGE(ESITI_QUESTIONARI!N4488:T4488,ESITI_QUESTIONARI!V4488:X4488,ESITI_QUESTIONARI!Z4488:AD4488,ESITI_QUESTIONARI!AF4488:AH4488,ESITI_QUESTIONARI!AJ4488:AL4488,ESITI_QUESTIONARI!AN4488,ESITI_QUESTIONARI!AQ4488)),"NON RISPONDE",AVERAGE(ESITI_QUESTIONARI!N4488:T4488,ESITI_QUESTIONARI!V4488:X4488,ESITI_QUESTIONARI!Z4488:AD4488,ESITI_QUESTIONARI!AF4488:AH4488,ESITI_QUESTIONARI!AJ4488:AL4488,ESITI_QUESTIONARI!AN4488,ESITI_QUESTIONARI!AQ4488)))</f>
        <v/>
      </c>
    </row>
    <row r="4489" spans="1:8">
      <c r="A4489" t="str">
        <f>IF(ESITI_QUESTIONARI!A4489="","",TRIM(ESITI_QUESTIONARI!A4489))</f>
        <v/>
      </c>
      <c r="B4489" t="str">
        <f t="shared" si="71"/>
        <v/>
      </c>
      <c r="C4489" t="str">
        <f>IF(ESITI_QUESTIONARI!C4489="","",TRIM(ESITI_QUESTIONARI!C4489))</f>
        <v/>
      </c>
      <c r="D4489" t="str">
        <f>IFERROR(UPPER(TRIM(ESITI_QUESTIONARI!U4489)),"")</f>
        <v/>
      </c>
      <c r="E4489" t="str">
        <f>IFERROR(UPPER(TRIM(ESITI_QUESTIONARI!Y4489)),"")</f>
        <v/>
      </c>
      <c r="F4489" t="str">
        <f>IFERROR(UPPER(TRIM(ESITI_QUESTIONARI!AE4489)),"")</f>
        <v/>
      </c>
      <c r="G4489" t="str">
        <f>IFERROR(UPPER(TRIM(ESITI_QUESTIONARI!AI4489)),"")</f>
        <v/>
      </c>
      <c r="H4489" s="8" t="str">
        <f>IF(C4489="","",IF(ISERROR(AVERAGE(ESITI_QUESTIONARI!N4489:T4489,ESITI_QUESTIONARI!V4489:X4489,ESITI_QUESTIONARI!Z4489:AD4489,ESITI_QUESTIONARI!AF4489:AH4489,ESITI_QUESTIONARI!AJ4489:AL4489,ESITI_QUESTIONARI!AN4489,ESITI_QUESTIONARI!AQ4489)),"NON RISPONDE",AVERAGE(ESITI_QUESTIONARI!N4489:T4489,ESITI_QUESTIONARI!V4489:X4489,ESITI_QUESTIONARI!Z4489:AD4489,ESITI_QUESTIONARI!AF4489:AH4489,ESITI_QUESTIONARI!AJ4489:AL4489,ESITI_QUESTIONARI!AN4489,ESITI_QUESTIONARI!AQ4489)))</f>
        <v/>
      </c>
    </row>
    <row r="4490" spans="1:8">
      <c r="A4490" t="str">
        <f>IF(ESITI_QUESTIONARI!A4490="","",TRIM(ESITI_QUESTIONARI!A4490))</f>
        <v/>
      </c>
      <c r="B4490" t="str">
        <f t="shared" si="71"/>
        <v/>
      </c>
      <c r="C4490" t="str">
        <f>IF(ESITI_QUESTIONARI!C4490="","",TRIM(ESITI_QUESTIONARI!C4490))</f>
        <v/>
      </c>
      <c r="D4490" t="str">
        <f>IFERROR(UPPER(TRIM(ESITI_QUESTIONARI!U4490)),"")</f>
        <v/>
      </c>
      <c r="E4490" t="str">
        <f>IFERROR(UPPER(TRIM(ESITI_QUESTIONARI!Y4490)),"")</f>
        <v/>
      </c>
      <c r="F4490" t="str">
        <f>IFERROR(UPPER(TRIM(ESITI_QUESTIONARI!AE4490)),"")</f>
        <v/>
      </c>
      <c r="G4490" t="str">
        <f>IFERROR(UPPER(TRIM(ESITI_QUESTIONARI!AI4490)),"")</f>
        <v/>
      </c>
      <c r="H4490" s="8" t="str">
        <f>IF(C4490="","",IF(ISERROR(AVERAGE(ESITI_QUESTIONARI!N4490:T4490,ESITI_QUESTIONARI!V4490:X4490,ESITI_QUESTIONARI!Z4490:AD4490,ESITI_QUESTIONARI!AF4490:AH4490,ESITI_QUESTIONARI!AJ4490:AL4490,ESITI_QUESTIONARI!AN4490,ESITI_QUESTIONARI!AQ4490)),"NON RISPONDE",AVERAGE(ESITI_QUESTIONARI!N4490:T4490,ESITI_QUESTIONARI!V4490:X4490,ESITI_QUESTIONARI!Z4490:AD4490,ESITI_QUESTIONARI!AF4490:AH4490,ESITI_QUESTIONARI!AJ4490:AL4490,ESITI_QUESTIONARI!AN4490,ESITI_QUESTIONARI!AQ4490)))</f>
        <v/>
      </c>
    </row>
    <row r="4491" spans="1:8">
      <c r="A4491" t="str">
        <f>IF(ESITI_QUESTIONARI!A4491="","",TRIM(ESITI_QUESTIONARI!A4491))</f>
        <v/>
      </c>
      <c r="B4491" t="str">
        <f t="shared" si="71"/>
        <v/>
      </c>
      <c r="C4491" t="str">
        <f>IF(ESITI_QUESTIONARI!C4491="","",TRIM(ESITI_QUESTIONARI!C4491))</f>
        <v/>
      </c>
      <c r="D4491" t="str">
        <f>IFERROR(UPPER(TRIM(ESITI_QUESTIONARI!U4491)),"")</f>
        <v/>
      </c>
      <c r="E4491" t="str">
        <f>IFERROR(UPPER(TRIM(ESITI_QUESTIONARI!Y4491)),"")</f>
        <v/>
      </c>
      <c r="F4491" t="str">
        <f>IFERROR(UPPER(TRIM(ESITI_QUESTIONARI!AE4491)),"")</f>
        <v/>
      </c>
      <c r="G4491" t="str">
        <f>IFERROR(UPPER(TRIM(ESITI_QUESTIONARI!AI4491)),"")</f>
        <v/>
      </c>
      <c r="H4491" s="8" t="str">
        <f>IF(C4491="","",IF(ISERROR(AVERAGE(ESITI_QUESTIONARI!N4491:T4491,ESITI_QUESTIONARI!V4491:X4491,ESITI_QUESTIONARI!Z4491:AD4491,ESITI_QUESTIONARI!AF4491:AH4491,ESITI_QUESTIONARI!AJ4491:AL4491,ESITI_QUESTIONARI!AN4491,ESITI_QUESTIONARI!AQ4491)),"NON RISPONDE",AVERAGE(ESITI_QUESTIONARI!N4491:T4491,ESITI_QUESTIONARI!V4491:X4491,ESITI_QUESTIONARI!Z4491:AD4491,ESITI_QUESTIONARI!AF4491:AH4491,ESITI_QUESTIONARI!AJ4491:AL4491,ESITI_QUESTIONARI!AN4491,ESITI_QUESTIONARI!AQ4491)))</f>
        <v/>
      </c>
    </row>
    <row r="4492" spans="1:8">
      <c r="A4492" t="str">
        <f>IF(ESITI_QUESTIONARI!A4492="","",TRIM(ESITI_QUESTIONARI!A4492))</f>
        <v/>
      </c>
      <c r="B4492" t="str">
        <f t="shared" si="71"/>
        <v/>
      </c>
      <c r="C4492" t="str">
        <f>IF(ESITI_QUESTIONARI!C4492="","",TRIM(ESITI_QUESTIONARI!C4492))</f>
        <v/>
      </c>
      <c r="D4492" t="str">
        <f>IFERROR(UPPER(TRIM(ESITI_QUESTIONARI!U4492)),"")</f>
        <v/>
      </c>
      <c r="E4492" t="str">
        <f>IFERROR(UPPER(TRIM(ESITI_QUESTIONARI!Y4492)),"")</f>
        <v/>
      </c>
      <c r="F4492" t="str">
        <f>IFERROR(UPPER(TRIM(ESITI_QUESTIONARI!AE4492)),"")</f>
        <v/>
      </c>
      <c r="G4492" t="str">
        <f>IFERROR(UPPER(TRIM(ESITI_QUESTIONARI!AI4492)),"")</f>
        <v/>
      </c>
      <c r="H4492" s="8" t="str">
        <f>IF(C4492="","",IF(ISERROR(AVERAGE(ESITI_QUESTIONARI!N4492:T4492,ESITI_QUESTIONARI!V4492:X4492,ESITI_QUESTIONARI!Z4492:AD4492,ESITI_QUESTIONARI!AF4492:AH4492,ESITI_QUESTIONARI!AJ4492:AL4492,ESITI_QUESTIONARI!AN4492,ESITI_QUESTIONARI!AQ4492)),"NON RISPONDE",AVERAGE(ESITI_QUESTIONARI!N4492:T4492,ESITI_QUESTIONARI!V4492:X4492,ESITI_QUESTIONARI!Z4492:AD4492,ESITI_QUESTIONARI!AF4492:AH4492,ESITI_QUESTIONARI!AJ4492:AL4492,ESITI_QUESTIONARI!AN4492,ESITI_QUESTIONARI!AQ4492)))</f>
        <v/>
      </c>
    </row>
    <row r="4493" spans="1:8">
      <c r="A4493" t="str">
        <f>IF(ESITI_QUESTIONARI!A4493="","",TRIM(ESITI_QUESTIONARI!A4493))</f>
        <v/>
      </c>
      <c r="B4493" t="str">
        <f t="shared" si="71"/>
        <v/>
      </c>
      <c r="C4493" t="str">
        <f>IF(ESITI_QUESTIONARI!C4493="","",TRIM(ESITI_QUESTIONARI!C4493))</f>
        <v/>
      </c>
      <c r="D4493" t="str">
        <f>IFERROR(UPPER(TRIM(ESITI_QUESTIONARI!U4493)),"")</f>
        <v/>
      </c>
      <c r="E4493" t="str">
        <f>IFERROR(UPPER(TRIM(ESITI_QUESTIONARI!Y4493)),"")</f>
        <v/>
      </c>
      <c r="F4493" t="str">
        <f>IFERROR(UPPER(TRIM(ESITI_QUESTIONARI!AE4493)),"")</f>
        <v/>
      </c>
      <c r="G4493" t="str">
        <f>IFERROR(UPPER(TRIM(ESITI_QUESTIONARI!AI4493)),"")</f>
        <v/>
      </c>
      <c r="H4493" s="8" t="str">
        <f>IF(C4493="","",IF(ISERROR(AVERAGE(ESITI_QUESTIONARI!N4493:T4493,ESITI_QUESTIONARI!V4493:X4493,ESITI_QUESTIONARI!Z4493:AD4493,ESITI_QUESTIONARI!AF4493:AH4493,ESITI_QUESTIONARI!AJ4493:AL4493,ESITI_QUESTIONARI!AN4493,ESITI_QUESTIONARI!AQ4493)),"NON RISPONDE",AVERAGE(ESITI_QUESTIONARI!N4493:T4493,ESITI_QUESTIONARI!V4493:X4493,ESITI_QUESTIONARI!Z4493:AD4493,ESITI_QUESTIONARI!AF4493:AH4493,ESITI_QUESTIONARI!AJ4493:AL4493,ESITI_QUESTIONARI!AN4493,ESITI_QUESTIONARI!AQ4493)))</f>
        <v/>
      </c>
    </row>
    <row r="4494" spans="1:8">
      <c r="A4494" t="str">
        <f>IF(ESITI_QUESTIONARI!A4494="","",TRIM(ESITI_QUESTIONARI!A4494))</f>
        <v/>
      </c>
      <c r="B4494" t="str">
        <f t="shared" si="71"/>
        <v/>
      </c>
      <c r="C4494" t="str">
        <f>IF(ESITI_QUESTIONARI!C4494="","",TRIM(ESITI_QUESTIONARI!C4494))</f>
        <v/>
      </c>
      <c r="D4494" t="str">
        <f>IFERROR(UPPER(TRIM(ESITI_QUESTIONARI!U4494)),"")</f>
        <v/>
      </c>
      <c r="E4494" t="str">
        <f>IFERROR(UPPER(TRIM(ESITI_QUESTIONARI!Y4494)),"")</f>
        <v/>
      </c>
      <c r="F4494" t="str">
        <f>IFERROR(UPPER(TRIM(ESITI_QUESTIONARI!AE4494)),"")</f>
        <v/>
      </c>
      <c r="G4494" t="str">
        <f>IFERROR(UPPER(TRIM(ESITI_QUESTIONARI!AI4494)),"")</f>
        <v/>
      </c>
      <c r="H4494" s="8" t="str">
        <f>IF(C4494="","",IF(ISERROR(AVERAGE(ESITI_QUESTIONARI!N4494:T4494,ESITI_QUESTIONARI!V4494:X4494,ESITI_QUESTIONARI!Z4494:AD4494,ESITI_QUESTIONARI!AF4494:AH4494,ESITI_QUESTIONARI!AJ4494:AL4494,ESITI_QUESTIONARI!AN4494,ESITI_QUESTIONARI!AQ4494)),"NON RISPONDE",AVERAGE(ESITI_QUESTIONARI!N4494:T4494,ESITI_QUESTIONARI!V4494:X4494,ESITI_QUESTIONARI!Z4494:AD4494,ESITI_QUESTIONARI!AF4494:AH4494,ESITI_QUESTIONARI!AJ4494:AL4494,ESITI_QUESTIONARI!AN4494,ESITI_QUESTIONARI!AQ4494)))</f>
        <v/>
      </c>
    </row>
    <row r="4495" spans="1:8">
      <c r="A4495" t="str">
        <f>IF(ESITI_QUESTIONARI!A4495="","",TRIM(ESITI_QUESTIONARI!A4495))</f>
        <v/>
      </c>
      <c r="B4495" t="str">
        <f t="shared" si="71"/>
        <v/>
      </c>
      <c r="C4495" t="str">
        <f>IF(ESITI_QUESTIONARI!C4495="","",TRIM(ESITI_QUESTIONARI!C4495))</f>
        <v/>
      </c>
      <c r="D4495" t="str">
        <f>IFERROR(UPPER(TRIM(ESITI_QUESTIONARI!U4495)),"")</f>
        <v/>
      </c>
      <c r="E4495" t="str">
        <f>IFERROR(UPPER(TRIM(ESITI_QUESTIONARI!Y4495)),"")</f>
        <v/>
      </c>
      <c r="F4495" t="str">
        <f>IFERROR(UPPER(TRIM(ESITI_QUESTIONARI!AE4495)),"")</f>
        <v/>
      </c>
      <c r="G4495" t="str">
        <f>IFERROR(UPPER(TRIM(ESITI_QUESTIONARI!AI4495)),"")</f>
        <v/>
      </c>
      <c r="H4495" s="8" t="str">
        <f>IF(C4495="","",IF(ISERROR(AVERAGE(ESITI_QUESTIONARI!N4495:T4495,ESITI_QUESTIONARI!V4495:X4495,ESITI_QUESTIONARI!Z4495:AD4495,ESITI_QUESTIONARI!AF4495:AH4495,ESITI_QUESTIONARI!AJ4495:AL4495,ESITI_QUESTIONARI!AN4495,ESITI_QUESTIONARI!AQ4495)),"NON RISPONDE",AVERAGE(ESITI_QUESTIONARI!N4495:T4495,ESITI_QUESTIONARI!V4495:X4495,ESITI_QUESTIONARI!Z4495:AD4495,ESITI_QUESTIONARI!AF4495:AH4495,ESITI_QUESTIONARI!AJ4495:AL4495,ESITI_QUESTIONARI!AN4495,ESITI_QUESTIONARI!AQ4495)))</f>
        <v/>
      </c>
    </row>
    <row r="4496" spans="1:8">
      <c r="A4496" t="str">
        <f>IF(ESITI_QUESTIONARI!A4496="","",TRIM(ESITI_QUESTIONARI!A4496))</f>
        <v/>
      </c>
      <c r="B4496" t="str">
        <f t="shared" si="71"/>
        <v/>
      </c>
      <c r="C4496" t="str">
        <f>IF(ESITI_QUESTIONARI!C4496="","",TRIM(ESITI_QUESTIONARI!C4496))</f>
        <v/>
      </c>
      <c r="D4496" t="str">
        <f>IFERROR(UPPER(TRIM(ESITI_QUESTIONARI!U4496)),"")</f>
        <v/>
      </c>
      <c r="E4496" t="str">
        <f>IFERROR(UPPER(TRIM(ESITI_QUESTIONARI!Y4496)),"")</f>
        <v/>
      </c>
      <c r="F4496" t="str">
        <f>IFERROR(UPPER(TRIM(ESITI_QUESTIONARI!AE4496)),"")</f>
        <v/>
      </c>
      <c r="G4496" t="str">
        <f>IFERROR(UPPER(TRIM(ESITI_QUESTIONARI!AI4496)),"")</f>
        <v/>
      </c>
      <c r="H4496" s="8" t="str">
        <f>IF(C4496="","",IF(ISERROR(AVERAGE(ESITI_QUESTIONARI!N4496:T4496,ESITI_QUESTIONARI!V4496:X4496,ESITI_QUESTIONARI!Z4496:AD4496,ESITI_QUESTIONARI!AF4496:AH4496,ESITI_QUESTIONARI!AJ4496:AL4496,ESITI_QUESTIONARI!AN4496,ESITI_QUESTIONARI!AQ4496)),"NON RISPONDE",AVERAGE(ESITI_QUESTIONARI!N4496:T4496,ESITI_QUESTIONARI!V4496:X4496,ESITI_QUESTIONARI!Z4496:AD4496,ESITI_QUESTIONARI!AF4496:AH4496,ESITI_QUESTIONARI!AJ4496:AL4496,ESITI_QUESTIONARI!AN4496,ESITI_QUESTIONARI!AQ4496)))</f>
        <v/>
      </c>
    </row>
    <row r="4497" spans="1:8">
      <c r="A4497" t="str">
        <f>IF(ESITI_QUESTIONARI!A4497="","",TRIM(ESITI_QUESTIONARI!A4497))</f>
        <v/>
      </c>
      <c r="B4497" t="str">
        <f t="shared" si="71"/>
        <v/>
      </c>
      <c r="C4497" t="str">
        <f>IF(ESITI_QUESTIONARI!C4497="","",TRIM(ESITI_QUESTIONARI!C4497))</f>
        <v/>
      </c>
      <c r="D4497" t="str">
        <f>IFERROR(UPPER(TRIM(ESITI_QUESTIONARI!U4497)),"")</f>
        <v/>
      </c>
      <c r="E4497" t="str">
        <f>IFERROR(UPPER(TRIM(ESITI_QUESTIONARI!Y4497)),"")</f>
        <v/>
      </c>
      <c r="F4497" t="str">
        <f>IFERROR(UPPER(TRIM(ESITI_QUESTIONARI!AE4497)),"")</f>
        <v/>
      </c>
      <c r="G4497" t="str">
        <f>IFERROR(UPPER(TRIM(ESITI_QUESTIONARI!AI4497)),"")</f>
        <v/>
      </c>
      <c r="H4497" s="8" t="str">
        <f>IF(C4497="","",IF(ISERROR(AVERAGE(ESITI_QUESTIONARI!N4497:T4497,ESITI_QUESTIONARI!V4497:X4497,ESITI_QUESTIONARI!Z4497:AD4497,ESITI_QUESTIONARI!AF4497:AH4497,ESITI_QUESTIONARI!AJ4497:AL4497,ESITI_QUESTIONARI!AN4497,ESITI_QUESTIONARI!AQ4497)),"NON RISPONDE",AVERAGE(ESITI_QUESTIONARI!N4497:T4497,ESITI_QUESTIONARI!V4497:X4497,ESITI_QUESTIONARI!Z4497:AD4497,ESITI_QUESTIONARI!AF4497:AH4497,ESITI_QUESTIONARI!AJ4497:AL4497,ESITI_QUESTIONARI!AN4497,ESITI_QUESTIONARI!AQ4497)))</f>
        <v/>
      </c>
    </row>
    <row r="4498" spans="1:8">
      <c r="A4498" t="str">
        <f>IF(ESITI_QUESTIONARI!A4498="","",TRIM(ESITI_QUESTIONARI!A4498))</f>
        <v/>
      </c>
      <c r="B4498" t="str">
        <f t="shared" si="71"/>
        <v/>
      </c>
      <c r="C4498" t="str">
        <f>IF(ESITI_QUESTIONARI!C4498="","",TRIM(ESITI_QUESTIONARI!C4498))</f>
        <v/>
      </c>
      <c r="D4498" t="str">
        <f>IFERROR(UPPER(TRIM(ESITI_QUESTIONARI!U4498)),"")</f>
        <v/>
      </c>
      <c r="E4498" t="str">
        <f>IFERROR(UPPER(TRIM(ESITI_QUESTIONARI!Y4498)),"")</f>
        <v/>
      </c>
      <c r="F4498" t="str">
        <f>IFERROR(UPPER(TRIM(ESITI_QUESTIONARI!AE4498)),"")</f>
        <v/>
      </c>
      <c r="G4498" t="str">
        <f>IFERROR(UPPER(TRIM(ESITI_QUESTIONARI!AI4498)),"")</f>
        <v/>
      </c>
      <c r="H4498" s="8" t="str">
        <f>IF(C4498="","",IF(ISERROR(AVERAGE(ESITI_QUESTIONARI!N4498:T4498,ESITI_QUESTIONARI!V4498:X4498,ESITI_QUESTIONARI!Z4498:AD4498,ESITI_QUESTIONARI!AF4498:AH4498,ESITI_QUESTIONARI!AJ4498:AL4498,ESITI_QUESTIONARI!AN4498,ESITI_QUESTIONARI!AQ4498)),"NON RISPONDE",AVERAGE(ESITI_QUESTIONARI!N4498:T4498,ESITI_QUESTIONARI!V4498:X4498,ESITI_QUESTIONARI!Z4498:AD4498,ESITI_QUESTIONARI!AF4498:AH4498,ESITI_QUESTIONARI!AJ4498:AL4498,ESITI_QUESTIONARI!AN4498,ESITI_QUESTIONARI!AQ4498)))</f>
        <v/>
      </c>
    </row>
    <row r="4499" spans="1:8">
      <c r="A4499" t="str">
        <f>IF(ESITI_QUESTIONARI!A4499="","",TRIM(ESITI_QUESTIONARI!A4499))</f>
        <v/>
      </c>
      <c r="B4499" t="str">
        <f t="shared" si="71"/>
        <v/>
      </c>
      <c r="C4499" t="str">
        <f>IF(ESITI_QUESTIONARI!C4499="","",TRIM(ESITI_QUESTIONARI!C4499))</f>
        <v/>
      </c>
      <c r="D4499" t="str">
        <f>IFERROR(UPPER(TRIM(ESITI_QUESTIONARI!U4499)),"")</f>
        <v/>
      </c>
      <c r="E4499" t="str">
        <f>IFERROR(UPPER(TRIM(ESITI_QUESTIONARI!Y4499)),"")</f>
        <v/>
      </c>
      <c r="F4499" t="str">
        <f>IFERROR(UPPER(TRIM(ESITI_QUESTIONARI!AE4499)),"")</f>
        <v/>
      </c>
      <c r="G4499" t="str">
        <f>IFERROR(UPPER(TRIM(ESITI_QUESTIONARI!AI4499)),"")</f>
        <v/>
      </c>
      <c r="H4499" s="8" t="str">
        <f>IF(C4499="","",IF(ISERROR(AVERAGE(ESITI_QUESTIONARI!N4499:T4499,ESITI_QUESTIONARI!V4499:X4499,ESITI_QUESTIONARI!Z4499:AD4499,ESITI_QUESTIONARI!AF4499:AH4499,ESITI_QUESTIONARI!AJ4499:AL4499,ESITI_QUESTIONARI!AN4499,ESITI_QUESTIONARI!AQ4499)),"NON RISPONDE",AVERAGE(ESITI_QUESTIONARI!N4499:T4499,ESITI_QUESTIONARI!V4499:X4499,ESITI_QUESTIONARI!Z4499:AD4499,ESITI_QUESTIONARI!AF4499:AH4499,ESITI_QUESTIONARI!AJ4499:AL4499,ESITI_QUESTIONARI!AN4499,ESITI_QUESTIONARI!AQ4499)))</f>
        <v/>
      </c>
    </row>
    <row r="4500" spans="1:8">
      <c r="A4500" t="str">
        <f>IF(ESITI_QUESTIONARI!A4500="","",TRIM(ESITI_QUESTIONARI!A4500))</f>
        <v/>
      </c>
      <c r="B4500" t="str">
        <f t="shared" si="71"/>
        <v/>
      </c>
      <c r="C4500" t="str">
        <f>IF(ESITI_QUESTIONARI!C4500="","",TRIM(ESITI_QUESTIONARI!C4500))</f>
        <v/>
      </c>
      <c r="D4500" t="str">
        <f>IFERROR(UPPER(TRIM(ESITI_QUESTIONARI!U4500)),"")</f>
        <v/>
      </c>
      <c r="E4500" t="str">
        <f>IFERROR(UPPER(TRIM(ESITI_QUESTIONARI!Y4500)),"")</f>
        <v/>
      </c>
      <c r="F4500" t="str">
        <f>IFERROR(UPPER(TRIM(ESITI_QUESTIONARI!AE4500)),"")</f>
        <v/>
      </c>
      <c r="G4500" t="str">
        <f>IFERROR(UPPER(TRIM(ESITI_QUESTIONARI!AI4500)),"")</f>
        <v/>
      </c>
      <c r="H4500" s="8" t="str">
        <f>IF(C4500="","",IF(ISERROR(AVERAGE(ESITI_QUESTIONARI!N4500:T4500,ESITI_QUESTIONARI!V4500:X4500,ESITI_QUESTIONARI!Z4500:AD4500,ESITI_QUESTIONARI!AF4500:AH4500,ESITI_QUESTIONARI!AJ4500:AL4500,ESITI_QUESTIONARI!AN4500,ESITI_QUESTIONARI!AQ4500)),"NON RISPONDE",AVERAGE(ESITI_QUESTIONARI!N4500:T4500,ESITI_QUESTIONARI!V4500:X4500,ESITI_QUESTIONARI!Z4500:AD4500,ESITI_QUESTIONARI!AF4500:AH4500,ESITI_QUESTIONARI!AJ4500:AL4500,ESITI_QUESTIONARI!AN4500,ESITI_QUESTIONARI!AQ4500)))</f>
        <v/>
      </c>
    </row>
    <row r="4501" spans="1:8">
      <c r="A4501" t="str">
        <f>IF(ESITI_QUESTIONARI!A4501="","",TRIM(ESITI_QUESTIONARI!A4501))</f>
        <v/>
      </c>
      <c r="B4501" t="str">
        <f t="shared" si="71"/>
        <v/>
      </c>
      <c r="C4501" t="str">
        <f>IF(ESITI_QUESTIONARI!C4501="","",TRIM(ESITI_QUESTIONARI!C4501))</f>
        <v/>
      </c>
      <c r="D4501" t="str">
        <f>IFERROR(UPPER(TRIM(ESITI_QUESTIONARI!U4501)),"")</f>
        <v/>
      </c>
      <c r="E4501" t="str">
        <f>IFERROR(UPPER(TRIM(ESITI_QUESTIONARI!Y4501)),"")</f>
        <v/>
      </c>
      <c r="F4501" t="str">
        <f>IFERROR(UPPER(TRIM(ESITI_QUESTIONARI!AE4501)),"")</f>
        <v/>
      </c>
      <c r="G4501" t="str">
        <f>IFERROR(UPPER(TRIM(ESITI_QUESTIONARI!AI4501)),"")</f>
        <v/>
      </c>
      <c r="H4501" s="8" t="str">
        <f>IF(C4501="","",IF(ISERROR(AVERAGE(ESITI_QUESTIONARI!N4501:T4501,ESITI_QUESTIONARI!V4501:X4501,ESITI_QUESTIONARI!Z4501:AD4501,ESITI_QUESTIONARI!AF4501:AH4501,ESITI_QUESTIONARI!AJ4501:AL4501,ESITI_QUESTIONARI!AN4501,ESITI_QUESTIONARI!AQ4501)),"NON RISPONDE",AVERAGE(ESITI_QUESTIONARI!N4501:T4501,ESITI_QUESTIONARI!V4501:X4501,ESITI_QUESTIONARI!Z4501:AD4501,ESITI_QUESTIONARI!AF4501:AH4501,ESITI_QUESTIONARI!AJ4501:AL4501,ESITI_QUESTIONARI!AN4501,ESITI_QUESTIONARI!AQ4501)))</f>
        <v/>
      </c>
    </row>
    <row r="4502" spans="1:8">
      <c r="A4502" t="str">
        <f>IF(ESITI_QUESTIONARI!A4502="","",TRIM(ESITI_QUESTIONARI!A4502))</f>
        <v/>
      </c>
      <c r="B4502" t="str">
        <f t="shared" si="71"/>
        <v/>
      </c>
      <c r="C4502" t="str">
        <f>IF(ESITI_QUESTIONARI!C4502="","",TRIM(ESITI_QUESTIONARI!C4502))</f>
        <v/>
      </c>
      <c r="D4502" t="str">
        <f>IFERROR(UPPER(TRIM(ESITI_QUESTIONARI!U4502)),"")</f>
        <v/>
      </c>
      <c r="E4502" t="str">
        <f>IFERROR(UPPER(TRIM(ESITI_QUESTIONARI!Y4502)),"")</f>
        <v/>
      </c>
      <c r="F4502" t="str">
        <f>IFERROR(UPPER(TRIM(ESITI_QUESTIONARI!AE4502)),"")</f>
        <v/>
      </c>
      <c r="G4502" t="str">
        <f>IFERROR(UPPER(TRIM(ESITI_QUESTIONARI!AI4502)),"")</f>
        <v/>
      </c>
      <c r="H4502" s="8" t="str">
        <f>IF(C4502="","",IF(ISERROR(AVERAGE(ESITI_QUESTIONARI!N4502:T4502,ESITI_QUESTIONARI!V4502:X4502,ESITI_QUESTIONARI!Z4502:AD4502,ESITI_QUESTIONARI!AF4502:AH4502,ESITI_QUESTIONARI!AJ4502:AL4502,ESITI_QUESTIONARI!AN4502,ESITI_QUESTIONARI!AQ4502)),"NON RISPONDE",AVERAGE(ESITI_QUESTIONARI!N4502:T4502,ESITI_QUESTIONARI!V4502:X4502,ESITI_QUESTIONARI!Z4502:AD4502,ESITI_QUESTIONARI!AF4502:AH4502,ESITI_QUESTIONARI!AJ4502:AL4502,ESITI_QUESTIONARI!AN4502,ESITI_QUESTIONARI!AQ4502)))</f>
        <v/>
      </c>
    </row>
    <row r="4503" spans="1:8">
      <c r="A4503" t="str">
        <f>IF(ESITI_QUESTIONARI!A4503="","",TRIM(ESITI_QUESTIONARI!A4503))</f>
        <v/>
      </c>
      <c r="B4503" t="str">
        <f t="shared" si="71"/>
        <v/>
      </c>
      <c r="C4503" t="str">
        <f>IF(ESITI_QUESTIONARI!C4503="","",TRIM(ESITI_QUESTIONARI!C4503))</f>
        <v/>
      </c>
      <c r="D4503" t="str">
        <f>IFERROR(UPPER(TRIM(ESITI_QUESTIONARI!U4503)),"")</f>
        <v/>
      </c>
      <c r="E4503" t="str">
        <f>IFERROR(UPPER(TRIM(ESITI_QUESTIONARI!Y4503)),"")</f>
        <v/>
      </c>
      <c r="F4503" t="str">
        <f>IFERROR(UPPER(TRIM(ESITI_QUESTIONARI!AE4503)),"")</f>
        <v/>
      </c>
      <c r="G4503" t="str">
        <f>IFERROR(UPPER(TRIM(ESITI_QUESTIONARI!AI4503)),"")</f>
        <v/>
      </c>
      <c r="H4503" s="8" t="str">
        <f>IF(C4503="","",IF(ISERROR(AVERAGE(ESITI_QUESTIONARI!N4503:T4503,ESITI_QUESTIONARI!V4503:X4503,ESITI_QUESTIONARI!Z4503:AD4503,ESITI_QUESTIONARI!AF4503:AH4503,ESITI_QUESTIONARI!AJ4503:AL4503,ESITI_QUESTIONARI!AN4503,ESITI_QUESTIONARI!AQ4503)),"NON RISPONDE",AVERAGE(ESITI_QUESTIONARI!N4503:T4503,ESITI_QUESTIONARI!V4503:X4503,ESITI_QUESTIONARI!Z4503:AD4503,ESITI_QUESTIONARI!AF4503:AH4503,ESITI_QUESTIONARI!AJ4503:AL4503,ESITI_QUESTIONARI!AN4503,ESITI_QUESTIONARI!AQ4503)))</f>
        <v/>
      </c>
    </row>
    <row r="4504" spans="1:8">
      <c r="A4504" t="str">
        <f>IF(ESITI_QUESTIONARI!A4504="","",TRIM(ESITI_QUESTIONARI!A4504))</f>
        <v/>
      </c>
      <c r="B4504" t="str">
        <f t="shared" si="71"/>
        <v/>
      </c>
      <c r="C4504" t="str">
        <f>IF(ESITI_QUESTIONARI!C4504="","",TRIM(ESITI_QUESTIONARI!C4504))</f>
        <v/>
      </c>
      <c r="D4504" t="str">
        <f>IFERROR(UPPER(TRIM(ESITI_QUESTIONARI!U4504)),"")</f>
        <v/>
      </c>
      <c r="E4504" t="str">
        <f>IFERROR(UPPER(TRIM(ESITI_QUESTIONARI!Y4504)),"")</f>
        <v/>
      </c>
      <c r="F4504" t="str">
        <f>IFERROR(UPPER(TRIM(ESITI_QUESTIONARI!AE4504)),"")</f>
        <v/>
      </c>
      <c r="G4504" t="str">
        <f>IFERROR(UPPER(TRIM(ESITI_QUESTIONARI!AI4504)),"")</f>
        <v/>
      </c>
      <c r="H4504" s="8" t="str">
        <f>IF(C4504="","",IF(ISERROR(AVERAGE(ESITI_QUESTIONARI!N4504:T4504,ESITI_QUESTIONARI!V4504:X4504,ESITI_QUESTIONARI!Z4504:AD4504,ESITI_QUESTIONARI!AF4504:AH4504,ESITI_QUESTIONARI!AJ4504:AL4504,ESITI_QUESTIONARI!AN4504,ESITI_QUESTIONARI!AQ4504)),"NON RISPONDE",AVERAGE(ESITI_QUESTIONARI!N4504:T4504,ESITI_QUESTIONARI!V4504:X4504,ESITI_QUESTIONARI!Z4504:AD4504,ESITI_QUESTIONARI!AF4504:AH4504,ESITI_QUESTIONARI!AJ4504:AL4504,ESITI_QUESTIONARI!AN4504,ESITI_QUESTIONARI!AQ4504)))</f>
        <v/>
      </c>
    </row>
    <row r="4505" spans="1:8">
      <c r="A4505" t="str">
        <f>IF(ESITI_QUESTIONARI!A4505="","",TRIM(ESITI_QUESTIONARI!A4505))</f>
        <v/>
      </c>
      <c r="B4505" t="str">
        <f t="shared" si="71"/>
        <v/>
      </c>
      <c r="C4505" t="str">
        <f>IF(ESITI_QUESTIONARI!C4505="","",TRIM(ESITI_QUESTIONARI!C4505))</f>
        <v/>
      </c>
      <c r="D4505" t="str">
        <f>IFERROR(UPPER(TRIM(ESITI_QUESTIONARI!U4505)),"")</f>
        <v/>
      </c>
      <c r="E4505" t="str">
        <f>IFERROR(UPPER(TRIM(ESITI_QUESTIONARI!Y4505)),"")</f>
        <v/>
      </c>
      <c r="F4505" t="str">
        <f>IFERROR(UPPER(TRIM(ESITI_QUESTIONARI!AE4505)),"")</f>
        <v/>
      </c>
      <c r="G4505" t="str">
        <f>IFERROR(UPPER(TRIM(ESITI_QUESTIONARI!AI4505)),"")</f>
        <v/>
      </c>
      <c r="H4505" s="8" t="str">
        <f>IF(C4505="","",IF(ISERROR(AVERAGE(ESITI_QUESTIONARI!N4505:T4505,ESITI_QUESTIONARI!V4505:X4505,ESITI_QUESTIONARI!Z4505:AD4505,ESITI_QUESTIONARI!AF4505:AH4505,ESITI_QUESTIONARI!AJ4505:AL4505,ESITI_QUESTIONARI!AN4505,ESITI_QUESTIONARI!AQ4505)),"NON RISPONDE",AVERAGE(ESITI_QUESTIONARI!N4505:T4505,ESITI_QUESTIONARI!V4505:X4505,ESITI_QUESTIONARI!Z4505:AD4505,ESITI_QUESTIONARI!AF4505:AH4505,ESITI_QUESTIONARI!AJ4505:AL4505,ESITI_QUESTIONARI!AN4505,ESITI_QUESTIONARI!AQ4505)))</f>
        <v/>
      </c>
    </row>
    <row r="4506" spans="1:8">
      <c r="A4506" t="str">
        <f>IF(ESITI_QUESTIONARI!A4506="","",TRIM(ESITI_QUESTIONARI!A4506))</f>
        <v/>
      </c>
      <c r="B4506" t="str">
        <f t="shared" si="71"/>
        <v/>
      </c>
      <c r="C4506" t="str">
        <f>IF(ESITI_QUESTIONARI!C4506="","",TRIM(ESITI_QUESTIONARI!C4506))</f>
        <v/>
      </c>
      <c r="D4506" t="str">
        <f>IFERROR(UPPER(TRIM(ESITI_QUESTIONARI!U4506)),"")</f>
        <v/>
      </c>
      <c r="E4506" t="str">
        <f>IFERROR(UPPER(TRIM(ESITI_QUESTIONARI!Y4506)),"")</f>
        <v/>
      </c>
      <c r="F4506" t="str">
        <f>IFERROR(UPPER(TRIM(ESITI_QUESTIONARI!AE4506)),"")</f>
        <v/>
      </c>
      <c r="G4506" t="str">
        <f>IFERROR(UPPER(TRIM(ESITI_QUESTIONARI!AI4506)),"")</f>
        <v/>
      </c>
      <c r="H4506" s="8" t="str">
        <f>IF(C4506="","",IF(ISERROR(AVERAGE(ESITI_QUESTIONARI!N4506:T4506,ESITI_QUESTIONARI!V4506:X4506,ESITI_QUESTIONARI!Z4506:AD4506,ESITI_QUESTIONARI!AF4506:AH4506,ESITI_QUESTIONARI!AJ4506:AL4506,ESITI_QUESTIONARI!AN4506,ESITI_QUESTIONARI!AQ4506)),"NON RISPONDE",AVERAGE(ESITI_QUESTIONARI!N4506:T4506,ESITI_QUESTIONARI!V4506:X4506,ESITI_QUESTIONARI!Z4506:AD4506,ESITI_QUESTIONARI!AF4506:AH4506,ESITI_QUESTIONARI!AJ4506:AL4506,ESITI_QUESTIONARI!AN4506,ESITI_QUESTIONARI!AQ4506)))</f>
        <v/>
      </c>
    </row>
    <row r="4507" spans="1:8">
      <c r="A4507" t="str">
        <f>IF(ESITI_QUESTIONARI!A4507="","",TRIM(ESITI_QUESTIONARI!A4507))</f>
        <v/>
      </c>
      <c r="B4507" t="str">
        <f t="shared" si="71"/>
        <v/>
      </c>
      <c r="C4507" t="str">
        <f>IF(ESITI_QUESTIONARI!C4507="","",TRIM(ESITI_QUESTIONARI!C4507))</f>
        <v/>
      </c>
      <c r="D4507" t="str">
        <f>IFERROR(UPPER(TRIM(ESITI_QUESTIONARI!U4507)),"")</f>
        <v/>
      </c>
      <c r="E4507" t="str">
        <f>IFERROR(UPPER(TRIM(ESITI_QUESTIONARI!Y4507)),"")</f>
        <v/>
      </c>
      <c r="F4507" t="str">
        <f>IFERROR(UPPER(TRIM(ESITI_QUESTIONARI!AE4507)),"")</f>
        <v/>
      </c>
      <c r="G4507" t="str">
        <f>IFERROR(UPPER(TRIM(ESITI_QUESTIONARI!AI4507)),"")</f>
        <v/>
      </c>
      <c r="H4507" s="8" t="str">
        <f>IF(C4507="","",IF(ISERROR(AVERAGE(ESITI_QUESTIONARI!N4507:T4507,ESITI_QUESTIONARI!V4507:X4507,ESITI_QUESTIONARI!Z4507:AD4507,ESITI_QUESTIONARI!AF4507:AH4507,ESITI_QUESTIONARI!AJ4507:AL4507,ESITI_QUESTIONARI!AN4507,ESITI_QUESTIONARI!AQ4507)),"NON RISPONDE",AVERAGE(ESITI_QUESTIONARI!N4507:T4507,ESITI_QUESTIONARI!V4507:X4507,ESITI_QUESTIONARI!Z4507:AD4507,ESITI_QUESTIONARI!AF4507:AH4507,ESITI_QUESTIONARI!AJ4507:AL4507,ESITI_QUESTIONARI!AN4507,ESITI_QUESTIONARI!AQ4507)))</f>
        <v/>
      </c>
    </row>
    <row r="4508" spans="1:8">
      <c r="A4508" t="str">
        <f>IF(ESITI_QUESTIONARI!A4508="","",TRIM(ESITI_QUESTIONARI!A4508))</f>
        <v/>
      </c>
      <c r="B4508" t="str">
        <f t="shared" si="71"/>
        <v/>
      </c>
      <c r="C4508" t="str">
        <f>IF(ESITI_QUESTIONARI!C4508="","",TRIM(ESITI_QUESTIONARI!C4508))</f>
        <v/>
      </c>
      <c r="D4508" t="str">
        <f>IFERROR(UPPER(TRIM(ESITI_QUESTIONARI!U4508)),"")</f>
        <v/>
      </c>
      <c r="E4508" t="str">
        <f>IFERROR(UPPER(TRIM(ESITI_QUESTIONARI!Y4508)),"")</f>
        <v/>
      </c>
      <c r="F4508" t="str">
        <f>IFERROR(UPPER(TRIM(ESITI_QUESTIONARI!AE4508)),"")</f>
        <v/>
      </c>
      <c r="G4508" t="str">
        <f>IFERROR(UPPER(TRIM(ESITI_QUESTIONARI!AI4508)),"")</f>
        <v/>
      </c>
      <c r="H4508" s="8" t="str">
        <f>IF(C4508="","",IF(ISERROR(AVERAGE(ESITI_QUESTIONARI!N4508:T4508,ESITI_QUESTIONARI!V4508:X4508,ESITI_QUESTIONARI!Z4508:AD4508,ESITI_QUESTIONARI!AF4508:AH4508,ESITI_QUESTIONARI!AJ4508:AL4508,ESITI_QUESTIONARI!AN4508,ESITI_QUESTIONARI!AQ4508)),"NON RISPONDE",AVERAGE(ESITI_QUESTIONARI!N4508:T4508,ESITI_QUESTIONARI!V4508:X4508,ESITI_QUESTIONARI!Z4508:AD4508,ESITI_QUESTIONARI!AF4508:AH4508,ESITI_QUESTIONARI!AJ4508:AL4508,ESITI_QUESTIONARI!AN4508,ESITI_QUESTIONARI!AQ4508)))</f>
        <v/>
      </c>
    </row>
    <row r="4509" spans="1:8">
      <c r="A4509" t="str">
        <f>IF(ESITI_QUESTIONARI!A4509="","",TRIM(ESITI_QUESTIONARI!A4509))</f>
        <v/>
      </c>
      <c r="B4509" t="str">
        <f t="shared" si="71"/>
        <v/>
      </c>
      <c r="C4509" t="str">
        <f>IF(ESITI_QUESTIONARI!C4509="","",TRIM(ESITI_QUESTIONARI!C4509))</f>
        <v/>
      </c>
      <c r="D4509" t="str">
        <f>IFERROR(UPPER(TRIM(ESITI_QUESTIONARI!U4509)),"")</f>
        <v/>
      </c>
      <c r="E4509" t="str">
        <f>IFERROR(UPPER(TRIM(ESITI_QUESTIONARI!Y4509)),"")</f>
        <v/>
      </c>
      <c r="F4509" t="str">
        <f>IFERROR(UPPER(TRIM(ESITI_QUESTIONARI!AE4509)),"")</f>
        <v/>
      </c>
      <c r="G4509" t="str">
        <f>IFERROR(UPPER(TRIM(ESITI_QUESTIONARI!AI4509)),"")</f>
        <v/>
      </c>
      <c r="H4509" s="8" t="str">
        <f>IF(C4509="","",IF(ISERROR(AVERAGE(ESITI_QUESTIONARI!N4509:T4509,ESITI_QUESTIONARI!V4509:X4509,ESITI_QUESTIONARI!Z4509:AD4509,ESITI_QUESTIONARI!AF4509:AH4509,ESITI_QUESTIONARI!AJ4509:AL4509,ESITI_QUESTIONARI!AN4509,ESITI_QUESTIONARI!AQ4509)),"NON RISPONDE",AVERAGE(ESITI_QUESTIONARI!N4509:T4509,ESITI_QUESTIONARI!V4509:X4509,ESITI_QUESTIONARI!Z4509:AD4509,ESITI_QUESTIONARI!AF4509:AH4509,ESITI_QUESTIONARI!AJ4509:AL4509,ESITI_QUESTIONARI!AN4509,ESITI_QUESTIONARI!AQ4509)))</f>
        <v/>
      </c>
    </row>
    <row r="4510" spans="1:8">
      <c r="A4510" t="str">
        <f>IF(ESITI_QUESTIONARI!A4510="","",TRIM(ESITI_QUESTIONARI!A4510))</f>
        <v/>
      </c>
      <c r="B4510" t="str">
        <f t="shared" si="71"/>
        <v/>
      </c>
      <c r="C4510" t="str">
        <f>IF(ESITI_QUESTIONARI!C4510="","",TRIM(ESITI_QUESTIONARI!C4510))</f>
        <v/>
      </c>
      <c r="D4510" t="str">
        <f>IFERROR(UPPER(TRIM(ESITI_QUESTIONARI!U4510)),"")</f>
        <v/>
      </c>
      <c r="E4510" t="str">
        <f>IFERROR(UPPER(TRIM(ESITI_QUESTIONARI!Y4510)),"")</f>
        <v/>
      </c>
      <c r="F4510" t="str">
        <f>IFERROR(UPPER(TRIM(ESITI_QUESTIONARI!AE4510)),"")</f>
        <v/>
      </c>
      <c r="G4510" t="str">
        <f>IFERROR(UPPER(TRIM(ESITI_QUESTIONARI!AI4510)),"")</f>
        <v/>
      </c>
      <c r="H4510" s="8" t="str">
        <f>IF(C4510="","",IF(ISERROR(AVERAGE(ESITI_QUESTIONARI!N4510:T4510,ESITI_QUESTIONARI!V4510:X4510,ESITI_QUESTIONARI!Z4510:AD4510,ESITI_QUESTIONARI!AF4510:AH4510,ESITI_QUESTIONARI!AJ4510:AL4510,ESITI_QUESTIONARI!AN4510,ESITI_QUESTIONARI!AQ4510)),"NON RISPONDE",AVERAGE(ESITI_QUESTIONARI!N4510:T4510,ESITI_QUESTIONARI!V4510:X4510,ESITI_QUESTIONARI!Z4510:AD4510,ESITI_QUESTIONARI!AF4510:AH4510,ESITI_QUESTIONARI!AJ4510:AL4510,ESITI_QUESTIONARI!AN4510,ESITI_QUESTIONARI!AQ4510)))</f>
        <v/>
      </c>
    </row>
    <row r="4511" spans="1:8">
      <c r="A4511" t="str">
        <f>IF(ESITI_QUESTIONARI!A4511="","",TRIM(ESITI_QUESTIONARI!A4511))</f>
        <v/>
      </c>
      <c r="B4511" t="str">
        <f t="shared" si="71"/>
        <v/>
      </c>
      <c r="C4511" t="str">
        <f>IF(ESITI_QUESTIONARI!C4511="","",TRIM(ESITI_QUESTIONARI!C4511))</f>
        <v/>
      </c>
      <c r="D4511" t="str">
        <f>IFERROR(UPPER(TRIM(ESITI_QUESTIONARI!U4511)),"")</f>
        <v/>
      </c>
      <c r="E4511" t="str">
        <f>IFERROR(UPPER(TRIM(ESITI_QUESTIONARI!Y4511)),"")</f>
        <v/>
      </c>
      <c r="F4511" t="str">
        <f>IFERROR(UPPER(TRIM(ESITI_QUESTIONARI!AE4511)),"")</f>
        <v/>
      </c>
      <c r="G4511" t="str">
        <f>IFERROR(UPPER(TRIM(ESITI_QUESTIONARI!AI4511)),"")</f>
        <v/>
      </c>
      <c r="H4511" s="8" t="str">
        <f>IF(C4511="","",IF(ISERROR(AVERAGE(ESITI_QUESTIONARI!N4511:T4511,ESITI_QUESTIONARI!V4511:X4511,ESITI_QUESTIONARI!Z4511:AD4511,ESITI_QUESTIONARI!AF4511:AH4511,ESITI_QUESTIONARI!AJ4511:AL4511,ESITI_QUESTIONARI!AN4511,ESITI_QUESTIONARI!AQ4511)),"NON RISPONDE",AVERAGE(ESITI_QUESTIONARI!N4511:T4511,ESITI_QUESTIONARI!V4511:X4511,ESITI_QUESTIONARI!Z4511:AD4511,ESITI_QUESTIONARI!AF4511:AH4511,ESITI_QUESTIONARI!AJ4511:AL4511,ESITI_QUESTIONARI!AN4511,ESITI_QUESTIONARI!AQ4511)))</f>
        <v/>
      </c>
    </row>
    <row r="4512" spans="1:8">
      <c r="A4512" t="str">
        <f>IF(ESITI_QUESTIONARI!A4512="","",TRIM(ESITI_QUESTIONARI!A4512))</f>
        <v/>
      </c>
      <c r="B4512" t="str">
        <f t="shared" si="71"/>
        <v/>
      </c>
      <c r="C4512" t="str">
        <f>IF(ESITI_QUESTIONARI!C4512="","",TRIM(ESITI_QUESTIONARI!C4512))</f>
        <v/>
      </c>
      <c r="D4512" t="str">
        <f>IFERROR(UPPER(TRIM(ESITI_QUESTIONARI!U4512)),"")</f>
        <v/>
      </c>
      <c r="E4512" t="str">
        <f>IFERROR(UPPER(TRIM(ESITI_QUESTIONARI!Y4512)),"")</f>
        <v/>
      </c>
      <c r="F4512" t="str">
        <f>IFERROR(UPPER(TRIM(ESITI_QUESTIONARI!AE4512)),"")</f>
        <v/>
      </c>
      <c r="G4512" t="str">
        <f>IFERROR(UPPER(TRIM(ESITI_QUESTIONARI!AI4512)),"")</f>
        <v/>
      </c>
      <c r="H4512" s="8" t="str">
        <f>IF(C4512="","",IF(ISERROR(AVERAGE(ESITI_QUESTIONARI!N4512:T4512,ESITI_QUESTIONARI!V4512:X4512,ESITI_QUESTIONARI!Z4512:AD4512,ESITI_QUESTIONARI!AF4512:AH4512,ESITI_QUESTIONARI!AJ4512:AL4512,ESITI_QUESTIONARI!AN4512,ESITI_QUESTIONARI!AQ4512)),"NON RISPONDE",AVERAGE(ESITI_QUESTIONARI!N4512:T4512,ESITI_QUESTIONARI!V4512:X4512,ESITI_QUESTIONARI!Z4512:AD4512,ESITI_QUESTIONARI!AF4512:AH4512,ESITI_QUESTIONARI!AJ4512:AL4512,ESITI_QUESTIONARI!AN4512,ESITI_QUESTIONARI!AQ4512)))</f>
        <v/>
      </c>
    </row>
    <row r="4513" spans="1:8">
      <c r="A4513" t="str">
        <f>IF(ESITI_QUESTIONARI!A4513="","",TRIM(ESITI_QUESTIONARI!A4513))</f>
        <v/>
      </c>
      <c r="B4513" t="str">
        <f t="shared" si="71"/>
        <v/>
      </c>
      <c r="C4513" t="str">
        <f>IF(ESITI_QUESTIONARI!C4513="","",TRIM(ESITI_QUESTIONARI!C4513))</f>
        <v/>
      </c>
      <c r="D4513" t="str">
        <f>IFERROR(UPPER(TRIM(ESITI_QUESTIONARI!U4513)),"")</f>
        <v/>
      </c>
      <c r="E4513" t="str">
        <f>IFERROR(UPPER(TRIM(ESITI_QUESTIONARI!Y4513)),"")</f>
        <v/>
      </c>
      <c r="F4513" t="str">
        <f>IFERROR(UPPER(TRIM(ESITI_QUESTIONARI!AE4513)),"")</f>
        <v/>
      </c>
      <c r="G4513" t="str">
        <f>IFERROR(UPPER(TRIM(ESITI_QUESTIONARI!AI4513)),"")</f>
        <v/>
      </c>
      <c r="H4513" s="8" t="str">
        <f>IF(C4513="","",IF(ISERROR(AVERAGE(ESITI_QUESTIONARI!N4513:T4513,ESITI_QUESTIONARI!V4513:X4513,ESITI_QUESTIONARI!Z4513:AD4513,ESITI_QUESTIONARI!AF4513:AH4513,ESITI_QUESTIONARI!AJ4513:AL4513,ESITI_QUESTIONARI!AN4513,ESITI_QUESTIONARI!AQ4513)),"NON RISPONDE",AVERAGE(ESITI_QUESTIONARI!N4513:T4513,ESITI_QUESTIONARI!V4513:X4513,ESITI_QUESTIONARI!Z4513:AD4513,ESITI_QUESTIONARI!AF4513:AH4513,ESITI_QUESTIONARI!AJ4513:AL4513,ESITI_QUESTIONARI!AN4513,ESITI_QUESTIONARI!AQ4513)))</f>
        <v/>
      </c>
    </row>
    <row r="4514" spans="1:8">
      <c r="A4514" t="str">
        <f>IF(ESITI_QUESTIONARI!A4514="","",TRIM(ESITI_QUESTIONARI!A4514))</f>
        <v/>
      </c>
      <c r="B4514" t="str">
        <f t="shared" si="71"/>
        <v/>
      </c>
      <c r="C4514" t="str">
        <f>IF(ESITI_QUESTIONARI!C4514="","",TRIM(ESITI_QUESTIONARI!C4514))</f>
        <v/>
      </c>
      <c r="D4514" t="str">
        <f>IFERROR(UPPER(TRIM(ESITI_QUESTIONARI!U4514)),"")</f>
        <v/>
      </c>
      <c r="E4514" t="str">
        <f>IFERROR(UPPER(TRIM(ESITI_QUESTIONARI!Y4514)),"")</f>
        <v/>
      </c>
      <c r="F4514" t="str">
        <f>IFERROR(UPPER(TRIM(ESITI_QUESTIONARI!AE4514)),"")</f>
        <v/>
      </c>
      <c r="G4514" t="str">
        <f>IFERROR(UPPER(TRIM(ESITI_QUESTIONARI!AI4514)),"")</f>
        <v/>
      </c>
      <c r="H4514" s="8" t="str">
        <f>IF(C4514="","",IF(ISERROR(AVERAGE(ESITI_QUESTIONARI!N4514:T4514,ESITI_QUESTIONARI!V4514:X4514,ESITI_QUESTIONARI!Z4514:AD4514,ESITI_QUESTIONARI!AF4514:AH4514,ESITI_QUESTIONARI!AJ4514:AL4514,ESITI_QUESTIONARI!AN4514,ESITI_QUESTIONARI!AQ4514)),"NON RISPONDE",AVERAGE(ESITI_QUESTIONARI!N4514:T4514,ESITI_QUESTIONARI!V4514:X4514,ESITI_QUESTIONARI!Z4514:AD4514,ESITI_QUESTIONARI!AF4514:AH4514,ESITI_QUESTIONARI!AJ4514:AL4514,ESITI_QUESTIONARI!AN4514,ESITI_QUESTIONARI!AQ4514)))</f>
        <v/>
      </c>
    </row>
    <row r="4515" spans="1:8">
      <c r="A4515" t="str">
        <f>IF(ESITI_QUESTIONARI!A4515="","",TRIM(ESITI_QUESTIONARI!A4515))</f>
        <v/>
      </c>
      <c r="B4515" t="str">
        <f t="shared" si="71"/>
        <v/>
      </c>
      <c r="C4515" t="str">
        <f>IF(ESITI_QUESTIONARI!C4515="","",TRIM(ESITI_QUESTIONARI!C4515))</f>
        <v/>
      </c>
      <c r="D4515" t="str">
        <f>IFERROR(UPPER(TRIM(ESITI_QUESTIONARI!U4515)),"")</f>
        <v/>
      </c>
      <c r="E4515" t="str">
        <f>IFERROR(UPPER(TRIM(ESITI_QUESTIONARI!Y4515)),"")</f>
        <v/>
      </c>
      <c r="F4515" t="str">
        <f>IFERROR(UPPER(TRIM(ESITI_QUESTIONARI!AE4515)),"")</f>
        <v/>
      </c>
      <c r="G4515" t="str">
        <f>IFERROR(UPPER(TRIM(ESITI_QUESTIONARI!AI4515)),"")</f>
        <v/>
      </c>
      <c r="H4515" s="8" t="str">
        <f>IF(C4515="","",IF(ISERROR(AVERAGE(ESITI_QUESTIONARI!N4515:T4515,ESITI_QUESTIONARI!V4515:X4515,ESITI_QUESTIONARI!Z4515:AD4515,ESITI_QUESTIONARI!AF4515:AH4515,ESITI_QUESTIONARI!AJ4515:AL4515,ESITI_QUESTIONARI!AN4515,ESITI_QUESTIONARI!AQ4515)),"NON RISPONDE",AVERAGE(ESITI_QUESTIONARI!N4515:T4515,ESITI_QUESTIONARI!V4515:X4515,ESITI_QUESTIONARI!Z4515:AD4515,ESITI_QUESTIONARI!AF4515:AH4515,ESITI_QUESTIONARI!AJ4515:AL4515,ESITI_QUESTIONARI!AN4515,ESITI_QUESTIONARI!AQ4515)))</f>
        <v/>
      </c>
    </row>
    <row r="4516" spans="1:8">
      <c r="A4516" t="str">
        <f>IF(ESITI_QUESTIONARI!A4516="","",TRIM(ESITI_QUESTIONARI!A4516))</f>
        <v/>
      </c>
      <c r="B4516" t="str">
        <f t="shared" si="71"/>
        <v/>
      </c>
      <c r="C4516" t="str">
        <f>IF(ESITI_QUESTIONARI!C4516="","",TRIM(ESITI_QUESTIONARI!C4516))</f>
        <v/>
      </c>
      <c r="D4516" t="str">
        <f>IFERROR(UPPER(TRIM(ESITI_QUESTIONARI!U4516)),"")</f>
        <v/>
      </c>
      <c r="E4516" t="str">
        <f>IFERROR(UPPER(TRIM(ESITI_QUESTIONARI!Y4516)),"")</f>
        <v/>
      </c>
      <c r="F4516" t="str">
        <f>IFERROR(UPPER(TRIM(ESITI_QUESTIONARI!AE4516)),"")</f>
        <v/>
      </c>
      <c r="G4516" t="str">
        <f>IFERROR(UPPER(TRIM(ESITI_QUESTIONARI!AI4516)),"")</f>
        <v/>
      </c>
      <c r="H4516" s="8" t="str">
        <f>IF(C4516="","",IF(ISERROR(AVERAGE(ESITI_QUESTIONARI!N4516:T4516,ESITI_QUESTIONARI!V4516:X4516,ESITI_QUESTIONARI!Z4516:AD4516,ESITI_QUESTIONARI!AF4516:AH4516,ESITI_QUESTIONARI!AJ4516:AL4516,ESITI_QUESTIONARI!AN4516,ESITI_QUESTIONARI!AQ4516)),"NON RISPONDE",AVERAGE(ESITI_QUESTIONARI!N4516:T4516,ESITI_QUESTIONARI!V4516:X4516,ESITI_QUESTIONARI!Z4516:AD4516,ESITI_QUESTIONARI!AF4516:AH4516,ESITI_QUESTIONARI!AJ4516:AL4516,ESITI_QUESTIONARI!AN4516,ESITI_QUESTIONARI!AQ4516)))</f>
        <v/>
      </c>
    </row>
    <row r="4517" spans="1:8">
      <c r="A4517" t="str">
        <f>IF(ESITI_QUESTIONARI!A4517="","",TRIM(ESITI_QUESTIONARI!A4517))</f>
        <v/>
      </c>
      <c r="B4517" t="str">
        <f t="shared" si="71"/>
        <v/>
      </c>
      <c r="C4517" t="str">
        <f>IF(ESITI_QUESTIONARI!C4517="","",TRIM(ESITI_QUESTIONARI!C4517))</f>
        <v/>
      </c>
      <c r="D4517" t="str">
        <f>IFERROR(UPPER(TRIM(ESITI_QUESTIONARI!U4517)),"")</f>
        <v/>
      </c>
      <c r="E4517" t="str">
        <f>IFERROR(UPPER(TRIM(ESITI_QUESTIONARI!Y4517)),"")</f>
        <v/>
      </c>
      <c r="F4517" t="str">
        <f>IFERROR(UPPER(TRIM(ESITI_QUESTIONARI!AE4517)),"")</f>
        <v/>
      </c>
      <c r="G4517" t="str">
        <f>IFERROR(UPPER(TRIM(ESITI_QUESTIONARI!AI4517)),"")</f>
        <v/>
      </c>
      <c r="H4517" s="8" t="str">
        <f>IF(C4517="","",IF(ISERROR(AVERAGE(ESITI_QUESTIONARI!N4517:T4517,ESITI_QUESTIONARI!V4517:X4517,ESITI_QUESTIONARI!Z4517:AD4517,ESITI_QUESTIONARI!AF4517:AH4517,ESITI_QUESTIONARI!AJ4517:AL4517,ESITI_QUESTIONARI!AN4517,ESITI_QUESTIONARI!AQ4517)),"NON RISPONDE",AVERAGE(ESITI_QUESTIONARI!N4517:T4517,ESITI_QUESTIONARI!V4517:X4517,ESITI_QUESTIONARI!Z4517:AD4517,ESITI_QUESTIONARI!AF4517:AH4517,ESITI_QUESTIONARI!AJ4517:AL4517,ESITI_QUESTIONARI!AN4517,ESITI_QUESTIONARI!AQ4517)))</f>
        <v/>
      </c>
    </row>
    <row r="4518" spans="1:8">
      <c r="A4518" t="str">
        <f>IF(ESITI_QUESTIONARI!A4518="","",TRIM(ESITI_QUESTIONARI!A4518))</f>
        <v/>
      </c>
      <c r="B4518" t="str">
        <f t="shared" si="71"/>
        <v/>
      </c>
      <c r="C4518" t="str">
        <f>IF(ESITI_QUESTIONARI!C4518="","",TRIM(ESITI_QUESTIONARI!C4518))</f>
        <v/>
      </c>
      <c r="D4518" t="str">
        <f>IFERROR(UPPER(TRIM(ESITI_QUESTIONARI!U4518)),"")</f>
        <v/>
      </c>
      <c r="E4518" t="str">
        <f>IFERROR(UPPER(TRIM(ESITI_QUESTIONARI!Y4518)),"")</f>
        <v/>
      </c>
      <c r="F4518" t="str">
        <f>IFERROR(UPPER(TRIM(ESITI_QUESTIONARI!AE4518)),"")</f>
        <v/>
      </c>
      <c r="G4518" t="str">
        <f>IFERROR(UPPER(TRIM(ESITI_QUESTIONARI!AI4518)),"")</f>
        <v/>
      </c>
      <c r="H4518" s="8" t="str">
        <f>IF(C4518="","",IF(ISERROR(AVERAGE(ESITI_QUESTIONARI!N4518:T4518,ESITI_QUESTIONARI!V4518:X4518,ESITI_QUESTIONARI!Z4518:AD4518,ESITI_QUESTIONARI!AF4518:AH4518,ESITI_QUESTIONARI!AJ4518:AL4518,ESITI_QUESTIONARI!AN4518,ESITI_QUESTIONARI!AQ4518)),"NON RISPONDE",AVERAGE(ESITI_QUESTIONARI!N4518:T4518,ESITI_QUESTIONARI!V4518:X4518,ESITI_QUESTIONARI!Z4518:AD4518,ESITI_QUESTIONARI!AF4518:AH4518,ESITI_QUESTIONARI!AJ4518:AL4518,ESITI_QUESTIONARI!AN4518,ESITI_QUESTIONARI!AQ4518)))</f>
        <v/>
      </c>
    </row>
    <row r="4519" spans="1:8">
      <c r="A4519" t="str">
        <f>IF(ESITI_QUESTIONARI!A4519="","",TRIM(ESITI_QUESTIONARI!A4519))</f>
        <v/>
      </c>
      <c r="B4519" t="str">
        <f t="shared" si="71"/>
        <v/>
      </c>
      <c r="C4519" t="str">
        <f>IF(ESITI_QUESTIONARI!C4519="","",TRIM(ESITI_QUESTIONARI!C4519))</f>
        <v/>
      </c>
      <c r="D4519" t="str">
        <f>IFERROR(UPPER(TRIM(ESITI_QUESTIONARI!U4519)),"")</f>
        <v/>
      </c>
      <c r="E4519" t="str">
        <f>IFERROR(UPPER(TRIM(ESITI_QUESTIONARI!Y4519)),"")</f>
        <v/>
      </c>
      <c r="F4519" t="str">
        <f>IFERROR(UPPER(TRIM(ESITI_QUESTIONARI!AE4519)),"")</f>
        <v/>
      </c>
      <c r="G4519" t="str">
        <f>IFERROR(UPPER(TRIM(ESITI_QUESTIONARI!AI4519)),"")</f>
        <v/>
      </c>
      <c r="H4519" s="8" t="str">
        <f>IF(C4519="","",IF(ISERROR(AVERAGE(ESITI_QUESTIONARI!N4519:T4519,ESITI_QUESTIONARI!V4519:X4519,ESITI_QUESTIONARI!Z4519:AD4519,ESITI_QUESTIONARI!AF4519:AH4519,ESITI_QUESTIONARI!AJ4519:AL4519,ESITI_QUESTIONARI!AN4519,ESITI_QUESTIONARI!AQ4519)),"NON RISPONDE",AVERAGE(ESITI_QUESTIONARI!N4519:T4519,ESITI_QUESTIONARI!V4519:X4519,ESITI_QUESTIONARI!Z4519:AD4519,ESITI_QUESTIONARI!AF4519:AH4519,ESITI_QUESTIONARI!AJ4519:AL4519,ESITI_QUESTIONARI!AN4519,ESITI_QUESTIONARI!AQ4519)))</f>
        <v/>
      </c>
    </row>
    <row r="4520" spans="1:8">
      <c r="A4520" t="str">
        <f>IF(ESITI_QUESTIONARI!A4520="","",TRIM(ESITI_QUESTIONARI!A4520))</f>
        <v/>
      </c>
      <c r="B4520" t="str">
        <f t="shared" si="71"/>
        <v/>
      </c>
      <c r="C4520" t="str">
        <f>IF(ESITI_QUESTIONARI!C4520="","",TRIM(ESITI_QUESTIONARI!C4520))</f>
        <v/>
      </c>
      <c r="D4520" t="str">
        <f>IFERROR(UPPER(TRIM(ESITI_QUESTIONARI!U4520)),"")</f>
        <v/>
      </c>
      <c r="E4520" t="str">
        <f>IFERROR(UPPER(TRIM(ESITI_QUESTIONARI!Y4520)),"")</f>
        <v/>
      </c>
      <c r="F4520" t="str">
        <f>IFERROR(UPPER(TRIM(ESITI_QUESTIONARI!AE4520)),"")</f>
        <v/>
      </c>
      <c r="G4520" t="str">
        <f>IFERROR(UPPER(TRIM(ESITI_QUESTIONARI!AI4520)),"")</f>
        <v/>
      </c>
      <c r="H4520" s="8" t="str">
        <f>IF(C4520="","",IF(ISERROR(AVERAGE(ESITI_QUESTIONARI!N4520:T4520,ESITI_QUESTIONARI!V4520:X4520,ESITI_QUESTIONARI!Z4520:AD4520,ESITI_QUESTIONARI!AF4520:AH4520,ESITI_QUESTIONARI!AJ4520:AL4520,ESITI_QUESTIONARI!AN4520,ESITI_QUESTIONARI!AQ4520)),"NON RISPONDE",AVERAGE(ESITI_QUESTIONARI!N4520:T4520,ESITI_QUESTIONARI!V4520:X4520,ESITI_QUESTIONARI!Z4520:AD4520,ESITI_QUESTIONARI!AF4520:AH4520,ESITI_QUESTIONARI!AJ4520:AL4520,ESITI_QUESTIONARI!AN4520,ESITI_QUESTIONARI!AQ4520)))</f>
        <v/>
      </c>
    </row>
    <row r="4521" spans="1:8">
      <c r="A4521" t="str">
        <f>IF(ESITI_QUESTIONARI!A4521="","",TRIM(ESITI_QUESTIONARI!A4521))</f>
        <v/>
      </c>
      <c r="B4521" t="str">
        <f t="shared" si="71"/>
        <v/>
      </c>
      <c r="C4521" t="str">
        <f>IF(ESITI_QUESTIONARI!C4521="","",TRIM(ESITI_QUESTIONARI!C4521))</f>
        <v/>
      </c>
      <c r="D4521" t="str">
        <f>IFERROR(UPPER(TRIM(ESITI_QUESTIONARI!U4521)),"")</f>
        <v/>
      </c>
      <c r="E4521" t="str">
        <f>IFERROR(UPPER(TRIM(ESITI_QUESTIONARI!Y4521)),"")</f>
        <v/>
      </c>
      <c r="F4521" t="str">
        <f>IFERROR(UPPER(TRIM(ESITI_QUESTIONARI!AE4521)),"")</f>
        <v/>
      </c>
      <c r="G4521" t="str">
        <f>IFERROR(UPPER(TRIM(ESITI_QUESTIONARI!AI4521)),"")</f>
        <v/>
      </c>
      <c r="H4521" s="8" t="str">
        <f>IF(C4521="","",IF(ISERROR(AVERAGE(ESITI_QUESTIONARI!N4521:T4521,ESITI_QUESTIONARI!V4521:X4521,ESITI_QUESTIONARI!Z4521:AD4521,ESITI_QUESTIONARI!AF4521:AH4521,ESITI_QUESTIONARI!AJ4521:AL4521,ESITI_QUESTIONARI!AN4521,ESITI_QUESTIONARI!AQ4521)),"NON RISPONDE",AVERAGE(ESITI_QUESTIONARI!N4521:T4521,ESITI_QUESTIONARI!V4521:X4521,ESITI_QUESTIONARI!Z4521:AD4521,ESITI_QUESTIONARI!AF4521:AH4521,ESITI_QUESTIONARI!AJ4521:AL4521,ESITI_QUESTIONARI!AN4521,ESITI_QUESTIONARI!AQ4521)))</f>
        <v/>
      </c>
    </row>
    <row r="4522" spans="1:8">
      <c r="A4522" t="str">
        <f>IF(ESITI_QUESTIONARI!A4522="","",TRIM(ESITI_QUESTIONARI!A4522))</f>
        <v/>
      </c>
      <c r="B4522" t="str">
        <f t="shared" si="71"/>
        <v/>
      </c>
      <c r="C4522" t="str">
        <f>IF(ESITI_QUESTIONARI!C4522="","",TRIM(ESITI_QUESTIONARI!C4522))</f>
        <v/>
      </c>
      <c r="D4522" t="str">
        <f>IFERROR(UPPER(TRIM(ESITI_QUESTIONARI!U4522)),"")</f>
        <v/>
      </c>
      <c r="E4522" t="str">
        <f>IFERROR(UPPER(TRIM(ESITI_QUESTIONARI!Y4522)),"")</f>
        <v/>
      </c>
      <c r="F4522" t="str">
        <f>IFERROR(UPPER(TRIM(ESITI_QUESTIONARI!AE4522)),"")</f>
        <v/>
      </c>
      <c r="G4522" t="str">
        <f>IFERROR(UPPER(TRIM(ESITI_QUESTIONARI!AI4522)),"")</f>
        <v/>
      </c>
      <c r="H4522" s="8" t="str">
        <f>IF(C4522="","",IF(ISERROR(AVERAGE(ESITI_QUESTIONARI!N4522:T4522,ESITI_QUESTIONARI!V4522:X4522,ESITI_QUESTIONARI!Z4522:AD4522,ESITI_QUESTIONARI!AF4522:AH4522,ESITI_QUESTIONARI!AJ4522:AL4522,ESITI_QUESTIONARI!AN4522,ESITI_QUESTIONARI!AQ4522)),"NON RISPONDE",AVERAGE(ESITI_QUESTIONARI!N4522:T4522,ESITI_QUESTIONARI!V4522:X4522,ESITI_QUESTIONARI!Z4522:AD4522,ESITI_QUESTIONARI!AF4522:AH4522,ESITI_QUESTIONARI!AJ4522:AL4522,ESITI_QUESTIONARI!AN4522,ESITI_QUESTIONARI!AQ4522)))</f>
        <v/>
      </c>
    </row>
    <row r="4523" spans="1:8">
      <c r="A4523" t="str">
        <f>IF(ESITI_QUESTIONARI!A4523="","",TRIM(ESITI_QUESTIONARI!A4523))</f>
        <v/>
      </c>
      <c r="B4523" t="str">
        <f t="shared" si="71"/>
        <v/>
      </c>
      <c r="C4523" t="str">
        <f>IF(ESITI_QUESTIONARI!C4523="","",TRIM(ESITI_QUESTIONARI!C4523))</f>
        <v/>
      </c>
      <c r="D4523" t="str">
        <f>IFERROR(UPPER(TRIM(ESITI_QUESTIONARI!U4523)),"")</f>
        <v/>
      </c>
      <c r="E4523" t="str">
        <f>IFERROR(UPPER(TRIM(ESITI_QUESTIONARI!Y4523)),"")</f>
        <v/>
      </c>
      <c r="F4523" t="str">
        <f>IFERROR(UPPER(TRIM(ESITI_QUESTIONARI!AE4523)),"")</f>
        <v/>
      </c>
      <c r="G4523" t="str">
        <f>IFERROR(UPPER(TRIM(ESITI_QUESTIONARI!AI4523)),"")</f>
        <v/>
      </c>
      <c r="H4523" s="8" t="str">
        <f>IF(C4523="","",IF(ISERROR(AVERAGE(ESITI_QUESTIONARI!N4523:T4523,ESITI_QUESTIONARI!V4523:X4523,ESITI_QUESTIONARI!Z4523:AD4523,ESITI_QUESTIONARI!AF4523:AH4523,ESITI_QUESTIONARI!AJ4523:AL4523,ESITI_QUESTIONARI!AN4523,ESITI_QUESTIONARI!AQ4523)),"NON RISPONDE",AVERAGE(ESITI_QUESTIONARI!N4523:T4523,ESITI_QUESTIONARI!V4523:X4523,ESITI_QUESTIONARI!Z4523:AD4523,ESITI_QUESTIONARI!AF4523:AH4523,ESITI_QUESTIONARI!AJ4523:AL4523,ESITI_QUESTIONARI!AN4523,ESITI_QUESTIONARI!AQ4523)))</f>
        <v/>
      </c>
    </row>
    <row r="4524" spans="1:8">
      <c r="A4524" t="str">
        <f>IF(ESITI_QUESTIONARI!A4524="","",TRIM(ESITI_QUESTIONARI!A4524))</f>
        <v/>
      </c>
      <c r="B4524" t="str">
        <f t="shared" si="71"/>
        <v/>
      </c>
      <c r="C4524" t="str">
        <f>IF(ESITI_QUESTIONARI!C4524="","",TRIM(ESITI_QUESTIONARI!C4524))</f>
        <v/>
      </c>
      <c r="D4524" t="str">
        <f>IFERROR(UPPER(TRIM(ESITI_QUESTIONARI!U4524)),"")</f>
        <v/>
      </c>
      <c r="E4524" t="str">
        <f>IFERROR(UPPER(TRIM(ESITI_QUESTIONARI!Y4524)),"")</f>
        <v/>
      </c>
      <c r="F4524" t="str">
        <f>IFERROR(UPPER(TRIM(ESITI_QUESTIONARI!AE4524)),"")</f>
        <v/>
      </c>
      <c r="G4524" t="str">
        <f>IFERROR(UPPER(TRIM(ESITI_QUESTIONARI!AI4524)),"")</f>
        <v/>
      </c>
      <c r="H4524" s="8" t="str">
        <f>IF(C4524="","",IF(ISERROR(AVERAGE(ESITI_QUESTIONARI!N4524:T4524,ESITI_QUESTIONARI!V4524:X4524,ESITI_QUESTIONARI!Z4524:AD4524,ESITI_QUESTIONARI!AF4524:AH4524,ESITI_QUESTIONARI!AJ4524:AL4524,ESITI_QUESTIONARI!AN4524,ESITI_QUESTIONARI!AQ4524)),"NON RISPONDE",AVERAGE(ESITI_QUESTIONARI!N4524:T4524,ESITI_QUESTIONARI!V4524:X4524,ESITI_QUESTIONARI!Z4524:AD4524,ESITI_QUESTIONARI!AF4524:AH4524,ESITI_QUESTIONARI!AJ4524:AL4524,ESITI_QUESTIONARI!AN4524,ESITI_QUESTIONARI!AQ4524)))</f>
        <v/>
      </c>
    </row>
    <row r="4525" spans="1:8">
      <c r="A4525" t="str">
        <f>IF(ESITI_QUESTIONARI!A4525="","",TRIM(ESITI_QUESTIONARI!A4525))</f>
        <v/>
      </c>
      <c r="B4525" t="str">
        <f t="shared" si="71"/>
        <v/>
      </c>
      <c r="C4525" t="str">
        <f>IF(ESITI_QUESTIONARI!C4525="","",TRIM(ESITI_QUESTIONARI!C4525))</f>
        <v/>
      </c>
      <c r="D4525" t="str">
        <f>IFERROR(UPPER(TRIM(ESITI_QUESTIONARI!U4525)),"")</f>
        <v/>
      </c>
      <c r="E4525" t="str">
        <f>IFERROR(UPPER(TRIM(ESITI_QUESTIONARI!Y4525)),"")</f>
        <v/>
      </c>
      <c r="F4525" t="str">
        <f>IFERROR(UPPER(TRIM(ESITI_QUESTIONARI!AE4525)),"")</f>
        <v/>
      </c>
      <c r="G4525" t="str">
        <f>IFERROR(UPPER(TRIM(ESITI_QUESTIONARI!AI4525)),"")</f>
        <v/>
      </c>
      <c r="H4525" s="8" t="str">
        <f>IF(C4525="","",IF(ISERROR(AVERAGE(ESITI_QUESTIONARI!N4525:T4525,ESITI_QUESTIONARI!V4525:X4525,ESITI_QUESTIONARI!Z4525:AD4525,ESITI_QUESTIONARI!AF4525:AH4525,ESITI_QUESTIONARI!AJ4525:AL4525,ESITI_QUESTIONARI!AN4525,ESITI_QUESTIONARI!AQ4525)),"NON RISPONDE",AVERAGE(ESITI_QUESTIONARI!N4525:T4525,ESITI_QUESTIONARI!V4525:X4525,ESITI_QUESTIONARI!Z4525:AD4525,ESITI_QUESTIONARI!AF4525:AH4525,ESITI_QUESTIONARI!AJ4525:AL4525,ESITI_QUESTIONARI!AN4525,ESITI_QUESTIONARI!AQ4525)))</f>
        <v/>
      </c>
    </row>
    <row r="4526" spans="1:8">
      <c r="A4526" t="str">
        <f>IF(ESITI_QUESTIONARI!A4526="","",TRIM(ESITI_QUESTIONARI!A4526))</f>
        <v/>
      </c>
      <c r="B4526" t="str">
        <f t="shared" si="71"/>
        <v/>
      </c>
      <c r="C4526" t="str">
        <f>IF(ESITI_QUESTIONARI!C4526="","",TRIM(ESITI_QUESTIONARI!C4526))</f>
        <v/>
      </c>
      <c r="D4526" t="str">
        <f>IFERROR(UPPER(TRIM(ESITI_QUESTIONARI!U4526)),"")</f>
        <v/>
      </c>
      <c r="E4526" t="str">
        <f>IFERROR(UPPER(TRIM(ESITI_QUESTIONARI!Y4526)),"")</f>
        <v/>
      </c>
      <c r="F4526" t="str">
        <f>IFERROR(UPPER(TRIM(ESITI_QUESTIONARI!AE4526)),"")</f>
        <v/>
      </c>
      <c r="G4526" t="str">
        <f>IFERROR(UPPER(TRIM(ESITI_QUESTIONARI!AI4526)),"")</f>
        <v/>
      </c>
      <c r="H4526" s="8" t="str">
        <f>IF(C4526="","",IF(ISERROR(AVERAGE(ESITI_QUESTIONARI!N4526:T4526,ESITI_QUESTIONARI!V4526:X4526,ESITI_QUESTIONARI!Z4526:AD4526,ESITI_QUESTIONARI!AF4526:AH4526,ESITI_QUESTIONARI!AJ4526:AL4526,ESITI_QUESTIONARI!AN4526,ESITI_QUESTIONARI!AQ4526)),"NON RISPONDE",AVERAGE(ESITI_QUESTIONARI!N4526:T4526,ESITI_QUESTIONARI!V4526:X4526,ESITI_QUESTIONARI!Z4526:AD4526,ESITI_QUESTIONARI!AF4526:AH4526,ESITI_QUESTIONARI!AJ4526:AL4526,ESITI_QUESTIONARI!AN4526,ESITI_QUESTIONARI!AQ4526)))</f>
        <v/>
      </c>
    </row>
    <row r="4527" spans="1:8">
      <c r="A4527" t="str">
        <f>IF(ESITI_QUESTIONARI!A4527="","",TRIM(ESITI_QUESTIONARI!A4527))</f>
        <v/>
      </c>
      <c r="B4527" t="str">
        <f t="shared" si="71"/>
        <v/>
      </c>
      <c r="C4527" t="str">
        <f>IF(ESITI_QUESTIONARI!C4527="","",TRIM(ESITI_QUESTIONARI!C4527))</f>
        <v/>
      </c>
      <c r="D4527" t="str">
        <f>IFERROR(UPPER(TRIM(ESITI_QUESTIONARI!U4527)),"")</f>
        <v/>
      </c>
      <c r="E4527" t="str">
        <f>IFERROR(UPPER(TRIM(ESITI_QUESTIONARI!Y4527)),"")</f>
        <v/>
      </c>
      <c r="F4527" t="str">
        <f>IFERROR(UPPER(TRIM(ESITI_QUESTIONARI!AE4527)),"")</f>
        <v/>
      </c>
      <c r="G4527" t="str">
        <f>IFERROR(UPPER(TRIM(ESITI_QUESTIONARI!AI4527)),"")</f>
        <v/>
      </c>
      <c r="H4527" s="8" t="str">
        <f>IF(C4527="","",IF(ISERROR(AVERAGE(ESITI_QUESTIONARI!N4527:T4527,ESITI_QUESTIONARI!V4527:X4527,ESITI_QUESTIONARI!Z4527:AD4527,ESITI_QUESTIONARI!AF4527:AH4527,ESITI_QUESTIONARI!AJ4527:AL4527,ESITI_QUESTIONARI!AN4527,ESITI_QUESTIONARI!AQ4527)),"NON RISPONDE",AVERAGE(ESITI_QUESTIONARI!N4527:T4527,ESITI_QUESTIONARI!V4527:X4527,ESITI_QUESTIONARI!Z4527:AD4527,ESITI_QUESTIONARI!AF4527:AH4527,ESITI_QUESTIONARI!AJ4527:AL4527,ESITI_QUESTIONARI!AN4527,ESITI_QUESTIONARI!AQ4527)))</f>
        <v/>
      </c>
    </row>
    <row r="4528" spans="1:8">
      <c r="A4528" t="str">
        <f>IF(ESITI_QUESTIONARI!A4528="","",TRIM(ESITI_QUESTIONARI!A4528))</f>
        <v/>
      </c>
      <c r="B4528" t="str">
        <f t="shared" si="71"/>
        <v/>
      </c>
      <c r="C4528" t="str">
        <f>IF(ESITI_QUESTIONARI!C4528="","",TRIM(ESITI_QUESTIONARI!C4528))</f>
        <v/>
      </c>
      <c r="D4528" t="str">
        <f>IFERROR(UPPER(TRIM(ESITI_QUESTIONARI!U4528)),"")</f>
        <v/>
      </c>
      <c r="E4528" t="str">
        <f>IFERROR(UPPER(TRIM(ESITI_QUESTIONARI!Y4528)),"")</f>
        <v/>
      </c>
      <c r="F4528" t="str">
        <f>IFERROR(UPPER(TRIM(ESITI_QUESTIONARI!AE4528)),"")</f>
        <v/>
      </c>
      <c r="G4528" t="str">
        <f>IFERROR(UPPER(TRIM(ESITI_QUESTIONARI!AI4528)),"")</f>
        <v/>
      </c>
      <c r="H4528" s="8" t="str">
        <f>IF(C4528="","",IF(ISERROR(AVERAGE(ESITI_QUESTIONARI!N4528:T4528,ESITI_QUESTIONARI!V4528:X4528,ESITI_QUESTIONARI!Z4528:AD4528,ESITI_QUESTIONARI!AF4528:AH4528,ESITI_QUESTIONARI!AJ4528:AL4528,ESITI_QUESTIONARI!AN4528,ESITI_QUESTIONARI!AQ4528)),"NON RISPONDE",AVERAGE(ESITI_QUESTIONARI!N4528:T4528,ESITI_QUESTIONARI!V4528:X4528,ESITI_QUESTIONARI!Z4528:AD4528,ESITI_QUESTIONARI!AF4528:AH4528,ESITI_QUESTIONARI!AJ4528:AL4528,ESITI_QUESTIONARI!AN4528,ESITI_QUESTIONARI!AQ4528)))</f>
        <v/>
      </c>
    </row>
    <row r="4529" spans="1:8">
      <c r="A4529" t="str">
        <f>IF(ESITI_QUESTIONARI!A4529="","",TRIM(ESITI_QUESTIONARI!A4529))</f>
        <v/>
      </c>
      <c r="B4529" t="str">
        <f t="shared" si="71"/>
        <v/>
      </c>
      <c r="C4529" t="str">
        <f>IF(ESITI_QUESTIONARI!C4529="","",TRIM(ESITI_QUESTIONARI!C4529))</f>
        <v/>
      </c>
      <c r="D4529" t="str">
        <f>IFERROR(UPPER(TRIM(ESITI_QUESTIONARI!U4529)),"")</f>
        <v/>
      </c>
      <c r="E4529" t="str">
        <f>IFERROR(UPPER(TRIM(ESITI_QUESTIONARI!Y4529)),"")</f>
        <v/>
      </c>
      <c r="F4529" t="str">
        <f>IFERROR(UPPER(TRIM(ESITI_QUESTIONARI!AE4529)),"")</f>
        <v/>
      </c>
      <c r="G4529" t="str">
        <f>IFERROR(UPPER(TRIM(ESITI_QUESTIONARI!AI4529)),"")</f>
        <v/>
      </c>
      <c r="H4529" s="8" t="str">
        <f>IF(C4529="","",IF(ISERROR(AVERAGE(ESITI_QUESTIONARI!N4529:T4529,ESITI_QUESTIONARI!V4529:X4529,ESITI_QUESTIONARI!Z4529:AD4529,ESITI_QUESTIONARI!AF4529:AH4529,ESITI_QUESTIONARI!AJ4529:AL4529,ESITI_QUESTIONARI!AN4529,ESITI_QUESTIONARI!AQ4529)),"NON RISPONDE",AVERAGE(ESITI_QUESTIONARI!N4529:T4529,ESITI_QUESTIONARI!V4529:X4529,ESITI_QUESTIONARI!Z4529:AD4529,ESITI_QUESTIONARI!AF4529:AH4529,ESITI_QUESTIONARI!AJ4529:AL4529,ESITI_QUESTIONARI!AN4529,ESITI_QUESTIONARI!AQ4529)))</f>
        <v/>
      </c>
    </row>
    <row r="4530" spans="1:8">
      <c r="A4530" t="str">
        <f>IF(ESITI_QUESTIONARI!A4530="","",TRIM(ESITI_QUESTIONARI!A4530))</f>
        <v/>
      </c>
      <c r="B4530" t="str">
        <f t="shared" si="71"/>
        <v/>
      </c>
      <c r="C4530" t="str">
        <f>IF(ESITI_QUESTIONARI!C4530="","",TRIM(ESITI_QUESTIONARI!C4530))</f>
        <v/>
      </c>
      <c r="D4530" t="str">
        <f>IFERROR(UPPER(TRIM(ESITI_QUESTIONARI!U4530)),"")</f>
        <v/>
      </c>
      <c r="E4530" t="str">
        <f>IFERROR(UPPER(TRIM(ESITI_QUESTIONARI!Y4530)),"")</f>
        <v/>
      </c>
      <c r="F4530" t="str">
        <f>IFERROR(UPPER(TRIM(ESITI_QUESTIONARI!AE4530)),"")</f>
        <v/>
      </c>
      <c r="G4530" t="str">
        <f>IFERROR(UPPER(TRIM(ESITI_QUESTIONARI!AI4530)),"")</f>
        <v/>
      </c>
      <c r="H4530" s="8" t="str">
        <f>IF(C4530="","",IF(ISERROR(AVERAGE(ESITI_QUESTIONARI!N4530:T4530,ESITI_QUESTIONARI!V4530:X4530,ESITI_QUESTIONARI!Z4530:AD4530,ESITI_QUESTIONARI!AF4530:AH4530,ESITI_QUESTIONARI!AJ4530:AL4530,ESITI_QUESTIONARI!AN4530,ESITI_QUESTIONARI!AQ4530)),"NON RISPONDE",AVERAGE(ESITI_QUESTIONARI!N4530:T4530,ESITI_QUESTIONARI!V4530:X4530,ESITI_QUESTIONARI!Z4530:AD4530,ESITI_QUESTIONARI!AF4530:AH4530,ESITI_QUESTIONARI!AJ4530:AL4530,ESITI_QUESTIONARI!AN4530,ESITI_QUESTIONARI!AQ4530)))</f>
        <v/>
      </c>
    </row>
    <row r="4531" spans="1:8">
      <c r="A4531" t="str">
        <f>IF(ESITI_QUESTIONARI!A4531="","",TRIM(ESITI_QUESTIONARI!A4531))</f>
        <v/>
      </c>
      <c r="B4531" t="str">
        <f t="shared" si="71"/>
        <v/>
      </c>
      <c r="C4531" t="str">
        <f>IF(ESITI_QUESTIONARI!C4531="","",TRIM(ESITI_QUESTIONARI!C4531))</f>
        <v/>
      </c>
      <c r="D4531" t="str">
        <f>IFERROR(UPPER(TRIM(ESITI_QUESTIONARI!U4531)),"")</f>
        <v/>
      </c>
      <c r="E4531" t="str">
        <f>IFERROR(UPPER(TRIM(ESITI_QUESTIONARI!Y4531)),"")</f>
        <v/>
      </c>
      <c r="F4531" t="str">
        <f>IFERROR(UPPER(TRIM(ESITI_QUESTIONARI!AE4531)),"")</f>
        <v/>
      </c>
      <c r="G4531" t="str">
        <f>IFERROR(UPPER(TRIM(ESITI_QUESTIONARI!AI4531)),"")</f>
        <v/>
      </c>
      <c r="H4531" s="8" t="str">
        <f>IF(C4531="","",IF(ISERROR(AVERAGE(ESITI_QUESTIONARI!N4531:T4531,ESITI_QUESTIONARI!V4531:X4531,ESITI_QUESTIONARI!Z4531:AD4531,ESITI_QUESTIONARI!AF4531:AH4531,ESITI_QUESTIONARI!AJ4531:AL4531,ESITI_QUESTIONARI!AN4531,ESITI_QUESTIONARI!AQ4531)),"NON RISPONDE",AVERAGE(ESITI_QUESTIONARI!N4531:T4531,ESITI_QUESTIONARI!V4531:X4531,ESITI_QUESTIONARI!Z4531:AD4531,ESITI_QUESTIONARI!AF4531:AH4531,ESITI_QUESTIONARI!AJ4531:AL4531,ESITI_QUESTIONARI!AN4531,ESITI_QUESTIONARI!AQ4531)))</f>
        <v/>
      </c>
    </row>
    <row r="4532" spans="1:8">
      <c r="A4532" t="str">
        <f>IF(ESITI_QUESTIONARI!A4532="","",TRIM(ESITI_QUESTIONARI!A4532))</f>
        <v/>
      </c>
      <c r="B4532" t="str">
        <f t="shared" si="71"/>
        <v/>
      </c>
      <c r="C4532" t="str">
        <f>IF(ESITI_QUESTIONARI!C4532="","",TRIM(ESITI_QUESTIONARI!C4532))</f>
        <v/>
      </c>
      <c r="D4532" t="str">
        <f>IFERROR(UPPER(TRIM(ESITI_QUESTIONARI!U4532)),"")</f>
        <v/>
      </c>
      <c r="E4532" t="str">
        <f>IFERROR(UPPER(TRIM(ESITI_QUESTIONARI!Y4532)),"")</f>
        <v/>
      </c>
      <c r="F4532" t="str">
        <f>IFERROR(UPPER(TRIM(ESITI_QUESTIONARI!AE4532)),"")</f>
        <v/>
      </c>
      <c r="G4532" t="str">
        <f>IFERROR(UPPER(TRIM(ESITI_QUESTIONARI!AI4532)),"")</f>
        <v/>
      </c>
      <c r="H4532" s="8" t="str">
        <f>IF(C4532="","",IF(ISERROR(AVERAGE(ESITI_QUESTIONARI!N4532:T4532,ESITI_QUESTIONARI!V4532:X4532,ESITI_QUESTIONARI!Z4532:AD4532,ESITI_QUESTIONARI!AF4532:AH4532,ESITI_QUESTIONARI!AJ4532:AL4532,ESITI_QUESTIONARI!AN4532,ESITI_QUESTIONARI!AQ4532)),"NON RISPONDE",AVERAGE(ESITI_QUESTIONARI!N4532:T4532,ESITI_QUESTIONARI!V4532:X4532,ESITI_QUESTIONARI!Z4532:AD4532,ESITI_QUESTIONARI!AF4532:AH4532,ESITI_QUESTIONARI!AJ4532:AL4532,ESITI_QUESTIONARI!AN4532,ESITI_QUESTIONARI!AQ4532)))</f>
        <v/>
      </c>
    </row>
    <row r="4533" spans="1:8">
      <c r="A4533" t="str">
        <f>IF(ESITI_QUESTIONARI!A4533="","",TRIM(ESITI_QUESTIONARI!A4533))</f>
        <v/>
      </c>
      <c r="B4533" t="str">
        <f t="shared" si="71"/>
        <v/>
      </c>
      <c r="C4533" t="str">
        <f>IF(ESITI_QUESTIONARI!C4533="","",TRIM(ESITI_QUESTIONARI!C4533))</f>
        <v/>
      </c>
      <c r="D4533" t="str">
        <f>IFERROR(UPPER(TRIM(ESITI_QUESTIONARI!U4533)),"")</f>
        <v/>
      </c>
      <c r="E4533" t="str">
        <f>IFERROR(UPPER(TRIM(ESITI_QUESTIONARI!Y4533)),"")</f>
        <v/>
      </c>
      <c r="F4533" t="str">
        <f>IFERROR(UPPER(TRIM(ESITI_QUESTIONARI!AE4533)),"")</f>
        <v/>
      </c>
      <c r="G4533" t="str">
        <f>IFERROR(UPPER(TRIM(ESITI_QUESTIONARI!AI4533)),"")</f>
        <v/>
      </c>
      <c r="H4533" s="8" t="str">
        <f>IF(C4533="","",IF(ISERROR(AVERAGE(ESITI_QUESTIONARI!N4533:T4533,ESITI_QUESTIONARI!V4533:X4533,ESITI_QUESTIONARI!Z4533:AD4533,ESITI_QUESTIONARI!AF4533:AH4533,ESITI_QUESTIONARI!AJ4533:AL4533,ESITI_QUESTIONARI!AN4533,ESITI_QUESTIONARI!AQ4533)),"NON RISPONDE",AVERAGE(ESITI_QUESTIONARI!N4533:T4533,ESITI_QUESTIONARI!V4533:X4533,ESITI_QUESTIONARI!Z4533:AD4533,ESITI_QUESTIONARI!AF4533:AH4533,ESITI_QUESTIONARI!AJ4533:AL4533,ESITI_QUESTIONARI!AN4533,ESITI_QUESTIONARI!AQ4533)))</f>
        <v/>
      </c>
    </row>
    <row r="4534" spans="1:8">
      <c r="A4534" t="str">
        <f>IF(ESITI_QUESTIONARI!A4534="","",TRIM(ESITI_QUESTIONARI!A4534))</f>
        <v/>
      </c>
      <c r="B4534" t="str">
        <f t="shared" si="71"/>
        <v/>
      </c>
      <c r="C4534" t="str">
        <f>IF(ESITI_QUESTIONARI!C4534="","",TRIM(ESITI_QUESTIONARI!C4534))</f>
        <v/>
      </c>
      <c r="D4534" t="str">
        <f>IFERROR(UPPER(TRIM(ESITI_QUESTIONARI!U4534)),"")</f>
        <v/>
      </c>
      <c r="E4534" t="str">
        <f>IFERROR(UPPER(TRIM(ESITI_QUESTIONARI!Y4534)),"")</f>
        <v/>
      </c>
      <c r="F4534" t="str">
        <f>IFERROR(UPPER(TRIM(ESITI_QUESTIONARI!AE4534)),"")</f>
        <v/>
      </c>
      <c r="G4534" t="str">
        <f>IFERROR(UPPER(TRIM(ESITI_QUESTIONARI!AI4534)),"")</f>
        <v/>
      </c>
      <c r="H4534" s="8" t="str">
        <f>IF(C4534="","",IF(ISERROR(AVERAGE(ESITI_QUESTIONARI!N4534:T4534,ESITI_QUESTIONARI!V4534:X4534,ESITI_QUESTIONARI!Z4534:AD4534,ESITI_QUESTIONARI!AF4534:AH4534,ESITI_QUESTIONARI!AJ4534:AL4534,ESITI_QUESTIONARI!AN4534,ESITI_QUESTIONARI!AQ4534)),"NON RISPONDE",AVERAGE(ESITI_QUESTIONARI!N4534:T4534,ESITI_QUESTIONARI!V4534:X4534,ESITI_QUESTIONARI!Z4534:AD4534,ESITI_QUESTIONARI!AF4534:AH4534,ESITI_QUESTIONARI!AJ4534:AL4534,ESITI_QUESTIONARI!AN4534,ESITI_QUESTIONARI!AQ4534)))</f>
        <v/>
      </c>
    </row>
    <row r="4535" spans="1:8">
      <c r="A4535" t="str">
        <f>IF(ESITI_QUESTIONARI!A4535="","",TRIM(ESITI_QUESTIONARI!A4535))</f>
        <v/>
      </c>
      <c r="B4535" t="str">
        <f t="shared" si="71"/>
        <v/>
      </c>
      <c r="C4535" t="str">
        <f>IF(ESITI_QUESTIONARI!C4535="","",TRIM(ESITI_QUESTIONARI!C4535))</f>
        <v/>
      </c>
      <c r="D4535" t="str">
        <f>IFERROR(UPPER(TRIM(ESITI_QUESTIONARI!U4535)),"")</f>
        <v/>
      </c>
      <c r="E4535" t="str">
        <f>IFERROR(UPPER(TRIM(ESITI_QUESTIONARI!Y4535)),"")</f>
        <v/>
      </c>
      <c r="F4535" t="str">
        <f>IFERROR(UPPER(TRIM(ESITI_QUESTIONARI!AE4535)),"")</f>
        <v/>
      </c>
      <c r="G4535" t="str">
        <f>IFERROR(UPPER(TRIM(ESITI_QUESTIONARI!AI4535)),"")</f>
        <v/>
      </c>
      <c r="H4535" s="8" t="str">
        <f>IF(C4535="","",IF(ISERROR(AVERAGE(ESITI_QUESTIONARI!N4535:T4535,ESITI_QUESTIONARI!V4535:X4535,ESITI_QUESTIONARI!Z4535:AD4535,ESITI_QUESTIONARI!AF4535:AH4535,ESITI_QUESTIONARI!AJ4535:AL4535,ESITI_QUESTIONARI!AN4535,ESITI_QUESTIONARI!AQ4535)),"NON RISPONDE",AVERAGE(ESITI_QUESTIONARI!N4535:T4535,ESITI_QUESTIONARI!V4535:X4535,ESITI_QUESTIONARI!Z4535:AD4535,ESITI_QUESTIONARI!AF4535:AH4535,ESITI_QUESTIONARI!AJ4535:AL4535,ESITI_QUESTIONARI!AN4535,ESITI_QUESTIONARI!AQ4535)))</f>
        <v/>
      </c>
    </row>
    <row r="4536" spans="1:8">
      <c r="A4536" t="str">
        <f>IF(ESITI_QUESTIONARI!A4536="","",TRIM(ESITI_QUESTIONARI!A4536))</f>
        <v/>
      </c>
      <c r="B4536" t="str">
        <f t="shared" si="71"/>
        <v/>
      </c>
      <c r="C4536" t="str">
        <f>IF(ESITI_QUESTIONARI!C4536="","",TRIM(ESITI_QUESTIONARI!C4536))</f>
        <v/>
      </c>
      <c r="D4536" t="str">
        <f>IFERROR(UPPER(TRIM(ESITI_QUESTIONARI!U4536)),"")</f>
        <v/>
      </c>
      <c r="E4536" t="str">
        <f>IFERROR(UPPER(TRIM(ESITI_QUESTIONARI!Y4536)),"")</f>
        <v/>
      </c>
      <c r="F4536" t="str">
        <f>IFERROR(UPPER(TRIM(ESITI_QUESTIONARI!AE4536)),"")</f>
        <v/>
      </c>
      <c r="G4536" t="str">
        <f>IFERROR(UPPER(TRIM(ESITI_QUESTIONARI!AI4536)),"")</f>
        <v/>
      </c>
      <c r="H4536" s="8" t="str">
        <f>IF(C4536="","",IF(ISERROR(AVERAGE(ESITI_QUESTIONARI!N4536:T4536,ESITI_QUESTIONARI!V4536:X4536,ESITI_QUESTIONARI!Z4536:AD4536,ESITI_QUESTIONARI!AF4536:AH4536,ESITI_QUESTIONARI!AJ4536:AL4536,ESITI_QUESTIONARI!AN4536,ESITI_QUESTIONARI!AQ4536)),"NON RISPONDE",AVERAGE(ESITI_QUESTIONARI!N4536:T4536,ESITI_QUESTIONARI!V4536:X4536,ESITI_QUESTIONARI!Z4536:AD4536,ESITI_QUESTIONARI!AF4536:AH4536,ESITI_QUESTIONARI!AJ4536:AL4536,ESITI_QUESTIONARI!AN4536,ESITI_QUESTIONARI!AQ4536)))</f>
        <v/>
      </c>
    </row>
    <row r="4537" spans="1:8">
      <c r="A4537" t="str">
        <f>IF(ESITI_QUESTIONARI!A4537="","",TRIM(ESITI_QUESTIONARI!A4537))</f>
        <v/>
      </c>
      <c r="B4537" t="str">
        <f t="shared" si="71"/>
        <v/>
      </c>
      <c r="C4537" t="str">
        <f>IF(ESITI_QUESTIONARI!C4537="","",TRIM(ESITI_QUESTIONARI!C4537))</f>
        <v/>
      </c>
      <c r="D4537" t="str">
        <f>IFERROR(UPPER(TRIM(ESITI_QUESTIONARI!U4537)),"")</f>
        <v/>
      </c>
      <c r="E4537" t="str">
        <f>IFERROR(UPPER(TRIM(ESITI_QUESTIONARI!Y4537)),"")</f>
        <v/>
      </c>
      <c r="F4537" t="str">
        <f>IFERROR(UPPER(TRIM(ESITI_QUESTIONARI!AE4537)),"")</f>
        <v/>
      </c>
      <c r="G4537" t="str">
        <f>IFERROR(UPPER(TRIM(ESITI_QUESTIONARI!AI4537)),"")</f>
        <v/>
      </c>
      <c r="H4537" s="8" t="str">
        <f>IF(C4537="","",IF(ISERROR(AVERAGE(ESITI_QUESTIONARI!N4537:T4537,ESITI_QUESTIONARI!V4537:X4537,ESITI_QUESTIONARI!Z4537:AD4537,ESITI_QUESTIONARI!AF4537:AH4537,ESITI_QUESTIONARI!AJ4537:AL4537,ESITI_QUESTIONARI!AN4537,ESITI_QUESTIONARI!AQ4537)),"NON RISPONDE",AVERAGE(ESITI_QUESTIONARI!N4537:T4537,ESITI_QUESTIONARI!V4537:X4537,ESITI_QUESTIONARI!Z4537:AD4537,ESITI_QUESTIONARI!AF4537:AH4537,ESITI_QUESTIONARI!AJ4537:AL4537,ESITI_QUESTIONARI!AN4537,ESITI_QUESTIONARI!AQ4537)))</f>
        <v/>
      </c>
    </row>
    <row r="4538" spans="1:8">
      <c r="A4538" t="str">
        <f>IF(ESITI_QUESTIONARI!A4538="","",TRIM(ESITI_QUESTIONARI!A4538))</f>
        <v/>
      </c>
      <c r="B4538" t="str">
        <f t="shared" si="71"/>
        <v/>
      </c>
      <c r="C4538" t="str">
        <f>IF(ESITI_QUESTIONARI!C4538="","",TRIM(ESITI_QUESTIONARI!C4538))</f>
        <v/>
      </c>
      <c r="D4538" t="str">
        <f>IFERROR(UPPER(TRIM(ESITI_QUESTIONARI!U4538)),"")</f>
        <v/>
      </c>
      <c r="E4538" t="str">
        <f>IFERROR(UPPER(TRIM(ESITI_QUESTIONARI!Y4538)),"")</f>
        <v/>
      </c>
      <c r="F4538" t="str">
        <f>IFERROR(UPPER(TRIM(ESITI_QUESTIONARI!AE4538)),"")</f>
        <v/>
      </c>
      <c r="G4538" t="str">
        <f>IFERROR(UPPER(TRIM(ESITI_QUESTIONARI!AI4538)),"")</f>
        <v/>
      </c>
      <c r="H4538" s="8" t="str">
        <f>IF(C4538="","",IF(ISERROR(AVERAGE(ESITI_QUESTIONARI!N4538:T4538,ESITI_QUESTIONARI!V4538:X4538,ESITI_QUESTIONARI!Z4538:AD4538,ESITI_QUESTIONARI!AF4538:AH4538,ESITI_QUESTIONARI!AJ4538:AL4538,ESITI_QUESTIONARI!AN4538,ESITI_QUESTIONARI!AQ4538)),"NON RISPONDE",AVERAGE(ESITI_QUESTIONARI!N4538:T4538,ESITI_QUESTIONARI!V4538:X4538,ESITI_QUESTIONARI!Z4538:AD4538,ESITI_QUESTIONARI!AF4538:AH4538,ESITI_QUESTIONARI!AJ4538:AL4538,ESITI_QUESTIONARI!AN4538,ESITI_QUESTIONARI!AQ4538)))</f>
        <v/>
      </c>
    </row>
    <row r="4539" spans="1:8">
      <c r="A4539" t="str">
        <f>IF(ESITI_QUESTIONARI!A4539="","",TRIM(ESITI_QUESTIONARI!A4539))</f>
        <v/>
      </c>
      <c r="B4539" t="str">
        <f t="shared" si="71"/>
        <v/>
      </c>
      <c r="C4539" t="str">
        <f>IF(ESITI_QUESTIONARI!C4539="","",TRIM(ESITI_QUESTIONARI!C4539))</f>
        <v/>
      </c>
      <c r="D4539" t="str">
        <f>IFERROR(UPPER(TRIM(ESITI_QUESTIONARI!U4539)),"")</f>
        <v/>
      </c>
      <c r="E4539" t="str">
        <f>IFERROR(UPPER(TRIM(ESITI_QUESTIONARI!Y4539)),"")</f>
        <v/>
      </c>
      <c r="F4539" t="str">
        <f>IFERROR(UPPER(TRIM(ESITI_QUESTIONARI!AE4539)),"")</f>
        <v/>
      </c>
      <c r="G4539" t="str">
        <f>IFERROR(UPPER(TRIM(ESITI_QUESTIONARI!AI4539)),"")</f>
        <v/>
      </c>
      <c r="H4539" s="8" t="str">
        <f>IF(C4539="","",IF(ISERROR(AVERAGE(ESITI_QUESTIONARI!N4539:T4539,ESITI_QUESTIONARI!V4539:X4539,ESITI_QUESTIONARI!Z4539:AD4539,ESITI_QUESTIONARI!AF4539:AH4539,ESITI_QUESTIONARI!AJ4539:AL4539,ESITI_QUESTIONARI!AN4539,ESITI_QUESTIONARI!AQ4539)),"NON RISPONDE",AVERAGE(ESITI_QUESTIONARI!N4539:T4539,ESITI_QUESTIONARI!V4539:X4539,ESITI_QUESTIONARI!Z4539:AD4539,ESITI_QUESTIONARI!AF4539:AH4539,ESITI_QUESTIONARI!AJ4539:AL4539,ESITI_QUESTIONARI!AN4539,ESITI_QUESTIONARI!AQ4539)))</f>
        <v/>
      </c>
    </row>
    <row r="4540" spans="1:8">
      <c r="A4540" t="str">
        <f>IF(ESITI_QUESTIONARI!A4540="","",TRIM(ESITI_QUESTIONARI!A4540))</f>
        <v/>
      </c>
      <c r="B4540" t="str">
        <f t="shared" si="71"/>
        <v/>
      </c>
      <c r="C4540" t="str">
        <f>IF(ESITI_QUESTIONARI!C4540="","",TRIM(ESITI_QUESTIONARI!C4540))</f>
        <v/>
      </c>
      <c r="D4540" t="str">
        <f>IFERROR(UPPER(TRIM(ESITI_QUESTIONARI!U4540)),"")</f>
        <v/>
      </c>
      <c r="E4540" t="str">
        <f>IFERROR(UPPER(TRIM(ESITI_QUESTIONARI!Y4540)),"")</f>
        <v/>
      </c>
      <c r="F4540" t="str">
        <f>IFERROR(UPPER(TRIM(ESITI_QUESTIONARI!AE4540)),"")</f>
        <v/>
      </c>
      <c r="G4540" t="str">
        <f>IFERROR(UPPER(TRIM(ESITI_QUESTIONARI!AI4540)),"")</f>
        <v/>
      </c>
      <c r="H4540" s="8" t="str">
        <f>IF(C4540="","",IF(ISERROR(AVERAGE(ESITI_QUESTIONARI!N4540:T4540,ESITI_QUESTIONARI!V4540:X4540,ESITI_QUESTIONARI!Z4540:AD4540,ESITI_QUESTIONARI!AF4540:AH4540,ESITI_QUESTIONARI!AJ4540:AL4540,ESITI_QUESTIONARI!AN4540,ESITI_QUESTIONARI!AQ4540)),"NON RISPONDE",AVERAGE(ESITI_QUESTIONARI!N4540:T4540,ESITI_QUESTIONARI!V4540:X4540,ESITI_QUESTIONARI!Z4540:AD4540,ESITI_QUESTIONARI!AF4540:AH4540,ESITI_QUESTIONARI!AJ4540:AL4540,ESITI_QUESTIONARI!AN4540,ESITI_QUESTIONARI!AQ4540)))</f>
        <v/>
      </c>
    </row>
    <row r="4541" spans="1:8">
      <c r="A4541" t="str">
        <f>IF(ESITI_QUESTIONARI!A4541="","",TRIM(ESITI_QUESTIONARI!A4541))</f>
        <v/>
      </c>
      <c r="B4541" t="str">
        <f t="shared" si="71"/>
        <v/>
      </c>
      <c r="C4541" t="str">
        <f>IF(ESITI_QUESTIONARI!C4541="","",TRIM(ESITI_QUESTIONARI!C4541))</f>
        <v/>
      </c>
      <c r="D4541" t="str">
        <f>IFERROR(UPPER(TRIM(ESITI_QUESTIONARI!U4541)),"")</f>
        <v/>
      </c>
      <c r="E4541" t="str">
        <f>IFERROR(UPPER(TRIM(ESITI_QUESTIONARI!Y4541)),"")</f>
        <v/>
      </c>
      <c r="F4541" t="str">
        <f>IFERROR(UPPER(TRIM(ESITI_QUESTIONARI!AE4541)),"")</f>
        <v/>
      </c>
      <c r="G4541" t="str">
        <f>IFERROR(UPPER(TRIM(ESITI_QUESTIONARI!AI4541)),"")</f>
        <v/>
      </c>
      <c r="H4541" s="8" t="str">
        <f>IF(C4541="","",IF(ISERROR(AVERAGE(ESITI_QUESTIONARI!N4541:T4541,ESITI_QUESTIONARI!V4541:X4541,ESITI_QUESTIONARI!Z4541:AD4541,ESITI_QUESTIONARI!AF4541:AH4541,ESITI_QUESTIONARI!AJ4541:AL4541,ESITI_QUESTIONARI!AN4541,ESITI_QUESTIONARI!AQ4541)),"NON RISPONDE",AVERAGE(ESITI_QUESTIONARI!N4541:T4541,ESITI_QUESTIONARI!V4541:X4541,ESITI_QUESTIONARI!Z4541:AD4541,ESITI_QUESTIONARI!AF4541:AH4541,ESITI_QUESTIONARI!AJ4541:AL4541,ESITI_QUESTIONARI!AN4541,ESITI_QUESTIONARI!AQ4541)))</f>
        <v/>
      </c>
    </row>
    <row r="4542" spans="1:8">
      <c r="A4542" t="str">
        <f>IF(ESITI_QUESTIONARI!A4542="","",TRIM(ESITI_QUESTIONARI!A4542))</f>
        <v/>
      </c>
      <c r="B4542" t="str">
        <f t="shared" si="71"/>
        <v/>
      </c>
      <c r="C4542" t="str">
        <f>IF(ESITI_QUESTIONARI!C4542="","",TRIM(ESITI_QUESTIONARI!C4542))</f>
        <v/>
      </c>
      <c r="D4542" t="str">
        <f>IFERROR(UPPER(TRIM(ESITI_QUESTIONARI!U4542)),"")</f>
        <v/>
      </c>
      <c r="E4542" t="str">
        <f>IFERROR(UPPER(TRIM(ESITI_QUESTIONARI!Y4542)),"")</f>
        <v/>
      </c>
      <c r="F4542" t="str">
        <f>IFERROR(UPPER(TRIM(ESITI_QUESTIONARI!AE4542)),"")</f>
        <v/>
      </c>
      <c r="G4542" t="str">
        <f>IFERROR(UPPER(TRIM(ESITI_QUESTIONARI!AI4542)),"")</f>
        <v/>
      </c>
      <c r="H4542" s="8" t="str">
        <f>IF(C4542="","",IF(ISERROR(AVERAGE(ESITI_QUESTIONARI!N4542:T4542,ESITI_QUESTIONARI!V4542:X4542,ESITI_QUESTIONARI!Z4542:AD4542,ESITI_QUESTIONARI!AF4542:AH4542,ESITI_QUESTIONARI!AJ4542:AL4542,ESITI_QUESTIONARI!AN4542,ESITI_QUESTIONARI!AQ4542)),"NON RISPONDE",AVERAGE(ESITI_QUESTIONARI!N4542:T4542,ESITI_QUESTIONARI!V4542:X4542,ESITI_QUESTIONARI!Z4542:AD4542,ESITI_QUESTIONARI!AF4542:AH4542,ESITI_QUESTIONARI!AJ4542:AL4542,ESITI_QUESTIONARI!AN4542,ESITI_QUESTIONARI!AQ4542)))</f>
        <v/>
      </c>
    </row>
    <row r="4543" spans="1:8">
      <c r="A4543" t="str">
        <f>IF(ESITI_QUESTIONARI!A4543="","",TRIM(ESITI_QUESTIONARI!A4543))</f>
        <v/>
      </c>
      <c r="B4543" t="str">
        <f t="shared" si="71"/>
        <v/>
      </c>
      <c r="C4543" t="str">
        <f>IF(ESITI_QUESTIONARI!C4543="","",TRIM(ESITI_QUESTIONARI!C4543))</f>
        <v/>
      </c>
      <c r="D4543" t="str">
        <f>IFERROR(UPPER(TRIM(ESITI_QUESTIONARI!U4543)),"")</f>
        <v/>
      </c>
      <c r="E4543" t="str">
        <f>IFERROR(UPPER(TRIM(ESITI_QUESTIONARI!Y4543)),"")</f>
        <v/>
      </c>
      <c r="F4543" t="str">
        <f>IFERROR(UPPER(TRIM(ESITI_QUESTIONARI!AE4543)),"")</f>
        <v/>
      </c>
      <c r="G4543" t="str">
        <f>IFERROR(UPPER(TRIM(ESITI_QUESTIONARI!AI4543)),"")</f>
        <v/>
      </c>
      <c r="H4543" s="8" t="str">
        <f>IF(C4543="","",IF(ISERROR(AVERAGE(ESITI_QUESTIONARI!N4543:T4543,ESITI_QUESTIONARI!V4543:X4543,ESITI_QUESTIONARI!Z4543:AD4543,ESITI_QUESTIONARI!AF4543:AH4543,ESITI_QUESTIONARI!AJ4543:AL4543,ESITI_QUESTIONARI!AN4543,ESITI_QUESTIONARI!AQ4543)),"NON RISPONDE",AVERAGE(ESITI_QUESTIONARI!N4543:T4543,ESITI_QUESTIONARI!V4543:X4543,ESITI_QUESTIONARI!Z4543:AD4543,ESITI_QUESTIONARI!AF4543:AH4543,ESITI_QUESTIONARI!AJ4543:AL4543,ESITI_QUESTIONARI!AN4543,ESITI_QUESTIONARI!AQ4543)))</f>
        <v/>
      </c>
    </row>
    <row r="4544" spans="1:8">
      <c r="A4544" t="str">
        <f>IF(ESITI_QUESTIONARI!A4544="","",TRIM(ESITI_QUESTIONARI!A4544))</f>
        <v/>
      </c>
      <c r="B4544" t="str">
        <f t="shared" si="71"/>
        <v/>
      </c>
      <c r="C4544" t="str">
        <f>IF(ESITI_QUESTIONARI!C4544="","",TRIM(ESITI_QUESTIONARI!C4544))</f>
        <v/>
      </c>
      <c r="D4544" t="str">
        <f>IFERROR(UPPER(TRIM(ESITI_QUESTIONARI!U4544)),"")</f>
        <v/>
      </c>
      <c r="E4544" t="str">
        <f>IFERROR(UPPER(TRIM(ESITI_QUESTIONARI!Y4544)),"")</f>
        <v/>
      </c>
      <c r="F4544" t="str">
        <f>IFERROR(UPPER(TRIM(ESITI_QUESTIONARI!AE4544)),"")</f>
        <v/>
      </c>
      <c r="G4544" t="str">
        <f>IFERROR(UPPER(TRIM(ESITI_QUESTIONARI!AI4544)),"")</f>
        <v/>
      </c>
      <c r="H4544" s="8" t="str">
        <f>IF(C4544="","",IF(ISERROR(AVERAGE(ESITI_QUESTIONARI!N4544:T4544,ESITI_QUESTIONARI!V4544:X4544,ESITI_QUESTIONARI!Z4544:AD4544,ESITI_QUESTIONARI!AF4544:AH4544,ESITI_QUESTIONARI!AJ4544:AL4544,ESITI_QUESTIONARI!AN4544,ESITI_QUESTIONARI!AQ4544)),"NON RISPONDE",AVERAGE(ESITI_QUESTIONARI!N4544:T4544,ESITI_QUESTIONARI!V4544:X4544,ESITI_QUESTIONARI!Z4544:AD4544,ESITI_QUESTIONARI!AF4544:AH4544,ESITI_QUESTIONARI!AJ4544:AL4544,ESITI_QUESTIONARI!AN4544,ESITI_QUESTIONARI!AQ4544)))</f>
        <v/>
      </c>
    </row>
    <row r="4545" spans="1:8">
      <c r="A4545" t="str">
        <f>IF(ESITI_QUESTIONARI!A4545="","",TRIM(ESITI_QUESTIONARI!A4545))</f>
        <v/>
      </c>
      <c r="B4545" t="str">
        <f t="shared" si="71"/>
        <v/>
      </c>
      <c r="C4545" t="str">
        <f>IF(ESITI_QUESTIONARI!C4545="","",TRIM(ESITI_QUESTIONARI!C4545))</f>
        <v/>
      </c>
      <c r="D4545" t="str">
        <f>IFERROR(UPPER(TRIM(ESITI_QUESTIONARI!U4545)),"")</f>
        <v/>
      </c>
      <c r="E4545" t="str">
        <f>IFERROR(UPPER(TRIM(ESITI_QUESTIONARI!Y4545)),"")</f>
        <v/>
      </c>
      <c r="F4545" t="str">
        <f>IFERROR(UPPER(TRIM(ESITI_QUESTIONARI!AE4545)),"")</f>
        <v/>
      </c>
      <c r="G4545" t="str">
        <f>IFERROR(UPPER(TRIM(ESITI_QUESTIONARI!AI4545)),"")</f>
        <v/>
      </c>
      <c r="H4545" s="8" t="str">
        <f>IF(C4545="","",IF(ISERROR(AVERAGE(ESITI_QUESTIONARI!N4545:T4545,ESITI_QUESTIONARI!V4545:X4545,ESITI_QUESTIONARI!Z4545:AD4545,ESITI_QUESTIONARI!AF4545:AH4545,ESITI_QUESTIONARI!AJ4545:AL4545,ESITI_QUESTIONARI!AN4545,ESITI_QUESTIONARI!AQ4545)),"NON RISPONDE",AVERAGE(ESITI_QUESTIONARI!N4545:T4545,ESITI_QUESTIONARI!V4545:X4545,ESITI_QUESTIONARI!Z4545:AD4545,ESITI_QUESTIONARI!AF4545:AH4545,ESITI_QUESTIONARI!AJ4545:AL4545,ESITI_QUESTIONARI!AN4545,ESITI_QUESTIONARI!AQ4545)))</f>
        <v/>
      </c>
    </row>
    <row r="4546" spans="1:8">
      <c r="A4546" t="str">
        <f>IF(ESITI_QUESTIONARI!A4546="","",TRIM(ESITI_QUESTIONARI!A4546))</f>
        <v/>
      </c>
      <c r="B4546" t="str">
        <f t="shared" si="71"/>
        <v/>
      </c>
      <c r="C4546" t="str">
        <f>IF(ESITI_QUESTIONARI!C4546="","",TRIM(ESITI_QUESTIONARI!C4546))</f>
        <v/>
      </c>
      <c r="D4546" t="str">
        <f>IFERROR(UPPER(TRIM(ESITI_QUESTIONARI!U4546)),"")</f>
        <v/>
      </c>
      <c r="E4546" t="str">
        <f>IFERROR(UPPER(TRIM(ESITI_QUESTIONARI!Y4546)),"")</f>
        <v/>
      </c>
      <c r="F4546" t="str">
        <f>IFERROR(UPPER(TRIM(ESITI_QUESTIONARI!AE4546)),"")</f>
        <v/>
      </c>
      <c r="G4546" t="str">
        <f>IFERROR(UPPER(TRIM(ESITI_QUESTIONARI!AI4546)),"")</f>
        <v/>
      </c>
      <c r="H4546" s="8" t="str">
        <f>IF(C4546="","",IF(ISERROR(AVERAGE(ESITI_QUESTIONARI!N4546:T4546,ESITI_QUESTIONARI!V4546:X4546,ESITI_QUESTIONARI!Z4546:AD4546,ESITI_QUESTIONARI!AF4546:AH4546,ESITI_QUESTIONARI!AJ4546:AL4546,ESITI_QUESTIONARI!AN4546,ESITI_QUESTIONARI!AQ4546)),"NON RISPONDE",AVERAGE(ESITI_QUESTIONARI!N4546:T4546,ESITI_QUESTIONARI!V4546:X4546,ESITI_QUESTIONARI!Z4546:AD4546,ESITI_QUESTIONARI!AF4546:AH4546,ESITI_QUESTIONARI!AJ4546:AL4546,ESITI_QUESTIONARI!AN4546,ESITI_QUESTIONARI!AQ4546)))</f>
        <v/>
      </c>
    </row>
    <row r="4547" spans="1:8">
      <c r="A4547" t="str">
        <f>IF(ESITI_QUESTIONARI!A4547="","",TRIM(ESITI_QUESTIONARI!A4547))</f>
        <v/>
      </c>
      <c r="B4547" t="str">
        <f t="shared" ref="B4547:B4610" si="72">IF(C4547="","",C4547)</f>
        <v/>
      </c>
      <c r="C4547" t="str">
        <f>IF(ESITI_QUESTIONARI!C4547="","",TRIM(ESITI_QUESTIONARI!C4547))</f>
        <v/>
      </c>
      <c r="D4547" t="str">
        <f>IFERROR(UPPER(TRIM(ESITI_QUESTIONARI!U4547)),"")</f>
        <v/>
      </c>
      <c r="E4547" t="str">
        <f>IFERROR(UPPER(TRIM(ESITI_QUESTIONARI!Y4547)),"")</f>
        <v/>
      </c>
      <c r="F4547" t="str">
        <f>IFERROR(UPPER(TRIM(ESITI_QUESTIONARI!AE4547)),"")</f>
        <v/>
      </c>
      <c r="G4547" t="str">
        <f>IFERROR(UPPER(TRIM(ESITI_QUESTIONARI!AI4547)),"")</f>
        <v/>
      </c>
      <c r="H4547" s="8" t="str">
        <f>IF(C4547="","",IF(ISERROR(AVERAGE(ESITI_QUESTIONARI!N4547:T4547,ESITI_QUESTIONARI!V4547:X4547,ESITI_QUESTIONARI!Z4547:AD4547,ESITI_QUESTIONARI!AF4547:AH4547,ESITI_QUESTIONARI!AJ4547:AL4547,ESITI_QUESTIONARI!AN4547,ESITI_QUESTIONARI!AQ4547)),"NON RISPONDE",AVERAGE(ESITI_QUESTIONARI!N4547:T4547,ESITI_QUESTIONARI!V4547:X4547,ESITI_QUESTIONARI!Z4547:AD4547,ESITI_QUESTIONARI!AF4547:AH4547,ESITI_QUESTIONARI!AJ4547:AL4547,ESITI_QUESTIONARI!AN4547,ESITI_QUESTIONARI!AQ4547)))</f>
        <v/>
      </c>
    </row>
    <row r="4548" spans="1:8">
      <c r="A4548" t="str">
        <f>IF(ESITI_QUESTIONARI!A4548="","",TRIM(ESITI_QUESTIONARI!A4548))</f>
        <v/>
      </c>
      <c r="B4548" t="str">
        <f t="shared" si="72"/>
        <v/>
      </c>
      <c r="C4548" t="str">
        <f>IF(ESITI_QUESTIONARI!C4548="","",TRIM(ESITI_QUESTIONARI!C4548))</f>
        <v/>
      </c>
      <c r="D4548" t="str">
        <f>IFERROR(UPPER(TRIM(ESITI_QUESTIONARI!U4548)),"")</f>
        <v/>
      </c>
      <c r="E4548" t="str">
        <f>IFERROR(UPPER(TRIM(ESITI_QUESTIONARI!Y4548)),"")</f>
        <v/>
      </c>
      <c r="F4548" t="str">
        <f>IFERROR(UPPER(TRIM(ESITI_QUESTIONARI!AE4548)),"")</f>
        <v/>
      </c>
      <c r="G4548" t="str">
        <f>IFERROR(UPPER(TRIM(ESITI_QUESTIONARI!AI4548)),"")</f>
        <v/>
      </c>
      <c r="H4548" s="8" t="str">
        <f>IF(C4548="","",IF(ISERROR(AVERAGE(ESITI_QUESTIONARI!N4548:T4548,ESITI_QUESTIONARI!V4548:X4548,ESITI_QUESTIONARI!Z4548:AD4548,ESITI_QUESTIONARI!AF4548:AH4548,ESITI_QUESTIONARI!AJ4548:AL4548,ESITI_QUESTIONARI!AN4548,ESITI_QUESTIONARI!AQ4548)),"NON RISPONDE",AVERAGE(ESITI_QUESTIONARI!N4548:T4548,ESITI_QUESTIONARI!V4548:X4548,ESITI_QUESTIONARI!Z4548:AD4548,ESITI_QUESTIONARI!AF4548:AH4548,ESITI_QUESTIONARI!AJ4548:AL4548,ESITI_QUESTIONARI!AN4548,ESITI_QUESTIONARI!AQ4548)))</f>
        <v/>
      </c>
    </row>
    <row r="4549" spans="1:8">
      <c r="A4549" t="str">
        <f>IF(ESITI_QUESTIONARI!A4549="","",TRIM(ESITI_QUESTIONARI!A4549))</f>
        <v/>
      </c>
      <c r="B4549" t="str">
        <f t="shared" si="72"/>
        <v/>
      </c>
      <c r="C4549" t="str">
        <f>IF(ESITI_QUESTIONARI!C4549="","",TRIM(ESITI_QUESTIONARI!C4549))</f>
        <v/>
      </c>
      <c r="D4549" t="str">
        <f>IFERROR(UPPER(TRIM(ESITI_QUESTIONARI!U4549)),"")</f>
        <v/>
      </c>
      <c r="E4549" t="str">
        <f>IFERROR(UPPER(TRIM(ESITI_QUESTIONARI!Y4549)),"")</f>
        <v/>
      </c>
      <c r="F4549" t="str">
        <f>IFERROR(UPPER(TRIM(ESITI_QUESTIONARI!AE4549)),"")</f>
        <v/>
      </c>
      <c r="G4549" t="str">
        <f>IFERROR(UPPER(TRIM(ESITI_QUESTIONARI!AI4549)),"")</f>
        <v/>
      </c>
      <c r="H4549" s="8" t="str">
        <f>IF(C4549="","",IF(ISERROR(AVERAGE(ESITI_QUESTIONARI!N4549:T4549,ESITI_QUESTIONARI!V4549:X4549,ESITI_QUESTIONARI!Z4549:AD4549,ESITI_QUESTIONARI!AF4549:AH4549,ESITI_QUESTIONARI!AJ4549:AL4549,ESITI_QUESTIONARI!AN4549,ESITI_QUESTIONARI!AQ4549)),"NON RISPONDE",AVERAGE(ESITI_QUESTIONARI!N4549:T4549,ESITI_QUESTIONARI!V4549:X4549,ESITI_QUESTIONARI!Z4549:AD4549,ESITI_QUESTIONARI!AF4549:AH4549,ESITI_QUESTIONARI!AJ4549:AL4549,ESITI_QUESTIONARI!AN4549,ESITI_QUESTIONARI!AQ4549)))</f>
        <v/>
      </c>
    </row>
    <row r="4550" spans="1:8">
      <c r="A4550" t="str">
        <f>IF(ESITI_QUESTIONARI!A4550="","",TRIM(ESITI_QUESTIONARI!A4550))</f>
        <v/>
      </c>
      <c r="B4550" t="str">
        <f t="shared" si="72"/>
        <v/>
      </c>
      <c r="C4550" t="str">
        <f>IF(ESITI_QUESTIONARI!C4550="","",TRIM(ESITI_QUESTIONARI!C4550))</f>
        <v/>
      </c>
      <c r="D4550" t="str">
        <f>IFERROR(UPPER(TRIM(ESITI_QUESTIONARI!U4550)),"")</f>
        <v/>
      </c>
      <c r="E4550" t="str">
        <f>IFERROR(UPPER(TRIM(ESITI_QUESTIONARI!Y4550)),"")</f>
        <v/>
      </c>
      <c r="F4550" t="str">
        <f>IFERROR(UPPER(TRIM(ESITI_QUESTIONARI!AE4550)),"")</f>
        <v/>
      </c>
      <c r="G4550" t="str">
        <f>IFERROR(UPPER(TRIM(ESITI_QUESTIONARI!AI4550)),"")</f>
        <v/>
      </c>
      <c r="H4550" s="8" t="str">
        <f>IF(C4550="","",IF(ISERROR(AVERAGE(ESITI_QUESTIONARI!N4550:T4550,ESITI_QUESTIONARI!V4550:X4550,ESITI_QUESTIONARI!Z4550:AD4550,ESITI_QUESTIONARI!AF4550:AH4550,ESITI_QUESTIONARI!AJ4550:AL4550,ESITI_QUESTIONARI!AN4550,ESITI_QUESTIONARI!AQ4550)),"NON RISPONDE",AVERAGE(ESITI_QUESTIONARI!N4550:T4550,ESITI_QUESTIONARI!V4550:X4550,ESITI_QUESTIONARI!Z4550:AD4550,ESITI_QUESTIONARI!AF4550:AH4550,ESITI_QUESTIONARI!AJ4550:AL4550,ESITI_QUESTIONARI!AN4550,ESITI_QUESTIONARI!AQ4550)))</f>
        <v/>
      </c>
    </row>
    <row r="4551" spans="1:8">
      <c r="A4551" t="str">
        <f>IF(ESITI_QUESTIONARI!A4551="","",TRIM(ESITI_QUESTIONARI!A4551))</f>
        <v/>
      </c>
      <c r="B4551" t="str">
        <f t="shared" si="72"/>
        <v/>
      </c>
      <c r="C4551" t="str">
        <f>IF(ESITI_QUESTIONARI!C4551="","",TRIM(ESITI_QUESTIONARI!C4551))</f>
        <v/>
      </c>
      <c r="D4551" t="str">
        <f>IFERROR(UPPER(TRIM(ESITI_QUESTIONARI!U4551)),"")</f>
        <v/>
      </c>
      <c r="E4551" t="str">
        <f>IFERROR(UPPER(TRIM(ESITI_QUESTIONARI!Y4551)),"")</f>
        <v/>
      </c>
      <c r="F4551" t="str">
        <f>IFERROR(UPPER(TRIM(ESITI_QUESTIONARI!AE4551)),"")</f>
        <v/>
      </c>
      <c r="G4551" t="str">
        <f>IFERROR(UPPER(TRIM(ESITI_QUESTIONARI!AI4551)),"")</f>
        <v/>
      </c>
      <c r="H4551" s="8" t="str">
        <f>IF(C4551="","",IF(ISERROR(AVERAGE(ESITI_QUESTIONARI!N4551:T4551,ESITI_QUESTIONARI!V4551:X4551,ESITI_QUESTIONARI!Z4551:AD4551,ESITI_QUESTIONARI!AF4551:AH4551,ESITI_QUESTIONARI!AJ4551:AL4551,ESITI_QUESTIONARI!AN4551,ESITI_QUESTIONARI!AQ4551)),"NON RISPONDE",AVERAGE(ESITI_QUESTIONARI!N4551:T4551,ESITI_QUESTIONARI!V4551:X4551,ESITI_QUESTIONARI!Z4551:AD4551,ESITI_QUESTIONARI!AF4551:AH4551,ESITI_QUESTIONARI!AJ4551:AL4551,ESITI_QUESTIONARI!AN4551,ESITI_QUESTIONARI!AQ4551)))</f>
        <v/>
      </c>
    </row>
    <row r="4552" spans="1:8">
      <c r="A4552" t="str">
        <f>IF(ESITI_QUESTIONARI!A4552="","",TRIM(ESITI_QUESTIONARI!A4552))</f>
        <v/>
      </c>
      <c r="B4552" t="str">
        <f t="shared" si="72"/>
        <v/>
      </c>
      <c r="C4552" t="str">
        <f>IF(ESITI_QUESTIONARI!C4552="","",TRIM(ESITI_QUESTIONARI!C4552))</f>
        <v/>
      </c>
      <c r="D4552" t="str">
        <f>IFERROR(UPPER(TRIM(ESITI_QUESTIONARI!U4552)),"")</f>
        <v/>
      </c>
      <c r="E4552" t="str">
        <f>IFERROR(UPPER(TRIM(ESITI_QUESTIONARI!Y4552)),"")</f>
        <v/>
      </c>
      <c r="F4552" t="str">
        <f>IFERROR(UPPER(TRIM(ESITI_QUESTIONARI!AE4552)),"")</f>
        <v/>
      </c>
      <c r="G4552" t="str">
        <f>IFERROR(UPPER(TRIM(ESITI_QUESTIONARI!AI4552)),"")</f>
        <v/>
      </c>
      <c r="H4552" s="8" t="str">
        <f>IF(C4552="","",IF(ISERROR(AVERAGE(ESITI_QUESTIONARI!N4552:T4552,ESITI_QUESTIONARI!V4552:X4552,ESITI_QUESTIONARI!Z4552:AD4552,ESITI_QUESTIONARI!AF4552:AH4552,ESITI_QUESTIONARI!AJ4552:AL4552,ESITI_QUESTIONARI!AN4552,ESITI_QUESTIONARI!AQ4552)),"NON RISPONDE",AVERAGE(ESITI_QUESTIONARI!N4552:T4552,ESITI_QUESTIONARI!V4552:X4552,ESITI_QUESTIONARI!Z4552:AD4552,ESITI_QUESTIONARI!AF4552:AH4552,ESITI_QUESTIONARI!AJ4552:AL4552,ESITI_QUESTIONARI!AN4552,ESITI_QUESTIONARI!AQ4552)))</f>
        <v/>
      </c>
    </row>
    <row r="4553" spans="1:8">
      <c r="A4553" t="str">
        <f>IF(ESITI_QUESTIONARI!A4553="","",TRIM(ESITI_QUESTIONARI!A4553))</f>
        <v/>
      </c>
      <c r="B4553" t="str">
        <f t="shared" si="72"/>
        <v/>
      </c>
      <c r="C4553" t="str">
        <f>IF(ESITI_QUESTIONARI!C4553="","",TRIM(ESITI_QUESTIONARI!C4553))</f>
        <v/>
      </c>
      <c r="D4553" t="str">
        <f>IFERROR(UPPER(TRIM(ESITI_QUESTIONARI!U4553)),"")</f>
        <v/>
      </c>
      <c r="E4553" t="str">
        <f>IFERROR(UPPER(TRIM(ESITI_QUESTIONARI!Y4553)),"")</f>
        <v/>
      </c>
      <c r="F4553" t="str">
        <f>IFERROR(UPPER(TRIM(ESITI_QUESTIONARI!AE4553)),"")</f>
        <v/>
      </c>
      <c r="G4553" t="str">
        <f>IFERROR(UPPER(TRIM(ESITI_QUESTIONARI!AI4553)),"")</f>
        <v/>
      </c>
      <c r="H4553" s="8" t="str">
        <f>IF(C4553="","",IF(ISERROR(AVERAGE(ESITI_QUESTIONARI!N4553:T4553,ESITI_QUESTIONARI!V4553:X4553,ESITI_QUESTIONARI!Z4553:AD4553,ESITI_QUESTIONARI!AF4553:AH4553,ESITI_QUESTIONARI!AJ4553:AL4553,ESITI_QUESTIONARI!AN4553,ESITI_QUESTIONARI!AQ4553)),"NON RISPONDE",AVERAGE(ESITI_QUESTIONARI!N4553:T4553,ESITI_QUESTIONARI!V4553:X4553,ESITI_QUESTIONARI!Z4553:AD4553,ESITI_QUESTIONARI!AF4553:AH4553,ESITI_QUESTIONARI!AJ4553:AL4553,ESITI_QUESTIONARI!AN4553,ESITI_QUESTIONARI!AQ4553)))</f>
        <v/>
      </c>
    </row>
    <row r="4554" spans="1:8">
      <c r="A4554" t="str">
        <f>IF(ESITI_QUESTIONARI!A4554="","",TRIM(ESITI_QUESTIONARI!A4554))</f>
        <v/>
      </c>
      <c r="B4554" t="str">
        <f t="shared" si="72"/>
        <v/>
      </c>
      <c r="C4554" t="str">
        <f>IF(ESITI_QUESTIONARI!C4554="","",TRIM(ESITI_QUESTIONARI!C4554))</f>
        <v/>
      </c>
      <c r="D4554" t="str">
        <f>IFERROR(UPPER(TRIM(ESITI_QUESTIONARI!U4554)),"")</f>
        <v/>
      </c>
      <c r="E4554" t="str">
        <f>IFERROR(UPPER(TRIM(ESITI_QUESTIONARI!Y4554)),"")</f>
        <v/>
      </c>
      <c r="F4554" t="str">
        <f>IFERROR(UPPER(TRIM(ESITI_QUESTIONARI!AE4554)),"")</f>
        <v/>
      </c>
      <c r="G4554" t="str">
        <f>IFERROR(UPPER(TRIM(ESITI_QUESTIONARI!AI4554)),"")</f>
        <v/>
      </c>
      <c r="H4554" s="8" t="str">
        <f>IF(C4554="","",IF(ISERROR(AVERAGE(ESITI_QUESTIONARI!N4554:T4554,ESITI_QUESTIONARI!V4554:X4554,ESITI_QUESTIONARI!Z4554:AD4554,ESITI_QUESTIONARI!AF4554:AH4554,ESITI_QUESTIONARI!AJ4554:AL4554,ESITI_QUESTIONARI!AN4554,ESITI_QUESTIONARI!AQ4554)),"NON RISPONDE",AVERAGE(ESITI_QUESTIONARI!N4554:T4554,ESITI_QUESTIONARI!V4554:X4554,ESITI_QUESTIONARI!Z4554:AD4554,ESITI_QUESTIONARI!AF4554:AH4554,ESITI_QUESTIONARI!AJ4554:AL4554,ESITI_QUESTIONARI!AN4554,ESITI_QUESTIONARI!AQ4554)))</f>
        <v/>
      </c>
    </row>
    <row r="4555" spans="1:8">
      <c r="A4555" t="str">
        <f>IF(ESITI_QUESTIONARI!A4555="","",TRIM(ESITI_QUESTIONARI!A4555))</f>
        <v/>
      </c>
      <c r="B4555" t="str">
        <f t="shared" si="72"/>
        <v/>
      </c>
      <c r="C4555" t="str">
        <f>IF(ESITI_QUESTIONARI!C4555="","",TRIM(ESITI_QUESTIONARI!C4555))</f>
        <v/>
      </c>
      <c r="D4555" t="str">
        <f>IFERROR(UPPER(TRIM(ESITI_QUESTIONARI!U4555)),"")</f>
        <v/>
      </c>
      <c r="E4555" t="str">
        <f>IFERROR(UPPER(TRIM(ESITI_QUESTIONARI!Y4555)),"")</f>
        <v/>
      </c>
      <c r="F4555" t="str">
        <f>IFERROR(UPPER(TRIM(ESITI_QUESTIONARI!AE4555)),"")</f>
        <v/>
      </c>
      <c r="G4555" t="str">
        <f>IFERROR(UPPER(TRIM(ESITI_QUESTIONARI!AI4555)),"")</f>
        <v/>
      </c>
      <c r="H4555" s="8" t="str">
        <f>IF(C4555="","",IF(ISERROR(AVERAGE(ESITI_QUESTIONARI!N4555:T4555,ESITI_QUESTIONARI!V4555:X4555,ESITI_QUESTIONARI!Z4555:AD4555,ESITI_QUESTIONARI!AF4555:AH4555,ESITI_QUESTIONARI!AJ4555:AL4555,ESITI_QUESTIONARI!AN4555,ESITI_QUESTIONARI!AQ4555)),"NON RISPONDE",AVERAGE(ESITI_QUESTIONARI!N4555:T4555,ESITI_QUESTIONARI!V4555:X4555,ESITI_QUESTIONARI!Z4555:AD4555,ESITI_QUESTIONARI!AF4555:AH4555,ESITI_QUESTIONARI!AJ4555:AL4555,ESITI_QUESTIONARI!AN4555,ESITI_QUESTIONARI!AQ4555)))</f>
        <v/>
      </c>
    </row>
    <row r="4556" spans="1:8">
      <c r="A4556" t="str">
        <f>IF(ESITI_QUESTIONARI!A4556="","",TRIM(ESITI_QUESTIONARI!A4556))</f>
        <v/>
      </c>
      <c r="B4556" t="str">
        <f t="shared" si="72"/>
        <v/>
      </c>
      <c r="C4556" t="str">
        <f>IF(ESITI_QUESTIONARI!C4556="","",TRIM(ESITI_QUESTIONARI!C4556))</f>
        <v/>
      </c>
      <c r="D4556" t="str">
        <f>IFERROR(UPPER(TRIM(ESITI_QUESTIONARI!U4556)),"")</f>
        <v/>
      </c>
      <c r="E4556" t="str">
        <f>IFERROR(UPPER(TRIM(ESITI_QUESTIONARI!Y4556)),"")</f>
        <v/>
      </c>
      <c r="F4556" t="str">
        <f>IFERROR(UPPER(TRIM(ESITI_QUESTIONARI!AE4556)),"")</f>
        <v/>
      </c>
      <c r="G4556" t="str">
        <f>IFERROR(UPPER(TRIM(ESITI_QUESTIONARI!AI4556)),"")</f>
        <v/>
      </c>
      <c r="H4556" s="8" t="str">
        <f>IF(C4556="","",IF(ISERROR(AVERAGE(ESITI_QUESTIONARI!N4556:T4556,ESITI_QUESTIONARI!V4556:X4556,ESITI_QUESTIONARI!Z4556:AD4556,ESITI_QUESTIONARI!AF4556:AH4556,ESITI_QUESTIONARI!AJ4556:AL4556,ESITI_QUESTIONARI!AN4556,ESITI_QUESTIONARI!AQ4556)),"NON RISPONDE",AVERAGE(ESITI_QUESTIONARI!N4556:T4556,ESITI_QUESTIONARI!V4556:X4556,ESITI_QUESTIONARI!Z4556:AD4556,ESITI_QUESTIONARI!AF4556:AH4556,ESITI_QUESTIONARI!AJ4556:AL4556,ESITI_QUESTIONARI!AN4556,ESITI_QUESTIONARI!AQ4556)))</f>
        <v/>
      </c>
    </row>
    <row r="4557" spans="1:8">
      <c r="A4557" t="str">
        <f>IF(ESITI_QUESTIONARI!A4557="","",TRIM(ESITI_QUESTIONARI!A4557))</f>
        <v/>
      </c>
      <c r="B4557" t="str">
        <f t="shared" si="72"/>
        <v/>
      </c>
      <c r="C4557" t="str">
        <f>IF(ESITI_QUESTIONARI!C4557="","",TRIM(ESITI_QUESTIONARI!C4557))</f>
        <v/>
      </c>
      <c r="D4557" t="str">
        <f>IFERROR(UPPER(TRIM(ESITI_QUESTIONARI!U4557)),"")</f>
        <v/>
      </c>
      <c r="E4557" t="str">
        <f>IFERROR(UPPER(TRIM(ESITI_QUESTIONARI!Y4557)),"")</f>
        <v/>
      </c>
      <c r="F4557" t="str">
        <f>IFERROR(UPPER(TRIM(ESITI_QUESTIONARI!AE4557)),"")</f>
        <v/>
      </c>
      <c r="G4557" t="str">
        <f>IFERROR(UPPER(TRIM(ESITI_QUESTIONARI!AI4557)),"")</f>
        <v/>
      </c>
      <c r="H4557" s="8" t="str">
        <f>IF(C4557="","",IF(ISERROR(AVERAGE(ESITI_QUESTIONARI!N4557:T4557,ESITI_QUESTIONARI!V4557:X4557,ESITI_QUESTIONARI!Z4557:AD4557,ESITI_QUESTIONARI!AF4557:AH4557,ESITI_QUESTIONARI!AJ4557:AL4557,ESITI_QUESTIONARI!AN4557,ESITI_QUESTIONARI!AQ4557)),"NON RISPONDE",AVERAGE(ESITI_QUESTIONARI!N4557:T4557,ESITI_QUESTIONARI!V4557:X4557,ESITI_QUESTIONARI!Z4557:AD4557,ESITI_QUESTIONARI!AF4557:AH4557,ESITI_QUESTIONARI!AJ4557:AL4557,ESITI_QUESTIONARI!AN4557,ESITI_QUESTIONARI!AQ4557)))</f>
        <v/>
      </c>
    </row>
    <row r="4558" spans="1:8">
      <c r="A4558" t="str">
        <f>IF(ESITI_QUESTIONARI!A4558="","",TRIM(ESITI_QUESTIONARI!A4558))</f>
        <v/>
      </c>
      <c r="B4558" t="str">
        <f t="shared" si="72"/>
        <v/>
      </c>
      <c r="C4558" t="str">
        <f>IF(ESITI_QUESTIONARI!C4558="","",TRIM(ESITI_QUESTIONARI!C4558))</f>
        <v/>
      </c>
      <c r="D4558" t="str">
        <f>IFERROR(UPPER(TRIM(ESITI_QUESTIONARI!U4558)),"")</f>
        <v/>
      </c>
      <c r="E4558" t="str">
        <f>IFERROR(UPPER(TRIM(ESITI_QUESTIONARI!Y4558)),"")</f>
        <v/>
      </c>
      <c r="F4558" t="str">
        <f>IFERROR(UPPER(TRIM(ESITI_QUESTIONARI!AE4558)),"")</f>
        <v/>
      </c>
      <c r="G4558" t="str">
        <f>IFERROR(UPPER(TRIM(ESITI_QUESTIONARI!AI4558)),"")</f>
        <v/>
      </c>
      <c r="H4558" s="8" t="str">
        <f>IF(C4558="","",IF(ISERROR(AVERAGE(ESITI_QUESTIONARI!N4558:T4558,ESITI_QUESTIONARI!V4558:X4558,ESITI_QUESTIONARI!Z4558:AD4558,ESITI_QUESTIONARI!AF4558:AH4558,ESITI_QUESTIONARI!AJ4558:AL4558,ESITI_QUESTIONARI!AN4558,ESITI_QUESTIONARI!AQ4558)),"NON RISPONDE",AVERAGE(ESITI_QUESTIONARI!N4558:T4558,ESITI_QUESTIONARI!V4558:X4558,ESITI_QUESTIONARI!Z4558:AD4558,ESITI_QUESTIONARI!AF4558:AH4558,ESITI_QUESTIONARI!AJ4558:AL4558,ESITI_QUESTIONARI!AN4558,ESITI_QUESTIONARI!AQ4558)))</f>
        <v/>
      </c>
    </row>
    <row r="4559" spans="1:8">
      <c r="A4559" t="str">
        <f>IF(ESITI_QUESTIONARI!A4559="","",TRIM(ESITI_QUESTIONARI!A4559))</f>
        <v/>
      </c>
      <c r="B4559" t="str">
        <f t="shared" si="72"/>
        <v/>
      </c>
      <c r="C4559" t="str">
        <f>IF(ESITI_QUESTIONARI!C4559="","",TRIM(ESITI_QUESTIONARI!C4559))</f>
        <v/>
      </c>
      <c r="D4559" t="str">
        <f>IFERROR(UPPER(TRIM(ESITI_QUESTIONARI!U4559)),"")</f>
        <v/>
      </c>
      <c r="E4559" t="str">
        <f>IFERROR(UPPER(TRIM(ESITI_QUESTIONARI!Y4559)),"")</f>
        <v/>
      </c>
      <c r="F4559" t="str">
        <f>IFERROR(UPPER(TRIM(ESITI_QUESTIONARI!AE4559)),"")</f>
        <v/>
      </c>
      <c r="G4559" t="str">
        <f>IFERROR(UPPER(TRIM(ESITI_QUESTIONARI!AI4559)),"")</f>
        <v/>
      </c>
      <c r="H4559" s="8" t="str">
        <f>IF(C4559="","",IF(ISERROR(AVERAGE(ESITI_QUESTIONARI!N4559:T4559,ESITI_QUESTIONARI!V4559:X4559,ESITI_QUESTIONARI!Z4559:AD4559,ESITI_QUESTIONARI!AF4559:AH4559,ESITI_QUESTIONARI!AJ4559:AL4559,ESITI_QUESTIONARI!AN4559,ESITI_QUESTIONARI!AQ4559)),"NON RISPONDE",AVERAGE(ESITI_QUESTIONARI!N4559:T4559,ESITI_QUESTIONARI!V4559:X4559,ESITI_QUESTIONARI!Z4559:AD4559,ESITI_QUESTIONARI!AF4559:AH4559,ESITI_QUESTIONARI!AJ4559:AL4559,ESITI_QUESTIONARI!AN4559,ESITI_QUESTIONARI!AQ4559)))</f>
        <v/>
      </c>
    </row>
    <row r="4560" spans="1:8">
      <c r="A4560" t="str">
        <f>IF(ESITI_QUESTIONARI!A4560="","",TRIM(ESITI_QUESTIONARI!A4560))</f>
        <v/>
      </c>
      <c r="B4560" t="str">
        <f t="shared" si="72"/>
        <v/>
      </c>
      <c r="C4560" t="str">
        <f>IF(ESITI_QUESTIONARI!C4560="","",TRIM(ESITI_QUESTIONARI!C4560))</f>
        <v/>
      </c>
      <c r="D4560" t="str">
        <f>IFERROR(UPPER(TRIM(ESITI_QUESTIONARI!U4560)),"")</f>
        <v/>
      </c>
      <c r="E4560" t="str">
        <f>IFERROR(UPPER(TRIM(ESITI_QUESTIONARI!Y4560)),"")</f>
        <v/>
      </c>
      <c r="F4560" t="str">
        <f>IFERROR(UPPER(TRIM(ESITI_QUESTIONARI!AE4560)),"")</f>
        <v/>
      </c>
      <c r="G4560" t="str">
        <f>IFERROR(UPPER(TRIM(ESITI_QUESTIONARI!AI4560)),"")</f>
        <v/>
      </c>
      <c r="H4560" s="8" t="str">
        <f>IF(C4560="","",IF(ISERROR(AVERAGE(ESITI_QUESTIONARI!N4560:T4560,ESITI_QUESTIONARI!V4560:X4560,ESITI_QUESTIONARI!Z4560:AD4560,ESITI_QUESTIONARI!AF4560:AH4560,ESITI_QUESTIONARI!AJ4560:AL4560,ESITI_QUESTIONARI!AN4560,ESITI_QUESTIONARI!AQ4560)),"NON RISPONDE",AVERAGE(ESITI_QUESTIONARI!N4560:T4560,ESITI_QUESTIONARI!V4560:X4560,ESITI_QUESTIONARI!Z4560:AD4560,ESITI_QUESTIONARI!AF4560:AH4560,ESITI_QUESTIONARI!AJ4560:AL4560,ESITI_QUESTIONARI!AN4560,ESITI_QUESTIONARI!AQ4560)))</f>
        <v/>
      </c>
    </row>
    <row r="4561" spans="1:8">
      <c r="A4561" t="str">
        <f>IF(ESITI_QUESTIONARI!A4561="","",TRIM(ESITI_QUESTIONARI!A4561))</f>
        <v/>
      </c>
      <c r="B4561" t="str">
        <f t="shared" si="72"/>
        <v/>
      </c>
      <c r="C4561" t="str">
        <f>IF(ESITI_QUESTIONARI!C4561="","",TRIM(ESITI_QUESTIONARI!C4561))</f>
        <v/>
      </c>
      <c r="D4561" t="str">
        <f>IFERROR(UPPER(TRIM(ESITI_QUESTIONARI!U4561)),"")</f>
        <v/>
      </c>
      <c r="E4561" t="str">
        <f>IFERROR(UPPER(TRIM(ESITI_QUESTIONARI!Y4561)),"")</f>
        <v/>
      </c>
      <c r="F4561" t="str">
        <f>IFERROR(UPPER(TRIM(ESITI_QUESTIONARI!AE4561)),"")</f>
        <v/>
      </c>
      <c r="G4561" t="str">
        <f>IFERROR(UPPER(TRIM(ESITI_QUESTIONARI!AI4561)),"")</f>
        <v/>
      </c>
      <c r="H4561" s="8" t="str">
        <f>IF(C4561="","",IF(ISERROR(AVERAGE(ESITI_QUESTIONARI!N4561:T4561,ESITI_QUESTIONARI!V4561:X4561,ESITI_QUESTIONARI!Z4561:AD4561,ESITI_QUESTIONARI!AF4561:AH4561,ESITI_QUESTIONARI!AJ4561:AL4561,ESITI_QUESTIONARI!AN4561,ESITI_QUESTIONARI!AQ4561)),"NON RISPONDE",AVERAGE(ESITI_QUESTIONARI!N4561:T4561,ESITI_QUESTIONARI!V4561:X4561,ESITI_QUESTIONARI!Z4561:AD4561,ESITI_QUESTIONARI!AF4561:AH4561,ESITI_QUESTIONARI!AJ4561:AL4561,ESITI_QUESTIONARI!AN4561,ESITI_QUESTIONARI!AQ4561)))</f>
        <v/>
      </c>
    </row>
    <row r="4562" spans="1:8">
      <c r="A4562" t="str">
        <f>IF(ESITI_QUESTIONARI!A4562="","",TRIM(ESITI_QUESTIONARI!A4562))</f>
        <v/>
      </c>
      <c r="B4562" t="str">
        <f t="shared" si="72"/>
        <v/>
      </c>
      <c r="C4562" t="str">
        <f>IF(ESITI_QUESTIONARI!C4562="","",TRIM(ESITI_QUESTIONARI!C4562))</f>
        <v/>
      </c>
      <c r="D4562" t="str">
        <f>IFERROR(UPPER(TRIM(ESITI_QUESTIONARI!U4562)),"")</f>
        <v/>
      </c>
      <c r="E4562" t="str">
        <f>IFERROR(UPPER(TRIM(ESITI_QUESTIONARI!Y4562)),"")</f>
        <v/>
      </c>
      <c r="F4562" t="str">
        <f>IFERROR(UPPER(TRIM(ESITI_QUESTIONARI!AE4562)),"")</f>
        <v/>
      </c>
      <c r="G4562" t="str">
        <f>IFERROR(UPPER(TRIM(ESITI_QUESTIONARI!AI4562)),"")</f>
        <v/>
      </c>
      <c r="H4562" s="8" t="str">
        <f>IF(C4562="","",IF(ISERROR(AVERAGE(ESITI_QUESTIONARI!N4562:T4562,ESITI_QUESTIONARI!V4562:X4562,ESITI_QUESTIONARI!Z4562:AD4562,ESITI_QUESTIONARI!AF4562:AH4562,ESITI_QUESTIONARI!AJ4562:AL4562,ESITI_QUESTIONARI!AN4562,ESITI_QUESTIONARI!AQ4562)),"NON RISPONDE",AVERAGE(ESITI_QUESTIONARI!N4562:T4562,ESITI_QUESTIONARI!V4562:X4562,ESITI_QUESTIONARI!Z4562:AD4562,ESITI_QUESTIONARI!AF4562:AH4562,ESITI_QUESTIONARI!AJ4562:AL4562,ESITI_QUESTIONARI!AN4562,ESITI_QUESTIONARI!AQ4562)))</f>
        <v/>
      </c>
    </row>
    <row r="4563" spans="1:8">
      <c r="A4563" t="str">
        <f>IF(ESITI_QUESTIONARI!A4563="","",TRIM(ESITI_QUESTIONARI!A4563))</f>
        <v/>
      </c>
      <c r="B4563" t="str">
        <f t="shared" si="72"/>
        <v/>
      </c>
      <c r="C4563" t="str">
        <f>IF(ESITI_QUESTIONARI!C4563="","",TRIM(ESITI_QUESTIONARI!C4563))</f>
        <v/>
      </c>
      <c r="D4563" t="str">
        <f>IFERROR(UPPER(TRIM(ESITI_QUESTIONARI!U4563)),"")</f>
        <v/>
      </c>
      <c r="E4563" t="str">
        <f>IFERROR(UPPER(TRIM(ESITI_QUESTIONARI!Y4563)),"")</f>
        <v/>
      </c>
      <c r="F4563" t="str">
        <f>IFERROR(UPPER(TRIM(ESITI_QUESTIONARI!AE4563)),"")</f>
        <v/>
      </c>
      <c r="G4563" t="str">
        <f>IFERROR(UPPER(TRIM(ESITI_QUESTIONARI!AI4563)),"")</f>
        <v/>
      </c>
      <c r="H4563" s="8" t="str">
        <f>IF(C4563="","",IF(ISERROR(AVERAGE(ESITI_QUESTIONARI!N4563:T4563,ESITI_QUESTIONARI!V4563:X4563,ESITI_QUESTIONARI!Z4563:AD4563,ESITI_QUESTIONARI!AF4563:AH4563,ESITI_QUESTIONARI!AJ4563:AL4563,ESITI_QUESTIONARI!AN4563,ESITI_QUESTIONARI!AQ4563)),"NON RISPONDE",AVERAGE(ESITI_QUESTIONARI!N4563:T4563,ESITI_QUESTIONARI!V4563:X4563,ESITI_QUESTIONARI!Z4563:AD4563,ESITI_QUESTIONARI!AF4563:AH4563,ESITI_QUESTIONARI!AJ4563:AL4563,ESITI_QUESTIONARI!AN4563,ESITI_QUESTIONARI!AQ4563)))</f>
        <v/>
      </c>
    </row>
    <row r="4564" spans="1:8">
      <c r="A4564" t="str">
        <f>IF(ESITI_QUESTIONARI!A4564="","",TRIM(ESITI_QUESTIONARI!A4564))</f>
        <v/>
      </c>
      <c r="B4564" t="str">
        <f t="shared" si="72"/>
        <v/>
      </c>
      <c r="C4564" t="str">
        <f>IF(ESITI_QUESTIONARI!C4564="","",TRIM(ESITI_QUESTIONARI!C4564))</f>
        <v/>
      </c>
      <c r="D4564" t="str">
        <f>IFERROR(UPPER(TRIM(ESITI_QUESTIONARI!U4564)),"")</f>
        <v/>
      </c>
      <c r="E4564" t="str">
        <f>IFERROR(UPPER(TRIM(ESITI_QUESTIONARI!Y4564)),"")</f>
        <v/>
      </c>
      <c r="F4564" t="str">
        <f>IFERROR(UPPER(TRIM(ESITI_QUESTIONARI!AE4564)),"")</f>
        <v/>
      </c>
      <c r="G4564" t="str">
        <f>IFERROR(UPPER(TRIM(ESITI_QUESTIONARI!AI4564)),"")</f>
        <v/>
      </c>
      <c r="H4564" s="8" t="str">
        <f>IF(C4564="","",IF(ISERROR(AVERAGE(ESITI_QUESTIONARI!N4564:T4564,ESITI_QUESTIONARI!V4564:X4564,ESITI_QUESTIONARI!Z4564:AD4564,ESITI_QUESTIONARI!AF4564:AH4564,ESITI_QUESTIONARI!AJ4564:AL4564,ESITI_QUESTIONARI!AN4564,ESITI_QUESTIONARI!AQ4564)),"NON RISPONDE",AVERAGE(ESITI_QUESTIONARI!N4564:T4564,ESITI_QUESTIONARI!V4564:X4564,ESITI_QUESTIONARI!Z4564:AD4564,ESITI_QUESTIONARI!AF4564:AH4564,ESITI_QUESTIONARI!AJ4564:AL4564,ESITI_QUESTIONARI!AN4564,ESITI_QUESTIONARI!AQ4564)))</f>
        <v/>
      </c>
    </row>
    <row r="4565" spans="1:8">
      <c r="A4565" t="str">
        <f>IF(ESITI_QUESTIONARI!A4565="","",TRIM(ESITI_QUESTIONARI!A4565))</f>
        <v/>
      </c>
      <c r="B4565" t="str">
        <f t="shared" si="72"/>
        <v/>
      </c>
      <c r="C4565" t="str">
        <f>IF(ESITI_QUESTIONARI!C4565="","",TRIM(ESITI_QUESTIONARI!C4565))</f>
        <v/>
      </c>
      <c r="D4565" t="str">
        <f>IFERROR(UPPER(TRIM(ESITI_QUESTIONARI!U4565)),"")</f>
        <v/>
      </c>
      <c r="E4565" t="str">
        <f>IFERROR(UPPER(TRIM(ESITI_QUESTIONARI!Y4565)),"")</f>
        <v/>
      </c>
      <c r="F4565" t="str">
        <f>IFERROR(UPPER(TRIM(ESITI_QUESTIONARI!AE4565)),"")</f>
        <v/>
      </c>
      <c r="G4565" t="str">
        <f>IFERROR(UPPER(TRIM(ESITI_QUESTIONARI!AI4565)),"")</f>
        <v/>
      </c>
      <c r="H4565" s="8" t="str">
        <f>IF(C4565="","",IF(ISERROR(AVERAGE(ESITI_QUESTIONARI!N4565:T4565,ESITI_QUESTIONARI!V4565:X4565,ESITI_QUESTIONARI!Z4565:AD4565,ESITI_QUESTIONARI!AF4565:AH4565,ESITI_QUESTIONARI!AJ4565:AL4565,ESITI_QUESTIONARI!AN4565,ESITI_QUESTIONARI!AQ4565)),"NON RISPONDE",AVERAGE(ESITI_QUESTIONARI!N4565:T4565,ESITI_QUESTIONARI!V4565:X4565,ESITI_QUESTIONARI!Z4565:AD4565,ESITI_QUESTIONARI!AF4565:AH4565,ESITI_QUESTIONARI!AJ4565:AL4565,ESITI_QUESTIONARI!AN4565,ESITI_QUESTIONARI!AQ4565)))</f>
        <v/>
      </c>
    </row>
    <row r="4566" spans="1:8">
      <c r="A4566" t="str">
        <f>IF(ESITI_QUESTIONARI!A4566="","",TRIM(ESITI_QUESTIONARI!A4566))</f>
        <v/>
      </c>
      <c r="B4566" t="str">
        <f t="shared" si="72"/>
        <v/>
      </c>
      <c r="C4566" t="str">
        <f>IF(ESITI_QUESTIONARI!C4566="","",TRIM(ESITI_QUESTIONARI!C4566))</f>
        <v/>
      </c>
      <c r="D4566" t="str">
        <f>IFERROR(UPPER(TRIM(ESITI_QUESTIONARI!U4566)),"")</f>
        <v/>
      </c>
      <c r="E4566" t="str">
        <f>IFERROR(UPPER(TRIM(ESITI_QUESTIONARI!Y4566)),"")</f>
        <v/>
      </c>
      <c r="F4566" t="str">
        <f>IFERROR(UPPER(TRIM(ESITI_QUESTIONARI!AE4566)),"")</f>
        <v/>
      </c>
      <c r="G4566" t="str">
        <f>IFERROR(UPPER(TRIM(ESITI_QUESTIONARI!AI4566)),"")</f>
        <v/>
      </c>
      <c r="H4566" s="8" t="str">
        <f>IF(C4566="","",IF(ISERROR(AVERAGE(ESITI_QUESTIONARI!N4566:T4566,ESITI_QUESTIONARI!V4566:X4566,ESITI_QUESTIONARI!Z4566:AD4566,ESITI_QUESTIONARI!AF4566:AH4566,ESITI_QUESTIONARI!AJ4566:AL4566,ESITI_QUESTIONARI!AN4566,ESITI_QUESTIONARI!AQ4566)),"NON RISPONDE",AVERAGE(ESITI_QUESTIONARI!N4566:T4566,ESITI_QUESTIONARI!V4566:X4566,ESITI_QUESTIONARI!Z4566:AD4566,ESITI_QUESTIONARI!AF4566:AH4566,ESITI_QUESTIONARI!AJ4566:AL4566,ESITI_QUESTIONARI!AN4566,ESITI_QUESTIONARI!AQ4566)))</f>
        <v/>
      </c>
    </row>
    <row r="4567" spans="1:8">
      <c r="A4567" t="str">
        <f>IF(ESITI_QUESTIONARI!A4567="","",TRIM(ESITI_QUESTIONARI!A4567))</f>
        <v/>
      </c>
      <c r="B4567" t="str">
        <f t="shared" si="72"/>
        <v/>
      </c>
      <c r="C4567" t="str">
        <f>IF(ESITI_QUESTIONARI!C4567="","",TRIM(ESITI_QUESTIONARI!C4567))</f>
        <v/>
      </c>
      <c r="D4567" t="str">
        <f>IFERROR(UPPER(TRIM(ESITI_QUESTIONARI!U4567)),"")</f>
        <v/>
      </c>
      <c r="E4567" t="str">
        <f>IFERROR(UPPER(TRIM(ESITI_QUESTIONARI!Y4567)),"")</f>
        <v/>
      </c>
      <c r="F4567" t="str">
        <f>IFERROR(UPPER(TRIM(ESITI_QUESTIONARI!AE4567)),"")</f>
        <v/>
      </c>
      <c r="G4567" t="str">
        <f>IFERROR(UPPER(TRIM(ESITI_QUESTIONARI!AI4567)),"")</f>
        <v/>
      </c>
      <c r="H4567" s="8" t="str">
        <f>IF(C4567="","",IF(ISERROR(AVERAGE(ESITI_QUESTIONARI!N4567:T4567,ESITI_QUESTIONARI!V4567:X4567,ESITI_QUESTIONARI!Z4567:AD4567,ESITI_QUESTIONARI!AF4567:AH4567,ESITI_QUESTIONARI!AJ4567:AL4567,ESITI_QUESTIONARI!AN4567,ESITI_QUESTIONARI!AQ4567)),"NON RISPONDE",AVERAGE(ESITI_QUESTIONARI!N4567:T4567,ESITI_QUESTIONARI!V4567:X4567,ESITI_QUESTIONARI!Z4567:AD4567,ESITI_QUESTIONARI!AF4567:AH4567,ESITI_QUESTIONARI!AJ4567:AL4567,ESITI_QUESTIONARI!AN4567,ESITI_QUESTIONARI!AQ4567)))</f>
        <v/>
      </c>
    </row>
    <row r="4568" spans="1:8">
      <c r="A4568" t="str">
        <f>IF(ESITI_QUESTIONARI!A4568="","",TRIM(ESITI_QUESTIONARI!A4568))</f>
        <v/>
      </c>
      <c r="B4568" t="str">
        <f t="shared" si="72"/>
        <v/>
      </c>
      <c r="C4568" t="str">
        <f>IF(ESITI_QUESTIONARI!C4568="","",TRIM(ESITI_QUESTIONARI!C4568))</f>
        <v/>
      </c>
      <c r="D4568" t="str">
        <f>IFERROR(UPPER(TRIM(ESITI_QUESTIONARI!U4568)),"")</f>
        <v/>
      </c>
      <c r="E4568" t="str">
        <f>IFERROR(UPPER(TRIM(ESITI_QUESTIONARI!Y4568)),"")</f>
        <v/>
      </c>
      <c r="F4568" t="str">
        <f>IFERROR(UPPER(TRIM(ESITI_QUESTIONARI!AE4568)),"")</f>
        <v/>
      </c>
      <c r="G4568" t="str">
        <f>IFERROR(UPPER(TRIM(ESITI_QUESTIONARI!AI4568)),"")</f>
        <v/>
      </c>
      <c r="H4568" s="8" t="str">
        <f>IF(C4568="","",IF(ISERROR(AVERAGE(ESITI_QUESTIONARI!N4568:T4568,ESITI_QUESTIONARI!V4568:X4568,ESITI_QUESTIONARI!Z4568:AD4568,ESITI_QUESTIONARI!AF4568:AH4568,ESITI_QUESTIONARI!AJ4568:AL4568,ESITI_QUESTIONARI!AN4568,ESITI_QUESTIONARI!AQ4568)),"NON RISPONDE",AVERAGE(ESITI_QUESTIONARI!N4568:T4568,ESITI_QUESTIONARI!V4568:X4568,ESITI_QUESTIONARI!Z4568:AD4568,ESITI_QUESTIONARI!AF4568:AH4568,ESITI_QUESTIONARI!AJ4568:AL4568,ESITI_QUESTIONARI!AN4568,ESITI_QUESTIONARI!AQ4568)))</f>
        <v/>
      </c>
    </row>
    <row r="4569" spans="1:8">
      <c r="A4569" t="str">
        <f>IF(ESITI_QUESTIONARI!A4569="","",TRIM(ESITI_QUESTIONARI!A4569))</f>
        <v/>
      </c>
      <c r="B4569" t="str">
        <f t="shared" si="72"/>
        <v/>
      </c>
      <c r="C4569" t="str">
        <f>IF(ESITI_QUESTIONARI!C4569="","",TRIM(ESITI_QUESTIONARI!C4569))</f>
        <v/>
      </c>
      <c r="D4569" t="str">
        <f>IFERROR(UPPER(TRIM(ESITI_QUESTIONARI!U4569)),"")</f>
        <v/>
      </c>
      <c r="E4569" t="str">
        <f>IFERROR(UPPER(TRIM(ESITI_QUESTIONARI!Y4569)),"")</f>
        <v/>
      </c>
      <c r="F4569" t="str">
        <f>IFERROR(UPPER(TRIM(ESITI_QUESTIONARI!AE4569)),"")</f>
        <v/>
      </c>
      <c r="G4569" t="str">
        <f>IFERROR(UPPER(TRIM(ESITI_QUESTIONARI!AI4569)),"")</f>
        <v/>
      </c>
      <c r="H4569" s="8" t="str">
        <f>IF(C4569="","",IF(ISERROR(AVERAGE(ESITI_QUESTIONARI!N4569:T4569,ESITI_QUESTIONARI!V4569:X4569,ESITI_QUESTIONARI!Z4569:AD4569,ESITI_QUESTIONARI!AF4569:AH4569,ESITI_QUESTIONARI!AJ4569:AL4569,ESITI_QUESTIONARI!AN4569,ESITI_QUESTIONARI!AQ4569)),"NON RISPONDE",AVERAGE(ESITI_QUESTIONARI!N4569:T4569,ESITI_QUESTIONARI!V4569:X4569,ESITI_QUESTIONARI!Z4569:AD4569,ESITI_QUESTIONARI!AF4569:AH4569,ESITI_QUESTIONARI!AJ4569:AL4569,ESITI_QUESTIONARI!AN4569,ESITI_QUESTIONARI!AQ4569)))</f>
        <v/>
      </c>
    </row>
    <row r="4570" spans="1:8">
      <c r="A4570" t="str">
        <f>IF(ESITI_QUESTIONARI!A4570="","",TRIM(ESITI_QUESTIONARI!A4570))</f>
        <v/>
      </c>
      <c r="B4570" t="str">
        <f t="shared" si="72"/>
        <v/>
      </c>
      <c r="C4570" t="str">
        <f>IF(ESITI_QUESTIONARI!C4570="","",TRIM(ESITI_QUESTIONARI!C4570))</f>
        <v/>
      </c>
      <c r="D4570" t="str">
        <f>IFERROR(UPPER(TRIM(ESITI_QUESTIONARI!U4570)),"")</f>
        <v/>
      </c>
      <c r="E4570" t="str">
        <f>IFERROR(UPPER(TRIM(ESITI_QUESTIONARI!Y4570)),"")</f>
        <v/>
      </c>
      <c r="F4570" t="str">
        <f>IFERROR(UPPER(TRIM(ESITI_QUESTIONARI!AE4570)),"")</f>
        <v/>
      </c>
      <c r="G4570" t="str">
        <f>IFERROR(UPPER(TRIM(ESITI_QUESTIONARI!AI4570)),"")</f>
        <v/>
      </c>
      <c r="H4570" s="8" t="str">
        <f>IF(C4570="","",IF(ISERROR(AVERAGE(ESITI_QUESTIONARI!N4570:T4570,ESITI_QUESTIONARI!V4570:X4570,ESITI_QUESTIONARI!Z4570:AD4570,ESITI_QUESTIONARI!AF4570:AH4570,ESITI_QUESTIONARI!AJ4570:AL4570,ESITI_QUESTIONARI!AN4570,ESITI_QUESTIONARI!AQ4570)),"NON RISPONDE",AVERAGE(ESITI_QUESTIONARI!N4570:T4570,ESITI_QUESTIONARI!V4570:X4570,ESITI_QUESTIONARI!Z4570:AD4570,ESITI_QUESTIONARI!AF4570:AH4570,ESITI_QUESTIONARI!AJ4570:AL4570,ESITI_QUESTIONARI!AN4570,ESITI_QUESTIONARI!AQ4570)))</f>
        <v/>
      </c>
    </row>
    <row r="4571" spans="1:8">
      <c r="A4571" t="str">
        <f>IF(ESITI_QUESTIONARI!A4571="","",TRIM(ESITI_QUESTIONARI!A4571))</f>
        <v/>
      </c>
      <c r="B4571" t="str">
        <f t="shared" si="72"/>
        <v/>
      </c>
      <c r="C4571" t="str">
        <f>IF(ESITI_QUESTIONARI!C4571="","",TRIM(ESITI_QUESTIONARI!C4571))</f>
        <v/>
      </c>
      <c r="D4571" t="str">
        <f>IFERROR(UPPER(TRIM(ESITI_QUESTIONARI!U4571)),"")</f>
        <v/>
      </c>
      <c r="E4571" t="str">
        <f>IFERROR(UPPER(TRIM(ESITI_QUESTIONARI!Y4571)),"")</f>
        <v/>
      </c>
      <c r="F4571" t="str">
        <f>IFERROR(UPPER(TRIM(ESITI_QUESTIONARI!AE4571)),"")</f>
        <v/>
      </c>
      <c r="G4571" t="str">
        <f>IFERROR(UPPER(TRIM(ESITI_QUESTIONARI!AI4571)),"")</f>
        <v/>
      </c>
      <c r="H4571" s="8" t="str">
        <f>IF(C4571="","",IF(ISERROR(AVERAGE(ESITI_QUESTIONARI!N4571:T4571,ESITI_QUESTIONARI!V4571:X4571,ESITI_QUESTIONARI!Z4571:AD4571,ESITI_QUESTIONARI!AF4571:AH4571,ESITI_QUESTIONARI!AJ4571:AL4571,ESITI_QUESTIONARI!AN4571,ESITI_QUESTIONARI!AQ4571)),"NON RISPONDE",AVERAGE(ESITI_QUESTIONARI!N4571:T4571,ESITI_QUESTIONARI!V4571:X4571,ESITI_QUESTIONARI!Z4571:AD4571,ESITI_QUESTIONARI!AF4571:AH4571,ESITI_QUESTIONARI!AJ4571:AL4571,ESITI_QUESTIONARI!AN4571,ESITI_QUESTIONARI!AQ4571)))</f>
        <v/>
      </c>
    </row>
    <row r="4572" spans="1:8">
      <c r="A4572" t="str">
        <f>IF(ESITI_QUESTIONARI!A4572="","",TRIM(ESITI_QUESTIONARI!A4572))</f>
        <v/>
      </c>
      <c r="B4572" t="str">
        <f t="shared" si="72"/>
        <v/>
      </c>
      <c r="C4572" t="str">
        <f>IF(ESITI_QUESTIONARI!C4572="","",TRIM(ESITI_QUESTIONARI!C4572))</f>
        <v/>
      </c>
      <c r="D4572" t="str">
        <f>IFERROR(UPPER(TRIM(ESITI_QUESTIONARI!U4572)),"")</f>
        <v/>
      </c>
      <c r="E4572" t="str">
        <f>IFERROR(UPPER(TRIM(ESITI_QUESTIONARI!Y4572)),"")</f>
        <v/>
      </c>
      <c r="F4572" t="str">
        <f>IFERROR(UPPER(TRIM(ESITI_QUESTIONARI!AE4572)),"")</f>
        <v/>
      </c>
      <c r="G4572" t="str">
        <f>IFERROR(UPPER(TRIM(ESITI_QUESTIONARI!AI4572)),"")</f>
        <v/>
      </c>
      <c r="H4572" s="8" t="str">
        <f>IF(C4572="","",IF(ISERROR(AVERAGE(ESITI_QUESTIONARI!N4572:T4572,ESITI_QUESTIONARI!V4572:X4572,ESITI_QUESTIONARI!Z4572:AD4572,ESITI_QUESTIONARI!AF4572:AH4572,ESITI_QUESTIONARI!AJ4572:AL4572,ESITI_QUESTIONARI!AN4572,ESITI_QUESTIONARI!AQ4572)),"NON RISPONDE",AVERAGE(ESITI_QUESTIONARI!N4572:T4572,ESITI_QUESTIONARI!V4572:X4572,ESITI_QUESTIONARI!Z4572:AD4572,ESITI_QUESTIONARI!AF4572:AH4572,ESITI_QUESTIONARI!AJ4572:AL4572,ESITI_QUESTIONARI!AN4572,ESITI_QUESTIONARI!AQ4572)))</f>
        <v/>
      </c>
    </row>
    <row r="4573" spans="1:8">
      <c r="A4573" t="str">
        <f>IF(ESITI_QUESTIONARI!A4573="","",TRIM(ESITI_QUESTIONARI!A4573))</f>
        <v/>
      </c>
      <c r="B4573" t="str">
        <f t="shared" si="72"/>
        <v/>
      </c>
      <c r="C4573" t="str">
        <f>IF(ESITI_QUESTIONARI!C4573="","",TRIM(ESITI_QUESTIONARI!C4573))</f>
        <v/>
      </c>
      <c r="D4573" t="str">
        <f>IFERROR(UPPER(TRIM(ESITI_QUESTIONARI!U4573)),"")</f>
        <v/>
      </c>
      <c r="E4573" t="str">
        <f>IFERROR(UPPER(TRIM(ESITI_QUESTIONARI!Y4573)),"")</f>
        <v/>
      </c>
      <c r="F4573" t="str">
        <f>IFERROR(UPPER(TRIM(ESITI_QUESTIONARI!AE4573)),"")</f>
        <v/>
      </c>
      <c r="G4573" t="str">
        <f>IFERROR(UPPER(TRIM(ESITI_QUESTIONARI!AI4573)),"")</f>
        <v/>
      </c>
      <c r="H4573" s="8" t="str">
        <f>IF(C4573="","",IF(ISERROR(AVERAGE(ESITI_QUESTIONARI!N4573:T4573,ESITI_QUESTIONARI!V4573:X4573,ESITI_QUESTIONARI!Z4573:AD4573,ESITI_QUESTIONARI!AF4573:AH4573,ESITI_QUESTIONARI!AJ4573:AL4573,ESITI_QUESTIONARI!AN4573,ESITI_QUESTIONARI!AQ4573)),"NON RISPONDE",AVERAGE(ESITI_QUESTIONARI!N4573:T4573,ESITI_QUESTIONARI!V4573:X4573,ESITI_QUESTIONARI!Z4573:AD4573,ESITI_QUESTIONARI!AF4573:AH4573,ESITI_QUESTIONARI!AJ4573:AL4573,ESITI_QUESTIONARI!AN4573,ESITI_QUESTIONARI!AQ4573)))</f>
        <v/>
      </c>
    </row>
    <row r="4574" spans="1:8">
      <c r="A4574" t="str">
        <f>IF(ESITI_QUESTIONARI!A4574="","",TRIM(ESITI_QUESTIONARI!A4574))</f>
        <v/>
      </c>
      <c r="B4574" t="str">
        <f t="shared" si="72"/>
        <v/>
      </c>
      <c r="C4574" t="str">
        <f>IF(ESITI_QUESTIONARI!C4574="","",TRIM(ESITI_QUESTIONARI!C4574))</f>
        <v/>
      </c>
      <c r="D4574" t="str">
        <f>IFERROR(UPPER(TRIM(ESITI_QUESTIONARI!U4574)),"")</f>
        <v/>
      </c>
      <c r="E4574" t="str">
        <f>IFERROR(UPPER(TRIM(ESITI_QUESTIONARI!Y4574)),"")</f>
        <v/>
      </c>
      <c r="F4574" t="str">
        <f>IFERROR(UPPER(TRIM(ESITI_QUESTIONARI!AE4574)),"")</f>
        <v/>
      </c>
      <c r="G4574" t="str">
        <f>IFERROR(UPPER(TRIM(ESITI_QUESTIONARI!AI4574)),"")</f>
        <v/>
      </c>
      <c r="H4574" s="8" t="str">
        <f>IF(C4574="","",IF(ISERROR(AVERAGE(ESITI_QUESTIONARI!N4574:T4574,ESITI_QUESTIONARI!V4574:X4574,ESITI_QUESTIONARI!Z4574:AD4574,ESITI_QUESTIONARI!AF4574:AH4574,ESITI_QUESTIONARI!AJ4574:AL4574,ESITI_QUESTIONARI!AN4574,ESITI_QUESTIONARI!AQ4574)),"NON RISPONDE",AVERAGE(ESITI_QUESTIONARI!N4574:T4574,ESITI_QUESTIONARI!V4574:X4574,ESITI_QUESTIONARI!Z4574:AD4574,ESITI_QUESTIONARI!AF4574:AH4574,ESITI_QUESTIONARI!AJ4574:AL4574,ESITI_QUESTIONARI!AN4574,ESITI_QUESTIONARI!AQ4574)))</f>
        <v/>
      </c>
    </row>
    <row r="4575" spans="1:8">
      <c r="A4575" t="str">
        <f>IF(ESITI_QUESTIONARI!A4575="","",TRIM(ESITI_QUESTIONARI!A4575))</f>
        <v/>
      </c>
      <c r="B4575" t="str">
        <f t="shared" si="72"/>
        <v/>
      </c>
      <c r="C4575" t="str">
        <f>IF(ESITI_QUESTIONARI!C4575="","",TRIM(ESITI_QUESTIONARI!C4575))</f>
        <v/>
      </c>
      <c r="D4575" t="str">
        <f>IFERROR(UPPER(TRIM(ESITI_QUESTIONARI!U4575)),"")</f>
        <v/>
      </c>
      <c r="E4575" t="str">
        <f>IFERROR(UPPER(TRIM(ESITI_QUESTIONARI!Y4575)),"")</f>
        <v/>
      </c>
      <c r="F4575" t="str">
        <f>IFERROR(UPPER(TRIM(ESITI_QUESTIONARI!AE4575)),"")</f>
        <v/>
      </c>
      <c r="G4575" t="str">
        <f>IFERROR(UPPER(TRIM(ESITI_QUESTIONARI!AI4575)),"")</f>
        <v/>
      </c>
      <c r="H4575" s="8" t="str">
        <f>IF(C4575="","",IF(ISERROR(AVERAGE(ESITI_QUESTIONARI!N4575:T4575,ESITI_QUESTIONARI!V4575:X4575,ESITI_QUESTIONARI!Z4575:AD4575,ESITI_QUESTIONARI!AF4575:AH4575,ESITI_QUESTIONARI!AJ4575:AL4575,ESITI_QUESTIONARI!AN4575,ESITI_QUESTIONARI!AQ4575)),"NON RISPONDE",AVERAGE(ESITI_QUESTIONARI!N4575:T4575,ESITI_QUESTIONARI!V4575:X4575,ESITI_QUESTIONARI!Z4575:AD4575,ESITI_QUESTIONARI!AF4575:AH4575,ESITI_QUESTIONARI!AJ4575:AL4575,ESITI_QUESTIONARI!AN4575,ESITI_QUESTIONARI!AQ4575)))</f>
        <v/>
      </c>
    </row>
    <row r="4576" spans="1:8">
      <c r="A4576" t="str">
        <f>IF(ESITI_QUESTIONARI!A4576="","",TRIM(ESITI_QUESTIONARI!A4576))</f>
        <v/>
      </c>
      <c r="B4576" t="str">
        <f t="shared" si="72"/>
        <v/>
      </c>
      <c r="C4576" t="str">
        <f>IF(ESITI_QUESTIONARI!C4576="","",TRIM(ESITI_QUESTIONARI!C4576))</f>
        <v/>
      </c>
      <c r="D4576" t="str">
        <f>IFERROR(UPPER(TRIM(ESITI_QUESTIONARI!U4576)),"")</f>
        <v/>
      </c>
      <c r="E4576" t="str">
        <f>IFERROR(UPPER(TRIM(ESITI_QUESTIONARI!Y4576)),"")</f>
        <v/>
      </c>
      <c r="F4576" t="str">
        <f>IFERROR(UPPER(TRIM(ESITI_QUESTIONARI!AE4576)),"")</f>
        <v/>
      </c>
      <c r="G4576" t="str">
        <f>IFERROR(UPPER(TRIM(ESITI_QUESTIONARI!AI4576)),"")</f>
        <v/>
      </c>
      <c r="H4576" s="8" t="str">
        <f>IF(C4576="","",IF(ISERROR(AVERAGE(ESITI_QUESTIONARI!N4576:T4576,ESITI_QUESTIONARI!V4576:X4576,ESITI_QUESTIONARI!Z4576:AD4576,ESITI_QUESTIONARI!AF4576:AH4576,ESITI_QUESTIONARI!AJ4576:AL4576,ESITI_QUESTIONARI!AN4576,ESITI_QUESTIONARI!AQ4576)),"NON RISPONDE",AVERAGE(ESITI_QUESTIONARI!N4576:T4576,ESITI_QUESTIONARI!V4576:X4576,ESITI_QUESTIONARI!Z4576:AD4576,ESITI_QUESTIONARI!AF4576:AH4576,ESITI_QUESTIONARI!AJ4576:AL4576,ESITI_QUESTIONARI!AN4576,ESITI_QUESTIONARI!AQ4576)))</f>
        <v/>
      </c>
    </row>
    <row r="4577" spans="1:8">
      <c r="A4577" t="str">
        <f>IF(ESITI_QUESTIONARI!A4577="","",TRIM(ESITI_QUESTIONARI!A4577))</f>
        <v/>
      </c>
      <c r="B4577" t="str">
        <f t="shared" si="72"/>
        <v/>
      </c>
      <c r="C4577" t="str">
        <f>IF(ESITI_QUESTIONARI!C4577="","",TRIM(ESITI_QUESTIONARI!C4577))</f>
        <v/>
      </c>
      <c r="D4577" t="str">
        <f>IFERROR(UPPER(TRIM(ESITI_QUESTIONARI!U4577)),"")</f>
        <v/>
      </c>
      <c r="E4577" t="str">
        <f>IFERROR(UPPER(TRIM(ESITI_QUESTIONARI!Y4577)),"")</f>
        <v/>
      </c>
      <c r="F4577" t="str">
        <f>IFERROR(UPPER(TRIM(ESITI_QUESTIONARI!AE4577)),"")</f>
        <v/>
      </c>
      <c r="G4577" t="str">
        <f>IFERROR(UPPER(TRIM(ESITI_QUESTIONARI!AI4577)),"")</f>
        <v/>
      </c>
      <c r="H4577" s="8" t="str">
        <f>IF(C4577="","",IF(ISERROR(AVERAGE(ESITI_QUESTIONARI!N4577:T4577,ESITI_QUESTIONARI!V4577:X4577,ESITI_QUESTIONARI!Z4577:AD4577,ESITI_QUESTIONARI!AF4577:AH4577,ESITI_QUESTIONARI!AJ4577:AL4577,ESITI_QUESTIONARI!AN4577,ESITI_QUESTIONARI!AQ4577)),"NON RISPONDE",AVERAGE(ESITI_QUESTIONARI!N4577:T4577,ESITI_QUESTIONARI!V4577:X4577,ESITI_QUESTIONARI!Z4577:AD4577,ESITI_QUESTIONARI!AF4577:AH4577,ESITI_QUESTIONARI!AJ4577:AL4577,ESITI_QUESTIONARI!AN4577,ESITI_QUESTIONARI!AQ4577)))</f>
        <v/>
      </c>
    </row>
    <row r="4578" spans="1:8">
      <c r="A4578" t="str">
        <f>IF(ESITI_QUESTIONARI!A4578="","",TRIM(ESITI_QUESTIONARI!A4578))</f>
        <v/>
      </c>
      <c r="B4578" t="str">
        <f t="shared" si="72"/>
        <v/>
      </c>
      <c r="C4578" t="str">
        <f>IF(ESITI_QUESTIONARI!C4578="","",TRIM(ESITI_QUESTIONARI!C4578))</f>
        <v/>
      </c>
      <c r="D4578" t="str">
        <f>IFERROR(UPPER(TRIM(ESITI_QUESTIONARI!U4578)),"")</f>
        <v/>
      </c>
      <c r="E4578" t="str">
        <f>IFERROR(UPPER(TRIM(ESITI_QUESTIONARI!Y4578)),"")</f>
        <v/>
      </c>
      <c r="F4578" t="str">
        <f>IFERROR(UPPER(TRIM(ESITI_QUESTIONARI!AE4578)),"")</f>
        <v/>
      </c>
      <c r="G4578" t="str">
        <f>IFERROR(UPPER(TRIM(ESITI_QUESTIONARI!AI4578)),"")</f>
        <v/>
      </c>
      <c r="H4578" s="8" t="str">
        <f>IF(C4578="","",IF(ISERROR(AVERAGE(ESITI_QUESTIONARI!N4578:T4578,ESITI_QUESTIONARI!V4578:X4578,ESITI_QUESTIONARI!Z4578:AD4578,ESITI_QUESTIONARI!AF4578:AH4578,ESITI_QUESTIONARI!AJ4578:AL4578,ESITI_QUESTIONARI!AN4578,ESITI_QUESTIONARI!AQ4578)),"NON RISPONDE",AVERAGE(ESITI_QUESTIONARI!N4578:T4578,ESITI_QUESTIONARI!V4578:X4578,ESITI_QUESTIONARI!Z4578:AD4578,ESITI_QUESTIONARI!AF4578:AH4578,ESITI_QUESTIONARI!AJ4578:AL4578,ESITI_QUESTIONARI!AN4578,ESITI_QUESTIONARI!AQ4578)))</f>
        <v/>
      </c>
    </row>
    <row r="4579" spans="1:8">
      <c r="A4579" t="str">
        <f>IF(ESITI_QUESTIONARI!A4579="","",TRIM(ESITI_QUESTIONARI!A4579))</f>
        <v/>
      </c>
      <c r="B4579" t="str">
        <f t="shared" si="72"/>
        <v/>
      </c>
      <c r="C4579" t="str">
        <f>IF(ESITI_QUESTIONARI!C4579="","",TRIM(ESITI_QUESTIONARI!C4579))</f>
        <v/>
      </c>
      <c r="D4579" t="str">
        <f>IFERROR(UPPER(TRIM(ESITI_QUESTIONARI!U4579)),"")</f>
        <v/>
      </c>
      <c r="E4579" t="str">
        <f>IFERROR(UPPER(TRIM(ESITI_QUESTIONARI!Y4579)),"")</f>
        <v/>
      </c>
      <c r="F4579" t="str">
        <f>IFERROR(UPPER(TRIM(ESITI_QUESTIONARI!AE4579)),"")</f>
        <v/>
      </c>
      <c r="G4579" t="str">
        <f>IFERROR(UPPER(TRIM(ESITI_QUESTIONARI!AI4579)),"")</f>
        <v/>
      </c>
      <c r="H4579" s="8" t="str">
        <f>IF(C4579="","",IF(ISERROR(AVERAGE(ESITI_QUESTIONARI!N4579:T4579,ESITI_QUESTIONARI!V4579:X4579,ESITI_QUESTIONARI!Z4579:AD4579,ESITI_QUESTIONARI!AF4579:AH4579,ESITI_QUESTIONARI!AJ4579:AL4579,ESITI_QUESTIONARI!AN4579,ESITI_QUESTIONARI!AQ4579)),"NON RISPONDE",AVERAGE(ESITI_QUESTIONARI!N4579:T4579,ESITI_QUESTIONARI!V4579:X4579,ESITI_QUESTIONARI!Z4579:AD4579,ESITI_QUESTIONARI!AF4579:AH4579,ESITI_QUESTIONARI!AJ4579:AL4579,ESITI_QUESTIONARI!AN4579,ESITI_QUESTIONARI!AQ4579)))</f>
        <v/>
      </c>
    </row>
    <row r="4580" spans="1:8">
      <c r="A4580" t="str">
        <f>IF(ESITI_QUESTIONARI!A4580="","",TRIM(ESITI_QUESTIONARI!A4580))</f>
        <v/>
      </c>
      <c r="B4580" t="str">
        <f t="shared" si="72"/>
        <v/>
      </c>
      <c r="C4580" t="str">
        <f>IF(ESITI_QUESTIONARI!C4580="","",TRIM(ESITI_QUESTIONARI!C4580))</f>
        <v/>
      </c>
      <c r="D4580" t="str">
        <f>IFERROR(UPPER(TRIM(ESITI_QUESTIONARI!U4580)),"")</f>
        <v/>
      </c>
      <c r="E4580" t="str">
        <f>IFERROR(UPPER(TRIM(ESITI_QUESTIONARI!Y4580)),"")</f>
        <v/>
      </c>
      <c r="F4580" t="str">
        <f>IFERROR(UPPER(TRIM(ESITI_QUESTIONARI!AE4580)),"")</f>
        <v/>
      </c>
      <c r="G4580" t="str">
        <f>IFERROR(UPPER(TRIM(ESITI_QUESTIONARI!AI4580)),"")</f>
        <v/>
      </c>
      <c r="H4580" s="8" t="str">
        <f>IF(C4580="","",IF(ISERROR(AVERAGE(ESITI_QUESTIONARI!N4580:T4580,ESITI_QUESTIONARI!V4580:X4580,ESITI_QUESTIONARI!Z4580:AD4580,ESITI_QUESTIONARI!AF4580:AH4580,ESITI_QUESTIONARI!AJ4580:AL4580,ESITI_QUESTIONARI!AN4580,ESITI_QUESTIONARI!AQ4580)),"NON RISPONDE",AVERAGE(ESITI_QUESTIONARI!N4580:T4580,ESITI_QUESTIONARI!V4580:X4580,ESITI_QUESTIONARI!Z4580:AD4580,ESITI_QUESTIONARI!AF4580:AH4580,ESITI_QUESTIONARI!AJ4580:AL4580,ESITI_QUESTIONARI!AN4580,ESITI_QUESTIONARI!AQ4580)))</f>
        <v/>
      </c>
    </row>
    <row r="4581" spans="1:8">
      <c r="A4581" t="str">
        <f>IF(ESITI_QUESTIONARI!A4581="","",TRIM(ESITI_QUESTIONARI!A4581))</f>
        <v/>
      </c>
      <c r="B4581" t="str">
        <f t="shared" si="72"/>
        <v/>
      </c>
      <c r="C4581" t="str">
        <f>IF(ESITI_QUESTIONARI!C4581="","",TRIM(ESITI_QUESTIONARI!C4581))</f>
        <v/>
      </c>
      <c r="D4581" t="str">
        <f>IFERROR(UPPER(TRIM(ESITI_QUESTIONARI!U4581)),"")</f>
        <v/>
      </c>
      <c r="E4581" t="str">
        <f>IFERROR(UPPER(TRIM(ESITI_QUESTIONARI!Y4581)),"")</f>
        <v/>
      </c>
      <c r="F4581" t="str">
        <f>IFERROR(UPPER(TRIM(ESITI_QUESTIONARI!AE4581)),"")</f>
        <v/>
      </c>
      <c r="G4581" t="str">
        <f>IFERROR(UPPER(TRIM(ESITI_QUESTIONARI!AI4581)),"")</f>
        <v/>
      </c>
      <c r="H4581" s="8" t="str">
        <f>IF(C4581="","",IF(ISERROR(AVERAGE(ESITI_QUESTIONARI!N4581:T4581,ESITI_QUESTIONARI!V4581:X4581,ESITI_QUESTIONARI!Z4581:AD4581,ESITI_QUESTIONARI!AF4581:AH4581,ESITI_QUESTIONARI!AJ4581:AL4581,ESITI_QUESTIONARI!AN4581,ESITI_QUESTIONARI!AQ4581)),"NON RISPONDE",AVERAGE(ESITI_QUESTIONARI!N4581:T4581,ESITI_QUESTIONARI!V4581:X4581,ESITI_QUESTIONARI!Z4581:AD4581,ESITI_QUESTIONARI!AF4581:AH4581,ESITI_QUESTIONARI!AJ4581:AL4581,ESITI_QUESTIONARI!AN4581,ESITI_QUESTIONARI!AQ4581)))</f>
        <v/>
      </c>
    </row>
    <row r="4582" spans="1:8">
      <c r="A4582" t="str">
        <f>IF(ESITI_QUESTIONARI!A4582="","",TRIM(ESITI_QUESTIONARI!A4582))</f>
        <v/>
      </c>
      <c r="B4582" t="str">
        <f t="shared" si="72"/>
        <v/>
      </c>
      <c r="C4582" t="str">
        <f>IF(ESITI_QUESTIONARI!C4582="","",TRIM(ESITI_QUESTIONARI!C4582))</f>
        <v/>
      </c>
      <c r="D4582" t="str">
        <f>IFERROR(UPPER(TRIM(ESITI_QUESTIONARI!U4582)),"")</f>
        <v/>
      </c>
      <c r="E4582" t="str">
        <f>IFERROR(UPPER(TRIM(ESITI_QUESTIONARI!Y4582)),"")</f>
        <v/>
      </c>
      <c r="F4582" t="str">
        <f>IFERROR(UPPER(TRIM(ESITI_QUESTIONARI!AE4582)),"")</f>
        <v/>
      </c>
      <c r="G4582" t="str">
        <f>IFERROR(UPPER(TRIM(ESITI_QUESTIONARI!AI4582)),"")</f>
        <v/>
      </c>
      <c r="H4582" s="8" t="str">
        <f>IF(C4582="","",IF(ISERROR(AVERAGE(ESITI_QUESTIONARI!N4582:T4582,ESITI_QUESTIONARI!V4582:X4582,ESITI_QUESTIONARI!Z4582:AD4582,ESITI_QUESTIONARI!AF4582:AH4582,ESITI_QUESTIONARI!AJ4582:AL4582,ESITI_QUESTIONARI!AN4582,ESITI_QUESTIONARI!AQ4582)),"NON RISPONDE",AVERAGE(ESITI_QUESTIONARI!N4582:T4582,ESITI_QUESTIONARI!V4582:X4582,ESITI_QUESTIONARI!Z4582:AD4582,ESITI_QUESTIONARI!AF4582:AH4582,ESITI_QUESTIONARI!AJ4582:AL4582,ESITI_QUESTIONARI!AN4582,ESITI_QUESTIONARI!AQ4582)))</f>
        <v/>
      </c>
    </row>
    <row r="4583" spans="1:8">
      <c r="A4583" t="str">
        <f>IF(ESITI_QUESTIONARI!A4583="","",TRIM(ESITI_QUESTIONARI!A4583))</f>
        <v/>
      </c>
      <c r="B4583" t="str">
        <f t="shared" si="72"/>
        <v/>
      </c>
      <c r="C4583" t="str">
        <f>IF(ESITI_QUESTIONARI!C4583="","",TRIM(ESITI_QUESTIONARI!C4583))</f>
        <v/>
      </c>
      <c r="D4583" t="str">
        <f>IFERROR(UPPER(TRIM(ESITI_QUESTIONARI!U4583)),"")</f>
        <v/>
      </c>
      <c r="E4583" t="str">
        <f>IFERROR(UPPER(TRIM(ESITI_QUESTIONARI!Y4583)),"")</f>
        <v/>
      </c>
      <c r="F4583" t="str">
        <f>IFERROR(UPPER(TRIM(ESITI_QUESTIONARI!AE4583)),"")</f>
        <v/>
      </c>
      <c r="G4583" t="str">
        <f>IFERROR(UPPER(TRIM(ESITI_QUESTIONARI!AI4583)),"")</f>
        <v/>
      </c>
      <c r="H4583" s="8" t="str">
        <f>IF(C4583="","",IF(ISERROR(AVERAGE(ESITI_QUESTIONARI!N4583:T4583,ESITI_QUESTIONARI!V4583:X4583,ESITI_QUESTIONARI!Z4583:AD4583,ESITI_QUESTIONARI!AF4583:AH4583,ESITI_QUESTIONARI!AJ4583:AL4583,ESITI_QUESTIONARI!AN4583,ESITI_QUESTIONARI!AQ4583)),"NON RISPONDE",AVERAGE(ESITI_QUESTIONARI!N4583:T4583,ESITI_QUESTIONARI!V4583:X4583,ESITI_QUESTIONARI!Z4583:AD4583,ESITI_QUESTIONARI!AF4583:AH4583,ESITI_QUESTIONARI!AJ4583:AL4583,ESITI_QUESTIONARI!AN4583,ESITI_QUESTIONARI!AQ4583)))</f>
        <v/>
      </c>
    </row>
    <row r="4584" spans="1:8">
      <c r="A4584" t="str">
        <f>IF(ESITI_QUESTIONARI!A4584="","",TRIM(ESITI_QUESTIONARI!A4584))</f>
        <v/>
      </c>
      <c r="B4584" t="str">
        <f t="shared" si="72"/>
        <v/>
      </c>
      <c r="C4584" t="str">
        <f>IF(ESITI_QUESTIONARI!C4584="","",TRIM(ESITI_QUESTIONARI!C4584))</f>
        <v/>
      </c>
      <c r="D4584" t="str">
        <f>IFERROR(UPPER(TRIM(ESITI_QUESTIONARI!U4584)),"")</f>
        <v/>
      </c>
      <c r="E4584" t="str">
        <f>IFERROR(UPPER(TRIM(ESITI_QUESTIONARI!Y4584)),"")</f>
        <v/>
      </c>
      <c r="F4584" t="str">
        <f>IFERROR(UPPER(TRIM(ESITI_QUESTIONARI!AE4584)),"")</f>
        <v/>
      </c>
      <c r="G4584" t="str">
        <f>IFERROR(UPPER(TRIM(ESITI_QUESTIONARI!AI4584)),"")</f>
        <v/>
      </c>
      <c r="H4584" s="8" t="str">
        <f>IF(C4584="","",IF(ISERROR(AVERAGE(ESITI_QUESTIONARI!N4584:T4584,ESITI_QUESTIONARI!V4584:X4584,ESITI_QUESTIONARI!Z4584:AD4584,ESITI_QUESTIONARI!AF4584:AH4584,ESITI_QUESTIONARI!AJ4584:AL4584,ESITI_QUESTIONARI!AN4584,ESITI_QUESTIONARI!AQ4584)),"NON RISPONDE",AVERAGE(ESITI_QUESTIONARI!N4584:T4584,ESITI_QUESTIONARI!V4584:X4584,ESITI_QUESTIONARI!Z4584:AD4584,ESITI_QUESTIONARI!AF4584:AH4584,ESITI_QUESTIONARI!AJ4584:AL4584,ESITI_QUESTIONARI!AN4584,ESITI_QUESTIONARI!AQ4584)))</f>
        <v/>
      </c>
    </row>
    <row r="4585" spans="1:8">
      <c r="A4585" t="str">
        <f>IF(ESITI_QUESTIONARI!A4585="","",TRIM(ESITI_QUESTIONARI!A4585))</f>
        <v/>
      </c>
      <c r="B4585" t="str">
        <f t="shared" si="72"/>
        <v/>
      </c>
      <c r="C4585" t="str">
        <f>IF(ESITI_QUESTIONARI!C4585="","",TRIM(ESITI_QUESTIONARI!C4585))</f>
        <v/>
      </c>
      <c r="D4585" t="str">
        <f>IFERROR(UPPER(TRIM(ESITI_QUESTIONARI!U4585)),"")</f>
        <v/>
      </c>
      <c r="E4585" t="str">
        <f>IFERROR(UPPER(TRIM(ESITI_QUESTIONARI!Y4585)),"")</f>
        <v/>
      </c>
      <c r="F4585" t="str">
        <f>IFERROR(UPPER(TRIM(ESITI_QUESTIONARI!AE4585)),"")</f>
        <v/>
      </c>
      <c r="G4585" t="str">
        <f>IFERROR(UPPER(TRIM(ESITI_QUESTIONARI!AI4585)),"")</f>
        <v/>
      </c>
      <c r="H4585" s="8" t="str">
        <f>IF(C4585="","",IF(ISERROR(AVERAGE(ESITI_QUESTIONARI!N4585:T4585,ESITI_QUESTIONARI!V4585:X4585,ESITI_QUESTIONARI!Z4585:AD4585,ESITI_QUESTIONARI!AF4585:AH4585,ESITI_QUESTIONARI!AJ4585:AL4585,ESITI_QUESTIONARI!AN4585,ESITI_QUESTIONARI!AQ4585)),"NON RISPONDE",AVERAGE(ESITI_QUESTIONARI!N4585:T4585,ESITI_QUESTIONARI!V4585:X4585,ESITI_QUESTIONARI!Z4585:AD4585,ESITI_QUESTIONARI!AF4585:AH4585,ESITI_QUESTIONARI!AJ4585:AL4585,ESITI_QUESTIONARI!AN4585,ESITI_QUESTIONARI!AQ4585)))</f>
        <v/>
      </c>
    </row>
    <row r="4586" spans="1:8">
      <c r="A4586" t="str">
        <f>IF(ESITI_QUESTIONARI!A4586="","",TRIM(ESITI_QUESTIONARI!A4586))</f>
        <v/>
      </c>
      <c r="B4586" t="str">
        <f t="shared" si="72"/>
        <v/>
      </c>
      <c r="C4586" t="str">
        <f>IF(ESITI_QUESTIONARI!C4586="","",TRIM(ESITI_QUESTIONARI!C4586))</f>
        <v/>
      </c>
      <c r="D4586" t="str">
        <f>IFERROR(UPPER(TRIM(ESITI_QUESTIONARI!U4586)),"")</f>
        <v/>
      </c>
      <c r="E4586" t="str">
        <f>IFERROR(UPPER(TRIM(ESITI_QUESTIONARI!Y4586)),"")</f>
        <v/>
      </c>
      <c r="F4586" t="str">
        <f>IFERROR(UPPER(TRIM(ESITI_QUESTIONARI!AE4586)),"")</f>
        <v/>
      </c>
      <c r="G4586" t="str">
        <f>IFERROR(UPPER(TRIM(ESITI_QUESTIONARI!AI4586)),"")</f>
        <v/>
      </c>
      <c r="H4586" s="8" t="str">
        <f>IF(C4586="","",IF(ISERROR(AVERAGE(ESITI_QUESTIONARI!N4586:T4586,ESITI_QUESTIONARI!V4586:X4586,ESITI_QUESTIONARI!Z4586:AD4586,ESITI_QUESTIONARI!AF4586:AH4586,ESITI_QUESTIONARI!AJ4586:AL4586,ESITI_QUESTIONARI!AN4586,ESITI_QUESTIONARI!AQ4586)),"NON RISPONDE",AVERAGE(ESITI_QUESTIONARI!N4586:T4586,ESITI_QUESTIONARI!V4586:X4586,ESITI_QUESTIONARI!Z4586:AD4586,ESITI_QUESTIONARI!AF4586:AH4586,ESITI_QUESTIONARI!AJ4586:AL4586,ESITI_QUESTIONARI!AN4586,ESITI_QUESTIONARI!AQ4586)))</f>
        <v/>
      </c>
    </row>
    <row r="4587" spans="1:8">
      <c r="A4587" t="str">
        <f>IF(ESITI_QUESTIONARI!A4587="","",TRIM(ESITI_QUESTIONARI!A4587))</f>
        <v/>
      </c>
      <c r="B4587" t="str">
        <f t="shared" si="72"/>
        <v/>
      </c>
      <c r="C4587" t="str">
        <f>IF(ESITI_QUESTIONARI!C4587="","",TRIM(ESITI_QUESTIONARI!C4587))</f>
        <v/>
      </c>
      <c r="D4587" t="str">
        <f>IFERROR(UPPER(TRIM(ESITI_QUESTIONARI!U4587)),"")</f>
        <v/>
      </c>
      <c r="E4587" t="str">
        <f>IFERROR(UPPER(TRIM(ESITI_QUESTIONARI!Y4587)),"")</f>
        <v/>
      </c>
      <c r="F4587" t="str">
        <f>IFERROR(UPPER(TRIM(ESITI_QUESTIONARI!AE4587)),"")</f>
        <v/>
      </c>
      <c r="G4587" t="str">
        <f>IFERROR(UPPER(TRIM(ESITI_QUESTIONARI!AI4587)),"")</f>
        <v/>
      </c>
      <c r="H4587" s="8" t="str">
        <f>IF(C4587="","",IF(ISERROR(AVERAGE(ESITI_QUESTIONARI!N4587:T4587,ESITI_QUESTIONARI!V4587:X4587,ESITI_QUESTIONARI!Z4587:AD4587,ESITI_QUESTIONARI!AF4587:AH4587,ESITI_QUESTIONARI!AJ4587:AL4587,ESITI_QUESTIONARI!AN4587,ESITI_QUESTIONARI!AQ4587)),"NON RISPONDE",AVERAGE(ESITI_QUESTIONARI!N4587:T4587,ESITI_QUESTIONARI!V4587:X4587,ESITI_QUESTIONARI!Z4587:AD4587,ESITI_QUESTIONARI!AF4587:AH4587,ESITI_QUESTIONARI!AJ4587:AL4587,ESITI_QUESTIONARI!AN4587,ESITI_QUESTIONARI!AQ4587)))</f>
        <v/>
      </c>
    </row>
    <row r="4588" spans="1:8">
      <c r="A4588" t="str">
        <f>IF(ESITI_QUESTIONARI!A4588="","",TRIM(ESITI_QUESTIONARI!A4588))</f>
        <v/>
      </c>
      <c r="B4588" t="str">
        <f t="shared" si="72"/>
        <v/>
      </c>
      <c r="C4588" t="str">
        <f>IF(ESITI_QUESTIONARI!C4588="","",TRIM(ESITI_QUESTIONARI!C4588))</f>
        <v/>
      </c>
      <c r="D4588" t="str">
        <f>IFERROR(UPPER(TRIM(ESITI_QUESTIONARI!U4588)),"")</f>
        <v/>
      </c>
      <c r="E4588" t="str">
        <f>IFERROR(UPPER(TRIM(ESITI_QUESTIONARI!Y4588)),"")</f>
        <v/>
      </c>
      <c r="F4588" t="str">
        <f>IFERROR(UPPER(TRIM(ESITI_QUESTIONARI!AE4588)),"")</f>
        <v/>
      </c>
      <c r="G4588" t="str">
        <f>IFERROR(UPPER(TRIM(ESITI_QUESTIONARI!AI4588)),"")</f>
        <v/>
      </c>
      <c r="H4588" s="8" t="str">
        <f>IF(C4588="","",IF(ISERROR(AVERAGE(ESITI_QUESTIONARI!N4588:T4588,ESITI_QUESTIONARI!V4588:X4588,ESITI_QUESTIONARI!Z4588:AD4588,ESITI_QUESTIONARI!AF4588:AH4588,ESITI_QUESTIONARI!AJ4588:AL4588,ESITI_QUESTIONARI!AN4588,ESITI_QUESTIONARI!AQ4588)),"NON RISPONDE",AVERAGE(ESITI_QUESTIONARI!N4588:T4588,ESITI_QUESTIONARI!V4588:X4588,ESITI_QUESTIONARI!Z4588:AD4588,ESITI_QUESTIONARI!AF4588:AH4588,ESITI_QUESTIONARI!AJ4588:AL4588,ESITI_QUESTIONARI!AN4588,ESITI_QUESTIONARI!AQ4588)))</f>
        <v/>
      </c>
    </row>
    <row r="4589" spans="1:8">
      <c r="A4589" t="str">
        <f>IF(ESITI_QUESTIONARI!A4589="","",TRIM(ESITI_QUESTIONARI!A4589))</f>
        <v/>
      </c>
      <c r="B4589" t="str">
        <f t="shared" si="72"/>
        <v/>
      </c>
      <c r="C4589" t="str">
        <f>IF(ESITI_QUESTIONARI!C4589="","",TRIM(ESITI_QUESTIONARI!C4589))</f>
        <v/>
      </c>
      <c r="D4589" t="str">
        <f>IFERROR(UPPER(TRIM(ESITI_QUESTIONARI!U4589)),"")</f>
        <v/>
      </c>
      <c r="E4589" t="str">
        <f>IFERROR(UPPER(TRIM(ESITI_QUESTIONARI!Y4589)),"")</f>
        <v/>
      </c>
      <c r="F4589" t="str">
        <f>IFERROR(UPPER(TRIM(ESITI_QUESTIONARI!AE4589)),"")</f>
        <v/>
      </c>
      <c r="G4589" t="str">
        <f>IFERROR(UPPER(TRIM(ESITI_QUESTIONARI!AI4589)),"")</f>
        <v/>
      </c>
      <c r="H4589" s="8" t="str">
        <f>IF(C4589="","",IF(ISERROR(AVERAGE(ESITI_QUESTIONARI!N4589:T4589,ESITI_QUESTIONARI!V4589:X4589,ESITI_QUESTIONARI!Z4589:AD4589,ESITI_QUESTIONARI!AF4589:AH4589,ESITI_QUESTIONARI!AJ4589:AL4589,ESITI_QUESTIONARI!AN4589,ESITI_QUESTIONARI!AQ4589)),"NON RISPONDE",AVERAGE(ESITI_QUESTIONARI!N4589:T4589,ESITI_QUESTIONARI!V4589:X4589,ESITI_QUESTIONARI!Z4589:AD4589,ESITI_QUESTIONARI!AF4589:AH4589,ESITI_QUESTIONARI!AJ4589:AL4589,ESITI_QUESTIONARI!AN4589,ESITI_QUESTIONARI!AQ4589)))</f>
        <v/>
      </c>
    </row>
    <row r="4590" spans="1:8">
      <c r="A4590" t="str">
        <f>IF(ESITI_QUESTIONARI!A4590="","",TRIM(ESITI_QUESTIONARI!A4590))</f>
        <v/>
      </c>
      <c r="B4590" t="str">
        <f t="shared" si="72"/>
        <v/>
      </c>
      <c r="C4590" t="str">
        <f>IF(ESITI_QUESTIONARI!C4590="","",TRIM(ESITI_QUESTIONARI!C4590))</f>
        <v/>
      </c>
      <c r="D4590" t="str">
        <f>IFERROR(UPPER(TRIM(ESITI_QUESTIONARI!U4590)),"")</f>
        <v/>
      </c>
      <c r="E4590" t="str">
        <f>IFERROR(UPPER(TRIM(ESITI_QUESTIONARI!Y4590)),"")</f>
        <v/>
      </c>
      <c r="F4590" t="str">
        <f>IFERROR(UPPER(TRIM(ESITI_QUESTIONARI!AE4590)),"")</f>
        <v/>
      </c>
      <c r="G4590" t="str">
        <f>IFERROR(UPPER(TRIM(ESITI_QUESTIONARI!AI4590)),"")</f>
        <v/>
      </c>
      <c r="H4590" s="8" t="str">
        <f>IF(C4590="","",IF(ISERROR(AVERAGE(ESITI_QUESTIONARI!N4590:T4590,ESITI_QUESTIONARI!V4590:X4590,ESITI_QUESTIONARI!Z4590:AD4590,ESITI_QUESTIONARI!AF4590:AH4590,ESITI_QUESTIONARI!AJ4590:AL4590,ESITI_QUESTIONARI!AN4590,ESITI_QUESTIONARI!AQ4590)),"NON RISPONDE",AVERAGE(ESITI_QUESTIONARI!N4590:T4590,ESITI_QUESTIONARI!V4590:X4590,ESITI_QUESTIONARI!Z4590:AD4590,ESITI_QUESTIONARI!AF4590:AH4590,ESITI_QUESTIONARI!AJ4590:AL4590,ESITI_QUESTIONARI!AN4590,ESITI_QUESTIONARI!AQ4590)))</f>
        <v/>
      </c>
    </row>
    <row r="4591" spans="1:8">
      <c r="A4591" t="str">
        <f>IF(ESITI_QUESTIONARI!A4591="","",TRIM(ESITI_QUESTIONARI!A4591))</f>
        <v/>
      </c>
      <c r="B4591" t="str">
        <f t="shared" si="72"/>
        <v/>
      </c>
      <c r="C4591" t="str">
        <f>IF(ESITI_QUESTIONARI!C4591="","",TRIM(ESITI_QUESTIONARI!C4591))</f>
        <v/>
      </c>
      <c r="D4591" t="str">
        <f>IFERROR(UPPER(TRIM(ESITI_QUESTIONARI!U4591)),"")</f>
        <v/>
      </c>
      <c r="E4591" t="str">
        <f>IFERROR(UPPER(TRIM(ESITI_QUESTIONARI!Y4591)),"")</f>
        <v/>
      </c>
      <c r="F4591" t="str">
        <f>IFERROR(UPPER(TRIM(ESITI_QUESTIONARI!AE4591)),"")</f>
        <v/>
      </c>
      <c r="G4591" t="str">
        <f>IFERROR(UPPER(TRIM(ESITI_QUESTIONARI!AI4591)),"")</f>
        <v/>
      </c>
      <c r="H4591" s="8" t="str">
        <f>IF(C4591="","",IF(ISERROR(AVERAGE(ESITI_QUESTIONARI!N4591:T4591,ESITI_QUESTIONARI!V4591:X4591,ESITI_QUESTIONARI!Z4591:AD4591,ESITI_QUESTIONARI!AF4591:AH4591,ESITI_QUESTIONARI!AJ4591:AL4591,ESITI_QUESTIONARI!AN4591,ESITI_QUESTIONARI!AQ4591)),"NON RISPONDE",AVERAGE(ESITI_QUESTIONARI!N4591:T4591,ESITI_QUESTIONARI!V4591:X4591,ESITI_QUESTIONARI!Z4591:AD4591,ESITI_QUESTIONARI!AF4591:AH4591,ESITI_QUESTIONARI!AJ4591:AL4591,ESITI_QUESTIONARI!AN4591,ESITI_QUESTIONARI!AQ4591)))</f>
        <v/>
      </c>
    </row>
    <row r="4592" spans="1:8">
      <c r="A4592" t="str">
        <f>IF(ESITI_QUESTIONARI!A4592="","",TRIM(ESITI_QUESTIONARI!A4592))</f>
        <v/>
      </c>
      <c r="B4592" t="str">
        <f t="shared" si="72"/>
        <v/>
      </c>
      <c r="C4592" t="str">
        <f>IF(ESITI_QUESTIONARI!C4592="","",TRIM(ESITI_QUESTIONARI!C4592))</f>
        <v/>
      </c>
      <c r="D4592" t="str">
        <f>IFERROR(UPPER(TRIM(ESITI_QUESTIONARI!U4592)),"")</f>
        <v/>
      </c>
      <c r="E4592" t="str">
        <f>IFERROR(UPPER(TRIM(ESITI_QUESTIONARI!Y4592)),"")</f>
        <v/>
      </c>
      <c r="F4592" t="str">
        <f>IFERROR(UPPER(TRIM(ESITI_QUESTIONARI!AE4592)),"")</f>
        <v/>
      </c>
      <c r="G4592" t="str">
        <f>IFERROR(UPPER(TRIM(ESITI_QUESTIONARI!AI4592)),"")</f>
        <v/>
      </c>
      <c r="H4592" s="8" t="str">
        <f>IF(C4592="","",IF(ISERROR(AVERAGE(ESITI_QUESTIONARI!N4592:T4592,ESITI_QUESTIONARI!V4592:X4592,ESITI_QUESTIONARI!Z4592:AD4592,ESITI_QUESTIONARI!AF4592:AH4592,ESITI_QUESTIONARI!AJ4592:AL4592,ESITI_QUESTIONARI!AN4592,ESITI_QUESTIONARI!AQ4592)),"NON RISPONDE",AVERAGE(ESITI_QUESTIONARI!N4592:T4592,ESITI_QUESTIONARI!V4592:X4592,ESITI_QUESTIONARI!Z4592:AD4592,ESITI_QUESTIONARI!AF4592:AH4592,ESITI_QUESTIONARI!AJ4592:AL4592,ESITI_QUESTIONARI!AN4592,ESITI_QUESTIONARI!AQ4592)))</f>
        <v/>
      </c>
    </row>
    <row r="4593" spans="1:8">
      <c r="A4593" t="str">
        <f>IF(ESITI_QUESTIONARI!A4593="","",TRIM(ESITI_QUESTIONARI!A4593))</f>
        <v/>
      </c>
      <c r="B4593" t="str">
        <f t="shared" si="72"/>
        <v/>
      </c>
      <c r="C4593" t="str">
        <f>IF(ESITI_QUESTIONARI!C4593="","",TRIM(ESITI_QUESTIONARI!C4593))</f>
        <v/>
      </c>
      <c r="D4593" t="str">
        <f>IFERROR(UPPER(TRIM(ESITI_QUESTIONARI!U4593)),"")</f>
        <v/>
      </c>
      <c r="E4593" t="str">
        <f>IFERROR(UPPER(TRIM(ESITI_QUESTIONARI!Y4593)),"")</f>
        <v/>
      </c>
      <c r="F4593" t="str">
        <f>IFERROR(UPPER(TRIM(ESITI_QUESTIONARI!AE4593)),"")</f>
        <v/>
      </c>
      <c r="G4593" t="str">
        <f>IFERROR(UPPER(TRIM(ESITI_QUESTIONARI!AI4593)),"")</f>
        <v/>
      </c>
      <c r="H4593" s="8" t="str">
        <f>IF(C4593="","",IF(ISERROR(AVERAGE(ESITI_QUESTIONARI!N4593:T4593,ESITI_QUESTIONARI!V4593:X4593,ESITI_QUESTIONARI!Z4593:AD4593,ESITI_QUESTIONARI!AF4593:AH4593,ESITI_QUESTIONARI!AJ4593:AL4593,ESITI_QUESTIONARI!AN4593,ESITI_QUESTIONARI!AQ4593)),"NON RISPONDE",AVERAGE(ESITI_QUESTIONARI!N4593:T4593,ESITI_QUESTIONARI!V4593:X4593,ESITI_QUESTIONARI!Z4593:AD4593,ESITI_QUESTIONARI!AF4593:AH4593,ESITI_QUESTIONARI!AJ4593:AL4593,ESITI_QUESTIONARI!AN4593,ESITI_QUESTIONARI!AQ4593)))</f>
        <v/>
      </c>
    </row>
    <row r="4594" spans="1:8">
      <c r="A4594" t="str">
        <f>IF(ESITI_QUESTIONARI!A4594="","",TRIM(ESITI_QUESTIONARI!A4594))</f>
        <v/>
      </c>
      <c r="B4594" t="str">
        <f t="shared" si="72"/>
        <v/>
      </c>
      <c r="C4594" t="str">
        <f>IF(ESITI_QUESTIONARI!C4594="","",TRIM(ESITI_QUESTIONARI!C4594))</f>
        <v/>
      </c>
      <c r="D4594" t="str">
        <f>IFERROR(UPPER(TRIM(ESITI_QUESTIONARI!U4594)),"")</f>
        <v/>
      </c>
      <c r="E4594" t="str">
        <f>IFERROR(UPPER(TRIM(ESITI_QUESTIONARI!Y4594)),"")</f>
        <v/>
      </c>
      <c r="F4594" t="str">
        <f>IFERROR(UPPER(TRIM(ESITI_QUESTIONARI!AE4594)),"")</f>
        <v/>
      </c>
      <c r="G4594" t="str">
        <f>IFERROR(UPPER(TRIM(ESITI_QUESTIONARI!AI4594)),"")</f>
        <v/>
      </c>
      <c r="H4594" s="8" t="str">
        <f>IF(C4594="","",IF(ISERROR(AVERAGE(ESITI_QUESTIONARI!N4594:T4594,ESITI_QUESTIONARI!V4594:X4594,ESITI_QUESTIONARI!Z4594:AD4594,ESITI_QUESTIONARI!AF4594:AH4594,ESITI_QUESTIONARI!AJ4594:AL4594,ESITI_QUESTIONARI!AN4594,ESITI_QUESTIONARI!AQ4594)),"NON RISPONDE",AVERAGE(ESITI_QUESTIONARI!N4594:T4594,ESITI_QUESTIONARI!V4594:X4594,ESITI_QUESTIONARI!Z4594:AD4594,ESITI_QUESTIONARI!AF4594:AH4594,ESITI_QUESTIONARI!AJ4594:AL4594,ESITI_QUESTIONARI!AN4594,ESITI_QUESTIONARI!AQ4594)))</f>
        <v/>
      </c>
    </row>
    <row r="4595" spans="1:8">
      <c r="A4595" t="str">
        <f>IF(ESITI_QUESTIONARI!A4595="","",TRIM(ESITI_QUESTIONARI!A4595))</f>
        <v/>
      </c>
      <c r="B4595" t="str">
        <f t="shared" si="72"/>
        <v/>
      </c>
      <c r="C4595" t="str">
        <f>IF(ESITI_QUESTIONARI!C4595="","",TRIM(ESITI_QUESTIONARI!C4595))</f>
        <v/>
      </c>
      <c r="D4595" t="str">
        <f>IFERROR(UPPER(TRIM(ESITI_QUESTIONARI!U4595)),"")</f>
        <v/>
      </c>
      <c r="E4595" t="str">
        <f>IFERROR(UPPER(TRIM(ESITI_QUESTIONARI!Y4595)),"")</f>
        <v/>
      </c>
      <c r="F4595" t="str">
        <f>IFERROR(UPPER(TRIM(ESITI_QUESTIONARI!AE4595)),"")</f>
        <v/>
      </c>
      <c r="G4595" t="str">
        <f>IFERROR(UPPER(TRIM(ESITI_QUESTIONARI!AI4595)),"")</f>
        <v/>
      </c>
      <c r="H4595" s="8" t="str">
        <f>IF(C4595="","",IF(ISERROR(AVERAGE(ESITI_QUESTIONARI!N4595:T4595,ESITI_QUESTIONARI!V4595:X4595,ESITI_QUESTIONARI!Z4595:AD4595,ESITI_QUESTIONARI!AF4595:AH4595,ESITI_QUESTIONARI!AJ4595:AL4595,ESITI_QUESTIONARI!AN4595,ESITI_QUESTIONARI!AQ4595)),"NON RISPONDE",AVERAGE(ESITI_QUESTIONARI!N4595:T4595,ESITI_QUESTIONARI!V4595:X4595,ESITI_QUESTIONARI!Z4595:AD4595,ESITI_QUESTIONARI!AF4595:AH4595,ESITI_QUESTIONARI!AJ4595:AL4595,ESITI_QUESTIONARI!AN4595,ESITI_QUESTIONARI!AQ4595)))</f>
        <v/>
      </c>
    </row>
    <row r="4596" spans="1:8">
      <c r="A4596" t="str">
        <f>IF(ESITI_QUESTIONARI!A4596="","",TRIM(ESITI_QUESTIONARI!A4596))</f>
        <v/>
      </c>
      <c r="B4596" t="str">
        <f t="shared" si="72"/>
        <v/>
      </c>
      <c r="C4596" t="str">
        <f>IF(ESITI_QUESTIONARI!C4596="","",TRIM(ESITI_QUESTIONARI!C4596))</f>
        <v/>
      </c>
      <c r="D4596" t="str">
        <f>IFERROR(UPPER(TRIM(ESITI_QUESTIONARI!U4596)),"")</f>
        <v/>
      </c>
      <c r="E4596" t="str">
        <f>IFERROR(UPPER(TRIM(ESITI_QUESTIONARI!Y4596)),"")</f>
        <v/>
      </c>
      <c r="F4596" t="str">
        <f>IFERROR(UPPER(TRIM(ESITI_QUESTIONARI!AE4596)),"")</f>
        <v/>
      </c>
      <c r="G4596" t="str">
        <f>IFERROR(UPPER(TRIM(ESITI_QUESTIONARI!AI4596)),"")</f>
        <v/>
      </c>
      <c r="H4596" s="8" t="str">
        <f>IF(C4596="","",IF(ISERROR(AVERAGE(ESITI_QUESTIONARI!N4596:T4596,ESITI_QUESTIONARI!V4596:X4596,ESITI_QUESTIONARI!Z4596:AD4596,ESITI_QUESTIONARI!AF4596:AH4596,ESITI_QUESTIONARI!AJ4596:AL4596,ESITI_QUESTIONARI!AN4596,ESITI_QUESTIONARI!AQ4596)),"NON RISPONDE",AVERAGE(ESITI_QUESTIONARI!N4596:T4596,ESITI_QUESTIONARI!V4596:X4596,ESITI_QUESTIONARI!Z4596:AD4596,ESITI_QUESTIONARI!AF4596:AH4596,ESITI_QUESTIONARI!AJ4596:AL4596,ESITI_QUESTIONARI!AN4596,ESITI_QUESTIONARI!AQ4596)))</f>
        <v/>
      </c>
    </row>
    <row r="4597" spans="1:8">
      <c r="A4597" t="str">
        <f>IF(ESITI_QUESTIONARI!A4597="","",TRIM(ESITI_QUESTIONARI!A4597))</f>
        <v/>
      </c>
      <c r="B4597" t="str">
        <f t="shared" si="72"/>
        <v/>
      </c>
      <c r="C4597" t="str">
        <f>IF(ESITI_QUESTIONARI!C4597="","",TRIM(ESITI_QUESTIONARI!C4597))</f>
        <v/>
      </c>
      <c r="D4597" t="str">
        <f>IFERROR(UPPER(TRIM(ESITI_QUESTIONARI!U4597)),"")</f>
        <v/>
      </c>
      <c r="E4597" t="str">
        <f>IFERROR(UPPER(TRIM(ESITI_QUESTIONARI!Y4597)),"")</f>
        <v/>
      </c>
      <c r="F4597" t="str">
        <f>IFERROR(UPPER(TRIM(ESITI_QUESTIONARI!AE4597)),"")</f>
        <v/>
      </c>
      <c r="G4597" t="str">
        <f>IFERROR(UPPER(TRIM(ESITI_QUESTIONARI!AI4597)),"")</f>
        <v/>
      </c>
      <c r="H4597" s="8" t="str">
        <f>IF(C4597="","",IF(ISERROR(AVERAGE(ESITI_QUESTIONARI!N4597:T4597,ESITI_QUESTIONARI!V4597:X4597,ESITI_QUESTIONARI!Z4597:AD4597,ESITI_QUESTIONARI!AF4597:AH4597,ESITI_QUESTIONARI!AJ4597:AL4597,ESITI_QUESTIONARI!AN4597,ESITI_QUESTIONARI!AQ4597)),"NON RISPONDE",AVERAGE(ESITI_QUESTIONARI!N4597:T4597,ESITI_QUESTIONARI!V4597:X4597,ESITI_QUESTIONARI!Z4597:AD4597,ESITI_QUESTIONARI!AF4597:AH4597,ESITI_QUESTIONARI!AJ4597:AL4597,ESITI_QUESTIONARI!AN4597,ESITI_QUESTIONARI!AQ4597)))</f>
        <v/>
      </c>
    </row>
    <row r="4598" spans="1:8">
      <c r="A4598" t="str">
        <f>IF(ESITI_QUESTIONARI!A4598="","",TRIM(ESITI_QUESTIONARI!A4598))</f>
        <v/>
      </c>
      <c r="B4598" t="str">
        <f t="shared" si="72"/>
        <v/>
      </c>
      <c r="C4598" t="str">
        <f>IF(ESITI_QUESTIONARI!C4598="","",TRIM(ESITI_QUESTIONARI!C4598))</f>
        <v/>
      </c>
      <c r="D4598" t="str">
        <f>IFERROR(UPPER(TRIM(ESITI_QUESTIONARI!U4598)),"")</f>
        <v/>
      </c>
      <c r="E4598" t="str">
        <f>IFERROR(UPPER(TRIM(ESITI_QUESTIONARI!Y4598)),"")</f>
        <v/>
      </c>
      <c r="F4598" t="str">
        <f>IFERROR(UPPER(TRIM(ESITI_QUESTIONARI!AE4598)),"")</f>
        <v/>
      </c>
      <c r="G4598" t="str">
        <f>IFERROR(UPPER(TRIM(ESITI_QUESTIONARI!AI4598)),"")</f>
        <v/>
      </c>
      <c r="H4598" s="8" t="str">
        <f>IF(C4598="","",IF(ISERROR(AVERAGE(ESITI_QUESTIONARI!N4598:T4598,ESITI_QUESTIONARI!V4598:X4598,ESITI_QUESTIONARI!Z4598:AD4598,ESITI_QUESTIONARI!AF4598:AH4598,ESITI_QUESTIONARI!AJ4598:AL4598,ESITI_QUESTIONARI!AN4598,ESITI_QUESTIONARI!AQ4598)),"NON RISPONDE",AVERAGE(ESITI_QUESTIONARI!N4598:T4598,ESITI_QUESTIONARI!V4598:X4598,ESITI_QUESTIONARI!Z4598:AD4598,ESITI_QUESTIONARI!AF4598:AH4598,ESITI_QUESTIONARI!AJ4598:AL4598,ESITI_QUESTIONARI!AN4598,ESITI_QUESTIONARI!AQ4598)))</f>
        <v/>
      </c>
    </row>
    <row r="4599" spans="1:8">
      <c r="A4599" t="str">
        <f>IF(ESITI_QUESTIONARI!A4599="","",TRIM(ESITI_QUESTIONARI!A4599))</f>
        <v/>
      </c>
      <c r="B4599" t="str">
        <f t="shared" si="72"/>
        <v/>
      </c>
      <c r="C4599" t="str">
        <f>IF(ESITI_QUESTIONARI!C4599="","",TRIM(ESITI_QUESTIONARI!C4599))</f>
        <v/>
      </c>
      <c r="D4599" t="str">
        <f>IFERROR(UPPER(TRIM(ESITI_QUESTIONARI!U4599)),"")</f>
        <v/>
      </c>
      <c r="E4599" t="str">
        <f>IFERROR(UPPER(TRIM(ESITI_QUESTIONARI!Y4599)),"")</f>
        <v/>
      </c>
      <c r="F4599" t="str">
        <f>IFERROR(UPPER(TRIM(ESITI_QUESTIONARI!AE4599)),"")</f>
        <v/>
      </c>
      <c r="G4599" t="str">
        <f>IFERROR(UPPER(TRIM(ESITI_QUESTIONARI!AI4599)),"")</f>
        <v/>
      </c>
      <c r="H4599" s="8" t="str">
        <f>IF(C4599="","",IF(ISERROR(AVERAGE(ESITI_QUESTIONARI!N4599:T4599,ESITI_QUESTIONARI!V4599:X4599,ESITI_QUESTIONARI!Z4599:AD4599,ESITI_QUESTIONARI!AF4599:AH4599,ESITI_QUESTIONARI!AJ4599:AL4599,ESITI_QUESTIONARI!AN4599,ESITI_QUESTIONARI!AQ4599)),"NON RISPONDE",AVERAGE(ESITI_QUESTIONARI!N4599:T4599,ESITI_QUESTIONARI!V4599:X4599,ESITI_QUESTIONARI!Z4599:AD4599,ESITI_QUESTIONARI!AF4599:AH4599,ESITI_QUESTIONARI!AJ4599:AL4599,ESITI_QUESTIONARI!AN4599,ESITI_QUESTIONARI!AQ4599)))</f>
        <v/>
      </c>
    </row>
    <row r="4600" spans="1:8">
      <c r="A4600" t="str">
        <f>IF(ESITI_QUESTIONARI!A4600="","",TRIM(ESITI_QUESTIONARI!A4600))</f>
        <v/>
      </c>
      <c r="B4600" t="str">
        <f t="shared" si="72"/>
        <v/>
      </c>
      <c r="C4600" t="str">
        <f>IF(ESITI_QUESTIONARI!C4600="","",TRIM(ESITI_QUESTIONARI!C4600))</f>
        <v/>
      </c>
      <c r="D4600" t="str">
        <f>IFERROR(UPPER(TRIM(ESITI_QUESTIONARI!U4600)),"")</f>
        <v/>
      </c>
      <c r="E4600" t="str">
        <f>IFERROR(UPPER(TRIM(ESITI_QUESTIONARI!Y4600)),"")</f>
        <v/>
      </c>
      <c r="F4600" t="str">
        <f>IFERROR(UPPER(TRIM(ESITI_QUESTIONARI!AE4600)),"")</f>
        <v/>
      </c>
      <c r="G4600" t="str">
        <f>IFERROR(UPPER(TRIM(ESITI_QUESTIONARI!AI4600)),"")</f>
        <v/>
      </c>
      <c r="H4600" s="8" t="str">
        <f>IF(C4600="","",IF(ISERROR(AVERAGE(ESITI_QUESTIONARI!N4600:T4600,ESITI_QUESTIONARI!V4600:X4600,ESITI_QUESTIONARI!Z4600:AD4600,ESITI_QUESTIONARI!AF4600:AH4600,ESITI_QUESTIONARI!AJ4600:AL4600,ESITI_QUESTIONARI!AN4600,ESITI_QUESTIONARI!AQ4600)),"NON RISPONDE",AVERAGE(ESITI_QUESTIONARI!N4600:T4600,ESITI_QUESTIONARI!V4600:X4600,ESITI_QUESTIONARI!Z4600:AD4600,ESITI_QUESTIONARI!AF4600:AH4600,ESITI_QUESTIONARI!AJ4600:AL4600,ESITI_QUESTIONARI!AN4600,ESITI_QUESTIONARI!AQ4600)))</f>
        <v/>
      </c>
    </row>
    <row r="4601" spans="1:8">
      <c r="A4601" t="str">
        <f>IF(ESITI_QUESTIONARI!A4601="","",TRIM(ESITI_QUESTIONARI!A4601))</f>
        <v/>
      </c>
      <c r="B4601" t="str">
        <f t="shared" si="72"/>
        <v/>
      </c>
      <c r="C4601" t="str">
        <f>IF(ESITI_QUESTIONARI!C4601="","",TRIM(ESITI_QUESTIONARI!C4601))</f>
        <v/>
      </c>
      <c r="D4601" t="str">
        <f>IFERROR(UPPER(TRIM(ESITI_QUESTIONARI!U4601)),"")</f>
        <v/>
      </c>
      <c r="E4601" t="str">
        <f>IFERROR(UPPER(TRIM(ESITI_QUESTIONARI!Y4601)),"")</f>
        <v/>
      </c>
      <c r="F4601" t="str">
        <f>IFERROR(UPPER(TRIM(ESITI_QUESTIONARI!AE4601)),"")</f>
        <v/>
      </c>
      <c r="G4601" t="str">
        <f>IFERROR(UPPER(TRIM(ESITI_QUESTIONARI!AI4601)),"")</f>
        <v/>
      </c>
      <c r="H4601" s="8" t="str">
        <f>IF(C4601="","",IF(ISERROR(AVERAGE(ESITI_QUESTIONARI!N4601:T4601,ESITI_QUESTIONARI!V4601:X4601,ESITI_QUESTIONARI!Z4601:AD4601,ESITI_QUESTIONARI!AF4601:AH4601,ESITI_QUESTIONARI!AJ4601:AL4601,ESITI_QUESTIONARI!AN4601,ESITI_QUESTIONARI!AQ4601)),"NON RISPONDE",AVERAGE(ESITI_QUESTIONARI!N4601:T4601,ESITI_QUESTIONARI!V4601:X4601,ESITI_QUESTIONARI!Z4601:AD4601,ESITI_QUESTIONARI!AF4601:AH4601,ESITI_QUESTIONARI!AJ4601:AL4601,ESITI_QUESTIONARI!AN4601,ESITI_QUESTIONARI!AQ4601)))</f>
        <v/>
      </c>
    </row>
    <row r="4602" spans="1:8">
      <c r="A4602" t="str">
        <f>IF(ESITI_QUESTIONARI!A4602="","",TRIM(ESITI_QUESTIONARI!A4602))</f>
        <v/>
      </c>
      <c r="B4602" t="str">
        <f t="shared" si="72"/>
        <v/>
      </c>
      <c r="C4602" t="str">
        <f>IF(ESITI_QUESTIONARI!C4602="","",TRIM(ESITI_QUESTIONARI!C4602))</f>
        <v/>
      </c>
      <c r="D4602" t="str">
        <f>IFERROR(UPPER(TRIM(ESITI_QUESTIONARI!U4602)),"")</f>
        <v/>
      </c>
      <c r="E4602" t="str">
        <f>IFERROR(UPPER(TRIM(ESITI_QUESTIONARI!Y4602)),"")</f>
        <v/>
      </c>
      <c r="F4602" t="str">
        <f>IFERROR(UPPER(TRIM(ESITI_QUESTIONARI!AE4602)),"")</f>
        <v/>
      </c>
      <c r="G4602" t="str">
        <f>IFERROR(UPPER(TRIM(ESITI_QUESTIONARI!AI4602)),"")</f>
        <v/>
      </c>
      <c r="H4602" s="8" t="str">
        <f>IF(C4602="","",IF(ISERROR(AVERAGE(ESITI_QUESTIONARI!N4602:T4602,ESITI_QUESTIONARI!V4602:X4602,ESITI_QUESTIONARI!Z4602:AD4602,ESITI_QUESTIONARI!AF4602:AH4602,ESITI_QUESTIONARI!AJ4602:AL4602,ESITI_QUESTIONARI!AN4602,ESITI_QUESTIONARI!AQ4602)),"NON RISPONDE",AVERAGE(ESITI_QUESTIONARI!N4602:T4602,ESITI_QUESTIONARI!V4602:X4602,ESITI_QUESTIONARI!Z4602:AD4602,ESITI_QUESTIONARI!AF4602:AH4602,ESITI_QUESTIONARI!AJ4602:AL4602,ESITI_QUESTIONARI!AN4602,ESITI_QUESTIONARI!AQ4602)))</f>
        <v/>
      </c>
    </row>
    <row r="4603" spans="1:8">
      <c r="A4603" t="str">
        <f>IF(ESITI_QUESTIONARI!A4603="","",TRIM(ESITI_QUESTIONARI!A4603))</f>
        <v/>
      </c>
      <c r="B4603" t="str">
        <f t="shared" si="72"/>
        <v/>
      </c>
      <c r="C4603" t="str">
        <f>IF(ESITI_QUESTIONARI!C4603="","",TRIM(ESITI_QUESTIONARI!C4603))</f>
        <v/>
      </c>
      <c r="D4603" t="str">
        <f>IFERROR(UPPER(TRIM(ESITI_QUESTIONARI!U4603)),"")</f>
        <v/>
      </c>
      <c r="E4603" t="str">
        <f>IFERROR(UPPER(TRIM(ESITI_QUESTIONARI!Y4603)),"")</f>
        <v/>
      </c>
      <c r="F4603" t="str">
        <f>IFERROR(UPPER(TRIM(ESITI_QUESTIONARI!AE4603)),"")</f>
        <v/>
      </c>
      <c r="G4603" t="str">
        <f>IFERROR(UPPER(TRIM(ESITI_QUESTIONARI!AI4603)),"")</f>
        <v/>
      </c>
      <c r="H4603" s="8" t="str">
        <f>IF(C4603="","",IF(ISERROR(AVERAGE(ESITI_QUESTIONARI!N4603:T4603,ESITI_QUESTIONARI!V4603:X4603,ESITI_QUESTIONARI!Z4603:AD4603,ESITI_QUESTIONARI!AF4603:AH4603,ESITI_QUESTIONARI!AJ4603:AL4603,ESITI_QUESTIONARI!AN4603,ESITI_QUESTIONARI!AQ4603)),"NON RISPONDE",AVERAGE(ESITI_QUESTIONARI!N4603:T4603,ESITI_QUESTIONARI!V4603:X4603,ESITI_QUESTIONARI!Z4603:AD4603,ESITI_QUESTIONARI!AF4603:AH4603,ESITI_QUESTIONARI!AJ4603:AL4603,ESITI_QUESTIONARI!AN4603,ESITI_QUESTIONARI!AQ4603)))</f>
        <v/>
      </c>
    </row>
    <row r="4604" spans="1:8">
      <c r="A4604" t="str">
        <f>IF(ESITI_QUESTIONARI!A4604="","",TRIM(ESITI_QUESTIONARI!A4604))</f>
        <v/>
      </c>
      <c r="B4604" t="str">
        <f t="shared" si="72"/>
        <v/>
      </c>
      <c r="C4604" t="str">
        <f>IF(ESITI_QUESTIONARI!C4604="","",TRIM(ESITI_QUESTIONARI!C4604))</f>
        <v/>
      </c>
      <c r="D4604" t="str">
        <f>IFERROR(UPPER(TRIM(ESITI_QUESTIONARI!U4604)),"")</f>
        <v/>
      </c>
      <c r="E4604" t="str">
        <f>IFERROR(UPPER(TRIM(ESITI_QUESTIONARI!Y4604)),"")</f>
        <v/>
      </c>
      <c r="F4604" t="str">
        <f>IFERROR(UPPER(TRIM(ESITI_QUESTIONARI!AE4604)),"")</f>
        <v/>
      </c>
      <c r="G4604" t="str">
        <f>IFERROR(UPPER(TRIM(ESITI_QUESTIONARI!AI4604)),"")</f>
        <v/>
      </c>
      <c r="H4604" s="8" t="str">
        <f>IF(C4604="","",IF(ISERROR(AVERAGE(ESITI_QUESTIONARI!N4604:T4604,ESITI_QUESTIONARI!V4604:X4604,ESITI_QUESTIONARI!Z4604:AD4604,ESITI_QUESTIONARI!AF4604:AH4604,ESITI_QUESTIONARI!AJ4604:AL4604,ESITI_QUESTIONARI!AN4604,ESITI_QUESTIONARI!AQ4604)),"NON RISPONDE",AVERAGE(ESITI_QUESTIONARI!N4604:T4604,ESITI_QUESTIONARI!V4604:X4604,ESITI_QUESTIONARI!Z4604:AD4604,ESITI_QUESTIONARI!AF4604:AH4604,ESITI_QUESTIONARI!AJ4604:AL4604,ESITI_QUESTIONARI!AN4604,ESITI_QUESTIONARI!AQ4604)))</f>
        <v/>
      </c>
    </row>
    <row r="4605" spans="1:8">
      <c r="A4605" t="str">
        <f>IF(ESITI_QUESTIONARI!A4605="","",TRIM(ESITI_QUESTIONARI!A4605))</f>
        <v/>
      </c>
      <c r="B4605" t="str">
        <f t="shared" si="72"/>
        <v/>
      </c>
      <c r="C4605" t="str">
        <f>IF(ESITI_QUESTIONARI!C4605="","",TRIM(ESITI_QUESTIONARI!C4605))</f>
        <v/>
      </c>
      <c r="D4605" t="str">
        <f>IFERROR(UPPER(TRIM(ESITI_QUESTIONARI!U4605)),"")</f>
        <v/>
      </c>
      <c r="E4605" t="str">
        <f>IFERROR(UPPER(TRIM(ESITI_QUESTIONARI!Y4605)),"")</f>
        <v/>
      </c>
      <c r="F4605" t="str">
        <f>IFERROR(UPPER(TRIM(ESITI_QUESTIONARI!AE4605)),"")</f>
        <v/>
      </c>
      <c r="G4605" t="str">
        <f>IFERROR(UPPER(TRIM(ESITI_QUESTIONARI!AI4605)),"")</f>
        <v/>
      </c>
      <c r="H4605" s="8" t="str">
        <f>IF(C4605="","",IF(ISERROR(AVERAGE(ESITI_QUESTIONARI!N4605:T4605,ESITI_QUESTIONARI!V4605:X4605,ESITI_QUESTIONARI!Z4605:AD4605,ESITI_QUESTIONARI!AF4605:AH4605,ESITI_QUESTIONARI!AJ4605:AL4605,ESITI_QUESTIONARI!AN4605,ESITI_QUESTIONARI!AQ4605)),"NON RISPONDE",AVERAGE(ESITI_QUESTIONARI!N4605:T4605,ESITI_QUESTIONARI!V4605:X4605,ESITI_QUESTIONARI!Z4605:AD4605,ESITI_QUESTIONARI!AF4605:AH4605,ESITI_QUESTIONARI!AJ4605:AL4605,ESITI_QUESTIONARI!AN4605,ESITI_QUESTIONARI!AQ4605)))</f>
        <v/>
      </c>
    </row>
    <row r="4606" spans="1:8">
      <c r="A4606" t="str">
        <f>IF(ESITI_QUESTIONARI!A4606="","",TRIM(ESITI_QUESTIONARI!A4606))</f>
        <v/>
      </c>
      <c r="B4606" t="str">
        <f t="shared" si="72"/>
        <v/>
      </c>
      <c r="C4606" t="str">
        <f>IF(ESITI_QUESTIONARI!C4606="","",TRIM(ESITI_QUESTIONARI!C4606))</f>
        <v/>
      </c>
      <c r="D4606" t="str">
        <f>IFERROR(UPPER(TRIM(ESITI_QUESTIONARI!U4606)),"")</f>
        <v/>
      </c>
      <c r="E4606" t="str">
        <f>IFERROR(UPPER(TRIM(ESITI_QUESTIONARI!Y4606)),"")</f>
        <v/>
      </c>
      <c r="F4606" t="str">
        <f>IFERROR(UPPER(TRIM(ESITI_QUESTIONARI!AE4606)),"")</f>
        <v/>
      </c>
      <c r="G4606" t="str">
        <f>IFERROR(UPPER(TRIM(ESITI_QUESTIONARI!AI4606)),"")</f>
        <v/>
      </c>
      <c r="H4606" s="8" t="str">
        <f>IF(C4606="","",IF(ISERROR(AVERAGE(ESITI_QUESTIONARI!N4606:T4606,ESITI_QUESTIONARI!V4606:X4606,ESITI_QUESTIONARI!Z4606:AD4606,ESITI_QUESTIONARI!AF4606:AH4606,ESITI_QUESTIONARI!AJ4606:AL4606,ESITI_QUESTIONARI!AN4606,ESITI_QUESTIONARI!AQ4606)),"NON RISPONDE",AVERAGE(ESITI_QUESTIONARI!N4606:T4606,ESITI_QUESTIONARI!V4606:X4606,ESITI_QUESTIONARI!Z4606:AD4606,ESITI_QUESTIONARI!AF4606:AH4606,ESITI_QUESTIONARI!AJ4606:AL4606,ESITI_QUESTIONARI!AN4606,ESITI_QUESTIONARI!AQ4606)))</f>
        <v/>
      </c>
    </row>
    <row r="4607" spans="1:8">
      <c r="A4607" t="str">
        <f>IF(ESITI_QUESTIONARI!A4607="","",TRIM(ESITI_QUESTIONARI!A4607))</f>
        <v/>
      </c>
      <c r="B4607" t="str">
        <f t="shared" si="72"/>
        <v/>
      </c>
      <c r="C4607" t="str">
        <f>IF(ESITI_QUESTIONARI!C4607="","",TRIM(ESITI_QUESTIONARI!C4607))</f>
        <v/>
      </c>
      <c r="D4607" t="str">
        <f>IFERROR(UPPER(TRIM(ESITI_QUESTIONARI!U4607)),"")</f>
        <v/>
      </c>
      <c r="E4607" t="str">
        <f>IFERROR(UPPER(TRIM(ESITI_QUESTIONARI!Y4607)),"")</f>
        <v/>
      </c>
      <c r="F4607" t="str">
        <f>IFERROR(UPPER(TRIM(ESITI_QUESTIONARI!AE4607)),"")</f>
        <v/>
      </c>
      <c r="G4607" t="str">
        <f>IFERROR(UPPER(TRIM(ESITI_QUESTIONARI!AI4607)),"")</f>
        <v/>
      </c>
      <c r="H4607" s="8" t="str">
        <f>IF(C4607="","",IF(ISERROR(AVERAGE(ESITI_QUESTIONARI!N4607:T4607,ESITI_QUESTIONARI!V4607:X4607,ESITI_QUESTIONARI!Z4607:AD4607,ESITI_QUESTIONARI!AF4607:AH4607,ESITI_QUESTIONARI!AJ4607:AL4607,ESITI_QUESTIONARI!AN4607,ESITI_QUESTIONARI!AQ4607)),"NON RISPONDE",AVERAGE(ESITI_QUESTIONARI!N4607:T4607,ESITI_QUESTIONARI!V4607:X4607,ESITI_QUESTIONARI!Z4607:AD4607,ESITI_QUESTIONARI!AF4607:AH4607,ESITI_QUESTIONARI!AJ4607:AL4607,ESITI_QUESTIONARI!AN4607,ESITI_QUESTIONARI!AQ4607)))</f>
        <v/>
      </c>
    </row>
    <row r="4608" spans="1:8">
      <c r="A4608" t="str">
        <f>IF(ESITI_QUESTIONARI!A4608="","",TRIM(ESITI_QUESTIONARI!A4608))</f>
        <v/>
      </c>
      <c r="B4608" t="str">
        <f t="shared" si="72"/>
        <v/>
      </c>
      <c r="C4608" t="str">
        <f>IF(ESITI_QUESTIONARI!C4608="","",TRIM(ESITI_QUESTIONARI!C4608))</f>
        <v/>
      </c>
      <c r="D4608" t="str">
        <f>IFERROR(UPPER(TRIM(ESITI_QUESTIONARI!U4608)),"")</f>
        <v/>
      </c>
      <c r="E4608" t="str">
        <f>IFERROR(UPPER(TRIM(ESITI_QUESTIONARI!Y4608)),"")</f>
        <v/>
      </c>
      <c r="F4608" t="str">
        <f>IFERROR(UPPER(TRIM(ESITI_QUESTIONARI!AE4608)),"")</f>
        <v/>
      </c>
      <c r="G4608" t="str">
        <f>IFERROR(UPPER(TRIM(ESITI_QUESTIONARI!AI4608)),"")</f>
        <v/>
      </c>
      <c r="H4608" s="8" t="str">
        <f>IF(C4608="","",IF(ISERROR(AVERAGE(ESITI_QUESTIONARI!N4608:T4608,ESITI_QUESTIONARI!V4608:X4608,ESITI_QUESTIONARI!Z4608:AD4608,ESITI_QUESTIONARI!AF4608:AH4608,ESITI_QUESTIONARI!AJ4608:AL4608,ESITI_QUESTIONARI!AN4608,ESITI_QUESTIONARI!AQ4608)),"NON RISPONDE",AVERAGE(ESITI_QUESTIONARI!N4608:T4608,ESITI_QUESTIONARI!V4608:X4608,ESITI_QUESTIONARI!Z4608:AD4608,ESITI_QUESTIONARI!AF4608:AH4608,ESITI_QUESTIONARI!AJ4608:AL4608,ESITI_QUESTIONARI!AN4608,ESITI_QUESTIONARI!AQ4608)))</f>
        <v/>
      </c>
    </row>
    <row r="4609" spans="1:8">
      <c r="A4609" t="str">
        <f>IF(ESITI_QUESTIONARI!A4609="","",TRIM(ESITI_QUESTIONARI!A4609))</f>
        <v/>
      </c>
      <c r="B4609" t="str">
        <f t="shared" si="72"/>
        <v/>
      </c>
      <c r="C4609" t="str">
        <f>IF(ESITI_QUESTIONARI!C4609="","",TRIM(ESITI_QUESTIONARI!C4609))</f>
        <v/>
      </c>
      <c r="D4609" t="str">
        <f>IFERROR(UPPER(TRIM(ESITI_QUESTIONARI!U4609)),"")</f>
        <v/>
      </c>
      <c r="E4609" t="str">
        <f>IFERROR(UPPER(TRIM(ESITI_QUESTIONARI!Y4609)),"")</f>
        <v/>
      </c>
      <c r="F4609" t="str">
        <f>IFERROR(UPPER(TRIM(ESITI_QUESTIONARI!AE4609)),"")</f>
        <v/>
      </c>
      <c r="G4609" t="str">
        <f>IFERROR(UPPER(TRIM(ESITI_QUESTIONARI!AI4609)),"")</f>
        <v/>
      </c>
      <c r="H4609" s="8" t="str">
        <f>IF(C4609="","",IF(ISERROR(AVERAGE(ESITI_QUESTIONARI!N4609:T4609,ESITI_QUESTIONARI!V4609:X4609,ESITI_QUESTIONARI!Z4609:AD4609,ESITI_QUESTIONARI!AF4609:AH4609,ESITI_QUESTIONARI!AJ4609:AL4609,ESITI_QUESTIONARI!AN4609,ESITI_QUESTIONARI!AQ4609)),"NON RISPONDE",AVERAGE(ESITI_QUESTIONARI!N4609:T4609,ESITI_QUESTIONARI!V4609:X4609,ESITI_QUESTIONARI!Z4609:AD4609,ESITI_QUESTIONARI!AF4609:AH4609,ESITI_QUESTIONARI!AJ4609:AL4609,ESITI_QUESTIONARI!AN4609,ESITI_QUESTIONARI!AQ4609)))</f>
        <v/>
      </c>
    </row>
    <row r="4610" spans="1:8">
      <c r="A4610" t="str">
        <f>IF(ESITI_QUESTIONARI!A4610="","",TRIM(ESITI_QUESTIONARI!A4610))</f>
        <v/>
      </c>
      <c r="B4610" t="str">
        <f t="shared" si="72"/>
        <v/>
      </c>
      <c r="C4610" t="str">
        <f>IF(ESITI_QUESTIONARI!C4610="","",TRIM(ESITI_QUESTIONARI!C4610))</f>
        <v/>
      </c>
      <c r="D4610" t="str">
        <f>IFERROR(UPPER(TRIM(ESITI_QUESTIONARI!U4610)),"")</f>
        <v/>
      </c>
      <c r="E4610" t="str">
        <f>IFERROR(UPPER(TRIM(ESITI_QUESTIONARI!Y4610)),"")</f>
        <v/>
      </c>
      <c r="F4610" t="str">
        <f>IFERROR(UPPER(TRIM(ESITI_QUESTIONARI!AE4610)),"")</f>
        <v/>
      </c>
      <c r="G4610" t="str">
        <f>IFERROR(UPPER(TRIM(ESITI_QUESTIONARI!AI4610)),"")</f>
        <v/>
      </c>
      <c r="H4610" s="8" t="str">
        <f>IF(C4610="","",IF(ISERROR(AVERAGE(ESITI_QUESTIONARI!N4610:T4610,ESITI_QUESTIONARI!V4610:X4610,ESITI_QUESTIONARI!Z4610:AD4610,ESITI_QUESTIONARI!AF4610:AH4610,ESITI_QUESTIONARI!AJ4610:AL4610,ESITI_QUESTIONARI!AN4610,ESITI_QUESTIONARI!AQ4610)),"NON RISPONDE",AVERAGE(ESITI_QUESTIONARI!N4610:T4610,ESITI_QUESTIONARI!V4610:X4610,ESITI_QUESTIONARI!Z4610:AD4610,ESITI_QUESTIONARI!AF4610:AH4610,ESITI_QUESTIONARI!AJ4610:AL4610,ESITI_QUESTIONARI!AN4610,ESITI_QUESTIONARI!AQ4610)))</f>
        <v/>
      </c>
    </row>
    <row r="4611" spans="1:8">
      <c r="A4611" t="str">
        <f>IF(ESITI_QUESTIONARI!A4611="","",TRIM(ESITI_QUESTIONARI!A4611))</f>
        <v/>
      </c>
      <c r="B4611" t="str">
        <f t="shared" ref="B4611:B4674" si="73">IF(C4611="","",C4611)</f>
        <v/>
      </c>
      <c r="C4611" t="str">
        <f>IF(ESITI_QUESTIONARI!C4611="","",TRIM(ESITI_QUESTIONARI!C4611))</f>
        <v/>
      </c>
      <c r="D4611" t="str">
        <f>IFERROR(UPPER(TRIM(ESITI_QUESTIONARI!U4611)),"")</f>
        <v/>
      </c>
      <c r="E4611" t="str">
        <f>IFERROR(UPPER(TRIM(ESITI_QUESTIONARI!Y4611)),"")</f>
        <v/>
      </c>
      <c r="F4611" t="str">
        <f>IFERROR(UPPER(TRIM(ESITI_QUESTIONARI!AE4611)),"")</f>
        <v/>
      </c>
      <c r="G4611" t="str">
        <f>IFERROR(UPPER(TRIM(ESITI_QUESTIONARI!AI4611)),"")</f>
        <v/>
      </c>
      <c r="H4611" s="8" t="str">
        <f>IF(C4611="","",IF(ISERROR(AVERAGE(ESITI_QUESTIONARI!N4611:T4611,ESITI_QUESTIONARI!V4611:X4611,ESITI_QUESTIONARI!Z4611:AD4611,ESITI_QUESTIONARI!AF4611:AH4611,ESITI_QUESTIONARI!AJ4611:AL4611,ESITI_QUESTIONARI!AN4611,ESITI_QUESTIONARI!AQ4611)),"NON RISPONDE",AVERAGE(ESITI_QUESTIONARI!N4611:T4611,ESITI_QUESTIONARI!V4611:X4611,ESITI_QUESTIONARI!Z4611:AD4611,ESITI_QUESTIONARI!AF4611:AH4611,ESITI_QUESTIONARI!AJ4611:AL4611,ESITI_QUESTIONARI!AN4611,ESITI_QUESTIONARI!AQ4611)))</f>
        <v/>
      </c>
    </row>
    <row r="4612" spans="1:8">
      <c r="A4612" t="str">
        <f>IF(ESITI_QUESTIONARI!A4612="","",TRIM(ESITI_QUESTIONARI!A4612))</f>
        <v/>
      </c>
      <c r="B4612" t="str">
        <f t="shared" si="73"/>
        <v/>
      </c>
      <c r="C4612" t="str">
        <f>IF(ESITI_QUESTIONARI!C4612="","",TRIM(ESITI_QUESTIONARI!C4612))</f>
        <v/>
      </c>
      <c r="D4612" t="str">
        <f>IFERROR(UPPER(TRIM(ESITI_QUESTIONARI!U4612)),"")</f>
        <v/>
      </c>
      <c r="E4612" t="str">
        <f>IFERROR(UPPER(TRIM(ESITI_QUESTIONARI!Y4612)),"")</f>
        <v/>
      </c>
      <c r="F4612" t="str">
        <f>IFERROR(UPPER(TRIM(ESITI_QUESTIONARI!AE4612)),"")</f>
        <v/>
      </c>
      <c r="G4612" t="str">
        <f>IFERROR(UPPER(TRIM(ESITI_QUESTIONARI!AI4612)),"")</f>
        <v/>
      </c>
      <c r="H4612" s="8" t="str">
        <f>IF(C4612="","",IF(ISERROR(AVERAGE(ESITI_QUESTIONARI!N4612:T4612,ESITI_QUESTIONARI!V4612:X4612,ESITI_QUESTIONARI!Z4612:AD4612,ESITI_QUESTIONARI!AF4612:AH4612,ESITI_QUESTIONARI!AJ4612:AL4612,ESITI_QUESTIONARI!AN4612,ESITI_QUESTIONARI!AQ4612)),"NON RISPONDE",AVERAGE(ESITI_QUESTIONARI!N4612:T4612,ESITI_QUESTIONARI!V4612:X4612,ESITI_QUESTIONARI!Z4612:AD4612,ESITI_QUESTIONARI!AF4612:AH4612,ESITI_QUESTIONARI!AJ4612:AL4612,ESITI_QUESTIONARI!AN4612,ESITI_QUESTIONARI!AQ4612)))</f>
        <v/>
      </c>
    </row>
    <row r="4613" spans="1:8">
      <c r="A4613" t="str">
        <f>IF(ESITI_QUESTIONARI!A4613="","",TRIM(ESITI_QUESTIONARI!A4613))</f>
        <v/>
      </c>
      <c r="B4613" t="str">
        <f t="shared" si="73"/>
        <v/>
      </c>
      <c r="C4613" t="str">
        <f>IF(ESITI_QUESTIONARI!C4613="","",TRIM(ESITI_QUESTIONARI!C4613))</f>
        <v/>
      </c>
      <c r="D4613" t="str">
        <f>IFERROR(UPPER(TRIM(ESITI_QUESTIONARI!U4613)),"")</f>
        <v/>
      </c>
      <c r="E4613" t="str">
        <f>IFERROR(UPPER(TRIM(ESITI_QUESTIONARI!Y4613)),"")</f>
        <v/>
      </c>
      <c r="F4613" t="str">
        <f>IFERROR(UPPER(TRIM(ESITI_QUESTIONARI!AE4613)),"")</f>
        <v/>
      </c>
      <c r="G4613" t="str">
        <f>IFERROR(UPPER(TRIM(ESITI_QUESTIONARI!AI4613)),"")</f>
        <v/>
      </c>
      <c r="H4613" s="8" t="str">
        <f>IF(C4613="","",IF(ISERROR(AVERAGE(ESITI_QUESTIONARI!N4613:T4613,ESITI_QUESTIONARI!V4613:X4613,ESITI_QUESTIONARI!Z4613:AD4613,ESITI_QUESTIONARI!AF4613:AH4613,ESITI_QUESTIONARI!AJ4613:AL4613,ESITI_QUESTIONARI!AN4613,ESITI_QUESTIONARI!AQ4613)),"NON RISPONDE",AVERAGE(ESITI_QUESTIONARI!N4613:T4613,ESITI_QUESTIONARI!V4613:X4613,ESITI_QUESTIONARI!Z4613:AD4613,ESITI_QUESTIONARI!AF4613:AH4613,ESITI_QUESTIONARI!AJ4613:AL4613,ESITI_QUESTIONARI!AN4613,ESITI_QUESTIONARI!AQ4613)))</f>
        <v/>
      </c>
    </row>
    <row r="4614" spans="1:8">
      <c r="A4614" t="str">
        <f>IF(ESITI_QUESTIONARI!A4614="","",TRIM(ESITI_QUESTIONARI!A4614))</f>
        <v/>
      </c>
      <c r="B4614" t="str">
        <f t="shared" si="73"/>
        <v/>
      </c>
      <c r="C4614" t="str">
        <f>IF(ESITI_QUESTIONARI!C4614="","",TRIM(ESITI_QUESTIONARI!C4614))</f>
        <v/>
      </c>
      <c r="D4614" t="str">
        <f>IFERROR(UPPER(TRIM(ESITI_QUESTIONARI!U4614)),"")</f>
        <v/>
      </c>
      <c r="E4614" t="str">
        <f>IFERROR(UPPER(TRIM(ESITI_QUESTIONARI!Y4614)),"")</f>
        <v/>
      </c>
      <c r="F4614" t="str">
        <f>IFERROR(UPPER(TRIM(ESITI_QUESTIONARI!AE4614)),"")</f>
        <v/>
      </c>
      <c r="G4614" t="str">
        <f>IFERROR(UPPER(TRIM(ESITI_QUESTIONARI!AI4614)),"")</f>
        <v/>
      </c>
      <c r="H4614" s="8" t="str">
        <f>IF(C4614="","",IF(ISERROR(AVERAGE(ESITI_QUESTIONARI!N4614:T4614,ESITI_QUESTIONARI!V4614:X4614,ESITI_QUESTIONARI!Z4614:AD4614,ESITI_QUESTIONARI!AF4614:AH4614,ESITI_QUESTIONARI!AJ4614:AL4614,ESITI_QUESTIONARI!AN4614,ESITI_QUESTIONARI!AQ4614)),"NON RISPONDE",AVERAGE(ESITI_QUESTIONARI!N4614:T4614,ESITI_QUESTIONARI!V4614:X4614,ESITI_QUESTIONARI!Z4614:AD4614,ESITI_QUESTIONARI!AF4614:AH4614,ESITI_QUESTIONARI!AJ4614:AL4614,ESITI_QUESTIONARI!AN4614,ESITI_QUESTIONARI!AQ4614)))</f>
        <v/>
      </c>
    </row>
    <row r="4615" spans="1:8">
      <c r="A4615" t="str">
        <f>IF(ESITI_QUESTIONARI!A4615="","",TRIM(ESITI_QUESTIONARI!A4615))</f>
        <v/>
      </c>
      <c r="B4615" t="str">
        <f t="shared" si="73"/>
        <v/>
      </c>
      <c r="C4615" t="str">
        <f>IF(ESITI_QUESTIONARI!C4615="","",TRIM(ESITI_QUESTIONARI!C4615))</f>
        <v/>
      </c>
      <c r="D4615" t="str">
        <f>IFERROR(UPPER(TRIM(ESITI_QUESTIONARI!U4615)),"")</f>
        <v/>
      </c>
      <c r="E4615" t="str">
        <f>IFERROR(UPPER(TRIM(ESITI_QUESTIONARI!Y4615)),"")</f>
        <v/>
      </c>
      <c r="F4615" t="str">
        <f>IFERROR(UPPER(TRIM(ESITI_QUESTIONARI!AE4615)),"")</f>
        <v/>
      </c>
      <c r="G4615" t="str">
        <f>IFERROR(UPPER(TRIM(ESITI_QUESTIONARI!AI4615)),"")</f>
        <v/>
      </c>
      <c r="H4615" s="8" t="str">
        <f>IF(C4615="","",IF(ISERROR(AVERAGE(ESITI_QUESTIONARI!N4615:T4615,ESITI_QUESTIONARI!V4615:X4615,ESITI_QUESTIONARI!Z4615:AD4615,ESITI_QUESTIONARI!AF4615:AH4615,ESITI_QUESTIONARI!AJ4615:AL4615,ESITI_QUESTIONARI!AN4615,ESITI_QUESTIONARI!AQ4615)),"NON RISPONDE",AVERAGE(ESITI_QUESTIONARI!N4615:T4615,ESITI_QUESTIONARI!V4615:X4615,ESITI_QUESTIONARI!Z4615:AD4615,ESITI_QUESTIONARI!AF4615:AH4615,ESITI_QUESTIONARI!AJ4615:AL4615,ESITI_QUESTIONARI!AN4615,ESITI_QUESTIONARI!AQ4615)))</f>
        <v/>
      </c>
    </row>
    <row r="4616" spans="1:8">
      <c r="A4616" t="str">
        <f>IF(ESITI_QUESTIONARI!A4616="","",TRIM(ESITI_QUESTIONARI!A4616))</f>
        <v/>
      </c>
      <c r="B4616" t="str">
        <f t="shared" si="73"/>
        <v/>
      </c>
      <c r="C4616" t="str">
        <f>IF(ESITI_QUESTIONARI!C4616="","",TRIM(ESITI_QUESTIONARI!C4616))</f>
        <v/>
      </c>
      <c r="D4616" t="str">
        <f>IFERROR(UPPER(TRIM(ESITI_QUESTIONARI!U4616)),"")</f>
        <v/>
      </c>
      <c r="E4616" t="str">
        <f>IFERROR(UPPER(TRIM(ESITI_QUESTIONARI!Y4616)),"")</f>
        <v/>
      </c>
      <c r="F4616" t="str">
        <f>IFERROR(UPPER(TRIM(ESITI_QUESTIONARI!AE4616)),"")</f>
        <v/>
      </c>
      <c r="G4616" t="str">
        <f>IFERROR(UPPER(TRIM(ESITI_QUESTIONARI!AI4616)),"")</f>
        <v/>
      </c>
      <c r="H4616" s="8" t="str">
        <f>IF(C4616="","",IF(ISERROR(AVERAGE(ESITI_QUESTIONARI!N4616:T4616,ESITI_QUESTIONARI!V4616:X4616,ESITI_QUESTIONARI!Z4616:AD4616,ESITI_QUESTIONARI!AF4616:AH4616,ESITI_QUESTIONARI!AJ4616:AL4616,ESITI_QUESTIONARI!AN4616,ESITI_QUESTIONARI!AQ4616)),"NON RISPONDE",AVERAGE(ESITI_QUESTIONARI!N4616:T4616,ESITI_QUESTIONARI!V4616:X4616,ESITI_QUESTIONARI!Z4616:AD4616,ESITI_QUESTIONARI!AF4616:AH4616,ESITI_QUESTIONARI!AJ4616:AL4616,ESITI_QUESTIONARI!AN4616,ESITI_QUESTIONARI!AQ4616)))</f>
        <v/>
      </c>
    </row>
    <row r="4617" spans="1:8">
      <c r="A4617" t="str">
        <f>IF(ESITI_QUESTIONARI!A4617="","",TRIM(ESITI_QUESTIONARI!A4617))</f>
        <v/>
      </c>
      <c r="B4617" t="str">
        <f t="shared" si="73"/>
        <v/>
      </c>
      <c r="C4617" t="str">
        <f>IF(ESITI_QUESTIONARI!C4617="","",TRIM(ESITI_QUESTIONARI!C4617))</f>
        <v/>
      </c>
      <c r="D4617" t="str">
        <f>IFERROR(UPPER(TRIM(ESITI_QUESTIONARI!U4617)),"")</f>
        <v/>
      </c>
      <c r="E4617" t="str">
        <f>IFERROR(UPPER(TRIM(ESITI_QUESTIONARI!Y4617)),"")</f>
        <v/>
      </c>
      <c r="F4617" t="str">
        <f>IFERROR(UPPER(TRIM(ESITI_QUESTIONARI!AE4617)),"")</f>
        <v/>
      </c>
      <c r="G4617" t="str">
        <f>IFERROR(UPPER(TRIM(ESITI_QUESTIONARI!AI4617)),"")</f>
        <v/>
      </c>
      <c r="H4617" s="8" t="str">
        <f>IF(C4617="","",IF(ISERROR(AVERAGE(ESITI_QUESTIONARI!N4617:T4617,ESITI_QUESTIONARI!V4617:X4617,ESITI_QUESTIONARI!Z4617:AD4617,ESITI_QUESTIONARI!AF4617:AH4617,ESITI_QUESTIONARI!AJ4617:AL4617,ESITI_QUESTIONARI!AN4617,ESITI_QUESTIONARI!AQ4617)),"NON RISPONDE",AVERAGE(ESITI_QUESTIONARI!N4617:T4617,ESITI_QUESTIONARI!V4617:X4617,ESITI_QUESTIONARI!Z4617:AD4617,ESITI_QUESTIONARI!AF4617:AH4617,ESITI_QUESTIONARI!AJ4617:AL4617,ESITI_QUESTIONARI!AN4617,ESITI_QUESTIONARI!AQ4617)))</f>
        <v/>
      </c>
    </row>
    <row r="4618" spans="1:8">
      <c r="A4618" t="str">
        <f>IF(ESITI_QUESTIONARI!A4618="","",TRIM(ESITI_QUESTIONARI!A4618))</f>
        <v/>
      </c>
      <c r="B4618" t="str">
        <f t="shared" si="73"/>
        <v/>
      </c>
      <c r="C4618" t="str">
        <f>IF(ESITI_QUESTIONARI!C4618="","",TRIM(ESITI_QUESTIONARI!C4618))</f>
        <v/>
      </c>
      <c r="D4618" t="str">
        <f>IFERROR(UPPER(TRIM(ESITI_QUESTIONARI!U4618)),"")</f>
        <v/>
      </c>
      <c r="E4618" t="str">
        <f>IFERROR(UPPER(TRIM(ESITI_QUESTIONARI!Y4618)),"")</f>
        <v/>
      </c>
      <c r="F4618" t="str">
        <f>IFERROR(UPPER(TRIM(ESITI_QUESTIONARI!AE4618)),"")</f>
        <v/>
      </c>
      <c r="G4618" t="str">
        <f>IFERROR(UPPER(TRIM(ESITI_QUESTIONARI!AI4618)),"")</f>
        <v/>
      </c>
      <c r="H4618" s="8" t="str">
        <f>IF(C4618="","",IF(ISERROR(AVERAGE(ESITI_QUESTIONARI!N4618:T4618,ESITI_QUESTIONARI!V4618:X4618,ESITI_QUESTIONARI!Z4618:AD4618,ESITI_QUESTIONARI!AF4618:AH4618,ESITI_QUESTIONARI!AJ4618:AL4618,ESITI_QUESTIONARI!AN4618,ESITI_QUESTIONARI!AQ4618)),"NON RISPONDE",AVERAGE(ESITI_QUESTIONARI!N4618:T4618,ESITI_QUESTIONARI!V4618:X4618,ESITI_QUESTIONARI!Z4618:AD4618,ESITI_QUESTIONARI!AF4618:AH4618,ESITI_QUESTIONARI!AJ4618:AL4618,ESITI_QUESTIONARI!AN4618,ESITI_QUESTIONARI!AQ4618)))</f>
        <v/>
      </c>
    </row>
    <row r="4619" spans="1:8">
      <c r="A4619" t="str">
        <f>IF(ESITI_QUESTIONARI!A4619="","",TRIM(ESITI_QUESTIONARI!A4619))</f>
        <v/>
      </c>
      <c r="B4619" t="str">
        <f t="shared" si="73"/>
        <v/>
      </c>
      <c r="C4619" t="str">
        <f>IF(ESITI_QUESTIONARI!C4619="","",TRIM(ESITI_QUESTIONARI!C4619))</f>
        <v/>
      </c>
      <c r="D4619" t="str">
        <f>IFERROR(UPPER(TRIM(ESITI_QUESTIONARI!U4619)),"")</f>
        <v/>
      </c>
      <c r="E4619" t="str">
        <f>IFERROR(UPPER(TRIM(ESITI_QUESTIONARI!Y4619)),"")</f>
        <v/>
      </c>
      <c r="F4619" t="str">
        <f>IFERROR(UPPER(TRIM(ESITI_QUESTIONARI!AE4619)),"")</f>
        <v/>
      </c>
      <c r="G4619" t="str">
        <f>IFERROR(UPPER(TRIM(ESITI_QUESTIONARI!AI4619)),"")</f>
        <v/>
      </c>
      <c r="H4619" s="8" t="str">
        <f>IF(C4619="","",IF(ISERROR(AVERAGE(ESITI_QUESTIONARI!N4619:T4619,ESITI_QUESTIONARI!V4619:X4619,ESITI_QUESTIONARI!Z4619:AD4619,ESITI_QUESTIONARI!AF4619:AH4619,ESITI_QUESTIONARI!AJ4619:AL4619,ESITI_QUESTIONARI!AN4619,ESITI_QUESTIONARI!AQ4619)),"NON RISPONDE",AVERAGE(ESITI_QUESTIONARI!N4619:T4619,ESITI_QUESTIONARI!V4619:X4619,ESITI_QUESTIONARI!Z4619:AD4619,ESITI_QUESTIONARI!AF4619:AH4619,ESITI_QUESTIONARI!AJ4619:AL4619,ESITI_QUESTIONARI!AN4619,ESITI_QUESTIONARI!AQ4619)))</f>
        <v/>
      </c>
    </row>
    <row r="4620" spans="1:8">
      <c r="A4620" t="str">
        <f>IF(ESITI_QUESTIONARI!A4620="","",TRIM(ESITI_QUESTIONARI!A4620))</f>
        <v/>
      </c>
      <c r="B4620" t="str">
        <f t="shared" si="73"/>
        <v/>
      </c>
      <c r="C4620" t="str">
        <f>IF(ESITI_QUESTIONARI!C4620="","",TRIM(ESITI_QUESTIONARI!C4620))</f>
        <v/>
      </c>
      <c r="D4620" t="str">
        <f>IFERROR(UPPER(TRIM(ESITI_QUESTIONARI!U4620)),"")</f>
        <v/>
      </c>
      <c r="E4620" t="str">
        <f>IFERROR(UPPER(TRIM(ESITI_QUESTIONARI!Y4620)),"")</f>
        <v/>
      </c>
      <c r="F4620" t="str">
        <f>IFERROR(UPPER(TRIM(ESITI_QUESTIONARI!AE4620)),"")</f>
        <v/>
      </c>
      <c r="G4620" t="str">
        <f>IFERROR(UPPER(TRIM(ESITI_QUESTIONARI!AI4620)),"")</f>
        <v/>
      </c>
      <c r="H4620" s="8" t="str">
        <f>IF(C4620="","",IF(ISERROR(AVERAGE(ESITI_QUESTIONARI!N4620:T4620,ESITI_QUESTIONARI!V4620:X4620,ESITI_QUESTIONARI!Z4620:AD4620,ESITI_QUESTIONARI!AF4620:AH4620,ESITI_QUESTIONARI!AJ4620:AL4620,ESITI_QUESTIONARI!AN4620,ESITI_QUESTIONARI!AQ4620)),"NON RISPONDE",AVERAGE(ESITI_QUESTIONARI!N4620:T4620,ESITI_QUESTIONARI!V4620:X4620,ESITI_QUESTIONARI!Z4620:AD4620,ESITI_QUESTIONARI!AF4620:AH4620,ESITI_QUESTIONARI!AJ4620:AL4620,ESITI_QUESTIONARI!AN4620,ESITI_QUESTIONARI!AQ4620)))</f>
        <v/>
      </c>
    </row>
    <row r="4621" spans="1:8">
      <c r="A4621" t="str">
        <f>IF(ESITI_QUESTIONARI!A4621="","",TRIM(ESITI_QUESTIONARI!A4621))</f>
        <v/>
      </c>
      <c r="B4621" t="str">
        <f t="shared" si="73"/>
        <v/>
      </c>
      <c r="C4621" t="str">
        <f>IF(ESITI_QUESTIONARI!C4621="","",TRIM(ESITI_QUESTIONARI!C4621))</f>
        <v/>
      </c>
      <c r="D4621" t="str">
        <f>IFERROR(UPPER(TRIM(ESITI_QUESTIONARI!U4621)),"")</f>
        <v/>
      </c>
      <c r="E4621" t="str">
        <f>IFERROR(UPPER(TRIM(ESITI_QUESTIONARI!Y4621)),"")</f>
        <v/>
      </c>
      <c r="F4621" t="str">
        <f>IFERROR(UPPER(TRIM(ESITI_QUESTIONARI!AE4621)),"")</f>
        <v/>
      </c>
      <c r="G4621" t="str">
        <f>IFERROR(UPPER(TRIM(ESITI_QUESTIONARI!AI4621)),"")</f>
        <v/>
      </c>
      <c r="H4621" s="8" t="str">
        <f>IF(C4621="","",IF(ISERROR(AVERAGE(ESITI_QUESTIONARI!N4621:T4621,ESITI_QUESTIONARI!V4621:X4621,ESITI_QUESTIONARI!Z4621:AD4621,ESITI_QUESTIONARI!AF4621:AH4621,ESITI_QUESTIONARI!AJ4621:AL4621,ESITI_QUESTIONARI!AN4621,ESITI_QUESTIONARI!AQ4621)),"NON RISPONDE",AVERAGE(ESITI_QUESTIONARI!N4621:T4621,ESITI_QUESTIONARI!V4621:X4621,ESITI_QUESTIONARI!Z4621:AD4621,ESITI_QUESTIONARI!AF4621:AH4621,ESITI_QUESTIONARI!AJ4621:AL4621,ESITI_QUESTIONARI!AN4621,ESITI_QUESTIONARI!AQ4621)))</f>
        <v/>
      </c>
    </row>
    <row r="4622" spans="1:8">
      <c r="A4622" t="str">
        <f>IF(ESITI_QUESTIONARI!A4622="","",TRIM(ESITI_QUESTIONARI!A4622))</f>
        <v/>
      </c>
      <c r="B4622" t="str">
        <f t="shared" si="73"/>
        <v/>
      </c>
      <c r="C4622" t="str">
        <f>IF(ESITI_QUESTIONARI!C4622="","",TRIM(ESITI_QUESTIONARI!C4622))</f>
        <v/>
      </c>
      <c r="D4622" t="str">
        <f>IFERROR(UPPER(TRIM(ESITI_QUESTIONARI!U4622)),"")</f>
        <v/>
      </c>
      <c r="E4622" t="str">
        <f>IFERROR(UPPER(TRIM(ESITI_QUESTIONARI!Y4622)),"")</f>
        <v/>
      </c>
      <c r="F4622" t="str">
        <f>IFERROR(UPPER(TRIM(ESITI_QUESTIONARI!AE4622)),"")</f>
        <v/>
      </c>
      <c r="G4622" t="str">
        <f>IFERROR(UPPER(TRIM(ESITI_QUESTIONARI!AI4622)),"")</f>
        <v/>
      </c>
      <c r="H4622" s="8" t="str">
        <f>IF(C4622="","",IF(ISERROR(AVERAGE(ESITI_QUESTIONARI!N4622:T4622,ESITI_QUESTIONARI!V4622:X4622,ESITI_QUESTIONARI!Z4622:AD4622,ESITI_QUESTIONARI!AF4622:AH4622,ESITI_QUESTIONARI!AJ4622:AL4622,ESITI_QUESTIONARI!AN4622,ESITI_QUESTIONARI!AQ4622)),"NON RISPONDE",AVERAGE(ESITI_QUESTIONARI!N4622:T4622,ESITI_QUESTIONARI!V4622:X4622,ESITI_QUESTIONARI!Z4622:AD4622,ESITI_QUESTIONARI!AF4622:AH4622,ESITI_QUESTIONARI!AJ4622:AL4622,ESITI_QUESTIONARI!AN4622,ESITI_QUESTIONARI!AQ4622)))</f>
        <v/>
      </c>
    </row>
    <row r="4623" spans="1:8">
      <c r="A4623" t="str">
        <f>IF(ESITI_QUESTIONARI!A4623="","",TRIM(ESITI_QUESTIONARI!A4623))</f>
        <v/>
      </c>
      <c r="B4623" t="str">
        <f t="shared" si="73"/>
        <v/>
      </c>
      <c r="C4623" t="str">
        <f>IF(ESITI_QUESTIONARI!C4623="","",TRIM(ESITI_QUESTIONARI!C4623))</f>
        <v/>
      </c>
      <c r="D4623" t="str">
        <f>IFERROR(UPPER(TRIM(ESITI_QUESTIONARI!U4623)),"")</f>
        <v/>
      </c>
      <c r="E4623" t="str">
        <f>IFERROR(UPPER(TRIM(ESITI_QUESTIONARI!Y4623)),"")</f>
        <v/>
      </c>
      <c r="F4623" t="str">
        <f>IFERROR(UPPER(TRIM(ESITI_QUESTIONARI!AE4623)),"")</f>
        <v/>
      </c>
      <c r="G4623" t="str">
        <f>IFERROR(UPPER(TRIM(ESITI_QUESTIONARI!AI4623)),"")</f>
        <v/>
      </c>
      <c r="H4623" s="8" t="str">
        <f>IF(C4623="","",IF(ISERROR(AVERAGE(ESITI_QUESTIONARI!N4623:T4623,ESITI_QUESTIONARI!V4623:X4623,ESITI_QUESTIONARI!Z4623:AD4623,ESITI_QUESTIONARI!AF4623:AH4623,ESITI_QUESTIONARI!AJ4623:AL4623,ESITI_QUESTIONARI!AN4623,ESITI_QUESTIONARI!AQ4623)),"NON RISPONDE",AVERAGE(ESITI_QUESTIONARI!N4623:T4623,ESITI_QUESTIONARI!V4623:X4623,ESITI_QUESTIONARI!Z4623:AD4623,ESITI_QUESTIONARI!AF4623:AH4623,ESITI_QUESTIONARI!AJ4623:AL4623,ESITI_QUESTIONARI!AN4623,ESITI_QUESTIONARI!AQ4623)))</f>
        <v/>
      </c>
    </row>
    <row r="4624" spans="1:8">
      <c r="A4624" t="str">
        <f>IF(ESITI_QUESTIONARI!A4624="","",TRIM(ESITI_QUESTIONARI!A4624))</f>
        <v/>
      </c>
      <c r="B4624" t="str">
        <f t="shared" si="73"/>
        <v/>
      </c>
      <c r="C4624" t="str">
        <f>IF(ESITI_QUESTIONARI!C4624="","",TRIM(ESITI_QUESTIONARI!C4624))</f>
        <v/>
      </c>
      <c r="D4624" t="str">
        <f>IFERROR(UPPER(TRIM(ESITI_QUESTIONARI!U4624)),"")</f>
        <v/>
      </c>
      <c r="E4624" t="str">
        <f>IFERROR(UPPER(TRIM(ESITI_QUESTIONARI!Y4624)),"")</f>
        <v/>
      </c>
      <c r="F4624" t="str">
        <f>IFERROR(UPPER(TRIM(ESITI_QUESTIONARI!AE4624)),"")</f>
        <v/>
      </c>
      <c r="G4624" t="str">
        <f>IFERROR(UPPER(TRIM(ESITI_QUESTIONARI!AI4624)),"")</f>
        <v/>
      </c>
      <c r="H4624" s="8" t="str">
        <f>IF(C4624="","",IF(ISERROR(AVERAGE(ESITI_QUESTIONARI!N4624:T4624,ESITI_QUESTIONARI!V4624:X4624,ESITI_QUESTIONARI!Z4624:AD4624,ESITI_QUESTIONARI!AF4624:AH4624,ESITI_QUESTIONARI!AJ4624:AL4624,ESITI_QUESTIONARI!AN4624,ESITI_QUESTIONARI!AQ4624)),"NON RISPONDE",AVERAGE(ESITI_QUESTIONARI!N4624:T4624,ESITI_QUESTIONARI!V4624:X4624,ESITI_QUESTIONARI!Z4624:AD4624,ESITI_QUESTIONARI!AF4624:AH4624,ESITI_QUESTIONARI!AJ4624:AL4624,ESITI_QUESTIONARI!AN4624,ESITI_QUESTIONARI!AQ4624)))</f>
        <v/>
      </c>
    </row>
    <row r="4625" spans="1:8">
      <c r="A4625" t="str">
        <f>IF(ESITI_QUESTIONARI!A4625="","",TRIM(ESITI_QUESTIONARI!A4625))</f>
        <v/>
      </c>
      <c r="B4625" t="str">
        <f t="shared" si="73"/>
        <v/>
      </c>
      <c r="C4625" t="str">
        <f>IF(ESITI_QUESTIONARI!C4625="","",TRIM(ESITI_QUESTIONARI!C4625))</f>
        <v/>
      </c>
      <c r="D4625" t="str">
        <f>IFERROR(UPPER(TRIM(ESITI_QUESTIONARI!U4625)),"")</f>
        <v/>
      </c>
      <c r="E4625" t="str">
        <f>IFERROR(UPPER(TRIM(ESITI_QUESTIONARI!Y4625)),"")</f>
        <v/>
      </c>
      <c r="F4625" t="str">
        <f>IFERROR(UPPER(TRIM(ESITI_QUESTIONARI!AE4625)),"")</f>
        <v/>
      </c>
      <c r="G4625" t="str">
        <f>IFERROR(UPPER(TRIM(ESITI_QUESTIONARI!AI4625)),"")</f>
        <v/>
      </c>
      <c r="H4625" s="8" t="str">
        <f>IF(C4625="","",IF(ISERROR(AVERAGE(ESITI_QUESTIONARI!N4625:T4625,ESITI_QUESTIONARI!V4625:X4625,ESITI_QUESTIONARI!Z4625:AD4625,ESITI_QUESTIONARI!AF4625:AH4625,ESITI_QUESTIONARI!AJ4625:AL4625,ESITI_QUESTIONARI!AN4625,ESITI_QUESTIONARI!AQ4625)),"NON RISPONDE",AVERAGE(ESITI_QUESTIONARI!N4625:T4625,ESITI_QUESTIONARI!V4625:X4625,ESITI_QUESTIONARI!Z4625:AD4625,ESITI_QUESTIONARI!AF4625:AH4625,ESITI_QUESTIONARI!AJ4625:AL4625,ESITI_QUESTIONARI!AN4625,ESITI_QUESTIONARI!AQ4625)))</f>
        <v/>
      </c>
    </row>
    <row r="4626" spans="1:8">
      <c r="A4626" t="str">
        <f>IF(ESITI_QUESTIONARI!A4626="","",TRIM(ESITI_QUESTIONARI!A4626))</f>
        <v/>
      </c>
      <c r="B4626" t="str">
        <f t="shared" si="73"/>
        <v/>
      </c>
      <c r="C4626" t="str">
        <f>IF(ESITI_QUESTIONARI!C4626="","",TRIM(ESITI_QUESTIONARI!C4626))</f>
        <v/>
      </c>
      <c r="D4626" t="str">
        <f>IFERROR(UPPER(TRIM(ESITI_QUESTIONARI!U4626)),"")</f>
        <v/>
      </c>
      <c r="E4626" t="str">
        <f>IFERROR(UPPER(TRIM(ESITI_QUESTIONARI!Y4626)),"")</f>
        <v/>
      </c>
      <c r="F4626" t="str">
        <f>IFERROR(UPPER(TRIM(ESITI_QUESTIONARI!AE4626)),"")</f>
        <v/>
      </c>
      <c r="G4626" t="str">
        <f>IFERROR(UPPER(TRIM(ESITI_QUESTIONARI!AI4626)),"")</f>
        <v/>
      </c>
      <c r="H4626" s="8" t="str">
        <f>IF(C4626="","",IF(ISERROR(AVERAGE(ESITI_QUESTIONARI!N4626:T4626,ESITI_QUESTIONARI!V4626:X4626,ESITI_QUESTIONARI!Z4626:AD4626,ESITI_QUESTIONARI!AF4626:AH4626,ESITI_QUESTIONARI!AJ4626:AL4626,ESITI_QUESTIONARI!AN4626,ESITI_QUESTIONARI!AQ4626)),"NON RISPONDE",AVERAGE(ESITI_QUESTIONARI!N4626:T4626,ESITI_QUESTIONARI!V4626:X4626,ESITI_QUESTIONARI!Z4626:AD4626,ESITI_QUESTIONARI!AF4626:AH4626,ESITI_QUESTIONARI!AJ4626:AL4626,ESITI_QUESTIONARI!AN4626,ESITI_QUESTIONARI!AQ4626)))</f>
        <v/>
      </c>
    </row>
    <row r="4627" spans="1:8">
      <c r="A4627" t="str">
        <f>IF(ESITI_QUESTIONARI!A4627="","",TRIM(ESITI_QUESTIONARI!A4627))</f>
        <v/>
      </c>
      <c r="B4627" t="str">
        <f t="shared" si="73"/>
        <v/>
      </c>
      <c r="C4627" t="str">
        <f>IF(ESITI_QUESTIONARI!C4627="","",TRIM(ESITI_QUESTIONARI!C4627))</f>
        <v/>
      </c>
      <c r="D4627" t="str">
        <f>IFERROR(UPPER(TRIM(ESITI_QUESTIONARI!U4627)),"")</f>
        <v/>
      </c>
      <c r="E4627" t="str">
        <f>IFERROR(UPPER(TRIM(ESITI_QUESTIONARI!Y4627)),"")</f>
        <v/>
      </c>
      <c r="F4627" t="str">
        <f>IFERROR(UPPER(TRIM(ESITI_QUESTIONARI!AE4627)),"")</f>
        <v/>
      </c>
      <c r="G4627" t="str">
        <f>IFERROR(UPPER(TRIM(ESITI_QUESTIONARI!AI4627)),"")</f>
        <v/>
      </c>
      <c r="H4627" s="8" t="str">
        <f>IF(C4627="","",IF(ISERROR(AVERAGE(ESITI_QUESTIONARI!N4627:T4627,ESITI_QUESTIONARI!V4627:X4627,ESITI_QUESTIONARI!Z4627:AD4627,ESITI_QUESTIONARI!AF4627:AH4627,ESITI_QUESTIONARI!AJ4627:AL4627,ESITI_QUESTIONARI!AN4627,ESITI_QUESTIONARI!AQ4627)),"NON RISPONDE",AVERAGE(ESITI_QUESTIONARI!N4627:T4627,ESITI_QUESTIONARI!V4627:X4627,ESITI_QUESTIONARI!Z4627:AD4627,ESITI_QUESTIONARI!AF4627:AH4627,ESITI_QUESTIONARI!AJ4627:AL4627,ESITI_QUESTIONARI!AN4627,ESITI_QUESTIONARI!AQ4627)))</f>
        <v/>
      </c>
    </row>
    <row r="4628" spans="1:8">
      <c r="A4628" t="str">
        <f>IF(ESITI_QUESTIONARI!A4628="","",TRIM(ESITI_QUESTIONARI!A4628))</f>
        <v/>
      </c>
      <c r="B4628" t="str">
        <f t="shared" si="73"/>
        <v/>
      </c>
      <c r="C4628" t="str">
        <f>IF(ESITI_QUESTIONARI!C4628="","",TRIM(ESITI_QUESTIONARI!C4628))</f>
        <v/>
      </c>
      <c r="D4628" t="str">
        <f>IFERROR(UPPER(TRIM(ESITI_QUESTIONARI!U4628)),"")</f>
        <v/>
      </c>
      <c r="E4628" t="str">
        <f>IFERROR(UPPER(TRIM(ESITI_QUESTIONARI!Y4628)),"")</f>
        <v/>
      </c>
      <c r="F4628" t="str">
        <f>IFERROR(UPPER(TRIM(ESITI_QUESTIONARI!AE4628)),"")</f>
        <v/>
      </c>
      <c r="G4628" t="str">
        <f>IFERROR(UPPER(TRIM(ESITI_QUESTIONARI!AI4628)),"")</f>
        <v/>
      </c>
      <c r="H4628" s="8" t="str">
        <f>IF(C4628="","",IF(ISERROR(AVERAGE(ESITI_QUESTIONARI!N4628:T4628,ESITI_QUESTIONARI!V4628:X4628,ESITI_QUESTIONARI!Z4628:AD4628,ESITI_QUESTIONARI!AF4628:AH4628,ESITI_QUESTIONARI!AJ4628:AL4628,ESITI_QUESTIONARI!AN4628,ESITI_QUESTIONARI!AQ4628)),"NON RISPONDE",AVERAGE(ESITI_QUESTIONARI!N4628:T4628,ESITI_QUESTIONARI!V4628:X4628,ESITI_QUESTIONARI!Z4628:AD4628,ESITI_QUESTIONARI!AF4628:AH4628,ESITI_QUESTIONARI!AJ4628:AL4628,ESITI_QUESTIONARI!AN4628,ESITI_QUESTIONARI!AQ4628)))</f>
        <v/>
      </c>
    </row>
    <row r="4629" spans="1:8">
      <c r="A4629" t="str">
        <f>IF(ESITI_QUESTIONARI!A4629="","",TRIM(ESITI_QUESTIONARI!A4629))</f>
        <v/>
      </c>
      <c r="B4629" t="str">
        <f t="shared" si="73"/>
        <v/>
      </c>
      <c r="C4629" t="str">
        <f>IF(ESITI_QUESTIONARI!C4629="","",TRIM(ESITI_QUESTIONARI!C4629))</f>
        <v/>
      </c>
      <c r="D4629" t="str">
        <f>IFERROR(UPPER(TRIM(ESITI_QUESTIONARI!U4629)),"")</f>
        <v/>
      </c>
      <c r="E4629" t="str">
        <f>IFERROR(UPPER(TRIM(ESITI_QUESTIONARI!Y4629)),"")</f>
        <v/>
      </c>
      <c r="F4629" t="str">
        <f>IFERROR(UPPER(TRIM(ESITI_QUESTIONARI!AE4629)),"")</f>
        <v/>
      </c>
      <c r="G4629" t="str">
        <f>IFERROR(UPPER(TRIM(ESITI_QUESTIONARI!AI4629)),"")</f>
        <v/>
      </c>
      <c r="H4629" s="8" t="str">
        <f>IF(C4629="","",IF(ISERROR(AVERAGE(ESITI_QUESTIONARI!N4629:T4629,ESITI_QUESTIONARI!V4629:X4629,ESITI_QUESTIONARI!Z4629:AD4629,ESITI_QUESTIONARI!AF4629:AH4629,ESITI_QUESTIONARI!AJ4629:AL4629,ESITI_QUESTIONARI!AN4629,ESITI_QUESTIONARI!AQ4629)),"NON RISPONDE",AVERAGE(ESITI_QUESTIONARI!N4629:T4629,ESITI_QUESTIONARI!V4629:X4629,ESITI_QUESTIONARI!Z4629:AD4629,ESITI_QUESTIONARI!AF4629:AH4629,ESITI_QUESTIONARI!AJ4629:AL4629,ESITI_QUESTIONARI!AN4629,ESITI_QUESTIONARI!AQ4629)))</f>
        <v/>
      </c>
    </row>
    <row r="4630" spans="1:8">
      <c r="A4630" t="str">
        <f>IF(ESITI_QUESTIONARI!A4630="","",TRIM(ESITI_QUESTIONARI!A4630))</f>
        <v/>
      </c>
      <c r="B4630" t="str">
        <f t="shared" si="73"/>
        <v/>
      </c>
      <c r="C4630" t="str">
        <f>IF(ESITI_QUESTIONARI!C4630="","",TRIM(ESITI_QUESTIONARI!C4630))</f>
        <v/>
      </c>
      <c r="D4630" t="str">
        <f>IFERROR(UPPER(TRIM(ESITI_QUESTIONARI!U4630)),"")</f>
        <v/>
      </c>
      <c r="E4630" t="str">
        <f>IFERROR(UPPER(TRIM(ESITI_QUESTIONARI!Y4630)),"")</f>
        <v/>
      </c>
      <c r="F4630" t="str">
        <f>IFERROR(UPPER(TRIM(ESITI_QUESTIONARI!AE4630)),"")</f>
        <v/>
      </c>
      <c r="G4630" t="str">
        <f>IFERROR(UPPER(TRIM(ESITI_QUESTIONARI!AI4630)),"")</f>
        <v/>
      </c>
      <c r="H4630" s="8" t="str">
        <f>IF(C4630="","",IF(ISERROR(AVERAGE(ESITI_QUESTIONARI!N4630:T4630,ESITI_QUESTIONARI!V4630:X4630,ESITI_QUESTIONARI!Z4630:AD4630,ESITI_QUESTIONARI!AF4630:AH4630,ESITI_QUESTIONARI!AJ4630:AL4630,ESITI_QUESTIONARI!AN4630,ESITI_QUESTIONARI!AQ4630)),"NON RISPONDE",AVERAGE(ESITI_QUESTIONARI!N4630:T4630,ESITI_QUESTIONARI!V4630:X4630,ESITI_QUESTIONARI!Z4630:AD4630,ESITI_QUESTIONARI!AF4630:AH4630,ESITI_QUESTIONARI!AJ4630:AL4630,ESITI_QUESTIONARI!AN4630,ESITI_QUESTIONARI!AQ4630)))</f>
        <v/>
      </c>
    </row>
    <row r="4631" spans="1:8">
      <c r="A4631" t="str">
        <f>IF(ESITI_QUESTIONARI!A4631="","",TRIM(ESITI_QUESTIONARI!A4631))</f>
        <v/>
      </c>
      <c r="B4631" t="str">
        <f t="shared" si="73"/>
        <v/>
      </c>
      <c r="C4631" t="str">
        <f>IF(ESITI_QUESTIONARI!C4631="","",TRIM(ESITI_QUESTIONARI!C4631))</f>
        <v/>
      </c>
      <c r="D4631" t="str">
        <f>IFERROR(UPPER(TRIM(ESITI_QUESTIONARI!U4631)),"")</f>
        <v/>
      </c>
      <c r="E4631" t="str">
        <f>IFERROR(UPPER(TRIM(ESITI_QUESTIONARI!Y4631)),"")</f>
        <v/>
      </c>
      <c r="F4631" t="str">
        <f>IFERROR(UPPER(TRIM(ESITI_QUESTIONARI!AE4631)),"")</f>
        <v/>
      </c>
      <c r="G4631" t="str">
        <f>IFERROR(UPPER(TRIM(ESITI_QUESTIONARI!AI4631)),"")</f>
        <v/>
      </c>
      <c r="H4631" s="8" t="str">
        <f>IF(C4631="","",IF(ISERROR(AVERAGE(ESITI_QUESTIONARI!N4631:T4631,ESITI_QUESTIONARI!V4631:X4631,ESITI_QUESTIONARI!Z4631:AD4631,ESITI_QUESTIONARI!AF4631:AH4631,ESITI_QUESTIONARI!AJ4631:AL4631,ESITI_QUESTIONARI!AN4631,ESITI_QUESTIONARI!AQ4631)),"NON RISPONDE",AVERAGE(ESITI_QUESTIONARI!N4631:T4631,ESITI_QUESTIONARI!V4631:X4631,ESITI_QUESTIONARI!Z4631:AD4631,ESITI_QUESTIONARI!AF4631:AH4631,ESITI_QUESTIONARI!AJ4631:AL4631,ESITI_QUESTIONARI!AN4631,ESITI_QUESTIONARI!AQ4631)))</f>
        <v/>
      </c>
    </row>
    <row r="4632" spans="1:8">
      <c r="A4632" t="str">
        <f>IF(ESITI_QUESTIONARI!A4632="","",TRIM(ESITI_QUESTIONARI!A4632))</f>
        <v/>
      </c>
      <c r="B4632" t="str">
        <f t="shared" si="73"/>
        <v/>
      </c>
      <c r="C4632" t="str">
        <f>IF(ESITI_QUESTIONARI!C4632="","",TRIM(ESITI_QUESTIONARI!C4632))</f>
        <v/>
      </c>
      <c r="D4632" t="str">
        <f>IFERROR(UPPER(TRIM(ESITI_QUESTIONARI!U4632)),"")</f>
        <v/>
      </c>
      <c r="E4632" t="str">
        <f>IFERROR(UPPER(TRIM(ESITI_QUESTIONARI!Y4632)),"")</f>
        <v/>
      </c>
      <c r="F4632" t="str">
        <f>IFERROR(UPPER(TRIM(ESITI_QUESTIONARI!AE4632)),"")</f>
        <v/>
      </c>
      <c r="G4632" t="str">
        <f>IFERROR(UPPER(TRIM(ESITI_QUESTIONARI!AI4632)),"")</f>
        <v/>
      </c>
      <c r="H4632" s="8" t="str">
        <f>IF(C4632="","",IF(ISERROR(AVERAGE(ESITI_QUESTIONARI!N4632:T4632,ESITI_QUESTIONARI!V4632:X4632,ESITI_QUESTIONARI!Z4632:AD4632,ESITI_QUESTIONARI!AF4632:AH4632,ESITI_QUESTIONARI!AJ4632:AL4632,ESITI_QUESTIONARI!AN4632,ESITI_QUESTIONARI!AQ4632)),"NON RISPONDE",AVERAGE(ESITI_QUESTIONARI!N4632:T4632,ESITI_QUESTIONARI!V4632:X4632,ESITI_QUESTIONARI!Z4632:AD4632,ESITI_QUESTIONARI!AF4632:AH4632,ESITI_QUESTIONARI!AJ4632:AL4632,ESITI_QUESTIONARI!AN4632,ESITI_QUESTIONARI!AQ4632)))</f>
        <v/>
      </c>
    </row>
    <row r="4633" spans="1:8">
      <c r="A4633" t="str">
        <f>IF(ESITI_QUESTIONARI!A4633="","",TRIM(ESITI_QUESTIONARI!A4633))</f>
        <v/>
      </c>
      <c r="B4633" t="str">
        <f t="shared" si="73"/>
        <v/>
      </c>
      <c r="C4633" t="str">
        <f>IF(ESITI_QUESTIONARI!C4633="","",TRIM(ESITI_QUESTIONARI!C4633))</f>
        <v/>
      </c>
      <c r="D4633" t="str">
        <f>IFERROR(UPPER(TRIM(ESITI_QUESTIONARI!U4633)),"")</f>
        <v/>
      </c>
      <c r="E4633" t="str">
        <f>IFERROR(UPPER(TRIM(ESITI_QUESTIONARI!Y4633)),"")</f>
        <v/>
      </c>
      <c r="F4633" t="str">
        <f>IFERROR(UPPER(TRIM(ESITI_QUESTIONARI!AE4633)),"")</f>
        <v/>
      </c>
      <c r="G4633" t="str">
        <f>IFERROR(UPPER(TRIM(ESITI_QUESTIONARI!AI4633)),"")</f>
        <v/>
      </c>
      <c r="H4633" s="8" t="str">
        <f>IF(C4633="","",IF(ISERROR(AVERAGE(ESITI_QUESTIONARI!N4633:T4633,ESITI_QUESTIONARI!V4633:X4633,ESITI_QUESTIONARI!Z4633:AD4633,ESITI_QUESTIONARI!AF4633:AH4633,ESITI_QUESTIONARI!AJ4633:AL4633,ESITI_QUESTIONARI!AN4633,ESITI_QUESTIONARI!AQ4633)),"NON RISPONDE",AVERAGE(ESITI_QUESTIONARI!N4633:T4633,ESITI_QUESTIONARI!V4633:X4633,ESITI_QUESTIONARI!Z4633:AD4633,ESITI_QUESTIONARI!AF4633:AH4633,ESITI_QUESTIONARI!AJ4633:AL4633,ESITI_QUESTIONARI!AN4633,ESITI_QUESTIONARI!AQ4633)))</f>
        <v/>
      </c>
    </row>
    <row r="4634" spans="1:8">
      <c r="A4634" t="str">
        <f>IF(ESITI_QUESTIONARI!A4634="","",TRIM(ESITI_QUESTIONARI!A4634))</f>
        <v/>
      </c>
      <c r="B4634" t="str">
        <f t="shared" si="73"/>
        <v/>
      </c>
      <c r="C4634" t="str">
        <f>IF(ESITI_QUESTIONARI!C4634="","",TRIM(ESITI_QUESTIONARI!C4634))</f>
        <v/>
      </c>
      <c r="D4634" t="str">
        <f>IFERROR(UPPER(TRIM(ESITI_QUESTIONARI!U4634)),"")</f>
        <v/>
      </c>
      <c r="E4634" t="str">
        <f>IFERROR(UPPER(TRIM(ESITI_QUESTIONARI!Y4634)),"")</f>
        <v/>
      </c>
      <c r="F4634" t="str">
        <f>IFERROR(UPPER(TRIM(ESITI_QUESTIONARI!AE4634)),"")</f>
        <v/>
      </c>
      <c r="G4634" t="str">
        <f>IFERROR(UPPER(TRIM(ESITI_QUESTIONARI!AI4634)),"")</f>
        <v/>
      </c>
      <c r="H4634" s="8" t="str">
        <f>IF(C4634="","",IF(ISERROR(AVERAGE(ESITI_QUESTIONARI!N4634:T4634,ESITI_QUESTIONARI!V4634:X4634,ESITI_QUESTIONARI!Z4634:AD4634,ESITI_QUESTIONARI!AF4634:AH4634,ESITI_QUESTIONARI!AJ4634:AL4634,ESITI_QUESTIONARI!AN4634,ESITI_QUESTIONARI!AQ4634)),"NON RISPONDE",AVERAGE(ESITI_QUESTIONARI!N4634:T4634,ESITI_QUESTIONARI!V4634:X4634,ESITI_QUESTIONARI!Z4634:AD4634,ESITI_QUESTIONARI!AF4634:AH4634,ESITI_QUESTIONARI!AJ4634:AL4634,ESITI_QUESTIONARI!AN4634,ESITI_QUESTIONARI!AQ4634)))</f>
        <v/>
      </c>
    </row>
    <row r="4635" spans="1:8">
      <c r="A4635" t="str">
        <f>IF(ESITI_QUESTIONARI!A4635="","",TRIM(ESITI_QUESTIONARI!A4635))</f>
        <v/>
      </c>
      <c r="B4635" t="str">
        <f t="shared" si="73"/>
        <v/>
      </c>
      <c r="C4635" t="str">
        <f>IF(ESITI_QUESTIONARI!C4635="","",TRIM(ESITI_QUESTIONARI!C4635))</f>
        <v/>
      </c>
      <c r="D4635" t="str">
        <f>IFERROR(UPPER(TRIM(ESITI_QUESTIONARI!U4635)),"")</f>
        <v/>
      </c>
      <c r="E4635" t="str">
        <f>IFERROR(UPPER(TRIM(ESITI_QUESTIONARI!Y4635)),"")</f>
        <v/>
      </c>
      <c r="F4635" t="str">
        <f>IFERROR(UPPER(TRIM(ESITI_QUESTIONARI!AE4635)),"")</f>
        <v/>
      </c>
      <c r="G4635" t="str">
        <f>IFERROR(UPPER(TRIM(ESITI_QUESTIONARI!AI4635)),"")</f>
        <v/>
      </c>
      <c r="H4635" s="8" t="str">
        <f>IF(C4635="","",IF(ISERROR(AVERAGE(ESITI_QUESTIONARI!N4635:T4635,ESITI_QUESTIONARI!V4635:X4635,ESITI_QUESTIONARI!Z4635:AD4635,ESITI_QUESTIONARI!AF4635:AH4635,ESITI_QUESTIONARI!AJ4635:AL4635,ESITI_QUESTIONARI!AN4635,ESITI_QUESTIONARI!AQ4635)),"NON RISPONDE",AVERAGE(ESITI_QUESTIONARI!N4635:T4635,ESITI_QUESTIONARI!V4635:X4635,ESITI_QUESTIONARI!Z4635:AD4635,ESITI_QUESTIONARI!AF4635:AH4635,ESITI_QUESTIONARI!AJ4635:AL4635,ESITI_QUESTIONARI!AN4635,ESITI_QUESTIONARI!AQ4635)))</f>
        <v/>
      </c>
    </row>
    <row r="4636" spans="1:8">
      <c r="A4636" t="str">
        <f>IF(ESITI_QUESTIONARI!A4636="","",TRIM(ESITI_QUESTIONARI!A4636))</f>
        <v/>
      </c>
      <c r="B4636" t="str">
        <f t="shared" si="73"/>
        <v/>
      </c>
      <c r="C4636" t="str">
        <f>IF(ESITI_QUESTIONARI!C4636="","",TRIM(ESITI_QUESTIONARI!C4636))</f>
        <v/>
      </c>
      <c r="D4636" t="str">
        <f>IFERROR(UPPER(TRIM(ESITI_QUESTIONARI!U4636)),"")</f>
        <v/>
      </c>
      <c r="E4636" t="str">
        <f>IFERROR(UPPER(TRIM(ESITI_QUESTIONARI!Y4636)),"")</f>
        <v/>
      </c>
      <c r="F4636" t="str">
        <f>IFERROR(UPPER(TRIM(ESITI_QUESTIONARI!AE4636)),"")</f>
        <v/>
      </c>
      <c r="G4636" t="str">
        <f>IFERROR(UPPER(TRIM(ESITI_QUESTIONARI!AI4636)),"")</f>
        <v/>
      </c>
      <c r="H4636" s="8" t="str">
        <f>IF(C4636="","",IF(ISERROR(AVERAGE(ESITI_QUESTIONARI!N4636:T4636,ESITI_QUESTIONARI!V4636:X4636,ESITI_QUESTIONARI!Z4636:AD4636,ESITI_QUESTIONARI!AF4636:AH4636,ESITI_QUESTIONARI!AJ4636:AL4636,ESITI_QUESTIONARI!AN4636,ESITI_QUESTIONARI!AQ4636)),"NON RISPONDE",AVERAGE(ESITI_QUESTIONARI!N4636:T4636,ESITI_QUESTIONARI!V4636:X4636,ESITI_QUESTIONARI!Z4636:AD4636,ESITI_QUESTIONARI!AF4636:AH4636,ESITI_QUESTIONARI!AJ4636:AL4636,ESITI_QUESTIONARI!AN4636,ESITI_QUESTIONARI!AQ4636)))</f>
        <v/>
      </c>
    </row>
    <row r="4637" spans="1:8">
      <c r="A4637" t="str">
        <f>IF(ESITI_QUESTIONARI!A4637="","",TRIM(ESITI_QUESTIONARI!A4637))</f>
        <v/>
      </c>
      <c r="B4637" t="str">
        <f t="shared" si="73"/>
        <v/>
      </c>
      <c r="C4637" t="str">
        <f>IF(ESITI_QUESTIONARI!C4637="","",TRIM(ESITI_QUESTIONARI!C4637))</f>
        <v/>
      </c>
      <c r="D4637" t="str">
        <f>IFERROR(UPPER(TRIM(ESITI_QUESTIONARI!U4637)),"")</f>
        <v/>
      </c>
      <c r="E4637" t="str">
        <f>IFERROR(UPPER(TRIM(ESITI_QUESTIONARI!Y4637)),"")</f>
        <v/>
      </c>
      <c r="F4637" t="str">
        <f>IFERROR(UPPER(TRIM(ESITI_QUESTIONARI!AE4637)),"")</f>
        <v/>
      </c>
      <c r="G4637" t="str">
        <f>IFERROR(UPPER(TRIM(ESITI_QUESTIONARI!AI4637)),"")</f>
        <v/>
      </c>
      <c r="H4637" s="8" t="str">
        <f>IF(C4637="","",IF(ISERROR(AVERAGE(ESITI_QUESTIONARI!N4637:T4637,ESITI_QUESTIONARI!V4637:X4637,ESITI_QUESTIONARI!Z4637:AD4637,ESITI_QUESTIONARI!AF4637:AH4637,ESITI_QUESTIONARI!AJ4637:AL4637,ESITI_QUESTIONARI!AN4637,ESITI_QUESTIONARI!AQ4637)),"NON RISPONDE",AVERAGE(ESITI_QUESTIONARI!N4637:T4637,ESITI_QUESTIONARI!V4637:X4637,ESITI_QUESTIONARI!Z4637:AD4637,ESITI_QUESTIONARI!AF4637:AH4637,ESITI_QUESTIONARI!AJ4637:AL4637,ESITI_QUESTIONARI!AN4637,ESITI_QUESTIONARI!AQ4637)))</f>
        <v/>
      </c>
    </row>
    <row r="4638" spans="1:8">
      <c r="A4638" t="str">
        <f>IF(ESITI_QUESTIONARI!A4638="","",TRIM(ESITI_QUESTIONARI!A4638))</f>
        <v/>
      </c>
      <c r="B4638" t="str">
        <f t="shared" si="73"/>
        <v/>
      </c>
      <c r="C4638" t="str">
        <f>IF(ESITI_QUESTIONARI!C4638="","",TRIM(ESITI_QUESTIONARI!C4638))</f>
        <v/>
      </c>
      <c r="D4638" t="str">
        <f>IFERROR(UPPER(TRIM(ESITI_QUESTIONARI!U4638)),"")</f>
        <v/>
      </c>
      <c r="E4638" t="str">
        <f>IFERROR(UPPER(TRIM(ESITI_QUESTIONARI!Y4638)),"")</f>
        <v/>
      </c>
      <c r="F4638" t="str">
        <f>IFERROR(UPPER(TRIM(ESITI_QUESTIONARI!AE4638)),"")</f>
        <v/>
      </c>
      <c r="G4638" t="str">
        <f>IFERROR(UPPER(TRIM(ESITI_QUESTIONARI!AI4638)),"")</f>
        <v/>
      </c>
      <c r="H4638" s="8" t="str">
        <f>IF(C4638="","",IF(ISERROR(AVERAGE(ESITI_QUESTIONARI!N4638:T4638,ESITI_QUESTIONARI!V4638:X4638,ESITI_QUESTIONARI!Z4638:AD4638,ESITI_QUESTIONARI!AF4638:AH4638,ESITI_QUESTIONARI!AJ4638:AL4638,ESITI_QUESTIONARI!AN4638,ESITI_QUESTIONARI!AQ4638)),"NON RISPONDE",AVERAGE(ESITI_QUESTIONARI!N4638:T4638,ESITI_QUESTIONARI!V4638:X4638,ESITI_QUESTIONARI!Z4638:AD4638,ESITI_QUESTIONARI!AF4638:AH4638,ESITI_QUESTIONARI!AJ4638:AL4638,ESITI_QUESTIONARI!AN4638,ESITI_QUESTIONARI!AQ4638)))</f>
        <v/>
      </c>
    </row>
    <row r="4639" spans="1:8">
      <c r="A4639" t="str">
        <f>IF(ESITI_QUESTIONARI!A4639="","",TRIM(ESITI_QUESTIONARI!A4639))</f>
        <v/>
      </c>
      <c r="B4639" t="str">
        <f t="shared" si="73"/>
        <v/>
      </c>
      <c r="C4639" t="str">
        <f>IF(ESITI_QUESTIONARI!C4639="","",TRIM(ESITI_QUESTIONARI!C4639))</f>
        <v/>
      </c>
      <c r="D4639" t="str">
        <f>IFERROR(UPPER(TRIM(ESITI_QUESTIONARI!U4639)),"")</f>
        <v/>
      </c>
      <c r="E4639" t="str">
        <f>IFERROR(UPPER(TRIM(ESITI_QUESTIONARI!Y4639)),"")</f>
        <v/>
      </c>
      <c r="F4639" t="str">
        <f>IFERROR(UPPER(TRIM(ESITI_QUESTIONARI!AE4639)),"")</f>
        <v/>
      </c>
      <c r="G4639" t="str">
        <f>IFERROR(UPPER(TRIM(ESITI_QUESTIONARI!AI4639)),"")</f>
        <v/>
      </c>
      <c r="H4639" s="8" t="str">
        <f>IF(C4639="","",IF(ISERROR(AVERAGE(ESITI_QUESTIONARI!N4639:T4639,ESITI_QUESTIONARI!V4639:X4639,ESITI_QUESTIONARI!Z4639:AD4639,ESITI_QUESTIONARI!AF4639:AH4639,ESITI_QUESTIONARI!AJ4639:AL4639,ESITI_QUESTIONARI!AN4639,ESITI_QUESTIONARI!AQ4639)),"NON RISPONDE",AVERAGE(ESITI_QUESTIONARI!N4639:T4639,ESITI_QUESTIONARI!V4639:X4639,ESITI_QUESTIONARI!Z4639:AD4639,ESITI_QUESTIONARI!AF4639:AH4639,ESITI_QUESTIONARI!AJ4639:AL4639,ESITI_QUESTIONARI!AN4639,ESITI_QUESTIONARI!AQ4639)))</f>
        <v/>
      </c>
    </row>
    <row r="4640" spans="1:8">
      <c r="A4640" t="str">
        <f>IF(ESITI_QUESTIONARI!A4640="","",TRIM(ESITI_QUESTIONARI!A4640))</f>
        <v/>
      </c>
      <c r="B4640" t="str">
        <f t="shared" si="73"/>
        <v/>
      </c>
      <c r="C4640" t="str">
        <f>IF(ESITI_QUESTIONARI!C4640="","",TRIM(ESITI_QUESTIONARI!C4640))</f>
        <v/>
      </c>
      <c r="D4640" t="str">
        <f>IFERROR(UPPER(TRIM(ESITI_QUESTIONARI!U4640)),"")</f>
        <v/>
      </c>
      <c r="E4640" t="str">
        <f>IFERROR(UPPER(TRIM(ESITI_QUESTIONARI!Y4640)),"")</f>
        <v/>
      </c>
      <c r="F4640" t="str">
        <f>IFERROR(UPPER(TRIM(ESITI_QUESTIONARI!AE4640)),"")</f>
        <v/>
      </c>
      <c r="G4640" t="str">
        <f>IFERROR(UPPER(TRIM(ESITI_QUESTIONARI!AI4640)),"")</f>
        <v/>
      </c>
      <c r="H4640" s="8" t="str">
        <f>IF(C4640="","",IF(ISERROR(AVERAGE(ESITI_QUESTIONARI!N4640:T4640,ESITI_QUESTIONARI!V4640:X4640,ESITI_QUESTIONARI!Z4640:AD4640,ESITI_QUESTIONARI!AF4640:AH4640,ESITI_QUESTIONARI!AJ4640:AL4640,ESITI_QUESTIONARI!AN4640,ESITI_QUESTIONARI!AQ4640)),"NON RISPONDE",AVERAGE(ESITI_QUESTIONARI!N4640:T4640,ESITI_QUESTIONARI!V4640:X4640,ESITI_QUESTIONARI!Z4640:AD4640,ESITI_QUESTIONARI!AF4640:AH4640,ESITI_QUESTIONARI!AJ4640:AL4640,ESITI_QUESTIONARI!AN4640,ESITI_QUESTIONARI!AQ4640)))</f>
        <v/>
      </c>
    </row>
    <row r="4641" spans="1:8">
      <c r="A4641" t="str">
        <f>IF(ESITI_QUESTIONARI!A4641="","",TRIM(ESITI_QUESTIONARI!A4641))</f>
        <v/>
      </c>
      <c r="B4641" t="str">
        <f t="shared" si="73"/>
        <v/>
      </c>
      <c r="C4641" t="str">
        <f>IF(ESITI_QUESTIONARI!C4641="","",TRIM(ESITI_QUESTIONARI!C4641))</f>
        <v/>
      </c>
      <c r="D4641" t="str">
        <f>IFERROR(UPPER(TRIM(ESITI_QUESTIONARI!U4641)),"")</f>
        <v/>
      </c>
      <c r="E4641" t="str">
        <f>IFERROR(UPPER(TRIM(ESITI_QUESTIONARI!Y4641)),"")</f>
        <v/>
      </c>
      <c r="F4641" t="str">
        <f>IFERROR(UPPER(TRIM(ESITI_QUESTIONARI!AE4641)),"")</f>
        <v/>
      </c>
      <c r="G4641" t="str">
        <f>IFERROR(UPPER(TRIM(ESITI_QUESTIONARI!AI4641)),"")</f>
        <v/>
      </c>
      <c r="H4641" s="8" t="str">
        <f>IF(C4641="","",IF(ISERROR(AVERAGE(ESITI_QUESTIONARI!N4641:T4641,ESITI_QUESTIONARI!V4641:X4641,ESITI_QUESTIONARI!Z4641:AD4641,ESITI_QUESTIONARI!AF4641:AH4641,ESITI_QUESTIONARI!AJ4641:AL4641,ESITI_QUESTIONARI!AN4641,ESITI_QUESTIONARI!AQ4641)),"NON RISPONDE",AVERAGE(ESITI_QUESTIONARI!N4641:T4641,ESITI_QUESTIONARI!V4641:X4641,ESITI_QUESTIONARI!Z4641:AD4641,ESITI_QUESTIONARI!AF4641:AH4641,ESITI_QUESTIONARI!AJ4641:AL4641,ESITI_QUESTIONARI!AN4641,ESITI_QUESTIONARI!AQ4641)))</f>
        <v/>
      </c>
    </row>
    <row r="4642" spans="1:8">
      <c r="A4642" t="str">
        <f>IF(ESITI_QUESTIONARI!A4642="","",TRIM(ESITI_QUESTIONARI!A4642))</f>
        <v/>
      </c>
      <c r="B4642" t="str">
        <f t="shared" si="73"/>
        <v/>
      </c>
      <c r="C4642" t="str">
        <f>IF(ESITI_QUESTIONARI!C4642="","",TRIM(ESITI_QUESTIONARI!C4642))</f>
        <v/>
      </c>
      <c r="D4642" t="str">
        <f>IFERROR(UPPER(TRIM(ESITI_QUESTIONARI!U4642)),"")</f>
        <v/>
      </c>
      <c r="E4642" t="str">
        <f>IFERROR(UPPER(TRIM(ESITI_QUESTIONARI!Y4642)),"")</f>
        <v/>
      </c>
      <c r="F4642" t="str">
        <f>IFERROR(UPPER(TRIM(ESITI_QUESTIONARI!AE4642)),"")</f>
        <v/>
      </c>
      <c r="G4642" t="str">
        <f>IFERROR(UPPER(TRIM(ESITI_QUESTIONARI!AI4642)),"")</f>
        <v/>
      </c>
      <c r="H4642" s="8" t="str">
        <f>IF(C4642="","",IF(ISERROR(AVERAGE(ESITI_QUESTIONARI!N4642:T4642,ESITI_QUESTIONARI!V4642:X4642,ESITI_QUESTIONARI!Z4642:AD4642,ESITI_QUESTIONARI!AF4642:AH4642,ESITI_QUESTIONARI!AJ4642:AL4642,ESITI_QUESTIONARI!AN4642,ESITI_QUESTIONARI!AQ4642)),"NON RISPONDE",AVERAGE(ESITI_QUESTIONARI!N4642:T4642,ESITI_QUESTIONARI!V4642:X4642,ESITI_QUESTIONARI!Z4642:AD4642,ESITI_QUESTIONARI!AF4642:AH4642,ESITI_QUESTIONARI!AJ4642:AL4642,ESITI_QUESTIONARI!AN4642,ESITI_QUESTIONARI!AQ4642)))</f>
        <v/>
      </c>
    </row>
    <row r="4643" spans="1:8">
      <c r="A4643" t="str">
        <f>IF(ESITI_QUESTIONARI!A4643="","",TRIM(ESITI_QUESTIONARI!A4643))</f>
        <v/>
      </c>
      <c r="B4643" t="str">
        <f t="shared" si="73"/>
        <v/>
      </c>
      <c r="C4643" t="str">
        <f>IF(ESITI_QUESTIONARI!C4643="","",TRIM(ESITI_QUESTIONARI!C4643))</f>
        <v/>
      </c>
      <c r="D4643" t="str">
        <f>IFERROR(UPPER(TRIM(ESITI_QUESTIONARI!U4643)),"")</f>
        <v/>
      </c>
      <c r="E4643" t="str">
        <f>IFERROR(UPPER(TRIM(ESITI_QUESTIONARI!Y4643)),"")</f>
        <v/>
      </c>
      <c r="F4643" t="str">
        <f>IFERROR(UPPER(TRIM(ESITI_QUESTIONARI!AE4643)),"")</f>
        <v/>
      </c>
      <c r="G4643" t="str">
        <f>IFERROR(UPPER(TRIM(ESITI_QUESTIONARI!AI4643)),"")</f>
        <v/>
      </c>
      <c r="H4643" s="8" t="str">
        <f>IF(C4643="","",IF(ISERROR(AVERAGE(ESITI_QUESTIONARI!N4643:T4643,ESITI_QUESTIONARI!V4643:X4643,ESITI_QUESTIONARI!Z4643:AD4643,ESITI_QUESTIONARI!AF4643:AH4643,ESITI_QUESTIONARI!AJ4643:AL4643,ESITI_QUESTIONARI!AN4643,ESITI_QUESTIONARI!AQ4643)),"NON RISPONDE",AVERAGE(ESITI_QUESTIONARI!N4643:T4643,ESITI_QUESTIONARI!V4643:X4643,ESITI_QUESTIONARI!Z4643:AD4643,ESITI_QUESTIONARI!AF4643:AH4643,ESITI_QUESTIONARI!AJ4643:AL4643,ESITI_QUESTIONARI!AN4643,ESITI_QUESTIONARI!AQ4643)))</f>
        <v/>
      </c>
    </row>
    <row r="4644" spans="1:8">
      <c r="A4644" t="str">
        <f>IF(ESITI_QUESTIONARI!A4644="","",TRIM(ESITI_QUESTIONARI!A4644))</f>
        <v/>
      </c>
      <c r="B4644" t="str">
        <f t="shared" si="73"/>
        <v/>
      </c>
      <c r="C4644" t="str">
        <f>IF(ESITI_QUESTIONARI!C4644="","",TRIM(ESITI_QUESTIONARI!C4644))</f>
        <v/>
      </c>
      <c r="D4644" t="str">
        <f>IFERROR(UPPER(TRIM(ESITI_QUESTIONARI!U4644)),"")</f>
        <v/>
      </c>
      <c r="E4644" t="str">
        <f>IFERROR(UPPER(TRIM(ESITI_QUESTIONARI!Y4644)),"")</f>
        <v/>
      </c>
      <c r="F4644" t="str">
        <f>IFERROR(UPPER(TRIM(ESITI_QUESTIONARI!AE4644)),"")</f>
        <v/>
      </c>
      <c r="G4644" t="str">
        <f>IFERROR(UPPER(TRIM(ESITI_QUESTIONARI!AI4644)),"")</f>
        <v/>
      </c>
      <c r="H4644" s="8" t="str">
        <f>IF(C4644="","",IF(ISERROR(AVERAGE(ESITI_QUESTIONARI!N4644:T4644,ESITI_QUESTIONARI!V4644:X4644,ESITI_QUESTIONARI!Z4644:AD4644,ESITI_QUESTIONARI!AF4644:AH4644,ESITI_QUESTIONARI!AJ4644:AL4644,ESITI_QUESTIONARI!AN4644,ESITI_QUESTIONARI!AQ4644)),"NON RISPONDE",AVERAGE(ESITI_QUESTIONARI!N4644:T4644,ESITI_QUESTIONARI!V4644:X4644,ESITI_QUESTIONARI!Z4644:AD4644,ESITI_QUESTIONARI!AF4644:AH4644,ESITI_QUESTIONARI!AJ4644:AL4644,ESITI_QUESTIONARI!AN4644,ESITI_QUESTIONARI!AQ4644)))</f>
        <v/>
      </c>
    </row>
    <row r="4645" spans="1:8">
      <c r="A4645" t="str">
        <f>IF(ESITI_QUESTIONARI!A4645="","",TRIM(ESITI_QUESTIONARI!A4645))</f>
        <v/>
      </c>
      <c r="B4645" t="str">
        <f t="shared" si="73"/>
        <v/>
      </c>
      <c r="C4645" t="str">
        <f>IF(ESITI_QUESTIONARI!C4645="","",TRIM(ESITI_QUESTIONARI!C4645))</f>
        <v/>
      </c>
      <c r="D4645" t="str">
        <f>IFERROR(UPPER(TRIM(ESITI_QUESTIONARI!U4645)),"")</f>
        <v/>
      </c>
      <c r="E4645" t="str">
        <f>IFERROR(UPPER(TRIM(ESITI_QUESTIONARI!Y4645)),"")</f>
        <v/>
      </c>
      <c r="F4645" t="str">
        <f>IFERROR(UPPER(TRIM(ESITI_QUESTIONARI!AE4645)),"")</f>
        <v/>
      </c>
      <c r="G4645" t="str">
        <f>IFERROR(UPPER(TRIM(ESITI_QUESTIONARI!AI4645)),"")</f>
        <v/>
      </c>
      <c r="H4645" s="8" t="str">
        <f>IF(C4645="","",IF(ISERROR(AVERAGE(ESITI_QUESTIONARI!N4645:T4645,ESITI_QUESTIONARI!V4645:X4645,ESITI_QUESTIONARI!Z4645:AD4645,ESITI_QUESTIONARI!AF4645:AH4645,ESITI_QUESTIONARI!AJ4645:AL4645,ESITI_QUESTIONARI!AN4645,ESITI_QUESTIONARI!AQ4645)),"NON RISPONDE",AVERAGE(ESITI_QUESTIONARI!N4645:T4645,ESITI_QUESTIONARI!V4645:X4645,ESITI_QUESTIONARI!Z4645:AD4645,ESITI_QUESTIONARI!AF4645:AH4645,ESITI_QUESTIONARI!AJ4645:AL4645,ESITI_QUESTIONARI!AN4645,ESITI_QUESTIONARI!AQ4645)))</f>
        <v/>
      </c>
    </row>
    <row r="4646" spans="1:8">
      <c r="A4646" t="str">
        <f>IF(ESITI_QUESTIONARI!A4646="","",TRIM(ESITI_QUESTIONARI!A4646))</f>
        <v/>
      </c>
      <c r="B4646" t="str">
        <f t="shared" si="73"/>
        <v/>
      </c>
      <c r="C4646" t="str">
        <f>IF(ESITI_QUESTIONARI!C4646="","",TRIM(ESITI_QUESTIONARI!C4646))</f>
        <v/>
      </c>
      <c r="D4646" t="str">
        <f>IFERROR(UPPER(TRIM(ESITI_QUESTIONARI!U4646)),"")</f>
        <v/>
      </c>
      <c r="E4646" t="str">
        <f>IFERROR(UPPER(TRIM(ESITI_QUESTIONARI!Y4646)),"")</f>
        <v/>
      </c>
      <c r="F4646" t="str">
        <f>IFERROR(UPPER(TRIM(ESITI_QUESTIONARI!AE4646)),"")</f>
        <v/>
      </c>
      <c r="G4646" t="str">
        <f>IFERROR(UPPER(TRIM(ESITI_QUESTIONARI!AI4646)),"")</f>
        <v/>
      </c>
      <c r="H4646" s="8" t="str">
        <f>IF(C4646="","",IF(ISERROR(AVERAGE(ESITI_QUESTIONARI!N4646:T4646,ESITI_QUESTIONARI!V4646:X4646,ESITI_QUESTIONARI!Z4646:AD4646,ESITI_QUESTIONARI!AF4646:AH4646,ESITI_QUESTIONARI!AJ4646:AL4646,ESITI_QUESTIONARI!AN4646,ESITI_QUESTIONARI!AQ4646)),"NON RISPONDE",AVERAGE(ESITI_QUESTIONARI!N4646:T4646,ESITI_QUESTIONARI!V4646:X4646,ESITI_QUESTIONARI!Z4646:AD4646,ESITI_QUESTIONARI!AF4646:AH4646,ESITI_QUESTIONARI!AJ4646:AL4646,ESITI_QUESTIONARI!AN4646,ESITI_QUESTIONARI!AQ4646)))</f>
        <v/>
      </c>
    </row>
    <row r="4647" spans="1:8">
      <c r="A4647" t="str">
        <f>IF(ESITI_QUESTIONARI!A4647="","",TRIM(ESITI_QUESTIONARI!A4647))</f>
        <v/>
      </c>
      <c r="B4647" t="str">
        <f t="shared" si="73"/>
        <v/>
      </c>
      <c r="C4647" t="str">
        <f>IF(ESITI_QUESTIONARI!C4647="","",TRIM(ESITI_QUESTIONARI!C4647))</f>
        <v/>
      </c>
      <c r="D4647" t="str">
        <f>IFERROR(UPPER(TRIM(ESITI_QUESTIONARI!U4647)),"")</f>
        <v/>
      </c>
      <c r="E4647" t="str">
        <f>IFERROR(UPPER(TRIM(ESITI_QUESTIONARI!Y4647)),"")</f>
        <v/>
      </c>
      <c r="F4647" t="str">
        <f>IFERROR(UPPER(TRIM(ESITI_QUESTIONARI!AE4647)),"")</f>
        <v/>
      </c>
      <c r="G4647" t="str">
        <f>IFERROR(UPPER(TRIM(ESITI_QUESTIONARI!AI4647)),"")</f>
        <v/>
      </c>
      <c r="H4647" s="8" t="str">
        <f>IF(C4647="","",IF(ISERROR(AVERAGE(ESITI_QUESTIONARI!N4647:T4647,ESITI_QUESTIONARI!V4647:X4647,ESITI_QUESTIONARI!Z4647:AD4647,ESITI_QUESTIONARI!AF4647:AH4647,ESITI_QUESTIONARI!AJ4647:AL4647,ESITI_QUESTIONARI!AN4647,ESITI_QUESTIONARI!AQ4647)),"NON RISPONDE",AVERAGE(ESITI_QUESTIONARI!N4647:T4647,ESITI_QUESTIONARI!V4647:X4647,ESITI_QUESTIONARI!Z4647:AD4647,ESITI_QUESTIONARI!AF4647:AH4647,ESITI_QUESTIONARI!AJ4647:AL4647,ESITI_QUESTIONARI!AN4647,ESITI_QUESTIONARI!AQ4647)))</f>
        <v/>
      </c>
    </row>
    <row r="4648" spans="1:8">
      <c r="A4648" t="str">
        <f>IF(ESITI_QUESTIONARI!A4648="","",TRIM(ESITI_QUESTIONARI!A4648))</f>
        <v/>
      </c>
      <c r="B4648" t="str">
        <f t="shared" si="73"/>
        <v/>
      </c>
      <c r="C4648" t="str">
        <f>IF(ESITI_QUESTIONARI!C4648="","",TRIM(ESITI_QUESTIONARI!C4648))</f>
        <v/>
      </c>
      <c r="D4648" t="str">
        <f>IFERROR(UPPER(TRIM(ESITI_QUESTIONARI!U4648)),"")</f>
        <v/>
      </c>
      <c r="E4648" t="str">
        <f>IFERROR(UPPER(TRIM(ESITI_QUESTIONARI!Y4648)),"")</f>
        <v/>
      </c>
      <c r="F4648" t="str">
        <f>IFERROR(UPPER(TRIM(ESITI_QUESTIONARI!AE4648)),"")</f>
        <v/>
      </c>
      <c r="G4648" t="str">
        <f>IFERROR(UPPER(TRIM(ESITI_QUESTIONARI!AI4648)),"")</f>
        <v/>
      </c>
      <c r="H4648" s="8" t="str">
        <f>IF(C4648="","",IF(ISERROR(AVERAGE(ESITI_QUESTIONARI!N4648:T4648,ESITI_QUESTIONARI!V4648:X4648,ESITI_QUESTIONARI!Z4648:AD4648,ESITI_QUESTIONARI!AF4648:AH4648,ESITI_QUESTIONARI!AJ4648:AL4648,ESITI_QUESTIONARI!AN4648,ESITI_QUESTIONARI!AQ4648)),"NON RISPONDE",AVERAGE(ESITI_QUESTIONARI!N4648:T4648,ESITI_QUESTIONARI!V4648:X4648,ESITI_QUESTIONARI!Z4648:AD4648,ESITI_QUESTIONARI!AF4648:AH4648,ESITI_QUESTIONARI!AJ4648:AL4648,ESITI_QUESTIONARI!AN4648,ESITI_QUESTIONARI!AQ4648)))</f>
        <v/>
      </c>
    </row>
    <row r="4649" spans="1:8">
      <c r="A4649" t="str">
        <f>IF(ESITI_QUESTIONARI!A4649="","",TRIM(ESITI_QUESTIONARI!A4649))</f>
        <v/>
      </c>
      <c r="B4649" t="str">
        <f t="shared" si="73"/>
        <v/>
      </c>
      <c r="C4649" t="str">
        <f>IF(ESITI_QUESTIONARI!C4649="","",TRIM(ESITI_QUESTIONARI!C4649))</f>
        <v/>
      </c>
      <c r="D4649" t="str">
        <f>IFERROR(UPPER(TRIM(ESITI_QUESTIONARI!U4649)),"")</f>
        <v/>
      </c>
      <c r="E4649" t="str">
        <f>IFERROR(UPPER(TRIM(ESITI_QUESTIONARI!Y4649)),"")</f>
        <v/>
      </c>
      <c r="F4649" t="str">
        <f>IFERROR(UPPER(TRIM(ESITI_QUESTIONARI!AE4649)),"")</f>
        <v/>
      </c>
      <c r="G4649" t="str">
        <f>IFERROR(UPPER(TRIM(ESITI_QUESTIONARI!AI4649)),"")</f>
        <v/>
      </c>
      <c r="H4649" s="8" t="str">
        <f>IF(C4649="","",IF(ISERROR(AVERAGE(ESITI_QUESTIONARI!N4649:T4649,ESITI_QUESTIONARI!V4649:X4649,ESITI_QUESTIONARI!Z4649:AD4649,ESITI_QUESTIONARI!AF4649:AH4649,ESITI_QUESTIONARI!AJ4649:AL4649,ESITI_QUESTIONARI!AN4649,ESITI_QUESTIONARI!AQ4649)),"NON RISPONDE",AVERAGE(ESITI_QUESTIONARI!N4649:T4649,ESITI_QUESTIONARI!V4649:X4649,ESITI_QUESTIONARI!Z4649:AD4649,ESITI_QUESTIONARI!AF4649:AH4649,ESITI_QUESTIONARI!AJ4649:AL4649,ESITI_QUESTIONARI!AN4649,ESITI_QUESTIONARI!AQ4649)))</f>
        <v/>
      </c>
    </row>
    <row r="4650" spans="1:8">
      <c r="A4650" t="str">
        <f>IF(ESITI_QUESTIONARI!A4650="","",TRIM(ESITI_QUESTIONARI!A4650))</f>
        <v/>
      </c>
      <c r="B4650" t="str">
        <f t="shared" si="73"/>
        <v/>
      </c>
      <c r="C4650" t="str">
        <f>IF(ESITI_QUESTIONARI!C4650="","",TRIM(ESITI_QUESTIONARI!C4650))</f>
        <v/>
      </c>
      <c r="D4650" t="str">
        <f>IFERROR(UPPER(TRIM(ESITI_QUESTIONARI!U4650)),"")</f>
        <v/>
      </c>
      <c r="E4650" t="str">
        <f>IFERROR(UPPER(TRIM(ESITI_QUESTIONARI!Y4650)),"")</f>
        <v/>
      </c>
      <c r="F4650" t="str">
        <f>IFERROR(UPPER(TRIM(ESITI_QUESTIONARI!AE4650)),"")</f>
        <v/>
      </c>
      <c r="G4650" t="str">
        <f>IFERROR(UPPER(TRIM(ESITI_QUESTIONARI!AI4650)),"")</f>
        <v/>
      </c>
      <c r="H4650" s="8" t="str">
        <f>IF(C4650="","",IF(ISERROR(AVERAGE(ESITI_QUESTIONARI!N4650:T4650,ESITI_QUESTIONARI!V4650:X4650,ESITI_QUESTIONARI!Z4650:AD4650,ESITI_QUESTIONARI!AF4650:AH4650,ESITI_QUESTIONARI!AJ4650:AL4650,ESITI_QUESTIONARI!AN4650,ESITI_QUESTIONARI!AQ4650)),"NON RISPONDE",AVERAGE(ESITI_QUESTIONARI!N4650:T4650,ESITI_QUESTIONARI!V4650:X4650,ESITI_QUESTIONARI!Z4650:AD4650,ESITI_QUESTIONARI!AF4650:AH4650,ESITI_QUESTIONARI!AJ4650:AL4650,ESITI_QUESTIONARI!AN4650,ESITI_QUESTIONARI!AQ4650)))</f>
        <v/>
      </c>
    </row>
    <row r="4651" spans="1:8">
      <c r="A4651" t="str">
        <f>IF(ESITI_QUESTIONARI!A4651="","",TRIM(ESITI_QUESTIONARI!A4651))</f>
        <v/>
      </c>
      <c r="B4651" t="str">
        <f t="shared" si="73"/>
        <v/>
      </c>
      <c r="C4651" t="str">
        <f>IF(ESITI_QUESTIONARI!C4651="","",TRIM(ESITI_QUESTIONARI!C4651))</f>
        <v/>
      </c>
      <c r="D4651" t="str">
        <f>IFERROR(UPPER(TRIM(ESITI_QUESTIONARI!U4651)),"")</f>
        <v/>
      </c>
      <c r="E4651" t="str">
        <f>IFERROR(UPPER(TRIM(ESITI_QUESTIONARI!Y4651)),"")</f>
        <v/>
      </c>
      <c r="F4651" t="str">
        <f>IFERROR(UPPER(TRIM(ESITI_QUESTIONARI!AE4651)),"")</f>
        <v/>
      </c>
      <c r="G4651" t="str">
        <f>IFERROR(UPPER(TRIM(ESITI_QUESTIONARI!AI4651)),"")</f>
        <v/>
      </c>
      <c r="H4651" s="8" t="str">
        <f>IF(C4651="","",IF(ISERROR(AVERAGE(ESITI_QUESTIONARI!N4651:T4651,ESITI_QUESTIONARI!V4651:X4651,ESITI_QUESTIONARI!Z4651:AD4651,ESITI_QUESTIONARI!AF4651:AH4651,ESITI_QUESTIONARI!AJ4651:AL4651,ESITI_QUESTIONARI!AN4651,ESITI_QUESTIONARI!AQ4651)),"NON RISPONDE",AVERAGE(ESITI_QUESTIONARI!N4651:T4651,ESITI_QUESTIONARI!V4651:X4651,ESITI_QUESTIONARI!Z4651:AD4651,ESITI_QUESTIONARI!AF4651:AH4651,ESITI_QUESTIONARI!AJ4651:AL4651,ESITI_QUESTIONARI!AN4651,ESITI_QUESTIONARI!AQ4651)))</f>
        <v/>
      </c>
    </row>
    <row r="4652" spans="1:8">
      <c r="A4652" t="str">
        <f>IF(ESITI_QUESTIONARI!A4652="","",TRIM(ESITI_QUESTIONARI!A4652))</f>
        <v/>
      </c>
      <c r="B4652" t="str">
        <f t="shared" si="73"/>
        <v/>
      </c>
      <c r="C4652" t="str">
        <f>IF(ESITI_QUESTIONARI!C4652="","",TRIM(ESITI_QUESTIONARI!C4652))</f>
        <v/>
      </c>
      <c r="D4652" t="str">
        <f>IFERROR(UPPER(TRIM(ESITI_QUESTIONARI!U4652)),"")</f>
        <v/>
      </c>
      <c r="E4652" t="str">
        <f>IFERROR(UPPER(TRIM(ESITI_QUESTIONARI!Y4652)),"")</f>
        <v/>
      </c>
      <c r="F4652" t="str">
        <f>IFERROR(UPPER(TRIM(ESITI_QUESTIONARI!AE4652)),"")</f>
        <v/>
      </c>
      <c r="G4652" t="str">
        <f>IFERROR(UPPER(TRIM(ESITI_QUESTIONARI!AI4652)),"")</f>
        <v/>
      </c>
      <c r="H4652" s="8" t="str">
        <f>IF(C4652="","",IF(ISERROR(AVERAGE(ESITI_QUESTIONARI!N4652:T4652,ESITI_QUESTIONARI!V4652:X4652,ESITI_QUESTIONARI!Z4652:AD4652,ESITI_QUESTIONARI!AF4652:AH4652,ESITI_QUESTIONARI!AJ4652:AL4652,ESITI_QUESTIONARI!AN4652,ESITI_QUESTIONARI!AQ4652)),"NON RISPONDE",AVERAGE(ESITI_QUESTIONARI!N4652:T4652,ESITI_QUESTIONARI!V4652:X4652,ESITI_QUESTIONARI!Z4652:AD4652,ESITI_QUESTIONARI!AF4652:AH4652,ESITI_QUESTIONARI!AJ4652:AL4652,ESITI_QUESTIONARI!AN4652,ESITI_QUESTIONARI!AQ4652)))</f>
        <v/>
      </c>
    </row>
    <row r="4653" spans="1:8">
      <c r="A4653" t="str">
        <f>IF(ESITI_QUESTIONARI!A4653="","",TRIM(ESITI_QUESTIONARI!A4653))</f>
        <v/>
      </c>
      <c r="B4653" t="str">
        <f t="shared" si="73"/>
        <v/>
      </c>
      <c r="C4653" t="str">
        <f>IF(ESITI_QUESTIONARI!C4653="","",TRIM(ESITI_QUESTIONARI!C4653))</f>
        <v/>
      </c>
      <c r="D4653" t="str">
        <f>IFERROR(UPPER(TRIM(ESITI_QUESTIONARI!U4653)),"")</f>
        <v/>
      </c>
      <c r="E4653" t="str">
        <f>IFERROR(UPPER(TRIM(ESITI_QUESTIONARI!Y4653)),"")</f>
        <v/>
      </c>
      <c r="F4653" t="str">
        <f>IFERROR(UPPER(TRIM(ESITI_QUESTIONARI!AE4653)),"")</f>
        <v/>
      </c>
      <c r="G4653" t="str">
        <f>IFERROR(UPPER(TRIM(ESITI_QUESTIONARI!AI4653)),"")</f>
        <v/>
      </c>
      <c r="H4653" s="8" t="str">
        <f>IF(C4653="","",IF(ISERROR(AVERAGE(ESITI_QUESTIONARI!N4653:T4653,ESITI_QUESTIONARI!V4653:X4653,ESITI_QUESTIONARI!Z4653:AD4653,ESITI_QUESTIONARI!AF4653:AH4653,ESITI_QUESTIONARI!AJ4653:AL4653,ESITI_QUESTIONARI!AN4653,ESITI_QUESTIONARI!AQ4653)),"NON RISPONDE",AVERAGE(ESITI_QUESTIONARI!N4653:T4653,ESITI_QUESTIONARI!V4653:X4653,ESITI_QUESTIONARI!Z4653:AD4653,ESITI_QUESTIONARI!AF4653:AH4653,ESITI_QUESTIONARI!AJ4653:AL4653,ESITI_QUESTIONARI!AN4653,ESITI_QUESTIONARI!AQ4653)))</f>
        <v/>
      </c>
    </row>
    <row r="4654" spans="1:8">
      <c r="A4654" t="str">
        <f>IF(ESITI_QUESTIONARI!A4654="","",TRIM(ESITI_QUESTIONARI!A4654))</f>
        <v/>
      </c>
      <c r="B4654" t="str">
        <f t="shared" si="73"/>
        <v/>
      </c>
      <c r="C4654" t="str">
        <f>IF(ESITI_QUESTIONARI!C4654="","",TRIM(ESITI_QUESTIONARI!C4654))</f>
        <v/>
      </c>
      <c r="D4654" t="str">
        <f>IFERROR(UPPER(TRIM(ESITI_QUESTIONARI!U4654)),"")</f>
        <v/>
      </c>
      <c r="E4654" t="str">
        <f>IFERROR(UPPER(TRIM(ESITI_QUESTIONARI!Y4654)),"")</f>
        <v/>
      </c>
      <c r="F4654" t="str">
        <f>IFERROR(UPPER(TRIM(ESITI_QUESTIONARI!AE4654)),"")</f>
        <v/>
      </c>
      <c r="G4654" t="str">
        <f>IFERROR(UPPER(TRIM(ESITI_QUESTIONARI!AI4654)),"")</f>
        <v/>
      </c>
      <c r="H4654" s="8" t="str">
        <f>IF(C4654="","",IF(ISERROR(AVERAGE(ESITI_QUESTIONARI!N4654:T4654,ESITI_QUESTIONARI!V4654:X4654,ESITI_QUESTIONARI!Z4654:AD4654,ESITI_QUESTIONARI!AF4654:AH4654,ESITI_QUESTIONARI!AJ4654:AL4654,ESITI_QUESTIONARI!AN4654,ESITI_QUESTIONARI!AQ4654)),"NON RISPONDE",AVERAGE(ESITI_QUESTIONARI!N4654:T4654,ESITI_QUESTIONARI!V4654:X4654,ESITI_QUESTIONARI!Z4654:AD4654,ESITI_QUESTIONARI!AF4654:AH4654,ESITI_QUESTIONARI!AJ4654:AL4654,ESITI_QUESTIONARI!AN4654,ESITI_QUESTIONARI!AQ4654)))</f>
        <v/>
      </c>
    </row>
    <row r="4655" spans="1:8">
      <c r="A4655" t="str">
        <f>IF(ESITI_QUESTIONARI!A4655="","",TRIM(ESITI_QUESTIONARI!A4655))</f>
        <v/>
      </c>
      <c r="B4655" t="str">
        <f t="shared" si="73"/>
        <v/>
      </c>
      <c r="C4655" t="str">
        <f>IF(ESITI_QUESTIONARI!C4655="","",TRIM(ESITI_QUESTIONARI!C4655))</f>
        <v/>
      </c>
      <c r="D4655" t="str">
        <f>IFERROR(UPPER(TRIM(ESITI_QUESTIONARI!U4655)),"")</f>
        <v/>
      </c>
      <c r="E4655" t="str">
        <f>IFERROR(UPPER(TRIM(ESITI_QUESTIONARI!Y4655)),"")</f>
        <v/>
      </c>
      <c r="F4655" t="str">
        <f>IFERROR(UPPER(TRIM(ESITI_QUESTIONARI!AE4655)),"")</f>
        <v/>
      </c>
      <c r="G4655" t="str">
        <f>IFERROR(UPPER(TRIM(ESITI_QUESTIONARI!AI4655)),"")</f>
        <v/>
      </c>
      <c r="H4655" s="8" t="str">
        <f>IF(C4655="","",IF(ISERROR(AVERAGE(ESITI_QUESTIONARI!N4655:T4655,ESITI_QUESTIONARI!V4655:X4655,ESITI_QUESTIONARI!Z4655:AD4655,ESITI_QUESTIONARI!AF4655:AH4655,ESITI_QUESTIONARI!AJ4655:AL4655,ESITI_QUESTIONARI!AN4655,ESITI_QUESTIONARI!AQ4655)),"NON RISPONDE",AVERAGE(ESITI_QUESTIONARI!N4655:T4655,ESITI_QUESTIONARI!V4655:X4655,ESITI_QUESTIONARI!Z4655:AD4655,ESITI_QUESTIONARI!AF4655:AH4655,ESITI_QUESTIONARI!AJ4655:AL4655,ESITI_QUESTIONARI!AN4655,ESITI_QUESTIONARI!AQ4655)))</f>
        <v/>
      </c>
    </row>
    <row r="4656" spans="1:8">
      <c r="A4656" t="str">
        <f>IF(ESITI_QUESTIONARI!A4656="","",TRIM(ESITI_QUESTIONARI!A4656))</f>
        <v/>
      </c>
      <c r="B4656" t="str">
        <f t="shared" si="73"/>
        <v/>
      </c>
      <c r="C4656" t="str">
        <f>IF(ESITI_QUESTIONARI!C4656="","",TRIM(ESITI_QUESTIONARI!C4656))</f>
        <v/>
      </c>
      <c r="D4656" t="str">
        <f>IFERROR(UPPER(TRIM(ESITI_QUESTIONARI!U4656)),"")</f>
        <v/>
      </c>
      <c r="E4656" t="str">
        <f>IFERROR(UPPER(TRIM(ESITI_QUESTIONARI!Y4656)),"")</f>
        <v/>
      </c>
      <c r="F4656" t="str">
        <f>IFERROR(UPPER(TRIM(ESITI_QUESTIONARI!AE4656)),"")</f>
        <v/>
      </c>
      <c r="G4656" t="str">
        <f>IFERROR(UPPER(TRIM(ESITI_QUESTIONARI!AI4656)),"")</f>
        <v/>
      </c>
      <c r="H4656" s="8" t="str">
        <f>IF(C4656="","",IF(ISERROR(AVERAGE(ESITI_QUESTIONARI!N4656:T4656,ESITI_QUESTIONARI!V4656:X4656,ESITI_QUESTIONARI!Z4656:AD4656,ESITI_QUESTIONARI!AF4656:AH4656,ESITI_QUESTIONARI!AJ4656:AL4656,ESITI_QUESTIONARI!AN4656,ESITI_QUESTIONARI!AQ4656)),"NON RISPONDE",AVERAGE(ESITI_QUESTIONARI!N4656:T4656,ESITI_QUESTIONARI!V4656:X4656,ESITI_QUESTIONARI!Z4656:AD4656,ESITI_QUESTIONARI!AF4656:AH4656,ESITI_QUESTIONARI!AJ4656:AL4656,ESITI_QUESTIONARI!AN4656,ESITI_QUESTIONARI!AQ4656)))</f>
        <v/>
      </c>
    </row>
    <row r="4657" spans="1:8">
      <c r="A4657" t="str">
        <f>IF(ESITI_QUESTIONARI!A4657="","",TRIM(ESITI_QUESTIONARI!A4657))</f>
        <v/>
      </c>
      <c r="B4657" t="str">
        <f t="shared" si="73"/>
        <v/>
      </c>
      <c r="C4657" t="str">
        <f>IF(ESITI_QUESTIONARI!C4657="","",TRIM(ESITI_QUESTIONARI!C4657))</f>
        <v/>
      </c>
      <c r="D4657" t="str">
        <f>IFERROR(UPPER(TRIM(ESITI_QUESTIONARI!U4657)),"")</f>
        <v/>
      </c>
      <c r="E4657" t="str">
        <f>IFERROR(UPPER(TRIM(ESITI_QUESTIONARI!Y4657)),"")</f>
        <v/>
      </c>
      <c r="F4657" t="str">
        <f>IFERROR(UPPER(TRIM(ESITI_QUESTIONARI!AE4657)),"")</f>
        <v/>
      </c>
      <c r="G4657" t="str">
        <f>IFERROR(UPPER(TRIM(ESITI_QUESTIONARI!AI4657)),"")</f>
        <v/>
      </c>
      <c r="H4657" s="8" t="str">
        <f>IF(C4657="","",IF(ISERROR(AVERAGE(ESITI_QUESTIONARI!N4657:T4657,ESITI_QUESTIONARI!V4657:X4657,ESITI_QUESTIONARI!Z4657:AD4657,ESITI_QUESTIONARI!AF4657:AH4657,ESITI_QUESTIONARI!AJ4657:AL4657,ESITI_QUESTIONARI!AN4657,ESITI_QUESTIONARI!AQ4657)),"NON RISPONDE",AVERAGE(ESITI_QUESTIONARI!N4657:T4657,ESITI_QUESTIONARI!V4657:X4657,ESITI_QUESTIONARI!Z4657:AD4657,ESITI_QUESTIONARI!AF4657:AH4657,ESITI_QUESTIONARI!AJ4657:AL4657,ESITI_QUESTIONARI!AN4657,ESITI_QUESTIONARI!AQ4657)))</f>
        <v/>
      </c>
    </row>
    <row r="4658" spans="1:8">
      <c r="A4658" t="str">
        <f>IF(ESITI_QUESTIONARI!A4658="","",TRIM(ESITI_QUESTIONARI!A4658))</f>
        <v/>
      </c>
      <c r="B4658" t="str">
        <f t="shared" si="73"/>
        <v/>
      </c>
      <c r="C4658" t="str">
        <f>IF(ESITI_QUESTIONARI!C4658="","",TRIM(ESITI_QUESTIONARI!C4658))</f>
        <v/>
      </c>
      <c r="D4658" t="str">
        <f>IFERROR(UPPER(TRIM(ESITI_QUESTIONARI!U4658)),"")</f>
        <v/>
      </c>
      <c r="E4658" t="str">
        <f>IFERROR(UPPER(TRIM(ESITI_QUESTIONARI!Y4658)),"")</f>
        <v/>
      </c>
      <c r="F4658" t="str">
        <f>IFERROR(UPPER(TRIM(ESITI_QUESTIONARI!AE4658)),"")</f>
        <v/>
      </c>
      <c r="G4658" t="str">
        <f>IFERROR(UPPER(TRIM(ESITI_QUESTIONARI!AI4658)),"")</f>
        <v/>
      </c>
      <c r="H4658" s="8" t="str">
        <f>IF(C4658="","",IF(ISERROR(AVERAGE(ESITI_QUESTIONARI!N4658:T4658,ESITI_QUESTIONARI!V4658:X4658,ESITI_QUESTIONARI!Z4658:AD4658,ESITI_QUESTIONARI!AF4658:AH4658,ESITI_QUESTIONARI!AJ4658:AL4658,ESITI_QUESTIONARI!AN4658,ESITI_QUESTIONARI!AQ4658)),"NON RISPONDE",AVERAGE(ESITI_QUESTIONARI!N4658:T4658,ESITI_QUESTIONARI!V4658:X4658,ESITI_QUESTIONARI!Z4658:AD4658,ESITI_QUESTIONARI!AF4658:AH4658,ESITI_QUESTIONARI!AJ4658:AL4658,ESITI_QUESTIONARI!AN4658,ESITI_QUESTIONARI!AQ4658)))</f>
        <v/>
      </c>
    </row>
    <row r="4659" spans="1:8">
      <c r="A4659" t="str">
        <f>IF(ESITI_QUESTIONARI!A4659="","",TRIM(ESITI_QUESTIONARI!A4659))</f>
        <v/>
      </c>
      <c r="B4659" t="str">
        <f t="shared" si="73"/>
        <v/>
      </c>
      <c r="C4659" t="str">
        <f>IF(ESITI_QUESTIONARI!C4659="","",TRIM(ESITI_QUESTIONARI!C4659))</f>
        <v/>
      </c>
      <c r="D4659" t="str">
        <f>IFERROR(UPPER(TRIM(ESITI_QUESTIONARI!U4659)),"")</f>
        <v/>
      </c>
      <c r="E4659" t="str">
        <f>IFERROR(UPPER(TRIM(ESITI_QUESTIONARI!Y4659)),"")</f>
        <v/>
      </c>
      <c r="F4659" t="str">
        <f>IFERROR(UPPER(TRIM(ESITI_QUESTIONARI!AE4659)),"")</f>
        <v/>
      </c>
      <c r="G4659" t="str">
        <f>IFERROR(UPPER(TRIM(ESITI_QUESTIONARI!AI4659)),"")</f>
        <v/>
      </c>
      <c r="H4659" s="8" t="str">
        <f>IF(C4659="","",IF(ISERROR(AVERAGE(ESITI_QUESTIONARI!N4659:T4659,ESITI_QUESTIONARI!V4659:X4659,ESITI_QUESTIONARI!Z4659:AD4659,ESITI_QUESTIONARI!AF4659:AH4659,ESITI_QUESTIONARI!AJ4659:AL4659,ESITI_QUESTIONARI!AN4659,ESITI_QUESTIONARI!AQ4659)),"NON RISPONDE",AVERAGE(ESITI_QUESTIONARI!N4659:T4659,ESITI_QUESTIONARI!V4659:X4659,ESITI_QUESTIONARI!Z4659:AD4659,ESITI_QUESTIONARI!AF4659:AH4659,ESITI_QUESTIONARI!AJ4659:AL4659,ESITI_QUESTIONARI!AN4659,ESITI_QUESTIONARI!AQ4659)))</f>
        <v/>
      </c>
    </row>
    <row r="4660" spans="1:8">
      <c r="A4660" t="str">
        <f>IF(ESITI_QUESTIONARI!A4660="","",TRIM(ESITI_QUESTIONARI!A4660))</f>
        <v/>
      </c>
      <c r="B4660" t="str">
        <f t="shared" si="73"/>
        <v/>
      </c>
      <c r="C4660" t="str">
        <f>IF(ESITI_QUESTIONARI!C4660="","",TRIM(ESITI_QUESTIONARI!C4660))</f>
        <v/>
      </c>
      <c r="D4660" t="str">
        <f>IFERROR(UPPER(TRIM(ESITI_QUESTIONARI!U4660)),"")</f>
        <v/>
      </c>
      <c r="E4660" t="str">
        <f>IFERROR(UPPER(TRIM(ESITI_QUESTIONARI!Y4660)),"")</f>
        <v/>
      </c>
      <c r="F4660" t="str">
        <f>IFERROR(UPPER(TRIM(ESITI_QUESTIONARI!AE4660)),"")</f>
        <v/>
      </c>
      <c r="G4660" t="str">
        <f>IFERROR(UPPER(TRIM(ESITI_QUESTIONARI!AI4660)),"")</f>
        <v/>
      </c>
      <c r="H4660" s="8" t="str">
        <f>IF(C4660="","",IF(ISERROR(AVERAGE(ESITI_QUESTIONARI!N4660:T4660,ESITI_QUESTIONARI!V4660:X4660,ESITI_QUESTIONARI!Z4660:AD4660,ESITI_QUESTIONARI!AF4660:AH4660,ESITI_QUESTIONARI!AJ4660:AL4660,ESITI_QUESTIONARI!AN4660,ESITI_QUESTIONARI!AQ4660)),"NON RISPONDE",AVERAGE(ESITI_QUESTIONARI!N4660:T4660,ESITI_QUESTIONARI!V4660:X4660,ESITI_QUESTIONARI!Z4660:AD4660,ESITI_QUESTIONARI!AF4660:AH4660,ESITI_QUESTIONARI!AJ4660:AL4660,ESITI_QUESTIONARI!AN4660,ESITI_QUESTIONARI!AQ4660)))</f>
        <v/>
      </c>
    </row>
    <row r="4661" spans="1:8">
      <c r="A4661" t="str">
        <f>IF(ESITI_QUESTIONARI!A4661="","",TRIM(ESITI_QUESTIONARI!A4661))</f>
        <v/>
      </c>
      <c r="B4661" t="str">
        <f t="shared" si="73"/>
        <v/>
      </c>
      <c r="C4661" t="str">
        <f>IF(ESITI_QUESTIONARI!C4661="","",TRIM(ESITI_QUESTIONARI!C4661))</f>
        <v/>
      </c>
      <c r="D4661" t="str">
        <f>IFERROR(UPPER(TRIM(ESITI_QUESTIONARI!U4661)),"")</f>
        <v/>
      </c>
      <c r="E4661" t="str">
        <f>IFERROR(UPPER(TRIM(ESITI_QUESTIONARI!Y4661)),"")</f>
        <v/>
      </c>
      <c r="F4661" t="str">
        <f>IFERROR(UPPER(TRIM(ESITI_QUESTIONARI!AE4661)),"")</f>
        <v/>
      </c>
      <c r="G4661" t="str">
        <f>IFERROR(UPPER(TRIM(ESITI_QUESTIONARI!AI4661)),"")</f>
        <v/>
      </c>
      <c r="H4661" s="8" t="str">
        <f>IF(C4661="","",IF(ISERROR(AVERAGE(ESITI_QUESTIONARI!N4661:T4661,ESITI_QUESTIONARI!V4661:X4661,ESITI_QUESTIONARI!Z4661:AD4661,ESITI_QUESTIONARI!AF4661:AH4661,ESITI_QUESTIONARI!AJ4661:AL4661,ESITI_QUESTIONARI!AN4661,ESITI_QUESTIONARI!AQ4661)),"NON RISPONDE",AVERAGE(ESITI_QUESTIONARI!N4661:T4661,ESITI_QUESTIONARI!V4661:X4661,ESITI_QUESTIONARI!Z4661:AD4661,ESITI_QUESTIONARI!AF4661:AH4661,ESITI_QUESTIONARI!AJ4661:AL4661,ESITI_QUESTIONARI!AN4661,ESITI_QUESTIONARI!AQ4661)))</f>
        <v/>
      </c>
    </row>
    <row r="4662" spans="1:8">
      <c r="A4662" t="str">
        <f>IF(ESITI_QUESTIONARI!A4662="","",TRIM(ESITI_QUESTIONARI!A4662))</f>
        <v/>
      </c>
      <c r="B4662" t="str">
        <f t="shared" si="73"/>
        <v/>
      </c>
      <c r="C4662" t="str">
        <f>IF(ESITI_QUESTIONARI!C4662="","",TRIM(ESITI_QUESTIONARI!C4662))</f>
        <v/>
      </c>
      <c r="D4662" t="str">
        <f>IFERROR(UPPER(TRIM(ESITI_QUESTIONARI!U4662)),"")</f>
        <v/>
      </c>
      <c r="E4662" t="str">
        <f>IFERROR(UPPER(TRIM(ESITI_QUESTIONARI!Y4662)),"")</f>
        <v/>
      </c>
      <c r="F4662" t="str">
        <f>IFERROR(UPPER(TRIM(ESITI_QUESTIONARI!AE4662)),"")</f>
        <v/>
      </c>
      <c r="G4662" t="str">
        <f>IFERROR(UPPER(TRIM(ESITI_QUESTIONARI!AI4662)),"")</f>
        <v/>
      </c>
      <c r="H4662" s="8" t="str">
        <f>IF(C4662="","",IF(ISERROR(AVERAGE(ESITI_QUESTIONARI!N4662:T4662,ESITI_QUESTIONARI!V4662:X4662,ESITI_QUESTIONARI!Z4662:AD4662,ESITI_QUESTIONARI!AF4662:AH4662,ESITI_QUESTIONARI!AJ4662:AL4662,ESITI_QUESTIONARI!AN4662,ESITI_QUESTIONARI!AQ4662)),"NON RISPONDE",AVERAGE(ESITI_QUESTIONARI!N4662:T4662,ESITI_QUESTIONARI!V4662:X4662,ESITI_QUESTIONARI!Z4662:AD4662,ESITI_QUESTIONARI!AF4662:AH4662,ESITI_QUESTIONARI!AJ4662:AL4662,ESITI_QUESTIONARI!AN4662,ESITI_QUESTIONARI!AQ4662)))</f>
        <v/>
      </c>
    </row>
    <row r="4663" spans="1:8">
      <c r="A4663" t="str">
        <f>IF(ESITI_QUESTIONARI!A4663="","",TRIM(ESITI_QUESTIONARI!A4663))</f>
        <v/>
      </c>
      <c r="B4663" t="str">
        <f t="shared" si="73"/>
        <v/>
      </c>
      <c r="C4663" t="str">
        <f>IF(ESITI_QUESTIONARI!C4663="","",TRIM(ESITI_QUESTIONARI!C4663))</f>
        <v/>
      </c>
      <c r="D4663" t="str">
        <f>IFERROR(UPPER(TRIM(ESITI_QUESTIONARI!U4663)),"")</f>
        <v/>
      </c>
      <c r="E4663" t="str">
        <f>IFERROR(UPPER(TRIM(ESITI_QUESTIONARI!Y4663)),"")</f>
        <v/>
      </c>
      <c r="F4663" t="str">
        <f>IFERROR(UPPER(TRIM(ESITI_QUESTIONARI!AE4663)),"")</f>
        <v/>
      </c>
      <c r="G4663" t="str">
        <f>IFERROR(UPPER(TRIM(ESITI_QUESTIONARI!AI4663)),"")</f>
        <v/>
      </c>
      <c r="H4663" s="8" t="str">
        <f>IF(C4663="","",IF(ISERROR(AVERAGE(ESITI_QUESTIONARI!N4663:T4663,ESITI_QUESTIONARI!V4663:X4663,ESITI_QUESTIONARI!Z4663:AD4663,ESITI_QUESTIONARI!AF4663:AH4663,ESITI_QUESTIONARI!AJ4663:AL4663,ESITI_QUESTIONARI!AN4663,ESITI_QUESTIONARI!AQ4663)),"NON RISPONDE",AVERAGE(ESITI_QUESTIONARI!N4663:T4663,ESITI_QUESTIONARI!V4663:X4663,ESITI_QUESTIONARI!Z4663:AD4663,ESITI_QUESTIONARI!AF4663:AH4663,ESITI_QUESTIONARI!AJ4663:AL4663,ESITI_QUESTIONARI!AN4663,ESITI_QUESTIONARI!AQ4663)))</f>
        <v/>
      </c>
    </row>
    <row r="4664" spans="1:8">
      <c r="A4664" t="str">
        <f>IF(ESITI_QUESTIONARI!A4664="","",TRIM(ESITI_QUESTIONARI!A4664))</f>
        <v/>
      </c>
      <c r="B4664" t="str">
        <f t="shared" si="73"/>
        <v/>
      </c>
      <c r="C4664" t="str">
        <f>IF(ESITI_QUESTIONARI!C4664="","",TRIM(ESITI_QUESTIONARI!C4664))</f>
        <v/>
      </c>
      <c r="D4664" t="str">
        <f>IFERROR(UPPER(TRIM(ESITI_QUESTIONARI!U4664)),"")</f>
        <v/>
      </c>
      <c r="E4664" t="str">
        <f>IFERROR(UPPER(TRIM(ESITI_QUESTIONARI!Y4664)),"")</f>
        <v/>
      </c>
      <c r="F4664" t="str">
        <f>IFERROR(UPPER(TRIM(ESITI_QUESTIONARI!AE4664)),"")</f>
        <v/>
      </c>
      <c r="G4664" t="str">
        <f>IFERROR(UPPER(TRIM(ESITI_QUESTIONARI!AI4664)),"")</f>
        <v/>
      </c>
      <c r="H4664" s="8" t="str">
        <f>IF(C4664="","",IF(ISERROR(AVERAGE(ESITI_QUESTIONARI!N4664:T4664,ESITI_QUESTIONARI!V4664:X4664,ESITI_QUESTIONARI!Z4664:AD4664,ESITI_QUESTIONARI!AF4664:AH4664,ESITI_QUESTIONARI!AJ4664:AL4664,ESITI_QUESTIONARI!AN4664,ESITI_QUESTIONARI!AQ4664)),"NON RISPONDE",AVERAGE(ESITI_QUESTIONARI!N4664:T4664,ESITI_QUESTIONARI!V4664:X4664,ESITI_QUESTIONARI!Z4664:AD4664,ESITI_QUESTIONARI!AF4664:AH4664,ESITI_QUESTIONARI!AJ4664:AL4664,ESITI_QUESTIONARI!AN4664,ESITI_QUESTIONARI!AQ4664)))</f>
        <v/>
      </c>
    </row>
    <row r="4665" spans="1:8">
      <c r="A4665" t="str">
        <f>IF(ESITI_QUESTIONARI!A4665="","",TRIM(ESITI_QUESTIONARI!A4665))</f>
        <v/>
      </c>
      <c r="B4665" t="str">
        <f t="shared" si="73"/>
        <v/>
      </c>
      <c r="C4665" t="str">
        <f>IF(ESITI_QUESTIONARI!C4665="","",TRIM(ESITI_QUESTIONARI!C4665))</f>
        <v/>
      </c>
      <c r="D4665" t="str">
        <f>IFERROR(UPPER(TRIM(ESITI_QUESTIONARI!U4665)),"")</f>
        <v/>
      </c>
      <c r="E4665" t="str">
        <f>IFERROR(UPPER(TRIM(ESITI_QUESTIONARI!Y4665)),"")</f>
        <v/>
      </c>
      <c r="F4665" t="str">
        <f>IFERROR(UPPER(TRIM(ESITI_QUESTIONARI!AE4665)),"")</f>
        <v/>
      </c>
      <c r="G4665" t="str">
        <f>IFERROR(UPPER(TRIM(ESITI_QUESTIONARI!AI4665)),"")</f>
        <v/>
      </c>
      <c r="H4665" s="8" t="str">
        <f>IF(C4665="","",IF(ISERROR(AVERAGE(ESITI_QUESTIONARI!N4665:T4665,ESITI_QUESTIONARI!V4665:X4665,ESITI_QUESTIONARI!Z4665:AD4665,ESITI_QUESTIONARI!AF4665:AH4665,ESITI_QUESTIONARI!AJ4665:AL4665,ESITI_QUESTIONARI!AN4665,ESITI_QUESTIONARI!AQ4665)),"NON RISPONDE",AVERAGE(ESITI_QUESTIONARI!N4665:T4665,ESITI_QUESTIONARI!V4665:X4665,ESITI_QUESTIONARI!Z4665:AD4665,ESITI_QUESTIONARI!AF4665:AH4665,ESITI_QUESTIONARI!AJ4665:AL4665,ESITI_QUESTIONARI!AN4665,ESITI_QUESTIONARI!AQ4665)))</f>
        <v/>
      </c>
    </row>
    <row r="4666" spans="1:8">
      <c r="A4666" t="str">
        <f>IF(ESITI_QUESTIONARI!A4666="","",TRIM(ESITI_QUESTIONARI!A4666))</f>
        <v/>
      </c>
      <c r="B4666" t="str">
        <f t="shared" si="73"/>
        <v/>
      </c>
      <c r="C4666" t="str">
        <f>IF(ESITI_QUESTIONARI!C4666="","",TRIM(ESITI_QUESTIONARI!C4666))</f>
        <v/>
      </c>
      <c r="D4666" t="str">
        <f>IFERROR(UPPER(TRIM(ESITI_QUESTIONARI!U4666)),"")</f>
        <v/>
      </c>
      <c r="E4666" t="str">
        <f>IFERROR(UPPER(TRIM(ESITI_QUESTIONARI!Y4666)),"")</f>
        <v/>
      </c>
      <c r="F4666" t="str">
        <f>IFERROR(UPPER(TRIM(ESITI_QUESTIONARI!AE4666)),"")</f>
        <v/>
      </c>
      <c r="G4666" t="str">
        <f>IFERROR(UPPER(TRIM(ESITI_QUESTIONARI!AI4666)),"")</f>
        <v/>
      </c>
      <c r="H4666" s="8" t="str">
        <f>IF(C4666="","",IF(ISERROR(AVERAGE(ESITI_QUESTIONARI!N4666:T4666,ESITI_QUESTIONARI!V4666:X4666,ESITI_QUESTIONARI!Z4666:AD4666,ESITI_QUESTIONARI!AF4666:AH4666,ESITI_QUESTIONARI!AJ4666:AL4666,ESITI_QUESTIONARI!AN4666,ESITI_QUESTIONARI!AQ4666)),"NON RISPONDE",AVERAGE(ESITI_QUESTIONARI!N4666:T4666,ESITI_QUESTIONARI!V4666:X4666,ESITI_QUESTIONARI!Z4666:AD4666,ESITI_QUESTIONARI!AF4666:AH4666,ESITI_QUESTIONARI!AJ4666:AL4666,ESITI_QUESTIONARI!AN4666,ESITI_QUESTIONARI!AQ4666)))</f>
        <v/>
      </c>
    </row>
    <row r="4667" spans="1:8">
      <c r="A4667" t="str">
        <f>IF(ESITI_QUESTIONARI!A4667="","",TRIM(ESITI_QUESTIONARI!A4667))</f>
        <v/>
      </c>
      <c r="B4667" t="str">
        <f t="shared" si="73"/>
        <v/>
      </c>
      <c r="C4667" t="str">
        <f>IF(ESITI_QUESTIONARI!C4667="","",TRIM(ESITI_QUESTIONARI!C4667))</f>
        <v/>
      </c>
      <c r="D4667" t="str">
        <f>IFERROR(UPPER(TRIM(ESITI_QUESTIONARI!U4667)),"")</f>
        <v/>
      </c>
      <c r="E4667" t="str">
        <f>IFERROR(UPPER(TRIM(ESITI_QUESTIONARI!Y4667)),"")</f>
        <v/>
      </c>
      <c r="F4667" t="str">
        <f>IFERROR(UPPER(TRIM(ESITI_QUESTIONARI!AE4667)),"")</f>
        <v/>
      </c>
      <c r="G4667" t="str">
        <f>IFERROR(UPPER(TRIM(ESITI_QUESTIONARI!AI4667)),"")</f>
        <v/>
      </c>
      <c r="H4667" s="8" t="str">
        <f>IF(C4667="","",IF(ISERROR(AVERAGE(ESITI_QUESTIONARI!N4667:T4667,ESITI_QUESTIONARI!V4667:X4667,ESITI_QUESTIONARI!Z4667:AD4667,ESITI_QUESTIONARI!AF4667:AH4667,ESITI_QUESTIONARI!AJ4667:AL4667,ESITI_QUESTIONARI!AN4667,ESITI_QUESTIONARI!AQ4667)),"NON RISPONDE",AVERAGE(ESITI_QUESTIONARI!N4667:T4667,ESITI_QUESTIONARI!V4667:X4667,ESITI_QUESTIONARI!Z4667:AD4667,ESITI_QUESTIONARI!AF4667:AH4667,ESITI_QUESTIONARI!AJ4667:AL4667,ESITI_QUESTIONARI!AN4667,ESITI_QUESTIONARI!AQ4667)))</f>
        <v/>
      </c>
    </row>
    <row r="4668" spans="1:8">
      <c r="A4668" t="str">
        <f>IF(ESITI_QUESTIONARI!A4668="","",TRIM(ESITI_QUESTIONARI!A4668))</f>
        <v/>
      </c>
      <c r="B4668" t="str">
        <f t="shared" si="73"/>
        <v/>
      </c>
      <c r="C4668" t="str">
        <f>IF(ESITI_QUESTIONARI!C4668="","",TRIM(ESITI_QUESTIONARI!C4668))</f>
        <v/>
      </c>
      <c r="D4668" t="str">
        <f>IFERROR(UPPER(TRIM(ESITI_QUESTIONARI!U4668)),"")</f>
        <v/>
      </c>
      <c r="E4668" t="str">
        <f>IFERROR(UPPER(TRIM(ESITI_QUESTIONARI!Y4668)),"")</f>
        <v/>
      </c>
      <c r="F4668" t="str">
        <f>IFERROR(UPPER(TRIM(ESITI_QUESTIONARI!AE4668)),"")</f>
        <v/>
      </c>
      <c r="G4668" t="str">
        <f>IFERROR(UPPER(TRIM(ESITI_QUESTIONARI!AI4668)),"")</f>
        <v/>
      </c>
      <c r="H4668" s="8" t="str">
        <f>IF(C4668="","",IF(ISERROR(AVERAGE(ESITI_QUESTIONARI!N4668:T4668,ESITI_QUESTIONARI!V4668:X4668,ESITI_QUESTIONARI!Z4668:AD4668,ESITI_QUESTIONARI!AF4668:AH4668,ESITI_QUESTIONARI!AJ4668:AL4668,ESITI_QUESTIONARI!AN4668,ESITI_QUESTIONARI!AQ4668)),"NON RISPONDE",AVERAGE(ESITI_QUESTIONARI!N4668:T4668,ESITI_QUESTIONARI!V4668:X4668,ESITI_QUESTIONARI!Z4668:AD4668,ESITI_QUESTIONARI!AF4668:AH4668,ESITI_QUESTIONARI!AJ4668:AL4668,ESITI_QUESTIONARI!AN4668,ESITI_QUESTIONARI!AQ4668)))</f>
        <v/>
      </c>
    </row>
    <row r="4669" spans="1:8">
      <c r="A4669" t="str">
        <f>IF(ESITI_QUESTIONARI!A4669="","",TRIM(ESITI_QUESTIONARI!A4669))</f>
        <v/>
      </c>
      <c r="B4669" t="str">
        <f t="shared" si="73"/>
        <v/>
      </c>
      <c r="C4669" t="str">
        <f>IF(ESITI_QUESTIONARI!C4669="","",TRIM(ESITI_QUESTIONARI!C4669))</f>
        <v/>
      </c>
      <c r="D4669" t="str">
        <f>IFERROR(UPPER(TRIM(ESITI_QUESTIONARI!U4669)),"")</f>
        <v/>
      </c>
      <c r="E4669" t="str">
        <f>IFERROR(UPPER(TRIM(ESITI_QUESTIONARI!Y4669)),"")</f>
        <v/>
      </c>
      <c r="F4669" t="str">
        <f>IFERROR(UPPER(TRIM(ESITI_QUESTIONARI!AE4669)),"")</f>
        <v/>
      </c>
      <c r="G4669" t="str">
        <f>IFERROR(UPPER(TRIM(ESITI_QUESTIONARI!AI4669)),"")</f>
        <v/>
      </c>
      <c r="H4669" s="8" t="str">
        <f>IF(C4669="","",IF(ISERROR(AVERAGE(ESITI_QUESTIONARI!N4669:T4669,ESITI_QUESTIONARI!V4669:X4669,ESITI_QUESTIONARI!Z4669:AD4669,ESITI_QUESTIONARI!AF4669:AH4669,ESITI_QUESTIONARI!AJ4669:AL4669,ESITI_QUESTIONARI!AN4669,ESITI_QUESTIONARI!AQ4669)),"NON RISPONDE",AVERAGE(ESITI_QUESTIONARI!N4669:T4669,ESITI_QUESTIONARI!V4669:X4669,ESITI_QUESTIONARI!Z4669:AD4669,ESITI_QUESTIONARI!AF4669:AH4669,ESITI_QUESTIONARI!AJ4669:AL4669,ESITI_QUESTIONARI!AN4669,ESITI_QUESTIONARI!AQ4669)))</f>
        <v/>
      </c>
    </row>
    <row r="4670" spans="1:8">
      <c r="A4670" t="str">
        <f>IF(ESITI_QUESTIONARI!A4670="","",TRIM(ESITI_QUESTIONARI!A4670))</f>
        <v/>
      </c>
      <c r="B4670" t="str">
        <f t="shared" si="73"/>
        <v/>
      </c>
      <c r="C4670" t="str">
        <f>IF(ESITI_QUESTIONARI!C4670="","",TRIM(ESITI_QUESTIONARI!C4670))</f>
        <v/>
      </c>
      <c r="D4670" t="str">
        <f>IFERROR(UPPER(TRIM(ESITI_QUESTIONARI!U4670)),"")</f>
        <v/>
      </c>
      <c r="E4670" t="str">
        <f>IFERROR(UPPER(TRIM(ESITI_QUESTIONARI!Y4670)),"")</f>
        <v/>
      </c>
      <c r="F4670" t="str">
        <f>IFERROR(UPPER(TRIM(ESITI_QUESTIONARI!AE4670)),"")</f>
        <v/>
      </c>
      <c r="G4670" t="str">
        <f>IFERROR(UPPER(TRIM(ESITI_QUESTIONARI!AI4670)),"")</f>
        <v/>
      </c>
      <c r="H4670" s="8" t="str">
        <f>IF(C4670="","",IF(ISERROR(AVERAGE(ESITI_QUESTIONARI!N4670:T4670,ESITI_QUESTIONARI!V4670:X4670,ESITI_QUESTIONARI!Z4670:AD4670,ESITI_QUESTIONARI!AF4670:AH4670,ESITI_QUESTIONARI!AJ4670:AL4670,ESITI_QUESTIONARI!AN4670,ESITI_QUESTIONARI!AQ4670)),"NON RISPONDE",AVERAGE(ESITI_QUESTIONARI!N4670:T4670,ESITI_QUESTIONARI!V4670:X4670,ESITI_QUESTIONARI!Z4670:AD4670,ESITI_QUESTIONARI!AF4670:AH4670,ESITI_QUESTIONARI!AJ4670:AL4670,ESITI_QUESTIONARI!AN4670,ESITI_QUESTIONARI!AQ4670)))</f>
        <v/>
      </c>
    </row>
    <row r="4671" spans="1:8">
      <c r="A4671" t="str">
        <f>IF(ESITI_QUESTIONARI!A4671="","",TRIM(ESITI_QUESTIONARI!A4671))</f>
        <v/>
      </c>
      <c r="B4671" t="str">
        <f t="shared" si="73"/>
        <v/>
      </c>
      <c r="C4671" t="str">
        <f>IF(ESITI_QUESTIONARI!C4671="","",TRIM(ESITI_QUESTIONARI!C4671))</f>
        <v/>
      </c>
      <c r="D4671" t="str">
        <f>IFERROR(UPPER(TRIM(ESITI_QUESTIONARI!U4671)),"")</f>
        <v/>
      </c>
      <c r="E4671" t="str">
        <f>IFERROR(UPPER(TRIM(ESITI_QUESTIONARI!Y4671)),"")</f>
        <v/>
      </c>
      <c r="F4671" t="str">
        <f>IFERROR(UPPER(TRIM(ESITI_QUESTIONARI!AE4671)),"")</f>
        <v/>
      </c>
      <c r="G4671" t="str">
        <f>IFERROR(UPPER(TRIM(ESITI_QUESTIONARI!AI4671)),"")</f>
        <v/>
      </c>
      <c r="H4671" s="8" t="str">
        <f>IF(C4671="","",IF(ISERROR(AVERAGE(ESITI_QUESTIONARI!N4671:T4671,ESITI_QUESTIONARI!V4671:X4671,ESITI_QUESTIONARI!Z4671:AD4671,ESITI_QUESTIONARI!AF4671:AH4671,ESITI_QUESTIONARI!AJ4671:AL4671,ESITI_QUESTIONARI!AN4671,ESITI_QUESTIONARI!AQ4671)),"NON RISPONDE",AVERAGE(ESITI_QUESTIONARI!N4671:T4671,ESITI_QUESTIONARI!V4671:X4671,ESITI_QUESTIONARI!Z4671:AD4671,ESITI_QUESTIONARI!AF4671:AH4671,ESITI_QUESTIONARI!AJ4671:AL4671,ESITI_QUESTIONARI!AN4671,ESITI_QUESTIONARI!AQ4671)))</f>
        <v/>
      </c>
    </row>
    <row r="4672" spans="1:8">
      <c r="A4672" t="str">
        <f>IF(ESITI_QUESTIONARI!A4672="","",TRIM(ESITI_QUESTIONARI!A4672))</f>
        <v/>
      </c>
      <c r="B4672" t="str">
        <f t="shared" si="73"/>
        <v/>
      </c>
      <c r="C4672" t="str">
        <f>IF(ESITI_QUESTIONARI!C4672="","",TRIM(ESITI_QUESTIONARI!C4672))</f>
        <v/>
      </c>
      <c r="D4672" t="str">
        <f>IFERROR(UPPER(TRIM(ESITI_QUESTIONARI!U4672)),"")</f>
        <v/>
      </c>
      <c r="E4672" t="str">
        <f>IFERROR(UPPER(TRIM(ESITI_QUESTIONARI!Y4672)),"")</f>
        <v/>
      </c>
      <c r="F4672" t="str">
        <f>IFERROR(UPPER(TRIM(ESITI_QUESTIONARI!AE4672)),"")</f>
        <v/>
      </c>
      <c r="G4672" t="str">
        <f>IFERROR(UPPER(TRIM(ESITI_QUESTIONARI!AI4672)),"")</f>
        <v/>
      </c>
      <c r="H4672" s="8" t="str">
        <f>IF(C4672="","",IF(ISERROR(AVERAGE(ESITI_QUESTIONARI!N4672:T4672,ESITI_QUESTIONARI!V4672:X4672,ESITI_QUESTIONARI!Z4672:AD4672,ESITI_QUESTIONARI!AF4672:AH4672,ESITI_QUESTIONARI!AJ4672:AL4672,ESITI_QUESTIONARI!AN4672,ESITI_QUESTIONARI!AQ4672)),"NON RISPONDE",AVERAGE(ESITI_QUESTIONARI!N4672:T4672,ESITI_QUESTIONARI!V4672:X4672,ESITI_QUESTIONARI!Z4672:AD4672,ESITI_QUESTIONARI!AF4672:AH4672,ESITI_QUESTIONARI!AJ4672:AL4672,ESITI_QUESTIONARI!AN4672,ESITI_QUESTIONARI!AQ4672)))</f>
        <v/>
      </c>
    </row>
    <row r="4673" spans="1:8">
      <c r="A4673" t="str">
        <f>IF(ESITI_QUESTIONARI!A4673="","",TRIM(ESITI_QUESTIONARI!A4673))</f>
        <v/>
      </c>
      <c r="B4673" t="str">
        <f t="shared" si="73"/>
        <v/>
      </c>
      <c r="C4673" t="str">
        <f>IF(ESITI_QUESTIONARI!C4673="","",TRIM(ESITI_QUESTIONARI!C4673))</f>
        <v/>
      </c>
      <c r="D4673" t="str">
        <f>IFERROR(UPPER(TRIM(ESITI_QUESTIONARI!U4673)),"")</f>
        <v/>
      </c>
      <c r="E4673" t="str">
        <f>IFERROR(UPPER(TRIM(ESITI_QUESTIONARI!Y4673)),"")</f>
        <v/>
      </c>
      <c r="F4673" t="str">
        <f>IFERROR(UPPER(TRIM(ESITI_QUESTIONARI!AE4673)),"")</f>
        <v/>
      </c>
      <c r="G4673" t="str">
        <f>IFERROR(UPPER(TRIM(ESITI_QUESTIONARI!AI4673)),"")</f>
        <v/>
      </c>
      <c r="H4673" s="8" t="str">
        <f>IF(C4673="","",IF(ISERROR(AVERAGE(ESITI_QUESTIONARI!N4673:T4673,ESITI_QUESTIONARI!V4673:X4673,ESITI_QUESTIONARI!Z4673:AD4673,ESITI_QUESTIONARI!AF4673:AH4673,ESITI_QUESTIONARI!AJ4673:AL4673,ESITI_QUESTIONARI!AN4673,ESITI_QUESTIONARI!AQ4673)),"NON RISPONDE",AVERAGE(ESITI_QUESTIONARI!N4673:T4673,ESITI_QUESTIONARI!V4673:X4673,ESITI_QUESTIONARI!Z4673:AD4673,ESITI_QUESTIONARI!AF4673:AH4673,ESITI_QUESTIONARI!AJ4673:AL4673,ESITI_QUESTIONARI!AN4673,ESITI_QUESTIONARI!AQ4673)))</f>
        <v/>
      </c>
    </row>
    <row r="4674" spans="1:8">
      <c r="A4674" t="str">
        <f>IF(ESITI_QUESTIONARI!A4674="","",TRIM(ESITI_QUESTIONARI!A4674))</f>
        <v/>
      </c>
      <c r="B4674" t="str">
        <f t="shared" si="73"/>
        <v/>
      </c>
      <c r="C4674" t="str">
        <f>IF(ESITI_QUESTIONARI!C4674="","",TRIM(ESITI_QUESTIONARI!C4674))</f>
        <v/>
      </c>
      <c r="D4674" t="str">
        <f>IFERROR(UPPER(TRIM(ESITI_QUESTIONARI!U4674)),"")</f>
        <v/>
      </c>
      <c r="E4674" t="str">
        <f>IFERROR(UPPER(TRIM(ESITI_QUESTIONARI!Y4674)),"")</f>
        <v/>
      </c>
      <c r="F4674" t="str">
        <f>IFERROR(UPPER(TRIM(ESITI_QUESTIONARI!AE4674)),"")</f>
        <v/>
      </c>
      <c r="G4674" t="str">
        <f>IFERROR(UPPER(TRIM(ESITI_QUESTIONARI!AI4674)),"")</f>
        <v/>
      </c>
      <c r="H4674" s="8" t="str">
        <f>IF(C4674="","",IF(ISERROR(AVERAGE(ESITI_QUESTIONARI!N4674:T4674,ESITI_QUESTIONARI!V4674:X4674,ESITI_QUESTIONARI!Z4674:AD4674,ESITI_QUESTIONARI!AF4674:AH4674,ESITI_QUESTIONARI!AJ4674:AL4674,ESITI_QUESTIONARI!AN4674,ESITI_QUESTIONARI!AQ4674)),"NON RISPONDE",AVERAGE(ESITI_QUESTIONARI!N4674:T4674,ESITI_QUESTIONARI!V4674:X4674,ESITI_QUESTIONARI!Z4674:AD4674,ESITI_QUESTIONARI!AF4674:AH4674,ESITI_QUESTIONARI!AJ4674:AL4674,ESITI_QUESTIONARI!AN4674,ESITI_QUESTIONARI!AQ4674)))</f>
        <v/>
      </c>
    </row>
    <row r="4675" spans="1:8">
      <c r="A4675" t="str">
        <f>IF(ESITI_QUESTIONARI!A4675="","",TRIM(ESITI_QUESTIONARI!A4675))</f>
        <v/>
      </c>
      <c r="B4675" t="str">
        <f t="shared" ref="B4675:B4738" si="74">IF(C4675="","",C4675)</f>
        <v/>
      </c>
      <c r="C4675" t="str">
        <f>IF(ESITI_QUESTIONARI!C4675="","",TRIM(ESITI_QUESTIONARI!C4675))</f>
        <v/>
      </c>
      <c r="D4675" t="str">
        <f>IFERROR(UPPER(TRIM(ESITI_QUESTIONARI!U4675)),"")</f>
        <v/>
      </c>
      <c r="E4675" t="str">
        <f>IFERROR(UPPER(TRIM(ESITI_QUESTIONARI!Y4675)),"")</f>
        <v/>
      </c>
      <c r="F4675" t="str">
        <f>IFERROR(UPPER(TRIM(ESITI_QUESTIONARI!AE4675)),"")</f>
        <v/>
      </c>
      <c r="G4675" t="str">
        <f>IFERROR(UPPER(TRIM(ESITI_QUESTIONARI!AI4675)),"")</f>
        <v/>
      </c>
      <c r="H4675" s="8" t="str">
        <f>IF(C4675="","",IF(ISERROR(AVERAGE(ESITI_QUESTIONARI!N4675:T4675,ESITI_QUESTIONARI!V4675:X4675,ESITI_QUESTIONARI!Z4675:AD4675,ESITI_QUESTIONARI!AF4675:AH4675,ESITI_QUESTIONARI!AJ4675:AL4675,ESITI_QUESTIONARI!AN4675,ESITI_QUESTIONARI!AQ4675)),"NON RISPONDE",AVERAGE(ESITI_QUESTIONARI!N4675:T4675,ESITI_QUESTIONARI!V4675:X4675,ESITI_QUESTIONARI!Z4675:AD4675,ESITI_QUESTIONARI!AF4675:AH4675,ESITI_QUESTIONARI!AJ4675:AL4675,ESITI_QUESTIONARI!AN4675,ESITI_QUESTIONARI!AQ4675)))</f>
        <v/>
      </c>
    </row>
    <row r="4676" spans="1:8">
      <c r="A4676" t="str">
        <f>IF(ESITI_QUESTIONARI!A4676="","",TRIM(ESITI_QUESTIONARI!A4676))</f>
        <v/>
      </c>
      <c r="B4676" t="str">
        <f t="shared" si="74"/>
        <v/>
      </c>
      <c r="C4676" t="str">
        <f>IF(ESITI_QUESTIONARI!C4676="","",TRIM(ESITI_QUESTIONARI!C4676))</f>
        <v/>
      </c>
      <c r="D4676" t="str">
        <f>IFERROR(UPPER(TRIM(ESITI_QUESTIONARI!U4676)),"")</f>
        <v/>
      </c>
      <c r="E4676" t="str">
        <f>IFERROR(UPPER(TRIM(ESITI_QUESTIONARI!Y4676)),"")</f>
        <v/>
      </c>
      <c r="F4676" t="str">
        <f>IFERROR(UPPER(TRIM(ESITI_QUESTIONARI!AE4676)),"")</f>
        <v/>
      </c>
      <c r="G4676" t="str">
        <f>IFERROR(UPPER(TRIM(ESITI_QUESTIONARI!AI4676)),"")</f>
        <v/>
      </c>
      <c r="H4676" s="8" t="str">
        <f>IF(C4676="","",IF(ISERROR(AVERAGE(ESITI_QUESTIONARI!N4676:T4676,ESITI_QUESTIONARI!V4676:X4676,ESITI_QUESTIONARI!Z4676:AD4676,ESITI_QUESTIONARI!AF4676:AH4676,ESITI_QUESTIONARI!AJ4676:AL4676,ESITI_QUESTIONARI!AN4676,ESITI_QUESTIONARI!AQ4676)),"NON RISPONDE",AVERAGE(ESITI_QUESTIONARI!N4676:T4676,ESITI_QUESTIONARI!V4676:X4676,ESITI_QUESTIONARI!Z4676:AD4676,ESITI_QUESTIONARI!AF4676:AH4676,ESITI_QUESTIONARI!AJ4676:AL4676,ESITI_QUESTIONARI!AN4676,ESITI_QUESTIONARI!AQ4676)))</f>
        <v/>
      </c>
    </row>
    <row r="4677" spans="1:8">
      <c r="A4677" t="str">
        <f>IF(ESITI_QUESTIONARI!A4677="","",TRIM(ESITI_QUESTIONARI!A4677))</f>
        <v/>
      </c>
      <c r="B4677" t="str">
        <f t="shared" si="74"/>
        <v/>
      </c>
      <c r="C4677" t="str">
        <f>IF(ESITI_QUESTIONARI!C4677="","",TRIM(ESITI_QUESTIONARI!C4677))</f>
        <v/>
      </c>
      <c r="D4677" t="str">
        <f>IFERROR(UPPER(TRIM(ESITI_QUESTIONARI!U4677)),"")</f>
        <v/>
      </c>
      <c r="E4677" t="str">
        <f>IFERROR(UPPER(TRIM(ESITI_QUESTIONARI!Y4677)),"")</f>
        <v/>
      </c>
      <c r="F4677" t="str">
        <f>IFERROR(UPPER(TRIM(ESITI_QUESTIONARI!AE4677)),"")</f>
        <v/>
      </c>
      <c r="G4677" t="str">
        <f>IFERROR(UPPER(TRIM(ESITI_QUESTIONARI!AI4677)),"")</f>
        <v/>
      </c>
      <c r="H4677" s="8" t="str">
        <f>IF(C4677="","",IF(ISERROR(AVERAGE(ESITI_QUESTIONARI!N4677:T4677,ESITI_QUESTIONARI!V4677:X4677,ESITI_QUESTIONARI!Z4677:AD4677,ESITI_QUESTIONARI!AF4677:AH4677,ESITI_QUESTIONARI!AJ4677:AL4677,ESITI_QUESTIONARI!AN4677,ESITI_QUESTIONARI!AQ4677)),"NON RISPONDE",AVERAGE(ESITI_QUESTIONARI!N4677:T4677,ESITI_QUESTIONARI!V4677:X4677,ESITI_QUESTIONARI!Z4677:AD4677,ESITI_QUESTIONARI!AF4677:AH4677,ESITI_QUESTIONARI!AJ4677:AL4677,ESITI_QUESTIONARI!AN4677,ESITI_QUESTIONARI!AQ4677)))</f>
        <v/>
      </c>
    </row>
    <row r="4678" spans="1:8">
      <c r="A4678" t="str">
        <f>IF(ESITI_QUESTIONARI!A4678="","",TRIM(ESITI_QUESTIONARI!A4678))</f>
        <v/>
      </c>
      <c r="B4678" t="str">
        <f t="shared" si="74"/>
        <v/>
      </c>
      <c r="C4678" t="str">
        <f>IF(ESITI_QUESTIONARI!C4678="","",TRIM(ESITI_QUESTIONARI!C4678))</f>
        <v/>
      </c>
      <c r="D4678" t="str">
        <f>IFERROR(UPPER(TRIM(ESITI_QUESTIONARI!U4678)),"")</f>
        <v/>
      </c>
      <c r="E4678" t="str">
        <f>IFERROR(UPPER(TRIM(ESITI_QUESTIONARI!Y4678)),"")</f>
        <v/>
      </c>
      <c r="F4678" t="str">
        <f>IFERROR(UPPER(TRIM(ESITI_QUESTIONARI!AE4678)),"")</f>
        <v/>
      </c>
      <c r="G4678" t="str">
        <f>IFERROR(UPPER(TRIM(ESITI_QUESTIONARI!AI4678)),"")</f>
        <v/>
      </c>
      <c r="H4678" s="8" t="str">
        <f>IF(C4678="","",IF(ISERROR(AVERAGE(ESITI_QUESTIONARI!N4678:T4678,ESITI_QUESTIONARI!V4678:X4678,ESITI_QUESTIONARI!Z4678:AD4678,ESITI_QUESTIONARI!AF4678:AH4678,ESITI_QUESTIONARI!AJ4678:AL4678,ESITI_QUESTIONARI!AN4678,ESITI_QUESTIONARI!AQ4678)),"NON RISPONDE",AVERAGE(ESITI_QUESTIONARI!N4678:T4678,ESITI_QUESTIONARI!V4678:X4678,ESITI_QUESTIONARI!Z4678:AD4678,ESITI_QUESTIONARI!AF4678:AH4678,ESITI_QUESTIONARI!AJ4678:AL4678,ESITI_QUESTIONARI!AN4678,ESITI_QUESTIONARI!AQ4678)))</f>
        <v/>
      </c>
    </row>
    <row r="4679" spans="1:8">
      <c r="A4679" t="str">
        <f>IF(ESITI_QUESTIONARI!A4679="","",TRIM(ESITI_QUESTIONARI!A4679))</f>
        <v/>
      </c>
      <c r="B4679" t="str">
        <f t="shared" si="74"/>
        <v/>
      </c>
      <c r="C4679" t="str">
        <f>IF(ESITI_QUESTIONARI!C4679="","",TRIM(ESITI_QUESTIONARI!C4679))</f>
        <v/>
      </c>
      <c r="D4679" t="str">
        <f>IFERROR(UPPER(TRIM(ESITI_QUESTIONARI!U4679)),"")</f>
        <v/>
      </c>
      <c r="E4679" t="str">
        <f>IFERROR(UPPER(TRIM(ESITI_QUESTIONARI!Y4679)),"")</f>
        <v/>
      </c>
      <c r="F4679" t="str">
        <f>IFERROR(UPPER(TRIM(ESITI_QUESTIONARI!AE4679)),"")</f>
        <v/>
      </c>
      <c r="G4679" t="str">
        <f>IFERROR(UPPER(TRIM(ESITI_QUESTIONARI!AI4679)),"")</f>
        <v/>
      </c>
      <c r="H4679" s="8" t="str">
        <f>IF(C4679="","",IF(ISERROR(AVERAGE(ESITI_QUESTIONARI!N4679:T4679,ESITI_QUESTIONARI!V4679:X4679,ESITI_QUESTIONARI!Z4679:AD4679,ESITI_QUESTIONARI!AF4679:AH4679,ESITI_QUESTIONARI!AJ4679:AL4679,ESITI_QUESTIONARI!AN4679,ESITI_QUESTIONARI!AQ4679)),"NON RISPONDE",AVERAGE(ESITI_QUESTIONARI!N4679:T4679,ESITI_QUESTIONARI!V4679:X4679,ESITI_QUESTIONARI!Z4679:AD4679,ESITI_QUESTIONARI!AF4679:AH4679,ESITI_QUESTIONARI!AJ4679:AL4679,ESITI_QUESTIONARI!AN4679,ESITI_QUESTIONARI!AQ4679)))</f>
        <v/>
      </c>
    </row>
    <row r="4680" spans="1:8">
      <c r="A4680" t="str">
        <f>IF(ESITI_QUESTIONARI!A4680="","",TRIM(ESITI_QUESTIONARI!A4680))</f>
        <v/>
      </c>
      <c r="B4680" t="str">
        <f t="shared" si="74"/>
        <v/>
      </c>
      <c r="C4680" t="str">
        <f>IF(ESITI_QUESTIONARI!C4680="","",TRIM(ESITI_QUESTIONARI!C4680))</f>
        <v/>
      </c>
      <c r="D4680" t="str">
        <f>IFERROR(UPPER(TRIM(ESITI_QUESTIONARI!U4680)),"")</f>
        <v/>
      </c>
      <c r="E4680" t="str">
        <f>IFERROR(UPPER(TRIM(ESITI_QUESTIONARI!Y4680)),"")</f>
        <v/>
      </c>
      <c r="F4680" t="str">
        <f>IFERROR(UPPER(TRIM(ESITI_QUESTIONARI!AE4680)),"")</f>
        <v/>
      </c>
      <c r="G4680" t="str">
        <f>IFERROR(UPPER(TRIM(ESITI_QUESTIONARI!AI4680)),"")</f>
        <v/>
      </c>
      <c r="H4680" s="8" t="str">
        <f>IF(C4680="","",IF(ISERROR(AVERAGE(ESITI_QUESTIONARI!N4680:T4680,ESITI_QUESTIONARI!V4680:X4680,ESITI_QUESTIONARI!Z4680:AD4680,ESITI_QUESTIONARI!AF4680:AH4680,ESITI_QUESTIONARI!AJ4680:AL4680,ESITI_QUESTIONARI!AN4680,ESITI_QUESTIONARI!AQ4680)),"NON RISPONDE",AVERAGE(ESITI_QUESTIONARI!N4680:T4680,ESITI_QUESTIONARI!V4680:X4680,ESITI_QUESTIONARI!Z4680:AD4680,ESITI_QUESTIONARI!AF4680:AH4680,ESITI_QUESTIONARI!AJ4680:AL4680,ESITI_QUESTIONARI!AN4680,ESITI_QUESTIONARI!AQ4680)))</f>
        <v/>
      </c>
    </row>
    <row r="4681" spans="1:8">
      <c r="A4681" t="str">
        <f>IF(ESITI_QUESTIONARI!A4681="","",TRIM(ESITI_QUESTIONARI!A4681))</f>
        <v/>
      </c>
      <c r="B4681" t="str">
        <f t="shared" si="74"/>
        <v/>
      </c>
      <c r="C4681" t="str">
        <f>IF(ESITI_QUESTIONARI!C4681="","",TRIM(ESITI_QUESTIONARI!C4681))</f>
        <v/>
      </c>
      <c r="D4681" t="str">
        <f>IFERROR(UPPER(TRIM(ESITI_QUESTIONARI!U4681)),"")</f>
        <v/>
      </c>
      <c r="E4681" t="str">
        <f>IFERROR(UPPER(TRIM(ESITI_QUESTIONARI!Y4681)),"")</f>
        <v/>
      </c>
      <c r="F4681" t="str">
        <f>IFERROR(UPPER(TRIM(ESITI_QUESTIONARI!AE4681)),"")</f>
        <v/>
      </c>
      <c r="G4681" t="str">
        <f>IFERROR(UPPER(TRIM(ESITI_QUESTIONARI!AI4681)),"")</f>
        <v/>
      </c>
      <c r="H4681" s="8" t="str">
        <f>IF(C4681="","",IF(ISERROR(AVERAGE(ESITI_QUESTIONARI!N4681:T4681,ESITI_QUESTIONARI!V4681:X4681,ESITI_QUESTIONARI!Z4681:AD4681,ESITI_QUESTIONARI!AF4681:AH4681,ESITI_QUESTIONARI!AJ4681:AL4681,ESITI_QUESTIONARI!AN4681,ESITI_QUESTIONARI!AQ4681)),"NON RISPONDE",AVERAGE(ESITI_QUESTIONARI!N4681:T4681,ESITI_QUESTIONARI!V4681:X4681,ESITI_QUESTIONARI!Z4681:AD4681,ESITI_QUESTIONARI!AF4681:AH4681,ESITI_QUESTIONARI!AJ4681:AL4681,ESITI_QUESTIONARI!AN4681,ESITI_QUESTIONARI!AQ4681)))</f>
        <v/>
      </c>
    </row>
    <row r="4682" spans="1:8">
      <c r="A4682" t="str">
        <f>IF(ESITI_QUESTIONARI!A4682="","",TRIM(ESITI_QUESTIONARI!A4682))</f>
        <v/>
      </c>
      <c r="B4682" t="str">
        <f t="shared" si="74"/>
        <v/>
      </c>
      <c r="C4682" t="str">
        <f>IF(ESITI_QUESTIONARI!C4682="","",TRIM(ESITI_QUESTIONARI!C4682))</f>
        <v/>
      </c>
      <c r="D4682" t="str">
        <f>IFERROR(UPPER(TRIM(ESITI_QUESTIONARI!U4682)),"")</f>
        <v/>
      </c>
      <c r="E4682" t="str">
        <f>IFERROR(UPPER(TRIM(ESITI_QUESTIONARI!Y4682)),"")</f>
        <v/>
      </c>
      <c r="F4682" t="str">
        <f>IFERROR(UPPER(TRIM(ESITI_QUESTIONARI!AE4682)),"")</f>
        <v/>
      </c>
      <c r="G4682" t="str">
        <f>IFERROR(UPPER(TRIM(ESITI_QUESTIONARI!AI4682)),"")</f>
        <v/>
      </c>
      <c r="H4682" s="8" t="str">
        <f>IF(C4682="","",IF(ISERROR(AVERAGE(ESITI_QUESTIONARI!N4682:T4682,ESITI_QUESTIONARI!V4682:X4682,ESITI_QUESTIONARI!Z4682:AD4682,ESITI_QUESTIONARI!AF4682:AH4682,ESITI_QUESTIONARI!AJ4682:AL4682,ESITI_QUESTIONARI!AN4682,ESITI_QUESTIONARI!AQ4682)),"NON RISPONDE",AVERAGE(ESITI_QUESTIONARI!N4682:T4682,ESITI_QUESTIONARI!V4682:X4682,ESITI_QUESTIONARI!Z4682:AD4682,ESITI_QUESTIONARI!AF4682:AH4682,ESITI_QUESTIONARI!AJ4682:AL4682,ESITI_QUESTIONARI!AN4682,ESITI_QUESTIONARI!AQ4682)))</f>
        <v/>
      </c>
    </row>
    <row r="4683" spans="1:8">
      <c r="A4683" t="str">
        <f>IF(ESITI_QUESTIONARI!A4683="","",TRIM(ESITI_QUESTIONARI!A4683))</f>
        <v/>
      </c>
      <c r="B4683" t="str">
        <f t="shared" si="74"/>
        <v/>
      </c>
      <c r="C4683" t="str">
        <f>IF(ESITI_QUESTIONARI!C4683="","",TRIM(ESITI_QUESTIONARI!C4683))</f>
        <v/>
      </c>
      <c r="D4683" t="str">
        <f>IFERROR(UPPER(TRIM(ESITI_QUESTIONARI!U4683)),"")</f>
        <v/>
      </c>
      <c r="E4683" t="str">
        <f>IFERROR(UPPER(TRIM(ESITI_QUESTIONARI!Y4683)),"")</f>
        <v/>
      </c>
      <c r="F4683" t="str">
        <f>IFERROR(UPPER(TRIM(ESITI_QUESTIONARI!AE4683)),"")</f>
        <v/>
      </c>
      <c r="G4683" t="str">
        <f>IFERROR(UPPER(TRIM(ESITI_QUESTIONARI!AI4683)),"")</f>
        <v/>
      </c>
      <c r="H4683" s="8" t="str">
        <f>IF(C4683="","",IF(ISERROR(AVERAGE(ESITI_QUESTIONARI!N4683:T4683,ESITI_QUESTIONARI!V4683:X4683,ESITI_QUESTIONARI!Z4683:AD4683,ESITI_QUESTIONARI!AF4683:AH4683,ESITI_QUESTIONARI!AJ4683:AL4683,ESITI_QUESTIONARI!AN4683,ESITI_QUESTIONARI!AQ4683)),"NON RISPONDE",AVERAGE(ESITI_QUESTIONARI!N4683:T4683,ESITI_QUESTIONARI!V4683:X4683,ESITI_QUESTIONARI!Z4683:AD4683,ESITI_QUESTIONARI!AF4683:AH4683,ESITI_QUESTIONARI!AJ4683:AL4683,ESITI_QUESTIONARI!AN4683,ESITI_QUESTIONARI!AQ4683)))</f>
        <v/>
      </c>
    </row>
    <row r="4684" spans="1:8">
      <c r="A4684" t="str">
        <f>IF(ESITI_QUESTIONARI!A4684="","",TRIM(ESITI_QUESTIONARI!A4684))</f>
        <v/>
      </c>
      <c r="B4684" t="str">
        <f t="shared" si="74"/>
        <v/>
      </c>
      <c r="C4684" t="str">
        <f>IF(ESITI_QUESTIONARI!C4684="","",TRIM(ESITI_QUESTIONARI!C4684))</f>
        <v/>
      </c>
      <c r="D4684" t="str">
        <f>IFERROR(UPPER(TRIM(ESITI_QUESTIONARI!U4684)),"")</f>
        <v/>
      </c>
      <c r="E4684" t="str">
        <f>IFERROR(UPPER(TRIM(ESITI_QUESTIONARI!Y4684)),"")</f>
        <v/>
      </c>
      <c r="F4684" t="str">
        <f>IFERROR(UPPER(TRIM(ESITI_QUESTIONARI!AE4684)),"")</f>
        <v/>
      </c>
      <c r="G4684" t="str">
        <f>IFERROR(UPPER(TRIM(ESITI_QUESTIONARI!AI4684)),"")</f>
        <v/>
      </c>
      <c r="H4684" s="8" t="str">
        <f>IF(C4684="","",IF(ISERROR(AVERAGE(ESITI_QUESTIONARI!N4684:T4684,ESITI_QUESTIONARI!V4684:X4684,ESITI_QUESTIONARI!Z4684:AD4684,ESITI_QUESTIONARI!AF4684:AH4684,ESITI_QUESTIONARI!AJ4684:AL4684,ESITI_QUESTIONARI!AN4684,ESITI_QUESTIONARI!AQ4684)),"NON RISPONDE",AVERAGE(ESITI_QUESTIONARI!N4684:T4684,ESITI_QUESTIONARI!V4684:X4684,ESITI_QUESTIONARI!Z4684:AD4684,ESITI_QUESTIONARI!AF4684:AH4684,ESITI_QUESTIONARI!AJ4684:AL4684,ESITI_QUESTIONARI!AN4684,ESITI_QUESTIONARI!AQ4684)))</f>
        <v/>
      </c>
    </row>
    <row r="4685" spans="1:8">
      <c r="A4685" t="str">
        <f>IF(ESITI_QUESTIONARI!A4685="","",TRIM(ESITI_QUESTIONARI!A4685))</f>
        <v/>
      </c>
      <c r="B4685" t="str">
        <f t="shared" si="74"/>
        <v/>
      </c>
      <c r="C4685" t="str">
        <f>IF(ESITI_QUESTIONARI!C4685="","",TRIM(ESITI_QUESTIONARI!C4685))</f>
        <v/>
      </c>
      <c r="D4685" t="str">
        <f>IFERROR(UPPER(TRIM(ESITI_QUESTIONARI!U4685)),"")</f>
        <v/>
      </c>
      <c r="E4685" t="str">
        <f>IFERROR(UPPER(TRIM(ESITI_QUESTIONARI!Y4685)),"")</f>
        <v/>
      </c>
      <c r="F4685" t="str">
        <f>IFERROR(UPPER(TRIM(ESITI_QUESTIONARI!AE4685)),"")</f>
        <v/>
      </c>
      <c r="G4685" t="str">
        <f>IFERROR(UPPER(TRIM(ESITI_QUESTIONARI!AI4685)),"")</f>
        <v/>
      </c>
      <c r="H4685" s="8" t="str">
        <f>IF(C4685="","",IF(ISERROR(AVERAGE(ESITI_QUESTIONARI!N4685:T4685,ESITI_QUESTIONARI!V4685:X4685,ESITI_QUESTIONARI!Z4685:AD4685,ESITI_QUESTIONARI!AF4685:AH4685,ESITI_QUESTIONARI!AJ4685:AL4685,ESITI_QUESTIONARI!AN4685,ESITI_QUESTIONARI!AQ4685)),"NON RISPONDE",AVERAGE(ESITI_QUESTIONARI!N4685:T4685,ESITI_QUESTIONARI!V4685:X4685,ESITI_QUESTIONARI!Z4685:AD4685,ESITI_QUESTIONARI!AF4685:AH4685,ESITI_QUESTIONARI!AJ4685:AL4685,ESITI_QUESTIONARI!AN4685,ESITI_QUESTIONARI!AQ4685)))</f>
        <v/>
      </c>
    </row>
    <row r="4686" spans="1:8">
      <c r="A4686" t="str">
        <f>IF(ESITI_QUESTIONARI!A4686="","",TRIM(ESITI_QUESTIONARI!A4686))</f>
        <v/>
      </c>
      <c r="B4686" t="str">
        <f t="shared" si="74"/>
        <v/>
      </c>
      <c r="C4686" t="str">
        <f>IF(ESITI_QUESTIONARI!C4686="","",TRIM(ESITI_QUESTIONARI!C4686))</f>
        <v/>
      </c>
      <c r="D4686" t="str">
        <f>IFERROR(UPPER(TRIM(ESITI_QUESTIONARI!U4686)),"")</f>
        <v/>
      </c>
      <c r="E4686" t="str">
        <f>IFERROR(UPPER(TRIM(ESITI_QUESTIONARI!Y4686)),"")</f>
        <v/>
      </c>
      <c r="F4686" t="str">
        <f>IFERROR(UPPER(TRIM(ESITI_QUESTIONARI!AE4686)),"")</f>
        <v/>
      </c>
      <c r="G4686" t="str">
        <f>IFERROR(UPPER(TRIM(ESITI_QUESTIONARI!AI4686)),"")</f>
        <v/>
      </c>
      <c r="H4686" s="8" t="str">
        <f>IF(C4686="","",IF(ISERROR(AVERAGE(ESITI_QUESTIONARI!N4686:T4686,ESITI_QUESTIONARI!V4686:X4686,ESITI_QUESTIONARI!Z4686:AD4686,ESITI_QUESTIONARI!AF4686:AH4686,ESITI_QUESTIONARI!AJ4686:AL4686,ESITI_QUESTIONARI!AN4686,ESITI_QUESTIONARI!AQ4686)),"NON RISPONDE",AVERAGE(ESITI_QUESTIONARI!N4686:T4686,ESITI_QUESTIONARI!V4686:X4686,ESITI_QUESTIONARI!Z4686:AD4686,ESITI_QUESTIONARI!AF4686:AH4686,ESITI_QUESTIONARI!AJ4686:AL4686,ESITI_QUESTIONARI!AN4686,ESITI_QUESTIONARI!AQ4686)))</f>
        <v/>
      </c>
    </row>
    <row r="4687" spans="1:8">
      <c r="A4687" t="str">
        <f>IF(ESITI_QUESTIONARI!A4687="","",TRIM(ESITI_QUESTIONARI!A4687))</f>
        <v/>
      </c>
      <c r="B4687" t="str">
        <f t="shared" si="74"/>
        <v/>
      </c>
      <c r="C4687" t="str">
        <f>IF(ESITI_QUESTIONARI!C4687="","",TRIM(ESITI_QUESTIONARI!C4687))</f>
        <v/>
      </c>
      <c r="D4687" t="str">
        <f>IFERROR(UPPER(TRIM(ESITI_QUESTIONARI!U4687)),"")</f>
        <v/>
      </c>
      <c r="E4687" t="str">
        <f>IFERROR(UPPER(TRIM(ESITI_QUESTIONARI!Y4687)),"")</f>
        <v/>
      </c>
      <c r="F4687" t="str">
        <f>IFERROR(UPPER(TRIM(ESITI_QUESTIONARI!AE4687)),"")</f>
        <v/>
      </c>
      <c r="G4687" t="str">
        <f>IFERROR(UPPER(TRIM(ESITI_QUESTIONARI!AI4687)),"")</f>
        <v/>
      </c>
      <c r="H4687" s="8" t="str">
        <f>IF(C4687="","",IF(ISERROR(AVERAGE(ESITI_QUESTIONARI!N4687:T4687,ESITI_QUESTIONARI!V4687:X4687,ESITI_QUESTIONARI!Z4687:AD4687,ESITI_QUESTIONARI!AF4687:AH4687,ESITI_QUESTIONARI!AJ4687:AL4687,ESITI_QUESTIONARI!AN4687,ESITI_QUESTIONARI!AQ4687)),"NON RISPONDE",AVERAGE(ESITI_QUESTIONARI!N4687:T4687,ESITI_QUESTIONARI!V4687:X4687,ESITI_QUESTIONARI!Z4687:AD4687,ESITI_QUESTIONARI!AF4687:AH4687,ESITI_QUESTIONARI!AJ4687:AL4687,ESITI_QUESTIONARI!AN4687,ESITI_QUESTIONARI!AQ4687)))</f>
        <v/>
      </c>
    </row>
    <row r="4688" spans="1:8">
      <c r="A4688" t="str">
        <f>IF(ESITI_QUESTIONARI!A4688="","",TRIM(ESITI_QUESTIONARI!A4688))</f>
        <v/>
      </c>
      <c r="B4688" t="str">
        <f t="shared" si="74"/>
        <v/>
      </c>
      <c r="C4688" t="str">
        <f>IF(ESITI_QUESTIONARI!C4688="","",TRIM(ESITI_QUESTIONARI!C4688))</f>
        <v/>
      </c>
      <c r="D4688" t="str">
        <f>IFERROR(UPPER(TRIM(ESITI_QUESTIONARI!U4688)),"")</f>
        <v/>
      </c>
      <c r="E4688" t="str">
        <f>IFERROR(UPPER(TRIM(ESITI_QUESTIONARI!Y4688)),"")</f>
        <v/>
      </c>
      <c r="F4688" t="str">
        <f>IFERROR(UPPER(TRIM(ESITI_QUESTIONARI!AE4688)),"")</f>
        <v/>
      </c>
      <c r="G4688" t="str">
        <f>IFERROR(UPPER(TRIM(ESITI_QUESTIONARI!AI4688)),"")</f>
        <v/>
      </c>
      <c r="H4688" s="8" t="str">
        <f>IF(C4688="","",IF(ISERROR(AVERAGE(ESITI_QUESTIONARI!N4688:T4688,ESITI_QUESTIONARI!V4688:X4688,ESITI_QUESTIONARI!Z4688:AD4688,ESITI_QUESTIONARI!AF4688:AH4688,ESITI_QUESTIONARI!AJ4688:AL4688,ESITI_QUESTIONARI!AN4688,ESITI_QUESTIONARI!AQ4688)),"NON RISPONDE",AVERAGE(ESITI_QUESTIONARI!N4688:T4688,ESITI_QUESTIONARI!V4688:X4688,ESITI_QUESTIONARI!Z4688:AD4688,ESITI_QUESTIONARI!AF4688:AH4688,ESITI_QUESTIONARI!AJ4688:AL4688,ESITI_QUESTIONARI!AN4688,ESITI_QUESTIONARI!AQ4688)))</f>
        <v/>
      </c>
    </row>
    <row r="4689" spans="1:8">
      <c r="A4689" t="str">
        <f>IF(ESITI_QUESTIONARI!A4689="","",TRIM(ESITI_QUESTIONARI!A4689))</f>
        <v/>
      </c>
      <c r="B4689" t="str">
        <f t="shared" si="74"/>
        <v/>
      </c>
      <c r="C4689" t="str">
        <f>IF(ESITI_QUESTIONARI!C4689="","",TRIM(ESITI_QUESTIONARI!C4689))</f>
        <v/>
      </c>
      <c r="D4689" t="str">
        <f>IFERROR(UPPER(TRIM(ESITI_QUESTIONARI!U4689)),"")</f>
        <v/>
      </c>
      <c r="E4689" t="str">
        <f>IFERROR(UPPER(TRIM(ESITI_QUESTIONARI!Y4689)),"")</f>
        <v/>
      </c>
      <c r="F4689" t="str">
        <f>IFERROR(UPPER(TRIM(ESITI_QUESTIONARI!AE4689)),"")</f>
        <v/>
      </c>
      <c r="G4689" t="str">
        <f>IFERROR(UPPER(TRIM(ESITI_QUESTIONARI!AI4689)),"")</f>
        <v/>
      </c>
      <c r="H4689" s="8" t="str">
        <f>IF(C4689="","",IF(ISERROR(AVERAGE(ESITI_QUESTIONARI!N4689:T4689,ESITI_QUESTIONARI!V4689:X4689,ESITI_QUESTIONARI!Z4689:AD4689,ESITI_QUESTIONARI!AF4689:AH4689,ESITI_QUESTIONARI!AJ4689:AL4689,ESITI_QUESTIONARI!AN4689,ESITI_QUESTIONARI!AQ4689)),"NON RISPONDE",AVERAGE(ESITI_QUESTIONARI!N4689:T4689,ESITI_QUESTIONARI!V4689:X4689,ESITI_QUESTIONARI!Z4689:AD4689,ESITI_QUESTIONARI!AF4689:AH4689,ESITI_QUESTIONARI!AJ4689:AL4689,ESITI_QUESTIONARI!AN4689,ESITI_QUESTIONARI!AQ4689)))</f>
        <v/>
      </c>
    </row>
    <row r="4690" spans="1:8">
      <c r="A4690" t="str">
        <f>IF(ESITI_QUESTIONARI!A4690="","",TRIM(ESITI_QUESTIONARI!A4690))</f>
        <v/>
      </c>
      <c r="B4690" t="str">
        <f t="shared" si="74"/>
        <v/>
      </c>
      <c r="C4690" t="str">
        <f>IF(ESITI_QUESTIONARI!C4690="","",TRIM(ESITI_QUESTIONARI!C4690))</f>
        <v/>
      </c>
      <c r="D4690" t="str">
        <f>IFERROR(UPPER(TRIM(ESITI_QUESTIONARI!U4690)),"")</f>
        <v/>
      </c>
      <c r="E4690" t="str">
        <f>IFERROR(UPPER(TRIM(ESITI_QUESTIONARI!Y4690)),"")</f>
        <v/>
      </c>
      <c r="F4690" t="str">
        <f>IFERROR(UPPER(TRIM(ESITI_QUESTIONARI!AE4690)),"")</f>
        <v/>
      </c>
      <c r="G4690" t="str">
        <f>IFERROR(UPPER(TRIM(ESITI_QUESTIONARI!AI4690)),"")</f>
        <v/>
      </c>
      <c r="H4690" s="8" t="str">
        <f>IF(C4690="","",IF(ISERROR(AVERAGE(ESITI_QUESTIONARI!N4690:T4690,ESITI_QUESTIONARI!V4690:X4690,ESITI_QUESTIONARI!Z4690:AD4690,ESITI_QUESTIONARI!AF4690:AH4690,ESITI_QUESTIONARI!AJ4690:AL4690,ESITI_QUESTIONARI!AN4690,ESITI_QUESTIONARI!AQ4690)),"NON RISPONDE",AVERAGE(ESITI_QUESTIONARI!N4690:T4690,ESITI_QUESTIONARI!V4690:X4690,ESITI_QUESTIONARI!Z4690:AD4690,ESITI_QUESTIONARI!AF4690:AH4690,ESITI_QUESTIONARI!AJ4690:AL4690,ESITI_QUESTIONARI!AN4690,ESITI_QUESTIONARI!AQ4690)))</f>
        <v/>
      </c>
    </row>
    <row r="4691" spans="1:8">
      <c r="A4691" t="str">
        <f>IF(ESITI_QUESTIONARI!A4691="","",TRIM(ESITI_QUESTIONARI!A4691))</f>
        <v/>
      </c>
      <c r="B4691" t="str">
        <f t="shared" si="74"/>
        <v/>
      </c>
      <c r="C4691" t="str">
        <f>IF(ESITI_QUESTIONARI!C4691="","",TRIM(ESITI_QUESTIONARI!C4691))</f>
        <v/>
      </c>
      <c r="D4691" t="str">
        <f>IFERROR(UPPER(TRIM(ESITI_QUESTIONARI!U4691)),"")</f>
        <v/>
      </c>
      <c r="E4691" t="str">
        <f>IFERROR(UPPER(TRIM(ESITI_QUESTIONARI!Y4691)),"")</f>
        <v/>
      </c>
      <c r="F4691" t="str">
        <f>IFERROR(UPPER(TRIM(ESITI_QUESTIONARI!AE4691)),"")</f>
        <v/>
      </c>
      <c r="G4691" t="str">
        <f>IFERROR(UPPER(TRIM(ESITI_QUESTIONARI!AI4691)),"")</f>
        <v/>
      </c>
      <c r="H4691" s="8" t="str">
        <f>IF(C4691="","",IF(ISERROR(AVERAGE(ESITI_QUESTIONARI!N4691:T4691,ESITI_QUESTIONARI!V4691:X4691,ESITI_QUESTIONARI!Z4691:AD4691,ESITI_QUESTIONARI!AF4691:AH4691,ESITI_QUESTIONARI!AJ4691:AL4691,ESITI_QUESTIONARI!AN4691,ESITI_QUESTIONARI!AQ4691)),"NON RISPONDE",AVERAGE(ESITI_QUESTIONARI!N4691:T4691,ESITI_QUESTIONARI!V4691:X4691,ESITI_QUESTIONARI!Z4691:AD4691,ESITI_QUESTIONARI!AF4691:AH4691,ESITI_QUESTIONARI!AJ4691:AL4691,ESITI_QUESTIONARI!AN4691,ESITI_QUESTIONARI!AQ4691)))</f>
        <v/>
      </c>
    </row>
    <row r="4692" spans="1:8">
      <c r="A4692" t="str">
        <f>IF(ESITI_QUESTIONARI!A4692="","",TRIM(ESITI_QUESTIONARI!A4692))</f>
        <v/>
      </c>
      <c r="B4692" t="str">
        <f t="shared" si="74"/>
        <v/>
      </c>
      <c r="C4692" t="str">
        <f>IF(ESITI_QUESTIONARI!C4692="","",TRIM(ESITI_QUESTIONARI!C4692))</f>
        <v/>
      </c>
      <c r="D4692" t="str">
        <f>IFERROR(UPPER(TRIM(ESITI_QUESTIONARI!U4692)),"")</f>
        <v/>
      </c>
      <c r="E4692" t="str">
        <f>IFERROR(UPPER(TRIM(ESITI_QUESTIONARI!Y4692)),"")</f>
        <v/>
      </c>
      <c r="F4692" t="str">
        <f>IFERROR(UPPER(TRIM(ESITI_QUESTIONARI!AE4692)),"")</f>
        <v/>
      </c>
      <c r="G4692" t="str">
        <f>IFERROR(UPPER(TRIM(ESITI_QUESTIONARI!AI4692)),"")</f>
        <v/>
      </c>
      <c r="H4692" s="8" t="str">
        <f>IF(C4692="","",IF(ISERROR(AVERAGE(ESITI_QUESTIONARI!N4692:T4692,ESITI_QUESTIONARI!V4692:X4692,ESITI_QUESTIONARI!Z4692:AD4692,ESITI_QUESTIONARI!AF4692:AH4692,ESITI_QUESTIONARI!AJ4692:AL4692,ESITI_QUESTIONARI!AN4692,ESITI_QUESTIONARI!AQ4692)),"NON RISPONDE",AVERAGE(ESITI_QUESTIONARI!N4692:T4692,ESITI_QUESTIONARI!V4692:X4692,ESITI_QUESTIONARI!Z4692:AD4692,ESITI_QUESTIONARI!AF4692:AH4692,ESITI_QUESTIONARI!AJ4692:AL4692,ESITI_QUESTIONARI!AN4692,ESITI_QUESTIONARI!AQ4692)))</f>
        <v/>
      </c>
    </row>
    <row r="4693" spans="1:8">
      <c r="A4693" t="str">
        <f>IF(ESITI_QUESTIONARI!A4693="","",TRIM(ESITI_QUESTIONARI!A4693))</f>
        <v/>
      </c>
      <c r="B4693" t="str">
        <f t="shared" si="74"/>
        <v/>
      </c>
      <c r="C4693" t="str">
        <f>IF(ESITI_QUESTIONARI!C4693="","",TRIM(ESITI_QUESTIONARI!C4693))</f>
        <v/>
      </c>
      <c r="D4693" t="str">
        <f>IFERROR(UPPER(TRIM(ESITI_QUESTIONARI!U4693)),"")</f>
        <v/>
      </c>
      <c r="E4693" t="str">
        <f>IFERROR(UPPER(TRIM(ESITI_QUESTIONARI!Y4693)),"")</f>
        <v/>
      </c>
      <c r="F4693" t="str">
        <f>IFERROR(UPPER(TRIM(ESITI_QUESTIONARI!AE4693)),"")</f>
        <v/>
      </c>
      <c r="G4693" t="str">
        <f>IFERROR(UPPER(TRIM(ESITI_QUESTIONARI!AI4693)),"")</f>
        <v/>
      </c>
      <c r="H4693" s="8" t="str">
        <f>IF(C4693="","",IF(ISERROR(AVERAGE(ESITI_QUESTIONARI!N4693:T4693,ESITI_QUESTIONARI!V4693:X4693,ESITI_QUESTIONARI!Z4693:AD4693,ESITI_QUESTIONARI!AF4693:AH4693,ESITI_QUESTIONARI!AJ4693:AL4693,ESITI_QUESTIONARI!AN4693,ESITI_QUESTIONARI!AQ4693)),"NON RISPONDE",AVERAGE(ESITI_QUESTIONARI!N4693:T4693,ESITI_QUESTIONARI!V4693:X4693,ESITI_QUESTIONARI!Z4693:AD4693,ESITI_QUESTIONARI!AF4693:AH4693,ESITI_QUESTIONARI!AJ4693:AL4693,ESITI_QUESTIONARI!AN4693,ESITI_QUESTIONARI!AQ4693)))</f>
        <v/>
      </c>
    </row>
    <row r="4694" spans="1:8">
      <c r="A4694" t="str">
        <f>IF(ESITI_QUESTIONARI!A4694="","",TRIM(ESITI_QUESTIONARI!A4694))</f>
        <v/>
      </c>
      <c r="B4694" t="str">
        <f t="shared" si="74"/>
        <v/>
      </c>
      <c r="C4694" t="str">
        <f>IF(ESITI_QUESTIONARI!C4694="","",TRIM(ESITI_QUESTIONARI!C4694))</f>
        <v/>
      </c>
      <c r="D4694" t="str">
        <f>IFERROR(UPPER(TRIM(ESITI_QUESTIONARI!U4694)),"")</f>
        <v/>
      </c>
      <c r="E4694" t="str">
        <f>IFERROR(UPPER(TRIM(ESITI_QUESTIONARI!Y4694)),"")</f>
        <v/>
      </c>
      <c r="F4694" t="str">
        <f>IFERROR(UPPER(TRIM(ESITI_QUESTIONARI!AE4694)),"")</f>
        <v/>
      </c>
      <c r="G4694" t="str">
        <f>IFERROR(UPPER(TRIM(ESITI_QUESTIONARI!AI4694)),"")</f>
        <v/>
      </c>
      <c r="H4694" s="8" t="str">
        <f>IF(C4694="","",IF(ISERROR(AVERAGE(ESITI_QUESTIONARI!N4694:T4694,ESITI_QUESTIONARI!V4694:X4694,ESITI_QUESTIONARI!Z4694:AD4694,ESITI_QUESTIONARI!AF4694:AH4694,ESITI_QUESTIONARI!AJ4694:AL4694,ESITI_QUESTIONARI!AN4694,ESITI_QUESTIONARI!AQ4694)),"NON RISPONDE",AVERAGE(ESITI_QUESTIONARI!N4694:T4694,ESITI_QUESTIONARI!V4694:X4694,ESITI_QUESTIONARI!Z4694:AD4694,ESITI_QUESTIONARI!AF4694:AH4694,ESITI_QUESTIONARI!AJ4694:AL4694,ESITI_QUESTIONARI!AN4694,ESITI_QUESTIONARI!AQ4694)))</f>
        <v/>
      </c>
    </row>
    <row r="4695" spans="1:8">
      <c r="A4695" t="str">
        <f>IF(ESITI_QUESTIONARI!A4695="","",TRIM(ESITI_QUESTIONARI!A4695))</f>
        <v/>
      </c>
      <c r="B4695" t="str">
        <f t="shared" si="74"/>
        <v/>
      </c>
      <c r="C4695" t="str">
        <f>IF(ESITI_QUESTIONARI!C4695="","",TRIM(ESITI_QUESTIONARI!C4695))</f>
        <v/>
      </c>
      <c r="D4695" t="str">
        <f>IFERROR(UPPER(TRIM(ESITI_QUESTIONARI!U4695)),"")</f>
        <v/>
      </c>
      <c r="E4695" t="str">
        <f>IFERROR(UPPER(TRIM(ESITI_QUESTIONARI!Y4695)),"")</f>
        <v/>
      </c>
      <c r="F4695" t="str">
        <f>IFERROR(UPPER(TRIM(ESITI_QUESTIONARI!AE4695)),"")</f>
        <v/>
      </c>
      <c r="G4695" t="str">
        <f>IFERROR(UPPER(TRIM(ESITI_QUESTIONARI!AI4695)),"")</f>
        <v/>
      </c>
      <c r="H4695" s="8" t="str">
        <f>IF(C4695="","",IF(ISERROR(AVERAGE(ESITI_QUESTIONARI!N4695:T4695,ESITI_QUESTIONARI!V4695:X4695,ESITI_QUESTIONARI!Z4695:AD4695,ESITI_QUESTIONARI!AF4695:AH4695,ESITI_QUESTIONARI!AJ4695:AL4695,ESITI_QUESTIONARI!AN4695,ESITI_QUESTIONARI!AQ4695)),"NON RISPONDE",AVERAGE(ESITI_QUESTIONARI!N4695:T4695,ESITI_QUESTIONARI!V4695:X4695,ESITI_QUESTIONARI!Z4695:AD4695,ESITI_QUESTIONARI!AF4695:AH4695,ESITI_QUESTIONARI!AJ4695:AL4695,ESITI_QUESTIONARI!AN4695,ESITI_QUESTIONARI!AQ4695)))</f>
        <v/>
      </c>
    </row>
    <row r="4696" spans="1:8">
      <c r="A4696" t="str">
        <f>IF(ESITI_QUESTIONARI!A4696="","",TRIM(ESITI_QUESTIONARI!A4696))</f>
        <v/>
      </c>
      <c r="B4696" t="str">
        <f t="shared" si="74"/>
        <v/>
      </c>
      <c r="C4696" t="str">
        <f>IF(ESITI_QUESTIONARI!C4696="","",TRIM(ESITI_QUESTIONARI!C4696))</f>
        <v/>
      </c>
      <c r="D4696" t="str">
        <f>IFERROR(UPPER(TRIM(ESITI_QUESTIONARI!U4696)),"")</f>
        <v/>
      </c>
      <c r="E4696" t="str">
        <f>IFERROR(UPPER(TRIM(ESITI_QUESTIONARI!Y4696)),"")</f>
        <v/>
      </c>
      <c r="F4696" t="str">
        <f>IFERROR(UPPER(TRIM(ESITI_QUESTIONARI!AE4696)),"")</f>
        <v/>
      </c>
      <c r="G4696" t="str">
        <f>IFERROR(UPPER(TRIM(ESITI_QUESTIONARI!AI4696)),"")</f>
        <v/>
      </c>
      <c r="H4696" s="8" t="str">
        <f>IF(C4696="","",IF(ISERROR(AVERAGE(ESITI_QUESTIONARI!N4696:T4696,ESITI_QUESTIONARI!V4696:X4696,ESITI_QUESTIONARI!Z4696:AD4696,ESITI_QUESTIONARI!AF4696:AH4696,ESITI_QUESTIONARI!AJ4696:AL4696,ESITI_QUESTIONARI!AN4696,ESITI_QUESTIONARI!AQ4696)),"NON RISPONDE",AVERAGE(ESITI_QUESTIONARI!N4696:T4696,ESITI_QUESTIONARI!V4696:X4696,ESITI_QUESTIONARI!Z4696:AD4696,ESITI_QUESTIONARI!AF4696:AH4696,ESITI_QUESTIONARI!AJ4696:AL4696,ESITI_QUESTIONARI!AN4696,ESITI_QUESTIONARI!AQ4696)))</f>
        <v/>
      </c>
    </row>
    <row r="4697" spans="1:8">
      <c r="A4697" t="str">
        <f>IF(ESITI_QUESTIONARI!A4697="","",TRIM(ESITI_QUESTIONARI!A4697))</f>
        <v/>
      </c>
      <c r="B4697" t="str">
        <f t="shared" si="74"/>
        <v/>
      </c>
      <c r="C4697" t="str">
        <f>IF(ESITI_QUESTIONARI!C4697="","",TRIM(ESITI_QUESTIONARI!C4697))</f>
        <v/>
      </c>
      <c r="D4697" t="str">
        <f>IFERROR(UPPER(TRIM(ESITI_QUESTIONARI!U4697)),"")</f>
        <v/>
      </c>
      <c r="E4697" t="str">
        <f>IFERROR(UPPER(TRIM(ESITI_QUESTIONARI!Y4697)),"")</f>
        <v/>
      </c>
      <c r="F4697" t="str">
        <f>IFERROR(UPPER(TRIM(ESITI_QUESTIONARI!AE4697)),"")</f>
        <v/>
      </c>
      <c r="G4697" t="str">
        <f>IFERROR(UPPER(TRIM(ESITI_QUESTIONARI!AI4697)),"")</f>
        <v/>
      </c>
      <c r="H4697" s="8" t="str">
        <f>IF(C4697="","",IF(ISERROR(AVERAGE(ESITI_QUESTIONARI!N4697:T4697,ESITI_QUESTIONARI!V4697:X4697,ESITI_QUESTIONARI!Z4697:AD4697,ESITI_QUESTIONARI!AF4697:AH4697,ESITI_QUESTIONARI!AJ4697:AL4697,ESITI_QUESTIONARI!AN4697,ESITI_QUESTIONARI!AQ4697)),"NON RISPONDE",AVERAGE(ESITI_QUESTIONARI!N4697:T4697,ESITI_QUESTIONARI!V4697:X4697,ESITI_QUESTIONARI!Z4697:AD4697,ESITI_QUESTIONARI!AF4697:AH4697,ESITI_QUESTIONARI!AJ4697:AL4697,ESITI_QUESTIONARI!AN4697,ESITI_QUESTIONARI!AQ4697)))</f>
        <v/>
      </c>
    </row>
    <row r="4698" spans="1:8">
      <c r="A4698" t="str">
        <f>IF(ESITI_QUESTIONARI!A4698="","",TRIM(ESITI_QUESTIONARI!A4698))</f>
        <v/>
      </c>
      <c r="B4698" t="str">
        <f t="shared" si="74"/>
        <v/>
      </c>
      <c r="C4698" t="str">
        <f>IF(ESITI_QUESTIONARI!C4698="","",TRIM(ESITI_QUESTIONARI!C4698))</f>
        <v/>
      </c>
      <c r="D4698" t="str">
        <f>IFERROR(UPPER(TRIM(ESITI_QUESTIONARI!U4698)),"")</f>
        <v/>
      </c>
      <c r="E4698" t="str">
        <f>IFERROR(UPPER(TRIM(ESITI_QUESTIONARI!Y4698)),"")</f>
        <v/>
      </c>
      <c r="F4698" t="str">
        <f>IFERROR(UPPER(TRIM(ESITI_QUESTIONARI!AE4698)),"")</f>
        <v/>
      </c>
      <c r="G4698" t="str">
        <f>IFERROR(UPPER(TRIM(ESITI_QUESTIONARI!AI4698)),"")</f>
        <v/>
      </c>
      <c r="H4698" s="8" t="str">
        <f>IF(C4698="","",IF(ISERROR(AVERAGE(ESITI_QUESTIONARI!N4698:T4698,ESITI_QUESTIONARI!V4698:X4698,ESITI_QUESTIONARI!Z4698:AD4698,ESITI_QUESTIONARI!AF4698:AH4698,ESITI_QUESTIONARI!AJ4698:AL4698,ESITI_QUESTIONARI!AN4698,ESITI_QUESTIONARI!AQ4698)),"NON RISPONDE",AVERAGE(ESITI_QUESTIONARI!N4698:T4698,ESITI_QUESTIONARI!V4698:X4698,ESITI_QUESTIONARI!Z4698:AD4698,ESITI_QUESTIONARI!AF4698:AH4698,ESITI_QUESTIONARI!AJ4698:AL4698,ESITI_QUESTIONARI!AN4698,ESITI_QUESTIONARI!AQ4698)))</f>
        <v/>
      </c>
    </row>
    <row r="4699" spans="1:8">
      <c r="A4699" t="str">
        <f>IF(ESITI_QUESTIONARI!A4699="","",TRIM(ESITI_QUESTIONARI!A4699))</f>
        <v/>
      </c>
      <c r="B4699" t="str">
        <f t="shared" si="74"/>
        <v/>
      </c>
      <c r="C4699" t="str">
        <f>IF(ESITI_QUESTIONARI!C4699="","",TRIM(ESITI_QUESTIONARI!C4699))</f>
        <v/>
      </c>
      <c r="D4699" t="str">
        <f>IFERROR(UPPER(TRIM(ESITI_QUESTIONARI!U4699)),"")</f>
        <v/>
      </c>
      <c r="E4699" t="str">
        <f>IFERROR(UPPER(TRIM(ESITI_QUESTIONARI!Y4699)),"")</f>
        <v/>
      </c>
      <c r="F4699" t="str">
        <f>IFERROR(UPPER(TRIM(ESITI_QUESTIONARI!AE4699)),"")</f>
        <v/>
      </c>
      <c r="G4699" t="str">
        <f>IFERROR(UPPER(TRIM(ESITI_QUESTIONARI!AI4699)),"")</f>
        <v/>
      </c>
      <c r="H4699" s="8" t="str">
        <f>IF(C4699="","",IF(ISERROR(AVERAGE(ESITI_QUESTIONARI!N4699:T4699,ESITI_QUESTIONARI!V4699:X4699,ESITI_QUESTIONARI!Z4699:AD4699,ESITI_QUESTIONARI!AF4699:AH4699,ESITI_QUESTIONARI!AJ4699:AL4699,ESITI_QUESTIONARI!AN4699,ESITI_QUESTIONARI!AQ4699)),"NON RISPONDE",AVERAGE(ESITI_QUESTIONARI!N4699:T4699,ESITI_QUESTIONARI!V4699:X4699,ESITI_QUESTIONARI!Z4699:AD4699,ESITI_QUESTIONARI!AF4699:AH4699,ESITI_QUESTIONARI!AJ4699:AL4699,ESITI_QUESTIONARI!AN4699,ESITI_QUESTIONARI!AQ4699)))</f>
        <v/>
      </c>
    </row>
    <row r="4700" spans="1:8">
      <c r="A4700" t="str">
        <f>IF(ESITI_QUESTIONARI!A4700="","",TRIM(ESITI_QUESTIONARI!A4700))</f>
        <v/>
      </c>
      <c r="B4700" t="str">
        <f t="shared" si="74"/>
        <v/>
      </c>
      <c r="C4700" t="str">
        <f>IF(ESITI_QUESTIONARI!C4700="","",TRIM(ESITI_QUESTIONARI!C4700))</f>
        <v/>
      </c>
      <c r="D4700" t="str">
        <f>IFERROR(UPPER(TRIM(ESITI_QUESTIONARI!U4700)),"")</f>
        <v/>
      </c>
      <c r="E4700" t="str">
        <f>IFERROR(UPPER(TRIM(ESITI_QUESTIONARI!Y4700)),"")</f>
        <v/>
      </c>
      <c r="F4700" t="str">
        <f>IFERROR(UPPER(TRIM(ESITI_QUESTIONARI!AE4700)),"")</f>
        <v/>
      </c>
      <c r="G4700" t="str">
        <f>IFERROR(UPPER(TRIM(ESITI_QUESTIONARI!AI4700)),"")</f>
        <v/>
      </c>
      <c r="H4700" s="8" t="str">
        <f>IF(C4700="","",IF(ISERROR(AVERAGE(ESITI_QUESTIONARI!N4700:T4700,ESITI_QUESTIONARI!V4700:X4700,ESITI_QUESTIONARI!Z4700:AD4700,ESITI_QUESTIONARI!AF4700:AH4700,ESITI_QUESTIONARI!AJ4700:AL4700,ESITI_QUESTIONARI!AN4700,ESITI_QUESTIONARI!AQ4700)),"NON RISPONDE",AVERAGE(ESITI_QUESTIONARI!N4700:T4700,ESITI_QUESTIONARI!V4700:X4700,ESITI_QUESTIONARI!Z4700:AD4700,ESITI_QUESTIONARI!AF4700:AH4700,ESITI_QUESTIONARI!AJ4700:AL4700,ESITI_QUESTIONARI!AN4700,ESITI_QUESTIONARI!AQ4700)))</f>
        <v/>
      </c>
    </row>
    <row r="4701" spans="1:8">
      <c r="A4701" t="str">
        <f>IF(ESITI_QUESTIONARI!A4701="","",TRIM(ESITI_QUESTIONARI!A4701))</f>
        <v/>
      </c>
      <c r="B4701" t="str">
        <f t="shared" si="74"/>
        <v/>
      </c>
      <c r="C4701" t="str">
        <f>IF(ESITI_QUESTIONARI!C4701="","",TRIM(ESITI_QUESTIONARI!C4701))</f>
        <v/>
      </c>
      <c r="D4701" t="str">
        <f>IFERROR(UPPER(TRIM(ESITI_QUESTIONARI!U4701)),"")</f>
        <v/>
      </c>
      <c r="E4701" t="str">
        <f>IFERROR(UPPER(TRIM(ESITI_QUESTIONARI!Y4701)),"")</f>
        <v/>
      </c>
      <c r="F4701" t="str">
        <f>IFERROR(UPPER(TRIM(ESITI_QUESTIONARI!AE4701)),"")</f>
        <v/>
      </c>
      <c r="G4701" t="str">
        <f>IFERROR(UPPER(TRIM(ESITI_QUESTIONARI!AI4701)),"")</f>
        <v/>
      </c>
      <c r="H4701" s="8" t="str">
        <f>IF(C4701="","",IF(ISERROR(AVERAGE(ESITI_QUESTIONARI!N4701:T4701,ESITI_QUESTIONARI!V4701:X4701,ESITI_QUESTIONARI!Z4701:AD4701,ESITI_QUESTIONARI!AF4701:AH4701,ESITI_QUESTIONARI!AJ4701:AL4701,ESITI_QUESTIONARI!AN4701,ESITI_QUESTIONARI!AQ4701)),"NON RISPONDE",AVERAGE(ESITI_QUESTIONARI!N4701:T4701,ESITI_QUESTIONARI!V4701:X4701,ESITI_QUESTIONARI!Z4701:AD4701,ESITI_QUESTIONARI!AF4701:AH4701,ESITI_QUESTIONARI!AJ4701:AL4701,ESITI_QUESTIONARI!AN4701,ESITI_QUESTIONARI!AQ4701)))</f>
        <v/>
      </c>
    </row>
    <row r="4702" spans="1:8">
      <c r="A4702" t="str">
        <f>IF(ESITI_QUESTIONARI!A4702="","",TRIM(ESITI_QUESTIONARI!A4702))</f>
        <v/>
      </c>
      <c r="B4702" t="str">
        <f t="shared" si="74"/>
        <v/>
      </c>
      <c r="C4702" t="str">
        <f>IF(ESITI_QUESTIONARI!C4702="","",TRIM(ESITI_QUESTIONARI!C4702))</f>
        <v/>
      </c>
      <c r="D4702" t="str">
        <f>IFERROR(UPPER(TRIM(ESITI_QUESTIONARI!U4702)),"")</f>
        <v/>
      </c>
      <c r="E4702" t="str">
        <f>IFERROR(UPPER(TRIM(ESITI_QUESTIONARI!Y4702)),"")</f>
        <v/>
      </c>
      <c r="F4702" t="str">
        <f>IFERROR(UPPER(TRIM(ESITI_QUESTIONARI!AE4702)),"")</f>
        <v/>
      </c>
      <c r="G4702" t="str">
        <f>IFERROR(UPPER(TRIM(ESITI_QUESTIONARI!AI4702)),"")</f>
        <v/>
      </c>
      <c r="H4702" s="8" t="str">
        <f>IF(C4702="","",IF(ISERROR(AVERAGE(ESITI_QUESTIONARI!N4702:T4702,ESITI_QUESTIONARI!V4702:X4702,ESITI_QUESTIONARI!Z4702:AD4702,ESITI_QUESTIONARI!AF4702:AH4702,ESITI_QUESTIONARI!AJ4702:AL4702,ESITI_QUESTIONARI!AN4702,ESITI_QUESTIONARI!AQ4702)),"NON RISPONDE",AVERAGE(ESITI_QUESTIONARI!N4702:T4702,ESITI_QUESTIONARI!V4702:X4702,ESITI_QUESTIONARI!Z4702:AD4702,ESITI_QUESTIONARI!AF4702:AH4702,ESITI_QUESTIONARI!AJ4702:AL4702,ESITI_QUESTIONARI!AN4702,ESITI_QUESTIONARI!AQ4702)))</f>
        <v/>
      </c>
    </row>
    <row r="4703" spans="1:8">
      <c r="A4703" t="str">
        <f>IF(ESITI_QUESTIONARI!A4703="","",TRIM(ESITI_QUESTIONARI!A4703))</f>
        <v/>
      </c>
      <c r="B4703" t="str">
        <f t="shared" si="74"/>
        <v/>
      </c>
      <c r="C4703" t="str">
        <f>IF(ESITI_QUESTIONARI!C4703="","",TRIM(ESITI_QUESTIONARI!C4703))</f>
        <v/>
      </c>
      <c r="D4703" t="str">
        <f>IFERROR(UPPER(TRIM(ESITI_QUESTIONARI!U4703)),"")</f>
        <v/>
      </c>
      <c r="E4703" t="str">
        <f>IFERROR(UPPER(TRIM(ESITI_QUESTIONARI!Y4703)),"")</f>
        <v/>
      </c>
      <c r="F4703" t="str">
        <f>IFERROR(UPPER(TRIM(ESITI_QUESTIONARI!AE4703)),"")</f>
        <v/>
      </c>
      <c r="G4703" t="str">
        <f>IFERROR(UPPER(TRIM(ESITI_QUESTIONARI!AI4703)),"")</f>
        <v/>
      </c>
      <c r="H4703" s="8" t="str">
        <f>IF(C4703="","",IF(ISERROR(AVERAGE(ESITI_QUESTIONARI!N4703:T4703,ESITI_QUESTIONARI!V4703:X4703,ESITI_QUESTIONARI!Z4703:AD4703,ESITI_QUESTIONARI!AF4703:AH4703,ESITI_QUESTIONARI!AJ4703:AL4703,ESITI_QUESTIONARI!AN4703,ESITI_QUESTIONARI!AQ4703)),"NON RISPONDE",AVERAGE(ESITI_QUESTIONARI!N4703:T4703,ESITI_QUESTIONARI!V4703:X4703,ESITI_QUESTIONARI!Z4703:AD4703,ESITI_QUESTIONARI!AF4703:AH4703,ESITI_QUESTIONARI!AJ4703:AL4703,ESITI_QUESTIONARI!AN4703,ESITI_QUESTIONARI!AQ4703)))</f>
        <v/>
      </c>
    </row>
    <row r="4704" spans="1:8">
      <c r="A4704" t="str">
        <f>IF(ESITI_QUESTIONARI!A4704="","",TRIM(ESITI_QUESTIONARI!A4704))</f>
        <v/>
      </c>
      <c r="B4704" t="str">
        <f t="shared" si="74"/>
        <v/>
      </c>
      <c r="C4704" t="str">
        <f>IF(ESITI_QUESTIONARI!C4704="","",TRIM(ESITI_QUESTIONARI!C4704))</f>
        <v/>
      </c>
      <c r="D4704" t="str">
        <f>IFERROR(UPPER(TRIM(ESITI_QUESTIONARI!U4704)),"")</f>
        <v/>
      </c>
      <c r="E4704" t="str">
        <f>IFERROR(UPPER(TRIM(ESITI_QUESTIONARI!Y4704)),"")</f>
        <v/>
      </c>
      <c r="F4704" t="str">
        <f>IFERROR(UPPER(TRIM(ESITI_QUESTIONARI!AE4704)),"")</f>
        <v/>
      </c>
      <c r="G4704" t="str">
        <f>IFERROR(UPPER(TRIM(ESITI_QUESTIONARI!AI4704)),"")</f>
        <v/>
      </c>
      <c r="H4704" s="8" t="str">
        <f>IF(C4704="","",IF(ISERROR(AVERAGE(ESITI_QUESTIONARI!N4704:T4704,ESITI_QUESTIONARI!V4704:X4704,ESITI_QUESTIONARI!Z4704:AD4704,ESITI_QUESTIONARI!AF4704:AH4704,ESITI_QUESTIONARI!AJ4704:AL4704,ESITI_QUESTIONARI!AN4704,ESITI_QUESTIONARI!AQ4704)),"NON RISPONDE",AVERAGE(ESITI_QUESTIONARI!N4704:T4704,ESITI_QUESTIONARI!V4704:X4704,ESITI_QUESTIONARI!Z4704:AD4704,ESITI_QUESTIONARI!AF4704:AH4704,ESITI_QUESTIONARI!AJ4704:AL4704,ESITI_QUESTIONARI!AN4704,ESITI_QUESTIONARI!AQ4704)))</f>
        <v/>
      </c>
    </row>
    <row r="4705" spans="1:8">
      <c r="A4705" t="str">
        <f>IF(ESITI_QUESTIONARI!A4705="","",TRIM(ESITI_QUESTIONARI!A4705))</f>
        <v/>
      </c>
      <c r="B4705" t="str">
        <f t="shared" si="74"/>
        <v/>
      </c>
      <c r="C4705" t="str">
        <f>IF(ESITI_QUESTIONARI!C4705="","",TRIM(ESITI_QUESTIONARI!C4705))</f>
        <v/>
      </c>
      <c r="D4705" t="str">
        <f>IFERROR(UPPER(TRIM(ESITI_QUESTIONARI!U4705)),"")</f>
        <v/>
      </c>
      <c r="E4705" t="str">
        <f>IFERROR(UPPER(TRIM(ESITI_QUESTIONARI!Y4705)),"")</f>
        <v/>
      </c>
      <c r="F4705" t="str">
        <f>IFERROR(UPPER(TRIM(ESITI_QUESTIONARI!AE4705)),"")</f>
        <v/>
      </c>
      <c r="G4705" t="str">
        <f>IFERROR(UPPER(TRIM(ESITI_QUESTIONARI!AI4705)),"")</f>
        <v/>
      </c>
      <c r="H4705" s="8" t="str">
        <f>IF(C4705="","",IF(ISERROR(AVERAGE(ESITI_QUESTIONARI!N4705:T4705,ESITI_QUESTIONARI!V4705:X4705,ESITI_QUESTIONARI!Z4705:AD4705,ESITI_QUESTIONARI!AF4705:AH4705,ESITI_QUESTIONARI!AJ4705:AL4705,ESITI_QUESTIONARI!AN4705,ESITI_QUESTIONARI!AQ4705)),"NON RISPONDE",AVERAGE(ESITI_QUESTIONARI!N4705:T4705,ESITI_QUESTIONARI!V4705:X4705,ESITI_QUESTIONARI!Z4705:AD4705,ESITI_QUESTIONARI!AF4705:AH4705,ESITI_QUESTIONARI!AJ4705:AL4705,ESITI_QUESTIONARI!AN4705,ESITI_QUESTIONARI!AQ4705)))</f>
        <v/>
      </c>
    </row>
    <row r="4706" spans="1:8">
      <c r="A4706" t="str">
        <f>IF(ESITI_QUESTIONARI!A4706="","",TRIM(ESITI_QUESTIONARI!A4706))</f>
        <v/>
      </c>
      <c r="B4706" t="str">
        <f t="shared" si="74"/>
        <v/>
      </c>
      <c r="C4706" t="str">
        <f>IF(ESITI_QUESTIONARI!C4706="","",TRIM(ESITI_QUESTIONARI!C4706))</f>
        <v/>
      </c>
      <c r="D4706" t="str">
        <f>IFERROR(UPPER(TRIM(ESITI_QUESTIONARI!U4706)),"")</f>
        <v/>
      </c>
      <c r="E4706" t="str">
        <f>IFERROR(UPPER(TRIM(ESITI_QUESTIONARI!Y4706)),"")</f>
        <v/>
      </c>
      <c r="F4706" t="str">
        <f>IFERROR(UPPER(TRIM(ESITI_QUESTIONARI!AE4706)),"")</f>
        <v/>
      </c>
      <c r="G4706" t="str">
        <f>IFERROR(UPPER(TRIM(ESITI_QUESTIONARI!AI4706)),"")</f>
        <v/>
      </c>
      <c r="H4706" s="8" t="str">
        <f>IF(C4706="","",IF(ISERROR(AVERAGE(ESITI_QUESTIONARI!N4706:T4706,ESITI_QUESTIONARI!V4706:X4706,ESITI_QUESTIONARI!Z4706:AD4706,ESITI_QUESTIONARI!AF4706:AH4706,ESITI_QUESTIONARI!AJ4706:AL4706,ESITI_QUESTIONARI!AN4706,ESITI_QUESTIONARI!AQ4706)),"NON RISPONDE",AVERAGE(ESITI_QUESTIONARI!N4706:T4706,ESITI_QUESTIONARI!V4706:X4706,ESITI_QUESTIONARI!Z4706:AD4706,ESITI_QUESTIONARI!AF4706:AH4706,ESITI_QUESTIONARI!AJ4706:AL4706,ESITI_QUESTIONARI!AN4706,ESITI_QUESTIONARI!AQ4706)))</f>
        <v/>
      </c>
    </row>
    <row r="4707" spans="1:8">
      <c r="A4707" t="str">
        <f>IF(ESITI_QUESTIONARI!A4707="","",TRIM(ESITI_QUESTIONARI!A4707))</f>
        <v/>
      </c>
      <c r="B4707" t="str">
        <f t="shared" si="74"/>
        <v/>
      </c>
      <c r="C4707" t="str">
        <f>IF(ESITI_QUESTIONARI!C4707="","",TRIM(ESITI_QUESTIONARI!C4707))</f>
        <v/>
      </c>
      <c r="D4707" t="str">
        <f>IFERROR(UPPER(TRIM(ESITI_QUESTIONARI!U4707)),"")</f>
        <v/>
      </c>
      <c r="E4707" t="str">
        <f>IFERROR(UPPER(TRIM(ESITI_QUESTIONARI!Y4707)),"")</f>
        <v/>
      </c>
      <c r="F4707" t="str">
        <f>IFERROR(UPPER(TRIM(ESITI_QUESTIONARI!AE4707)),"")</f>
        <v/>
      </c>
      <c r="G4707" t="str">
        <f>IFERROR(UPPER(TRIM(ESITI_QUESTIONARI!AI4707)),"")</f>
        <v/>
      </c>
      <c r="H4707" s="8" t="str">
        <f>IF(C4707="","",IF(ISERROR(AVERAGE(ESITI_QUESTIONARI!N4707:T4707,ESITI_QUESTIONARI!V4707:X4707,ESITI_QUESTIONARI!Z4707:AD4707,ESITI_QUESTIONARI!AF4707:AH4707,ESITI_QUESTIONARI!AJ4707:AL4707,ESITI_QUESTIONARI!AN4707,ESITI_QUESTIONARI!AQ4707)),"NON RISPONDE",AVERAGE(ESITI_QUESTIONARI!N4707:T4707,ESITI_QUESTIONARI!V4707:X4707,ESITI_QUESTIONARI!Z4707:AD4707,ESITI_QUESTIONARI!AF4707:AH4707,ESITI_QUESTIONARI!AJ4707:AL4707,ESITI_QUESTIONARI!AN4707,ESITI_QUESTIONARI!AQ4707)))</f>
        <v/>
      </c>
    </row>
    <row r="4708" spans="1:8">
      <c r="A4708" t="str">
        <f>IF(ESITI_QUESTIONARI!A4708="","",TRIM(ESITI_QUESTIONARI!A4708))</f>
        <v/>
      </c>
      <c r="B4708" t="str">
        <f t="shared" si="74"/>
        <v/>
      </c>
      <c r="C4708" t="str">
        <f>IF(ESITI_QUESTIONARI!C4708="","",TRIM(ESITI_QUESTIONARI!C4708))</f>
        <v/>
      </c>
      <c r="D4708" t="str">
        <f>IFERROR(UPPER(TRIM(ESITI_QUESTIONARI!U4708)),"")</f>
        <v/>
      </c>
      <c r="E4708" t="str">
        <f>IFERROR(UPPER(TRIM(ESITI_QUESTIONARI!Y4708)),"")</f>
        <v/>
      </c>
      <c r="F4708" t="str">
        <f>IFERROR(UPPER(TRIM(ESITI_QUESTIONARI!AE4708)),"")</f>
        <v/>
      </c>
      <c r="G4708" t="str">
        <f>IFERROR(UPPER(TRIM(ESITI_QUESTIONARI!AI4708)),"")</f>
        <v/>
      </c>
      <c r="H4708" s="8" t="str">
        <f>IF(C4708="","",IF(ISERROR(AVERAGE(ESITI_QUESTIONARI!N4708:T4708,ESITI_QUESTIONARI!V4708:X4708,ESITI_QUESTIONARI!Z4708:AD4708,ESITI_QUESTIONARI!AF4708:AH4708,ESITI_QUESTIONARI!AJ4708:AL4708,ESITI_QUESTIONARI!AN4708,ESITI_QUESTIONARI!AQ4708)),"NON RISPONDE",AVERAGE(ESITI_QUESTIONARI!N4708:T4708,ESITI_QUESTIONARI!V4708:X4708,ESITI_QUESTIONARI!Z4708:AD4708,ESITI_QUESTIONARI!AF4708:AH4708,ESITI_QUESTIONARI!AJ4708:AL4708,ESITI_QUESTIONARI!AN4708,ESITI_QUESTIONARI!AQ4708)))</f>
        <v/>
      </c>
    </row>
    <row r="4709" spans="1:8">
      <c r="A4709" t="str">
        <f>IF(ESITI_QUESTIONARI!A4709="","",TRIM(ESITI_QUESTIONARI!A4709))</f>
        <v/>
      </c>
      <c r="B4709" t="str">
        <f t="shared" si="74"/>
        <v/>
      </c>
      <c r="C4709" t="str">
        <f>IF(ESITI_QUESTIONARI!C4709="","",TRIM(ESITI_QUESTIONARI!C4709))</f>
        <v/>
      </c>
      <c r="D4709" t="str">
        <f>IFERROR(UPPER(TRIM(ESITI_QUESTIONARI!U4709)),"")</f>
        <v/>
      </c>
      <c r="E4709" t="str">
        <f>IFERROR(UPPER(TRIM(ESITI_QUESTIONARI!Y4709)),"")</f>
        <v/>
      </c>
      <c r="F4709" t="str">
        <f>IFERROR(UPPER(TRIM(ESITI_QUESTIONARI!AE4709)),"")</f>
        <v/>
      </c>
      <c r="G4709" t="str">
        <f>IFERROR(UPPER(TRIM(ESITI_QUESTIONARI!AI4709)),"")</f>
        <v/>
      </c>
      <c r="H4709" s="8" t="str">
        <f>IF(C4709="","",IF(ISERROR(AVERAGE(ESITI_QUESTIONARI!N4709:T4709,ESITI_QUESTIONARI!V4709:X4709,ESITI_QUESTIONARI!Z4709:AD4709,ESITI_QUESTIONARI!AF4709:AH4709,ESITI_QUESTIONARI!AJ4709:AL4709,ESITI_QUESTIONARI!AN4709,ESITI_QUESTIONARI!AQ4709)),"NON RISPONDE",AVERAGE(ESITI_QUESTIONARI!N4709:T4709,ESITI_QUESTIONARI!V4709:X4709,ESITI_QUESTIONARI!Z4709:AD4709,ESITI_QUESTIONARI!AF4709:AH4709,ESITI_QUESTIONARI!AJ4709:AL4709,ESITI_QUESTIONARI!AN4709,ESITI_QUESTIONARI!AQ4709)))</f>
        <v/>
      </c>
    </row>
    <row r="4710" spans="1:8">
      <c r="A4710" t="str">
        <f>IF(ESITI_QUESTIONARI!A4710="","",TRIM(ESITI_QUESTIONARI!A4710))</f>
        <v/>
      </c>
      <c r="B4710" t="str">
        <f t="shared" si="74"/>
        <v/>
      </c>
      <c r="C4710" t="str">
        <f>IF(ESITI_QUESTIONARI!C4710="","",TRIM(ESITI_QUESTIONARI!C4710))</f>
        <v/>
      </c>
      <c r="D4710" t="str">
        <f>IFERROR(UPPER(TRIM(ESITI_QUESTIONARI!U4710)),"")</f>
        <v/>
      </c>
      <c r="E4710" t="str">
        <f>IFERROR(UPPER(TRIM(ESITI_QUESTIONARI!Y4710)),"")</f>
        <v/>
      </c>
      <c r="F4710" t="str">
        <f>IFERROR(UPPER(TRIM(ESITI_QUESTIONARI!AE4710)),"")</f>
        <v/>
      </c>
      <c r="G4710" t="str">
        <f>IFERROR(UPPER(TRIM(ESITI_QUESTIONARI!AI4710)),"")</f>
        <v/>
      </c>
      <c r="H4710" s="8" t="str">
        <f>IF(C4710="","",IF(ISERROR(AVERAGE(ESITI_QUESTIONARI!N4710:T4710,ESITI_QUESTIONARI!V4710:X4710,ESITI_QUESTIONARI!Z4710:AD4710,ESITI_QUESTIONARI!AF4710:AH4710,ESITI_QUESTIONARI!AJ4710:AL4710,ESITI_QUESTIONARI!AN4710,ESITI_QUESTIONARI!AQ4710)),"NON RISPONDE",AVERAGE(ESITI_QUESTIONARI!N4710:T4710,ESITI_QUESTIONARI!V4710:X4710,ESITI_QUESTIONARI!Z4710:AD4710,ESITI_QUESTIONARI!AF4710:AH4710,ESITI_QUESTIONARI!AJ4710:AL4710,ESITI_QUESTIONARI!AN4710,ESITI_QUESTIONARI!AQ4710)))</f>
        <v/>
      </c>
    </row>
    <row r="4711" spans="1:8">
      <c r="A4711" t="str">
        <f>IF(ESITI_QUESTIONARI!A4711="","",TRIM(ESITI_QUESTIONARI!A4711))</f>
        <v/>
      </c>
      <c r="B4711" t="str">
        <f t="shared" si="74"/>
        <v/>
      </c>
      <c r="C4711" t="str">
        <f>IF(ESITI_QUESTIONARI!C4711="","",TRIM(ESITI_QUESTIONARI!C4711))</f>
        <v/>
      </c>
      <c r="D4711" t="str">
        <f>IFERROR(UPPER(TRIM(ESITI_QUESTIONARI!U4711)),"")</f>
        <v/>
      </c>
      <c r="E4711" t="str">
        <f>IFERROR(UPPER(TRIM(ESITI_QUESTIONARI!Y4711)),"")</f>
        <v/>
      </c>
      <c r="F4711" t="str">
        <f>IFERROR(UPPER(TRIM(ESITI_QUESTIONARI!AE4711)),"")</f>
        <v/>
      </c>
      <c r="G4711" t="str">
        <f>IFERROR(UPPER(TRIM(ESITI_QUESTIONARI!AI4711)),"")</f>
        <v/>
      </c>
      <c r="H4711" s="8" t="str">
        <f>IF(C4711="","",IF(ISERROR(AVERAGE(ESITI_QUESTIONARI!N4711:T4711,ESITI_QUESTIONARI!V4711:X4711,ESITI_QUESTIONARI!Z4711:AD4711,ESITI_QUESTIONARI!AF4711:AH4711,ESITI_QUESTIONARI!AJ4711:AL4711,ESITI_QUESTIONARI!AN4711,ESITI_QUESTIONARI!AQ4711)),"NON RISPONDE",AVERAGE(ESITI_QUESTIONARI!N4711:T4711,ESITI_QUESTIONARI!V4711:X4711,ESITI_QUESTIONARI!Z4711:AD4711,ESITI_QUESTIONARI!AF4711:AH4711,ESITI_QUESTIONARI!AJ4711:AL4711,ESITI_QUESTIONARI!AN4711,ESITI_QUESTIONARI!AQ4711)))</f>
        <v/>
      </c>
    </row>
    <row r="4712" spans="1:8">
      <c r="A4712" t="str">
        <f>IF(ESITI_QUESTIONARI!A4712="","",TRIM(ESITI_QUESTIONARI!A4712))</f>
        <v/>
      </c>
      <c r="B4712" t="str">
        <f t="shared" si="74"/>
        <v/>
      </c>
      <c r="C4712" t="str">
        <f>IF(ESITI_QUESTIONARI!C4712="","",TRIM(ESITI_QUESTIONARI!C4712))</f>
        <v/>
      </c>
      <c r="D4712" t="str">
        <f>IFERROR(UPPER(TRIM(ESITI_QUESTIONARI!U4712)),"")</f>
        <v/>
      </c>
      <c r="E4712" t="str">
        <f>IFERROR(UPPER(TRIM(ESITI_QUESTIONARI!Y4712)),"")</f>
        <v/>
      </c>
      <c r="F4712" t="str">
        <f>IFERROR(UPPER(TRIM(ESITI_QUESTIONARI!AE4712)),"")</f>
        <v/>
      </c>
      <c r="G4712" t="str">
        <f>IFERROR(UPPER(TRIM(ESITI_QUESTIONARI!AI4712)),"")</f>
        <v/>
      </c>
      <c r="H4712" s="8" t="str">
        <f>IF(C4712="","",IF(ISERROR(AVERAGE(ESITI_QUESTIONARI!N4712:T4712,ESITI_QUESTIONARI!V4712:X4712,ESITI_QUESTIONARI!Z4712:AD4712,ESITI_QUESTIONARI!AF4712:AH4712,ESITI_QUESTIONARI!AJ4712:AL4712,ESITI_QUESTIONARI!AN4712,ESITI_QUESTIONARI!AQ4712)),"NON RISPONDE",AVERAGE(ESITI_QUESTIONARI!N4712:T4712,ESITI_QUESTIONARI!V4712:X4712,ESITI_QUESTIONARI!Z4712:AD4712,ESITI_QUESTIONARI!AF4712:AH4712,ESITI_QUESTIONARI!AJ4712:AL4712,ESITI_QUESTIONARI!AN4712,ESITI_QUESTIONARI!AQ4712)))</f>
        <v/>
      </c>
    </row>
    <row r="4713" spans="1:8">
      <c r="A4713" t="str">
        <f>IF(ESITI_QUESTIONARI!A4713="","",TRIM(ESITI_QUESTIONARI!A4713))</f>
        <v/>
      </c>
      <c r="B4713" t="str">
        <f t="shared" si="74"/>
        <v/>
      </c>
      <c r="C4713" t="str">
        <f>IF(ESITI_QUESTIONARI!C4713="","",TRIM(ESITI_QUESTIONARI!C4713))</f>
        <v/>
      </c>
      <c r="D4713" t="str">
        <f>IFERROR(UPPER(TRIM(ESITI_QUESTIONARI!U4713)),"")</f>
        <v/>
      </c>
      <c r="E4713" t="str">
        <f>IFERROR(UPPER(TRIM(ESITI_QUESTIONARI!Y4713)),"")</f>
        <v/>
      </c>
      <c r="F4713" t="str">
        <f>IFERROR(UPPER(TRIM(ESITI_QUESTIONARI!AE4713)),"")</f>
        <v/>
      </c>
      <c r="G4713" t="str">
        <f>IFERROR(UPPER(TRIM(ESITI_QUESTIONARI!AI4713)),"")</f>
        <v/>
      </c>
      <c r="H4713" s="8" t="str">
        <f>IF(C4713="","",IF(ISERROR(AVERAGE(ESITI_QUESTIONARI!N4713:T4713,ESITI_QUESTIONARI!V4713:X4713,ESITI_QUESTIONARI!Z4713:AD4713,ESITI_QUESTIONARI!AF4713:AH4713,ESITI_QUESTIONARI!AJ4713:AL4713,ESITI_QUESTIONARI!AN4713,ESITI_QUESTIONARI!AQ4713)),"NON RISPONDE",AVERAGE(ESITI_QUESTIONARI!N4713:T4713,ESITI_QUESTIONARI!V4713:X4713,ESITI_QUESTIONARI!Z4713:AD4713,ESITI_QUESTIONARI!AF4713:AH4713,ESITI_QUESTIONARI!AJ4713:AL4713,ESITI_QUESTIONARI!AN4713,ESITI_QUESTIONARI!AQ4713)))</f>
        <v/>
      </c>
    </row>
    <row r="4714" spans="1:8">
      <c r="A4714" t="str">
        <f>IF(ESITI_QUESTIONARI!A4714="","",TRIM(ESITI_QUESTIONARI!A4714))</f>
        <v/>
      </c>
      <c r="B4714" t="str">
        <f t="shared" si="74"/>
        <v/>
      </c>
      <c r="C4714" t="str">
        <f>IF(ESITI_QUESTIONARI!C4714="","",TRIM(ESITI_QUESTIONARI!C4714))</f>
        <v/>
      </c>
      <c r="D4714" t="str">
        <f>IFERROR(UPPER(TRIM(ESITI_QUESTIONARI!U4714)),"")</f>
        <v/>
      </c>
      <c r="E4714" t="str">
        <f>IFERROR(UPPER(TRIM(ESITI_QUESTIONARI!Y4714)),"")</f>
        <v/>
      </c>
      <c r="F4714" t="str">
        <f>IFERROR(UPPER(TRIM(ESITI_QUESTIONARI!AE4714)),"")</f>
        <v/>
      </c>
      <c r="G4714" t="str">
        <f>IFERROR(UPPER(TRIM(ESITI_QUESTIONARI!AI4714)),"")</f>
        <v/>
      </c>
      <c r="H4714" s="8" t="str">
        <f>IF(C4714="","",IF(ISERROR(AVERAGE(ESITI_QUESTIONARI!N4714:T4714,ESITI_QUESTIONARI!V4714:X4714,ESITI_QUESTIONARI!Z4714:AD4714,ESITI_QUESTIONARI!AF4714:AH4714,ESITI_QUESTIONARI!AJ4714:AL4714,ESITI_QUESTIONARI!AN4714,ESITI_QUESTIONARI!AQ4714)),"NON RISPONDE",AVERAGE(ESITI_QUESTIONARI!N4714:T4714,ESITI_QUESTIONARI!V4714:X4714,ESITI_QUESTIONARI!Z4714:AD4714,ESITI_QUESTIONARI!AF4714:AH4714,ESITI_QUESTIONARI!AJ4714:AL4714,ESITI_QUESTIONARI!AN4714,ESITI_QUESTIONARI!AQ4714)))</f>
        <v/>
      </c>
    </row>
    <row r="4715" spans="1:8">
      <c r="A4715" t="str">
        <f>IF(ESITI_QUESTIONARI!A4715="","",TRIM(ESITI_QUESTIONARI!A4715))</f>
        <v/>
      </c>
      <c r="B4715" t="str">
        <f t="shared" si="74"/>
        <v/>
      </c>
      <c r="C4715" t="str">
        <f>IF(ESITI_QUESTIONARI!C4715="","",TRIM(ESITI_QUESTIONARI!C4715))</f>
        <v/>
      </c>
      <c r="D4715" t="str">
        <f>IFERROR(UPPER(TRIM(ESITI_QUESTIONARI!U4715)),"")</f>
        <v/>
      </c>
      <c r="E4715" t="str">
        <f>IFERROR(UPPER(TRIM(ESITI_QUESTIONARI!Y4715)),"")</f>
        <v/>
      </c>
      <c r="F4715" t="str">
        <f>IFERROR(UPPER(TRIM(ESITI_QUESTIONARI!AE4715)),"")</f>
        <v/>
      </c>
      <c r="G4715" t="str">
        <f>IFERROR(UPPER(TRIM(ESITI_QUESTIONARI!AI4715)),"")</f>
        <v/>
      </c>
      <c r="H4715" s="8" t="str">
        <f>IF(C4715="","",IF(ISERROR(AVERAGE(ESITI_QUESTIONARI!N4715:T4715,ESITI_QUESTIONARI!V4715:X4715,ESITI_QUESTIONARI!Z4715:AD4715,ESITI_QUESTIONARI!AF4715:AH4715,ESITI_QUESTIONARI!AJ4715:AL4715,ESITI_QUESTIONARI!AN4715,ESITI_QUESTIONARI!AQ4715)),"NON RISPONDE",AVERAGE(ESITI_QUESTIONARI!N4715:T4715,ESITI_QUESTIONARI!V4715:X4715,ESITI_QUESTIONARI!Z4715:AD4715,ESITI_QUESTIONARI!AF4715:AH4715,ESITI_QUESTIONARI!AJ4715:AL4715,ESITI_QUESTIONARI!AN4715,ESITI_QUESTIONARI!AQ4715)))</f>
        <v/>
      </c>
    </row>
    <row r="4716" spans="1:8">
      <c r="A4716" t="str">
        <f>IF(ESITI_QUESTIONARI!A4716="","",TRIM(ESITI_QUESTIONARI!A4716))</f>
        <v/>
      </c>
      <c r="B4716" t="str">
        <f t="shared" si="74"/>
        <v/>
      </c>
      <c r="C4716" t="str">
        <f>IF(ESITI_QUESTIONARI!C4716="","",TRIM(ESITI_QUESTIONARI!C4716))</f>
        <v/>
      </c>
      <c r="D4716" t="str">
        <f>IFERROR(UPPER(TRIM(ESITI_QUESTIONARI!U4716)),"")</f>
        <v/>
      </c>
      <c r="E4716" t="str">
        <f>IFERROR(UPPER(TRIM(ESITI_QUESTIONARI!Y4716)),"")</f>
        <v/>
      </c>
      <c r="F4716" t="str">
        <f>IFERROR(UPPER(TRIM(ESITI_QUESTIONARI!AE4716)),"")</f>
        <v/>
      </c>
      <c r="G4716" t="str">
        <f>IFERROR(UPPER(TRIM(ESITI_QUESTIONARI!AI4716)),"")</f>
        <v/>
      </c>
      <c r="H4716" s="8" t="str">
        <f>IF(C4716="","",IF(ISERROR(AVERAGE(ESITI_QUESTIONARI!N4716:T4716,ESITI_QUESTIONARI!V4716:X4716,ESITI_QUESTIONARI!Z4716:AD4716,ESITI_QUESTIONARI!AF4716:AH4716,ESITI_QUESTIONARI!AJ4716:AL4716,ESITI_QUESTIONARI!AN4716,ESITI_QUESTIONARI!AQ4716)),"NON RISPONDE",AVERAGE(ESITI_QUESTIONARI!N4716:T4716,ESITI_QUESTIONARI!V4716:X4716,ESITI_QUESTIONARI!Z4716:AD4716,ESITI_QUESTIONARI!AF4716:AH4716,ESITI_QUESTIONARI!AJ4716:AL4716,ESITI_QUESTIONARI!AN4716,ESITI_QUESTIONARI!AQ4716)))</f>
        <v/>
      </c>
    </row>
    <row r="4717" spans="1:8">
      <c r="A4717" t="str">
        <f>IF(ESITI_QUESTIONARI!A4717="","",TRIM(ESITI_QUESTIONARI!A4717))</f>
        <v/>
      </c>
      <c r="B4717" t="str">
        <f t="shared" si="74"/>
        <v/>
      </c>
      <c r="C4717" t="str">
        <f>IF(ESITI_QUESTIONARI!C4717="","",TRIM(ESITI_QUESTIONARI!C4717))</f>
        <v/>
      </c>
      <c r="D4717" t="str">
        <f>IFERROR(UPPER(TRIM(ESITI_QUESTIONARI!U4717)),"")</f>
        <v/>
      </c>
      <c r="E4717" t="str">
        <f>IFERROR(UPPER(TRIM(ESITI_QUESTIONARI!Y4717)),"")</f>
        <v/>
      </c>
      <c r="F4717" t="str">
        <f>IFERROR(UPPER(TRIM(ESITI_QUESTIONARI!AE4717)),"")</f>
        <v/>
      </c>
      <c r="G4717" t="str">
        <f>IFERROR(UPPER(TRIM(ESITI_QUESTIONARI!AI4717)),"")</f>
        <v/>
      </c>
      <c r="H4717" s="8" t="str">
        <f>IF(C4717="","",IF(ISERROR(AVERAGE(ESITI_QUESTIONARI!N4717:T4717,ESITI_QUESTIONARI!V4717:X4717,ESITI_QUESTIONARI!Z4717:AD4717,ESITI_QUESTIONARI!AF4717:AH4717,ESITI_QUESTIONARI!AJ4717:AL4717,ESITI_QUESTIONARI!AN4717,ESITI_QUESTIONARI!AQ4717)),"NON RISPONDE",AVERAGE(ESITI_QUESTIONARI!N4717:T4717,ESITI_QUESTIONARI!V4717:X4717,ESITI_QUESTIONARI!Z4717:AD4717,ESITI_QUESTIONARI!AF4717:AH4717,ESITI_QUESTIONARI!AJ4717:AL4717,ESITI_QUESTIONARI!AN4717,ESITI_QUESTIONARI!AQ4717)))</f>
        <v/>
      </c>
    </row>
    <row r="4718" spans="1:8">
      <c r="A4718" t="str">
        <f>IF(ESITI_QUESTIONARI!A4718="","",TRIM(ESITI_QUESTIONARI!A4718))</f>
        <v/>
      </c>
      <c r="B4718" t="str">
        <f t="shared" si="74"/>
        <v/>
      </c>
      <c r="C4718" t="str">
        <f>IF(ESITI_QUESTIONARI!C4718="","",TRIM(ESITI_QUESTIONARI!C4718))</f>
        <v/>
      </c>
      <c r="D4718" t="str">
        <f>IFERROR(UPPER(TRIM(ESITI_QUESTIONARI!U4718)),"")</f>
        <v/>
      </c>
      <c r="E4718" t="str">
        <f>IFERROR(UPPER(TRIM(ESITI_QUESTIONARI!Y4718)),"")</f>
        <v/>
      </c>
      <c r="F4718" t="str">
        <f>IFERROR(UPPER(TRIM(ESITI_QUESTIONARI!AE4718)),"")</f>
        <v/>
      </c>
      <c r="G4718" t="str">
        <f>IFERROR(UPPER(TRIM(ESITI_QUESTIONARI!AI4718)),"")</f>
        <v/>
      </c>
      <c r="H4718" s="8" t="str">
        <f>IF(C4718="","",IF(ISERROR(AVERAGE(ESITI_QUESTIONARI!N4718:T4718,ESITI_QUESTIONARI!V4718:X4718,ESITI_QUESTIONARI!Z4718:AD4718,ESITI_QUESTIONARI!AF4718:AH4718,ESITI_QUESTIONARI!AJ4718:AL4718,ESITI_QUESTIONARI!AN4718,ESITI_QUESTIONARI!AQ4718)),"NON RISPONDE",AVERAGE(ESITI_QUESTIONARI!N4718:T4718,ESITI_QUESTIONARI!V4718:X4718,ESITI_QUESTIONARI!Z4718:AD4718,ESITI_QUESTIONARI!AF4718:AH4718,ESITI_QUESTIONARI!AJ4718:AL4718,ESITI_QUESTIONARI!AN4718,ESITI_QUESTIONARI!AQ4718)))</f>
        <v/>
      </c>
    </row>
    <row r="4719" spans="1:8">
      <c r="A4719" t="str">
        <f>IF(ESITI_QUESTIONARI!A4719="","",TRIM(ESITI_QUESTIONARI!A4719))</f>
        <v/>
      </c>
      <c r="B4719" t="str">
        <f t="shared" si="74"/>
        <v/>
      </c>
      <c r="C4719" t="str">
        <f>IF(ESITI_QUESTIONARI!C4719="","",TRIM(ESITI_QUESTIONARI!C4719))</f>
        <v/>
      </c>
      <c r="D4719" t="str">
        <f>IFERROR(UPPER(TRIM(ESITI_QUESTIONARI!U4719)),"")</f>
        <v/>
      </c>
      <c r="E4719" t="str">
        <f>IFERROR(UPPER(TRIM(ESITI_QUESTIONARI!Y4719)),"")</f>
        <v/>
      </c>
      <c r="F4719" t="str">
        <f>IFERROR(UPPER(TRIM(ESITI_QUESTIONARI!AE4719)),"")</f>
        <v/>
      </c>
      <c r="G4719" t="str">
        <f>IFERROR(UPPER(TRIM(ESITI_QUESTIONARI!AI4719)),"")</f>
        <v/>
      </c>
      <c r="H4719" s="8" t="str">
        <f>IF(C4719="","",IF(ISERROR(AVERAGE(ESITI_QUESTIONARI!N4719:T4719,ESITI_QUESTIONARI!V4719:X4719,ESITI_QUESTIONARI!Z4719:AD4719,ESITI_QUESTIONARI!AF4719:AH4719,ESITI_QUESTIONARI!AJ4719:AL4719,ESITI_QUESTIONARI!AN4719,ESITI_QUESTIONARI!AQ4719)),"NON RISPONDE",AVERAGE(ESITI_QUESTIONARI!N4719:T4719,ESITI_QUESTIONARI!V4719:X4719,ESITI_QUESTIONARI!Z4719:AD4719,ESITI_QUESTIONARI!AF4719:AH4719,ESITI_QUESTIONARI!AJ4719:AL4719,ESITI_QUESTIONARI!AN4719,ESITI_QUESTIONARI!AQ4719)))</f>
        <v/>
      </c>
    </row>
    <row r="4720" spans="1:8">
      <c r="A4720" t="str">
        <f>IF(ESITI_QUESTIONARI!A4720="","",TRIM(ESITI_QUESTIONARI!A4720))</f>
        <v/>
      </c>
      <c r="B4720" t="str">
        <f t="shared" si="74"/>
        <v/>
      </c>
      <c r="C4720" t="str">
        <f>IF(ESITI_QUESTIONARI!C4720="","",TRIM(ESITI_QUESTIONARI!C4720))</f>
        <v/>
      </c>
      <c r="D4720" t="str">
        <f>IFERROR(UPPER(TRIM(ESITI_QUESTIONARI!U4720)),"")</f>
        <v/>
      </c>
      <c r="E4720" t="str">
        <f>IFERROR(UPPER(TRIM(ESITI_QUESTIONARI!Y4720)),"")</f>
        <v/>
      </c>
      <c r="F4720" t="str">
        <f>IFERROR(UPPER(TRIM(ESITI_QUESTIONARI!AE4720)),"")</f>
        <v/>
      </c>
      <c r="G4720" t="str">
        <f>IFERROR(UPPER(TRIM(ESITI_QUESTIONARI!AI4720)),"")</f>
        <v/>
      </c>
      <c r="H4720" s="8" t="str">
        <f>IF(C4720="","",IF(ISERROR(AVERAGE(ESITI_QUESTIONARI!N4720:T4720,ESITI_QUESTIONARI!V4720:X4720,ESITI_QUESTIONARI!Z4720:AD4720,ESITI_QUESTIONARI!AF4720:AH4720,ESITI_QUESTIONARI!AJ4720:AL4720,ESITI_QUESTIONARI!AN4720,ESITI_QUESTIONARI!AQ4720)),"NON RISPONDE",AVERAGE(ESITI_QUESTIONARI!N4720:T4720,ESITI_QUESTIONARI!V4720:X4720,ESITI_QUESTIONARI!Z4720:AD4720,ESITI_QUESTIONARI!AF4720:AH4720,ESITI_QUESTIONARI!AJ4720:AL4720,ESITI_QUESTIONARI!AN4720,ESITI_QUESTIONARI!AQ4720)))</f>
        <v/>
      </c>
    </row>
    <row r="4721" spans="1:8">
      <c r="A4721" t="str">
        <f>IF(ESITI_QUESTIONARI!A4721="","",TRIM(ESITI_QUESTIONARI!A4721))</f>
        <v/>
      </c>
      <c r="B4721" t="str">
        <f t="shared" si="74"/>
        <v/>
      </c>
      <c r="C4721" t="str">
        <f>IF(ESITI_QUESTIONARI!C4721="","",TRIM(ESITI_QUESTIONARI!C4721))</f>
        <v/>
      </c>
      <c r="D4721" t="str">
        <f>IFERROR(UPPER(TRIM(ESITI_QUESTIONARI!U4721)),"")</f>
        <v/>
      </c>
      <c r="E4721" t="str">
        <f>IFERROR(UPPER(TRIM(ESITI_QUESTIONARI!Y4721)),"")</f>
        <v/>
      </c>
      <c r="F4721" t="str">
        <f>IFERROR(UPPER(TRIM(ESITI_QUESTIONARI!AE4721)),"")</f>
        <v/>
      </c>
      <c r="G4721" t="str">
        <f>IFERROR(UPPER(TRIM(ESITI_QUESTIONARI!AI4721)),"")</f>
        <v/>
      </c>
      <c r="H4721" s="8" t="str">
        <f>IF(C4721="","",IF(ISERROR(AVERAGE(ESITI_QUESTIONARI!N4721:T4721,ESITI_QUESTIONARI!V4721:X4721,ESITI_QUESTIONARI!Z4721:AD4721,ESITI_QUESTIONARI!AF4721:AH4721,ESITI_QUESTIONARI!AJ4721:AL4721,ESITI_QUESTIONARI!AN4721,ESITI_QUESTIONARI!AQ4721)),"NON RISPONDE",AVERAGE(ESITI_QUESTIONARI!N4721:T4721,ESITI_QUESTIONARI!V4721:X4721,ESITI_QUESTIONARI!Z4721:AD4721,ESITI_QUESTIONARI!AF4721:AH4721,ESITI_QUESTIONARI!AJ4721:AL4721,ESITI_QUESTIONARI!AN4721,ESITI_QUESTIONARI!AQ4721)))</f>
        <v/>
      </c>
    </row>
    <row r="4722" spans="1:8">
      <c r="A4722" t="str">
        <f>IF(ESITI_QUESTIONARI!A4722="","",TRIM(ESITI_QUESTIONARI!A4722))</f>
        <v/>
      </c>
      <c r="B4722" t="str">
        <f t="shared" si="74"/>
        <v/>
      </c>
      <c r="C4722" t="str">
        <f>IF(ESITI_QUESTIONARI!C4722="","",TRIM(ESITI_QUESTIONARI!C4722))</f>
        <v/>
      </c>
      <c r="D4722" t="str">
        <f>IFERROR(UPPER(TRIM(ESITI_QUESTIONARI!U4722)),"")</f>
        <v/>
      </c>
      <c r="E4722" t="str">
        <f>IFERROR(UPPER(TRIM(ESITI_QUESTIONARI!Y4722)),"")</f>
        <v/>
      </c>
      <c r="F4722" t="str">
        <f>IFERROR(UPPER(TRIM(ESITI_QUESTIONARI!AE4722)),"")</f>
        <v/>
      </c>
      <c r="G4722" t="str">
        <f>IFERROR(UPPER(TRIM(ESITI_QUESTIONARI!AI4722)),"")</f>
        <v/>
      </c>
      <c r="H4722" s="8" t="str">
        <f>IF(C4722="","",IF(ISERROR(AVERAGE(ESITI_QUESTIONARI!N4722:T4722,ESITI_QUESTIONARI!V4722:X4722,ESITI_QUESTIONARI!Z4722:AD4722,ESITI_QUESTIONARI!AF4722:AH4722,ESITI_QUESTIONARI!AJ4722:AL4722,ESITI_QUESTIONARI!AN4722,ESITI_QUESTIONARI!AQ4722)),"NON RISPONDE",AVERAGE(ESITI_QUESTIONARI!N4722:T4722,ESITI_QUESTIONARI!V4722:X4722,ESITI_QUESTIONARI!Z4722:AD4722,ESITI_QUESTIONARI!AF4722:AH4722,ESITI_QUESTIONARI!AJ4722:AL4722,ESITI_QUESTIONARI!AN4722,ESITI_QUESTIONARI!AQ4722)))</f>
        <v/>
      </c>
    </row>
    <row r="4723" spans="1:8">
      <c r="A4723" t="str">
        <f>IF(ESITI_QUESTIONARI!A4723="","",TRIM(ESITI_QUESTIONARI!A4723))</f>
        <v/>
      </c>
      <c r="B4723" t="str">
        <f t="shared" si="74"/>
        <v/>
      </c>
      <c r="C4723" t="str">
        <f>IF(ESITI_QUESTIONARI!C4723="","",TRIM(ESITI_QUESTIONARI!C4723))</f>
        <v/>
      </c>
      <c r="D4723" t="str">
        <f>IFERROR(UPPER(TRIM(ESITI_QUESTIONARI!U4723)),"")</f>
        <v/>
      </c>
      <c r="E4723" t="str">
        <f>IFERROR(UPPER(TRIM(ESITI_QUESTIONARI!Y4723)),"")</f>
        <v/>
      </c>
      <c r="F4723" t="str">
        <f>IFERROR(UPPER(TRIM(ESITI_QUESTIONARI!AE4723)),"")</f>
        <v/>
      </c>
      <c r="G4723" t="str">
        <f>IFERROR(UPPER(TRIM(ESITI_QUESTIONARI!AI4723)),"")</f>
        <v/>
      </c>
      <c r="H4723" s="8" t="str">
        <f>IF(C4723="","",IF(ISERROR(AVERAGE(ESITI_QUESTIONARI!N4723:T4723,ESITI_QUESTIONARI!V4723:X4723,ESITI_QUESTIONARI!Z4723:AD4723,ESITI_QUESTIONARI!AF4723:AH4723,ESITI_QUESTIONARI!AJ4723:AL4723,ESITI_QUESTIONARI!AN4723,ESITI_QUESTIONARI!AQ4723)),"NON RISPONDE",AVERAGE(ESITI_QUESTIONARI!N4723:T4723,ESITI_QUESTIONARI!V4723:X4723,ESITI_QUESTIONARI!Z4723:AD4723,ESITI_QUESTIONARI!AF4723:AH4723,ESITI_QUESTIONARI!AJ4723:AL4723,ESITI_QUESTIONARI!AN4723,ESITI_QUESTIONARI!AQ4723)))</f>
        <v/>
      </c>
    </row>
    <row r="4724" spans="1:8">
      <c r="A4724" t="str">
        <f>IF(ESITI_QUESTIONARI!A4724="","",TRIM(ESITI_QUESTIONARI!A4724))</f>
        <v/>
      </c>
      <c r="B4724" t="str">
        <f t="shared" si="74"/>
        <v/>
      </c>
      <c r="C4724" t="str">
        <f>IF(ESITI_QUESTIONARI!C4724="","",TRIM(ESITI_QUESTIONARI!C4724))</f>
        <v/>
      </c>
      <c r="D4724" t="str">
        <f>IFERROR(UPPER(TRIM(ESITI_QUESTIONARI!U4724)),"")</f>
        <v/>
      </c>
      <c r="E4724" t="str">
        <f>IFERROR(UPPER(TRIM(ESITI_QUESTIONARI!Y4724)),"")</f>
        <v/>
      </c>
      <c r="F4724" t="str">
        <f>IFERROR(UPPER(TRIM(ESITI_QUESTIONARI!AE4724)),"")</f>
        <v/>
      </c>
      <c r="G4724" t="str">
        <f>IFERROR(UPPER(TRIM(ESITI_QUESTIONARI!AI4724)),"")</f>
        <v/>
      </c>
      <c r="H4724" s="8" t="str">
        <f>IF(C4724="","",IF(ISERROR(AVERAGE(ESITI_QUESTIONARI!N4724:T4724,ESITI_QUESTIONARI!V4724:X4724,ESITI_QUESTIONARI!Z4724:AD4724,ESITI_QUESTIONARI!AF4724:AH4724,ESITI_QUESTIONARI!AJ4724:AL4724,ESITI_QUESTIONARI!AN4724,ESITI_QUESTIONARI!AQ4724)),"NON RISPONDE",AVERAGE(ESITI_QUESTIONARI!N4724:T4724,ESITI_QUESTIONARI!V4724:X4724,ESITI_QUESTIONARI!Z4724:AD4724,ESITI_QUESTIONARI!AF4724:AH4724,ESITI_QUESTIONARI!AJ4724:AL4724,ESITI_QUESTIONARI!AN4724,ESITI_QUESTIONARI!AQ4724)))</f>
        <v/>
      </c>
    </row>
    <row r="4725" spans="1:8">
      <c r="A4725" t="str">
        <f>IF(ESITI_QUESTIONARI!A4725="","",TRIM(ESITI_QUESTIONARI!A4725))</f>
        <v/>
      </c>
      <c r="B4725" t="str">
        <f t="shared" si="74"/>
        <v/>
      </c>
      <c r="C4725" t="str">
        <f>IF(ESITI_QUESTIONARI!C4725="","",TRIM(ESITI_QUESTIONARI!C4725))</f>
        <v/>
      </c>
      <c r="D4725" t="str">
        <f>IFERROR(UPPER(TRIM(ESITI_QUESTIONARI!U4725)),"")</f>
        <v/>
      </c>
      <c r="E4725" t="str">
        <f>IFERROR(UPPER(TRIM(ESITI_QUESTIONARI!Y4725)),"")</f>
        <v/>
      </c>
      <c r="F4725" t="str">
        <f>IFERROR(UPPER(TRIM(ESITI_QUESTIONARI!AE4725)),"")</f>
        <v/>
      </c>
      <c r="G4725" t="str">
        <f>IFERROR(UPPER(TRIM(ESITI_QUESTIONARI!AI4725)),"")</f>
        <v/>
      </c>
      <c r="H4725" s="8" t="str">
        <f>IF(C4725="","",IF(ISERROR(AVERAGE(ESITI_QUESTIONARI!N4725:T4725,ESITI_QUESTIONARI!V4725:X4725,ESITI_QUESTIONARI!Z4725:AD4725,ESITI_QUESTIONARI!AF4725:AH4725,ESITI_QUESTIONARI!AJ4725:AL4725,ESITI_QUESTIONARI!AN4725,ESITI_QUESTIONARI!AQ4725)),"NON RISPONDE",AVERAGE(ESITI_QUESTIONARI!N4725:T4725,ESITI_QUESTIONARI!V4725:X4725,ESITI_QUESTIONARI!Z4725:AD4725,ESITI_QUESTIONARI!AF4725:AH4725,ESITI_QUESTIONARI!AJ4725:AL4725,ESITI_QUESTIONARI!AN4725,ESITI_QUESTIONARI!AQ4725)))</f>
        <v/>
      </c>
    </row>
    <row r="4726" spans="1:8">
      <c r="A4726" t="str">
        <f>IF(ESITI_QUESTIONARI!A4726="","",TRIM(ESITI_QUESTIONARI!A4726))</f>
        <v/>
      </c>
      <c r="B4726" t="str">
        <f t="shared" si="74"/>
        <v/>
      </c>
      <c r="C4726" t="str">
        <f>IF(ESITI_QUESTIONARI!C4726="","",TRIM(ESITI_QUESTIONARI!C4726))</f>
        <v/>
      </c>
      <c r="D4726" t="str">
        <f>IFERROR(UPPER(TRIM(ESITI_QUESTIONARI!U4726)),"")</f>
        <v/>
      </c>
      <c r="E4726" t="str">
        <f>IFERROR(UPPER(TRIM(ESITI_QUESTIONARI!Y4726)),"")</f>
        <v/>
      </c>
      <c r="F4726" t="str">
        <f>IFERROR(UPPER(TRIM(ESITI_QUESTIONARI!AE4726)),"")</f>
        <v/>
      </c>
      <c r="G4726" t="str">
        <f>IFERROR(UPPER(TRIM(ESITI_QUESTIONARI!AI4726)),"")</f>
        <v/>
      </c>
      <c r="H4726" s="8" t="str">
        <f>IF(C4726="","",IF(ISERROR(AVERAGE(ESITI_QUESTIONARI!N4726:T4726,ESITI_QUESTIONARI!V4726:X4726,ESITI_QUESTIONARI!Z4726:AD4726,ESITI_QUESTIONARI!AF4726:AH4726,ESITI_QUESTIONARI!AJ4726:AL4726,ESITI_QUESTIONARI!AN4726,ESITI_QUESTIONARI!AQ4726)),"NON RISPONDE",AVERAGE(ESITI_QUESTIONARI!N4726:T4726,ESITI_QUESTIONARI!V4726:X4726,ESITI_QUESTIONARI!Z4726:AD4726,ESITI_QUESTIONARI!AF4726:AH4726,ESITI_QUESTIONARI!AJ4726:AL4726,ESITI_QUESTIONARI!AN4726,ESITI_QUESTIONARI!AQ4726)))</f>
        <v/>
      </c>
    </row>
    <row r="4727" spans="1:8">
      <c r="A4727" t="str">
        <f>IF(ESITI_QUESTIONARI!A4727="","",TRIM(ESITI_QUESTIONARI!A4727))</f>
        <v/>
      </c>
      <c r="B4727" t="str">
        <f t="shared" si="74"/>
        <v/>
      </c>
      <c r="C4727" t="str">
        <f>IF(ESITI_QUESTIONARI!C4727="","",TRIM(ESITI_QUESTIONARI!C4727))</f>
        <v/>
      </c>
      <c r="D4727" t="str">
        <f>IFERROR(UPPER(TRIM(ESITI_QUESTIONARI!U4727)),"")</f>
        <v/>
      </c>
      <c r="E4727" t="str">
        <f>IFERROR(UPPER(TRIM(ESITI_QUESTIONARI!Y4727)),"")</f>
        <v/>
      </c>
      <c r="F4727" t="str">
        <f>IFERROR(UPPER(TRIM(ESITI_QUESTIONARI!AE4727)),"")</f>
        <v/>
      </c>
      <c r="G4727" t="str">
        <f>IFERROR(UPPER(TRIM(ESITI_QUESTIONARI!AI4727)),"")</f>
        <v/>
      </c>
      <c r="H4727" s="8" t="str">
        <f>IF(C4727="","",IF(ISERROR(AVERAGE(ESITI_QUESTIONARI!N4727:T4727,ESITI_QUESTIONARI!V4727:X4727,ESITI_QUESTIONARI!Z4727:AD4727,ESITI_QUESTIONARI!AF4727:AH4727,ESITI_QUESTIONARI!AJ4727:AL4727,ESITI_QUESTIONARI!AN4727,ESITI_QUESTIONARI!AQ4727)),"NON RISPONDE",AVERAGE(ESITI_QUESTIONARI!N4727:T4727,ESITI_QUESTIONARI!V4727:X4727,ESITI_QUESTIONARI!Z4727:AD4727,ESITI_QUESTIONARI!AF4727:AH4727,ESITI_QUESTIONARI!AJ4727:AL4727,ESITI_QUESTIONARI!AN4727,ESITI_QUESTIONARI!AQ4727)))</f>
        <v/>
      </c>
    </row>
    <row r="4728" spans="1:8">
      <c r="A4728" t="str">
        <f>IF(ESITI_QUESTIONARI!A4728="","",TRIM(ESITI_QUESTIONARI!A4728))</f>
        <v/>
      </c>
      <c r="B4728" t="str">
        <f t="shared" si="74"/>
        <v/>
      </c>
      <c r="C4728" t="str">
        <f>IF(ESITI_QUESTIONARI!C4728="","",TRIM(ESITI_QUESTIONARI!C4728))</f>
        <v/>
      </c>
      <c r="D4728" t="str">
        <f>IFERROR(UPPER(TRIM(ESITI_QUESTIONARI!U4728)),"")</f>
        <v/>
      </c>
      <c r="E4728" t="str">
        <f>IFERROR(UPPER(TRIM(ESITI_QUESTIONARI!Y4728)),"")</f>
        <v/>
      </c>
      <c r="F4728" t="str">
        <f>IFERROR(UPPER(TRIM(ESITI_QUESTIONARI!AE4728)),"")</f>
        <v/>
      </c>
      <c r="G4728" t="str">
        <f>IFERROR(UPPER(TRIM(ESITI_QUESTIONARI!AI4728)),"")</f>
        <v/>
      </c>
      <c r="H4728" s="8" t="str">
        <f>IF(C4728="","",IF(ISERROR(AVERAGE(ESITI_QUESTIONARI!N4728:T4728,ESITI_QUESTIONARI!V4728:X4728,ESITI_QUESTIONARI!Z4728:AD4728,ESITI_QUESTIONARI!AF4728:AH4728,ESITI_QUESTIONARI!AJ4728:AL4728,ESITI_QUESTIONARI!AN4728,ESITI_QUESTIONARI!AQ4728)),"NON RISPONDE",AVERAGE(ESITI_QUESTIONARI!N4728:T4728,ESITI_QUESTIONARI!V4728:X4728,ESITI_QUESTIONARI!Z4728:AD4728,ESITI_QUESTIONARI!AF4728:AH4728,ESITI_QUESTIONARI!AJ4728:AL4728,ESITI_QUESTIONARI!AN4728,ESITI_QUESTIONARI!AQ4728)))</f>
        <v/>
      </c>
    </row>
    <row r="4729" spans="1:8">
      <c r="A4729" t="str">
        <f>IF(ESITI_QUESTIONARI!A4729="","",TRIM(ESITI_QUESTIONARI!A4729))</f>
        <v/>
      </c>
      <c r="B4729" t="str">
        <f t="shared" si="74"/>
        <v/>
      </c>
      <c r="C4729" t="str">
        <f>IF(ESITI_QUESTIONARI!C4729="","",TRIM(ESITI_QUESTIONARI!C4729))</f>
        <v/>
      </c>
      <c r="D4729" t="str">
        <f>IFERROR(UPPER(TRIM(ESITI_QUESTIONARI!U4729)),"")</f>
        <v/>
      </c>
      <c r="E4729" t="str">
        <f>IFERROR(UPPER(TRIM(ESITI_QUESTIONARI!Y4729)),"")</f>
        <v/>
      </c>
      <c r="F4729" t="str">
        <f>IFERROR(UPPER(TRIM(ESITI_QUESTIONARI!AE4729)),"")</f>
        <v/>
      </c>
      <c r="G4729" t="str">
        <f>IFERROR(UPPER(TRIM(ESITI_QUESTIONARI!AI4729)),"")</f>
        <v/>
      </c>
      <c r="H4729" s="8" t="str">
        <f>IF(C4729="","",IF(ISERROR(AVERAGE(ESITI_QUESTIONARI!N4729:T4729,ESITI_QUESTIONARI!V4729:X4729,ESITI_QUESTIONARI!Z4729:AD4729,ESITI_QUESTIONARI!AF4729:AH4729,ESITI_QUESTIONARI!AJ4729:AL4729,ESITI_QUESTIONARI!AN4729,ESITI_QUESTIONARI!AQ4729)),"NON RISPONDE",AVERAGE(ESITI_QUESTIONARI!N4729:T4729,ESITI_QUESTIONARI!V4729:X4729,ESITI_QUESTIONARI!Z4729:AD4729,ESITI_QUESTIONARI!AF4729:AH4729,ESITI_QUESTIONARI!AJ4729:AL4729,ESITI_QUESTIONARI!AN4729,ESITI_QUESTIONARI!AQ4729)))</f>
        <v/>
      </c>
    </row>
    <row r="4730" spans="1:8">
      <c r="A4730" t="str">
        <f>IF(ESITI_QUESTIONARI!A4730="","",TRIM(ESITI_QUESTIONARI!A4730))</f>
        <v/>
      </c>
      <c r="B4730" t="str">
        <f t="shared" si="74"/>
        <v/>
      </c>
      <c r="C4730" t="str">
        <f>IF(ESITI_QUESTIONARI!C4730="","",TRIM(ESITI_QUESTIONARI!C4730))</f>
        <v/>
      </c>
      <c r="D4730" t="str">
        <f>IFERROR(UPPER(TRIM(ESITI_QUESTIONARI!U4730)),"")</f>
        <v/>
      </c>
      <c r="E4730" t="str">
        <f>IFERROR(UPPER(TRIM(ESITI_QUESTIONARI!Y4730)),"")</f>
        <v/>
      </c>
      <c r="F4730" t="str">
        <f>IFERROR(UPPER(TRIM(ESITI_QUESTIONARI!AE4730)),"")</f>
        <v/>
      </c>
      <c r="G4730" t="str">
        <f>IFERROR(UPPER(TRIM(ESITI_QUESTIONARI!AI4730)),"")</f>
        <v/>
      </c>
      <c r="H4730" s="8" t="str">
        <f>IF(C4730="","",IF(ISERROR(AVERAGE(ESITI_QUESTIONARI!N4730:T4730,ESITI_QUESTIONARI!V4730:X4730,ESITI_QUESTIONARI!Z4730:AD4730,ESITI_QUESTIONARI!AF4730:AH4730,ESITI_QUESTIONARI!AJ4730:AL4730,ESITI_QUESTIONARI!AN4730,ESITI_QUESTIONARI!AQ4730)),"NON RISPONDE",AVERAGE(ESITI_QUESTIONARI!N4730:T4730,ESITI_QUESTIONARI!V4730:X4730,ESITI_QUESTIONARI!Z4730:AD4730,ESITI_QUESTIONARI!AF4730:AH4730,ESITI_QUESTIONARI!AJ4730:AL4730,ESITI_QUESTIONARI!AN4730,ESITI_QUESTIONARI!AQ4730)))</f>
        <v/>
      </c>
    </row>
    <row r="4731" spans="1:8">
      <c r="A4731" t="str">
        <f>IF(ESITI_QUESTIONARI!A4731="","",TRIM(ESITI_QUESTIONARI!A4731))</f>
        <v/>
      </c>
      <c r="B4731" t="str">
        <f t="shared" si="74"/>
        <v/>
      </c>
      <c r="C4731" t="str">
        <f>IF(ESITI_QUESTIONARI!C4731="","",TRIM(ESITI_QUESTIONARI!C4731))</f>
        <v/>
      </c>
      <c r="D4731" t="str">
        <f>IFERROR(UPPER(TRIM(ESITI_QUESTIONARI!U4731)),"")</f>
        <v/>
      </c>
      <c r="E4731" t="str">
        <f>IFERROR(UPPER(TRIM(ESITI_QUESTIONARI!Y4731)),"")</f>
        <v/>
      </c>
      <c r="F4731" t="str">
        <f>IFERROR(UPPER(TRIM(ESITI_QUESTIONARI!AE4731)),"")</f>
        <v/>
      </c>
      <c r="G4731" t="str">
        <f>IFERROR(UPPER(TRIM(ESITI_QUESTIONARI!AI4731)),"")</f>
        <v/>
      </c>
      <c r="H4731" s="8" t="str">
        <f>IF(C4731="","",IF(ISERROR(AVERAGE(ESITI_QUESTIONARI!N4731:T4731,ESITI_QUESTIONARI!V4731:X4731,ESITI_QUESTIONARI!Z4731:AD4731,ESITI_QUESTIONARI!AF4731:AH4731,ESITI_QUESTIONARI!AJ4731:AL4731,ESITI_QUESTIONARI!AN4731,ESITI_QUESTIONARI!AQ4731)),"NON RISPONDE",AVERAGE(ESITI_QUESTIONARI!N4731:T4731,ESITI_QUESTIONARI!V4731:X4731,ESITI_QUESTIONARI!Z4731:AD4731,ESITI_QUESTIONARI!AF4731:AH4731,ESITI_QUESTIONARI!AJ4731:AL4731,ESITI_QUESTIONARI!AN4731,ESITI_QUESTIONARI!AQ4731)))</f>
        <v/>
      </c>
    </row>
    <row r="4732" spans="1:8">
      <c r="A4732" t="str">
        <f>IF(ESITI_QUESTIONARI!A4732="","",TRIM(ESITI_QUESTIONARI!A4732))</f>
        <v/>
      </c>
      <c r="B4732" t="str">
        <f t="shared" si="74"/>
        <v/>
      </c>
      <c r="C4732" t="str">
        <f>IF(ESITI_QUESTIONARI!C4732="","",TRIM(ESITI_QUESTIONARI!C4732))</f>
        <v/>
      </c>
      <c r="D4732" t="str">
        <f>IFERROR(UPPER(TRIM(ESITI_QUESTIONARI!U4732)),"")</f>
        <v/>
      </c>
      <c r="E4732" t="str">
        <f>IFERROR(UPPER(TRIM(ESITI_QUESTIONARI!Y4732)),"")</f>
        <v/>
      </c>
      <c r="F4732" t="str">
        <f>IFERROR(UPPER(TRIM(ESITI_QUESTIONARI!AE4732)),"")</f>
        <v/>
      </c>
      <c r="G4732" t="str">
        <f>IFERROR(UPPER(TRIM(ESITI_QUESTIONARI!AI4732)),"")</f>
        <v/>
      </c>
      <c r="H4732" s="8" t="str">
        <f>IF(C4732="","",IF(ISERROR(AVERAGE(ESITI_QUESTIONARI!N4732:T4732,ESITI_QUESTIONARI!V4732:X4732,ESITI_QUESTIONARI!Z4732:AD4732,ESITI_QUESTIONARI!AF4732:AH4732,ESITI_QUESTIONARI!AJ4732:AL4732,ESITI_QUESTIONARI!AN4732,ESITI_QUESTIONARI!AQ4732)),"NON RISPONDE",AVERAGE(ESITI_QUESTIONARI!N4732:T4732,ESITI_QUESTIONARI!V4732:X4732,ESITI_QUESTIONARI!Z4732:AD4732,ESITI_QUESTIONARI!AF4732:AH4732,ESITI_QUESTIONARI!AJ4732:AL4732,ESITI_QUESTIONARI!AN4732,ESITI_QUESTIONARI!AQ4732)))</f>
        <v/>
      </c>
    </row>
    <row r="4733" spans="1:8">
      <c r="A4733" t="str">
        <f>IF(ESITI_QUESTIONARI!A4733="","",TRIM(ESITI_QUESTIONARI!A4733))</f>
        <v/>
      </c>
      <c r="B4733" t="str">
        <f t="shared" si="74"/>
        <v/>
      </c>
      <c r="C4733" t="str">
        <f>IF(ESITI_QUESTIONARI!C4733="","",TRIM(ESITI_QUESTIONARI!C4733))</f>
        <v/>
      </c>
      <c r="D4733" t="str">
        <f>IFERROR(UPPER(TRIM(ESITI_QUESTIONARI!U4733)),"")</f>
        <v/>
      </c>
      <c r="E4733" t="str">
        <f>IFERROR(UPPER(TRIM(ESITI_QUESTIONARI!Y4733)),"")</f>
        <v/>
      </c>
      <c r="F4733" t="str">
        <f>IFERROR(UPPER(TRIM(ESITI_QUESTIONARI!AE4733)),"")</f>
        <v/>
      </c>
      <c r="G4733" t="str">
        <f>IFERROR(UPPER(TRIM(ESITI_QUESTIONARI!AI4733)),"")</f>
        <v/>
      </c>
      <c r="H4733" s="8" t="str">
        <f>IF(C4733="","",IF(ISERROR(AVERAGE(ESITI_QUESTIONARI!N4733:T4733,ESITI_QUESTIONARI!V4733:X4733,ESITI_QUESTIONARI!Z4733:AD4733,ESITI_QUESTIONARI!AF4733:AH4733,ESITI_QUESTIONARI!AJ4733:AL4733,ESITI_QUESTIONARI!AN4733,ESITI_QUESTIONARI!AQ4733)),"NON RISPONDE",AVERAGE(ESITI_QUESTIONARI!N4733:T4733,ESITI_QUESTIONARI!V4733:X4733,ESITI_QUESTIONARI!Z4733:AD4733,ESITI_QUESTIONARI!AF4733:AH4733,ESITI_QUESTIONARI!AJ4733:AL4733,ESITI_QUESTIONARI!AN4733,ESITI_QUESTIONARI!AQ4733)))</f>
        <v/>
      </c>
    </row>
    <row r="4734" spans="1:8">
      <c r="A4734" t="str">
        <f>IF(ESITI_QUESTIONARI!A4734="","",TRIM(ESITI_QUESTIONARI!A4734))</f>
        <v/>
      </c>
      <c r="B4734" t="str">
        <f t="shared" si="74"/>
        <v/>
      </c>
      <c r="C4734" t="str">
        <f>IF(ESITI_QUESTIONARI!C4734="","",TRIM(ESITI_QUESTIONARI!C4734))</f>
        <v/>
      </c>
      <c r="D4734" t="str">
        <f>IFERROR(UPPER(TRIM(ESITI_QUESTIONARI!U4734)),"")</f>
        <v/>
      </c>
      <c r="E4734" t="str">
        <f>IFERROR(UPPER(TRIM(ESITI_QUESTIONARI!Y4734)),"")</f>
        <v/>
      </c>
      <c r="F4734" t="str">
        <f>IFERROR(UPPER(TRIM(ESITI_QUESTIONARI!AE4734)),"")</f>
        <v/>
      </c>
      <c r="G4734" t="str">
        <f>IFERROR(UPPER(TRIM(ESITI_QUESTIONARI!AI4734)),"")</f>
        <v/>
      </c>
      <c r="H4734" s="8" t="str">
        <f>IF(C4734="","",IF(ISERROR(AVERAGE(ESITI_QUESTIONARI!N4734:T4734,ESITI_QUESTIONARI!V4734:X4734,ESITI_QUESTIONARI!Z4734:AD4734,ESITI_QUESTIONARI!AF4734:AH4734,ESITI_QUESTIONARI!AJ4734:AL4734,ESITI_QUESTIONARI!AN4734,ESITI_QUESTIONARI!AQ4734)),"NON RISPONDE",AVERAGE(ESITI_QUESTIONARI!N4734:T4734,ESITI_QUESTIONARI!V4734:X4734,ESITI_QUESTIONARI!Z4734:AD4734,ESITI_QUESTIONARI!AF4734:AH4734,ESITI_QUESTIONARI!AJ4734:AL4734,ESITI_QUESTIONARI!AN4734,ESITI_QUESTIONARI!AQ4734)))</f>
        <v/>
      </c>
    </row>
    <row r="4735" spans="1:8">
      <c r="A4735" t="str">
        <f>IF(ESITI_QUESTIONARI!A4735="","",TRIM(ESITI_QUESTIONARI!A4735))</f>
        <v/>
      </c>
      <c r="B4735" t="str">
        <f t="shared" si="74"/>
        <v/>
      </c>
      <c r="C4735" t="str">
        <f>IF(ESITI_QUESTIONARI!C4735="","",TRIM(ESITI_QUESTIONARI!C4735))</f>
        <v/>
      </c>
      <c r="D4735" t="str">
        <f>IFERROR(UPPER(TRIM(ESITI_QUESTIONARI!U4735)),"")</f>
        <v/>
      </c>
      <c r="E4735" t="str">
        <f>IFERROR(UPPER(TRIM(ESITI_QUESTIONARI!Y4735)),"")</f>
        <v/>
      </c>
      <c r="F4735" t="str">
        <f>IFERROR(UPPER(TRIM(ESITI_QUESTIONARI!AE4735)),"")</f>
        <v/>
      </c>
      <c r="G4735" t="str">
        <f>IFERROR(UPPER(TRIM(ESITI_QUESTIONARI!AI4735)),"")</f>
        <v/>
      </c>
      <c r="H4735" s="8" t="str">
        <f>IF(C4735="","",IF(ISERROR(AVERAGE(ESITI_QUESTIONARI!N4735:T4735,ESITI_QUESTIONARI!V4735:X4735,ESITI_QUESTIONARI!Z4735:AD4735,ESITI_QUESTIONARI!AF4735:AH4735,ESITI_QUESTIONARI!AJ4735:AL4735,ESITI_QUESTIONARI!AN4735,ESITI_QUESTIONARI!AQ4735)),"NON RISPONDE",AVERAGE(ESITI_QUESTIONARI!N4735:T4735,ESITI_QUESTIONARI!V4735:X4735,ESITI_QUESTIONARI!Z4735:AD4735,ESITI_QUESTIONARI!AF4735:AH4735,ESITI_QUESTIONARI!AJ4735:AL4735,ESITI_QUESTIONARI!AN4735,ESITI_QUESTIONARI!AQ4735)))</f>
        <v/>
      </c>
    </row>
    <row r="4736" spans="1:8">
      <c r="A4736" t="str">
        <f>IF(ESITI_QUESTIONARI!A4736="","",TRIM(ESITI_QUESTIONARI!A4736))</f>
        <v/>
      </c>
      <c r="B4736" t="str">
        <f t="shared" si="74"/>
        <v/>
      </c>
      <c r="C4736" t="str">
        <f>IF(ESITI_QUESTIONARI!C4736="","",TRIM(ESITI_QUESTIONARI!C4736))</f>
        <v/>
      </c>
      <c r="D4736" t="str">
        <f>IFERROR(UPPER(TRIM(ESITI_QUESTIONARI!U4736)),"")</f>
        <v/>
      </c>
      <c r="E4736" t="str">
        <f>IFERROR(UPPER(TRIM(ESITI_QUESTIONARI!Y4736)),"")</f>
        <v/>
      </c>
      <c r="F4736" t="str">
        <f>IFERROR(UPPER(TRIM(ESITI_QUESTIONARI!AE4736)),"")</f>
        <v/>
      </c>
      <c r="G4736" t="str">
        <f>IFERROR(UPPER(TRIM(ESITI_QUESTIONARI!AI4736)),"")</f>
        <v/>
      </c>
      <c r="H4736" s="8" t="str">
        <f>IF(C4736="","",IF(ISERROR(AVERAGE(ESITI_QUESTIONARI!N4736:T4736,ESITI_QUESTIONARI!V4736:X4736,ESITI_QUESTIONARI!Z4736:AD4736,ESITI_QUESTIONARI!AF4736:AH4736,ESITI_QUESTIONARI!AJ4736:AL4736,ESITI_QUESTIONARI!AN4736,ESITI_QUESTIONARI!AQ4736)),"NON RISPONDE",AVERAGE(ESITI_QUESTIONARI!N4736:T4736,ESITI_QUESTIONARI!V4736:X4736,ESITI_QUESTIONARI!Z4736:AD4736,ESITI_QUESTIONARI!AF4736:AH4736,ESITI_QUESTIONARI!AJ4736:AL4736,ESITI_QUESTIONARI!AN4736,ESITI_QUESTIONARI!AQ4736)))</f>
        <v/>
      </c>
    </row>
    <row r="4737" spans="1:8">
      <c r="A4737" t="str">
        <f>IF(ESITI_QUESTIONARI!A4737="","",TRIM(ESITI_QUESTIONARI!A4737))</f>
        <v/>
      </c>
      <c r="B4737" t="str">
        <f t="shared" si="74"/>
        <v/>
      </c>
      <c r="C4737" t="str">
        <f>IF(ESITI_QUESTIONARI!C4737="","",TRIM(ESITI_QUESTIONARI!C4737))</f>
        <v/>
      </c>
      <c r="D4737" t="str">
        <f>IFERROR(UPPER(TRIM(ESITI_QUESTIONARI!U4737)),"")</f>
        <v/>
      </c>
      <c r="E4737" t="str">
        <f>IFERROR(UPPER(TRIM(ESITI_QUESTIONARI!Y4737)),"")</f>
        <v/>
      </c>
      <c r="F4737" t="str">
        <f>IFERROR(UPPER(TRIM(ESITI_QUESTIONARI!AE4737)),"")</f>
        <v/>
      </c>
      <c r="G4737" t="str">
        <f>IFERROR(UPPER(TRIM(ESITI_QUESTIONARI!AI4737)),"")</f>
        <v/>
      </c>
      <c r="H4737" s="8" t="str">
        <f>IF(C4737="","",IF(ISERROR(AVERAGE(ESITI_QUESTIONARI!N4737:T4737,ESITI_QUESTIONARI!V4737:X4737,ESITI_QUESTIONARI!Z4737:AD4737,ESITI_QUESTIONARI!AF4737:AH4737,ESITI_QUESTIONARI!AJ4737:AL4737,ESITI_QUESTIONARI!AN4737,ESITI_QUESTIONARI!AQ4737)),"NON RISPONDE",AVERAGE(ESITI_QUESTIONARI!N4737:T4737,ESITI_QUESTIONARI!V4737:X4737,ESITI_QUESTIONARI!Z4737:AD4737,ESITI_QUESTIONARI!AF4737:AH4737,ESITI_QUESTIONARI!AJ4737:AL4737,ESITI_QUESTIONARI!AN4737,ESITI_QUESTIONARI!AQ4737)))</f>
        <v/>
      </c>
    </row>
    <row r="4738" spans="1:8">
      <c r="A4738" t="str">
        <f>IF(ESITI_QUESTIONARI!A4738="","",TRIM(ESITI_QUESTIONARI!A4738))</f>
        <v/>
      </c>
      <c r="B4738" t="str">
        <f t="shared" si="74"/>
        <v/>
      </c>
      <c r="C4738" t="str">
        <f>IF(ESITI_QUESTIONARI!C4738="","",TRIM(ESITI_QUESTIONARI!C4738))</f>
        <v/>
      </c>
      <c r="D4738" t="str">
        <f>IFERROR(UPPER(TRIM(ESITI_QUESTIONARI!U4738)),"")</f>
        <v/>
      </c>
      <c r="E4738" t="str">
        <f>IFERROR(UPPER(TRIM(ESITI_QUESTIONARI!Y4738)),"")</f>
        <v/>
      </c>
      <c r="F4738" t="str">
        <f>IFERROR(UPPER(TRIM(ESITI_QUESTIONARI!AE4738)),"")</f>
        <v/>
      </c>
      <c r="G4738" t="str">
        <f>IFERROR(UPPER(TRIM(ESITI_QUESTIONARI!AI4738)),"")</f>
        <v/>
      </c>
      <c r="H4738" s="8" t="str">
        <f>IF(C4738="","",IF(ISERROR(AVERAGE(ESITI_QUESTIONARI!N4738:T4738,ESITI_QUESTIONARI!V4738:X4738,ESITI_QUESTIONARI!Z4738:AD4738,ESITI_QUESTIONARI!AF4738:AH4738,ESITI_QUESTIONARI!AJ4738:AL4738,ESITI_QUESTIONARI!AN4738,ESITI_QUESTIONARI!AQ4738)),"NON RISPONDE",AVERAGE(ESITI_QUESTIONARI!N4738:T4738,ESITI_QUESTIONARI!V4738:X4738,ESITI_QUESTIONARI!Z4738:AD4738,ESITI_QUESTIONARI!AF4738:AH4738,ESITI_QUESTIONARI!AJ4738:AL4738,ESITI_QUESTIONARI!AN4738,ESITI_QUESTIONARI!AQ4738)))</f>
        <v/>
      </c>
    </row>
    <row r="4739" spans="1:8">
      <c r="A4739" t="str">
        <f>IF(ESITI_QUESTIONARI!A4739="","",TRIM(ESITI_QUESTIONARI!A4739))</f>
        <v/>
      </c>
      <c r="B4739" t="str">
        <f t="shared" ref="B4739:B4802" si="75">IF(C4739="","",C4739)</f>
        <v/>
      </c>
      <c r="C4739" t="str">
        <f>IF(ESITI_QUESTIONARI!C4739="","",TRIM(ESITI_QUESTIONARI!C4739))</f>
        <v/>
      </c>
      <c r="D4739" t="str">
        <f>IFERROR(UPPER(TRIM(ESITI_QUESTIONARI!U4739)),"")</f>
        <v/>
      </c>
      <c r="E4739" t="str">
        <f>IFERROR(UPPER(TRIM(ESITI_QUESTIONARI!Y4739)),"")</f>
        <v/>
      </c>
      <c r="F4739" t="str">
        <f>IFERROR(UPPER(TRIM(ESITI_QUESTIONARI!AE4739)),"")</f>
        <v/>
      </c>
      <c r="G4739" t="str">
        <f>IFERROR(UPPER(TRIM(ESITI_QUESTIONARI!AI4739)),"")</f>
        <v/>
      </c>
      <c r="H4739" s="8" t="str">
        <f>IF(C4739="","",IF(ISERROR(AVERAGE(ESITI_QUESTIONARI!N4739:T4739,ESITI_QUESTIONARI!V4739:X4739,ESITI_QUESTIONARI!Z4739:AD4739,ESITI_QUESTIONARI!AF4739:AH4739,ESITI_QUESTIONARI!AJ4739:AL4739,ESITI_QUESTIONARI!AN4739,ESITI_QUESTIONARI!AQ4739)),"NON RISPONDE",AVERAGE(ESITI_QUESTIONARI!N4739:T4739,ESITI_QUESTIONARI!V4739:X4739,ESITI_QUESTIONARI!Z4739:AD4739,ESITI_QUESTIONARI!AF4739:AH4739,ESITI_QUESTIONARI!AJ4739:AL4739,ESITI_QUESTIONARI!AN4739,ESITI_QUESTIONARI!AQ4739)))</f>
        <v/>
      </c>
    </row>
    <row r="4740" spans="1:8">
      <c r="A4740" t="str">
        <f>IF(ESITI_QUESTIONARI!A4740="","",TRIM(ESITI_QUESTIONARI!A4740))</f>
        <v/>
      </c>
      <c r="B4740" t="str">
        <f t="shared" si="75"/>
        <v/>
      </c>
      <c r="C4740" t="str">
        <f>IF(ESITI_QUESTIONARI!C4740="","",TRIM(ESITI_QUESTIONARI!C4740))</f>
        <v/>
      </c>
      <c r="D4740" t="str">
        <f>IFERROR(UPPER(TRIM(ESITI_QUESTIONARI!U4740)),"")</f>
        <v/>
      </c>
      <c r="E4740" t="str">
        <f>IFERROR(UPPER(TRIM(ESITI_QUESTIONARI!Y4740)),"")</f>
        <v/>
      </c>
      <c r="F4740" t="str">
        <f>IFERROR(UPPER(TRIM(ESITI_QUESTIONARI!AE4740)),"")</f>
        <v/>
      </c>
      <c r="G4740" t="str">
        <f>IFERROR(UPPER(TRIM(ESITI_QUESTIONARI!AI4740)),"")</f>
        <v/>
      </c>
      <c r="H4740" s="8" t="str">
        <f>IF(C4740="","",IF(ISERROR(AVERAGE(ESITI_QUESTIONARI!N4740:T4740,ESITI_QUESTIONARI!V4740:X4740,ESITI_QUESTIONARI!Z4740:AD4740,ESITI_QUESTIONARI!AF4740:AH4740,ESITI_QUESTIONARI!AJ4740:AL4740,ESITI_QUESTIONARI!AN4740,ESITI_QUESTIONARI!AQ4740)),"NON RISPONDE",AVERAGE(ESITI_QUESTIONARI!N4740:T4740,ESITI_QUESTIONARI!V4740:X4740,ESITI_QUESTIONARI!Z4740:AD4740,ESITI_QUESTIONARI!AF4740:AH4740,ESITI_QUESTIONARI!AJ4740:AL4740,ESITI_QUESTIONARI!AN4740,ESITI_QUESTIONARI!AQ4740)))</f>
        <v/>
      </c>
    </row>
    <row r="4741" spans="1:8">
      <c r="A4741" t="str">
        <f>IF(ESITI_QUESTIONARI!A4741="","",TRIM(ESITI_QUESTIONARI!A4741))</f>
        <v/>
      </c>
      <c r="B4741" t="str">
        <f t="shared" si="75"/>
        <v/>
      </c>
      <c r="C4741" t="str">
        <f>IF(ESITI_QUESTIONARI!C4741="","",TRIM(ESITI_QUESTIONARI!C4741))</f>
        <v/>
      </c>
      <c r="D4741" t="str">
        <f>IFERROR(UPPER(TRIM(ESITI_QUESTIONARI!U4741)),"")</f>
        <v/>
      </c>
      <c r="E4741" t="str">
        <f>IFERROR(UPPER(TRIM(ESITI_QUESTIONARI!Y4741)),"")</f>
        <v/>
      </c>
      <c r="F4741" t="str">
        <f>IFERROR(UPPER(TRIM(ESITI_QUESTIONARI!AE4741)),"")</f>
        <v/>
      </c>
      <c r="G4741" t="str">
        <f>IFERROR(UPPER(TRIM(ESITI_QUESTIONARI!AI4741)),"")</f>
        <v/>
      </c>
      <c r="H4741" s="8" t="str">
        <f>IF(C4741="","",IF(ISERROR(AVERAGE(ESITI_QUESTIONARI!N4741:T4741,ESITI_QUESTIONARI!V4741:X4741,ESITI_QUESTIONARI!Z4741:AD4741,ESITI_QUESTIONARI!AF4741:AH4741,ESITI_QUESTIONARI!AJ4741:AL4741,ESITI_QUESTIONARI!AN4741,ESITI_QUESTIONARI!AQ4741)),"NON RISPONDE",AVERAGE(ESITI_QUESTIONARI!N4741:T4741,ESITI_QUESTIONARI!V4741:X4741,ESITI_QUESTIONARI!Z4741:AD4741,ESITI_QUESTIONARI!AF4741:AH4741,ESITI_QUESTIONARI!AJ4741:AL4741,ESITI_QUESTIONARI!AN4741,ESITI_QUESTIONARI!AQ4741)))</f>
        <v/>
      </c>
    </row>
    <row r="4742" spans="1:8">
      <c r="A4742" t="str">
        <f>IF(ESITI_QUESTIONARI!A4742="","",TRIM(ESITI_QUESTIONARI!A4742))</f>
        <v/>
      </c>
      <c r="B4742" t="str">
        <f t="shared" si="75"/>
        <v/>
      </c>
      <c r="C4742" t="str">
        <f>IF(ESITI_QUESTIONARI!C4742="","",TRIM(ESITI_QUESTIONARI!C4742))</f>
        <v/>
      </c>
      <c r="D4742" t="str">
        <f>IFERROR(UPPER(TRIM(ESITI_QUESTIONARI!U4742)),"")</f>
        <v/>
      </c>
      <c r="E4742" t="str">
        <f>IFERROR(UPPER(TRIM(ESITI_QUESTIONARI!Y4742)),"")</f>
        <v/>
      </c>
      <c r="F4742" t="str">
        <f>IFERROR(UPPER(TRIM(ESITI_QUESTIONARI!AE4742)),"")</f>
        <v/>
      </c>
      <c r="G4742" t="str">
        <f>IFERROR(UPPER(TRIM(ESITI_QUESTIONARI!AI4742)),"")</f>
        <v/>
      </c>
      <c r="H4742" s="8" t="str">
        <f>IF(C4742="","",IF(ISERROR(AVERAGE(ESITI_QUESTIONARI!N4742:T4742,ESITI_QUESTIONARI!V4742:X4742,ESITI_QUESTIONARI!Z4742:AD4742,ESITI_QUESTIONARI!AF4742:AH4742,ESITI_QUESTIONARI!AJ4742:AL4742,ESITI_QUESTIONARI!AN4742,ESITI_QUESTIONARI!AQ4742)),"NON RISPONDE",AVERAGE(ESITI_QUESTIONARI!N4742:T4742,ESITI_QUESTIONARI!V4742:X4742,ESITI_QUESTIONARI!Z4742:AD4742,ESITI_QUESTIONARI!AF4742:AH4742,ESITI_QUESTIONARI!AJ4742:AL4742,ESITI_QUESTIONARI!AN4742,ESITI_QUESTIONARI!AQ4742)))</f>
        <v/>
      </c>
    </row>
    <row r="4743" spans="1:8">
      <c r="A4743" t="str">
        <f>IF(ESITI_QUESTIONARI!A4743="","",TRIM(ESITI_QUESTIONARI!A4743))</f>
        <v/>
      </c>
      <c r="B4743" t="str">
        <f t="shared" si="75"/>
        <v/>
      </c>
      <c r="C4743" t="str">
        <f>IF(ESITI_QUESTIONARI!C4743="","",TRIM(ESITI_QUESTIONARI!C4743))</f>
        <v/>
      </c>
      <c r="D4743" t="str">
        <f>IFERROR(UPPER(TRIM(ESITI_QUESTIONARI!U4743)),"")</f>
        <v/>
      </c>
      <c r="E4743" t="str">
        <f>IFERROR(UPPER(TRIM(ESITI_QUESTIONARI!Y4743)),"")</f>
        <v/>
      </c>
      <c r="F4743" t="str">
        <f>IFERROR(UPPER(TRIM(ESITI_QUESTIONARI!AE4743)),"")</f>
        <v/>
      </c>
      <c r="G4743" t="str">
        <f>IFERROR(UPPER(TRIM(ESITI_QUESTIONARI!AI4743)),"")</f>
        <v/>
      </c>
      <c r="H4743" s="8" t="str">
        <f>IF(C4743="","",IF(ISERROR(AVERAGE(ESITI_QUESTIONARI!N4743:T4743,ESITI_QUESTIONARI!V4743:X4743,ESITI_QUESTIONARI!Z4743:AD4743,ESITI_QUESTIONARI!AF4743:AH4743,ESITI_QUESTIONARI!AJ4743:AL4743,ESITI_QUESTIONARI!AN4743,ESITI_QUESTIONARI!AQ4743)),"NON RISPONDE",AVERAGE(ESITI_QUESTIONARI!N4743:T4743,ESITI_QUESTIONARI!V4743:X4743,ESITI_QUESTIONARI!Z4743:AD4743,ESITI_QUESTIONARI!AF4743:AH4743,ESITI_QUESTIONARI!AJ4743:AL4743,ESITI_QUESTIONARI!AN4743,ESITI_QUESTIONARI!AQ4743)))</f>
        <v/>
      </c>
    </row>
    <row r="4744" spans="1:8">
      <c r="A4744" t="str">
        <f>IF(ESITI_QUESTIONARI!A4744="","",TRIM(ESITI_QUESTIONARI!A4744))</f>
        <v/>
      </c>
      <c r="B4744" t="str">
        <f t="shared" si="75"/>
        <v/>
      </c>
      <c r="C4744" t="str">
        <f>IF(ESITI_QUESTIONARI!C4744="","",TRIM(ESITI_QUESTIONARI!C4744))</f>
        <v/>
      </c>
      <c r="D4744" t="str">
        <f>IFERROR(UPPER(TRIM(ESITI_QUESTIONARI!U4744)),"")</f>
        <v/>
      </c>
      <c r="E4744" t="str">
        <f>IFERROR(UPPER(TRIM(ESITI_QUESTIONARI!Y4744)),"")</f>
        <v/>
      </c>
      <c r="F4744" t="str">
        <f>IFERROR(UPPER(TRIM(ESITI_QUESTIONARI!AE4744)),"")</f>
        <v/>
      </c>
      <c r="G4744" t="str">
        <f>IFERROR(UPPER(TRIM(ESITI_QUESTIONARI!AI4744)),"")</f>
        <v/>
      </c>
      <c r="H4744" s="8" t="str">
        <f>IF(C4744="","",IF(ISERROR(AVERAGE(ESITI_QUESTIONARI!N4744:T4744,ESITI_QUESTIONARI!V4744:X4744,ESITI_QUESTIONARI!Z4744:AD4744,ESITI_QUESTIONARI!AF4744:AH4744,ESITI_QUESTIONARI!AJ4744:AL4744,ESITI_QUESTIONARI!AN4744,ESITI_QUESTIONARI!AQ4744)),"NON RISPONDE",AVERAGE(ESITI_QUESTIONARI!N4744:T4744,ESITI_QUESTIONARI!V4744:X4744,ESITI_QUESTIONARI!Z4744:AD4744,ESITI_QUESTIONARI!AF4744:AH4744,ESITI_QUESTIONARI!AJ4744:AL4744,ESITI_QUESTIONARI!AN4744,ESITI_QUESTIONARI!AQ4744)))</f>
        <v/>
      </c>
    </row>
    <row r="4745" spans="1:8">
      <c r="A4745" t="str">
        <f>IF(ESITI_QUESTIONARI!A4745="","",TRIM(ESITI_QUESTIONARI!A4745))</f>
        <v/>
      </c>
      <c r="B4745" t="str">
        <f t="shared" si="75"/>
        <v/>
      </c>
      <c r="C4745" t="str">
        <f>IF(ESITI_QUESTIONARI!C4745="","",TRIM(ESITI_QUESTIONARI!C4745))</f>
        <v/>
      </c>
      <c r="D4745" t="str">
        <f>IFERROR(UPPER(TRIM(ESITI_QUESTIONARI!U4745)),"")</f>
        <v/>
      </c>
      <c r="E4745" t="str">
        <f>IFERROR(UPPER(TRIM(ESITI_QUESTIONARI!Y4745)),"")</f>
        <v/>
      </c>
      <c r="F4745" t="str">
        <f>IFERROR(UPPER(TRIM(ESITI_QUESTIONARI!AE4745)),"")</f>
        <v/>
      </c>
      <c r="G4745" t="str">
        <f>IFERROR(UPPER(TRIM(ESITI_QUESTIONARI!AI4745)),"")</f>
        <v/>
      </c>
      <c r="H4745" s="8" t="str">
        <f>IF(C4745="","",IF(ISERROR(AVERAGE(ESITI_QUESTIONARI!N4745:T4745,ESITI_QUESTIONARI!V4745:X4745,ESITI_QUESTIONARI!Z4745:AD4745,ESITI_QUESTIONARI!AF4745:AH4745,ESITI_QUESTIONARI!AJ4745:AL4745,ESITI_QUESTIONARI!AN4745,ESITI_QUESTIONARI!AQ4745)),"NON RISPONDE",AVERAGE(ESITI_QUESTIONARI!N4745:T4745,ESITI_QUESTIONARI!V4745:X4745,ESITI_QUESTIONARI!Z4745:AD4745,ESITI_QUESTIONARI!AF4745:AH4745,ESITI_QUESTIONARI!AJ4745:AL4745,ESITI_QUESTIONARI!AN4745,ESITI_QUESTIONARI!AQ4745)))</f>
        <v/>
      </c>
    </row>
    <row r="4746" spans="1:8">
      <c r="A4746" t="str">
        <f>IF(ESITI_QUESTIONARI!A4746="","",TRIM(ESITI_QUESTIONARI!A4746))</f>
        <v/>
      </c>
      <c r="B4746" t="str">
        <f t="shared" si="75"/>
        <v/>
      </c>
      <c r="C4746" t="str">
        <f>IF(ESITI_QUESTIONARI!C4746="","",TRIM(ESITI_QUESTIONARI!C4746))</f>
        <v/>
      </c>
      <c r="D4746" t="str">
        <f>IFERROR(UPPER(TRIM(ESITI_QUESTIONARI!U4746)),"")</f>
        <v/>
      </c>
      <c r="E4746" t="str">
        <f>IFERROR(UPPER(TRIM(ESITI_QUESTIONARI!Y4746)),"")</f>
        <v/>
      </c>
      <c r="F4746" t="str">
        <f>IFERROR(UPPER(TRIM(ESITI_QUESTIONARI!AE4746)),"")</f>
        <v/>
      </c>
      <c r="G4746" t="str">
        <f>IFERROR(UPPER(TRIM(ESITI_QUESTIONARI!AI4746)),"")</f>
        <v/>
      </c>
      <c r="H4746" s="8" t="str">
        <f>IF(C4746="","",IF(ISERROR(AVERAGE(ESITI_QUESTIONARI!N4746:T4746,ESITI_QUESTIONARI!V4746:X4746,ESITI_QUESTIONARI!Z4746:AD4746,ESITI_QUESTIONARI!AF4746:AH4746,ESITI_QUESTIONARI!AJ4746:AL4746,ESITI_QUESTIONARI!AN4746,ESITI_QUESTIONARI!AQ4746)),"NON RISPONDE",AVERAGE(ESITI_QUESTIONARI!N4746:T4746,ESITI_QUESTIONARI!V4746:X4746,ESITI_QUESTIONARI!Z4746:AD4746,ESITI_QUESTIONARI!AF4746:AH4746,ESITI_QUESTIONARI!AJ4746:AL4746,ESITI_QUESTIONARI!AN4746,ESITI_QUESTIONARI!AQ4746)))</f>
        <v/>
      </c>
    </row>
    <row r="4747" spans="1:8">
      <c r="A4747" t="str">
        <f>IF(ESITI_QUESTIONARI!A4747="","",TRIM(ESITI_QUESTIONARI!A4747))</f>
        <v/>
      </c>
      <c r="B4747" t="str">
        <f t="shared" si="75"/>
        <v/>
      </c>
      <c r="C4747" t="str">
        <f>IF(ESITI_QUESTIONARI!C4747="","",TRIM(ESITI_QUESTIONARI!C4747))</f>
        <v/>
      </c>
      <c r="D4747" t="str">
        <f>IFERROR(UPPER(TRIM(ESITI_QUESTIONARI!U4747)),"")</f>
        <v/>
      </c>
      <c r="E4747" t="str">
        <f>IFERROR(UPPER(TRIM(ESITI_QUESTIONARI!Y4747)),"")</f>
        <v/>
      </c>
      <c r="F4747" t="str">
        <f>IFERROR(UPPER(TRIM(ESITI_QUESTIONARI!AE4747)),"")</f>
        <v/>
      </c>
      <c r="G4747" t="str">
        <f>IFERROR(UPPER(TRIM(ESITI_QUESTIONARI!AI4747)),"")</f>
        <v/>
      </c>
      <c r="H4747" s="8" t="str">
        <f>IF(C4747="","",IF(ISERROR(AVERAGE(ESITI_QUESTIONARI!N4747:T4747,ESITI_QUESTIONARI!V4747:X4747,ESITI_QUESTIONARI!Z4747:AD4747,ESITI_QUESTIONARI!AF4747:AH4747,ESITI_QUESTIONARI!AJ4747:AL4747,ESITI_QUESTIONARI!AN4747,ESITI_QUESTIONARI!AQ4747)),"NON RISPONDE",AVERAGE(ESITI_QUESTIONARI!N4747:T4747,ESITI_QUESTIONARI!V4747:X4747,ESITI_QUESTIONARI!Z4747:AD4747,ESITI_QUESTIONARI!AF4747:AH4747,ESITI_QUESTIONARI!AJ4747:AL4747,ESITI_QUESTIONARI!AN4747,ESITI_QUESTIONARI!AQ4747)))</f>
        <v/>
      </c>
    </row>
    <row r="4748" spans="1:8">
      <c r="A4748" t="str">
        <f>IF(ESITI_QUESTIONARI!A4748="","",TRIM(ESITI_QUESTIONARI!A4748))</f>
        <v/>
      </c>
      <c r="B4748" t="str">
        <f t="shared" si="75"/>
        <v/>
      </c>
      <c r="C4748" t="str">
        <f>IF(ESITI_QUESTIONARI!C4748="","",TRIM(ESITI_QUESTIONARI!C4748))</f>
        <v/>
      </c>
      <c r="D4748" t="str">
        <f>IFERROR(UPPER(TRIM(ESITI_QUESTIONARI!U4748)),"")</f>
        <v/>
      </c>
      <c r="E4748" t="str">
        <f>IFERROR(UPPER(TRIM(ESITI_QUESTIONARI!Y4748)),"")</f>
        <v/>
      </c>
      <c r="F4748" t="str">
        <f>IFERROR(UPPER(TRIM(ESITI_QUESTIONARI!AE4748)),"")</f>
        <v/>
      </c>
      <c r="G4748" t="str">
        <f>IFERROR(UPPER(TRIM(ESITI_QUESTIONARI!AI4748)),"")</f>
        <v/>
      </c>
      <c r="H4748" s="8" t="str">
        <f>IF(C4748="","",IF(ISERROR(AVERAGE(ESITI_QUESTIONARI!N4748:T4748,ESITI_QUESTIONARI!V4748:X4748,ESITI_QUESTIONARI!Z4748:AD4748,ESITI_QUESTIONARI!AF4748:AH4748,ESITI_QUESTIONARI!AJ4748:AL4748,ESITI_QUESTIONARI!AN4748,ESITI_QUESTIONARI!AQ4748)),"NON RISPONDE",AVERAGE(ESITI_QUESTIONARI!N4748:T4748,ESITI_QUESTIONARI!V4748:X4748,ESITI_QUESTIONARI!Z4748:AD4748,ESITI_QUESTIONARI!AF4748:AH4748,ESITI_QUESTIONARI!AJ4748:AL4748,ESITI_QUESTIONARI!AN4748,ESITI_QUESTIONARI!AQ4748)))</f>
        <v/>
      </c>
    </row>
    <row r="4749" spans="1:8">
      <c r="A4749" t="str">
        <f>IF(ESITI_QUESTIONARI!A4749="","",TRIM(ESITI_QUESTIONARI!A4749))</f>
        <v/>
      </c>
      <c r="B4749" t="str">
        <f t="shared" si="75"/>
        <v/>
      </c>
      <c r="C4749" t="str">
        <f>IF(ESITI_QUESTIONARI!C4749="","",TRIM(ESITI_QUESTIONARI!C4749))</f>
        <v/>
      </c>
      <c r="D4749" t="str">
        <f>IFERROR(UPPER(TRIM(ESITI_QUESTIONARI!U4749)),"")</f>
        <v/>
      </c>
      <c r="E4749" t="str">
        <f>IFERROR(UPPER(TRIM(ESITI_QUESTIONARI!Y4749)),"")</f>
        <v/>
      </c>
      <c r="F4749" t="str">
        <f>IFERROR(UPPER(TRIM(ESITI_QUESTIONARI!AE4749)),"")</f>
        <v/>
      </c>
      <c r="G4749" t="str">
        <f>IFERROR(UPPER(TRIM(ESITI_QUESTIONARI!AI4749)),"")</f>
        <v/>
      </c>
      <c r="H4749" s="8" t="str">
        <f>IF(C4749="","",IF(ISERROR(AVERAGE(ESITI_QUESTIONARI!N4749:T4749,ESITI_QUESTIONARI!V4749:X4749,ESITI_QUESTIONARI!Z4749:AD4749,ESITI_QUESTIONARI!AF4749:AH4749,ESITI_QUESTIONARI!AJ4749:AL4749,ESITI_QUESTIONARI!AN4749,ESITI_QUESTIONARI!AQ4749)),"NON RISPONDE",AVERAGE(ESITI_QUESTIONARI!N4749:T4749,ESITI_QUESTIONARI!V4749:X4749,ESITI_QUESTIONARI!Z4749:AD4749,ESITI_QUESTIONARI!AF4749:AH4749,ESITI_QUESTIONARI!AJ4749:AL4749,ESITI_QUESTIONARI!AN4749,ESITI_QUESTIONARI!AQ4749)))</f>
        <v/>
      </c>
    </row>
    <row r="4750" spans="1:8">
      <c r="A4750" t="str">
        <f>IF(ESITI_QUESTIONARI!A4750="","",TRIM(ESITI_QUESTIONARI!A4750))</f>
        <v/>
      </c>
      <c r="B4750" t="str">
        <f t="shared" si="75"/>
        <v/>
      </c>
      <c r="C4750" t="str">
        <f>IF(ESITI_QUESTIONARI!C4750="","",TRIM(ESITI_QUESTIONARI!C4750))</f>
        <v/>
      </c>
      <c r="D4750" t="str">
        <f>IFERROR(UPPER(TRIM(ESITI_QUESTIONARI!U4750)),"")</f>
        <v/>
      </c>
      <c r="E4750" t="str">
        <f>IFERROR(UPPER(TRIM(ESITI_QUESTIONARI!Y4750)),"")</f>
        <v/>
      </c>
      <c r="F4750" t="str">
        <f>IFERROR(UPPER(TRIM(ESITI_QUESTIONARI!AE4750)),"")</f>
        <v/>
      </c>
      <c r="G4750" t="str">
        <f>IFERROR(UPPER(TRIM(ESITI_QUESTIONARI!AI4750)),"")</f>
        <v/>
      </c>
      <c r="H4750" s="8" t="str">
        <f>IF(C4750="","",IF(ISERROR(AVERAGE(ESITI_QUESTIONARI!N4750:T4750,ESITI_QUESTIONARI!V4750:X4750,ESITI_QUESTIONARI!Z4750:AD4750,ESITI_QUESTIONARI!AF4750:AH4750,ESITI_QUESTIONARI!AJ4750:AL4750,ESITI_QUESTIONARI!AN4750,ESITI_QUESTIONARI!AQ4750)),"NON RISPONDE",AVERAGE(ESITI_QUESTIONARI!N4750:T4750,ESITI_QUESTIONARI!V4750:X4750,ESITI_QUESTIONARI!Z4750:AD4750,ESITI_QUESTIONARI!AF4750:AH4750,ESITI_QUESTIONARI!AJ4750:AL4750,ESITI_QUESTIONARI!AN4750,ESITI_QUESTIONARI!AQ4750)))</f>
        <v/>
      </c>
    </row>
    <row r="4751" spans="1:8">
      <c r="A4751" t="str">
        <f>IF(ESITI_QUESTIONARI!A4751="","",TRIM(ESITI_QUESTIONARI!A4751))</f>
        <v/>
      </c>
      <c r="B4751" t="str">
        <f t="shared" si="75"/>
        <v/>
      </c>
      <c r="C4751" t="str">
        <f>IF(ESITI_QUESTIONARI!C4751="","",TRIM(ESITI_QUESTIONARI!C4751))</f>
        <v/>
      </c>
      <c r="D4751" t="str">
        <f>IFERROR(UPPER(TRIM(ESITI_QUESTIONARI!U4751)),"")</f>
        <v/>
      </c>
      <c r="E4751" t="str">
        <f>IFERROR(UPPER(TRIM(ESITI_QUESTIONARI!Y4751)),"")</f>
        <v/>
      </c>
      <c r="F4751" t="str">
        <f>IFERROR(UPPER(TRIM(ESITI_QUESTIONARI!AE4751)),"")</f>
        <v/>
      </c>
      <c r="G4751" t="str">
        <f>IFERROR(UPPER(TRIM(ESITI_QUESTIONARI!AI4751)),"")</f>
        <v/>
      </c>
      <c r="H4751" s="8" t="str">
        <f>IF(C4751="","",IF(ISERROR(AVERAGE(ESITI_QUESTIONARI!N4751:T4751,ESITI_QUESTIONARI!V4751:X4751,ESITI_QUESTIONARI!Z4751:AD4751,ESITI_QUESTIONARI!AF4751:AH4751,ESITI_QUESTIONARI!AJ4751:AL4751,ESITI_QUESTIONARI!AN4751,ESITI_QUESTIONARI!AQ4751)),"NON RISPONDE",AVERAGE(ESITI_QUESTIONARI!N4751:T4751,ESITI_QUESTIONARI!V4751:X4751,ESITI_QUESTIONARI!Z4751:AD4751,ESITI_QUESTIONARI!AF4751:AH4751,ESITI_QUESTIONARI!AJ4751:AL4751,ESITI_QUESTIONARI!AN4751,ESITI_QUESTIONARI!AQ4751)))</f>
        <v/>
      </c>
    </row>
    <row r="4752" spans="1:8">
      <c r="A4752" t="str">
        <f>IF(ESITI_QUESTIONARI!A4752="","",TRIM(ESITI_QUESTIONARI!A4752))</f>
        <v/>
      </c>
      <c r="B4752" t="str">
        <f t="shared" si="75"/>
        <v/>
      </c>
      <c r="C4752" t="str">
        <f>IF(ESITI_QUESTIONARI!C4752="","",TRIM(ESITI_QUESTIONARI!C4752))</f>
        <v/>
      </c>
      <c r="D4752" t="str">
        <f>IFERROR(UPPER(TRIM(ESITI_QUESTIONARI!U4752)),"")</f>
        <v/>
      </c>
      <c r="E4752" t="str">
        <f>IFERROR(UPPER(TRIM(ESITI_QUESTIONARI!Y4752)),"")</f>
        <v/>
      </c>
      <c r="F4752" t="str">
        <f>IFERROR(UPPER(TRIM(ESITI_QUESTIONARI!AE4752)),"")</f>
        <v/>
      </c>
      <c r="G4752" t="str">
        <f>IFERROR(UPPER(TRIM(ESITI_QUESTIONARI!AI4752)),"")</f>
        <v/>
      </c>
      <c r="H4752" s="8" t="str">
        <f>IF(C4752="","",IF(ISERROR(AVERAGE(ESITI_QUESTIONARI!N4752:T4752,ESITI_QUESTIONARI!V4752:X4752,ESITI_QUESTIONARI!Z4752:AD4752,ESITI_QUESTIONARI!AF4752:AH4752,ESITI_QUESTIONARI!AJ4752:AL4752,ESITI_QUESTIONARI!AN4752,ESITI_QUESTIONARI!AQ4752)),"NON RISPONDE",AVERAGE(ESITI_QUESTIONARI!N4752:T4752,ESITI_QUESTIONARI!V4752:X4752,ESITI_QUESTIONARI!Z4752:AD4752,ESITI_QUESTIONARI!AF4752:AH4752,ESITI_QUESTIONARI!AJ4752:AL4752,ESITI_QUESTIONARI!AN4752,ESITI_QUESTIONARI!AQ4752)))</f>
        <v/>
      </c>
    </row>
    <row r="4753" spans="1:8">
      <c r="A4753" t="str">
        <f>IF(ESITI_QUESTIONARI!A4753="","",TRIM(ESITI_QUESTIONARI!A4753))</f>
        <v/>
      </c>
      <c r="B4753" t="str">
        <f t="shared" si="75"/>
        <v/>
      </c>
      <c r="C4753" t="str">
        <f>IF(ESITI_QUESTIONARI!C4753="","",TRIM(ESITI_QUESTIONARI!C4753))</f>
        <v/>
      </c>
      <c r="D4753" t="str">
        <f>IFERROR(UPPER(TRIM(ESITI_QUESTIONARI!U4753)),"")</f>
        <v/>
      </c>
      <c r="E4753" t="str">
        <f>IFERROR(UPPER(TRIM(ESITI_QUESTIONARI!Y4753)),"")</f>
        <v/>
      </c>
      <c r="F4753" t="str">
        <f>IFERROR(UPPER(TRIM(ESITI_QUESTIONARI!AE4753)),"")</f>
        <v/>
      </c>
      <c r="G4753" t="str">
        <f>IFERROR(UPPER(TRIM(ESITI_QUESTIONARI!AI4753)),"")</f>
        <v/>
      </c>
      <c r="H4753" s="8" t="str">
        <f>IF(C4753="","",IF(ISERROR(AVERAGE(ESITI_QUESTIONARI!N4753:T4753,ESITI_QUESTIONARI!V4753:X4753,ESITI_QUESTIONARI!Z4753:AD4753,ESITI_QUESTIONARI!AF4753:AH4753,ESITI_QUESTIONARI!AJ4753:AL4753,ESITI_QUESTIONARI!AN4753,ESITI_QUESTIONARI!AQ4753)),"NON RISPONDE",AVERAGE(ESITI_QUESTIONARI!N4753:T4753,ESITI_QUESTIONARI!V4753:X4753,ESITI_QUESTIONARI!Z4753:AD4753,ESITI_QUESTIONARI!AF4753:AH4753,ESITI_QUESTIONARI!AJ4753:AL4753,ESITI_QUESTIONARI!AN4753,ESITI_QUESTIONARI!AQ4753)))</f>
        <v/>
      </c>
    </row>
    <row r="4754" spans="1:8">
      <c r="A4754" t="str">
        <f>IF(ESITI_QUESTIONARI!A4754="","",TRIM(ESITI_QUESTIONARI!A4754))</f>
        <v/>
      </c>
      <c r="B4754" t="str">
        <f t="shared" si="75"/>
        <v/>
      </c>
      <c r="C4754" t="str">
        <f>IF(ESITI_QUESTIONARI!C4754="","",TRIM(ESITI_QUESTIONARI!C4754))</f>
        <v/>
      </c>
      <c r="D4754" t="str">
        <f>IFERROR(UPPER(TRIM(ESITI_QUESTIONARI!U4754)),"")</f>
        <v/>
      </c>
      <c r="E4754" t="str">
        <f>IFERROR(UPPER(TRIM(ESITI_QUESTIONARI!Y4754)),"")</f>
        <v/>
      </c>
      <c r="F4754" t="str">
        <f>IFERROR(UPPER(TRIM(ESITI_QUESTIONARI!AE4754)),"")</f>
        <v/>
      </c>
      <c r="G4754" t="str">
        <f>IFERROR(UPPER(TRIM(ESITI_QUESTIONARI!AI4754)),"")</f>
        <v/>
      </c>
      <c r="H4754" s="8" t="str">
        <f>IF(C4754="","",IF(ISERROR(AVERAGE(ESITI_QUESTIONARI!N4754:T4754,ESITI_QUESTIONARI!V4754:X4754,ESITI_QUESTIONARI!Z4754:AD4754,ESITI_QUESTIONARI!AF4754:AH4754,ESITI_QUESTIONARI!AJ4754:AL4754,ESITI_QUESTIONARI!AN4754,ESITI_QUESTIONARI!AQ4754)),"NON RISPONDE",AVERAGE(ESITI_QUESTIONARI!N4754:T4754,ESITI_QUESTIONARI!V4754:X4754,ESITI_QUESTIONARI!Z4754:AD4754,ESITI_QUESTIONARI!AF4754:AH4754,ESITI_QUESTIONARI!AJ4754:AL4754,ESITI_QUESTIONARI!AN4754,ESITI_QUESTIONARI!AQ4754)))</f>
        <v/>
      </c>
    </row>
    <row r="4755" spans="1:8">
      <c r="A4755" t="str">
        <f>IF(ESITI_QUESTIONARI!A4755="","",TRIM(ESITI_QUESTIONARI!A4755))</f>
        <v/>
      </c>
      <c r="B4755" t="str">
        <f t="shared" si="75"/>
        <v/>
      </c>
      <c r="C4755" t="str">
        <f>IF(ESITI_QUESTIONARI!C4755="","",TRIM(ESITI_QUESTIONARI!C4755))</f>
        <v/>
      </c>
      <c r="D4755" t="str">
        <f>IFERROR(UPPER(TRIM(ESITI_QUESTIONARI!U4755)),"")</f>
        <v/>
      </c>
      <c r="E4755" t="str">
        <f>IFERROR(UPPER(TRIM(ESITI_QUESTIONARI!Y4755)),"")</f>
        <v/>
      </c>
      <c r="F4755" t="str">
        <f>IFERROR(UPPER(TRIM(ESITI_QUESTIONARI!AE4755)),"")</f>
        <v/>
      </c>
      <c r="G4755" t="str">
        <f>IFERROR(UPPER(TRIM(ESITI_QUESTIONARI!AI4755)),"")</f>
        <v/>
      </c>
      <c r="H4755" s="8" t="str">
        <f>IF(C4755="","",IF(ISERROR(AVERAGE(ESITI_QUESTIONARI!N4755:T4755,ESITI_QUESTIONARI!V4755:X4755,ESITI_QUESTIONARI!Z4755:AD4755,ESITI_QUESTIONARI!AF4755:AH4755,ESITI_QUESTIONARI!AJ4755:AL4755,ESITI_QUESTIONARI!AN4755,ESITI_QUESTIONARI!AQ4755)),"NON RISPONDE",AVERAGE(ESITI_QUESTIONARI!N4755:T4755,ESITI_QUESTIONARI!V4755:X4755,ESITI_QUESTIONARI!Z4755:AD4755,ESITI_QUESTIONARI!AF4755:AH4755,ESITI_QUESTIONARI!AJ4755:AL4755,ESITI_QUESTIONARI!AN4755,ESITI_QUESTIONARI!AQ4755)))</f>
        <v/>
      </c>
    </row>
    <row r="4756" spans="1:8">
      <c r="A4756" t="str">
        <f>IF(ESITI_QUESTIONARI!A4756="","",TRIM(ESITI_QUESTIONARI!A4756))</f>
        <v/>
      </c>
      <c r="B4756" t="str">
        <f t="shared" si="75"/>
        <v/>
      </c>
      <c r="C4756" t="str">
        <f>IF(ESITI_QUESTIONARI!C4756="","",TRIM(ESITI_QUESTIONARI!C4756))</f>
        <v/>
      </c>
      <c r="D4756" t="str">
        <f>IFERROR(UPPER(TRIM(ESITI_QUESTIONARI!U4756)),"")</f>
        <v/>
      </c>
      <c r="E4756" t="str">
        <f>IFERROR(UPPER(TRIM(ESITI_QUESTIONARI!Y4756)),"")</f>
        <v/>
      </c>
      <c r="F4756" t="str">
        <f>IFERROR(UPPER(TRIM(ESITI_QUESTIONARI!AE4756)),"")</f>
        <v/>
      </c>
      <c r="G4756" t="str">
        <f>IFERROR(UPPER(TRIM(ESITI_QUESTIONARI!AI4756)),"")</f>
        <v/>
      </c>
      <c r="H4756" s="8" t="str">
        <f>IF(C4756="","",IF(ISERROR(AVERAGE(ESITI_QUESTIONARI!N4756:T4756,ESITI_QUESTIONARI!V4756:X4756,ESITI_QUESTIONARI!Z4756:AD4756,ESITI_QUESTIONARI!AF4756:AH4756,ESITI_QUESTIONARI!AJ4756:AL4756,ESITI_QUESTIONARI!AN4756,ESITI_QUESTIONARI!AQ4756)),"NON RISPONDE",AVERAGE(ESITI_QUESTIONARI!N4756:T4756,ESITI_QUESTIONARI!V4756:X4756,ESITI_QUESTIONARI!Z4756:AD4756,ESITI_QUESTIONARI!AF4756:AH4756,ESITI_QUESTIONARI!AJ4756:AL4756,ESITI_QUESTIONARI!AN4756,ESITI_QUESTIONARI!AQ4756)))</f>
        <v/>
      </c>
    </row>
    <row r="4757" spans="1:8">
      <c r="A4757" t="str">
        <f>IF(ESITI_QUESTIONARI!A4757="","",TRIM(ESITI_QUESTIONARI!A4757))</f>
        <v/>
      </c>
      <c r="B4757" t="str">
        <f t="shared" si="75"/>
        <v/>
      </c>
      <c r="C4757" t="str">
        <f>IF(ESITI_QUESTIONARI!C4757="","",TRIM(ESITI_QUESTIONARI!C4757))</f>
        <v/>
      </c>
      <c r="D4757" t="str">
        <f>IFERROR(UPPER(TRIM(ESITI_QUESTIONARI!U4757)),"")</f>
        <v/>
      </c>
      <c r="E4757" t="str">
        <f>IFERROR(UPPER(TRIM(ESITI_QUESTIONARI!Y4757)),"")</f>
        <v/>
      </c>
      <c r="F4757" t="str">
        <f>IFERROR(UPPER(TRIM(ESITI_QUESTIONARI!AE4757)),"")</f>
        <v/>
      </c>
      <c r="G4757" t="str">
        <f>IFERROR(UPPER(TRIM(ESITI_QUESTIONARI!AI4757)),"")</f>
        <v/>
      </c>
      <c r="H4757" s="8" t="str">
        <f>IF(C4757="","",IF(ISERROR(AVERAGE(ESITI_QUESTIONARI!N4757:T4757,ESITI_QUESTIONARI!V4757:X4757,ESITI_QUESTIONARI!Z4757:AD4757,ESITI_QUESTIONARI!AF4757:AH4757,ESITI_QUESTIONARI!AJ4757:AL4757,ESITI_QUESTIONARI!AN4757,ESITI_QUESTIONARI!AQ4757)),"NON RISPONDE",AVERAGE(ESITI_QUESTIONARI!N4757:T4757,ESITI_QUESTIONARI!V4757:X4757,ESITI_QUESTIONARI!Z4757:AD4757,ESITI_QUESTIONARI!AF4757:AH4757,ESITI_QUESTIONARI!AJ4757:AL4757,ESITI_QUESTIONARI!AN4757,ESITI_QUESTIONARI!AQ4757)))</f>
        <v/>
      </c>
    </row>
    <row r="4758" spans="1:8">
      <c r="A4758" t="str">
        <f>IF(ESITI_QUESTIONARI!A4758="","",TRIM(ESITI_QUESTIONARI!A4758))</f>
        <v/>
      </c>
      <c r="B4758" t="str">
        <f t="shared" si="75"/>
        <v/>
      </c>
      <c r="C4758" t="str">
        <f>IF(ESITI_QUESTIONARI!C4758="","",TRIM(ESITI_QUESTIONARI!C4758))</f>
        <v/>
      </c>
      <c r="D4758" t="str">
        <f>IFERROR(UPPER(TRIM(ESITI_QUESTIONARI!U4758)),"")</f>
        <v/>
      </c>
      <c r="E4758" t="str">
        <f>IFERROR(UPPER(TRIM(ESITI_QUESTIONARI!Y4758)),"")</f>
        <v/>
      </c>
      <c r="F4758" t="str">
        <f>IFERROR(UPPER(TRIM(ESITI_QUESTIONARI!AE4758)),"")</f>
        <v/>
      </c>
      <c r="G4758" t="str">
        <f>IFERROR(UPPER(TRIM(ESITI_QUESTIONARI!AI4758)),"")</f>
        <v/>
      </c>
      <c r="H4758" s="8" t="str">
        <f>IF(C4758="","",IF(ISERROR(AVERAGE(ESITI_QUESTIONARI!N4758:T4758,ESITI_QUESTIONARI!V4758:X4758,ESITI_QUESTIONARI!Z4758:AD4758,ESITI_QUESTIONARI!AF4758:AH4758,ESITI_QUESTIONARI!AJ4758:AL4758,ESITI_QUESTIONARI!AN4758,ESITI_QUESTIONARI!AQ4758)),"NON RISPONDE",AVERAGE(ESITI_QUESTIONARI!N4758:T4758,ESITI_QUESTIONARI!V4758:X4758,ESITI_QUESTIONARI!Z4758:AD4758,ESITI_QUESTIONARI!AF4758:AH4758,ESITI_QUESTIONARI!AJ4758:AL4758,ESITI_QUESTIONARI!AN4758,ESITI_QUESTIONARI!AQ4758)))</f>
        <v/>
      </c>
    </row>
    <row r="4759" spans="1:8">
      <c r="A4759" t="str">
        <f>IF(ESITI_QUESTIONARI!A4759="","",TRIM(ESITI_QUESTIONARI!A4759))</f>
        <v/>
      </c>
      <c r="B4759" t="str">
        <f t="shared" si="75"/>
        <v/>
      </c>
      <c r="C4759" t="str">
        <f>IF(ESITI_QUESTIONARI!C4759="","",TRIM(ESITI_QUESTIONARI!C4759))</f>
        <v/>
      </c>
      <c r="D4759" t="str">
        <f>IFERROR(UPPER(TRIM(ESITI_QUESTIONARI!U4759)),"")</f>
        <v/>
      </c>
      <c r="E4759" t="str">
        <f>IFERROR(UPPER(TRIM(ESITI_QUESTIONARI!Y4759)),"")</f>
        <v/>
      </c>
      <c r="F4759" t="str">
        <f>IFERROR(UPPER(TRIM(ESITI_QUESTIONARI!AE4759)),"")</f>
        <v/>
      </c>
      <c r="G4759" t="str">
        <f>IFERROR(UPPER(TRIM(ESITI_QUESTIONARI!AI4759)),"")</f>
        <v/>
      </c>
      <c r="H4759" s="8" t="str">
        <f>IF(C4759="","",IF(ISERROR(AVERAGE(ESITI_QUESTIONARI!N4759:T4759,ESITI_QUESTIONARI!V4759:X4759,ESITI_QUESTIONARI!Z4759:AD4759,ESITI_QUESTIONARI!AF4759:AH4759,ESITI_QUESTIONARI!AJ4759:AL4759,ESITI_QUESTIONARI!AN4759,ESITI_QUESTIONARI!AQ4759)),"NON RISPONDE",AVERAGE(ESITI_QUESTIONARI!N4759:T4759,ESITI_QUESTIONARI!V4759:X4759,ESITI_QUESTIONARI!Z4759:AD4759,ESITI_QUESTIONARI!AF4759:AH4759,ESITI_QUESTIONARI!AJ4759:AL4759,ESITI_QUESTIONARI!AN4759,ESITI_QUESTIONARI!AQ4759)))</f>
        <v/>
      </c>
    </row>
    <row r="4760" spans="1:8">
      <c r="A4760" t="str">
        <f>IF(ESITI_QUESTIONARI!A4760="","",TRIM(ESITI_QUESTIONARI!A4760))</f>
        <v/>
      </c>
      <c r="B4760" t="str">
        <f t="shared" si="75"/>
        <v/>
      </c>
      <c r="C4760" t="str">
        <f>IF(ESITI_QUESTIONARI!C4760="","",TRIM(ESITI_QUESTIONARI!C4760))</f>
        <v/>
      </c>
      <c r="D4760" t="str">
        <f>IFERROR(UPPER(TRIM(ESITI_QUESTIONARI!U4760)),"")</f>
        <v/>
      </c>
      <c r="E4760" t="str">
        <f>IFERROR(UPPER(TRIM(ESITI_QUESTIONARI!Y4760)),"")</f>
        <v/>
      </c>
      <c r="F4760" t="str">
        <f>IFERROR(UPPER(TRIM(ESITI_QUESTIONARI!AE4760)),"")</f>
        <v/>
      </c>
      <c r="G4760" t="str">
        <f>IFERROR(UPPER(TRIM(ESITI_QUESTIONARI!AI4760)),"")</f>
        <v/>
      </c>
      <c r="H4760" s="8" t="str">
        <f>IF(C4760="","",IF(ISERROR(AVERAGE(ESITI_QUESTIONARI!N4760:T4760,ESITI_QUESTIONARI!V4760:X4760,ESITI_QUESTIONARI!Z4760:AD4760,ESITI_QUESTIONARI!AF4760:AH4760,ESITI_QUESTIONARI!AJ4760:AL4760,ESITI_QUESTIONARI!AN4760,ESITI_QUESTIONARI!AQ4760)),"NON RISPONDE",AVERAGE(ESITI_QUESTIONARI!N4760:T4760,ESITI_QUESTIONARI!V4760:X4760,ESITI_QUESTIONARI!Z4760:AD4760,ESITI_QUESTIONARI!AF4760:AH4760,ESITI_QUESTIONARI!AJ4760:AL4760,ESITI_QUESTIONARI!AN4760,ESITI_QUESTIONARI!AQ4760)))</f>
        <v/>
      </c>
    </row>
    <row r="4761" spans="1:8">
      <c r="A4761" t="str">
        <f>IF(ESITI_QUESTIONARI!A4761="","",TRIM(ESITI_QUESTIONARI!A4761))</f>
        <v/>
      </c>
      <c r="B4761" t="str">
        <f t="shared" si="75"/>
        <v/>
      </c>
      <c r="C4761" t="str">
        <f>IF(ESITI_QUESTIONARI!C4761="","",TRIM(ESITI_QUESTIONARI!C4761))</f>
        <v/>
      </c>
      <c r="D4761" t="str">
        <f>IFERROR(UPPER(TRIM(ESITI_QUESTIONARI!U4761)),"")</f>
        <v/>
      </c>
      <c r="E4761" t="str">
        <f>IFERROR(UPPER(TRIM(ESITI_QUESTIONARI!Y4761)),"")</f>
        <v/>
      </c>
      <c r="F4761" t="str">
        <f>IFERROR(UPPER(TRIM(ESITI_QUESTIONARI!AE4761)),"")</f>
        <v/>
      </c>
      <c r="G4761" t="str">
        <f>IFERROR(UPPER(TRIM(ESITI_QUESTIONARI!AI4761)),"")</f>
        <v/>
      </c>
      <c r="H4761" s="8" t="str">
        <f>IF(C4761="","",IF(ISERROR(AVERAGE(ESITI_QUESTIONARI!N4761:T4761,ESITI_QUESTIONARI!V4761:X4761,ESITI_QUESTIONARI!Z4761:AD4761,ESITI_QUESTIONARI!AF4761:AH4761,ESITI_QUESTIONARI!AJ4761:AL4761,ESITI_QUESTIONARI!AN4761,ESITI_QUESTIONARI!AQ4761)),"NON RISPONDE",AVERAGE(ESITI_QUESTIONARI!N4761:T4761,ESITI_QUESTIONARI!V4761:X4761,ESITI_QUESTIONARI!Z4761:AD4761,ESITI_QUESTIONARI!AF4761:AH4761,ESITI_QUESTIONARI!AJ4761:AL4761,ESITI_QUESTIONARI!AN4761,ESITI_QUESTIONARI!AQ4761)))</f>
        <v/>
      </c>
    </row>
    <row r="4762" spans="1:8">
      <c r="A4762" t="str">
        <f>IF(ESITI_QUESTIONARI!A4762="","",TRIM(ESITI_QUESTIONARI!A4762))</f>
        <v/>
      </c>
      <c r="B4762" t="str">
        <f t="shared" si="75"/>
        <v/>
      </c>
      <c r="C4762" t="str">
        <f>IF(ESITI_QUESTIONARI!C4762="","",TRIM(ESITI_QUESTIONARI!C4762))</f>
        <v/>
      </c>
      <c r="D4762" t="str">
        <f>IFERROR(UPPER(TRIM(ESITI_QUESTIONARI!U4762)),"")</f>
        <v/>
      </c>
      <c r="E4762" t="str">
        <f>IFERROR(UPPER(TRIM(ESITI_QUESTIONARI!Y4762)),"")</f>
        <v/>
      </c>
      <c r="F4762" t="str">
        <f>IFERROR(UPPER(TRIM(ESITI_QUESTIONARI!AE4762)),"")</f>
        <v/>
      </c>
      <c r="G4762" t="str">
        <f>IFERROR(UPPER(TRIM(ESITI_QUESTIONARI!AI4762)),"")</f>
        <v/>
      </c>
      <c r="H4762" s="8" t="str">
        <f>IF(C4762="","",IF(ISERROR(AVERAGE(ESITI_QUESTIONARI!N4762:T4762,ESITI_QUESTIONARI!V4762:X4762,ESITI_QUESTIONARI!Z4762:AD4762,ESITI_QUESTIONARI!AF4762:AH4762,ESITI_QUESTIONARI!AJ4762:AL4762,ESITI_QUESTIONARI!AN4762,ESITI_QUESTIONARI!AQ4762)),"NON RISPONDE",AVERAGE(ESITI_QUESTIONARI!N4762:T4762,ESITI_QUESTIONARI!V4762:X4762,ESITI_QUESTIONARI!Z4762:AD4762,ESITI_QUESTIONARI!AF4762:AH4762,ESITI_QUESTIONARI!AJ4762:AL4762,ESITI_QUESTIONARI!AN4762,ESITI_QUESTIONARI!AQ4762)))</f>
        <v/>
      </c>
    </row>
    <row r="4763" spans="1:8">
      <c r="A4763" t="str">
        <f>IF(ESITI_QUESTIONARI!A4763="","",TRIM(ESITI_QUESTIONARI!A4763))</f>
        <v/>
      </c>
      <c r="B4763" t="str">
        <f t="shared" si="75"/>
        <v/>
      </c>
      <c r="C4763" t="str">
        <f>IF(ESITI_QUESTIONARI!C4763="","",TRIM(ESITI_QUESTIONARI!C4763))</f>
        <v/>
      </c>
      <c r="D4763" t="str">
        <f>IFERROR(UPPER(TRIM(ESITI_QUESTIONARI!U4763)),"")</f>
        <v/>
      </c>
      <c r="E4763" t="str">
        <f>IFERROR(UPPER(TRIM(ESITI_QUESTIONARI!Y4763)),"")</f>
        <v/>
      </c>
      <c r="F4763" t="str">
        <f>IFERROR(UPPER(TRIM(ESITI_QUESTIONARI!AE4763)),"")</f>
        <v/>
      </c>
      <c r="G4763" t="str">
        <f>IFERROR(UPPER(TRIM(ESITI_QUESTIONARI!AI4763)),"")</f>
        <v/>
      </c>
      <c r="H4763" s="8" t="str">
        <f>IF(C4763="","",IF(ISERROR(AVERAGE(ESITI_QUESTIONARI!N4763:T4763,ESITI_QUESTIONARI!V4763:X4763,ESITI_QUESTIONARI!Z4763:AD4763,ESITI_QUESTIONARI!AF4763:AH4763,ESITI_QUESTIONARI!AJ4763:AL4763,ESITI_QUESTIONARI!AN4763,ESITI_QUESTIONARI!AQ4763)),"NON RISPONDE",AVERAGE(ESITI_QUESTIONARI!N4763:T4763,ESITI_QUESTIONARI!V4763:X4763,ESITI_QUESTIONARI!Z4763:AD4763,ESITI_QUESTIONARI!AF4763:AH4763,ESITI_QUESTIONARI!AJ4763:AL4763,ESITI_QUESTIONARI!AN4763,ESITI_QUESTIONARI!AQ4763)))</f>
        <v/>
      </c>
    </row>
    <row r="4764" spans="1:8">
      <c r="A4764" t="str">
        <f>IF(ESITI_QUESTIONARI!A4764="","",TRIM(ESITI_QUESTIONARI!A4764))</f>
        <v/>
      </c>
      <c r="B4764" t="str">
        <f t="shared" si="75"/>
        <v/>
      </c>
      <c r="C4764" t="str">
        <f>IF(ESITI_QUESTIONARI!C4764="","",TRIM(ESITI_QUESTIONARI!C4764))</f>
        <v/>
      </c>
      <c r="D4764" t="str">
        <f>IFERROR(UPPER(TRIM(ESITI_QUESTIONARI!U4764)),"")</f>
        <v/>
      </c>
      <c r="E4764" t="str">
        <f>IFERROR(UPPER(TRIM(ESITI_QUESTIONARI!Y4764)),"")</f>
        <v/>
      </c>
      <c r="F4764" t="str">
        <f>IFERROR(UPPER(TRIM(ESITI_QUESTIONARI!AE4764)),"")</f>
        <v/>
      </c>
      <c r="G4764" t="str">
        <f>IFERROR(UPPER(TRIM(ESITI_QUESTIONARI!AI4764)),"")</f>
        <v/>
      </c>
      <c r="H4764" s="8" t="str">
        <f>IF(C4764="","",IF(ISERROR(AVERAGE(ESITI_QUESTIONARI!N4764:T4764,ESITI_QUESTIONARI!V4764:X4764,ESITI_QUESTIONARI!Z4764:AD4764,ESITI_QUESTIONARI!AF4764:AH4764,ESITI_QUESTIONARI!AJ4764:AL4764,ESITI_QUESTIONARI!AN4764,ESITI_QUESTIONARI!AQ4764)),"NON RISPONDE",AVERAGE(ESITI_QUESTIONARI!N4764:T4764,ESITI_QUESTIONARI!V4764:X4764,ESITI_QUESTIONARI!Z4764:AD4764,ESITI_QUESTIONARI!AF4764:AH4764,ESITI_QUESTIONARI!AJ4764:AL4764,ESITI_QUESTIONARI!AN4764,ESITI_QUESTIONARI!AQ4764)))</f>
        <v/>
      </c>
    </row>
    <row r="4765" spans="1:8">
      <c r="A4765" t="str">
        <f>IF(ESITI_QUESTIONARI!A4765="","",TRIM(ESITI_QUESTIONARI!A4765))</f>
        <v/>
      </c>
      <c r="B4765" t="str">
        <f t="shared" si="75"/>
        <v/>
      </c>
      <c r="C4765" t="str">
        <f>IF(ESITI_QUESTIONARI!C4765="","",TRIM(ESITI_QUESTIONARI!C4765))</f>
        <v/>
      </c>
      <c r="D4765" t="str">
        <f>IFERROR(UPPER(TRIM(ESITI_QUESTIONARI!U4765)),"")</f>
        <v/>
      </c>
      <c r="E4765" t="str">
        <f>IFERROR(UPPER(TRIM(ESITI_QUESTIONARI!Y4765)),"")</f>
        <v/>
      </c>
      <c r="F4765" t="str">
        <f>IFERROR(UPPER(TRIM(ESITI_QUESTIONARI!AE4765)),"")</f>
        <v/>
      </c>
      <c r="G4765" t="str">
        <f>IFERROR(UPPER(TRIM(ESITI_QUESTIONARI!AI4765)),"")</f>
        <v/>
      </c>
      <c r="H4765" s="8" t="str">
        <f>IF(C4765="","",IF(ISERROR(AVERAGE(ESITI_QUESTIONARI!N4765:T4765,ESITI_QUESTIONARI!V4765:X4765,ESITI_QUESTIONARI!Z4765:AD4765,ESITI_QUESTIONARI!AF4765:AH4765,ESITI_QUESTIONARI!AJ4765:AL4765,ESITI_QUESTIONARI!AN4765,ESITI_QUESTIONARI!AQ4765)),"NON RISPONDE",AVERAGE(ESITI_QUESTIONARI!N4765:T4765,ESITI_QUESTIONARI!V4765:X4765,ESITI_QUESTIONARI!Z4765:AD4765,ESITI_QUESTIONARI!AF4765:AH4765,ESITI_QUESTIONARI!AJ4765:AL4765,ESITI_QUESTIONARI!AN4765,ESITI_QUESTIONARI!AQ4765)))</f>
        <v/>
      </c>
    </row>
    <row r="4766" spans="1:8">
      <c r="A4766" t="str">
        <f>IF(ESITI_QUESTIONARI!A4766="","",TRIM(ESITI_QUESTIONARI!A4766))</f>
        <v/>
      </c>
      <c r="B4766" t="str">
        <f t="shared" si="75"/>
        <v/>
      </c>
      <c r="C4766" t="str">
        <f>IF(ESITI_QUESTIONARI!C4766="","",TRIM(ESITI_QUESTIONARI!C4766))</f>
        <v/>
      </c>
      <c r="D4766" t="str">
        <f>IFERROR(UPPER(TRIM(ESITI_QUESTIONARI!U4766)),"")</f>
        <v/>
      </c>
      <c r="E4766" t="str">
        <f>IFERROR(UPPER(TRIM(ESITI_QUESTIONARI!Y4766)),"")</f>
        <v/>
      </c>
      <c r="F4766" t="str">
        <f>IFERROR(UPPER(TRIM(ESITI_QUESTIONARI!AE4766)),"")</f>
        <v/>
      </c>
      <c r="G4766" t="str">
        <f>IFERROR(UPPER(TRIM(ESITI_QUESTIONARI!AI4766)),"")</f>
        <v/>
      </c>
      <c r="H4766" s="8" t="str">
        <f>IF(C4766="","",IF(ISERROR(AVERAGE(ESITI_QUESTIONARI!N4766:T4766,ESITI_QUESTIONARI!V4766:X4766,ESITI_QUESTIONARI!Z4766:AD4766,ESITI_QUESTIONARI!AF4766:AH4766,ESITI_QUESTIONARI!AJ4766:AL4766,ESITI_QUESTIONARI!AN4766,ESITI_QUESTIONARI!AQ4766)),"NON RISPONDE",AVERAGE(ESITI_QUESTIONARI!N4766:T4766,ESITI_QUESTIONARI!V4766:X4766,ESITI_QUESTIONARI!Z4766:AD4766,ESITI_QUESTIONARI!AF4766:AH4766,ESITI_QUESTIONARI!AJ4766:AL4766,ESITI_QUESTIONARI!AN4766,ESITI_QUESTIONARI!AQ4766)))</f>
        <v/>
      </c>
    </row>
    <row r="4767" spans="1:8">
      <c r="A4767" t="str">
        <f>IF(ESITI_QUESTIONARI!A4767="","",TRIM(ESITI_QUESTIONARI!A4767))</f>
        <v/>
      </c>
      <c r="B4767" t="str">
        <f t="shared" si="75"/>
        <v/>
      </c>
      <c r="C4767" t="str">
        <f>IF(ESITI_QUESTIONARI!C4767="","",TRIM(ESITI_QUESTIONARI!C4767))</f>
        <v/>
      </c>
      <c r="D4767" t="str">
        <f>IFERROR(UPPER(TRIM(ESITI_QUESTIONARI!U4767)),"")</f>
        <v/>
      </c>
      <c r="E4767" t="str">
        <f>IFERROR(UPPER(TRIM(ESITI_QUESTIONARI!Y4767)),"")</f>
        <v/>
      </c>
      <c r="F4767" t="str">
        <f>IFERROR(UPPER(TRIM(ESITI_QUESTIONARI!AE4767)),"")</f>
        <v/>
      </c>
      <c r="G4767" t="str">
        <f>IFERROR(UPPER(TRIM(ESITI_QUESTIONARI!AI4767)),"")</f>
        <v/>
      </c>
      <c r="H4767" s="8" t="str">
        <f>IF(C4767="","",IF(ISERROR(AVERAGE(ESITI_QUESTIONARI!N4767:T4767,ESITI_QUESTIONARI!V4767:X4767,ESITI_QUESTIONARI!Z4767:AD4767,ESITI_QUESTIONARI!AF4767:AH4767,ESITI_QUESTIONARI!AJ4767:AL4767,ESITI_QUESTIONARI!AN4767,ESITI_QUESTIONARI!AQ4767)),"NON RISPONDE",AVERAGE(ESITI_QUESTIONARI!N4767:T4767,ESITI_QUESTIONARI!V4767:X4767,ESITI_QUESTIONARI!Z4767:AD4767,ESITI_QUESTIONARI!AF4767:AH4767,ESITI_QUESTIONARI!AJ4767:AL4767,ESITI_QUESTIONARI!AN4767,ESITI_QUESTIONARI!AQ4767)))</f>
        <v/>
      </c>
    </row>
    <row r="4768" spans="1:8">
      <c r="A4768" t="str">
        <f>IF(ESITI_QUESTIONARI!A4768="","",TRIM(ESITI_QUESTIONARI!A4768))</f>
        <v/>
      </c>
      <c r="B4768" t="str">
        <f t="shared" si="75"/>
        <v/>
      </c>
      <c r="C4768" t="str">
        <f>IF(ESITI_QUESTIONARI!C4768="","",TRIM(ESITI_QUESTIONARI!C4768))</f>
        <v/>
      </c>
      <c r="D4768" t="str">
        <f>IFERROR(UPPER(TRIM(ESITI_QUESTIONARI!U4768)),"")</f>
        <v/>
      </c>
      <c r="E4768" t="str">
        <f>IFERROR(UPPER(TRIM(ESITI_QUESTIONARI!Y4768)),"")</f>
        <v/>
      </c>
      <c r="F4768" t="str">
        <f>IFERROR(UPPER(TRIM(ESITI_QUESTIONARI!AE4768)),"")</f>
        <v/>
      </c>
      <c r="G4768" t="str">
        <f>IFERROR(UPPER(TRIM(ESITI_QUESTIONARI!AI4768)),"")</f>
        <v/>
      </c>
      <c r="H4768" s="8" t="str">
        <f>IF(C4768="","",IF(ISERROR(AVERAGE(ESITI_QUESTIONARI!N4768:T4768,ESITI_QUESTIONARI!V4768:X4768,ESITI_QUESTIONARI!Z4768:AD4768,ESITI_QUESTIONARI!AF4768:AH4768,ESITI_QUESTIONARI!AJ4768:AL4768,ESITI_QUESTIONARI!AN4768,ESITI_QUESTIONARI!AQ4768)),"NON RISPONDE",AVERAGE(ESITI_QUESTIONARI!N4768:T4768,ESITI_QUESTIONARI!V4768:X4768,ESITI_QUESTIONARI!Z4768:AD4768,ESITI_QUESTIONARI!AF4768:AH4768,ESITI_QUESTIONARI!AJ4768:AL4768,ESITI_QUESTIONARI!AN4768,ESITI_QUESTIONARI!AQ4768)))</f>
        <v/>
      </c>
    </row>
    <row r="4769" spans="1:8">
      <c r="A4769" t="str">
        <f>IF(ESITI_QUESTIONARI!A4769="","",TRIM(ESITI_QUESTIONARI!A4769))</f>
        <v/>
      </c>
      <c r="B4769" t="str">
        <f t="shared" si="75"/>
        <v/>
      </c>
      <c r="C4769" t="str">
        <f>IF(ESITI_QUESTIONARI!C4769="","",TRIM(ESITI_QUESTIONARI!C4769))</f>
        <v/>
      </c>
      <c r="D4769" t="str">
        <f>IFERROR(UPPER(TRIM(ESITI_QUESTIONARI!U4769)),"")</f>
        <v/>
      </c>
      <c r="E4769" t="str">
        <f>IFERROR(UPPER(TRIM(ESITI_QUESTIONARI!Y4769)),"")</f>
        <v/>
      </c>
      <c r="F4769" t="str">
        <f>IFERROR(UPPER(TRIM(ESITI_QUESTIONARI!AE4769)),"")</f>
        <v/>
      </c>
      <c r="G4769" t="str">
        <f>IFERROR(UPPER(TRIM(ESITI_QUESTIONARI!AI4769)),"")</f>
        <v/>
      </c>
      <c r="H4769" s="8" t="str">
        <f>IF(C4769="","",IF(ISERROR(AVERAGE(ESITI_QUESTIONARI!N4769:T4769,ESITI_QUESTIONARI!V4769:X4769,ESITI_QUESTIONARI!Z4769:AD4769,ESITI_QUESTIONARI!AF4769:AH4769,ESITI_QUESTIONARI!AJ4769:AL4769,ESITI_QUESTIONARI!AN4769,ESITI_QUESTIONARI!AQ4769)),"NON RISPONDE",AVERAGE(ESITI_QUESTIONARI!N4769:T4769,ESITI_QUESTIONARI!V4769:X4769,ESITI_QUESTIONARI!Z4769:AD4769,ESITI_QUESTIONARI!AF4769:AH4769,ESITI_QUESTIONARI!AJ4769:AL4769,ESITI_QUESTIONARI!AN4769,ESITI_QUESTIONARI!AQ4769)))</f>
        <v/>
      </c>
    </row>
    <row r="4770" spans="1:8">
      <c r="A4770" t="str">
        <f>IF(ESITI_QUESTIONARI!A4770="","",TRIM(ESITI_QUESTIONARI!A4770))</f>
        <v/>
      </c>
      <c r="B4770" t="str">
        <f t="shared" si="75"/>
        <v/>
      </c>
      <c r="C4770" t="str">
        <f>IF(ESITI_QUESTIONARI!C4770="","",TRIM(ESITI_QUESTIONARI!C4770))</f>
        <v/>
      </c>
      <c r="D4770" t="str">
        <f>IFERROR(UPPER(TRIM(ESITI_QUESTIONARI!U4770)),"")</f>
        <v/>
      </c>
      <c r="E4770" t="str">
        <f>IFERROR(UPPER(TRIM(ESITI_QUESTIONARI!Y4770)),"")</f>
        <v/>
      </c>
      <c r="F4770" t="str">
        <f>IFERROR(UPPER(TRIM(ESITI_QUESTIONARI!AE4770)),"")</f>
        <v/>
      </c>
      <c r="G4770" t="str">
        <f>IFERROR(UPPER(TRIM(ESITI_QUESTIONARI!AI4770)),"")</f>
        <v/>
      </c>
      <c r="H4770" s="8" t="str">
        <f>IF(C4770="","",IF(ISERROR(AVERAGE(ESITI_QUESTIONARI!N4770:T4770,ESITI_QUESTIONARI!V4770:X4770,ESITI_QUESTIONARI!Z4770:AD4770,ESITI_QUESTIONARI!AF4770:AH4770,ESITI_QUESTIONARI!AJ4770:AL4770,ESITI_QUESTIONARI!AN4770,ESITI_QUESTIONARI!AQ4770)),"NON RISPONDE",AVERAGE(ESITI_QUESTIONARI!N4770:T4770,ESITI_QUESTIONARI!V4770:X4770,ESITI_QUESTIONARI!Z4770:AD4770,ESITI_QUESTIONARI!AF4770:AH4770,ESITI_QUESTIONARI!AJ4770:AL4770,ESITI_QUESTIONARI!AN4770,ESITI_QUESTIONARI!AQ4770)))</f>
        <v/>
      </c>
    </row>
    <row r="4771" spans="1:8">
      <c r="A4771" t="str">
        <f>IF(ESITI_QUESTIONARI!A4771="","",TRIM(ESITI_QUESTIONARI!A4771))</f>
        <v/>
      </c>
      <c r="B4771" t="str">
        <f t="shared" si="75"/>
        <v/>
      </c>
      <c r="C4771" t="str">
        <f>IF(ESITI_QUESTIONARI!C4771="","",TRIM(ESITI_QUESTIONARI!C4771))</f>
        <v/>
      </c>
      <c r="D4771" t="str">
        <f>IFERROR(UPPER(TRIM(ESITI_QUESTIONARI!U4771)),"")</f>
        <v/>
      </c>
      <c r="E4771" t="str">
        <f>IFERROR(UPPER(TRIM(ESITI_QUESTIONARI!Y4771)),"")</f>
        <v/>
      </c>
      <c r="F4771" t="str">
        <f>IFERROR(UPPER(TRIM(ESITI_QUESTIONARI!AE4771)),"")</f>
        <v/>
      </c>
      <c r="G4771" t="str">
        <f>IFERROR(UPPER(TRIM(ESITI_QUESTIONARI!AI4771)),"")</f>
        <v/>
      </c>
      <c r="H4771" s="8" t="str">
        <f>IF(C4771="","",IF(ISERROR(AVERAGE(ESITI_QUESTIONARI!N4771:T4771,ESITI_QUESTIONARI!V4771:X4771,ESITI_QUESTIONARI!Z4771:AD4771,ESITI_QUESTIONARI!AF4771:AH4771,ESITI_QUESTIONARI!AJ4771:AL4771,ESITI_QUESTIONARI!AN4771,ESITI_QUESTIONARI!AQ4771)),"NON RISPONDE",AVERAGE(ESITI_QUESTIONARI!N4771:T4771,ESITI_QUESTIONARI!V4771:X4771,ESITI_QUESTIONARI!Z4771:AD4771,ESITI_QUESTIONARI!AF4771:AH4771,ESITI_QUESTIONARI!AJ4771:AL4771,ESITI_QUESTIONARI!AN4771,ESITI_QUESTIONARI!AQ4771)))</f>
        <v/>
      </c>
    </row>
    <row r="4772" spans="1:8">
      <c r="A4772" t="str">
        <f>IF(ESITI_QUESTIONARI!A4772="","",TRIM(ESITI_QUESTIONARI!A4772))</f>
        <v/>
      </c>
      <c r="B4772" t="str">
        <f t="shared" si="75"/>
        <v/>
      </c>
      <c r="C4772" t="str">
        <f>IF(ESITI_QUESTIONARI!C4772="","",TRIM(ESITI_QUESTIONARI!C4772))</f>
        <v/>
      </c>
      <c r="D4772" t="str">
        <f>IFERROR(UPPER(TRIM(ESITI_QUESTIONARI!U4772)),"")</f>
        <v/>
      </c>
      <c r="E4772" t="str">
        <f>IFERROR(UPPER(TRIM(ESITI_QUESTIONARI!Y4772)),"")</f>
        <v/>
      </c>
      <c r="F4772" t="str">
        <f>IFERROR(UPPER(TRIM(ESITI_QUESTIONARI!AE4772)),"")</f>
        <v/>
      </c>
      <c r="G4772" t="str">
        <f>IFERROR(UPPER(TRIM(ESITI_QUESTIONARI!AI4772)),"")</f>
        <v/>
      </c>
      <c r="H4772" s="8" t="str">
        <f>IF(C4772="","",IF(ISERROR(AVERAGE(ESITI_QUESTIONARI!N4772:T4772,ESITI_QUESTIONARI!V4772:X4772,ESITI_QUESTIONARI!Z4772:AD4772,ESITI_QUESTIONARI!AF4772:AH4772,ESITI_QUESTIONARI!AJ4772:AL4772,ESITI_QUESTIONARI!AN4772,ESITI_QUESTIONARI!AQ4772)),"NON RISPONDE",AVERAGE(ESITI_QUESTIONARI!N4772:T4772,ESITI_QUESTIONARI!V4772:X4772,ESITI_QUESTIONARI!Z4772:AD4772,ESITI_QUESTIONARI!AF4772:AH4772,ESITI_QUESTIONARI!AJ4772:AL4772,ESITI_QUESTIONARI!AN4772,ESITI_QUESTIONARI!AQ4772)))</f>
        <v/>
      </c>
    </row>
    <row r="4773" spans="1:8">
      <c r="A4773" t="str">
        <f>IF(ESITI_QUESTIONARI!A4773="","",TRIM(ESITI_QUESTIONARI!A4773))</f>
        <v/>
      </c>
      <c r="B4773" t="str">
        <f t="shared" si="75"/>
        <v/>
      </c>
      <c r="C4773" t="str">
        <f>IF(ESITI_QUESTIONARI!C4773="","",TRIM(ESITI_QUESTIONARI!C4773))</f>
        <v/>
      </c>
      <c r="D4773" t="str">
        <f>IFERROR(UPPER(TRIM(ESITI_QUESTIONARI!U4773)),"")</f>
        <v/>
      </c>
      <c r="E4773" t="str">
        <f>IFERROR(UPPER(TRIM(ESITI_QUESTIONARI!Y4773)),"")</f>
        <v/>
      </c>
      <c r="F4773" t="str">
        <f>IFERROR(UPPER(TRIM(ESITI_QUESTIONARI!AE4773)),"")</f>
        <v/>
      </c>
      <c r="G4773" t="str">
        <f>IFERROR(UPPER(TRIM(ESITI_QUESTIONARI!AI4773)),"")</f>
        <v/>
      </c>
      <c r="H4773" s="8" t="str">
        <f>IF(C4773="","",IF(ISERROR(AVERAGE(ESITI_QUESTIONARI!N4773:T4773,ESITI_QUESTIONARI!V4773:X4773,ESITI_QUESTIONARI!Z4773:AD4773,ESITI_QUESTIONARI!AF4773:AH4773,ESITI_QUESTIONARI!AJ4773:AL4773,ESITI_QUESTIONARI!AN4773,ESITI_QUESTIONARI!AQ4773)),"NON RISPONDE",AVERAGE(ESITI_QUESTIONARI!N4773:T4773,ESITI_QUESTIONARI!V4773:X4773,ESITI_QUESTIONARI!Z4773:AD4773,ESITI_QUESTIONARI!AF4773:AH4773,ESITI_QUESTIONARI!AJ4773:AL4773,ESITI_QUESTIONARI!AN4773,ESITI_QUESTIONARI!AQ4773)))</f>
        <v/>
      </c>
    </row>
    <row r="4774" spans="1:8">
      <c r="A4774" t="str">
        <f>IF(ESITI_QUESTIONARI!A4774="","",TRIM(ESITI_QUESTIONARI!A4774))</f>
        <v/>
      </c>
      <c r="B4774" t="str">
        <f t="shared" si="75"/>
        <v/>
      </c>
      <c r="C4774" t="str">
        <f>IF(ESITI_QUESTIONARI!C4774="","",TRIM(ESITI_QUESTIONARI!C4774))</f>
        <v/>
      </c>
      <c r="D4774" t="str">
        <f>IFERROR(UPPER(TRIM(ESITI_QUESTIONARI!U4774)),"")</f>
        <v/>
      </c>
      <c r="E4774" t="str">
        <f>IFERROR(UPPER(TRIM(ESITI_QUESTIONARI!Y4774)),"")</f>
        <v/>
      </c>
      <c r="F4774" t="str">
        <f>IFERROR(UPPER(TRIM(ESITI_QUESTIONARI!AE4774)),"")</f>
        <v/>
      </c>
      <c r="G4774" t="str">
        <f>IFERROR(UPPER(TRIM(ESITI_QUESTIONARI!AI4774)),"")</f>
        <v/>
      </c>
      <c r="H4774" s="8" t="str">
        <f>IF(C4774="","",IF(ISERROR(AVERAGE(ESITI_QUESTIONARI!N4774:T4774,ESITI_QUESTIONARI!V4774:X4774,ESITI_QUESTIONARI!Z4774:AD4774,ESITI_QUESTIONARI!AF4774:AH4774,ESITI_QUESTIONARI!AJ4774:AL4774,ESITI_QUESTIONARI!AN4774,ESITI_QUESTIONARI!AQ4774)),"NON RISPONDE",AVERAGE(ESITI_QUESTIONARI!N4774:T4774,ESITI_QUESTIONARI!V4774:X4774,ESITI_QUESTIONARI!Z4774:AD4774,ESITI_QUESTIONARI!AF4774:AH4774,ESITI_QUESTIONARI!AJ4774:AL4774,ESITI_QUESTIONARI!AN4774,ESITI_QUESTIONARI!AQ4774)))</f>
        <v/>
      </c>
    </row>
    <row r="4775" spans="1:8">
      <c r="A4775" t="str">
        <f>IF(ESITI_QUESTIONARI!A4775="","",TRIM(ESITI_QUESTIONARI!A4775))</f>
        <v/>
      </c>
      <c r="B4775" t="str">
        <f t="shared" si="75"/>
        <v/>
      </c>
      <c r="C4775" t="str">
        <f>IF(ESITI_QUESTIONARI!C4775="","",TRIM(ESITI_QUESTIONARI!C4775))</f>
        <v/>
      </c>
      <c r="D4775" t="str">
        <f>IFERROR(UPPER(TRIM(ESITI_QUESTIONARI!U4775)),"")</f>
        <v/>
      </c>
      <c r="E4775" t="str">
        <f>IFERROR(UPPER(TRIM(ESITI_QUESTIONARI!Y4775)),"")</f>
        <v/>
      </c>
      <c r="F4775" t="str">
        <f>IFERROR(UPPER(TRIM(ESITI_QUESTIONARI!AE4775)),"")</f>
        <v/>
      </c>
      <c r="G4775" t="str">
        <f>IFERROR(UPPER(TRIM(ESITI_QUESTIONARI!AI4775)),"")</f>
        <v/>
      </c>
      <c r="H4775" s="8" t="str">
        <f>IF(C4775="","",IF(ISERROR(AVERAGE(ESITI_QUESTIONARI!N4775:T4775,ESITI_QUESTIONARI!V4775:X4775,ESITI_QUESTIONARI!Z4775:AD4775,ESITI_QUESTIONARI!AF4775:AH4775,ESITI_QUESTIONARI!AJ4775:AL4775,ESITI_QUESTIONARI!AN4775,ESITI_QUESTIONARI!AQ4775)),"NON RISPONDE",AVERAGE(ESITI_QUESTIONARI!N4775:T4775,ESITI_QUESTIONARI!V4775:X4775,ESITI_QUESTIONARI!Z4775:AD4775,ESITI_QUESTIONARI!AF4775:AH4775,ESITI_QUESTIONARI!AJ4775:AL4775,ESITI_QUESTIONARI!AN4775,ESITI_QUESTIONARI!AQ4775)))</f>
        <v/>
      </c>
    </row>
    <row r="4776" spans="1:8">
      <c r="A4776" t="str">
        <f>IF(ESITI_QUESTIONARI!A4776="","",TRIM(ESITI_QUESTIONARI!A4776))</f>
        <v/>
      </c>
      <c r="B4776" t="str">
        <f t="shared" si="75"/>
        <v/>
      </c>
      <c r="C4776" t="str">
        <f>IF(ESITI_QUESTIONARI!C4776="","",TRIM(ESITI_QUESTIONARI!C4776))</f>
        <v/>
      </c>
      <c r="D4776" t="str">
        <f>IFERROR(UPPER(TRIM(ESITI_QUESTIONARI!U4776)),"")</f>
        <v/>
      </c>
      <c r="E4776" t="str">
        <f>IFERROR(UPPER(TRIM(ESITI_QUESTIONARI!Y4776)),"")</f>
        <v/>
      </c>
      <c r="F4776" t="str">
        <f>IFERROR(UPPER(TRIM(ESITI_QUESTIONARI!AE4776)),"")</f>
        <v/>
      </c>
      <c r="G4776" t="str">
        <f>IFERROR(UPPER(TRIM(ESITI_QUESTIONARI!AI4776)),"")</f>
        <v/>
      </c>
      <c r="H4776" s="8" t="str">
        <f>IF(C4776="","",IF(ISERROR(AVERAGE(ESITI_QUESTIONARI!N4776:T4776,ESITI_QUESTIONARI!V4776:X4776,ESITI_QUESTIONARI!Z4776:AD4776,ESITI_QUESTIONARI!AF4776:AH4776,ESITI_QUESTIONARI!AJ4776:AL4776,ESITI_QUESTIONARI!AN4776,ESITI_QUESTIONARI!AQ4776)),"NON RISPONDE",AVERAGE(ESITI_QUESTIONARI!N4776:T4776,ESITI_QUESTIONARI!V4776:X4776,ESITI_QUESTIONARI!Z4776:AD4776,ESITI_QUESTIONARI!AF4776:AH4776,ESITI_QUESTIONARI!AJ4776:AL4776,ESITI_QUESTIONARI!AN4776,ESITI_QUESTIONARI!AQ4776)))</f>
        <v/>
      </c>
    </row>
    <row r="4777" spans="1:8">
      <c r="A4777" t="str">
        <f>IF(ESITI_QUESTIONARI!A4777="","",TRIM(ESITI_QUESTIONARI!A4777))</f>
        <v/>
      </c>
      <c r="B4777" t="str">
        <f t="shared" si="75"/>
        <v/>
      </c>
      <c r="C4777" t="str">
        <f>IF(ESITI_QUESTIONARI!C4777="","",TRIM(ESITI_QUESTIONARI!C4777))</f>
        <v/>
      </c>
      <c r="D4777" t="str">
        <f>IFERROR(UPPER(TRIM(ESITI_QUESTIONARI!U4777)),"")</f>
        <v/>
      </c>
      <c r="E4777" t="str">
        <f>IFERROR(UPPER(TRIM(ESITI_QUESTIONARI!Y4777)),"")</f>
        <v/>
      </c>
      <c r="F4777" t="str">
        <f>IFERROR(UPPER(TRIM(ESITI_QUESTIONARI!AE4777)),"")</f>
        <v/>
      </c>
      <c r="G4777" t="str">
        <f>IFERROR(UPPER(TRIM(ESITI_QUESTIONARI!AI4777)),"")</f>
        <v/>
      </c>
      <c r="H4777" s="8" t="str">
        <f>IF(C4777="","",IF(ISERROR(AVERAGE(ESITI_QUESTIONARI!N4777:T4777,ESITI_QUESTIONARI!V4777:X4777,ESITI_QUESTIONARI!Z4777:AD4777,ESITI_QUESTIONARI!AF4777:AH4777,ESITI_QUESTIONARI!AJ4777:AL4777,ESITI_QUESTIONARI!AN4777,ESITI_QUESTIONARI!AQ4777)),"NON RISPONDE",AVERAGE(ESITI_QUESTIONARI!N4777:T4777,ESITI_QUESTIONARI!V4777:X4777,ESITI_QUESTIONARI!Z4777:AD4777,ESITI_QUESTIONARI!AF4777:AH4777,ESITI_QUESTIONARI!AJ4777:AL4777,ESITI_QUESTIONARI!AN4777,ESITI_QUESTIONARI!AQ4777)))</f>
        <v/>
      </c>
    </row>
    <row r="4778" spans="1:8">
      <c r="A4778" t="str">
        <f>IF(ESITI_QUESTIONARI!A4778="","",TRIM(ESITI_QUESTIONARI!A4778))</f>
        <v/>
      </c>
      <c r="B4778" t="str">
        <f t="shared" si="75"/>
        <v/>
      </c>
      <c r="C4778" t="str">
        <f>IF(ESITI_QUESTIONARI!C4778="","",TRIM(ESITI_QUESTIONARI!C4778))</f>
        <v/>
      </c>
      <c r="D4778" t="str">
        <f>IFERROR(UPPER(TRIM(ESITI_QUESTIONARI!U4778)),"")</f>
        <v/>
      </c>
      <c r="E4778" t="str">
        <f>IFERROR(UPPER(TRIM(ESITI_QUESTIONARI!Y4778)),"")</f>
        <v/>
      </c>
      <c r="F4778" t="str">
        <f>IFERROR(UPPER(TRIM(ESITI_QUESTIONARI!AE4778)),"")</f>
        <v/>
      </c>
      <c r="G4778" t="str">
        <f>IFERROR(UPPER(TRIM(ESITI_QUESTIONARI!AI4778)),"")</f>
        <v/>
      </c>
      <c r="H4778" s="8" t="str">
        <f>IF(C4778="","",IF(ISERROR(AVERAGE(ESITI_QUESTIONARI!N4778:T4778,ESITI_QUESTIONARI!V4778:X4778,ESITI_QUESTIONARI!Z4778:AD4778,ESITI_QUESTIONARI!AF4778:AH4778,ESITI_QUESTIONARI!AJ4778:AL4778,ESITI_QUESTIONARI!AN4778,ESITI_QUESTIONARI!AQ4778)),"NON RISPONDE",AVERAGE(ESITI_QUESTIONARI!N4778:T4778,ESITI_QUESTIONARI!V4778:X4778,ESITI_QUESTIONARI!Z4778:AD4778,ESITI_QUESTIONARI!AF4778:AH4778,ESITI_QUESTIONARI!AJ4778:AL4778,ESITI_QUESTIONARI!AN4778,ESITI_QUESTIONARI!AQ4778)))</f>
        <v/>
      </c>
    </row>
    <row r="4779" spans="1:8">
      <c r="A4779" t="str">
        <f>IF(ESITI_QUESTIONARI!A4779="","",TRIM(ESITI_QUESTIONARI!A4779))</f>
        <v/>
      </c>
      <c r="B4779" t="str">
        <f t="shared" si="75"/>
        <v/>
      </c>
      <c r="C4779" t="str">
        <f>IF(ESITI_QUESTIONARI!C4779="","",TRIM(ESITI_QUESTIONARI!C4779))</f>
        <v/>
      </c>
      <c r="D4779" t="str">
        <f>IFERROR(UPPER(TRIM(ESITI_QUESTIONARI!U4779)),"")</f>
        <v/>
      </c>
      <c r="E4779" t="str">
        <f>IFERROR(UPPER(TRIM(ESITI_QUESTIONARI!Y4779)),"")</f>
        <v/>
      </c>
      <c r="F4779" t="str">
        <f>IFERROR(UPPER(TRIM(ESITI_QUESTIONARI!AE4779)),"")</f>
        <v/>
      </c>
      <c r="G4779" t="str">
        <f>IFERROR(UPPER(TRIM(ESITI_QUESTIONARI!AI4779)),"")</f>
        <v/>
      </c>
      <c r="H4779" s="8" t="str">
        <f>IF(C4779="","",IF(ISERROR(AVERAGE(ESITI_QUESTIONARI!N4779:T4779,ESITI_QUESTIONARI!V4779:X4779,ESITI_QUESTIONARI!Z4779:AD4779,ESITI_QUESTIONARI!AF4779:AH4779,ESITI_QUESTIONARI!AJ4779:AL4779,ESITI_QUESTIONARI!AN4779,ESITI_QUESTIONARI!AQ4779)),"NON RISPONDE",AVERAGE(ESITI_QUESTIONARI!N4779:T4779,ESITI_QUESTIONARI!V4779:X4779,ESITI_QUESTIONARI!Z4779:AD4779,ESITI_QUESTIONARI!AF4779:AH4779,ESITI_QUESTIONARI!AJ4779:AL4779,ESITI_QUESTIONARI!AN4779,ESITI_QUESTIONARI!AQ4779)))</f>
        <v/>
      </c>
    </row>
    <row r="4780" spans="1:8">
      <c r="A4780" t="str">
        <f>IF(ESITI_QUESTIONARI!A4780="","",TRIM(ESITI_QUESTIONARI!A4780))</f>
        <v/>
      </c>
      <c r="B4780" t="str">
        <f t="shared" si="75"/>
        <v/>
      </c>
      <c r="C4780" t="str">
        <f>IF(ESITI_QUESTIONARI!C4780="","",TRIM(ESITI_QUESTIONARI!C4780))</f>
        <v/>
      </c>
      <c r="D4780" t="str">
        <f>IFERROR(UPPER(TRIM(ESITI_QUESTIONARI!U4780)),"")</f>
        <v/>
      </c>
      <c r="E4780" t="str">
        <f>IFERROR(UPPER(TRIM(ESITI_QUESTIONARI!Y4780)),"")</f>
        <v/>
      </c>
      <c r="F4780" t="str">
        <f>IFERROR(UPPER(TRIM(ESITI_QUESTIONARI!AE4780)),"")</f>
        <v/>
      </c>
      <c r="G4780" t="str">
        <f>IFERROR(UPPER(TRIM(ESITI_QUESTIONARI!AI4780)),"")</f>
        <v/>
      </c>
      <c r="H4780" s="8" t="str">
        <f>IF(C4780="","",IF(ISERROR(AVERAGE(ESITI_QUESTIONARI!N4780:T4780,ESITI_QUESTIONARI!V4780:X4780,ESITI_QUESTIONARI!Z4780:AD4780,ESITI_QUESTIONARI!AF4780:AH4780,ESITI_QUESTIONARI!AJ4780:AL4780,ESITI_QUESTIONARI!AN4780,ESITI_QUESTIONARI!AQ4780)),"NON RISPONDE",AVERAGE(ESITI_QUESTIONARI!N4780:T4780,ESITI_QUESTIONARI!V4780:X4780,ESITI_QUESTIONARI!Z4780:AD4780,ESITI_QUESTIONARI!AF4780:AH4780,ESITI_QUESTIONARI!AJ4780:AL4780,ESITI_QUESTIONARI!AN4780,ESITI_QUESTIONARI!AQ4780)))</f>
        <v/>
      </c>
    </row>
    <row r="4781" spans="1:8">
      <c r="A4781" t="str">
        <f>IF(ESITI_QUESTIONARI!A4781="","",TRIM(ESITI_QUESTIONARI!A4781))</f>
        <v/>
      </c>
      <c r="B4781" t="str">
        <f t="shared" si="75"/>
        <v/>
      </c>
      <c r="C4781" t="str">
        <f>IF(ESITI_QUESTIONARI!C4781="","",TRIM(ESITI_QUESTIONARI!C4781))</f>
        <v/>
      </c>
      <c r="D4781" t="str">
        <f>IFERROR(UPPER(TRIM(ESITI_QUESTIONARI!U4781)),"")</f>
        <v/>
      </c>
      <c r="E4781" t="str">
        <f>IFERROR(UPPER(TRIM(ESITI_QUESTIONARI!Y4781)),"")</f>
        <v/>
      </c>
      <c r="F4781" t="str">
        <f>IFERROR(UPPER(TRIM(ESITI_QUESTIONARI!AE4781)),"")</f>
        <v/>
      </c>
      <c r="G4781" t="str">
        <f>IFERROR(UPPER(TRIM(ESITI_QUESTIONARI!AI4781)),"")</f>
        <v/>
      </c>
      <c r="H4781" s="8" t="str">
        <f>IF(C4781="","",IF(ISERROR(AVERAGE(ESITI_QUESTIONARI!N4781:T4781,ESITI_QUESTIONARI!V4781:X4781,ESITI_QUESTIONARI!Z4781:AD4781,ESITI_QUESTIONARI!AF4781:AH4781,ESITI_QUESTIONARI!AJ4781:AL4781,ESITI_QUESTIONARI!AN4781,ESITI_QUESTIONARI!AQ4781)),"NON RISPONDE",AVERAGE(ESITI_QUESTIONARI!N4781:T4781,ESITI_QUESTIONARI!V4781:X4781,ESITI_QUESTIONARI!Z4781:AD4781,ESITI_QUESTIONARI!AF4781:AH4781,ESITI_QUESTIONARI!AJ4781:AL4781,ESITI_QUESTIONARI!AN4781,ESITI_QUESTIONARI!AQ4781)))</f>
        <v/>
      </c>
    </row>
    <row r="4782" spans="1:8">
      <c r="A4782" t="str">
        <f>IF(ESITI_QUESTIONARI!A4782="","",TRIM(ESITI_QUESTIONARI!A4782))</f>
        <v/>
      </c>
      <c r="B4782" t="str">
        <f t="shared" si="75"/>
        <v/>
      </c>
      <c r="C4782" t="str">
        <f>IF(ESITI_QUESTIONARI!C4782="","",TRIM(ESITI_QUESTIONARI!C4782))</f>
        <v/>
      </c>
      <c r="D4782" t="str">
        <f>IFERROR(UPPER(TRIM(ESITI_QUESTIONARI!U4782)),"")</f>
        <v/>
      </c>
      <c r="E4782" t="str">
        <f>IFERROR(UPPER(TRIM(ESITI_QUESTIONARI!Y4782)),"")</f>
        <v/>
      </c>
      <c r="F4782" t="str">
        <f>IFERROR(UPPER(TRIM(ESITI_QUESTIONARI!AE4782)),"")</f>
        <v/>
      </c>
      <c r="G4782" t="str">
        <f>IFERROR(UPPER(TRIM(ESITI_QUESTIONARI!AI4782)),"")</f>
        <v/>
      </c>
      <c r="H4782" s="8" t="str">
        <f>IF(C4782="","",IF(ISERROR(AVERAGE(ESITI_QUESTIONARI!N4782:T4782,ESITI_QUESTIONARI!V4782:X4782,ESITI_QUESTIONARI!Z4782:AD4782,ESITI_QUESTIONARI!AF4782:AH4782,ESITI_QUESTIONARI!AJ4782:AL4782,ESITI_QUESTIONARI!AN4782,ESITI_QUESTIONARI!AQ4782)),"NON RISPONDE",AVERAGE(ESITI_QUESTIONARI!N4782:T4782,ESITI_QUESTIONARI!V4782:X4782,ESITI_QUESTIONARI!Z4782:AD4782,ESITI_QUESTIONARI!AF4782:AH4782,ESITI_QUESTIONARI!AJ4782:AL4782,ESITI_QUESTIONARI!AN4782,ESITI_QUESTIONARI!AQ4782)))</f>
        <v/>
      </c>
    </row>
    <row r="4783" spans="1:8">
      <c r="A4783" t="str">
        <f>IF(ESITI_QUESTIONARI!A4783="","",TRIM(ESITI_QUESTIONARI!A4783))</f>
        <v/>
      </c>
      <c r="B4783" t="str">
        <f t="shared" si="75"/>
        <v/>
      </c>
      <c r="C4783" t="str">
        <f>IF(ESITI_QUESTIONARI!C4783="","",TRIM(ESITI_QUESTIONARI!C4783))</f>
        <v/>
      </c>
      <c r="D4783" t="str">
        <f>IFERROR(UPPER(TRIM(ESITI_QUESTIONARI!U4783)),"")</f>
        <v/>
      </c>
      <c r="E4783" t="str">
        <f>IFERROR(UPPER(TRIM(ESITI_QUESTIONARI!Y4783)),"")</f>
        <v/>
      </c>
      <c r="F4783" t="str">
        <f>IFERROR(UPPER(TRIM(ESITI_QUESTIONARI!AE4783)),"")</f>
        <v/>
      </c>
      <c r="G4783" t="str">
        <f>IFERROR(UPPER(TRIM(ESITI_QUESTIONARI!AI4783)),"")</f>
        <v/>
      </c>
      <c r="H4783" s="8" t="str">
        <f>IF(C4783="","",IF(ISERROR(AVERAGE(ESITI_QUESTIONARI!N4783:T4783,ESITI_QUESTIONARI!V4783:X4783,ESITI_QUESTIONARI!Z4783:AD4783,ESITI_QUESTIONARI!AF4783:AH4783,ESITI_QUESTIONARI!AJ4783:AL4783,ESITI_QUESTIONARI!AN4783,ESITI_QUESTIONARI!AQ4783)),"NON RISPONDE",AVERAGE(ESITI_QUESTIONARI!N4783:T4783,ESITI_QUESTIONARI!V4783:X4783,ESITI_QUESTIONARI!Z4783:AD4783,ESITI_QUESTIONARI!AF4783:AH4783,ESITI_QUESTIONARI!AJ4783:AL4783,ESITI_QUESTIONARI!AN4783,ESITI_QUESTIONARI!AQ4783)))</f>
        <v/>
      </c>
    </row>
    <row r="4784" spans="1:8">
      <c r="A4784" t="str">
        <f>IF(ESITI_QUESTIONARI!A4784="","",TRIM(ESITI_QUESTIONARI!A4784))</f>
        <v/>
      </c>
      <c r="B4784" t="str">
        <f t="shared" si="75"/>
        <v/>
      </c>
      <c r="C4784" t="str">
        <f>IF(ESITI_QUESTIONARI!C4784="","",TRIM(ESITI_QUESTIONARI!C4784))</f>
        <v/>
      </c>
      <c r="D4784" t="str">
        <f>IFERROR(UPPER(TRIM(ESITI_QUESTIONARI!U4784)),"")</f>
        <v/>
      </c>
      <c r="E4784" t="str">
        <f>IFERROR(UPPER(TRIM(ESITI_QUESTIONARI!Y4784)),"")</f>
        <v/>
      </c>
      <c r="F4784" t="str">
        <f>IFERROR(UPPER(TRIM(ESITI_QUESTIONARI!AE4784)),"")</f>
        <v/>
      </c>
      <c r="G4784" t="str">
        <f>IFERROR(UPPER(TRIM(ESITI_QUESTIONARI!AI4784)),"")</f>
        <v/>
      </c>
      <c r="H4784" s="8" t="str">
        <f>IF(C4784="","",IF(ISERROR(AVERAGE(ESITI_QUESTIONARI!N4784:T4784,ESITI_QUESTIONARI!V4784:X4784,ESITI_QUESTIONARI!Z4784:AD4784,ESITI_QUESTIONARI!AF4784:AH4784,ESITI_QUESTIONARI!AJ4784:AL4784,ESITI_QUESTIONARI!AN4784,ESITI_QUESTIONARI!AQ4784)),"NON RISPONDE",AVERAGE(ESITI_QUESTIONARI!N4784:T4784,ESITI_QUESTIONARI!V4784:X4784,ESITI_QUESTIONARI!Z4784:AD4784,ESITI_QUESTIONARI!AF4784:AH4784,ESITI_QUESTIONARI!AJ4784:AL4784,ESITI_QUESTIONARI!AN4784,ESITI_QUESTIONARI!AQ4784)))</f>
        <v/>
      </c>
    </row>
    <row r="4785" spans="1:8">
      <c r="A4785" t="str">
        <f>IF(ESITI_QUESTIONARI!A4785="","",TRIM(ESITI_QUESTIONARI!A4785))</f>
        <v/>
      </c>
      <c r="B4785" t="str">
        <f t="shared" si="75"/>
        <v/>
      </c>
      <c r="C4785" t="str">
        <f>IF(ESITI_QUESTIONARI!C4785="","",TRIM(ESITI_QUESTIONARI!C4785))</f>
        <v/>
      </c>
      <c r="D4785" t="str">
        <f>IFERROR(UPPER(TRIM(ESITI_QUESTIONARI!U4785)),"")</f>
        <v/>
      </c>
      <c r="E4785" t="str">
        <f>IFERROR(UPPER(TRIM(ESITI_QUESTIONARI!Y4785)),"")</f>
        <v/>
      </c>
      <c r="F4785" t="str">
        <f>IFERROR(UPPER(TRIM(ESITI_QUESTIONARI!AE4785)),"")</f>
        <v/>
      </c>
      <c r="G4785" t="str">
        <f>IFERROR(UPPER(TRIM(ESITI_QUESTIONARI!AI4785)),"")</f>
        <v/>
      </c>
      <c r="H4785" s="8" t="str">
        <f>IF(C4785="","",IF(ISERROR(AVERAGE(ESITI_QUESTIONARI!N4785:T4785,ESITI_QUESTIONARI!V4785:X4785,ESITI_QUESTIONARI!Z4785:AD4785,ESITI_QUESTIONARI!AF4785:AH4785,ESITI_QUESTIONARI!AJ4785:AL4785,ESITI_QUESTIONARI!AN4785,ESITI_QUESTIONARI!AQ4785)),"NON RISPONDE",AVERAGE(ESITI_QUESTIONARI!N4785:T4785,ESITI_QUESTIONARI!V4785:X4785,ESITI_QUESTIONARI!Z4785:AD4785,ESITI_QUESTIONARI!AF4785:AH4785,ESITI_QUESTIONARI!AJ4785:AL4785,ESITI_QUESTIONARI!AN4785,ESITI_QUESTIONARI!AQ4785)))</f>
        <v/>
      </c>
    </row>
    <row r="4786" spans="1:8">
      <c r="A4786" t="str">
        <f>IF(ESITI_QUESTIONARI!A4786="","",TRIM(ESITI_QUESTIONARI!A4786))</f>
        <v/>
      </c>
      <c r="B4786" t="str">
        <f t="shared" si="75"/>
        <v/>
      </c>
      <c r="C4786" t="str">
        <f>IF(ESITI_QUESTIONARI!C4786="","",TRIM(ESITI_QUESTIONARI!C4786))</f>
        <v/>
      </c>
      <c r="D4786" t="str">
        <f>IFERROR(UPPER(TRIM(ESITI_QUESTIONARI!U4786)),"")</f>
        <v/>
      </c>
      <c r="E4786" t="str">
        <f>IFERROR(UPPER(TRIM(ESITI_QUESTIONARI!Y4786)),"")</f>
        <v/>
      </c>
      <c r="F4786" t="str">
        <f>IFERROR(UPPER(TRIM(ESITI_QUESTIONARI!AE4786)),"")</f>
        <v/>
      </c>
      <c r="G4786" t="str">
        <f>IFERROR(UPPER(TRIM(ESITI_QUESTIONARI!AI4786)),"")</f>
        <v/>
      </c>
      <c r="H4786" s="8" t="str">
        <f>IF(C4786="","",IF(ISERROR(AVERAGE(ESITI_QUESTIONARI!N4786:T4786,ESITI_QUESTIONARI!V4786:X4786,ESITI_QUESTIONARI!Z4786:AD4786,ESITI_QUESTIONARI!AF4786:AH4786,ESITI_QUESTIONARI!AJ4786:AL4786,ESITI_QUESTIONARI!AN4786,ESITI_QUESTIONARI!AQ4786)),"NON RISPONDE",AVERAGE(ESITI_QUESTIONARI!N4786:T4786,ESITI_QUESTIONARI!V4786:X4786,ESITI_QUESTIONARI!Z4786:AD4786,ESITI_QUESTIONARI!AF4786:AH4786,ESITI_QUESTIONARI!AJ4786:AL4786,ESITI_QUESTIONARI!AN4786,ESITI_QUESTIONARI!AQ4786)))</f>
        <v/>
      </c>
    </row>
    <row r="4787" spans="1:8">
      <c r="A4787" t="str">
        <f>IF(ESITI_QUESTIONARI!A4787="","",TRIM(ESITI_QUESTIONARI!A4787))</f>
        <v/>
      </c>
      <c r="B4787" t="str">
        <f t="shared" si="75"/>
        <v/>
      </c>
      <c r="C4787" t="str">
        <f>IF(ESITI_QUESTIONARI!C4787="","",TRIM(ESITI_QUESTIONARI!C4787))</f>
        <v/>
      </c>
      <c r="D4787" t="str">
        <f>IFERROR(UPPER(TRIM(ESITI_QUESTIONARI!U4787)),"")</f>
        <v/>
      </c>
      <c r="E4787" t="str">
        <f>IFERROR(UPPER(TRIM(ESITI_QUESTIONARI!Y4787)),"")</f>
        <v/>
      </c>
      <c r="F4787" t="str">
        <f>IFERROR(UPPER(TRIM(ESITI_QUESTIONARI!AE4787)),"")</f>
        <v/>
      </c>
      <c r="G4787" t="str">
        <f>IFERROR(UPPER(TRIM(ESITI_QUESTIONARI!AI4787)),"")</f>
        <v/>
      </c>
      <c r="H4787" s="8" t="str">
        <f>IF(C4787="","",IF(ISERROR(AVERAGE(ESITI_QUESTIONARI!N4787:T4787,ESITI_QUESTIONARI!V4787:X4787,ESITI_QUESTIONARI!Z4787:AD4787,ESITI_QUESTIONARI!AF4787:AH4787,ESITI_QUESTIONARI!AJ4787:AL4787,ESITI_QUESTIONARI!AN4787,ESITI_QUESTIONARI!AQ4787)),"NON RISPONDE",AVERAGE(ESITI_QUESTIONARI!N4787:T4787,ESITI_QUESTIONARI!V4787:X4787,ESITI_QUESTIONARI!Z4787:AD4787,ESITI_QUESTIONARI!AF4787:AH4787,ESITI_QUESTIONARI!AJ4787:AL4787,ESITI_QUESTIONARI!AN4787,ESITI_QUESTIONARI!AQ4787)))</f>
        <v/>
      </c>
    </row>
    <row r="4788" spans="1:8">
      <c r="A4788" t="str">
        <f>IF(ESITI_QUESTIONARI!A4788="","",TRIM(ESITI_QUESTIONARI!A4788))</f>
        <v/>
      </c>
      <c r="B4788" t="str">
        <f t="shared" si="75"/>
        <v/>
      </c>
      <c r="C4788" t="str">
        <f>IF(ESITI_QUESTIONARI!C4788="","",TRIM(ESITI_QUESTIONARI!C4788))</f>
        <v/>
      </c>
      <c r="D4788" t="str">
        <f>IFERROR(UPPER(TRIM(ESITI_QUESTIONARI!U4788)),"")</f>
        <v/>
      </c>
      <c r="E4788" t="str">
        <f>IFERROR(UPPER(TRIM(ESITI_QUESTIONARI!Y4788)),"")</f>
        <v/>
      </c>
      <c r="F4788" t="str">
        <f>IFERROR(UPPER(TRIM(ESITI_QUESTIONARI!AE4788)),"")</f>
        <v/>
      </c>
      <c r="G4788" t="str">
        <f>IFERROR(UPPER(TRIM(ESITI_QUESTIONARI!AI4788)),"")</f>
        <v/>
      </c>
      <c r="H4788" s="8" t="str">
        <f>IF(C4788="","",IF(ISERROR(AVERAGE(ESITI_QUESTIONARI!N4788:T4788,ESITI_QUESTIONARI!V4788:X4788,ESITI_QUESTIONARI!Z4788:AD4788,ESITI_QUESTIONARI!AF4788:AH4788,ESITI_QUESTIONARI!AJ4788:AL4788,ESITI_QUESTIONARI!AN4788,ESITI_QUESTIONARI!AQ4788)),"NON RISPONDE",AVERAGE(ESITI_QUESTIONARI!N4788:T4788,ESITI_QUESTIONARI!V4788:X4788,ESITI_QUESTIONARI!Z4788:AD4788,ESITI_QUESTIONARI!AF4788:AH4788,ESITI_QUESTIONARI!AJ4788:AL4788,ESITI_QUESTIONARI!AN4788,ESITI_QUESTIONARI!AQ4788)))</f>
        <v/>
      </c>
    </row>
    <row r="4789" spans="1:8">
      <c r="A4789" t="str">
        <f>IF(ESITI_QUESTIONARI!A4789="","",TRIM(ESITI_QUESTIONARI!A4789))</f>
        <v/>
      </c>
      <c r="B4789" t="str">
        <f t="shared" si="75"/>
        <v/>
      </c>
      <c r="C4789" t="str">
        <f>IF(ESITI_QUESTIONARI!C4789="","",TRIM(ESITI_QUESTIONARI!C4789))</f>
        <v/>
      </c>
      <c r="D4789" t="str">
        <f>IFERROR(UPPER(TRIM(ESITI_QUESTIONARI!U4789)),"")</f>
        <v/>
      </c>
      <c r="E4789" t="str">
        <f>IFERROR(UPPER(TRIM(ESITI_QUESTIONARI!Y4789)),"")</f>
        <v/>
      </c>
      <c r="F4789" t="str">
        <f>IFERROR(UPPER(TRIM(ESITI_QUESTIONARI!AE4789)),"")</f>
        <v/>
      </c>
      <c r="G4789" t="str">
        <f>IFERROR(UPPER(TRIM(ESITI_QUESTIONARI!AI4789)),"")</f>
        <v/>
      </c>
      <c r="H4789" s="8" t="str">
        <f>IF(C4789="","",IF(ISERROR(AVERAGE(ESITI_QUESTIONARI!N4789:T4789,ESITI_QUESTIONARI!V4789:X4789,ESITI_QUESTIONARI!Z4789:AD4789,ESITI_QUESTIONARI!AF4789:AH4789,ESITI_QUESTIONARI!AJ4789:AL4789,ESITI_QUESTIONARI!AN4789,ESITI_QUESTIONARI!AQ4789)),"NON RISPONDE",AVERAGE(ESITI_QUESTIONARI!N4789:T4789,ESITI_QUESTIONARI!V4789:X4789,ESITI_QUESTIONARI!Z4789:AD4789,ESITI_QUESTIONARI!AF4789:AH4789,ESITI_QUESTIONARI!AJ4789:AL4789,ESITI_QUESTIONARI!AN4789,ESITI_QUESTIONARI!AQ4789)))</f>
        <v/>
      </c>
    </row>
    <row r="4790" spans="1:8">
      <c r="A4790" t="str">
        <f>IF(ESITI_QUESTIONARI!A4790="","",TRIM(ESITI_QUESTIONARI!A4790))</f>
        <v/>
      </c>
      <c r="B4790" t="str">
        <f t="shared" si="75"/>
        <v/>
      </c>
      <c r="C4790" t="str">
        <f>IF(ESITI_QUESTIONARI!C4790="","",TRIM(ESITI_QUESTIONARI!C4790))</f>
        <v/>
      </c>
      <c r="D4790" t="str">
        <f>IFERROR(UPPER(TRIM(ESITI_QUESTIONARI!U4790)),"")</f>
        <v/>
      </c>
      <c r="E4790" t="str">
        <f>IFERROR(UPPER(TRIM(ESITI_QUESTIONARI!Y4790)),"")</f>
        <v/>
      </c>
      <c r="F4790" t="str">
        <f>IFERROR(UPPER(TRIM(ESITI_QUESTIONARI!AE4790)),"")</f>
        <v/>
      </c>
      <c r="G4790" t="str">
        <f>IFERROR(UPPER(TRIM(ESITI_QUESTIONARI!AI4790)),"")</f>
        <v/>
      </c>
      <c r="H4790" s="8" t="str">
        <f>IF(C4790="","",IF(ISERROR(AVERAGE(ESITI_QUESTIONARI!N4790:T4790,ESITI_QUESTIONARI!V4790:X4790,ESITI_QUESTIONARI!Z4790:AD4790,ESITI_QUESTIONARI!AF4790:AH4790,ESITI_QUESTIONARI!AJ4790:AL4790,ESITI_QUESTIONARI!AN4790,ESITI_QUESTIONARI!AQ4790)),"NON RISPONDE",AVERAGE(ESITI_QUESTIONARI!N4790:T4790,ESITI_QUESTIONARI!V4790:X4790,ESITI_QUESTIONARI!Z4790:AD4790,ESITI_QUESTIONARI!AF4790:AH4790,ESITI_QUESTIONARI!AJ4790:AL4790,ESITI_QUESTIONARI!AN4790,ESITI_QUESTIONARI!AQ4790)))</f>
        <v/>
      </c>
    </row>
    <row r="4791" spans="1:8">
      <c r="A4791" t="str">
        <f>IF(ESITI_QUESTIONARI!A4791="","",TRIM(ESITI_QUESTIONARI!A4791))</f>
        <v/>
      </c>
      <c r="B4791" t="str">
        <f t="shared" si="75"/>
        <v/>
      </c>
      <c r="C4791" t="str">
        <f>IF(ESITI_QUESTIONARI!C4791="","",TRIM(ESITI_QUESTIONARI!C4791))</f>
        <v/>
      </c>
      <c r="D4791" t="str">
        <f>IFERROR(UPPER(TRIM(ESITI_QUESTIONARI!U4791)),"")</f>
        <v/>
      </c>
      <c r="E4791" t="str">
        <f>IFERROR(UPPER(TRIM(ESITI_QUESTIONARI!Y4791)),"")</f>
        <v/>
      </c>
      <c r="F4791" t="str">
        <f>IFERROR(UPPER(TRIM(ESITI_QUESTIONARI!AE4791)),"")</f>
        <v/>
      </c>
      <c r="G4791" t="str">
        <f>IFERROR(UPPER(TRIM(ESITI_QUESTIONARI!AI4791)),"")</f>
        <v/>
      </c>
      <c r="H4791" s="8" t="str">
        <f>IF(C4791="","",IF(ISERROR(AVERAGE(ESITI_QUESTIONARI!N4791:T4791,ESITI_QUESTIONARI!V4791:X4791,ESITI_QUESTIONARI!Z4791:AD4791,ESITI_QUESTIONARI!AF4791:AH4791,ESITI_QUESTIONARI!AJ4791:AL4791,ESITI_QUESTIONARI!AN4791,ESITI_QUESTIONARI!AQ4791)),"NON RISPONDE",AVERAGE(ESITI_QUESTIONARI!N4791:T4791,ESITI_QUESTIONARI!V4791:X4791,ESITI_QUESTIONARI!Z4791:AD4791,ESITI_QUESTIONARI!AF4791:AH4791,ESITI_QUESTIONARI!AJ4791:AL4791,ESITI_QUESTIONARI!AN4791,ESITI_QUESTIONARI!AQ4791)))</f>
        <v/>
      </c>
    </row>
    <row r="4792" spans="1:8">
      <c r="A4792" t="str">
        <f>IF(ESITI_QUESTIONARI!A4792="","",TRIM(ESITI_QUESTIONARI!A4792))</f>
        <v/>
      </c>
      <c r="B4792" t="str">
        <f t="shared" si="75"/>
        <v/>
      </c>
      <c r="C4792" t="str">
        <f>IF(ESITI_QUESTIONARI!C4792="","",TRIM(ESITI_QUESTIONARI!C4792))</f>
        <v/>
      </c>
      <c r="D4792" t="str">
        <f>IFERROR(UPPER(TRIM(ESITI_QUESTIONARI!U4792)),"")</f>
        <v/>
      </c>
      <c r="E4792" t="str">
        <f>IFERROR(UPPER(TRIM(ESITI_QUESTIONARI!Y4792)),"")</f>
        <v/>
      </c>
      <c r="F4792" t="str">
        <f>IFERROR(UPPER(TRIM(ESITI_QUESTIONARI!AE4792)),"")</f>
        <v/>
      </c>
      <c r="G4792" t="str">
        <f>IFERROR(UPPER(TRIM(ESITI_QUESTIONARI!AI4792)),"")</f>
        <v/>
      </c>
      <c r="H4792" s="8" t="str">
        <f>IF(C4792="","",IF(ISERROR(AVERAGE(ESITI_QUESTIONARI!N4792:T4792,ESITI_QUESTIONARI!V4792:X4792,ESITI_QUESTIONARI!Z4792:AD4792,ESITI_QUESTIONARI!AF4792:AH4792,ESITI_QUESTIONARI!AJ4792:AL4792,ESITI_QUESTIONARI!AN4792,ESITI_QUESTIONARI!AQ4792)),"NON RISPONDE",AVERAGE(ESITI_QUESTIONARI!N4792:T4792,ESITI_QUESTIONARI!V4792:X4792,ESITI_QUESTIONARI!Z4792:AD4792,ESITI_QUESTIONARI!AF4792:AH4792,ESITI_QUESTIONARI!AJ4792:AL4792,ESITI_QUESTIONARI!AN4792,ESITI_QUESTIONARI!AQ4792)))</f>
        <v/>
      </c>
    </row>
    <row r="4793" spans="1:8">
      <c r="A4793" t="str">
        <f>IF(ESITI_QUESTIONARI!A4793="","",TRIM(ESITI_QUESTIONARI!A4793))</f>
        <v/>
      </c>
      <c r="B4793" t="str">
        <f t="shared" si="75"/>
        <v/>
      </c>
      <c r="C4793" t="str">
        <f>IF(ESITI_QUESTIONARI!C4793="","",TRIM(ESITI_QUESTIONARI!C4793))</f>
        <v/>
      </c>
      <c r="D4793" t="str">
        <f>IFERROR(UPPER(TRIM(ESITI_QUESTIONARI!U4793)),"")</f>
        <v/>
      </c>
      <c r="E4793" t="str">
        <f>IFERROR(UPPER(TRIM(ESITI_QUESTIONARI!Y4793)),"")</f>
        <v/>
      </c>
      <c r="F4793" t="str">
        <f>IFERROR(UPPER(TRIM(ESITI_QUESTIONARI!AE4793)),"")</f>
        <v/>
      </c>
      <c r="G4793" t="str">
        <f>IFERROR(UPPER(TRIM(ESITI_QUESTIONARI!AI4793)),"")</f>
        <v/>
      </c>
      <c r="H4793" s="8" t="str">
        <f>IF(C4793="","",IF(ISERROR(AVERAGE(ESITI_QUESTIONARI!N4793:T4793,ESITI_QUESTIONARI!V4793:X4793,ESITI_QUESTIONARI!Z4793:AD4793,ESITI_QUESTIONARI!AF4793:AH4793,ESITI_QUESTIONARI!AJ4793:AL4793,ESITI_QUESTIONARI!AN4793,ESITI_QUESTIONARI!AQ4793)),"NON RISPONDE",AVERAGE(ESITI_QUESTIONARI!N4793:T4793,ESITI_QUESTIONARI!V4793:X4793,ESITI_QUESTIONARI!Z4793:AD4793,ESITI_QUESTIONARI!AF4793:AH4793,ESITI_QUESTIONARI!AJ4793:AL4793,ESITI_QUESTIONARI!AN4793,ESITI_QUESTIONARI!AQ4793)))</f>
        <v/>
      </c>
    </row>
    <row r="4794" spans="1:8">
      <c r="A4794" t="str">
        <f>IF(ESITI_QUESTIONARI!A4794="","",TRIM(ESITI_QUESTIONARI!A4794))</f>
        <v/>
      </c>
      <c r="B4794" t="str">
        <f t="shared" si="75"/>
        <v/>
      </c>
      <c r="C4794" t="str">
        <f>IF(ESITI_QUESTIONARI!C4794="","",TRIM(ESITI_QUESTIONARI!C4794))</f>
        <v/>
      </c>
      <c r="D4794" t="str">
        <f>IFERROR(UPPER(TRIM(ESITI_QUESTIONARI!U4794)),"")</f>
        <v/>
      </c>
      <c r="E4794" t="str">
        <f>IFERROR(UPPER(TRIM(ESITI_QUESTIONARI!Y4794)),"")</f>
        <v/>
      </c>
      <c r="F4794" t="str">
        <f>IFERROR(UPPER(TRIM(ESITI_QUESTIONARI!AE4794)),"")</f>
        <v/>
      </c>
      <c r="G4794" t="str">
        <f>IFERROR(UPPER(TRIM(ESITI_QUESTIONARI!AI4794)),"")</f>
        <v/>
      </c>
      <c r="H4794" s="8" t="str">
        <f>IF(C4794="","",IF(ISERROR(AVERAGE(ESITI_QUESTIONARI!N4794:T4794,ESITI_QUESTIONARI!V4794:X4794,ESITI_QUESTIONARI!Z4794:AD4794,ESITI_QUESTIONARI!AF4794:AH4794,ESITI_QUESTIONARI!AJ4794:AL4794,ESITI_QUESTIONARI!AN4794,ESITI_QUESTIONARI!AQ4794)),"NON RISPONDE",AVERAGE(ESITI_QUESTIONARI!N4794:T4794,ESITI_QUESTIONARI!V4794:X4794,ESITI_QUESTIONARI!Z4794:AD4794,ESITI_QUESTIONARI!AF4794:AH4794,ESITI_QUESTIONARI!AJ4794:AL4794,ESITI_QUESTIONARI!AN4794,ESITI_QUESTIONARI!AQ4794)))</f>
        <v/>
      </c>
    </row>
    <row r="4795" spans="1:8">
      <c r="A4795" t="str">
        <f>IF(ESITI_QUESTIONARI!A4795="","",TRIM(ESITI_QUESTIONARI!A4795))</f>
        <v/>
      </c>
      <c r="B4795" t="str">
        <f t="shared" si="75"/>
        <v/>
      </c>
      <c r="C4795" t="str">
        <f>IF(ESITI_QUESTIONARI!C4795="","",TRIM(ESITI_QUESTIONARI!C4795))</f>
        <v/>
      </c>
      <c r="D4795" t="str">
        <f>IFERROR(UPPER(TRIM(ESITI_QUESTIONARI!U4795)),"")</f>
        <v/>
      </c>
      <c r="E4795" t="str">
        <f>IFERROR(UPPER(TRIM(ESITI_QUESTIONARI!Y4795)),"")</f>
        <v/>
      </c>
      <c r="F4795" t="str">
        <f>IFERROR(UPPER(TRIM(ESITI_QUESTIONARI!AE4795)),"")</f>
        <v/>
      </c>
      <c r="G4795" t="str">
        <f>IFERROR(UPPER(TRIM(ESITI_QUESTIONARI!AI4795)),"")</f>
        <v/>
      </c>
      <c r="H4795" s="8" t="str">
        <f>IF(C4795="","",IF(ISERROR(AVERAGE(ESITI_QUESTIONARI!N4795:T4795,ESITI_QUESTIONARI!V4795:X4795,ESITI_QUESTIONARI!Z4795:AD4795,ESITI_QUESTIONARI!AF4795:AH4795,ESITI_QUESTIONARI!AJ4795:AL4795,ESITI_QUESTIONARI!AN4795,ESITI_QUESTIONARI!AQ4795)),"NON RISPONDE",AVERAGE(ESITI_QUESTIONARI!N4795:T4795,ESITI_QUESTIONARI!V4795:X4795,ESITI_QUESTIONARI!Z4795:AD4795,ESITI_QUESTIONARI!AF4795:AH4795,ESITI_QUESTIONARI!AJ4795:AL4795,ESITI_QUESTIONARI!AN4795,ESITI_QUESTIONARI!AQ4795)))</f>
        <v/>
      </c>
    </row>
    <row r="4796" spans="1:8">
      <c r="A4796" t="str">
        <f>IF(ESITI_QUESTIONARI!A4796="","",TRIM(ESITI_QUESTIONARI!A4796))</f>
        <v/>
      </c>
      <c r="B4796" t="str">
        <f t="shared" si="75"/>
        <v/>
      </c>
      <c r="C4796" t="str">
        <f>IF(ESITI_QUESTIONARI!C4796="","",TRIM(ESITI_QUESTIONARI!C4796))</f>
        <v/>
      </c>
      <c r="D4796" t="str">
        <f>IFERROR(UPPER(TRIM(ESITI_QUESTIONARI!U4796)),"")</f>
        <v/>
      </c>
      <c r="E4796" t="str">
        <f>IFERROR(UPPER(TRIM(ESITI_QUESTIONARI!Y4796)),"")</f>
        <v/>
      </c>
      <c r="F4796" t="str">
        <f>IFERROR(UPPER(TRIM(ESITI_QUESTIONARI!AE4796)),"")</f>
        <v/>
      </c>
      <c r="G4796" t="str">
        <f>IFERROR(UPPER(TRIM(ESITI_QUESTIONARI!AI4796)),"")</f>
        <v/>
      </c>
      <c r="H4796" s="8" t="str">
        <f>IF(C4796="","",IF(ISERROR(AVERAGE(ESITI_QUESTIONARI!N4796:T4796,ESITI_QUESTIONARI!V4796:X4796,ESITI_QUESTIONARI!Z4796:AD4796,ESITI_QUESTIONARI!AF4796:AH4796,ESITI_QUESTIONARI!AJ4796:AL4796,ESITI_QUESTIONARI!AN4796,ESITI_QUESTIONARI!AQ4796)),"NON RISPONDE",AVERAGE(ESITI_QUESTIONARI!N4796:T4796,ESITI_QUESTIONARI!V4796:X4796,ESITI_QUESTIONARI!Z4796:AD4796,ESITI_QUESTIONARI!AF4796:AH4796,ESITI_QUESTIONARI!AJ4796:AL4796,ESITI_QUESTIONARI!AN4796,ESITI_QUESTIONARI!AQ4796)))</f>
        <v/>
      </c>
    </row>
    <row r="4797" spans="1:8">
      <c r="A4797" t="str">
        <f>IF(ESITI_QUESTIONARI!A4797="","",TRIM(ESITI_QUESTIONARI!A4797))</f>
        <v/>
      </c>
      <c r="B4797" t="str">
        <f t="shared" si="75"/>
        <v/>
      </c>
      <c r="C4797" t="str">
        <f>IF(ESITI_QUESTIONARI!C4797="","",TRIM(ESITI_QUESTIONARI!C4797))</f>
        <v/>
      </c>
      <c r="D4797" t="str">
        <f>IFERROR(UPPER(TRIM(ESITI_QUESTIONARI!U4797)),"")</f>
        <v/>
      </c>
      <c r="E4797" t="str">
        <f>IFERROR(UPPER(TRIM(ESITI_QUESTIONARI!Y4797)),"")</f>
        <v/>
      </c>
      <c r="F4797" t="str">
        <f>IFERROR(UPPER(TRIM(ESITI_QUESTIONARI!AE4797)),"")</f>
        <v/>
      </c>
      <c r="G4797" t="str">
        <f>IFERROR(UPPER(TRIM(ESITI_QUESTIONARI!AI4797)),"")</f>
        <v/>
      </c>
      <c r="H4797" s="8" t="str">
        <f>IF(C4797="","",IF(ISERROR(AVERAGE(ESITI_QUESTIONARI!N4797:T4797,ESITI_QUESTIONARI!V4797:X4797,ESITI_QUESTIONARI!Z4797:AD4797,ESITI_QUESTIONARI!AF4797:AH4797,ESITI_QUESTIONARI!AJ4797:AL4797,ESITI_QUESTIONARI!AN4797,ESITI_QUESTIONARI!AQ4797)),"NON RISPONDE",AVERAGE(ESITI_QUESTIONARI!N4797:T4797,ESITI_QUESTIONARI!V4797:X4797,ESITI_QUESTIONARI!Z4797:AD4797,ESITI_QUESTIONARI!AF4797:AH4797,ESITI_QUESTIONARI!AJ4797:AL4797,ESITI_QUESTIONARI!AN4797,ESITI_QUESTIONARI!AQ4797)))</f>
        <v/>
      </c>
    </row>
    <row r="4798" spans="1:8">
      <c r="A4798" t="str">
        <f>IF(ESITI_QUESTIONARI!A4798="","",TRIM(ESITI_QUESTIONARI!A4798))</f>
        <v/>
      </c>
      <c r="B4798" t="str">
        <f t="shared" si="75"/>
        <v/>
      </c>
      <c r="C4798" t="str">
        <f>IF(ESITI_QUESTIONARI!C4798="","",TRIM(ESITI_QUESTIONARI!C4798))</f>
        <v/>
      </c>
      <c r="D4798" t="str">
        <f>IFERROR(UPPER(TRIM(ESITI_QUESTIONARI!U4798)),"")</f>
        <v/>
      </c>
      <c r="E4798" t="str">
        <f>IFERROR(UPPER(TRIM(ESITI_QUESTIONARI!Y4798)),"")</f>
        <v/>
      </c>
      <c r="F4798" t="str">
        <f>IFERROR(UPPER(TRIM(ESITI_QUESTIONARI!AE4798)),"")</f>
        <v/>
      </c>
      <c r="G4798" t="str">
        <f>IFERROR(UPPER(TRIM(ESITI_QUESTIONARI!AI4798)),"")</f>
        <v/>
      </c>
      <c r="H4798" s="8" t="str">
        <f>IF(C4798="","",IF(ISERROR(AVERAGE(ESITI_QUESTIONARI!N4798:T4798,ESITI_QUESTIONARI!V4798:X4798,ESITI_QUESTIONARI!Z4798:AD4798,ESITI_QUESTIONARI!AF4798:AH4798,ESITI_QUESTIONARI!AJ4798:AL4798,ESITI_QUESTIONARI!AN4798,ESITI_QUESTIONARI!AQ4798)),"NON RISPONDE",AVERAGE(ESITI_QUESTIONARI!N4798:T4798,ESITI_QUESTIONARI!V4798:X4798,ESITI_QUESTIONARI!Z4798:AD4798,ESITI_QUESTIONARI!AF4798:AH4798,ESITI_QUESTIONARI!AJ4798:AL4798,ESITI_QUESTIONARI!AN4798,ESITI_QUESTIONARI!AQ4798)))</f>
        <v/>
      </c>
    </row>
    <row r="4799" spans="1:8">
      <c r="A4799" t="str">
        <f>IF(ESITI_QUESTIONARI!A4799="","",TRIM(ESITI_QUESTIONARI!A4799))</f>
        <v/>
      </c>
      <c r="B4799" t="str">
        <f t="shared" si="75"/>
        <v/>
      </c>
      <c r="C4799" t="str">
        <f>IF(ESITI_QUESTIONARI!C4799="","",TRIM(ESITI_QUESTIONARI!C4799))</f>
        <v/>
      </c>
      <c r="D4799" t="str">
        <f>IFERROR(UPPER(TRIM(ESITI_QUESTIONARI!U4799)),"")</f>
        <v/>
      </c>
      <c r="E4799" t="str">
        <f>IFERROR(UPPER(TRIM(ESITI_QUESTIONARI!Y4799)),"")</f>
        <v/>
      </c>
      <c r="F4799" t="str">
        <f>IFERROR(UPPER(TRIM(ESITI_QUESTIONARI!AE4799)),"")</f>
        <v/>
      </c>
      <c r="G4799" t="str">
        <f>IFERROR(UPPER(TRIM(ESITI_QUESTIONARI!AI4799)),"")</f>
        <v/>
      </c>
      <c r="H4799" s="8" t="str">
        <f>IF(C4799="","",IF(ISERROR(AVERAGE(ESITI_QUESTIONARI!N4799:T4799,ESITI_QUESTIONARI!V4799:X4799,ESITI_QUESTIONARI!Z4799:AD4799,ESITI_QUESTIONARI!AF4799:AH4799,ESITI_QUESTIONARI!AJ4799:AL4799,ESITI_QUESTIONARI!AN4799,ESITI_QUESTIONARI!AQ4799)),"NON RISPONDE",AVERAGE(ESITI_QUESTIONARI!N4799:T4799,ESITI_QUESTIONARI!V4799:X4799,ESITI_QUESTIONARI!Z4799:AD4799,ESITI_QUESTIONARI!AF4799:AH4799,ESITI_QUESTIONARI!AJ4799:AL4799,ESITI_QUESTIONARI!AN4799,ESITI_QUESTIONARI!AQ4799)))</f>
        <v/>
      </c>
    </row>
    <row r="4800" spans="1:8">
      <c r="A4800" t="str">
        <f>IF(ESITI_QUESTIONARI!A4800="","",TRIM(ESITI_QUESTIONARI!A4800))</f>
        <v/>
      </c>
      <c r="B4800" t="str">
        <f t="shared" si="75"/>
        <v/>
      </c>
      <c r="C4800" t="str">
        <f>IF(ESITI_QUESTIONARI!C4800="","",TRIM(ESITI_QUESTIONARI!C4800))</f>
        <v/>
      </c>
      <c r="D4800" t="str">
        <f>IFERROR(UPPER(TRIM(ESITI_QUESTIONARI!U4800)),"")</f>
        <v/>
      </c>
      <c r="E4800" t="str">
        <f>IFERROR(UPPER(TRIM(ESITI_QUESTIONARI!Y4800)),"")</f>
        <v/>
      </c>
      <c r="F4800" t="str">
        <f>IFERROR(UPPER(TRIM(ESITI_QUESTIONARI!AE4800)),"")</f>
        <v/>
      </c>
      <c r="G4800" t="str">
        <f>IFERROR(UPPER(TRIM(ESITI_QUESTIONARI!AI4800)),"")</f>
        <v/>
      </c>
      <c r="H4800" s="8" t="str">
        <f>IF(C4800="","",IF(ISERROR(AVERAGE(ESITI_QUESTIONARI!N4800:T4800,ESITI_QUESTIONARI!V4800:X4800,ESITI_QUESTIONARI!Z4800:AD4800,ESITI_QUESTIONARI!AF4800:AH4800,ESITI_QUESTIONARI!AJ4800:AL4800,ESITI_QUESTIONARI!AN4800,ESITI_QUESTIONARI!AQ4800)),"NON RISPONDE",AVERAGE(ESITI_QUESTIONARI!N4800:T4800,ESITI_QUESTIONARI!V4800:X4800,ESITI_QUESTIONARI!Z4800:AD4800,ESITI_QUESTIONARI!AF4800:AH4800,ESITI_QUESTIONARI!AJ4800:AL4800,ESITI_QUESTIONARI!AN4800,ESITI_QUESTIONARI!AQ4800)))</f>
        <v/>
      </c>
    </row>
    <row r="4801" spans="1:8">
      <c r="A4801" t="str">
        <f>IF(ESITI_QUESTIONARI!A4801="","",TRIM(ESITI_QUESTIONARI!A4801))</f>
        <v/>
      </c>
      <c r="B4801" t="str">
        <f t="shared" si="75"/>
        <v/>
      </c>
      <c r="C4801" t="str">
        <f>IF(ESITI_QUESTIONARI!C4801="","",TRIM(ESITI_QUESTIONARI!C4801))</f>
        <v/>
      </c>
      <c r="D4801" t="str">
        <f>IFERROR(UPPER(TRIM(ESITI_QUESTIONARI!U4801)),"")</f>
        <v/>
      </c>
      <c r="E4801" t="str">
        <f>IFERROR(UPPER(TRIM(ESITI_QUESTIONARI!Y4801)),"")</f>
        <v/>
      </c>
      <c r="F4801" t="str">
        <f>IFERROR(UPPER(TRIM(ESITI_QUESTIONARI!AE4801)),"")</f>
        <v/>
      </c>
      <c r="G4801" t="str">
        <f>IFERROR(UPPER(TRIM(ESITI_QUESTIONARI!AI4801)),"")</f>
        <v/>
      </c>
      <c r="H4801" s="8" t="str">
        <f>IF(C4801="","",IF(ISERROR(AVERAGE(ESITI_QUESTIONARI!N4801:T4801,ESITI_QUESTIONARI!V4801:X4801,ESITI_QUESTIONARI!Z4801:AD4801,ESITI_QUESTIONARI!AF4801:AH4801,ESITI_QUESTIONARI!AJ4801:AL4801,ESITI_QUESTIONARI!AN4801,ESITI_QUESTIONARI!AQ4801)),"NON RISPONDE",AVERAGE(ESITI_QUESTIONARI!N4801:T4801,ESITI_QUESTIONARI!V4801:X4801,ESITI_QUESTIONARI!Z4801:AD4801,ESITI_QUESTIONARI!AF4801:AH4801,ESITI_QUESTIONARI!AJ4801:AL4801,ESITI_QUESTIONARI!AN4801,ESITI_QUESTIONARI!AQ4801)))</f>
        <v/>
      </c>
    </row>
    <row r="4802" spans="1:8">
      <c r="A4802" t="str">
        <f>IF(ESITI_QUESTIONARI!A4802="","",TRIM(ESITI_QUESTIONARI!A4802))</f>
        <v/>
      </c>
      <c r="B4802" t="str">
        <f t="shared" si="75"/>
        <v/>
      </c>
      <c r="C4802" t="str">
        <f>IF(ESITI_QUESTIONARI!C4802="","",TRIM(ESITI_QUESTIONARI!C4802))</f>
        <v/>
      </c>
      <c r="D4802" t="str">
        <f>IFERROR(UPPER(TRIM(ESITI_QUESTIONARI!U4802)),"")</f>
        <v/>
      </c>
      <c r="E4802" t="str">
        <f>IFERROR(UPPER(TRIM(ESITI_QUESTIONARI!Y4802)),"")</f>
        <v/>
      </c>
      <c r="F4802" t="str">
        <f>IFERROR(UPPER(TRIM(ESITI_QUESTIONARI!AE4802)),"")</f>
        <v/>
      </c>
      <c r="G4802" t="str">
        <f>IFERROR(UPPER(TRIM(ESITI_QUESTIONARI!AI4802)),"")</f>
        <v/>
      </c>
      <c r="H4802" s="8" t="str">
        <f>IF(C4802="","",IF(ISERROR(AVERAGE(ESITI_QUESTIONARI!N4802:T4802,ESITI_QUESTIONARI!V4802:X4802,ESITI_QUESTIONARI!Z4802:AD4802,ESITI_QUESTIONARI!AF4802:AH4802,ESITI_QUESTIONARI!AJ4802:AL4802,ESITI_QUESTIONARI!AN4802,ESITI_QUESTIONARI!AQ4802)),"NON RISPONDE",AVERAGE(ESITI_QUESTIONARI!N4802:T4802,ESITI_QUESTIONARI!V4802:X4802,ESITI_QUESTIONARI!Z4802:AD4802,ESITI_QUESTIONARI!AF4802:AH4802,ESITI_QUESTIONARI!AJ4802:AL4802,ESITI_QUESTIONARI!AN4802,ESITI_QUESTIONARI!AQ4802)))</f>
        <v/>
      </c>
    </row>
    <row r="4803" spans="1:8">
      <c r="A4803" t="str">
        <f>IF(ESITI_QUESTIONARI!A4803="","",TRIM(ESITI_QUESTIONARI!A4803))</f>
        <v/>
      </c>
      <c r="B4803" t="str">
        <f t="shared" ref="B4803:B4866" si="76">IF(C4803="","",C4803)</f>
        <v/>
      </c>
      <c r="C4803" t="str">
        <f>IF(ESITI_QUESTIONARI!C4803="","",TRIM(ESITI_QUESTIONARI!C4803))</f>
        <v/>
      </c>
      <c r="D4803" t="str">
        <f>IFERROR(UPPER(TRIM(ESITI_QUESTIONARI!U4803)),"")</f>
        <v/>
      </c>
      <c r="E4803" t="str">
        <f>IFERROR(UPPER(TRIM(ESITI_QUESTIONARI!Y4803)),"")</f>
        <v/>
      </c>
      <c r="F4803" t="str">
        <f>IFERROR(UPPER(TRIM(ESITI_QUESTIONARI!AE4803)),"")</f>
        <v/>
      </c>
      <c r="G4803" t="str">
        <f>IFERROR(UPPER(TRIM(ESITI_QUESTIONARI!AI4803)),"")</f>
        <v/>
      </c>
      <c r="H4803" s="8" t="str">
        <f>IF(C4803="","",IF(ISERROR(AVERAGE(ESITI_QUESTIONARI!N4803:T4803,ESITI_QUESTIONARI!V4803:X4803,ESITI_QUESTIONARI!Z4803:AD4803,ESITI_QUESTIONARI!AF4803:AH4803,ESITI_QUESTIONARI!AJ4803:AL4803,ESITI_QUESTIONARI!AN4803,ESITI_QUESTIONARI!AQ4803)),"NON RISPONDE",AVERAGE(ESITI_QUESTIONARI!N4803:T4803,ESITI_QUESTIONARI!V4803:X4803,ESITI_QUESTIONARI!Z4803:AD4803,ESITI_QUESTIONARI!AF4803:AH4803,ESITI_QUESTIONARI!AJ4803:AL4803,ESITI_QUESTIONARI!AN4803,ESITI_QUESTIONARI!AQ4803)))</f>
        <v/>
      </c>
    </row>
    <row r="4804" spans="1:8">
      <c r="A4804" t="str">
        <f>IF(ESITI_QUESTIONARI!A4804="","",TRIM(ESITI_QUESTIONARI!A4804))</f>
        <v/>
      </c>
      <c r="B4804" t="str">
        <f t="shared" si="76"/>
        <v/>
      </c>
      <c r="C4804" t="str">
        <f>IF(ESITI_QUESTIONARI!C4804="","",TRIM(ESITI_QUESTIONARI!C4804))</f>
        <v/>
      </c>
      <c r="D4804" t="str">
        <f>IFERROR(UPPER(TRIM(ESITI_QUESTIONARI!U4804)),"")</f>
        <v/>
      </c>
      <c r="E4804" t="str">
        <f>IFERROR(UPPER(TRIM(ESITI_QUESTIONARI!Y4804)),"")</f>
        <v/>
      </c>
      <c r="F4804" t="str">
        <f>IFERROR(UPPER(TRIM(ESITI_QUESTIONARI!AE4804)),"")</f>
        <v/>
      </c>
      <c r="G4804" t="str">
        <f>IFERROR(UPPER(TRIM(ESITI_QUESTIONARI!AI4804)),"")</f>
        <v/>
      </c>
      <c r="H4804" s="8" t="str">
        <f>IF(C4804="","",IF(ISERROR(AVERAGE(ESITI_QUESTIONARI!N4804:T4804,ESITI_QUESTIONARI!V4804:X4804,ESITI_QUESTIONARI!Z4804:AD4804,ESITI_QUESTIONARI!AF4804:AH4804,ESITI_QUESTIONARI!AJ4804:AL4804,ESITI_QUESTIONARI!AN4804,ESITI_QUESTIONARI!AQ4804)),"NON RISPONDE",AVERAGE(ESITI_QUESTIONARI!N4804:T4804,ESITI_QUESTIONARI!V4804:X4804,ESITI_QUESTIONARI!Z4804:AD4804,ESITI_QUESTIONARI!AF4804:AH4804,ESITI_QUESTIONARI!AJ4804:AL4804,ESITI_QUESTIONARI!AN4804,ESITI_QUESTIONARI!AQ4804)))</f>
        <v/>
      </c>
    </row>
    <row r="4805" spans="1:8">
      <c r="A4805" t="str">
        <f>IF(ESITI_QUESTIONARI!A4805="","",TRIM(ESITI_QUESTIONARI!A4805))</f>
        <v/>
      </c>
      <c r="B4805" t="str">
        <f t="shared" si="76"/>
        <v/>
      </c>
      <c r="C4805" t="str">
        <f>IF(ESITI_QUESTIONARI!C4805="","",TRIM(ESITI_QUESTIONARI!C4805))</f>
        <v/>
      </c>
      <c r="D4805" t="str">
        <f>IFERROR(UPPER(TRIM(ESITI_QUESTIONARI!U4805)),"")</f>
        <v/>
      </c>
      <c r="E4805" t="str">
        <f>IFERROR(UPPER(TRIM(ESITI_QUESTIONARI!Y4805)),"")</f>
        <v/>
      </c>
      <c r="F4805" t="str">
        <f>IFERROR(UPPER(TRIM(ESITI_QUESTIONARI!AE4805)),"")</f>
        <v/>
      </c>
      <c r="G4805" t="str">
        <f>IFERROR(UPPER(TRIM(ESITI_QUESTIONARI!AI4805)),"")</f>
        <v/>
      </c>
      <c r="H4805" s="8" t="str">
        <f>IF(C4805="","",IF(ISERROR(AVERAGE(ESITI_QUESTIONARI!N4805:T4805,ESITI_QUESTIONARI!V4805:X4805,ESITI_QUESTIONARI!Z4805:AD4805,ESITI_QUESTIONARI!AF4805:AH4805,ESITI_QUESTIONARI!AJ4805:AL4805,ESITI_QUESTIONARI!AN4805,ESITI_QUESTIONARI!AQ4805)),"NON RISPONDE",AVERAGE(ESITI_QUESTIONARI!N4805:T4805,ESITI_QUESTIONARI!V4805:X4805,ESITI_QUESTIONARI!Z4805:AD4805,ESITI_QUESTIONARI!AF4805:AH4805,ESITI_QUESTIONARI!AJ4805:AL4805,ESITI_QUESTIONARI!AN4805,ESITI_QUESTIONARI!AQ4805)))</f>
        <v/>
      </c>
    </row>
    <row r="4806" spans="1:8">
      <c r="A4806" t="str">
        <f>IF(ESITI_QUESTIONARI!A4806="","",TRIM(ESITI_QUESTIONARI!A4806))</f>
        <v/>
      </c>
      <c r="B4806" t="str">
        <f t="shared" si="76"/>
        <v/>
      </c>
      <c r="C4806" t="str">
        <f>IF(ESITI_QUESTIONARI!C4806="","",TRIM(ESITI_QUESTIONARI!C4806))</f>
        <v/>
      </c>
      <c r="D4806" t="str">
        <f>IFERROR(UPPER(TRIM(ESITI_QUESTIONARI!U4806)),"")</f>
        <v/>
      </c>
      <c r="E4806" t="str">
        <f>IFERROR(UPPER(TRIM(ESITI_QUESTIONARI!Y4806)),"")</f>
        <v/>
      </c>
      <c r="F4806" t="str">
        <f>IFERROR(UPPER(TRIM(ESITI_QUESTIONARI!AE4806)),"")</f>
        <v/>
      </c>
      <c r="G4806" t="str">
        <f>IFERROR(UPPER(TRIM(ESITI_QUESTIONARI!AI4806)),"")</f>
        <v/>
      </c>
      <c r="H4806" s="8" t="str">
        <f>IF(C4806="","",IF(ISERROR(AVERAGE(ESITI_QUESTIONARI!N4806:T4806,ESITI_QUESTIONARI!V4806:X4806,ESITI_QUESTIONARI!Z4806:AD4806,ESITI_QUESTIONARI!AF4806:AH4806,ESITI_QUESTIONARI!AJ4806:AL4806,ESITI_QUESTIONARI!AN4806,ESITI_QUESTIONARI!AQ4806)),"NON RISPONDE",AVERAGE(ESITI_QUESTIONARI!N4806:T4806,ESITI_QUESTIONARI!V4806:X4806,ESITI_QUESTIONARI!Z4806:AD4806,ESITI_QUESTIONARI!AF4806:AH4806,ESITI_QUESTIONARI!AJ4806:AL4806,ESITI_QUESTIONARI!AN4806,ESITI_QUESTIONARI!AQ4806)))</f>
        <v/>
      </c>
    </row>
    <row r="4807" spans="1:8">
      <c r="A4807" t="str">
        <f>IF(ESITI_QUESTIONARI!A4807="","",TRIM(ESITI_QUESTIONARI!A4807))</f>
        <v/>
      </c>
      <c r="B4807" t="str">
        <f t="shared" si="76"/>
        <v/>
      </c>
      <c r="C4807" t="str">
        <f>IF(ESITI_QUESTIONARI!C4807="","",TRIM(ESITI_QUESTIONARI!C4807))</f>
        <v/>
      </c>
      <c r="D4807" t="str">
        <f>IFERROR(UPPER(TRIM(ESITI_QUESTIONARI!U4807)),"")</f>
        <v/>
      </c>
      <c r="E4807" t="str">
        <f>IFERROR(UPPER(TRIM(ESITI_QUESTIONARI!Y4807)),"")</f>
        <v/>
      </c>
      <c r="F4807" t="str">
        <f>IFERROR(UPPER(TRIM(ESITI_QUESTIONARI!AE4807)),"")</f>
        <v/>
      </c>
      <c r="G4807" t="str">
        <f>IFERROR(UPPER(TRIM(ESITI_QUESTIONARI!AI4807)),"")</f>
        <v/>
      </c>
      <c r="H4807" s="8" t="str">
        <f>IF(C4807="","",IF(ISERROR(AVERAGE(ESITI_QUESTIONARI!N4807:T4807,ESITI_QUESTIONARI!V4807:X4807,ESITI_QUESTIONARI!Z4807:AD4807,ESITI_QUESTIONARI!AF4807:AH4807,ESITI_QUESTIONARI!AJ4807:AL4807,ESITI_QUESTIONARI!AN4807,ESITI_QUESTIONARI!AQ4807)),"NON RISPONDE",AVERAGE(ESITI_QUESTIONARI!N4807:T4807,ESITI_QUESTIONARI!V4807:X4807,ESITI_QUESTIONARI!Z4807:AD4807,ESITI_QUESTIONARI!AF4807:AH4807,ESITI_QUESTIONARI!AJ4807:AL4807,ESITI_QUESTIONARI!AN4807,ESITI_QUESTIONARI!AQ4807)))</f>
        <v/>
      </c>
    </row>
    <row r="4808" spans="1:8">
      <c r="A4808" t="str">
        <f>IF(ESITI_QUESTIONARI!A4808="","",TRIM(ESITI_QUESTIONARI!A4808))</f>
        <v/>
      </c>
      <c r="B4808" t="str">
        <f t="shared" si="76"/>
        <v/>
      </c>
      <c r="C4808" t="str">
        <f>IF(ESITI_QUESTIONARI!C4808="","",TRIM(ESITI_QUESTIONARI!C4808))</f>
        <v/>
      </c>
      <c r="D4808" t="str">
        <f>IFERROR(UPPER(TRIM(ESITI_QUESTIONARI!U4808)),"")</f>
        <v/>
      </c>
      <c r="E4808" t="str">
        <f>IFERROR(UPPER(TRIM(ESITI_QUESTIONARI!Y4808)),"")</f>
        <v/>
      </c>
      <c r="F4808" t="str">
        <f>IFERROR(UPPER(TRIM(ESITI_QUESTIONARI!AE4808)),"")</f>
        <v/>
      </c>
      <c r="G4808" t="str">
        <f>IFERROR(UPPER(TRIM(ESITI_QUESTIONARI!AI4808)),"")</f>
        <v/>
      </c>
      <c r="H4808" s="8" t="str">
        <f>IF(C4808="","",IF(ISERROR(AVERAGE(ESITI_QUESTIONARI!N4808:T4808,ESITI_QUESTIONARI!V4808:X4808,ESITI_QUESTIONARI!Z4808:AD4808,ESITI_QUESTIONARI!AF4808:AH4808,ESITI_QUESTIONARI!AJ4808:AL4808,ESITI_QUESTIONARI!AN4808,ESITI_QUESTIONARI!AQ4808)),"NON RISPONDE",AVERAGE(ESITI_QUESTIONARI!N4808:T4808,ESITI_QUESTIONARI!V4808:X4808,ESITI_QUESTIONARI!Z4808:AD4808,ESITI_QUESTIONARI!AF4808:AH4808,ESITI_QUESTIONARI!AJ4808:AL4808,ESITI_QUESTIONARI!AN4808,ESITI_QUESTIONARI!AQ4808)))</f>
        <v/>
      </c>
    </row>
    <row r="4809" spans="1:8">
      <c r="A4809" t="str">
        <f>IF(ESITI_QUESTIONARI!A4809="","",TRIM(ESITI_QUESTIONARI!A4809))</f>
        <v/>
      </c>
      <c r="B4809" t="str">
        <f t="shared" si="76"/>
        <v/>
      </c>
      <c r="C4809" t="str">
        <f>IF(ESITI_QUESTIONARI!C4809="","",TRIM(ESITI_QUESTIONARI!C4809))</f>
        <v/>
      </c>
      <c r="D4809" t="str">
        <f>IFERROR(UPPER(TRIM(ESITI_QUESTIONARI!U4809)),"")</f>
        <v/>
      </c>
      <c r="E4809" t="str">
        <f>IFERROR(UPPER(TRIM(ESITI_QUESTIONARI!Y4809)),"")</f>
        <v/>
      </c>
      <c r="F4809" t="str">
        <f>IFERROR(UPPER(TRIM(ESITI_QUESTIONARI!AE4809)),"")</f>
        <v/>
      </c>
      <c r="G4809" t="str">
        <f>IFERROR(UPPER(TRIM(ESITI_QUESTIONARI!AI4809)),"")</f>
        <v/>
      </c>
      <c r="H4809" s="8" t="str">
        <f>IF(C4809="","",IF(ISERROR(AVERAGE(ESITI_QUESTIONARI!N4809:T4809,ESITI_QUESTIONARI!V4809:X4809,ESITI_QUESTIONARI!Z4809:AD4809,ESITI_QUESTIONARI!AF4809:AH4809,ESITI_QUESTIONARI!AJ4809:AL4809,ESITI_QUESTIONARI!AN4809,ESITI_QUESTIONARI!AQ4809)),"NON RISPONDE",AVERAGE(ESITI_QUESTIONARI!N4809:T4809,ESITI_QUESTIONARI!V4809:X4809,ESITI_QUESTIONARI!Z4809:AD4809,ESITI_QUESTIONARI!AF4809:AH4809,ESITI_QUESTIONARI!AJ4809:AL4809,ESITI_QUESTIONARI!AN4809,ESITI_QUESTIONARI!AQ4809)))</f>
        <v/>
      </c>
    </row>
    <row r="4810" spans="1:8">
      <c r="A4810" t="str">
        <f>IF(ESITI_QUESTIONARI!A4810="","",TRIM(ESITI_QUESTIONARI!A4810))</f>
        <v/>
      </c>
      <c r="B4810" t="str">
        <f t="shared" si="76"/>
        <v/>
      </c>
      <c r="C4810" t="str">
        <f>IF(ESITI_QUESTIONARI!C4810="","",TRIM(ESITI_QUESTIONARI!C4810))</f>
        <v/>
      </c>
      <c r="D4810" t="str">
        <f>IFERROR(UPPER(TRIM(ESITI_QUESTIONARI!U4810)),"")</f>
        <v/>
      </c>
      <c r="E4810" t="str">
        <f>IFERROR(UPPER(TRIM(ESITI_QUESTIONARI!Y4810)),"")</f>
        <v/>
      </c>
      <c r="F4810" t="str">
        <f>IFERROR(UPPER(TRIM(ESITI_QUESTIONARI!AE4810)),"")</f>
        <v/>
      </c>
      <c r="G4810" t="str">
        <f>IFERROR(UPPER(TRIM(ESITI_QUESTIONARI!AI4810)),"")</f>
        <v/>
      </c>
      <c r="H4810" s="8" t="str">
        <f>IF(C4810="","",IF(ISERROR(AVERAGE(ESITI_QUESTIONARI!N4810:T4810,ESITI_QUESTIONARI!V4810:X4810,ESITI_QUESTIONARI!Z4810:AD4810,ESITI_QUESTIONARI!AF4810:AH4810,ESITI_QUESTIONARI!AJ4810:AL4810,ESITI_QUESTIONARI!AN4810,ESITI_QUESTIONARI!AQ4810)),"NON RISPONDE",AVERAGE(ESITI_QUESTIONARI!N4810:T4810,ESITI_QUESTIONARI!V4810:X4810,ESITI_QUESTIONARI!Z4810:AD4810,ESITI_QUESTIONARI!AF4810:AH4810,ESITI_QUESTIONARI!AJ4810:AL4810,ESITI_QUESTIONARI!AN4810,ESITI_QUESTIONARI!AQ4810)))</f>
        <v/>
      </c>
    </row>
    <row r="4811" spans="1:8">
      <c r="A4811" t="str">
        <f>IF(ESITI_QUESTIONARI!A4811="","",TRIM(ESITI_QUESTIONARI!A4811))</f>
        <v/>
      </c>
      <c r="B4811" t="str">
        <f t="shared" si="76"/>
        <v/>
      </c>
      <c r="C4811" t="str">
        <f>IF(ESITI_QUESTIONARI!C4811="","",TRIM(ESITI_QUESTIONARI!C4811))</f>
        <v/>
      </c>
      <c r="D4811" t="str">
        <f>IFERROR(UPPER(TRIM(ESITI_QUESTIONARI!U4811)),"")</f>
        <v/>
      </c>
      <c r="E4811" t="str">
        <f>IFERROR(UPPER(TRIM(ESITI_QUESTIONARI!Y4811)),"")</f>
        <v/>
      </c>
      <c r="F4811" t="str">
        <f>IFERROR(UPPER(TRIM(ESITI_QUESTIONARI!AE4811)),"")</f>
        <v/>
      </c>
      <c r="G4811" t="str">
        <f>IFERROR(UPPER(TRIM(ESITI_QUESTIONARI!AI4811)),"")</f>
        <v/>
      </c>
      <c r="H4811" s="8" t="str">
        <f>IF(C4811="","",IF(ISERROR(AVERAGE(ESITI_QUESTIONARI!N4811:T4811,ESITI_QUESTIONARI!V4811:X4811,ESITI_QUESTIONARI!Z4811:AD4811,ESITI_QUESTIONARI!AF4811:AH4811,ESITI_QUESTIONARI!AJ4811:AL4811,ESITI_QUESTIONARI!AN4811,ESITI_QUESTIONARI!AQ4811)),"NON RISPONDE",AVERAGE(ESITI_QUESTIONARI!N4811:T4811,ESITI_QUESTIONARI!V4811:X4811,ESITI_QUESTIONARI!Z4811:AD4811,ESITI_QUESTIONARI!AF4811:AH4811,ESITI_QUESTIONARI!AJ4811:AL4811,ESITI_QUESTIONARI!AN4811,ESITI_QUESTIONARI!AQ4811)))</f>
        <v/>
      </c>
    </row>
    <row r="4812" spans="1:8">
      <c r="A4812" t="str">
        <f>IF(ESITI_QUESTIONARI!A4812="","",TRIM(ESITI_QUESTIONARI!A4812))</f>
        <v/>
      </c>
      <c r="B4812" t="str">
        <f t="shared" si="76"/>
        <v/>
      </c>
      <c r="C4812" t="str">
        <f>IF(ESITI_QUESTIONARI!C4812="","",TRIM(ESITI_QUESTIONARI!C4812))</f>
        <v/>
      </c>
      <c r="D4812" t="str">
        <f>IFERROR(UPPER(TRIM(ESITI_QUESTIONARI!U4812)),"")</f>
        <v/>
      </c>
      <c r="E4812" t="str">
        <f>IFERROR(UPPER(TRIM(ESITI_QUESTIONARI!Y4812)),"")</f>
        <v/>
      </c>
      <c r="F4812" t="str">
        <f>IFERROR(UPPER(TRIM(ESITI_QUESTIONARI!AE4812)),"")</f>
        <v/>
      </c>
      <c r="G4812" t="str">
        <f>IFERROR(UPPER(TRIM(ESITI_QUESTIONARI!AI4812)),"")</f>
        <v/>
      </c>
      <c r="H4812" s="8" t="str">
        <f>IF(C4812="","",IF(ISERROR(AVERAGE(ESITI_QUESTIONARI!N4812:T4812,ESITI_QUESTIONARI!V4812:X4812,ESITI_QUESTIONARI!Z4812:AD4812,ESITI_QUESTIONARI!AF4812:AH4812,ESITI_QUESTIONARI!AJ4812:AL4812,ESITI_QUESTIONARI!AN4812,ESITI_QUESTIONARI!AQ4812)),"NON RISPONDE",AVERAGE(ESITI_QUESTIONARI!N4812:T4812,ESITI_QUESTIONARI!V4812:X4812,ESITI_QUESTIONARI!Z4812:AD4812,ESITI_QUESTIONARI!AF4812:AH4812,ESITI_QUESTIONARI!AJ4812:AL4812,ESITI_QUESTIONARI!AN4812,ESITI_QUESTIONARI!AQ4812)))</f>
        <v/>
      </c>
    </row>
    <row r="4813" spans="1:8">
      <c r="A4813" t="str">
        <f>IF(ESITI_QUESTIONARI!A4813="","",TRIM(ESITI_QUESTIONARI!A4813))</f>
        <v/>
      </c>
      <c r="B4813" t="str">
        <f t="shared" si="76"/>
        <v/>
      </c>
      <c r="C4813" t="str">
        <f>IF(ESITI_QUESTIONARI!C4813="","",TRIM(ESITI_QUESTIONARI!C4813))</f>
        <v/>
      </c>
      <c r="D4813" t="str">
        <f>IFERROR(UPPER(TRIM(ESITI_QUESTIONARI!U4813)),"")</f>
        <v/>
      </c>
      <c r="E4813" t="str">
        <f>IFERROR(UPPER(TRIM(ESITI_QUESTIONARI!Y4813)),"")</f>
        <v/>
      </c>
      <c r="F4813" t="str">
        <f>IFERROR(UPPER(TRIM(ESITI_QUESTIONARI!AE4813)),"")</f>
        <v/>
      </c>
      <c r="G4813" t="str">
        <f>IFERROR(UPPER(TRIM(ESITI_QUESTIONARI!AI4813)),"")</f>
        <v/>
      </c>
      <c r="H4813" s="8" t="str">
        <f>IF(C4813="","",IF(ISERROR(AVERAGE(ESITI_QUESTIONARI!N4813:T4813,ESITI_QUESTIONARI!V4813:X4813,ESITI_QUESTIONARI!Z4813:AD4813,ESITI_QUESTIONARI!AF4813:AH4813,ESITI_QUESTIONARI!AJ4813:AL4813,ESITI_QUESTIONARI!AN4813,ESITI_QUESTIONARI!AQ4813)),"NON RISPONDE",AVERAGE(ESITI_QUESTIONARI!N4813:T4813,ESITI_QUESTIONARI!V4813:X4813,ESITI_QUESTIONARI!Z4813:AD4813,ESITI_QUESTIONARI!AF4813:AH4813,ESITI_QUESTIONARI!AJ4813:AL4813,ESITI_QUESTIONARI!AN4813,ESITI_QUESTIONARI!AQ4813)))</f>
        <v/>
      </c>
    </row>
    <row r="4814" spans="1:8">
      <c r="A4814" t="str">
        <f>IF(ESITI_QUESTIONARI!A4814="","",TRIM(ESITI_QUESTIONARI!A4814))</f>
        <v/>
      </c>
      <c r="B4814" t="str">
        <f t="shared" si="76"/>
        <v/>
      </c>
      <c r="C4814" t="str">
        <f>IF(ESITI_QUESTIONARI!C4814="","",TRIM(ESITI_QUESTIONARI!C4814))</f>
        <v/>
      </c>
      <c r="D4814" t="str">
        <f>IFERROR(UPPER(TRIM(ESITI_QUESTIONARI!U4814)),"")</f>
        <v/>
      </c>
      <c r="E4814" t="str">
        <f>IFERROR(UPPER(TRIM(ESITI_QUESTIONARI!Y4814)),"")</f>
        <v/>
      </c>
      <c r="F4814" t="str">
        <f>IFERROR(UPPER(TRIM(ESITI_QUESTIONARI!AE4814)),"")</f>
        <v/>
      </c>
      <c r="G4814" t="str">
        <f>IFERROR(UPPER(TRIM(ESITI_QUESTIONARI!AI4814)),"")</f>
        <v/>
      </c>
      <c r="H4814" s="8" t="str">
        <f>IF(C4814="","",IF(ISERROR(AVERAGE(ESITI_QUESTIONARI!N4814:T4814,ESITI_QUESTIONARI!V4814:X4814,ESITI_QUESTIONARI!Z4814:AD4814,ESITI_QUESTIONARI!AF4814:AH4814,ESITI_QUESTIONARI!AJ4814:AL4814,ESITI_QUESTIONARI!AN4814,ESITI_QUESTIONARI!AQ4814)),"NON RISPONDE",AVERAGE(ESITI_QUESTIONARI!N4814:T4814,ESITI_QUESTIONARI!V4814:X4814,ESITI_QUESTIONARI!Z4814:AD4814,ESITI_QUESTIONARI!AF4814:AH4814,ESITI_QUESTIONARI!AJ4814:AL4814,ESITI_QUESTIONARI!AN4814,ESITI_QUESTIONARI!AQ4814)))</f>
        <v/>
      </c>
    </row>
    <row r="4815" spans="1:8">
      <c r="A4815" t="str">
        <f>IF(ESITI_QUESTIONARI!A4815="","",TRIM(ESITI_QUESTIONARI!A4815))</f>
        <v/>
      </c>
      <c r="B4815" t="str">
        <f t="shared" si="76"/>
        <v/>
      </c>
      <c r="C4815" t="str">
        <f>IF(ESITI_QUESTIONARI!C4815="","",TRIM(ESITI_QUESTIONARI!C4815))</f>
        <v/>
      </c>
      <c r="D4815" t="str">
        <f>IFERROR(UPPER(TRIM(ESITI_QUESTIONARI!U4815)),"")</f>
        <v/>
      </c>
      <c r="E4815" t="str">
        <f>IFERROR(UPPER(TRIM(ESITI_QUESTIONARI!Y4815)),"")</f>
        <v/>
      </c>
      <c r="F4815" t="str">
        <f>IFERROR(UPPER(TRIM(ESITI_QUESTIONARI!AE4815)),"")</f>
        <v/>
      </c>
      <c r="G4815" t="str">
        <f>IFERROR(UPPER(TRIM(ESITI_QUESTIONARI!AI4815)),"")</f>
        <v/>
      </c>
      <c r="H4815" s="8" t="str">
        <f>IF(C4815="","",IF(ISERROR(AVERAGE(ESITI_QUESTIONARI!N4815:T4815,ESITI_QUESTIONARI!V4815:X4815,ESITI_QUESTIONARI!Z4815:AD4815,ESITI_QUESTIONARI!AF4815:AH4815,ESITI_QUESTIONARI!AJ4815:AL4815,ESITI_QUESTIONARI!AN4815,ESITI_QUESTIONARI!AQ4815)),"NON RISPONDE",AVERAGE(ESITI_QUESTIONARI!N4815:T4815,ESITI_QUESTIONARI!V4815:X4815,ESITI_QUESTIONARI!Z4815:AD4815,ESITI_QUESTIONARI!AF4815:AH4815,ESITI_QUESTIONARI!AJ4815:AL4815,ESITI_QUESTIONARI!AN4815,ESITI_QUESTIONARI!AQ4815)))</f>
        <v/>
      </c>
    </row>
    <row r="4816" spans="1:8">
      <c r="A4816" t="str">
        <f>IF(ESITI_QUESTIONARI!A4816="","",TRIM(ESITI_QUESTIONARI!A4816))</f>
        <v/>
      </c>
      <c r="B4816" t="str">
        <f t="shared" si="76"/>
        <v/>
      </c>
      <c r="C4816" t="str">
        <f>IF(ESITI_QUESTIONARI!C4816="","",TRIM(ESITI_QUESTIONARI!C4816))</f>
        <v/>
      </c>
      <c r="D4816" t="str">
        <f>IFERROR(UPPER(TRIM(ESITI_QUESTIONARI!U4816)),"")</f>
        <v/>
      </c>
      <c r="E4816" t="str">
        <f>IFERROR(UPPER(TRIM(ESITI_QUESTIONARI!Y4816)),"")</f>
        <v/>
      </c>
      <c r="F4816" t="str">
        <f>IFERROR(UPPER(TRIM(ESITI_QUESTIONARI!AE4816)),"")</f>
        <v/>
      </c>
      <c r="G4816" t="str">
        <f>IFERROR(UPPER(TRIM(ESITI_QUESTIONARI!AI4816)),"")</f>
        <v/>
      </c>
      <c r="H4816" s="8" t="str">
        <f>IF(C4816="","",IF(ISERROR(AVERAGE(ESITI_QUESTIONARI!N4816:T4816,ESITI_QUESTIONARI!V4816:X4816,ESITI_QUESTIONARI!Z4816:AD4816,ESITI_QUESTIONARI!AF4816:AH4816,ESITI_QUESTIONARI!AJ4816:AL4816,ESITI_QUESTIONARI!AN4816,ESITI_QUESTIONARI!AQ4816)),"NON RISPONDE",AVERAGE(ESITI_QUESTIONARI!N4816:T4816,ESITI_QUESTIONARI!V4816:X4816,ESITI_QUESTIONARI!Z4816:AD4816,ESITI_QUESTIONARI!AF4816:AH4816,ESITI_QUESTIONARI!AJ4816:AL4816,ESITI_QUESTIONARI!AN4816,ESITI_QUESTIONARI!AQ4816)))</f>
        <v/>
      </c>
    </row>
    <row r="4817" spans="1:8">
      <c r="A4817" t="str">
        <f>IF(ESITI_QUESTIONARI!A4817="","",TRIM(ESITI_QUESTIONARI!A4817))</f>
        <v/>
      </c>
      <c r="B4817" t="str">
        <f t="shared" si="76"/>
        <v/>
      </c>
      <c r="C4817" t="str">
        <f>IF(ESITI_QUESTIONARI!C4817="","",TRIM(ESITI_QUESTIONARI!C4817))</f>
        <v/>
      </c>
      <c r="D4817" t="str">
        <f>IFERROR(UPPER(TRIM(ESITI_QUESTIONARI!U4817)),"")</f>
        <v/>
      </c>
      <c r="E4817" t="str">
        <f>IFERROR(UPPER(TRIM(ESITI_QUESTIONARI!Y4817)),"")</f>
        <v/>
      </c>
      <c r="F4817" t="str">
        <f>IFERROR(UPPER(TRIM(ESITI_QUESTIONARI!AE4817)),"")</f>
        <v/>
      </c>
      <c r="G4817" t="str">
        <f>IFERROR(UPPER(TRIM(ESITI_QUESTIONARI!AI4817)),"")</f>
        <v/>
      </c>
      <c r="H4817" s="8" t="str">
        <f>IF(C4817="","",IF(ISERROR(AVERAGE(ESITI_QUESTIONARI!N4817:T4817,ESITI_QUESTIONARI!V4817:X4817,ESITI_QUESTIONARI!Z4817:AD4817,ESITI_QUESTIONARI!AF4817:AH4817,ESITI_QUESTIONARI!AJ4817:AL4817,ESITI_QUESTIONARI!AN4817,ESITI_QUESTIONARI!AQ4817)),"NON RISPONDE",AVERAGE(ESITI_QUESTIONARI!N4817:T4817,ESITI_QUESTIONARI!V4817:X4817,ESITI_QUESTIONARI!Z4817:AD4817,ESITI_QUESTIONARI!AF4817:AH4817,ESITI_QUESTIONARI!AJ4817:AL4817,ESITI_QUESTIONARI!AN4817,ESITI_QUESTIONARI!AQ4817)))</f>
        <v/>
      </c>
    </row>
    <row r="4818" spans="1:8">
      <c r="A4818" t="str">
        <f>IF(ESITI_QUESTIONARI!A4818="","",TRIM(ESITI_QUESTIONARI!A4818))</f>
        <v/>
      </c>
      <c r="B4818" t="str">
        <f t="shared" si="76"/>
        <v/>
      </c>
      <c r="C4818" t="str">
        <f>IF(ESITI_QUESTIONARI!C4818="","",TRIM(ESITI_QUESTIONARI!C4818))</f>
        <v/>
      </c>
      <c r="D4818" t="str">
        <f>IFERROR(UPPER(TRIM(ESITI_QUESTIONARI!U4818)),"")</f>
        <v/>
      </c>
      <c r="E4818" t="str">
        <f>IFERROR(UPPER(TRIM(ESITI_QUESTIONARI!Y4818)),"")</f>
        <v/>
      </c>
      <c r="F4818" t="str">
        <f>IFERROR(UPPER(TRIM(ESITI_QUESTIONARI!AE4818)),"")</f>
        <v/>
      </c>
      <c r="G4818" t="str">
        <f>IFERROR(UPPER(TRIM(ESITI_QUESTIONARI!AI4818)),"")</f>
        <v/>
      </c>
      <c r="H4818" s="8" t="str">
        <f>IF(C4818="","",IF(ISERROR(AVERAGE(ESITI_QUESTIONARI!N4818:T4818,ESITI_QUESTIONARI!V4818:X4818,ESITI_QUESTIONARI!Z4818:AD4818,ESITI_QUESTIONARI!AF4818:AH4818,ESITI_QUESTIONARI!AJ4818:AL4818,ESITI_QUESTIONARI!AN4818,ESITI_QUESTIONARI!AQ4818)),"NON RISPONDE",AVERAGE(ESITI_QUESTIONARI!N4818:T4818,ESITI_QUESTIONARI!V4818:X4818,ESITI_QUESTIONARI!Z4818:AD4818,ESITI_QUESTIONARI!AF4818:AH4818,ESITI_QUESTIONARI!AJ4818:AL4818,ESITI_QUESTIONARI!AN4818,ESITI_QUESTIONARI!AQ4818)))</f>
        <v/>
      </c>
    </row>
    <row r="4819" spans="1:8">
      <c r="A4819" t="str">
        <f>IF(ESITI_QUESTIONARI!A4819="","",TRIM(ESITI_QUESTIONARI!A4819))</f>
        <v/>
      </c>
      <c r="B4819" t="str">
        <f t="shared" si="76"/>
        <v/>
      </c>
      <c r="C4819" t="str">
        <f>IF(ESITI_QUESTIONARI!C4819="","",TRIM(ESITI_QUESTIONARI!C4819))</f>
        <v/>
      </c>
      <c r="D4819" t="str">
        <f>IFERROR(UPPER(TRIM(ESITI_QUESTIONARI!U4819)),"")</f>
        <v/>
      </c>
      <c r="E4819" t="str">
        <f>IFERROR(UPPER(TRIM(ESITI_QUESTIONARI!Y4819)),"")</f>
        <v/>
      </c>
      <c r="F4819" t="str">
        <f>IFERROR(UPPER(TRIM(ESITI_QUESTIONARI!AE4819)),"")</f>
        <v/>
      </c>
      <c r="G4819" t="str">
        <f>IFERROR(UPPER(TRIM(ESITI_QUESTIONARI!AI4819)),"")</f>
        <v/>
      </c>
      <c r="H4819" s="8" t="str">
        <f>IF(C4819="","",IF(ISERROR(AVERAGE(ESITI_QUESTIONARI!N4819:T4819,ESITI_QUESTIONARI!V4819:X4819,ESITI_QUESTIONARI!Z4819:AD4819,ESITI_QUESTIONARI!AF4819:AH4819,ESITI_QUESTIONARI!AJ4819:AL4819,ESITI_QUESTIONARI!AN4819,ESITI_QUESTIONARI!AQ4819)),"NON RISPONDE",AVERAGE(ESITI_QUESTIONARI!N4819:T4819,ESITI_QUESTIONARI!V4819:X4819,ESITI_QUESTIONARI!Z4819:AD4819,ESITI_QUESTIONARI!AF4819:AH4819,ESITI_QUESTIONARI!AJ4819:AL4819,ESITI_QUESTIONARI!AN4819,ESITI_QUESTIONARI!AQ4819)))</f>
        <v/>
      </c>
    </row>
    <row r="4820" spans="1:8">
      <c r="A4820" t="str">
        <f>IF(ESITI_QUESTIONARI!A4820="","",TRIM(ESITI_QUESTIONARI!A4820))</f>
        <v/>
      </c>
      <c r="B4820" t="str">
        <f t="shared" si="76"/>
        <v/>
      </c>
      <c r="C4820" t="str">
        <f>IF(ESITI_QUESTIONARI!C4820="","",TRIM(ESITI_QUESTIONARI!C4820))</f>
        <v/>
      </c>
      <c r="D4820" t="str">
        <f>IFERROR(UPPER(TRIM(ESITI_QUESTIONARI!U4820)),"")</f>
        <v/>
      </c>
      <c r="E4820" t="str">
        <f>IFERROR(UPPER(TRIM(ESITI_QUESTIONARI!Y4820)),"")</f>
        <v/>
      </c>
      <c r="F4820" t="str">
        <f>IFERROR(UPPER(TRIM(ESITI_QUESTIONARI!AE4820)),"")</f>
        <v/>
      </c>
      <c r="G4820" t="str">
        <f>IFERROR(UPPER(TRIM(ESITI_QUESTIONARI!AI4820)),"")</f>
        <v/>
      </c>
      <c r="H4820" s="8" t="str">
        <f>IF(C4820="","",IF(ISERROR(AVERAGE(ESITI_QUESTIONARI!N4820:T4820,ESITI_QUESTIONARI!V4820:X4820,ESITI_QUESTIONARI!Z4820:AD4820,ESITI_QUESTIONARI!AF4820:AH4820,ESITI_QUESTIONARI!AJ4820:AL4820,ESITI_QUESTIONARI!AN4820,ESITI_QUESTIONARI!AQ4820)),"NON RISPONDE",AVERAGE(ESITI_QUESTIONARI!N4820:T4820,ESITI_QUESTIONARI!V4820:X4820,ESITI_QUESTIONARI!Z4820:AD4820,ESITI_QUESTIONARI!AF4820:AH4820,ESITI_QUESTIONARI!AJ4820:AL4820,ESITI_QUESTIONARI!AN4820,ESITI_QUESTIONARI!AQ4820)))</f>
        <v/>
      </c>
    </row>
    <row r="4821" spans="1:8">
      <c r="A4821" t="str">
        <f>IF(ESITI_QUESTIONARI!A4821="","",TRIM(ESITI_QUESTIONARI!A4821))</f>
        <v/>
      </c>
      <c r="B4821" t="str">
        <f t="shared" si="76"/>
        <v/>
      </c>
      <c r="C4821" t="str">
        <f>IF(ESITI_QUESTIONARI!C4821="","",TRIM(ESITI_QUESTIONARI!C4821))</f>
        <v/>
      </c>
      <c r="D4821" t="str">
        <f>IFERROR(UPPER(TRIM(ESITI_QUESTIONARI!U4821)),"")</f>
        <v/>
      </c>
      <c r="E4821" t="str">
        <f>IFERROR(UPPER(TRIM(ESITI_QUESTIONARI!Y4821)),"")</f>
        <v/>
      </c>
      <c r="F4821" t="str">
        <f>IFERROR(UPPER(TRIM(ESITI_QUESTIONARI!AE4821)),"")</f>
        <v/>
      </c>
      <c r="G4821" t="str">
        <f>IFERROR(UPPER(TRIM(ESITI_QUESTIONARI!AI4821)),"")</f>
        <v/>
      </c>
      <c r="H4821" s="8" t="str">
        <f>IF(C4821="","",IF(ISERROR(AVERAGE(ESITI_QUESTIONARI!N4821:T4821,ESITI_QUESTIONARI!V4821:X4821,ESITI_QUESTIONARI!Z4821:AD4821,ESITI_QUESTIONARI!AF4821:AH4821,ESITI_QUESTIONARI!AJ4821:AL4821,ESITI_QUESTIONARI!AN4821,ESITI_QUESTIONARI!AQ4821)),"NON RISPONDE",AVERAGE(ESITI_QUESTIONARI!N4821:T4821,ESITI_QUESTIONARI!V4821:X4821,ESITI_QUESTIONARI!Z4821:AD4821,ESITI_QUESTIONARI!AF4821:AH4821,ESITI_QUESTIONARI!AJ4821:AL4821,ESITI_QUESTIONARI!AN4821,ESITI_QUESTIONARI!AQ4821)))</f>
        <v/>
      </c>
    </row>
    <row r="4822" spans="1:8">
      <c r="A4822" t="str">
        <f>IF(ESITI_QUESTIONARI!A4822="","",TRIM(ESITI_QUESTIONARI!A4822))</f>
        <v/>
      </c>
      <c r="B4822" t="str">
        <f t="shared" si="76"/>
        <v/>
      </c>
      <c r="C4822" t="str">
        <f>IF(ESITI_QUESTIONARI!C4822="","",TRIM(ESITI_QUESTIONARI!C4822))</f>
        <v/>
      </c>
      <c r="D4822" t="str">
        <f>IFERROR(UPPER(TRIM(ESITI_QUESTIONARI!U4822)),"")</f>
        <v/>
      </c>
      <c r="E4822" t="str">
        <f>IFERROR(UPPER(TRIM(ESITI_QUESTIONARI!Y4822)),"")</f>
        <v/>
      </c>
      <c r="F4822" t="str">
        <f>IFERROR(UPPER(TRIM(ESITI_QUESTIONARI!AE4822)),"")</f>
        <v/>
      </c>
      <c r="G4822" t="str">
        <f>IFERROR(UPPER(TRIM(ESITI_QUESTIONARI!AI4822)),"")</f>
        <v/>
      </c>
      <c r="H4822" s="8" t="str">
        <f>IF(C4822="","",IF(ISERROR(AVERAGE(ESITI_QUESTIONARI!N4822:T4822,ESITI_QUESTIONARI!V4822:X4822,ESITI_QUESTIONARI!Z4822:AD4822,ESITI_QUESTIONARI!AF4822:AH4822,ESITI_QUESTIONARI!AJ4822:AL4822,ESITI_QUESTIONARI!AN4822,ESITI_QUESTIONARI!AQ4822)),"NON RISPONDE",AVERAGE(ESITI_QUESTIONARI!N4822:T4822,ESITI_QUESTIONARI!V4822:X4822,ESITI_QUESTIONARI!Z4822:AD4822,ESITI_QUESTIONARI!AF4822:AH4822,ESITI_QUESTIONARI!AJ4822:AL4822,ESITI_QUESTIONARI!AN4822,ESITI_QUESTIONARI!AQ4822)))</f>
        <v/>
      </c>
    </row>
    <row r="4823" spans="1:8">
      <c r="A4823" t="str">
        <f>IF(ESITI_QUESTIONARI!A4823="","",TRIM(ESITI_QUESTIONARI!A4823))</f>
        <v/>
      </c>
      <c r="B4823" t="str">
        <f t="shared" si="76"/>
        <v/>
      </c>
      <c r="C4823" t="str">
        <f>IF(ESITI_QUESTIONARI!C4823="","",TRIM(ESITI_QUESTIONARI!C4823))</f>
        <v/>
      </c>
      <c r="D4823" t="str">
        <f>IFERROR(UPPER(TRIM(ESITI_QUESTIONARI!U4823)),"")</f>
        <v/>
      </c>
      <c r="E4823" t="str">
        <f>IFERROR(UPPER(TRIM(ESITI_QUESTIONARI!Y4823)),"")</f>
        <v/>
      </c>
      <c r="F4823" t="str">
        <f>IFERROR(UPPER(TRIM(ESITI_QUESTIONARI!AE4823)),"")</f>
        <v/>
      </c>
      <c r="G4823" t="str">
        <f>IFERROR(UPPER(TRIM(ESITI_QUESTIONARI!AI4823)),"")</f>
        <v/>
      </c>
      <c r="H4823" s="8" t="str">
        <f>IF(C4823="","",IF(ISERROR(AVERAGE(ESITI_QUESTIONARI!N4823:T4823,ESITI_QUESTIONARI!V4823:X4823,ESITI_QUESTIONARI!Z4823:AD4823,ESITI_QUESTIONARI!AF4823:AH4823,ESITI_QUESTIONARI!AJ4823:AL4823,ESITI_QUESTIONARI!AN4823,ESITI_QUESTIONARI!AQ4823)),"NON RISPONDE",AVERAGE(ESITI_QUESTIONARI!N4823:T4823,ESITI_QUESTIONARI!V4823:X4823,ESITI_QUESTIONARI!Z4823:AD4823,ESITI_QUESTIONARI!AF4823:AH4823,ESITI_QUESTIONARI!AJ4823:AL4823,ESITI_QUESTIONARI!AN4823,ESITI_QUESTIONARI!AQ4823)))</f>
        <v/>
      </c>
    </row>
    <row r="4824" spans="1:8">
      <c r="A4824" t="str">
        <f>IF(ESITI_QUESTIONARI!A4824="","",TRIM(ESITI_QUESTIONARI!A4824))</f>
        <v/>
      </c>
      <c r="B4824" t="str">
        <f t="shared" si="76"/>
        <v/>
      </c>
      <c r="C4824" t="str">
        <f>IF(ESITI_QUESTIONARI!C4824="","",TRIM(ESITI_QUESTIONARI!C4824))</f>
        <v/>
      </c>
      <c r="D4824" t="str">
        <f>IFERROR(UPPER(TRIM(ESITI_QUESTIONARI!U4824)),"")</f>
        <v/>
      </c>
      <c r="E4824" t="str">
        <f>IFERROR(UPPER(TRIM(ESITI_QUESTIONARI!Y4824)),"")</f>
        <v/>
      </c>
      <c r="F4824" t="str">
        <f>IFERROR(UPPER(TRIM(ESITI_QUESTIONARI!AE4824)),"")</f>
        <v/>
      </c>
      <c r="G4824" t="str">
        <f>IFERROR(UPPER(TRIM(ESITI_QUESTIONARI!AI4824)),"")</f>
        <v/>
      </c>
      <c r="H4824" s="8" t="str">
        <f>IF(C4824="","",IF(ISERROR(AVERAGE(ESITI_QUESTIONARI!N4824:T4824,ESITI_QUESTIONARI!V4824:X4824,ESITI_QUESTIONARI!Z4824:AD4824,ESITI_QUESTIONARI!AF4824:AH4824,ESITI_QUESTIONARI!AJ4824:AL4824,ESITI_QUESTIONARI!AN4824,ESITI_QUESTIONARI!AQ4824)),"NON RISPONDE",AVERAGE(ESITI_QUESTIONARI!N4824:T4824,ESITI_QUESTIONARI!V4824:X4824,ESITI_QUESTIONARI!Z4824:AD4824,ESITI_QUESTIONARI!AF4824:AH4824,ESITI_QUESTIONARI!AJ4824:AL4824,ESITI_QUESTIONARI!AN4824,ESITI_QUESTIONARI!AQ4824)))</f>
        <v/>
      </c>
    </row>
    <row r="4825" spans="1:8">
      <c r="A4825" t="str">
        <f>IF(ESITI_QUESTIONARI!A4825="","",TRIM(ESITI_QUESTIONARI!A4825))</f>
        <v/>
      </c>
      <c r="B4825" t="str">
        <f t="shared" si="76"/>
        <v/>
      </c>
      <c r="C4825" t="str">
        <f>IF(ESITI_QUESTIONARI!C4825="","",TRIM(ESITI_QUESTIONARI!C4825))</f>
        <v/>
      </c>
      <c r="D4825" t="str">
        <f>IFERROR(UPPER(TRIM(ESITI_QUESTIONARI!U4825)),"")</f>
        <v/>
      </c>
      <c r="E4825" t="str">
        <f>IFERROR(UPPER(TRIM(ESITI_QUESTIONARI!Y4825)),"")</f>
        <v/>
      </c>
      <c r="F4825" t="str">
        <f>IFERROR(UPPER(TRIM(ESITI_QUESTIONARI!AE4825)),"")</f>
        <v/>
      </c>
      <c r="G4825" t="str">
        <f>IFERROR(UPPER(TRIM(ESITI_QUESTIONARI!AI4825)),"")</f>
        <v/>
      </c>
      <c r="H4825" s="8" t="str">
        <f>IF(C4825="","",IF(ISERROR(AVERAGE(ESITI_QUESTIONARI!N4825:T4825,ESITI_QUESTIONARI!V4825:X4825,ESITI_QUESTIONARI!Z4825:AD4825,ESITI_QUESTIONARI!AF4825:AH4825,ESITI_QUESTIONARI!AJ4825:AL4825,ESITI_QUESTIONARI!AN4825,ESITI_QUESTIONARI!AQ4825)),"NON RISPONDE",AVERAGE(ESITI_QUESTIONARI!N4825:T4825,ESITI_QUESTIONARI!V4825:X4825,ESITI_QUESTIONARI!Z4825:AD4825,ESITI_QUESTIONARI!AF4825:AH4825,ESITI_QUESTIONARI!AJ4825:AL4825,ESITI_QUESTIONARI!AN4825,ESITI_QUESTIONARI!AQ4825)))</f>
        <v/>
      </c>
    </row>
    <row r="4826" spans="1:8">
      <c r="A4826" t="str">
        <f>IF(ESITI_QUESTIONARI!A4826="","",TRIM(ESITI_QUESTIONARI!A4826))</f>
        <v/>
      </c>
      <c r="B4826" t="str">
        <f t="shared" si="76"/>
        <v/>
      </c>
      <c r="C4826" t="str">
        <f>IF(ESITI_QUESTIONARI!C4826="","",TRIM(ESITI_QUESTIONARI!C4826))</f>
        <v/>
      </c>
      <c r="D4826" t="str">
        <f>IFERROR(UPPER(TRIM(ESITI_QUESTIONARI!U4826)),"")</f>
        <v/>
      </c>
      <c r="E4826" t="str">
        <f>IFERROR(UPPER(TRIM(ESITI_QUESTIONARI!Y4826)),"")</f>
        <v/>
      </c>
      <c r="F4826" t="str">
        <f>IFERROR(UPPER(TRIM(ESITI_QUESTIONARI!AE4826)),"")</f>
        <v/>
      </c>
      <c r="G4826" t="str">
        <f>IFERROR(UPPER(TRIM(ESITI_QUESTIONARI!AI4826)),"")</f>
        <v/>
      </c>
      <c r="H4826" s="8" t="str">
        <f>IF(C4826="","",IF(ISERROR(AVERAGE(ESITI_QUESTIONARI!N4826:T4826,ESITI_QUESTIONARI!V4826:X4826,ESITI_QUESTIONARI!Z4826:AD4826,ESITI_QUESTIONARI!AF4826:AH4826,ESITI_QUESTIONARI!AJ4826:AL4826,ESITI_QUESTIONARI!AN4826,ESITI_QUESTIONARI!AQ4826)),"NON RISPONDE",AVERAGE(ESITI_QUESTIONARI!N4826:T4826,ESITI_QUESTIONARI!V4826:X4826,ESITI_QUESTIONARI!Z4826:AD4826,ESITI_QUESTIONARI!AF4826:AH4826,ESITI_QUESTIONARI!AJ4826:AL4826,ESITI_QUESTIONARI!AN4826,ESITI_QUESTIONARI!AQ4826)))</f>
        <v/>
      </c>
    </row>
    <row r="4827" spans="1:8">
      <c r="A4827" t="str">
        <f>IF(ESITI_QUESTIONARI!A4827="","",TRIM(ESITI_QUESTIONARI!A4827))</f>
        <v/>
      </c>
      <c r="B4827" t="str">
        <f t="shared" si="76"/>
        <v/>
      </c>
      <c r="C4827" t="str">
        <f>IF(ESITI_QUESTIONARI!C4827="","",TRIM(ESITI_QUESTIONARI!C4827))</f>
        <v/>
      </c>
      <c r="D4827" t="str">
        <f>IFERROR(UPPER(TRIM(ESITI_QUESTIONARI!U4827)),"")</f>
        <v/>
      </c>
      <c r="E4827" t="str">
        <f>IFERROR(UPPER(TRIM(ESITI_QUESTIONARI!Y4827)),"")</f>
        <v/>
      </c>
      <c r="F4827" t="str">
        <f>IFERROR(UPPER(TRIM(ESITI_QUESTIONARI!AE4827)),"")</f>
        <v/>
      </c>
      <c r="G4827" t="str">
        <f>IFERROR(UPPER(TRIM(ESITI_QUESTIONARI!AI4827)),"")</f>
        <v/>
      </c>
      <c r="H4827" s="8" t="str">
        <f>IF(C4827="","",IF(ISERROR(AVERAGE(ESITI_QUESTIONARI!N4827:T4827,ESITI_QUESTIONARI!V4827:X4827,ESITI_QUESTIONARI!Z4827:AD4827,ESITI_QUESTIONARI!AF4827:AH4827,ESITI_QUESTIONARI!AJ4827:AL4827,ESITI_QUESTIONARI!AN4827,ESITI_QUESTIONARI!AQ4827)),"NON RISPONDE",AVERAGE(ESITI_QUESTIONARI!N4827:T4827,ESITI_QUESTIONARI!V4827:X4827,ESITI_QUESTIONARI!Z4827:AD4827,ESITI_QUESTIONARI!AF4827:AH4827,ESITI_QUESTIONARI!AJ4827:AL4827,ESITI_QUESTIONARI!AN4827,ESITI_QUESTIONARI!AQ4827)))</f>
        <v/>
      </c>
    </row>
    <row r="4828" spans="1:8">
      <c r="A4828" t="str">
        <f>IF(ESITI_QUESTIONARI!A4828="","",TRIM(ESITI_QUESTIONARI!A4828))</f>
        <v/>
      </c>
      <c r="B4828" t="str">
        <f t="shared" si="76"/>
        <v/>
      </c>
      <c r="C4828" t="str">
        <f>IF(ESITI_QUESTIONARI!C4828="","",TRIM(ESITI_QUESTIONARI!C4828))</f>
        <v/>
      </c>
      <c r="D4828" t="str">
        <f>IFERROR(UPPER(TRIM(ESITI_QUESTIONARI!U4828)),"")</f>
        <v/>
      </c>
      <c r="E4828" t="str">
        <f>IFERROR(UPPER(TRIM(ESITI_QUESTIONARI!Y4828)),"")</f>
        <v/>
      </c>
      <c r="F4828" t="str">
        <f>IFERROR(UPPER(TRIM(ESITI_QUESTIONARI!AE4828)),"")</f>
        <v/>
      </c>
      <c r="G4828" t="str">
        <f>IFERROR(UPPER(TRIM(ESITI_QUESTIONARI!AI4828)),"")</f>
        <v/>
      </c>
      <c r="H4828" s="8" t="str">
        <f>IF(C4828="","",IF(ISERROR(AVERAGE(ESITI_QUESTIONARI!N4828:T4828,ESITI_QUESTIONARI!V4828:X4828,ESITI_QUESTIONARI!Z4828:AD4828,ESITI_QUESTIONARI!AF4828:AH4828,ESITI_QUESTIONARI!AJ4828:AL4828,ESITI_QUESTIONARI!AN4828,ESITI_QUESTIONARI!AQ4828)),"NON RISPONDE",AVERAGE(ESITI_QUESTIONARI!N4828:T4828,ESITI_QUESTIONARI!V4828:X4828,ESITI_QUESTIONARI!Z4828:AD4828,ESITI_QUESTIONARI!AF4828:AH4828,ESITI_QUESTIONARI!AJ4828:AL4828,ESITI_QUESTIONARI!AN4828,ESITI_QUESTIONARI!AQ4828)))</f>
        <v/>
      </c>
    </row>
    <row r="4829" spans="1:8">
      <c r="A4829" t="str">
        <f>IF(ESITI_QUESTIONARI!A4829="","",TRIM(ESITI_QUESTIONARI!A4829))</f>
        <v/>
      </c>
      <c r="B4829" t="str">
        <f t="shared" si="76"/>
        <v/>
      </c>
      <c r="C4829" t="str">
        <f>IF(ESITI_QUESTIONARI!C4829="","",TRIM(ESITI_QUESTIONARI!C4829))</f>
        <v/>
      </c>
      <c r="D4829" t="str">
        <f>IFERROR(UPPER(TRIM(ESITI_QUESTIONARI!U4829)),"")</f>
        <v/>
      </c>
      <c r="E4829" t="str">
        <f>IFERROR(UPPER(TRIM(ESITI_QUESTIONARI!Y4829)),"")</f>
        <v/>
      </c>
      <c r="F4829" t="str">
        <f>IFERROR(UPPER(TRIM(ESITI_QUESTIONARI!AE4829)),"")</f>
        <v/>
      </c>
      <c r="G4829" t="str">
        <f>IFERROR(UPPER(TRIM(ESITI_QUESTIONARI!AI4829)),"")</f>
        <v/>
      </c>
      <c r="H4829" s="8" t="str">
        <f>IF(C4829="","",IF(ISERROR(AVERAGE(ESITI_QUESTIONARI!N4829:T4829,ESITI_QUESTIONARI!V4829:X4829,ESITI_QUESTIONARI!Z4829:AD4829,ESITI_QUESTIONARI!AF4829:AH4829,ESITI_QUESTIONARI!AJ4829:AL4829,ESITI_QUESTIONARI!AN4829,ESITI_QUESTIONARI!AQ4829)),"NON RISPONDE",AVERAGE(ESITI_QUESTIONARI!N4829:T4829,ESITI_QUESTIONARI!V4829:X4829,ESITI_QUESTIONARI!Z4829:AD4829,ESITI_QUESTIONARI!AF4829:AH4829,ESITI_QUESTIONARI!AJ4829:AL4829,ESITI_QUESTIONARI!AN4829,ESITI_QUESTIONARI!AQ4829)))</f>
        <v/>
      </c>
    </row>
    <row r="4830" spans="1:8">
      <c r="A4830" t="str">
        <f>IF(ESITI_QUESTIONARI!A4830="","",TRIM(ESITI_QUESTIONARI!A4830))</f>
        <v/>
      </c>
      <c r="B4830" t="str">
        <f t="shared" si="76"/>
        <v/>
      </c>
      <c r="C4830" t="str">
        <f>IF(ESITI_QUESTIONARI!C4830="","",TRIM(ESITI_QUESTIONARI!C4830))</f>
        <v/>
      </c>
      <c r="D4830" t="str">
        <f>IFERROR(UPPER(TRIM(ESITI_QUESTIONARI!U4830)),"")</f>
        <v/>
      </c>
      <c r="E4830" t="str">
        <f>IFERROR(UPPER(TRIM(ESITI_QUESTIONARI!Y4830)),"")</f>
        <v/>
      </c>
      <c r="F4830" t="str">
        <f>IFERROR(UPPER(TRIM(ESITI_QUESTIONARI!AE4830)),"")</f>
        <v/>
      </c>
      <c r="G4830" t="str">
        <f>IFERROR(UPPER(TRIM(ESITI_QUESTIONARI!AI4830)),"")</f>
        <v/>
      </c>
      <c r="H4830" s="8" t="str">
        <f>IF(C4830="","",IF(ISERROR(AVERAGE(ESITI_QUESTIONARI!N4830:T4830,ESITI_QUESTIONARI!V4830:X4830,ESITI_QUESTIONARI!Z4830:AD4830,ESITI_QUESTIONARI!AF4830:AH4830,ESITI_QUESTIONARI!AJ4830:AL4830,ESITI_QUESTIONARI!AN4830,ESITI_QUESTIONARI!AQ4830)),"NON RISPONDE",AVERAGE(ESITI_QUESTIONARI!N4830:T4830,ESITI_QUESTIONARI!V4830:X4830,ESITI_QUESTIONARI!Z4830:AD4830,ESITI_QUESTIONARI!AF4830:AH4830,ESITI_QUESTIONARI!AJ4830:AL4830,ESITI_QUESTIONARI!AN4830,ESITI_QUESTIONARI!AQ4830)))</f>
        <v/>
      </c>
    </row>
    <row r="4831" spans="1:8">
      <c r="A4831" t="str">
        <f>IF(ESITI_QUESTIONARI!A4831="","",TRIM(ESITI_QUESTIONARI!A4831))</f>
        <v/>
      </c>
      <c r="B4831" t="str">
        <f t="shared" si="76"/>
        <v/>
      </c>
      <c r="C4831" t="str">
        <f>IF(ESITI_QUESTIONARI!C4831="","",TRIM(ESITI_QUESTIONARI!C4831))</f>
        <v/>
      </c>
      <c r="D4831" t="str">
        <f>IFERROR(UPPER(TRIM(ESITI_QUESTIONARI!U4831)),"")</f>
        <v/>
      </c>
      <c r="E4831" t="str">
        <f>IFERROR(UPPER(TRIM(ESITI_QUESTIONARI!Y4831)),"")</f>
        <v/>
      </c>
      <c r="F4831" t="str">
        <f>IFERROR(UPPER(TRIM(ESITI_QUESTIONARI!AE4831)),"")</f>
        <v/>
      </c>
      <c r="G4831" t="str">
        <f>IFERROR(UPPER(TRIM(ESITI_QUESTIONARI!AI4831)),"")</f>
        <v/>
      </c>
      <c r="H4831" s="8" t="str">
        <f>IF(C4831="","",IF(ISERROR(AVERAGE(ESITI_QUESTIONARI!N4831:T4831,ESITI_QUESTIONARI!V4831:X4831,ESITI_QUESTIONARI!Z4831:AD4831,ESITI_QUESTIONARI!AF4831:AH4831,ESITI_QUESTIONARI!AJ4831:AL4831,ESITI_QUESTIONARI!AN4831,ESITI_QUESTIONARI!AQ4831)),"NON RISPONDE",AVERAGE(ESITI_QUESTIONARI!N4831:T4831,ESITI_QUESTIONARI!V4831:X4831,ESITI_QUESTIONARI!Z4831:AD4831,ESITI_QUESTIONARI!AF4831:AH4831,ESITI_QUESTIONARI!AJ4831:AL4831,ESITI_QUESTIONARI!AN4831,ESITI_QUESTIONARI!AQ4831)))</f>
        <v/>
      </c>
    </row>
    <row r="4832" spans="1:8">
      <c r="A4832" t="str">
        <f>IF(ESITI_QUESTIONARI!A4832="","",TRIM(ESITI_QUESTIONARI!A4832))</f>
        <v/>
      </c>
      <c r="B4832" t="str">
        <f t="shared" si="76"/>
        <v/>
      </c>
      <c r="C4832" t="str">
        <f>IF(ESITI_QUESTIONARI!C4832="","",TRIM(ESITI_QUESTIONARI!C4832))</f>
        <v/>
      </c>
      <c r="D4832" t="str">
        <f>IFERROR(UPPER(TRIM(ESITI_QUESTIONARI!U4832)),"")</f>
        <v/>
      </c>
      <c r="E4832" t="str">
        <f>IFERROR(UPPER(TRIM(ESITI_QUESTIONARI!Y4832)),"")</f>
        <v/>
      </c>
      <c r="F4832" t="str">
        <f>IFERROR(UPPER(TRIM(ESITI_QUESTIONARI!AE4832)),"")</f>
        <v/>
      </c>
      <c r="G4832" t="str">
        <f>IFERROR(UPPER(TRIM(ESITI_QUESTIONARI!AI4832)),"")</f>
        <v/>
      </c>
      <c r="H4832" s="8" t="str">
        <f>IF(C4832="","",IF(ISERROR(AVERAGE(ESITI_QUESTIONARI!N4832:T4832,ESITI_QUESTIONARI!V4832:X4832,ESITI_QUESTIONARI!Z4832:AD4832,ESITI_QUESTIONARI!AF4832:AH4832,ESITI_QUESTIONARI!AJ4832:AL4832,ESITI_QUESTIONARI!AN4832,ESITI_QUESTIONARI!AQ4832)),"NON RISPONDE",AVERAGE(ESITI_QUESTIONARI!N4832:T4832,ESITI_QUESTIONARI!V4832:X4832,ESITI_QUESTIONARI!Z4832:AD4832,ESITI_QUESTIONARI!AF4832:AH4832,ESITI_QUESTIONARI!AJ4832:AL4832,ESITI_QUESTIONARI!AN4832,ESITI_QUESTIONARI!AQ4832)))</f>
        <v/>
      </c>
    </row>
    <row r="4833" spans="1:8">
      <c r="A4833" t="str">
        <f>IF(ESITI_QUESTIONARI!A4833="","",TRIM(ESITI_QUESTIONARI!A4833))</f>
        <v/>
      </c>
      <c r="B4833" t="str">
        <f t="shared" si="76"/>
        <v/>
      </c>
      <c r="C4833" t="str">
        <f>IF(ESITI_QUESTIONARI!C4833="","",TRIM(ESITI_QUESTIONARI!C4833))</f>
        <v/>
      </c>
      <c r="D4833" t="str">
        <f>IFERROR(UPPER(TRIM(ESITI_QUESTIONARI!U4833)),"")</f>
        <v/>
      </c>
      <c r="E4833" t="str">
        <f>IFERROR(UPPER(TRIM(ESITI_QUESTIONARI!Y4833)),"")</f>
        <v/>
      </c>
      <c r="F4833" t="str">
        <f>IFERROR(UPPER(TRIM(ESITI_QUESTIONARI!AE4833)),"")</f>
        <v/>
      </c>
      <c r="G4833" t="str">
        <f>IFERROR(UPPER(TRIM(ESITI_QUESTIONARI!AI4833)),"")</f>
        <v/>
      </c>
      <c r="H4833" s="8" t="str">
        <f>IF(C4833="","",IF(ISERROR(AVERAGE(ESITI_QUESTIONARI!N4833:T4833,ESITI_QUESTIONARI!V4833:X4833,ESITI_QUESTIONARI!Z4833:AD4833,ESITI_QUESTIONARI!AF4833:AH4833,ESITI_QUESTIONARI!AJ4833:AL4833,ESITI_QUESTIONARI!AN4833,ESITI_QUESTIONARI!AQ4833)),"NON RISPONDE",AVERAGE(ESITI_QUESTIONARI!N4833:T4833,ESITI_QUESTIONARI!V4833:X4833,ESITI_QUESTIONARI!Z4833:AD4833,ESITI_QUESTIONARI!AF4833:AH4833,ESITI_QUESTIONARI!AJ4833:AL4833,ESITI_QUESTIONARI!AN4833,ESITI_QUESTIONARI!AQ4833)))</f>
        <v/>
      </c>
    </row>
    <row r="4834" spans="1:8">
      <c r="A4834" t="str">
        <f>IF(ESITI_QUESTIONARI!A4834="","",TRIM(ESITI_QUESTIONARI!A4834))</f>
        <v/>
      </c>
      <c r="B4834" t="str">
        <f t="shared" si="76"/>
        <v/>
      </c>
      <c r="C4834" t="str">
        <f>IF(ESITI_QUESTIONARI!C4834="","",TRIM(ESITI_QUESTIONARI!C4834))</f>
        <v/>
      </c>
      <c r="D4834" t="str">
        <f>IFERROR(UPPER(TRIM(ESITI_QUESTIONARI!U4834)),"")</f>
        <v/>
      </c>
      <c r="E4834" t="str">
        <f>IFERROR(UPPER(TRIM(ESITI_QUESTIONARI!Y4834)),"")</f>
        <v/>
      </c>
      <c r="F4834" t="str">
        <f>IFERROR(UPPER(TRIM(ESITI_QUESTIONARI!AE4834)),"")</f>
        <v/>
      </c>
      <c r="G4834" t="str">
        <f>IFERROR(UPPER(TRIM(ESITI_QUESTIONARI!AI4834)),"")</f>
        <v/>
      </c>
      <c r="H4834" s="8" t="str">
        <f>IF(C4834="","",IF(ISERROR(AVERAGE(ESITI_QUESTIONARI!N4834:T4834,ESITI_QUESTIONARI!V4834:X4834,ESITI_QUESTIONARI!Z4834:AD4834,ESITI_QUESTIONARI!AF4834:AH4834,ESITI_QUESTIONARI!AJ4834:AL4834,ESITI_QUESTIONARI!AN4834,ESITI_QUESTIONARI!AQ4834)),"NON RISPONDE",AVERAGE(ESITI_QUESTIONARI!N4834:T4834,ESITI_QUESTIONARI!V4834:X4834,ESITI_QUESTIONARI!Z4834:AD4834,ESITI_QUESTIONARI!AF4834:AH4834,ESITI_QUESTIONARI!AJ4834:AL4834,ESITI_QUESTIONARI!AN4834,ESITI_QUESTIONARI!AQ4834)))</f>
        <v/>
      </c>
    </row>
    <row r="4835" spans="1:8">
      <c r="A4835" t="str">
        <f>IF(ESITI_QUESTIONARI!A4835="","",TRIM(ESITI_QUESTIONARI!A4835))</f>
        <v/>
      </c>
      <c r="B4835" t="str">
        <f t="shared" si="76"/>
        <v/>
      </c>
      <c r="C4835" t="str">
        <f>IF(ESITI_QUESTIONARI!C4835="","",TRIM(ESITI_QUESTIONARI!C4835))</f>
        <v/>
      </c>
      <c r="D4835" t="str">
        <f>IFERROR(UPPER(TRIM(ESITI_QUESTIONARI!U4835)),"")</f>
        <v/>
      </c>
      <c r="E4835" t="str">
        <f>IFERROR(UPPER(TRIM(ESITI_QUESTIONARI!Y4835)),"")</f>
        <v/>
      </c>
      <c r="F4835" t="str">
        <f>IFERROR(UPPER(TRIM(ESITI_QUESTIONARI!AE4835)),"")</f>
        <v/>
      </c>
      <c r="G4835" t="str">
        <f>IFERROR(UPPER(TRIM(ESITI_QUESTIONARI!AI4835)),"")</f>
        <v/>
      </c>
      <c r="H4835" s="8" t="str">
        <f>IF(C4835="","",IF(ISERROR(AVERAGE(ESITI_QUESTIONARI!N4835:T4835,ESITI_QUESTIONARI!V4835:X4835,ESITI_QUESTIONARI!Z4835:AD4835,ESITI_QUESTIONARI!AF4835:AH4835,ESITI_QUESTIONARI!AJ4835:AL4835,ESITI_QUESTIONARI!AN4835,ESITI_QUESTIONARI!AQ4835)),"NON RISPONDE",AVERAGE(ESITI_QUESTIONARI!N4835:T4835,ESITI_QUESTIONARI!V4835:X4835,ESITI_QUESTIONARI!Z4835:AD4835,ESITI_QUESTIONARI!AF4835:AH4835,ESITI_QUESTIONARI!AJ4835:AL4835,ESITI_QUESTIONARI!AN4835,ESITI_QUESTIONARI!AQ4835)))</f>
        <v/>
      </c>
    </row>
    <row r="4836" spans="1:8">
      <c r="A4836" t="str">
        <f>IF(ESITI_QUESTIONARI!A4836="","",TRIM(ESITI_QUESTIONARI!A4836))</f>
        <v/>
      </c>
      <c r="B4836" t="str">
        <f t="shared" si="76"/>
        <v/>
      </c>
      <c r="C4836" t="str">
        <f>IF(ESITI_QUESTIONARI!C4836="","",TRIM(ESITI_QUESTIONARI!C4836))</f>
        <v/>
      </c>
      <c r="D4836" t="str">
        <f>IFERROR(UPPER(TRIM(ESITI_QUESTIONARI!U4836)),"")</f>
        <v/>
      </c>
      <c r="E4836" t="str">
        <f>IFERROR(UPPER(TRIM(ESITI_QUESTIONARI!Y4836)),"")</f>
        <v/>
      </c>
      <c r="F4836" t="str">
        <f>IFERROR(UPPER(TRIM(ESITI_QUESTIONARI!AE4836)),"")</f>
        <v/>
      </c>
      <c r="G4836" t="str">
        <f>IFERROR(UPPER(TRIM(ESITI_QUESTIONARI!AI4836)),"")</f>
        <v/>
      </c>
      <c r="H4836" s="8" t="str">
        <f>IF(C4836="","",IF(ISERROR(AVERAGE(ESITI_QUESTIONARI!N4836:T4836,ESITI_QUESTIONARI!V4836:X4836,ESITI_QUESTIONARI!Z4836:AD4836,ESITI_QUESTIONARI!AF4836:AH4836,ESITI_QUESTIONARI!AJ4836:AL4836,ESITI_QUESTIONARI!AN4836,ESITI_QUESTIONARI!AQ4836)),"NON RISPONDE",AVERAGE(ESITI_QUESTIONARI!N4836:T4836,ESITI_QUESTIONARI!V4836:X4836,ESITI_QUESTIONARI!Z4836:AD4836,ESITI_QUESTIONARI!AF4836:AH4836,ESITI_QUESTIONARI!AJ4836:AL4836,ESITI_QUESTIONARI!AN4836,ESITI_QUESTIONARI!AQ4836)))</f>
        <v/>
      </c>
    </row>
    <row r="4837" spans="1:8">
      <c r="A4837" t="str">
        <f>IF(ESITI_QUESTIONARI!A4837="","",TRIM(ESITI_QUESTIONARI!A4837))</f>
        <v/>
      </c>
      <c r="B4837" t="str">
        <f t="shared" si="76"/>
        <v/>
      </c>
      <c r="C4837" t="str">
        <f>IF(ESITI_QUESTIONARI!C4837="","",TRIM(ESITI_QUESTIONARI!C4837))</f>
        <v/>
      </c>
      <c r="D4837" t="str">
        <f>IFERROR(UPPER(TRIM(ESITI_QUESTIONARI!U4837)),"")</f>
        <v/>
      </c>
      <c r="E4837" t="str">
        <f>IFERROR(UPPER(TRIM(ESITI_QUESTIONARI!Y4837)),"")</f>
        <v/>
      </c>
      <c r="F4837" t="str">
        <f>IFERROR(UPPER(TRIM(ESITI_QUESTIONARI!AE4837)),"")</f>
        <v/>
      </c>
      <c r="G4837" t="str">
        <f>IFERROR(UPPER(TRIM(ESITI_QUESTIONARI!AI4837)),"")</f>
        <v/>
      </c>
      <c r="H4837" s="8" t="str">
        <f>IF(C4837="","",IF(ISERROR(AVERAGE(ESITI_QUESTIONARI!N4837:T4837,ESITI_QUESTIONARI!V4837:X4837,ESITI_QUESTIONARI!Z4837:AD4837,ESITI_QUESTIONARI!AF4837:AH4837,ESITI_QUESTIONARI!AJ4837:AL4837,ESITI_QUESTIONARI!AN4837,ESITI_QUESTIONARI!AQ4837)),"NON RISPONDE",AVERAGE(ESITI_QUESTIONARI!N4837:T4837,ESITI_QUESTIONARI!V4837:X4837,ESITI_QUESTIONARI!Z4837:AD4837,ESITI_QUESTIONARI!AF4837:AH4837,ESITI_QUESTIONARI!AJ4837:AL4837,ESITI_QUESTIONARI!AN4837,ESITI_QUESTIONARI!AQ4837)))</f>
        <v/>
      </c>
    </row>
    <row r="4838" spans="1:8">
      <c r="A4838" t="str">
        <f>IF(ESITI_QUESTIONARI!A4838="","",TRIM(ESITI_QUESTIONARI!A4838))</f>
        <v/>
      </c>
      <c r="B4838" t="str">
        <f t="shared" si="76"/>
        <v/>
      </c>
      <c r="C4838" t="str">
        <f>IF(ESITI_QUESTIONARI!C4838="","",TRIM(ESITI_QUESTIONARI!C4838))</f>
        <v/>
      </c>
      <c r="D4838" t="str">
        <f>IFERROR(UPPER(TRIM(ESITI_QUESTIONARI!U4838)),"")</f>
        <v/>
      </c>
      <c r="E4838" t="str">
        <f>IFERROR(UPPER(TRIM(ESITI_QUESTIONARI!Y4838)),"")</f>
        <v/>
      </c>
      <c r="F4838" t="str">
        <f>IFERROR(UPPER(TRIM(ESITI_QUESTIONARI!AE4838)),"")</f>
        <v/>
      </c>
      <c r="G4838" t="str">
        <f>IFERROR(UPPER(TRIM(ESITI_QUESTIONARI!AI4838)),"")</f>
        <v/>
      </c>
      <c r="H4838" s="8" t="str">
        <f>IF(C4838="","",IF(ISERROR(AVERAGE(ESITI_QUESTIONARI!N4838:T4838,ESITI_QUESTIONARI!V4838:X4838,ESITI_QUESTIONARI!Z4838:AD4838,ESITI_QUESTIONARI!AF4838:AH4838,ESITI_QUESTIONARI!AJ4838:AL4838,ESITI_QUESTIONARI!AN4838,ESITI_QUESTIONARI!AQ4838)),"NON RISPONDE",AVERAGE(ESITI_QUESTIONARI!N4838:T4838,ESITI_QUESTIONARI!V4838:X4838,ESITI_QUESTIONARI!Z4838:AD4838,ESITI_QUESTIONARI!AF4838:AH4838,ESITI_QUESTIONARI!AJ4838:AL4838,ESITI_QUESTIONARI!AN4838,ESITI_QUESTIONARI!AQ4838)))</f>
        <v/>
      </c>
    </row>
    <row r="4839" spans="1:8">
      <c r="A4839" t="str">
        <f>IF(ESITI_QUESTIONARI!A4839="","",TRIM(ESITI_QUESTIONARI!A4839))</f>
        <v/>
      </c>
      <c r="B4839" t="str">
        <f t="shared" si="76"/>
        <v/>
      </c>
      <c r="C4839" t="str">
        <f>IF(ESITI_QUESTIONARI!C4839="","",TRIM(ESITI_QUESTIONARI!C4839))</f>
        <v/>
      </c>
      <c r="D4839" t="str">
        <f>IFERROR(UPPER(TRIM(ESITI_QUESTIONARI!U4839)),"")</f>
        <v/>
      </c>
      <c r="E4839" t="str">
        <f>IFERROR(UPPER(TRIM(ESITI_QUESTIONARI!Y4839)),"")</f>
        <v/>
      </c>
      <c r="F4839" t="str">
        <f>IFERROR(UPPER(TRIM(ESITI_QUESTIONARI!AE4839)),"")</f>
        <v/>
      </c>
      <c r="G4839" t="str">
        <f>IFERROR(UPPER(TRIM(ESITI_QUESTIONARI!AI4839)),"")</f>
        <v/>
      </c>
      <c r="H4839" s="8" t="str">
        <f>IF(C4839="","",IF(ISERROR(AVERAGE(ESITI_QUESTIONARI!N4839:T4839,ESITI_QUESTIONARI!V4839:X4839,ESITI_QUESTIONARI!Z4839:AD4839,ESITI_QUESTIONARI!AF4839:AH4839,ESITI_QUESTIONARI!AJ4839:AL4839,ESITI_QUESTIONARI!AN4839,ESITI_QUESTIONARI!AQ4839)),"NON RISPONDE",AVERAGE(ESITI_QUESTIONARI!N4839:T4839,ESITI_QUESTIONARI!V4839:X4839,ESITI_QUESTIONARI!Z4839:AD4839,ESITI_QUESTIONARI!AF4839:AH4839,ESITI_QUESTIONARI!AJ4839:AL4839,ESITI_QUESTIONARI!AN4839,ESITI_QUESTIONARI!AQ4839)))</f>
        <v/>
      </c>
    </row>
    <row r="4840" spans="1:8">
      <c r="A4840" t="str">
        <f>IF(ESITI_QUESTIONARI!A4840="","",TRIM(ESITI_QUESTIONARI!A4840))</f>
        <v/>
      </c>
      <c r="B4840" t="str">
        <f t="shared" si="76"/>
        <v/>
      </c>
      <c r="C4840" t="str">
        <f>IF(ESITI_QUESTIONARI!C4840="","",TRIM(ESITI_QUESTIONARI!C4840))</f>
        <v/>
      </c>
      <c r="D4840" t="str">
        <f>IFERROR(UPPER(TRIM(ESITI_QUESTIONARI!U4840)),"")</f>
        <v/>
      </c>
      <c r="E4840" t="str">
        <f>IFERROR(UPPER(TRIM(ESITI_QUESTIONARI!Y4840)),"")</f>
        <v/>
      </c>
      <c r="F4840" t="str">
        <f>IFERROR(UPPER(TRIM(ESITI_QUESTIONARI!AE4840)),"")</f>
        <v/>
      </c>
      <c r="G4840" t="str">
        <f>IFERROR(UPPER(TRIM(ESITI_QUESTIONARI!AI4840)),"")</f>
        <v/>
      </c>
      <c r="H4840" s="8" t="str">
        <f>IF(C4840="","",IF(ISERROR(AVERAGE(ESITI_QUESTIONARI!N4840:T4840,ESITI_QUESTIONARI!V4840:X4840,ESITI_QUESTIONARI!Z4840:AD4840,ESITI_QUESTIONARI!AF4840:AH4840,ESITI_QUESTIONARI!AJ4840:AL4840,ESITI_QUESTIONARI!AN4840,ESITI_QUESTIONARI!AQ4840)),"NON RISPONDE",AVERAGE(ESITI_QUESTIONARI!N4840:T4840,ESITI_QUESTIONARI!V4840:X4840,ESITI_QUESTIONARI!Z4840:AD4840,ESITI_QUESTIONARI!AF4840:AH4840,ESITI_QUESTIONARI!AJ4840:AL4840,ESITI_QUESTIONARI!AN4840,ESITI_QUESTIONARI!AQ4840)))</f>
        <v/>
      </c>
    </row>
    <row r="4841" spans="1:8">
      <c r="A4841" t="str">
        <f>IF(ESITI_QUESTIONARI!A4841="","",TRIM(ESITI_QUESTIONARI!A4841))</f>
        <v/>
      </c>
      <c r="B4841" t="str">
        <f t="shared" si="76"/>
        <v/>
      </c>
      <c r="C4841" t="str">
        <f>IF(ESITI_QUESTIONARI!C4841="","",TRIM(ESITI_QUESTIONARI!C4841))</f>
        <v/>
      </c>
      <c r="D4841" t="str">
        <f>IFERROR(UPPER(TRIM(ESITI_QUESTIONARI!U4841)),"")</f>
        <v/>
      </c>
      <c r="E4841" t="str">
        <f>IFERROR(UPPER(TRIM(ESITI_QUESTIONARI!Y4841)),"")</f>
        <v/>
      </c>
      <c r="F4841" t="str">
        <f>IFERROR(UPPER(TRIM(ESITI_QUESTIONARI!AE4841)),"")</f>
        <v/>
      </c>
      <c r="G4841" t="str">
        <f>IFERROR(UPPER(TRIM(ESITI_QUESTIONARI!AI4841)),"")</f>
        <v/>
      </c>
      <c r="H4841" s="8" t="str">
        <f>IF(C4841="","",IF(ISERROR(AVERAGE(ESITI_QUESTIONARI!N4841:T4841,ESITI_QUESTIONARI!V4841:X4841,ESITI_QUESTIONARI!Z4841:AD4841,ESITI_QUESTIONARI!AF4841:AH4841,ESITI_QUESTIONARI!AJ4841:AL4841,ESITI_QUESTIONARI!AN4841,ESITI_QUESTIONARI!AQ4841)),"NON RISPONDE",AVERAGE(ESITI_QUESTIONARI!N4841:T4841,ESITI_QUESTIONARI!V4841:X4841,ESITI_QUESTIONARI!Z4841:AD4841,ESITI_QUESTIONARI!AF4841:AH4841,ESITI_QUESTIONARI!AJ4841:AL4841,ESITI_QUESTIONARI!AN4841,ESITI_QUESTIONARI!AQ4841)))</f>
        <v/>
      </c>
    </row>
    <row r="4842" spans="1:8">
      <c r="A4842" t="str">
        <f>IF(ESITI_QUESTIONARI!A4842="","",TRIM(ESITI_QUESTIONARI!A4842))</f>
        <v/>
      </c>
      <c r="B4842" t="str">
        <f t="shared" si="76"/>
        <v/>
      </c>
      <c r="C4842" t="str">
        <f>IF(ESITI_QUESTIONARI!C4842="","",TRIM(ESITI_QUESTIONARI!C4842))</f>
        <v/>
      </c>
      <c r="D4842" t="str">
        <f>IFERROR(UPPER(TRIM(ESITI_QUESTIONARI!U4842)),"")</f>
        <v/>
      </c>
      <c r="E4842" t="str">
        <f>IFERROR(UPPER(TRIM(ESITI_QUESTIONARI!Y4842)),"")</f>
        <v/>
      </c>
      <c r="F4842" t="str">
        <f>IFERROR(UPPER(TRIM(ESITI_QUESTIONARI!AE4842)),"")</f>
        <v/>
      </c>
      <c r="G4842" t="str">
        <f>IFERROR(UPPER(TRIM(ESITI_QUESTIONARI!AI4842)),"")</f>
        <v/>
      </c>
      <c r="H4842" s="8" t="str">
        <f>IF(C4842="","",IF(ISERROR(AVERAGE(ESITI_QUESTIONARI!N4842:T4842,ESITI_QUESTIONARI!V4842:X4842,ESITI_QUESTIONARI!Z4842:AD4842,ESITI_QUESTIONARI!AF4842:AH4842,ESITI_QUESTIONARI!AJ4842:AL4842,ESITI_QUESTIONARI!AN4842,ESITI_QUESTIONARI!AQ4842)),"NON RISPONDE",AVERAGE(ESITI_QUESTIONARI!N4842:T4842,ESITI_QUESTIONARI!V4842:X4842,ESITI_QUESTIONARI!Z4842:AD4842,ESITI_QUESTIONARI!AF4842:AH4842,ESITI_QUESTIONARI!AJ4842:AL4842,ESITI_QUESTIONARI!AN4842,ESITI_QUESTIONARI!AQ4842)))</f>
        <v/>
      </c>
    </row>
    <row r="4843" spans="1:8">
      <c r="A4843" t="str">
        <f>IF(ESITI_QUESTIONARI!A4843="","",TRIM(ESITI_QUESTIONARI!A4843))</f>
        <v/>
      </c>
      <c r="B4843" t="str">
        <f t="shared" si="76"/>
        <v/>
      </c>
      <c r="C4843" t="str">
        <f>IF(ESITI_QUESTIONARI!C4843="","",TRIM(ESITI_QUESTIONARI!C4843))</f>
        <v/>
      </c>
      <c r="D4843" t="str">
        <f>IFERROR(UPPER(TRIM(ESITI_QUESTIONARI!U4843)),"")</f>
        <v/>
      </c>
      <c r="E4843" t="str">
        <f>IFERROR(UPPER(TRIM(ESITI_QUESTIONARI!Y4843)),"")</f>
        <v/>
      </c>
      <c r="F4843" t="str">
        <f>IFERROR(UPPER(TRIM(ESITI_QUESTIONARI!AE4843)),"")</f>
        <v/>
      </c>
      <c r="G4843" t="str">
        <f>IFERROR(UPPER(TRIM(ESITI_QUESTIONARI!AI4843)),"")</f>
        <v/>
      </c>
      <c r="H4843" s="8" t="str">
        <f>IF(C4843="","",IF(ISERROR(AVERAGE(ESITI_QUESTIONARI!N4843:T4843,ESITI_QUESTIONARI!V4843:X4843,ESITI_QUESTIONARI!Z4843:AD4843,ESITI_QUESTIONARI!AF4843:AH4843,ESITI_QUESTIONARI!AJ4843:AL4843,ESITI_QUESTIONARI!AN4843,ESITI_QUESTIONARI!AQ4843)),"NON RISPONDE",AVERAGE(ESITI_QUESTIONARI!N4843:T4843,ESITI_QUESTIONARI!V4843:X4843,ESITI_QUESTIONARI!Z4843:AD4843,ESITI_QUESTIONARI!AF4843:AH4843,ESITI_QUESTIONARI!AJ4843:AL4843,ESITI_QUESTIONARI!AN4843,ESITI_QUESTIONARI!AQ4843)))</f>
        <v/>
      </c>
    </row>
    <row r="4844" spans="1:8">
      <c r="A4844" t="str">
        <f>IF(ESITI_QUESTIONARI!A4844="","",TRIM(ESITI_QUESTIONARI!A4844))</f>
        <v/>
      </c>
      <c r="B4844" t="str">
        <f t="shared" si="76"/>
        <v/>
      </c>
      <c r="C4844" t="str">
        <f>IF(ESITI_QUESTIONARI!C4844="","",TRIM(ESITI_QUESTIONARI!C4844))</f>
        <v/>
      </c>
      <c r="D4844" t="str">
        <f>IFERROR(UPPER(TRIM(ESITI_QUESTIONARI!U4844)),"")</f>
        <v/>
      </c>
      <c r="E4844" t="str">
        <f>IFERROR(UPPER(TRIM(ESITI_QUESTIONARI!Y4844)),"")</f>
        <v/>
      </c>
      <c r="F4844" t="str">
        <f>IFERROR(UPPER(TRIM(ESITI_QUESTIONARI!AE4844)),"")</f>
        <v/>
      </c>
      <c r="G4844" t="str">
        <f>IFERROR(UPPER(TRIM(ESITI_QUESTIONARI!AI4844)),"")</f>
        <v/>
      </c>
      <c r="H4844" s="8" t="str">
        <f>IF(C4844="","",IF(ISERROR(AVERAGE(ESITI_QUESTIONARI!N4844:T4844,ESITI_QUESTIONARI!V4844:X4844,ESITI_QUESTIONARI!Z4844:AD4844,ESITI_QUESTIONARI!AF4844:AH4844,ESITI_QUESTIONARI!AJ4844:AL4844,ESITI_QUESTIONARI!AN4844,ESITI_QUESTIONARI!AQ4844)),"NON RISPONDE",AVERAGE(ESITI_QUESTIONARI!N4844:T4844,ESITI_QUESTIONARI!V4844:X4844,ESITI_QUESTIONARI!Z4844:AD4844,ESITI_QUESTIONARI!AF4844:AH4844,ESITI_QUESTIONARI!AJ4844:AL4844,ESITI_QUESTIONARI!AN4844,ESITI_QUESTIONARI!AQ4844)))</f>
        <v/>
      </c>
    </row>
    <row r="4845" spans="1:8">
      <c r="A4845" t="str">
        <f>IF(ESITI_QUESTIONARI!A4845="","",TRIM(ESITI_QUESTIONARI!A4845))</f>
        <v/>
      </c>
      <c r="B4845" t="str">
        <f t="shared" si="76"/>
        <v/>
      </c>
      <c r="C4845" t="str">
        <f>IF(ESITI_QUESTIONARI!C4845="","",TRIM(ESITI_QUESTIONARI!C4845))</f>
        <v/>
      </c>
      <c r="D4845" t="str">
        <f>IFERROR(UPPER(TRIM(ESITI_QUESTIONARI!U4845)),"")</f>
        <v/>
      </c>
      <c r="E4845" t="str">
        <f>IFERROR(UPPER(TRIM(ESITI_QUESTIONARI!Y4845)),"")</f>
        <v/>
      </c>
      <c r="F4845" t="str">
        <f>IFERROR(UPPER(TRIM(ESITI_QUESTIONARI!AE4845)),"")</f>
        <v/>
      </c>
      <c r="G4845" t="str">
        <f>IFERROR(UPPER(TRIM(ESITI_QUESTIONARI!AI4845)),"")</f>
        <v/>
      </c>
      <c r="H4845" s="8" t="str">
        <f>IF(C4845="","",IF(ISERROR(AVERAGE(ESITI_QUESTIONARI!N4845:T4845,ESITI_QUESTIONARI!V4845:X4845,ESITI_QUESTIONARI!Z4845:AD4845,ESITI_QUESTIONARI!AF4845:AH4845,ESITI_QUESTIONARI!AJ4845:AL4845,ESITI_QUESTIONARI!AN4845,ESITI_QUESTIONARI!AQ4845)),"NON RISPONDE",AVERAGE(ESITI_QUESTIONARI!N4845:T4845,ESITI_QUESTIONARI!V4845:X4845,ESITI_QUESTIONARI!Z4845:AD4845,ESITI_QUESTIONARI!AF4845:AH4845,ESITI_QUESTIONARI!AJ4845:AL4845,ESITI_QUESTIONARI!AN4845,ESITI_QUESTIONARI!AQ4845)))</f>
        <v/>
      </c>
    </row>
    <row r="4846" spans="1:8">
      <c r="A4846" t="str">
        <f>IF(ESITI_QUESTIONARI!A4846="","",TRIM(ESITI_QUESTIONARI!A4846))</f>
        <v/>
      </c>
      <c r="B4846" t="str">
        <f t="shared" si="76"/>
        <v/>
      </c>
      <c r="C4846" t="str">
        <f>IF(ESITI_QUESTIONARI!C4846="","",TRIM(ESITI_QUESTIONARI!C4846))</f>
        <v/>
      </c>
      <c r="D4846" t="str">
        <f>IFERROR(UPPER(TRIM(ESITI_QUESTIONARI!U4846)),"")</f>
        <v/>
      </c>
      <c r="E4846" t="str">
        <f>IFERROR(UPPER(TRIM(ESITI_QUESTIONARI!Y4846)),"")</f>
        <v/>
      </c>
      <c r="F4846" t="str">
        <f>IFERROR(UPPER(TRIM(ESITI_QUESTIONARI!AE4846)),"")</f>
        <v/>
      </c>
      <c r="G4846" t="str">
        <f>IFERROR(UPPER(TRIM(ESITI_QUESTIONARI!AI4846)),"")</f>
        <v/>
      </c>
      <c r="H4846" s="8" t="str">
        <f>IF(C4846="","",IF(ISERROR(AVERAGE(ESITI_QUESTIONARI!N4846:T4846,ESITI_QUESTIONARI!V4846:X4846,ESITI_QUESTIONARI!Z4846:AD4846,ESITI_QUESTIONARI!AF4846:AH4846,ESITI_QUESTIONARI!AJ4846:AL4846,ESITI_QUESTIONARI!AN4846,ESITI_QUESTIONARI!AQ4846)),"NON RISPONDE",AVERAGE(ESITI_QUESTIONARI!N4846:T4846,ESITI_QUESTIONARI!V4846:X4846,ESITI_QUESTIONARI!Z4846:AD4846,ESITI_QUESTIONARI!AF4846:AH4846,ESITI_QUESTIONARI!AJ4846:AL4846,ESITI_QUESTIONARI!AN4846,ESITI_QUESTIONARI!AQ4846)))</f>
        <v/>
      </c>
    </row>
    <row r="4847" spans="1:8">
      <c r="A4847" t="str">
        <f>IF(ESITI_QUESTIONARI!A4847="","",TRIM(ESITI_QUESTIONARI!A4847))</f>
        <v/>
      </c>
      <c r="B4847" t="str">
        <f t="shared" si="76"/>
        <v/>
      </c>
      <c r="C4847" t="str">
        <f>IF(ESITI_QUESTIONARI!C4847="","",TRIM(ESITI_QUESTIONARI!C4847))</f>
        <v/>
      </c>
      <c r="D4847" t="str">
        <f>IFERROR(UPPER(TRIM(ESITI_QUESTIONARI!U4847)),"")</f>
        <v/>
      </c>
      <c r="E4847" t="str">
        <f>IFERROR(UPPER(TRIM(ESITI_QUESTIONARI!Y4847)),"")</f>
        <v/>
      </c>
      <c r="F4847" t="str">
        <f>IFERROR(UPPER(TRIM(ESITI_QUESTIONARI!AE4847)),"")</f>
        <v/>
      </c>
      <c r="G4847" t="str">
        <f>IFERROR(UPPER(TRIM(ESITI_QUESTIONARI!AI4847)),"")</f>
        <v/>
      </c>
      <c r="H4847" s="8" t="str">
        <f>IF(C4847="","",IF(ISERROR(AVERAGE(ESITI_QUESTIONARI!N4847:T4847,ESITI_QUESTIONARI!V4847:X4847,ESITI_QUESTIONARI!Z4847:AD4847,ESITI_QUESTIONARI!AF4847:AH4847,ESITI_QUESTIONARI!AJ4847:AL4847,ESITI_QUESTIONARI!AN4847,ESITI_QUESTIONARI!AQ4847)),"NON RISPONDE",AVERAGE(ESITI_QUESTIONARI!N4847:T4847,ESITI_QUESTIONARI!V4847:X4847,ESITI_QUESTIONARI!Z4847:AD4847,ESITI_QUESTIONARI!AF4847:AH4847,ESITI_QUESTIONARI!AJ4847:AL4847,ESITI_QUESTIONARI!AN4847,ESITI_QUESTIONARI!AQ4847)))</f>
        <v/>
      </c>
    </row>
    <row r="4848" spans="1:8">
      <c r="A4848" t="str">
        <f>IF(ESITI_QUESTIONARI!A4848="","",TRIM(ESITI_QUESTIONARI!A4848))</f>
        <v/>
      </c>
      <c r="B4848" t="str">
        <f t="shared" si="76"/>
        <v/>
      </c>
      <c r="C4848" t="str">
        <f>IF(ESITI_QUESTIONARI!C4848="","",TRIM(ESITI_QUESTIONARI!C4848))</f>
        <v/>
      </c>
      <c r="D4848" t="str">
        <f>IFERROR(UPPER(TRIM(ESITI_QUESTIONARI!U4848)),"")</f>
        <v/>
      </c>
      <c r="E4848" t="str">
        <f>IFERROR(UPPER(TRIM(ESITI_QUESTIONARI!Y4848)),"")</f>
        <v/>
      </c>
      <c r="F4848" t="str">
        <f>IFERROR(UPPER(TRIM(ESITI_QUESTIONARI!AE4848)),"")</f>
        <v/>
      </c>
      <c r="G4848" t="str">
        <f>IFERROR(UPPER(TRIM(ESITI_QUESTIONARI!AI4848)),"")</f>
        <v/>
      </c>
      <c r="H4848" s="8" t="str">
        <f>IF(C4848="","",IF(ISERROR(AVERAGE(ESITI_QUESTIONARI!N4848:T4848,ESITI_QUESTIONARI!V4848:X4848,ESITI_QUESTIONARI!Z4848:AD4848,ESITI_QUESTIONARI!AF4848:AH4848,ESITI_QUESTIONARI!AJ4848:AL4848,ESITI_QUESTIONARI!AN4848,ESITI_QUESTIONARI!AQ4848)),"NON RISPONDE",AVERAGE(ESITI_QUESTIONARI!N4848:T4848,ESITI_QUESTIONARI!V4848:X4848,ESITI_QUESTIONARI!Z4848:AD4848,ESITI_QUESTIONARI!AF4848:AH4848,ESITI_QUESTIONARI!AJ4848:AL4848,ESITI_QUESTIONARI!AN4848,ESITI_QUESTIONARI!AQ4848)))</f>
        <v/>
      </c>
    </row>
    <row r="4849" spans="1:8">
      <c r="A4849" t="str">
        <f>IF(ESITI_QUESTIONARI!A4849="","",TRIM(ESITI_QUESTIONARI!A4849))</f>
        <v/>
      </c>
      <c r="B4849" t="str">
        <f t="shared" si="76"/>
        <v/>
      </c>
      <c r="C4849" t="str">
        <f>IF(ESITI_QUESTIONARI!C4849="","",TRIM(ESITI_QUESTIONARI!C4849))</f>
        <v/>
      </c>
      <c r="D4849" t="str">
        <f>IFERROR(UPPER(TRIM(ESITI_QUESTIONARI!U4849)),"")</f>
        <v/>
      </c>
      <c r="E4849" t="str">
        <f>IFERROR(UPPER(TRIM(ESITI_QUESTIONARI!Y4849)),"")</f>
        <v/>
      </c>
      <c r="F4849" t="str">
        <f>IFERROR(UPPER(TRIM(ESITI_QUESTIONARI!AE4849)),"")</f>
        <v/>
      </c>
      <c r="G4849" t="str">
        <f>IFERROR(UPPER(TRIM(ESITI_QUESTIONARI!AI4849)),"")</f>
        <v/>
      </c>
      <c r="H4849" s="8" t="str">
        <f>IF(C4849="","",IF(ISERROR(AVERAGE(ESITI_QUESTIONARI!N4849:T4849,ESITI_QUESTIONARI!V4849:X4849,ESITI_QUESTIONARI!Z4849:AD4849,ESITI_QUESTIONARI!AF4849:AH4849,ESITI_QUESTIONARI!AJ4849:AL4849,ESITI_QUESTIONARI!AN4849,ESITI_QUESTIONARI!AQ4849)),"NON RISPONDE",AVERAGE(ESITI_QUESTIONARI!N4849:T4849,ESITI_QUESTIONARI!V4849:X4849,ESITI_QUESTIONARI!Z4849:AD4849,ESITI_QUESTIONARI!AF4849:AH4849,ESITI_QUESTIONARI!AJ4849:AL4849,ESITI_QUESTIONARI!AN4849,ESITI_QUESTIONARI!AQ4849)))</f>
        <v/>
      </c>
    </row>
    <row r="4850" spans="1:8">
      <c r="A4850" t="str">
        <f>IF(ESITI_QUESTIONARI!A4850="","",TRIM(ESITI_QUESTIONARI!A4850))</f>
        <v/>
      </c>
      <c r="B4850" t="str">
        <f t="shared" si="76"/>
        <v/>
      </c>
      <c r="C4850" t="str">
        <f>IF(ESITI_QUESTIONARI!C4850="","",TRIM(ESITI_QUESTIONARI!C4850))</f>
        <v/>
      </c>
      <c r="D4850" t="str">
        <f>IFERROR(UPPER(TRIM(ESITI_QUESTIONARI!U4850)),"")</f>
        <v/>
      </c>
      <c r="E4850" t="str">
        <f>IFERROR(UPPER(TRIM(ESITI_QUESTIONARI!Y4850)),"")</f>
        <v/>
      </c>
      <c r="F4850" t="str">
        <f>IFERROR(UPPER(TRIM(ESITI_QUESTIONARI!AE4850)),"")</f>
        <v/>
      </c>
      <c r="G4850" t="str">
        <f>IFERROR(UPPER(TRIM(ESITI_QUESTIONARI!AI4850)),"")</f>
        <v/>
      </c>
      <c r="H4850" s="8" t="str">
        <f>IF(C4850="","",IF(ISERROR(AVERAGE(ESITI_QUESTIONARI!N4850:T4850,ESITI_QUESTIONARI!V4850:X4850,ESITI_QUESTIONARI!Z4850:AD4850,ESITI_QUESTIONARI!AF4850:AH4850,ESITI_QUESTIONARI!AJ4850:AL4850,ESITI_QUESTIONARI!AN4850,ESITI_QUESTIONARI!AQ4850)),"NON RISPONDE",AVERAGE(ESITI_QUESTIONARI!N4850:T4850,ESITI_QUESTIONARI!V4850:X4850,ESITI_QUESTIONARI!Z4850:AD4850,ESITI_QUESTIONARI!AF4850:AH4850,ESITI_QUESTIONARI!AJ4850:AL4850,ESITI_QUESTIONARI!AN4850,ESITI_QUESTIONARI!AQ4850)))</f>
        <v/>
      </c>
    </row>
    <row r="4851" spans="1:8">
      <c r="A4851" t="str">
        <f>IF(ESITI_QUESTIONARI!A4851="","",TRIM(ESITI_QUESTIONARI!A4851))</f>
        <v/>
      </c>
      <c r="B4851" t="str">
        <f t="shared" si="76"/>
        <v/>
      </c>
      <c r="C4851" t="str">
        <f>IF(ESITI_QUESTIONARI!C4851="","",TRIM(ESITI_QUESTIONARI!C4851))</f>
        <v/>
      </c>
      <c r="D4851" t="str">
        <f>IFERROR(UPPER(TRIM(ESITI_QUESTIONARI!U4851)),"")</f>
        <v/>
      </c>
      <c r="E4851" t="str">
        <f>IFERROR(UPPER(TRIM(ESITI_QUESTIONARI!Y4851)),"")</f>
        <v/>
      </c>
      <c r="F4851" t="str">
        <f>IFERROR(UPPER(TRIM(ESITI_QUESTIONARI!AE4851)),"")</f>
        <v/>
      </c>
      <c r="G4851" t="str">
        <f>IFERROR(UPPER(TRIM(ESITI_QUESTIONARI!AI4851)),"")</f>
        <v/>
      </c>
      <c r="H4851" s="8" t="str">
        <f>IF(C4851="","",IF(ISERROR(AVERAGE(ESITI_QUESTIONARI!N4851:T4851,ESITI_QUESTIONARI!V4851:X4851,ESITI_QUESTIONARI!Z4851:AD4851,ESITI_QUESTIONARI!AF4851:AH4851,ESITI_QUESTIONARI!AJ4851:AL4851,ESITI_QUESTIONARI!AN4851,ESITI_QUESTIONARI!AQ4851)),"NON RISPONDE",AVERAGE(ESITI_QUESTIONARI!N4851:T4851,ESITI_QUESTIONARI!V4851:X4851,ESITI_QUESTIONARI!Z4851:AD4851,ESITI_QUESTIONARI!AF4851:AH4851,ESITI_QUESTIONARI!AJ4851:AL4851,ESITI_QUESTIONARI!AN4851,ESITI_QUESTIONARI!AQ4851)))</f>
        <v/>
      </c>
    </row>
    <row r="4852" spans="1:8">
      <c r="A4852" t="str">
        <f>IF(ESITI_QUESTIONARI!A4852="","",TRIM(ESITI_QUESTIONARI!A4852))</f>
        <v/>
      </c>
      <c r="B4852" t="str">
        <f t="shared" si="76"/>
        <v/>
      </c>
      <c r="C4852" t="str">
        <f>IF(ESITI_QUESTIONARI!C4852="","",TRIM(ESITI_QUESTIONARI!C4852))</f>
        <v/>
      </c>
      <c r="D4852" t="str">
        <f>IFERROR(UPPER(TRIM(ESITI_QUESTIONARI!U4852)),"")</f>
        <v/>
      </c>
      <c r="E4852" t="str">
        <f>IFERROR(UPPER(TRIM(ESITI_QUESTIONARI!Y4852)),"")</f>
        <v/>
      </c>
      <c r="F4852" t="str">
        <f>IFERROR(UPPER(TRIM(ESITI_QUESTIONARI!AE4852)),"")</f>
        <v/>
      </c>
      <c r="G4852" t="str">
        <f>IFERROR(UPPER(TRIM(ESITI_QUESTIONARI!AI4852)),"")</f>
        <v/>
      </c>
      <c r="H4852" s="8" t="str">
        <f>IF(C4852="","",IF(ISERROR(AVERAGE(ESITI_QUESTIONARI!N4852:T4852,ESITI_QUESTIONARI!V4852:X4852,ESITI_QUESTIONARI!Z4852:AD4852,ESITI_QUESTIONARI!AF4852:AH4852,ESITI_QUESTIONARI!AJ4852:AL4852,ESITI_QUESTIONARI!AN4852,ESITI_QUESTIONARI!AQ4852)),"NON RISPONDE",AVERAGE(ESITI_QUESTIONARI!N4852:T4852,ESITI_QUESTIONARI!V4852:X4852,ESITI_QUESTIONARI!Z4852:AD4852,ESITI_QUESTIONARI!AF4852:AH4852,ESITI_QUESTIONARI!AJ4852:AL4852,ESITI_QUESTIONARI!AN4852,ESITI_QUESTIONARI!AQ4852)))</f>
        <v/>
      </c>
    </row>
    <row r="4853" spans="1:8">
      <c r="A4853" t="str">
        <f>IF(ESITI_QUESTIONARI!A4853="","",TRIM(ESITI_QUESTIONARI!A4853))</f>
        <v/>
      </c>
      <c r="B4853" t="str">
        <f t="shared" si="76"/>
        <v/>
      </c>
      <c r="C4853" t="str">
        <f>IF(ESITI_QUESTIONARI!C4853="","",TRIM(ESITI_QUESTIONARI!C4853))</f>
        <v/>
      </c>
      <c r="D4853" t="str">
        <f>IFERROR(UPPER(TRIM(ESITI_QUESTIONARI!U4853)),"")</f>
        <v/>
      </c>
      <c r="E4853" t="str">
        <f>IFERROR(UPPER(TRIM(ESITI_QUESTIONARI!Y4853)),"")</f>
        <v/>
      </c>
      <c r="F4853" t="str">
        <f>IFERROR(UPPER(TRIM(ESITI_QUESTIONARI!AE4853)),"")</f>
        <v/>
      </c>
      <c r="G4853" t="str">
        <f>IFERROR(UPPER(TRIM(ESITI_QUESTIONARI!AI4853)),"")</f>
        <v/>
      </c>
      <c r="H4853" s="8" t="str">
        <f>IF(C4853="","",IF(ISERROR(AVERAGE(ESITI_QUESTIONARI!N4853:T4853,ESITI_QUESTIONARI!V4853:X4853,ESITI_QUESTIONARI!Z4853:AD4853,ESITI_QUESTIONARI!AF4853:AH4853,ESITI_QUESTIONARI!AJ4853:AL4853,ESITI_QUESTIONARI!AN4853,ESITI_QUESTIONARI!AQ4853)),"NON RISPONDE",AVERAGE(ESITI_QUESTIONARI!N4853:T4853,ESITI_QUESTIONARI!V4853:X4853,ESITI_QUESTIONARI!Z4853:AD4853,ESITI_QUESTIONARI!AF4853:AH4853,ESITI_QUESTIONARI!AJ4853:AL4853,ESITI_QUESTIONARI!AN4853,ESITI_QUESTIONARI!AQ4853)))</f>
        <v/>
      </c>
    </row>
    <row r="4854" spans="1:8">
      <c r="A4854" t="str">
        <f>IF(ESITI_QUESTIONARI!A4854="","",TRIM(ESITI_QUESTIONARI!A4854))</f>
        <v/>
      </c>
      <c r="B4854" t="str">
        <f t="shared" si="76"/>
        <v/>
      </c>
      <c r="C4854" t="str">
        <f>IF(ESITI_QUESTIONARI!C4854="","",TRIM(ESITI_QUESTIONARI!C4854))</f>
        <v/>
      </c>
      <c r="D4854" t="str">
        <f>IFERROR(UPPER(TRIM(ESITI_QUESTIONARI!U4854)),"")</f>
        <v/>
      </c>
      <c r="E4854" t="str">
        <f>IFERROR(UPPER(TRIM(ESITI_QUESTIONARI!Y4854)),"")</f>
        <v/>
      </c>
      <c r="F4854" t="str">
        <f>IFERROR(UPPER(TRIM(ESITI_QUESTIONARI!AE4854)),"")</f>
        <v/>
      </c>
      <c r="G4854" t="str">
        <f>IFERROR(UPPER(TRIM(ESITI_QUESTIONARI!AI4854)),"")</f>
        <v/>
      </c>
      <c r="H4854" s="8" t="str">
        <f>IF(C4854="","",IF(ISERROR(AVERAGE(ESITI_QUESTIONARI!N4854:T4854,ESITI_QUESTIONARI!V4854:X4854,ESITI_QUESTIONARI!Z4854:AD4854,ESITI_QUESTIONARI!AF4854:AH4854,ESITI_QUESTIONARI!AJ4854:AL4854,ESITI_QUESTIONARI!AN4854,ESITI_QUESTIONARI!AQ4854)),"NON RISPONDE",AVERAGE(ESITI_QUESTIONARI!N4854:T4854,ESITI_QUESTIONARI!V4854:X4854,ESITI_QUESTIONARI!Z4854:AD4854,ESITI_QUESTIONARI!AF4854:AH4854,ESITI_QUESTIONARI!AJ4854:AL4854,ESITI_QUESTIONARI!AN4854,ESITI_QUESTIONARI!AQ4854)))</f>
        <v/>
      </c>
    </row>
    <row r="4855" spans="1:8">
      <c r="A4855" t="str">
        <f>IF(ESITI_QUESTIONARI!A4855="","",TRIM(ESITI_QUESTIONARI!A4855))</f>
        <v/>
      </c>
      <c r="B4855" t="str">
        <f t="shared" si="76"/>
        <v/>
      </c>
      <c r="C4855" t="str">
        <f>IF(ESITI_QUESTIONARI!C4855="","",TRIM(ESITI_QUESTIONARI!C4855))</f>
        <v/>
      </c>
      <c r="D4855" t="str">
        <f>IFERROR(UPPER(TRIM(ESITI_QUESTIONARI!U4855)),"")</f>
        <v/>
      </c>
      <c r="E4855" t="str">
        <f>IFERROR(UPPER(TRIM(ESITI_QUESTIONARI!Y4855)),"")</f>
        <v/>
      </c>
      <c r="F4855" t="str">
        <f>IFERROR(UPPER(TRIM(ESITI_QUESTIONARI!AE4855)),"")</f>
        <v/>
      </c>
      <c r="G4855" t="str">
        <f>IFERROR(UPPER(TRIM(ESITI_QUESTIONARI!AI4855)),"")</f>
        <v/>
      </c>
      <c r="H4855" s="8" t="str">
        <f>IF(C4855="","",IF(ISERROR(AVERAGE(ESITI_QUESTIONARI!N4855:T4855,ESITI_QUESTIONARI!V4855:X4855,ESITI_QUESTIONARI!Z4855:AD4855,ESITI_QUESTIONARI!AF4855:AH4855,ESITI_QUESTIONARI!AJ4855:AL4855,ESITI_QUESTIONARI!AN4855,ESITI_QUESTIONARI!AQ4855)),"NON RISPONDE",AVERAGE(ESITI_QUESTIONARI!N4855:T4855,ESITI_QUESTIONARI!V4855:X4855,ESITI_QUESTIONARI!Z4855:AD4855,ESITI_QUESTIONARI!AF4855:AH4855,ESITI_QUESTIONARI!AJ4855:AL4855,ESITI_QUESTIONARI!AN4855,ESITI_QUESTIONARI!AQ4855)))</f>
        <v/>
      </c>
    </row>
    <row r="4856" spans="1:8">
      <c r="A4856" t="str">
        <f>IF(ESITI_QUESTIONARI!A4856="","",TRIM(ESITI_QUESTIONARI!A4856))</f>
        <v/>
      </c>
      <c r="B4856" t="str">
        <f t="shared" si="76"/>
        <v/>
      </c>
      <c r="C4856" t="str">
        <f>IF(ESITI_QUESTIONARI!C4856="","",TRIM(ESITI_QUESTIONARI!C4856))</f>
        <v/>
      </c>
      <c r="D4856" t="str">
        <f>IFERROR(UPPER(TRIM(ESITI_QUESTIONARI!U4856)),"")</f>
        <v/>
      </c>
      <c r="E4856" t="str">
        <f>IFERROR(UPPER(TRIM(ESITI_QUESTIONARI!Y4856)),"")</f>
        <v/>
      </c>
      <c r="F4856" t="str">
        <f>IFERROR(UPPER(TRIM(ESITI_QUESTIONARI!AE4856)),"")</f>
        <v/>
      </c>
      <c r="G4856" t="str">
        <f>IFERROR(UPPER(TRIM(ESITI_QUESTIONARI!AI4856)),"")</f>
        <v/>
      </c>
      <c r="H4856" s="8" t="str">
        <f>IF(C4856="","",IF(ISERROR(AVERAGE(ESITI_QUESTIONARI!N4856:T4856,ESITI_QUESTIONARI!V4856:X4856,ESITI_QUESTIONARI!Z4856:AD4856,ESITI_QUESTIONARI!AF4856:AH4856,ESITI_QUESTIONARI!AJ4856:AL4856,ESITI_QUESTIONARI!AN4856,ESITI_QUESTIONARI!AQ4856)),"NON RISPONDE",AVERAGE(ESITI_QUESTIONARI!N4856:T4856,ESITI_QUESTIONARI!V4856:X4856,ESITI_QUESTIONARI!Z4856:AD4856,ESITI_QUESTIONARI!AF4856:AH4856,ESITI_QUESTIONARI!AJ4856:AL4856,ESITI_QUESTIONARI!AN4856,ESITI_QUESTIONARI!AQ4856)))</f>
        <v/>
      </c>
    </row>
    <row r="4857" spans="1:8">
      <c r="A4857" t="str">
        <f>IF(ESITI_QUESTIONARI!A4857="","",TRIM(ESITI_QUESTIONARI!A4857))</f>
        <v/>
      </c>
      <c r="B4857" t="str">
        <f t="shared" si="76"/>
        <v/>
      </c>
      <c r="C4857" t="str">
        <f>IF(ESITI_QUESTIONARI!C4857="","",TRIM(ESITI_QUESTIONARI!C4857))</f>
        <v/>
      </c>
      <c r="D4857" t="str">
        <f>IFERROR(UPPER(TRIM(ESITI_QUESTIONARI!U4857)),"")</f>
        <v/>
      </c>
      <c r="E4857" t="str">
        <f>IFERROR(UPPER(TRIM(ESITI_QUESTIONARI!Y4857)),"")</f>
        <v/>
      </c>
      <c r="F4857" t="str">
        <f>IFERROR(UPPER(TRIM(ESITI_QUESTIONARI!AE4857)),"")</f>
        <v/>
      </c>
      <c r="G4857" t="str">
        <f>IFERROR(UPPER(TRIM(ESITI_QUESTIONARI!AI4857)),"")</f>
        <v/>
      </c>
      <c r="H4857" s="8" t="str">
        <f>IF(C4857="","",IF(ISERROR(AVERAGE(ESITI_QUESTIONARI!N4857:T4857,ESITI_QUESTIONARI!V4857:X4857,ESITI_QUESTIONARI!Z4857:AD4857,ESITI_QUESTIONARI!AF4857:AH4857,ESITI_QUESTIONARI!AJ4857:AL4857,ESITI_QUESTIONARI!AN4857,ESITI_QUESTIONARI!AQ4857)),"NON RISPONDE",AVERAGE(ESITI_QUESTIONARI!N4857:T4857,ESITI_QUESTIONARI!V4857:X4857,ESITI_QUESTIONARI!Z4857:AD4857,ESITI_QUESTIONARI!AF4857:AH4857,ESITI_QUESTIONARI!AJ4857:AL4857,ESITI_QUESTIONARI!AN4857,ESITI_QUESTIONARI!AQ4857)))</f>
        <v/>
      </c>
    </row>
    <row r="4858" spans="1:8">
      <c r="A4858" t="str">
        <f>IF(ESITI_QUESTIONARI!A4858="","",TRIM(ESITI_QUESTIONARI!A4858))</f>
        <v/>
      </c>
      <c r="B4858" t="str">
        <f t="shared" si="76"/>
        <v/>
      </c>
      <c r="C4858" t="str">
        <f>IF(ESITI_QUESTIONARI!C4858="","",TRIM(ESITI_QUESTIONARI!C4858))</f>
        <v/>
      </c>
      <c r="D4858" t="str">
        <f>IFERROR(UPPER(TRIM(ESITI_QUESTIONARI!U4858)),"")</f>
        <v/>
      </c>
      <c r="E4858" t="str">
        <f>IFERROR(UPPER(TRIM(ESITI_QUESTIONARI!Y4858)),"")</f>
        <v/>
      </c>
      <c r="F4858" t="str">
        <f>IFERROR(UPPER(TRIM(ESITI_QUESTIONARI!AE4858)),"")</f>
        <v/>
      </c>
      <c r="G4858" t="str">
        <f>IFERROR(UPPER(TRIM(ESITI_QUESTIONARI!AI4858)),"")</f>
        <v/>
      </c>
      <c r="H4858" s="8" t="str">
        <f>IF(C4858="","",IF(ISERROR(AVERAGE(ESITI_QUESTIONARI!N4858:T4858,ESITI_QUESTIONARI!V4858:X4858,ESITI_QUESTIONARI!Z4858:AD4858,ESITI_QUESTIONARI!AF4858:AH4858,ESITI_QUESTIONARI!AJ4858:AL4858,ESITI_QUESTIONARI!AN4858,ESITI_QUESTIONARI!AQ4858)),"NON RISPONDE",AVERAGE(ESITI_QUESTIONARI!N4858:T4858,ESITI_QUESTIONARI!V4858:X4858,ESITI_QUESTIONARI!Z4858:AD4858,ESITI_QUESTIONARI!AF4858:AH4858,ESITI_QUESTIONARI!AJ4858:AL4858,ESITI_QUESTIONARI!AN4858,ESITI_QUESTIONARI!AQ4858)))</f>
        <v/>
      </c>
    </row>
    <row r="4859" spans="1:8">
      <c r="A4859" t="str">
        <f>IF(ESITI_QUESTIONARI!A4859="","",TRIM(ESITI_QUESTIONARI!A4859))</f>
        <v/>
      </c>
      <c r="B4859" t="str">
        <f t="shared" si="76"/>
        <v/>
      </c>
      <c r="C4859" t="str">
        <f>IF(ESITI_QUESTIONARI!C4859="","",TRIM(ESITI_QUESTIONARI!C4859))</f>
        <v/>
      </c>
      <c r="D4859" t="str">
        <f>IFERROR(UPPER(TRIM(ESITI_QUESTIONARI!U4859)),"")</f>
        <v/>
      </c>
      <c r="E4859" t="str">
        <f>IFERROR(UPPER(TRIM(ESITI_QUESTIONARI!Y4859)),"")</f>
        <v/>
      </c>
      <c r="F4859" t="str">
        <f>IFERROR(UPPER(TRIM(ESITI_QUESTIONARI!AE4859)),"")</f>
        <v/>
      </c>
      <c r="G4859" t="str">
        <f>IFERROR(UPPER(TRIM(ESITI_QUESTIONARI!AI4859)),"")</f>
        <v/>
      </c>
      <c r="H4859" s="8" t="str">
        <f>IF(C4859="","",IF(ISERROR(AVERAGE(ESITI_QUESTIONARI!N4859:T4859,ESITI_QUESTIONARI!V4859:X4859,ESITI_QUESTIONARI!Z4859:AD4859,ESITI_QUESTIONARI!AF4859:AH4859,ESITI_QUESTIONARI!AJ4859:AL4859,ESITI_QUESTIONARI!AN4859,ESITI_QUESTIONARI!AQ4859)),"NON RISPONDE",AVERAGE(ESITI_QUESTIONARI!N4859:T4859,ESITI_QUESTIONARI!V4859:X4859,ESITI_QUESTIONARI!Z4859:AD4859,ESITI_QUESTIONARI!AF4859:AH4859,ESITI_QUESTIONARI!AJ4859:AL4859,ESITI_QUESTIONARI!AN4859,ESITI_QUESTIONARI!AQ4859)))</f>
        <v/>
      </c>
    </row>
    <row r="4860" spans="1:8">
      <c r="A4860" t="str">
        <f>IF(ESITI_QUESTIONARI!A4860="","",TRIM(ESITI_QUESTIONARI!A4860))</f>
        <v/>
      </c>
      <c r="B4860" t="str">
        <f t="shared" si="76"/>
        <v/>
      </c>
      <c r="C4860" t="str">
        <f>IF(ESITI_QUESTIONARI!C4860="","",TRIM(ESITI_QUESTIONARI!C4860))</f>
        <v/>
      </c>
      <c r="D4860" t="str">
        <f>IFERROR(UPPER(TRIM(ESITI_QUESTIONARI!U4860)),"")</f>
        <v/>
      </c>
      <c r="E4860" t="str">
        <f>IFERROR(UPPER(TRIM(ESITI_QUESTIONARI!Y4860)),"")</f>
        <v/>
      </c>
      <c r="F4860" t="str">
        <f>IFERROR(UPPER(TRIM(ESITI_QUESTIONARI!AE4860)),"")</f>
        <v/>
      </c>
      <c r="G4860" t="str">
        <f>IFERROR(UPPER(TRIM(ESITI_QUESTIONARI!AI4860)),"")</f>
        <v/>
      </c>
      <c r="H4860" s="8" t="str">
        <f>IF(C4860="","",IF(ISERROR(AVERAGE(ESITI_QUESTIONARI!N4860:T4860,ESITI_QUESTIONARI!V4860:X4860,ESITI_QUESTIONARI!Z4860:AD4860,ESITI_QUESTIONARI!AF4860:AH4860,ESITI_QUESTIONARI!AJ4860:AL4860,ESITI_QUESTIONARI!AN4860,ESITI_QUESTIONARI!AQ4860)),"NON RISPONDE",AVERAGE(ESITI_QUESTIONARI!N4860:T4860,ESITI_QUESTIONARI!V4860:X4860,ESITI_QUESTIONARI!Z4860:AD4860,ESITI_QUESTIONARI!AF4860:AH4860,ESITI_QUESTIONARI!AJ4860:AL4860,ESITI_QUESTIONARI!AN4860,ESITI_QUESTIONARI!AQ4860)))</f>
        <v/>
      </c>
    </row>
    <row r="4861" spans="1:8">
      <c r="A4861" t="str">
        <f>IF(ESITI_QUESTIONARI!A4861="","",TRIM(ESITI_QUESTIONARI!A4861))</f>
        <v/>
      </c>
      <c r="B4861" t="str">
        <f t="shared" si="76"/>
        <v/>
      </c>
      <c r="C4861" t="str">
        <f>IF(ESITI_QUESTIONARI!C4861="","",TRIM(ESITI_QUESTIONARI!C4861))</f>
        <v/>
      </c>
      <c r="D4861" t="str">
        <f>IFERROR(UPPER(TRIM(ESITI_QUESTIONARI!U4861)),"")</f>
        <v/>
      </c>
      <c r="E4861" t="str">
        <f>IFERROR(UPPER(TRIM(ESITI_QUESTIONARI!Y4861)),"")</f>
        <v/>
      </c>
      <c r="F4861" t="str">
        <f>IFERROR(UPPER(TRIM(ESITI_QUESTIONARI!AE4861)),"")</f>
        <v/>
      </c>
      <c r="G4861" t="str">
        <f>IFERROR(UPPER(TRIM(ESITI_QUESTIONARI!AI4861)),"")</f>
        <v/>
      </c>
      <c r="H4861" s="8" t="str">
        <f>IF(C4861="","",IF(ISERROR(AVERAGE(ESITI_QUESTIONARI!N4861:T4861,ESITI_QUESTIONARI!V4861:X4861,ESITI_QUESTIONARI!Z4861:AD4861,ESITI_QUESTIONARI!AF4861:AH4861,ESITI_QUESTIONARI!AJ4861:AL4861,ESITI_QUESTIONARI!AN4861,ESITI_QUESTIONARI!AQ4861)),"NON RISPONDE",AVERAGE(ESITI_QUESTIONARI!N4861:T4861,ESITI_QUESTIONARI!V4861:X4861,ESITI_QUESTIONARI!Z4861:AD4861,ESITI_QUESTIONARI!AF4861:AH4861,ESITI_QUESTIONARI!AJ4861:AL4861,ESITI_QUESTIONARI!AN4861,ESITI_QUESTIONARI!AQ4861)))</f>
        <v/>
      </c>
    </row>
    <row r="4862" spans="1:8">
      <c r="A4862" t="str">
        <f>IF(ESITI_QUESTIONARI!A4862="","",TRIM(ESITI_QUESTIONARI!A4862))</f>
        <v/>
      </c>
      <c r="B4862" t="str">
        <f t="shared" si="76"/>
        <v/>
      </c>
      <c r="C4862" t="str">
        <f>IF(ESITI_QUESTIONARI!C4862="","",TRIM(ESITI_QUESTIONARI!C4862))</f>
        <v/>
      </c>
      <c r="D4862" t="str">
        <f>IFERROR(UPPER(TRIM(ESITI_QUESTIONARI!U4862)),"")</f>
        <v/>
      </c>
      <c r="E4862" t="str">
        <f>IFERROR(UPPER(TRIM(ESITI_QUESTIONARI!Y4862)),"")</f>
        <v/>
      </c>
      <c r="F4862" t="str">
        <f>IFERROR(UPPER(TRIM(ESITI_QUESTIONARI!AE4862)),"")</f>
        <v/>
      </c>
      <c r="G4862" t="str">
        <f>IFERROR(UPPER(TRIM(ESITI_QUESTIONARI!AI4862)),"")</f>
        <v/>
      </c>
      <c r="H4862" s="8" t="str">
        <f>IF(C4862="","",IF(ISERROR(AVERAGE(ESITI_QUESTIONARI!N4862:T4862,ESITI_QUESTIONARI!V4862:X4862,ESITI_QUESTIONARI!Z4862:AD4862,ESITI_QUESTIONARI!AF4862:AH4862,ESITI_QUESTIONARI!AJ4862:AL4862,ESITI_QUESTIONARI!AN4862,ESITI_QUESTIONARI!AQ4862)),"NON RISPONDE",AVERAGE(ESITI_QUESTIONARI!N4862:T4862,ESITI_QUESTIONARI!V4862:X4862,ESITI_QUESTIONARI!Z4862:AD4862,ESITI_QUESTIONARI!AF4862:AH4862,ESITI_QUESTIONARI!AJ4862:AL4862,ESITI_QUESTIONARI!AN4862,ESITI_QUESTIONARI!AQ4862)))</f>
        <v/>
      </c>
    </row>
    <row r="4863" spans="1:8">
      <c r="A4863" t="str">
        <f>IF(ESITI_QUESTIONARI!A4863="","",TRIM(ESITI_QUESTIONARI!A4863))</f>
        <v/>
      </c>
      <c r="B4863" t="str">
        <f t="shared" si="76"/>
        <v/>
      </c>
      <c r="C4863" t="str">
        <f>IF(ESITI_QUESTIONARI!C4863="","",TRIM(ESITI_QUESTIONARI!C4863))</f>
        <v/>
      </c>
      <c r="D4863" t="str">
        <f>IFERROR(UPPER(TRIM(ESITI_QUESTIONARI!U4863)),"")</f>
        <v/>
      </c>
      <c r="E4863" t="str">
        <f>IFERROR(UPPER(TRIM(ESITI_QUESTIONARI!Y4863)),"")</f>
        <v/>
      </c>
      <c r="F4863" t="str">
        <f>IFERROR(UPPER(TRIM(ESITI_QUESTIONARI!AE4863)),"")</f>
        <v/>
      </c>
      <c r="G4863" t="str">
        <f>IFERROR(UPPER(TRIM(ESITI_QUESTIONARI!AI4863)),"")</f>
        <v/>
      </c>
      <c r="H4863" s="8" t="str">
        <f>IF(C4863="","",IF(ISERROR(AVERAGE(ESITI_QUESTIONARI!N4863:T4863,ESITI_QUESTIONARI!V4863:X4863,ESITI_QUESTIONARI!Z4863:AD4863,ESITI_QUESTIONARI!AF4863:AH4863,ESITI_QUESTIONARI!AJ4863:AL4863,ESITI_QUESTIONARI!AN4863,ESITI_QUESTIONARI!AQ4863)),"NON RISPONDE",AVERAGE(ESITI_QUESTIONARI!N4863:T4863,ESITI_QUESTIONARI!V4863:X4863,ESITI_QUESTIONARI!Z4863:AD4863,ESITI_QUESTIONARI!AF4863:AH4863,ESITI_QUESTIONARI!AJ4863:AL4863,ESITI_QUESTIONARI!AN4863,ESITI_QUESTIONARI!AQ4863)))</f>
        <v/>
      </c>
    </row>
    <row r="4864" spans="1:8">
      <c r="A4864" t="str">
        <f>IF(ESITI_QUESTIONARI!A4864="","",TRIM(ESITI_QUESTIONARI!A4864))</f>
        <v/>
      </c>
      <c r="B4864" t="str">
        <f t="shared" si="76"/>
        <v/>
      </c>
      <c r="C4864" t="str">
        <f>IF(ESITI_QUESTIONARI!C4864="","",TRIM(ESITI_QUESTIONARI!C4864))</f>
        <v/>
      </c>
      <c r="D4864" t="str">
        <f>IFERROR(UPPER(TRIM(ESITI_QUESTIONARI!U4864)),"")</f>
        <v/>
      </c>
      <c r="E4864" t="str">
        <f>IFERROR(UPPER(TRIM(ESITI_QUESTIONARI!Y4864)),"")</f>
        <v/>
      </c>
      <c r="F4864" t="str">
        <f>IFERROR(UPPER(TRIM(ESITI_QUESTIONARI!AE4864)),"")</f>
        <v/>
      </c>
      <c r="G4864" t="str">
        <f>IFERROR(UPPER(TRIM(ESITI_QUESTIONARI!AI4864)),"")</f>
        <v/>
      </c>
      <c r="H4864" s="8" t="str">
        <f>IF(C4864="","",IF(ISERROR(AVERAGE(ESITI_QUESTIONARI!N4864:T4864,ESITI_QUESTIONARI!V4864:X4864,ESITI_QUESTIONARI!Z4864:AD4864,ESITI_QUESTIONARI!AF4864:AH4864,ESITI_QUESTIONARI!AJ4864:AL4864,ESITI_QUESTIONARI!AN4864,ESITI_QUESTIONARI!AQ4864)),"NON RISPONDE",AVERAGE(ESITI_QUESTIONARI!N4864:T4864,ESITI_QUESTIONARI!V4864:X4864,ESITI_QUESTIONARI!Z4864:AD4864,ESITI_QUESTIONARI!AF4864:AH4864,ESITI_QUESTIONARI!AJ4864:AL4864,ESITI_QUESTIONARI!AN4864,ESITI_QUESTIONARI!AQ4864)))</f>
        <v/>
      </c>
    </row>
    <row r="4865" spans="1:8">
      <c r="A4865" t="str">
        <f>IF(ESITI_QUESTIONARI!A4865="","",TRIM(ESITI_QUESTIONARI!A4865))</f>
        <v/>
      </c>
      <c r="B4865" t="str">
        <f t="shared" si="76"/>
        <v/>
      </c>
      <c r="C4865" t="str">
        <f>IF(ESITI_QUESTIONARI!C4865="","",TRIM(ESITI_QUESTIONARI!C4865))</f>
        <v/>
      </c>
      <c r="D4865" t="str">
        <f>IFERROR(UPPER(TRIM(ESITI_QUESTIONARI!U4865)),"")</f>
        <v/>
      </c>
      <c r="E4865" t="str">
        <f>IFERROR(UPPER(TRIM(ESITI_QUESTIONARI!Y4865)),"")</f>
        <v/>
      </c>
      <c r="F4865" t="str">
        <f>IFERROR(UPPER(TRIM(ESITI_QUESTIONARI!AE4865)),"")</f>
        <v/>
      </c>
      <c r="G4865" t="str">
        <f>IFERROR(UPPER(TRIM(ESITI_QUESTIONARI!AI4865)),"")</f>
        <v/>
      </c>
      <c r="H4865" s="8" t="str">
        <f>IF(C4865="","",IF(ISERROR(AVERAGE(ESITI_QUESTIONARI!N4865:T4865,ESITI_QUESTIONARI!V4865:X4865,ESITI_QUESTIONARI!Z4865:AD4865,ESITI_QUESTIONARI!AF4865:AH4865,ESITI_QUESTIONARI!AJ4865:AL4865,ESITI_QUESTIONARI!AN4865,ESITI_QUESTIONARI!AQ4865)),"NON RISPONDE",AVERAGE(ESITI_QUESTIONARI!N4865:T4865,ESITI_QUESTIONARI!V4865:X4865,ESITI_QUESTIONARI!Z4865:AD4865,ESITI_QUESTIONARI!AF4865:AH4865,ESITI_QUESTIONARI!AJ4865:AL4865,ESITI_QUESTIONARI!AN4865,ESITI_QUESTIONARI!AQ4865)))</f>
        <v/>
      </c>
    </row>
    <row r="4866" spans="1:8">
      <c r="A4866" t="str">
        <f>IF(ESITI_QUESTIONARI!A4866="","",TRIM(ESITI_QUESTIONARI!A4866))</f>
        <v/>
      </c>
      <c r="B4866" t="str">
        <f t="shared" si="76"/>
        <v/>
      </c>
      <c r="C4866" t="str">
        <f>IF(ESITI_QUESTIONARI!C4866="","",TRIM(ESITI_QUESTIONARI!C4866))</f>
        <v/>
      </c>
      <c r="D4866" t="str">
        <f>IFERROR(UPPER(TRIM(ESITI_QUESTIONARI!U4866)),"")</f>
        <v/>
      </c>
      <c r="E4866" t="str">
        <f>IFERROR(UPPER(TRIM(ESITI_QUESTIONARI!Y4866)),"")</f>
        <v/>
      </c>
      <c r="F4866" t="str">
        <f>IFERROR(UPPER(TRIM(ESITI_QUESTIONARI!AE4866)),"")</f>
        <v/>
      </c>
      <c r="G4866" t="str">
        <f>IFERROR(UPPER(TRIM(ESITI_QUESTIONARI!AI4866)),"")</f>
        <v/>
      </c>
      <c r="H4866" s="8" t="str">
        <f>IF(C4866="","",IF(ISERROR(AVERAGE(ESITI_QUESTIONARI!N4866:T4866,ESITI_QUESTIONARI!V4866:X4866,ESITI_QUESTIONARI!Z4866:AD4866,ESITI_QUESTIONARI!AF4866:AH4866,ESITI_QUESTIONARI!AJ4866:AL4866,ESITI_QUESTIONARI!AN4866,ESITI_QUESTIONARI!AQ4866)),"NON RISPONDE",AVERAGE(ESITI_QUESTIONARI!N4866:T4866,ESITI_QUESTIONARI!V4866:X4866,ESITI_QUESTIONARI!Z4866:AD4866,ESITI_QUESTIONARI!AF4866:AH4866,ESITI_QUESTIONARI!AJ4866:AL4866,ESITI_QUESTIONARI!AN4866,ESITI_QUESTIONARI!AQ4866)))</f>
        <v/>
      </c>
    </row>
    <row r="4867" spans="1:8">
      <c r="A4867" t="str">
        <f>IF(ESITI_QUESTIONARI!A4867="","",TRIM(ESITI_QUESTIONARI!A4867))</f>
        <v/>
      </c>
      <c r="B4867" t="str">
        <f t="shared" ref="B4867:B4930" si="77">IF(C4867="","",C4867)</f>
        <v/>
      </c>
      <c r="C4867" t="str">
        <f>IF(ESITI_QUESTIONARI!C4867="","",TRIM(ESITI_QUESTIONARI!C4867))</f>
        <v/>
      </c>
      <c r="D4867" t="str">
        <f>IFERROR(UPPER(TRIM(ESITI_QUESTIONARI!U4867)),"")</f>
        <v/>
      </c>
      <c r="E4867" t="str">
        <f>IFERROR(UPPER(TRIM(ESITI_QUESTIONARI!Y4867)),"")</f>
        <v/>
      </c>
      <c r="F4867" t="str">
        <f>IFERROR(UPPER(TRIM(ESITI_QUESTIONARI!AE4867)),"")</f>
        <v/>
      </c>
      <c r="G4867" t="str">
        <f>IFERROR(UPPER(TRIM(ESITI_QUESTIONARI!AI4867)),"")</f>
        <v/>
      </c>
      <c r="H4867" s="8" t="str">
        <f>IF(C4867="","",IF(ISERROR(AVERAGE(ESITI_QUESTIONARI!N4867:T4867,ESITI_QUESTIONARI!V4867:X4867,ESITI_QUESTIONARI!Z4867:AD4867,ESITI_QUESTIONARI!AF4867:AH4867,ESITI_QUESTIONARI!AJ4867:AL4867,ESITI_QUESTIONARI!AN4867,ESITI_QUESTIONARI!AQ4867)),"NON RISPONDE",AVERAGE(ESITI_QUESTIONARI!N4867:T4867,ESITI_QUESTIONARI!V4867:X4867,ESITI_QUESTIONARI!Z4867:AD4867,ESITI_QUESTIONARI!AF4867:AH4867,ESITI_QUESTIONARI!AJ4867:AL4867,ESITI_QUESTIONARI!AN4867,ESITI_QUESTIONARI!AQ4867)))</f>
        <v/>
      </c>
    </row>
    <row r="4868" spans="1:8">
      <c r="A4868" t="str">
        <f>IF(ESITI_QUESTIONARI!A4868="","",TRIM(ESITI_QUESTIONARI!A4868))</f>
        <v/>
      </c>
      <c r="B4868" t="str">
        <f t="shared" si="77"/>
        <v/>
      </c>
      <c r="C4868" t="str">
        <f>IF(ESITI_QUESTIONARI!C4868="","",TRIM(ESITI_QUESTIONARI!C4868))</f>
        <v/>
      </c>
      <c r="D4868" t="str">
        <f>IFERROR(UPPER(TRIM(ESITI_QUESTIONARI!U4868)),"")</f>
        <v/>
      </c>
      <c r="E4868" t="str">
        <f>IFERROR(UPPER(TRIM(ESITI_QUESTIONARI!Y4868)),"")</f>
        <v/>
      </c>
      <c r="F4868" t="str">
        <f>IFERROR(UPPER(TRIM(ESITI_QUESTIONARI!AE4868)),"")</f>
        <v/>
      </c>
      <c r="G4868" t="str">
        <f>IFERROR(UPPER(TRIM(ESITI_QUESTIONARI!AI4868)),"")</f>
        <v/>
      </c>
      <c r="H4868" s="8" t="str">
        <f>IF(C4868="","",IF(ISERROR(AVERAGE(ESITI_QUESTIONARI!N4868:T4868,ESITI_QUESTIONARI!V4868:X4868,ESITI_QUESTIONARI!Z4868:AD4868,ESITI_QUESTIONARI!AF4868:AH4868,ESITI_QUESTIONARI!AJ4868:AL4868,ESITI_QUESTIONARI!AN4868,ESITI_QUESTIONARI!AQ4868)),"NON RISPONDE",AVERAGE(ESITI_QUESTIONARI!N4868:T4868,ESITI_QUESTIONARI!V4868:X4868,ESITI_QUESTIONARI!Z4868:AD4868,ESITI_QUESTIONARI!AF4868:AH4868,ESITI_QUESTIONARI!AJ4868:AL4868,ESITI_QUESTIONARI!AN4868,ESITI_QUESTIONARI!AQ4868)))</f>
        <v/>
      </c>
    </row>
    <row r="4869" spans="1:8">
      <c r="A4869" t="str">
        <f>IF(ESITI_QUESTIONARI!A4869="","",TRIM(ESITI_QUESTIONARI!A4869))</f>
        <v/>
      </c>
      <c r="B4869" t="str">
        <f t="shared" si="77"/>
        <v/>
      </c>
      <c r="C4869" t="str">
        <f>IF(ESITI_QUESTIONARI!C4869="","",TRIM(ESITI_QUESTIONARI!C4869))</f>
        <v/>
      </c>
      <c r="D4869" t="str">
        <f>IFERROR(UPPER(TRIM(ESITI_QUESTIONARI!U4869)),"")</f>
        <v/>
      </c>
      <c r="E4869" t="str">
        <f>IFERROR(UPPER(TRIM(ESITI_QUESTIONARI!Y4869)),"")</f>
        <v/>
      </c>
      <c r="F4869" t="str">
        <f>IFERROR(UPPER(TRIM(ESITI_QUESTIONARI!AE4869)),"")</f>
        <v/>
      </c>
      <c r="G4869" t="str">
        <f>IFERROR(UPPER(TRIM(ESITI_QUESTIONARI!AI4869)),"")</f>
        <v/>
      </c>
      <c r="H4869" s="8" t="str">
        <f>IF(C4869="","",IF(ISERROR(AVERAGE(ESITI_QUESTIONARI!N4869:T4869,ESITI_QUESTIONARI!V4869:X4869,ESITI_QUESTIONARI!Z4869:AD4869,ESITI_QUESTIONARI!AF4869:AH4869,ESITI_QUESTIONARI!AJ4869:AL4869,ESITI_QUESTIONARI!AN4869,ESITI_QUESTIONARI!AQ4869)),"NON RISPONDE",AVERAGE(ESITI_QUESTIONARI!N4869:T4869,ESITI_QUESTIONARI!V4869:X4869,ESITI_QUESTIONARI!Z4869:AD4869,ESITI_QUESTIONARI!AF4869:AH4869,ESITI_QUESTIONARI!AJ4869:AL4869,ESITI_QUESTIONARI!AN4869,ESITI_QUESTIONARI!AQ4869)))</f>
        <v/>
      </c>
    </row>
    <row r="4870" spans="1:8">
      <c r="A4870" t="str">
        <f>IF(ESITI_QUESTIONARI!A4870="","",TRIM(ESITI_QUESTIONARI!A4870))</f>
        <v/>
      </c>
      <c r="B4870" t="str">
        <f t="shared" si="77"/>
        <v/>
      </c>
      <c r="C4870" t="str">
        <f>IF(ESITI_QUESTIONARI!C4870="","",TRIM(ESITI_QUESTIONARI!C4870))</f>
        <v/>
      </c>
      <c r="D4870" t="str">
        <f>IFERROR(UPPER(TRIM(ESITI_QUESTIONARI!U4870)),"")</f>
        <v/>
      </c>
      <c r="E4870" t="str">
        <f>IFERROR(UPPER(TRIM(ESITI_QUESTIONARI!Y4870)),"")</f>
        <v/>
      </c>
      <c r="F4870" t="str">
        <f>IFERROR(UPPER(TRIM(ESITI_QUESTIONARI!AE4870)),"")</f>
        <v/>
      </c>
      <c r="G4870" t="str">
        <f>IFERROR(UPPER(TRIM(ESITI_QUESTIONARI!AI4870)),"")</f>
        <v/>
      </c>
      <c r="H4870" s="8" t="str">
        <f>IF(C4870="","",IF(ISERROR(AVERAGE(ESITI_QUESTIONARI!N4870:T4870,ESITI_QUESTIONARI!V4870:X4870,ESITI_QUESTIONARI!Z4870:AD4870,ESITI_QUESTIONARI!AF4870:AH4870,ESITI_QUESTIONARI!AJ4870:AL4870,ESITI_QUESTIONARI!AN4870,ESITI_QUESTIONARI!AQ4870)),"NON RISPONDE",AVERAGE(ESITI_QUESTIONARI!N4870:T4870,ESITI_QUESTIONARI!V4870:X4870,ESITI_QUESTIONARI!Z4870:AD4870,ESITI_QUESTIONARI!AF4870:AH4870,ESITI_QUESTIONARI!AJ4870:AL4870,ESITI_QUESTIONARI!AN4870,ESITI_QUESTIONARI!AQ4870)))</f>
        <v/>
      </c>
    </row>
    <row r="4871" spans="1:8">
      <c r="A4871" t="str">
        <f>IF(ESITI_QUESTIONARI!A4871="","",TRIM(ESITI_QUESTIONARI!A4871))</f>
        <v/>
      </c>
      <c r="B4871" t="str">
        <f t="shared" si="77"/>
        <v/>
      </c>
      <c r="C4871" t="str">
        <f>IF(ESITI_QUESTIONARI!C4871="","",TRIM(ESITI_QUESTIONARI!C4871))</f>
        <v/>
      </c>
      <c r="D4871" t="str">
        <f>IFERROR(UPPER(TRIM(ESITI_QUESTIONARI!U4871)),"")</f>
        <v/>
      </c>
      <c r="E4871" t="str">
        <f>IFERROR(UPPER(TRIM(ESITI_QUESTIONARI!Y4871)),"")</f>
        <v/>
      </c>
      <c r="F4871" t="str">
        <f>IFERROR(UPPER(TRIM(ESITI_QUESTIONARI!AE4871)),"")</f>
        <v/>
      </c>
      <c r="G4871" t="str">
        <f>IFERROR(UPPER(TRIM(ESITI_QUESTIONARI!AI4871)),"")</f>
        <v/>
      </c>
      <c r="H4871" s="8" t="str">
        <f>IF(C4871="","",IF(ISERROR(AVERAGE(ESITI_QUESTIONARI!N4871:T4871,ESITI_QUESTIONARI!V4871:X4871,ESITI_QUESTIONARI!Z4871:AD4871,ESITI_QUESTIONARI!AF4871:AH4871,ESITI_QUESTIONARI!AJ4871:AL4871,ESITI_QUESTIONARI!AN4871,ESITI_QUESTIONARI!AQ4871)),"NON RISPONDE",AVERAGE(ESITI_QUESTIONARI!N4871:T4871,ESITI_QUESTIONARI!V4871:X4871,ESITI_QUESTIONARI!Z4871:AD4871,ESITI_QUESTIONARI!AF4871:AH4871,ESITI_QUESTIONARI!AJ4871:AL4871,ESITI_QUESTIONARI!AN4871,ESITI_QUESTIONARI!AQ4871)))</f>
        <v/>
      </c>
    </row>
    <row r="4872" spans="1:8">
      <c r="A4872" t="str">
        <f>IF(ESITI_QUESTIONARI!A4872="","",TRIM(ESITI_QUESTIONARI!A4872))</f>
        <v/>
      </c>
      <c r="B4872" t="str">
        <f t="shared" si="77"/>
        <v/>
      </c>
      <c r="C4872" t="str">
        <f>IF(ESITI_QUESTIONARI!C4872="","",TRIM(ESITI_QUESTIONARI!C4872))</f>
        <v/>
      </c>
      <c r="D4872" t="str">
        <f>IFERROR(UPPER(TRIM(ESITI_QUESTIONARI!U4872)),"")</f>
        <v/>
      </c>
      <c r="E4872" t="str">
        <f>IFERROR(UPPER(TRIM(ESITI_QUESTIONARI!Y4872)),"")</f>
        <v/>
      </c>
      <c r="F4872" t="str">
        <f>IFERROR(UPPER(TRIM(ESITI_QUESTIONARI!AE4872)),"")</f>
        <v/>
      </c>
      <c r="G4872" t="str">
        <f>IFERROR(UPPER(TRIM(ESITI_QUESTIONARI!AI4872)),"")</f>
        <v/>
      </c>
      <c r="H4872" s="8" t="str">
        <f>IF(C4872="","",IF(ISERROR(AVERAGE(ESITI_QUESTIONARI!N4872:T4872,ESITI_QUESTIONARI!V4872:X4872,ESITI_QUESTIONARI!Z4872:AD4872,ESITI_QUESTIONARI!AF4872:AH4872,ESITI_QUESTIONARI!AJ4872:AL4872,ESITI_QUESTIONARI!AN4872,ESITI_QUESTIONARI!AQ4872)),"NON RISPONDE",AVERAGE(ESITI_QUESTIONARI!N4872:T4872,ESITI_QUESTIONARI!V4872:X4872,ESITI_QUESTIONARI!Z4872:AD4872,ESITI_QUESTIONARI!AF4872:AH4872,ESITI_QUESTIONARI!AJ4872:AL4872,ESITI_QUESTIONARI!AN4872,ESITI_QUESTIONARI!AQ4872)))</f>
        <v/>
      </c>
    </row>
    <row r="4873" spans="1:8">
      <c r="A4873" t="str">
        <f>IF(ESITI_QUESTIONARI!A4873="","",TRIM(ESITI_QUESTIONARI!A4873))</f>
        <v/>
      </c>
      <c r="B4873" t="str">
        <f t="shared" si="77"/>
        <v/>
      </c>
      <c r="C4873" t="str">
        <f>IF(ESITI_QUESTIONARI!C4873="","",TRIM(ESITI_QUESTIONARI!C4873))</f>
        <v/>
      </c>
      <c r="D4873" t="str">
        <f>IFERROR(UPPER(TRIM(ESITI_QUESTIONARI!U4873)),"")</f>
        <v/>
      </c>
      <c r="E4873" t="str">
        <f>IFERROR(UPPER(TRIM(ESITI_QUESTIONARI!Y4873)),"")</f>
        <v/>
      </c>
      <c r="F4873" t="str">
        <f>IFERROR(UPPER(TRIM(ESITI_QUESTIONARI!AE4873)),"")</f>
        <v/>
      </c>
      <c r="G4873" t="str">
        <f>IFERROR(UPPER(TRIM(ESITI_QUESTIONARI!AI4873)),"")</f>
        <v/>
      </c>
      <c r="H4873" s="8" t="str">
        <f>IF(C4873="","",IF(ISERROR(AVERAGE(ESITI_QUESTIONARI!N4873:T4873,ESITI_QUESTIONARI!V4873:X4873,ESITI_QUESTIONARI!Z4873:AD4873,ESITI_QUESTIONARI!AF4873:AH4873,ESITI_QUESTIONARI!AJ4873:AL4873,ESITI_QUESTIONARI!AN4873,ESITI_QUESTIONARI!AQ4873)),"NON RISPONDE",AVERAGE(ESITI_QUESTIONARI!N4873:T4873,ESITI_QUESTIONARI!V4873:X4873,ESITI_QUESTIONARI!Z4873:AD4873,ESITI_QUESTIONARI!AF4873:AH4873,ESITI_QUESTIONARI!AJ4873:AL4873,ESITI_QUESTIONARI!AN4873,ESITI_QUESTIONARI!AQ4873)))</f>
        <v/>
      </c>
    </row>
    <row r="4874" spans="1:8">
      <c r="A4874" t="str">
        <f>IF(ESITI_QUESTIONARI!A4874="","",TRIM(ESITI_QUESTIONARI!A4874))</f>
        <v/>
      </c>
      <c r="B4874" t="str">
        <f t="shared" si="77"/>
        <v/>
      </c>
      <c r="C4874" t="str">
        <f>IF(ESITI_QUESTIONARI!C4874="","",TRIM(ESITI_QUESTIONARI!C4874))</f>
        <v/>
      </c>
      <c r="D4874" t="str">
        <f>IFERROR(UPPER(TRIM(ESITI_QUESTIONARI!U4874)),"")</f>
        <v/>
      </c>
      <c r="E4874" t="str">
        <f>IFERROR(UPPER(TRIM(ESITI_QUESTIONARI!Y4874)),"")</f>
        <v/>
      </c>
      <c r="F4874" t="str">
        <f>IFERROR(UPPER(TRIM(ESITI_QUESTIONARI!AE4874)),"")</f>
        <v/>
      </c>
      <c r="G4874" t="str">
        <f>IFERROR(UPPER(TRIM(ESITI_QUESTIONARI!AI4874)),"")</f>
        <v/>
      </c>
      <c r="H4874" s="8" t="str">
        <f>IF(C4874="","",IF(ISERROR(AVERAGE(ESITI_QUESTIONARI!N4874:T4874,ESITI_QUESTIONARI!V4874:X4874,ESITI_QUESTIONARI!Z4874:AD4874,ESITI_QUESTIONARI!AF4874:AH4874,ESITI_QUESTIONARI!AJ4874:AL4874,ESITI_QUESTIONARI!AN4874,ESITI_QUESTIONARI!AQ4874)),"NON RISPONDE",AVERAGE(ESITI_QUESTIONARI!N4874:T4874,ESITI_QUESTIONARI!V4874:X4874,ESITI_QUESTIONARI!Z4874:AD4874,ESITI_QUESTIONARI!AF4874:AH4874,ESITI_QUESTIONARI!AJ4874:AL4874,ESITI_QUESTIONARI!AN4874,ESITI_QUESTIONARI!AQ4874)))</f>
        <v/>
      </c>
    </row>
    <row r="4875" spans="1:8">
      <c r="A4875" t="str">
        <f>IF(ESITI_QUESTIONARI!A4875="","",TRIM(ESITI_QUESTIONARI!A4875))</f>
        <v/>
      </c>
      <c r="B4875" t="str">
        <f t="shared" si="77"/>
        <v/>
      </c>
      <c r="C4875" t="str">
        <f>IF(ESITI_QUESTIONARI!C4875="","",TRIM(ESITI_QUESTIONARI!C4875))</f>
        <v/>
      </c>
      <c r="D4875" t="str">
        <f>IFERROR(UPPER(TRIM(ESITI_QUESTIONARI!U4875)),"")</f>
        <v/>
      </c>
      <c r="E4875" t="str">
        <f>IFERROR(UPPER(TRIM(ESITI_QUESTIONARI!Y4875)),"")</f>
        <v/>
      </c>
      <c r="F4875" t="str">
        <f>IFERROR(UPPER(TRIM(ESITI_QUESTIONARI!AE4875)),"")</f>
        <v/>
      </c>
      <c r="G4875" t="str">
        <f>IFERROR(UPPER(TRIM(ESITI_QUESTIONARI!AI4875)),"")</f>
        <v/>
      </c>
      <c r="H4875" s="8" t="str">
        <f>IF(C4875="","",IF(ISERROR(AVERAGE(ESITI_QUESTIONARI!N4875:T4875,ESITI_QUESTIONARI!V4875:X4875,ESITI_QUESTIONARI!Z4875:AD4875,ESITI_QUESTIONARI!AF4875:AH4875,ESITI_QUESTIONARI!AJ4875:AL4875,ESITI_QUESTIONARI!AN4875,ESITI_QUESTIONARI!AQ4875)),"NON RISPONDE",AVERAGE(ESITI_QUESTIONARI!N4875:T4875,ESITI_QUESTIONARI!V4875:X4875,ESITI_QUESTIONARI!Z4875:AD4875,ESITI_QUESTIONARI!AF4875:AH4875,ESITI_QUESTIONARI!AJ4875:AL4875,ESITI_QUESTIONARI!AN4875,ESITI_QUESTIONARI!AQ4875)))</f>
        <v/>
      </c>
    </row>
    <row r="4876" spans="1:8">
      <c r="A4876" t="str">
        <f>IF(ESITI_QUESTIONARI!A4876="","",TRIM(ESITI_QUESTIONARI!A4876))</f>
        <v/>
      </c>
      <c r="B4876" t="str">
        <f t="shared" si="77"/>
        <v/>
      </c>
      <c r="C4876" t="str">
        <f>IF(ESITI_QUESTIONARI!C4876="","",TRIM(ESITI_QUESTIONARI!C4876))</f>
        <v/>
      </c>
      <c r="D4876" t="str">
        <f>IFERROR(UPPER(TRIM(ESITI_QUESTIONARI!U4876)),"")</f>
        <v/>
      </c>
      <c r="E4876" t="str">
        <f>IFERROR(UPPER(TRIM(ESITI_QUESTIONARI!Y4876)),"")</f>
        <v/>
      </c>
      <c r="F4876" t="str">
        <f>IFERROR(UPPER(TRIM(ESITI_QUESTIONARI!AE4876)),"")</f>
        <v/>
      </c>
      <c r="G4876" t="str">
        <f>IFERROR(UPPER(TRIM(ESITI_QUESTIONARI!AI4876)),"")</f>
        <v/>
      </c>
      <c r="H4876" s="8" t="str">
        <f>IF(C4876="","",IF(ISERROR(AVERAGE(ESITI_QUESTIONARI!N4876:T4876,ESITI_QUESTIONARI!V4876:X4876,ESITI_QUESTIONARI!Z4876:AD4876,ESITI_QUESTIONARI!AF4876:AH4876,ESITI_QUESTIONARI!AJ4876:AL4876,ESITI_QUESTIONARI!AN4876,ESITI_QUESTIONARI!AQ4876)),"NON RISPONDE",AVERAGE(ESITI_QUESTIONARI!N4876:T4876,ESITI_QUESTIONARI!V4876:X4876,ESITI_QUESTIONARI!Z4876:AD4876,ESITI_QUESTIONARI!AF4876:AH4876,ESITI_QUESTIONARI!AJ4876:AL4876,ESITI_QUESTIONARI!AN4876,ESITI_QUESTIONARI!AQ4876)))</f>
        <v/>
      </c>
    </row>
    <row r="4877" spans="1:8">
      <c r="A4877" t="str">
        <f>IF(ESITI_QUESTIONARI!A4877="","",TRIM(ESITI_QUESTIONARI!A4877))</f>
        <v/>
      </c>
      <c r="B4877" t="str">
        <f t="shared" si="77"/>
        <v/>
      </c>
      <c r="C4877" t="str">
        <f>IF(ESITI_QUESTIONARI!C4877="","",TRIM(ESITI_QUESTIONARI!C4877))</f>
        <v/>
      </c>
      <c r="D4877" t="str">
        <f>IFERROR(UPPER(TRIM(ESITI_QUESTIONARI!U4877)),"")</f>
        <v/>
      </c>
      <c r="E4877" t="str">
        <f>IFERROR(UPPER(TRIM(ESITI_QUESTIONARI!Y4877)),"")</f>
        <v/>
      </c>
      <c r="F4877" t="str">
        <f>IFERROR(UPPER(TRIM(ESITI_QUESTIONARI!AE4877)),"")</f>
        <v/>
      </c>
      <c r="G4877" t="str">
        <f>IFERROR(UPPER(TRIM(ESITI_QUESTIONARI!AI4877)),"")</f>
        <v/>
      </c>
      <c r="H4877" s="8" t="str">
        <f>IF(C4877="","",IF(ISERROR(AVERAGE(ESITI_QUESTIONARI!N4877:T4877,ESITI_QUESTIONARI!V4877:X4877,ESITI_QUESTIONARI!Z4877:AD4877,ESITI_QUESTIONARI!AF4877:AH4877,ESITI_QUESTIONARI!AJ4877:AL4877,ESITI_QUESTIONARI!AN4877,ESITI_QUESTIONARI!AQ4877)),"NON RISPONDE",AVERAGE(ESITI_QUESTIONARI!N4877:T4877,ESITI_QUESTIONARI!V4877:X4877,ESITI_QUESTIONARI!Z4877:AD4877,ESITI_QUESTIONARI!AF4877:AH4877,ESITI_QUESTIONARI!AJ4877:AL4877,ESITI_QUESTIONARI!AN4877,ESITI_QUESTIONARI!AQ4877)))</f>
        <v/>
      </c>
    </row>
    <row r="4878" spans="1:8">
      <c r="A4878" t="str">
        <f>IF(ESITI_QUESTIONARI!A4878="","",TRIM(ESITI_QUESTIONARI!A4878))</f>
        <v/>
      </c>
      <c r="B4878" t="str">
        <f t="shared" si="77"/>
        <v/>
      </c>
      <c r="C4878" t="str">
        <f>IF(ESITI_QUESTIONARI!C4878="","",TRIM(ESITI_QUESTIONARI!C4878))</f>
        <v/>
      </c>
      <c r="D4878" t="str">
        <f>IFERROR(UPPER(TRIM(ESITI_QUESTIONARI!U4878)),"")</f>
        <v/>
      </c>
      <c r="E4878" t="str">
        <f>IFERROR(UPPER(TRIM(ESITI_QUESTIONARI!Y4878)),"")</f>
        <v/>
      </c>
      <c r="F4878" t="str">
        <f>IFERROR(UPPER(TRIM(ESITI_QUESTIONARI!AE4878)),"")</f>
        <v/>
      </c>
      <c r="G4878" t="str">
        <f>IFERROR(UPPER(TRIM(ESITI_QUESTIONARI!AI4878)),"")</f>
        <v/>
      </c>
      <c r="H4878" s="8" t="str">
        <f>IF(C4878="","",IF(ISERROR(AVERAGE(ESITI_QUESTIONARI!N4878:T4878,ESITI_QUESTIONARI!V4878:X4878,ESITI_QUESTIONARI!Z4878:AD4878,ESITI_QUESTIONARI!AF4878:AH4878,ESITI_QUESTIONARI!AJ4878:AL4878,ESITI_QUESTIONARI!AN4878,ESITI_QUESTIONARI!AQ4878)),"NON RISPONDE",AVERAGE(ESITI_QUESTIONARI!N4878:T4878,ESITI_QUESTIONARI!V4878:X4878,ESITI_QUESTIONARI!Z4878:AD4878,ESITI_QUESTIONARI!AF4878:AH4878,ESITI_QUESTIONARI!AJ4878:AL4878,ESITI_QUESTIONARI!AN4878,ESITI_QUESTIONARI!AQ4878)))</f>
        <v/>
      </c>
    </row>
    <row r="4879" spans="1:8">
      <c r="A4879" t="str">
        <f>IF(ESITI_QUESTIONARI!A4879="","",TRIM(ESITI_QUESTIONARI!A4879))</f>
        <v/>
      </c>
      <c r="B4879" t="str">
        <f t="shared" si="77"/>
        <v/>
      </c>
      <c r="C4879" t="str">
        <f>IF(ESITI_QUESTIONARI!C4879="","",TRIM(ESITI_QUESTIONARI!C4879))</f>
        <v/>
      </c>
      <c r="D4879" t="str">
        <f>IFERROR(UPPER(TRIM(ESITI_QUESTIONARI!U4879)),"")</f>
        <v/>
      </c>
      <c r="E4879" t="str">
        <f>IFERROR(UPPER(TRIM(ESITI_QUESTIONARI!Y4879)),"")</f>
        <v/>
      </c>
      <c r="F4879" t="str">
        <f>IFERROR(UPPER(TRIM(ESITI_QUESTIONARI!AE4879)),"")</f>
        <v/>
      </c>
      <c r="G4879" t="str">
        <f>IFERROR(UPPER(TRIM(ESITI_QUESTIONARI!AI4879)),"")</f>
        <v/>
      </c>
      <c r="H4879" s="8" t="str">
        <f>IF(C4879="","",IF(ISERROR(AVERAGE(ESITI_QUESTIONARI!N4879:T4879,ESITI_QUESTIONARI!V4879:X4879,ESITI_QUESTIONARI!Z4879:AD4879,ESITI_QUESTIONARI!AF4879:AH4879,ESITI_QUESTIONARI!AJ4879:AL4879,ESITI_QUESTIONARI!AN4879,ESITI_QUESTIONARI!AQ4879)),"NON RISPONDE",AVERAGE(ESITI_QUESTIONARI!N4879:T4879,ESITI_QUESTIONARI!V4879:X4879,ESITI_QUESTIONARI!Z4879:AD4879,ESITI_QUESTIONARI!AF4879:AH4879,ESITI_QUESTIONARI!AJ4879:AL4879,ESITI_QUESTIONARI!AN4879,ESITI_QUESTIONARI!AQ4879)))</f>
        <v/>
      </c>
    </row>
    <row r="4880" spans="1:8">
      <c r="A4880" t="str">
        <f>IF(ESITI_QUESTIONARI!A4880="","",TRIM(ESITI_QUESTIONARI!A4880))</f>
        <v/>
      </c>
      <c r="B4880" t="str">
        <f t="shared" si="77"/>
        <v/>
      </c>
      <c r="C4880" t="str">
        <f>IF(ESITI_QUESTIONARI!C4880="","",TRIM(ESITI_QUESTIONARI!C4880))</f>
        <v/>
      </c>
      <c r="D4880" t="str">
        <f>IFERROR(UPPER(TRIM(ESITI_QUESTIONARI!U4880)),"")</f>
        <v/>
      </c>
      <c r="E4880" t="str">
        <f>IFERROR(UPPER(TRIM(ESITI_QUESTIONARI!Y4880)),"")</f>
        <v/>
      </c>
      <c r="F4880" t="str">
        <f>IFERROR(UPPER(TRIM(ESITI_QUESTIONARI!AE4880)),"")</f>
        <v/>
      </c>
      <c r="G4880" t="str">
        <f>IFERROR(UPPER(TRIM(ESITI_QUESTIONARI!AI4880)),"")</f>
        <v/>
      </c>
      <c r="H4880" s="8" t="str">
        <f>IF(C4880="","",IF(ISERROR(AVERAGE(ESITI_QUESTIONARI!N4880:T4880,ESITI_QUESTIONARI!V4880:X4880,ESITI_QUESTIONARI!Z4880:AD4880,ESITI_QUESTIONARI!AF4880:AH4880,ESITI_QUESTIONARI!AJ4880:AL4880,ESITI_QUESTIONARI!AN4880,ESITI_QUESTIONARI!AQ4880)),"NON RISPONDE",AVERAGE(ESITI_QUESTIONARI!N4880:T4880,ESITI_QUESTIONARI!V4880:X4880,ESITI_QUESTIONARI!Z4880:AD4880,ESITI_QUESTIONARI!AF4880:AH4880,ESITI_QUESTIONARI!AJ4880:AL4880,ESITI_QUESTIONARI!AN4880,ESITI_QUESTIONARI!AQ4880)))</f>
        <v/>
      </c>
    </row>
    <row r="4881" spans="1:8">
      <c r="A4881" t="str">
        <f>IF(ESITI_QUESTIONARI!A4881="","",TRIM(ESITI_QUESTIONARI!A4881))</f>
        <v/>
      </c>
      <c r="B4881" t="str">
        <f t="shared" si="77"/>
        <v/>
      </c>
      <c r="C4881" t="str">
        <f>IF(ESITI_QUESTIONARI!C4881="","",TRIM(ESITI_QUESTIONARI!C4881))</f>
        <v/>
      </c>
      <c r="D4881" t="str">
        <f>IFERROR(UPPER(TRIM(ESITI_QUESTIONARI!U4881)),"")</f>
        <v/>
      </c>
      <c r="E4881" t="str">
        <f>IFERROR(UPPER(TRIM(ESITI_QUESTIONARI!Y4881)),"")</f>
        <v/>
      </c>
      <c r="F4881" t="str">
        <f>IFERROR(UPPER(TRIM(ESITI_QUESTIONARI!AE4881)),"")</f>
        <v/>
      </c>
      <c r="G4881" t="str">
        <f>IFERROR(UPPER(TRIM(ESITI_QUESTIONARI!AI4881)),"")</f>
        <v/>
      </c>
      <c r="H4881" s="8" t="str">
        <f>IF(C4881="","",IF(ISERROR(AVERAGE(ESITI_QUESTIONARI!N4881:T4881,ESITI_QUESTIONARI!V4881:X4881,ESITI_QUESTIONARI!Z4881:AD4881,ESITI_QUESTIONARI!AF4881:AH4881,ESITI_QUESTIONARI!AJ4881:AL4881,ESITI_QUESTIONARI!AN4881,ESITI_QUESTIONARI!AQ4881)),"NON RISPONDE",AVERAGE(ESITI_QUESTIONARI!N4881:T4881,ESITI_QUESTIONARI!V4881:X4881,ESITI_QUESTIONARI!Z4881:AD4881,ESITI_QUESTIONARI!AF4881:AH4881,ESITI_QUESTIONARI!AJ4881:AL4881,ESITI_QUESTIONARI!AN4881,ESITI_QUESTIONARI!AQ4881)))</f>
        <v/>
      </c>
    </row>
    <row r="4882" spans="1:8">
      <c r="A4882" t="str">
        <f>IF(ESITI_QUESTIONARI!A4882="","",TRIM(ESITI_QUESTIONARI!A4882))</f>
        <v/>
      </c>
      <c r="B4882" t="str">
        <f t="shared" si="77"/>
        <v/>
      </c>
      <c r="C4882" t="str">
        <f>IF(ESITI_QUESTIONARI!C4882="","",TRIM(ESITI_QUESTIONARI!C4882))</f>
        <v/>
      </c>
      <c r="D4882" t="str">
        <f>IFERROR(UPPER(TRIM(ESITI_QUESTIONARI!U4882)),"")</f>
        <v/>
      </c>
      <c r="E4882" t="str">
        <f>IFERROR(UPPER(TRIM(ESITI_QUESTIONARI!Y4882)),"")</f>
        <v/>
      </c>
      <c r="F4882" t="str">
        <f>IFERROR(UPPER(TRIM(ESITI_QUESTIONARI!AE4882)),"")</f>
        <v/>
      </c>
      <c r="G4882" t="str">
        <f>IFERROR(UPPER(TRIM(ESITI_QUESTIONARI!AI4882)),"")</f>
        <v/>
      </c>
      <c r="H4882" s="8" t="str">
        <f>IF(C4882="","",IF(ISERROR(AVERAGE(ESITI_QUESTIONARI!N4882:T4882,ESITI_QUESTIONARI!V4882:X4882,ESITI_QUESTIONARI!Z4882:AD4882,ESITI_QUESTIONARI!AF4882:AH4882,ESITI_QUESTIONARI!AJ4882:AL4882,ESITI_QUESTIONARI!AN4882,ESITI_QUESTIONARI!AQ4882)),"NON RISPONDE",AVERAGE(ESITI_QUESTIONARI!N4882:T4882,ESITI_QUESTIONARI!V4882:X4882,ESITI_QUESTIONARI!Z4882:AD4882,ESITI_QUESTIONARI!AF4882:AH4882,ESITI_QUESTIONARI!AJ4882:AL4882,ESITI_QUESTIONARI!AN4882,ESITI_QUESTIONARI!AQ4882)))</f>
        <v/>
      </c>
    </row>
    <row r="4883" spans="1:8">
      <c r="A4883" t="str">
        <f>IF(ESITI_QUESTIONARI!A4883="","",TRIM(ESITI_QUESTIONARI!A4883))</f>
        <v/>
      </c>
      <c r="B4883" t="str">
        <f t="shared" si="77"/>
        <v/>
      </c>
      <c r="C4883" t="str">
        <f>IF(ESITI_QUESTIONARI!C4883="","",TRIM(ESITI_QUESTIONARI!C4883))</f>
        <v/>
      </c>
      <c r="D4883" t="str">
        <f>IFERROR(UPPER(TRIM(ESITI_QUESTIONARI!U4883)),"")</f>
        <v/>
      </c>
      <c r="E4883" t="str">
        <f>IFERROR(UPPER(TRIM(ESITI_QUESTIONARI!Y4883)),"")</f>
        <v/>
      </c>
      <c r="F4883" t="str">
        <f>IFERROR(UPPER(TRIM(ESITI_QUESTIONARI!AE4883)),"")</f>
        <v/>
      </c>
      <c r="G4883" t="str">
        <f>IFERROR(UPPER(TRIM(ESITI_QUESTIONARI!AI4883)),"")</f>
        <v/>
      </c>
      <c r="H4883" s="8" t="str">
        <f>IF(C4883="","",IF(ISERROR(AVERAGE(ESITI_QUESTIONARI!N4883:T4883,ESITI_QUESTIONARI!V4883:X4883,ESITI_QUESTIONARI!Z4883:AD4883,ESITI_QUESTIONARI!AF4883:AH4883,ESITI_QUESTIONARI!AJ4883:AL4883,ESITI_QUESTIONARI!AN4883,ESITI_QUESTIONARI!AQ4883)),"NON RISPONDE",AVERAGE(ESITI_QUESTIONARI!N4883:T4883,ESITI_QUESTIONARI!V4883:X4883,ESITI_QUESTIONARI!Z4883:AD4883,ESITI_QUESTIONARI!AF4883:AH4883,ESITI_QUESTIONARI!AJ4883:AL4883,ESITI_QUESTIONARI!AN4883,ESITI_QUESTIONARI!AQ4883)))</f>
        <v/>
      </c>
    </row>
    <row r="4884" spans="1:8">
      <c r="A4884" t="str">
        <f>IF(ESITI_QUESTIONARI!A4884="","",TRIM(ESITI_QUESTIONARI!A4884))</f>
        <v/>
      </c>
      <c r="B4884" t="str">
        <f t="shared" si="77"/>
        <v/>
      </c>
      <c r="C4884" t="str">
        <f>IF(ESITI_QUESTIONARI!C4884="","",TRIM(ESITI_QUESTIONARI!C4884))</f>
        <v/>
      </c>
      <c r="D4884" t="str">
        <f>IFERROR(UPPER(TRIM(ESITI_QUESTIONARI!U4884)),"")</f>
        <v/>
      </c>
      <c r="E4884" t="str">
        <f>IFERROR(UPPER(TRIM(ESITI_QUESTIONARI!Y4884)),"")</f>
        <v/>
      </c>
      <c r="F4884" t="str">
        <f>IFERROR(UPPER(TRIM(ESITI_QUESTIONARI!AE4884)),"")</f>
        <v/>
      </c>
      <c r="G4884" t="str">
        <f>IFERROR(UPPER(TRIM(ESITI_QUESTIONARI!AI4884)),"")</f>
        <v/>
      </c>
      <c r="H4884" s="8" t="str">
        <f>IF(C4884="","",IF(ISERROR(AVERAGE(ESITI_QUESTIONARI!N4884:T4884,ESITI_QUESTIONARI!V4884:X4884,ESITI_QUESTIONARI!Z4884:AD4884,ESITI_QUESTIONARI!AF4884:AH4884,ESITI_QUESTIONARI!AJ4884:AL4884,ESITI_QUESTIONARI!AN4884,ESITI_QUESTIONARI!AQ4884)),"NON RISPONDE",AVERAGE(ESITI_QUESTIONARI!N4884:T4884,ESITI_QUESTIONARI!V4884:X4884,ESITI_QUESTIONARI!Z4884:AD4884,ESITI_QUESTIONARI!AF4884:AH4884,ESITI_QUESTIONARI!AJ4884:AL4884,ESITI_QUESTIONARI!AN4884,ESITI_QUESTIONARI!AQ4884)))</f>
        <v/>
      </c>
    </row>
    <row r="4885" spans="1:8">
      <c r="A4885" t="str">
        <f>IF(ESITI_QUESTIONARI!A4885="","",TRIM(ESITI_QUESTIONARI!A4885))</f>
        <v/>
      </c>
      <c r="B4885" t="str">
        <f t="shared" si="77"/>
        <v/>
      </c>
      <c r="C4885" t="str">
        <f>IF(ESITI_QUESTIONARI!C4885="","",TRIM(ESITI_QUESTIONARI!C4885))</f>
        <v/>
      </c>
      <c r="D4885" t="str">
        <f>IFERROR(UPPER(TRIM(ESITI_QUESTIONARI!U4885)),"")</f>
        <v/>
      </c>
      <c r="E4885" t="str">
        <f>IFERROR(UPPER(TRIM(ESITI_QUESTIONARI!Y4885)),"")</f>
        <v/>
      </c>
      <c r="F4885" t="str">
        <f>IFERROR(UPPER(TRIM(ESITI_QUESTIONARI!AE4885)),"")</f>
        <v/>
      </c>
      <c r="G4885" t="str">
        <f>IFERROR(UPPER(TRIM(ESITI_QUESTIONARI!AI4885)),"")</f>
        <v/>
      </c>
      <c r="H4885" s="8" t="str">
        <f>IF(C4885="","",IF(ISERROR(AVERAGE(ESITI_QUESTIONARI!N4885:T4885,ESITI_QUESTIONARI!V4885:X4885,ESITI_QUESTIONARI!Z4885:AD4885,ESITI_QUESTIONARI!AF4885:AH4885,ESITI_QUESTIONARI!AJ4885:AL4885,ESITI_QUESTIONARI!AN4885,ESITI_QUESTIONARI!AQ4885)),"NON RISPONDE",AVERAGE(ESITI_QUESTIONARI!N4885:T4885,ESITI_QUESTIONARI!V4885:X4885,ESITI_QUESTIONARI!Z4885:AD4885,ESITI_QUESTIONARI!AF4885:AH4885,ESITI_QUESTIONARI!AJ4885:AL4885,ESITI_QUESTIONARI!AN4885,ESITI_QUESTIONARI!AQ4885)))</f>
        <v/>
      </c>
    </row>
    <row r="4886" spans="1:8">
      <c r="A4886" t="str">
        <f>IF(ESITI_QUESTIONARI!A4886="","",TRIM(ESITI_QUESTIONARI!A4886))</f>
        <v/>
      </c>
      <c r="B4886" t="str">
        <f t="shared" si="77"/>
        <v/>
      </c>
      <c r="C4886" t="str">
        <f>IF(ESITI_QUESTIONARI!C4886="","",TRIM(ESITI_QUESTIONARI!C4886))</f>
        <v/>
      </c>
      <c r="D4886" t="str">
        <f>IFERROR(UPPER(TRIM(ESITI_QUESTIONARI!U4886)),"")</f>
        <v/>
      </c>
      <c r="E4886" t="str">
        <f>IFERROR(UPPER(TRIM(ESITI_QUESTIONARI!Y4886)),"")</f>
        <v/>
      </c>
      <c r="F4886" t="str">
        <f>IFERROR(UPPER(TRIM(ESITI_QUESTIONARI!AE4886)),"")</f>
        <v/>
      </c>
      <c r="G4886" t="str">
        <f>IFERROR(UPPER(TRIM(ESITI_QUESTIONARI!AI4886)),"")</f>
        <v/>
      </c>
      <c r="H4886" s="8" t="str">
        <f>IF(C4886="","",IF(ISERROR(AVERAGE(ESITI_QUESTIONARI!N4886:T4886,ESITI_QUESTIONARI!V4886:X4886,ESITI_QUESTIONARI!Z4886:AD4886,ESITI_QUESTIONARI!AF4886:AH4886,ESITI_QUESTIONARI!AJ4886:AL4886,ESITI_QUESTIONARI!AN4886,ESITI_QUESTIONARI!AQ4886)),"NON RISPONDE",AVERAGE(ESITI_QUESTIONARI!N4886:T4886,ESITI_QUESTIONARI!V4886:X4886,ESITI_QUESTIONARI!Z4886:AD4886,ESITI_QUESTIONARI!AF4886:AH4886,ESITI_QUESTIONARI!AJ4886:AL4886,ESITI_QUESTIONARI!AN4886,ESITI_QUESTIONARI!AQ4886)))</f>
        <v/>
      </c>
    </row>
    <row r="4887" spans="1:8">
      <c r="A4887" t="str">
        <f>IF(ESITI_QUESTIONARI!A4887="","",TRIM(ESITI_QUESTIONARI!A4887))</f>
        <v/>
      </c>
      <c r="B4887" t="str">
        <f t="shared" si="77"/>
        <v/>
      </c>
      <c r="C4887" t="str">
        <f>IF(ESITI_QUESTIONARI!C4887="","",TRIM(ESITI_QUESTIONARI!C4887))</f>
        <v/>
      </c>
      <c r="D4887" t="str">
        <f>IFERROR(UPPER(TRIM(ESITI_QUESTIONARI!U4887)),"")</f>
        <v/>
      </c>
      <c r="E4887" t="str">
        <f>IFERROR(UPPER(TRIM(ESITI_QUESTIONARI!Y4887)),"")</f>
        <v/>
      </c>
      <c r="F4887" t="str">
        <f>IFERROR(UPPER(TRIM(ESITI_QUESTIONARI!AE4887)),"")</f>
        <v/>
      </c>
      <c r="G4887" t="str">
        <f>IFERROR(UPPER(TRIM(ESITI_QUESTIONARI!AI4887)),"")</f>
        <v/>
      </c>
      <c r="H4887" s="8" t="str">
        <f>IF(C4887="","",IF(ISERROR(AVERAGE(ESITI_QUESTIONARI!N4887:T4887,ESITI_QUESTIONARI!V4887:X4887,ESITI_QUESTIONARI!Z4887:AD4887,ESITI_QUESTIONARI!AF4887:AH4887,ESITI_QUESTIONARI!AJ4887:AL4887,ESITI_QUESTIONARI!AN4887,ESITI_QUESTIONARI!AQ4887)),"NON RISPONDE",AVERAGE(ESITI_QUESTIONARI!N4887:T4887,ESITI_QUESTIONARI!V4887:X4887,ESITI_QUESTIONARI!Z4887:AD4887,ESITI_QUESTIONARI!AF4887:AH4887,ESITI_QUESTIONARI!AJ4887:AL4887,ESITI_QUESTIONARI!AN4887,ESITI_QUESTIONARI!AQ4887)))</f>
        <v/>
      </c>
    </row>
    <row r="4888" spans="1:8">
      <c r="A4888" t="str">
        <f>IF(ESITI_QUESTIONARI!A4888="","",TRIM(ESITI_QUESTIONARI!A4888))</f>
        <v/>
      </c>
      <c r="B4888" t="str">
        <f t="shared" si="77"/>
        <v/>
      </c>
      <c r="C4888" t="str">
        <f>IF(ESITI_QUESTIONARI!C4888="","",TRIM(ESITI_QUESTIONARI!C4888))</f>
        <v/>
      </c>
      <c r="D4888" t="str">
        <f>IFERROR(UPPER(TRIM(ESITI_QUESTIONARI!U4888)),"")</f>
        <v/>
      </c>
      <c r="E4888" t="str">
        <f>IFERROR(UPPER(TRIM(ESITI_QUESTIONARI!Y4888)),"")</f>
        <v/>
      </c>
      <c r="F4888" t="str">
        <f>IFERROR(UPPER(TRIM(ESITI_QUESTIONARI!AE4888)),"")</f>
        <v/>
      </c>
      <c r="G4888" t="str">
        <f>IFERROR(UPPER(TRIM(ESITI_QUESTIONARI!AI4888)),"")</f>
        <v/>
      </c>
      <c r="H4888" s="8" t="str">
        <f>IF(C4888="","",IF(ISERROR(AVERAGE(ESITI_QUESTIONARI!N4888:T4888,ESITI_QUESTIONARI!V4888:X4888,ESITI_QUESTIONARI!Z4888:AD4888,ESITI_QUESTIONARI!AF4888:AH4888,ESITI_QUESTIONARI!AJ4888:AL4888,ESITI_QUESTIONARI!AN4888,ESITI_QUESTIONARI!AQ4888)),"NON RISPONDE",AVERAGE(ESITI_QUESTIONARI!N4888:T4888,ESITI_QUESTIONARI!V4888:X4888,ESITI_QUESTIONARI!Z4888:AD4888,ESITI_QUESTIONARI!AF4888:AH4888,ESITI_QUESTIONARI!AJ4888:AL4888,ESITI_QUESTIONARI!AN4888,ESITI_QUESTIONARI!AQ4888)))</f>
        <v/>
      </c>
    </row>
    <row r="4889" spans="1:8">
      <c r="A4889" t="str">
        <f>IF(ESITI_QUESTIONARI!A4889="","",TRIM(ESITI_QUESTIONARI!A4889))</f>
        <v/>
      </c>
      <c r="B4889" t="str">
        <f t="shared" si="77"/>
        <v/>
      </c>
      <c r="C4889" t="str">
        <f>IF(ESITI_QUESTIONARI!C4889="","",TRIM(ESITI_QUESTIONARI!C4889))</f>
        <v/>
      </c>
      <c r="D4889" t="str">
        <f>IFERROR(UPPER(TRIM(ESITI_QUESTIONARI!U4889)),"")</f>
        <v/>
      </c>
      <c r="E4889" t="str">
        <f>IFERROR(UPPER(TRIM(ESITI_QUESTIONARI!Y4889)),"")</f>
        <v/>
      </c>
      <c r="F4889" t="str">
        <f>IFERROR(UPPER(TRIM(ESITI_QUESTIONARI!AE4889)),"")</f>
        <v/>
      </c>
      <c r="G4889" t="str">
        <f>IFERROR(UPPER(TRIM(ESITI_QUESTIONARI!AI4889)),"")</f>
        <v/>
      </c>
      <c r="H4889" s="8" t="str">
        <f>IF(C4889="","",IF(ISERROR(AVERAGE(ESITI_QUESTIONARI!N4889:T4889,ESITI_QUESTIONARI!V4889:X4889,ESITI_QUESTIONARI!Z4889:AD4889,ESITI_QUESTIONARI!AF4889:AH4889,ESITI_QUESTIONARI!AJ4889:AL4889,ESITI_QUESTIONARI!AN4889,ESITI_QUESTIONARI!AQ4889)),"NON RISPONDE",AVERAGE(ESITI_QUESTIONARI!N4889:T4889,ESITI_QUESTIONARI!V4889:X4889,ESITI_QUESTIONARI!Z4889:AD4889,ESITI_QUESTIONARI!AF4889:AH4889,ESITI_QUESTIONARI!AJ4889:AL4889,ESITI_QUESTIONARI!AN4889,ESITI_QUESTIONARI!AQ4889)))</f>
        <v/>
      </c>
    </row>
    <row r="4890" spans="1:8">
      <c r="A4890" t="str">
        <f>IF(ESITI_QUESTIONARI!A4890="","",TRIM(ESITI_QUESTIONARI!A4890))</f>
        <v/>
      </c>
      <c r="B4890" t="str">
        <f t="shared" si="77"/>
        <v/>
      </c>
      <c r="C4890" t="str">
        <f>IF(ESITI_QUESTIONARI!C4890="","",TRIM(ESITI_QUESTIONARI!C4890))</f>
        <v/>
      </c>
      <c r="D4890" t="str">
        <f>IFERROR(UPPER(TRIM(ESITI_QUESTIONARI!U4890)),"")</f>
        <v/>
      </c>
      <c r="E4890" t="str">
        <f>IFERROR(UPPER(TRIM(ESITI_QUESTIONARI!Y4890)),"")</f>
        <v/>
      </c>
      <c r="F4890" t="str">
        <f>IFERROR(UPPER(TRIM(ESITI_QUESTIONARI!AE4890)),"")</f>
        <v/>
      </c>
      <c r="G4890" t="str">
        <f>IFERROR(UPPER(TRIM(ESITI_QUESTIONARI!AI4890)),"")</f>
        <v/>
      </c>
      <c r="H4890" s="8" t="str">
        <f>IF(C4890="","",IF(ISERROR(AVERAGE(ESITI_QUESTIONARI!N4890:T4890,ESITI_QUESTIONARI!V4890:X4890,ESITI_QUESTIONARI!Z4890:AD4890,ESITI_QUESTIONARI!AF4890:AH4890,ESITI_QUESTIONARI!AJ4890:AL4890,ESITI_QUESTIONARI!AN4890,ESITI_QUESTIONARI!AQ4890)),"NON RISPONDE",AVERAGE(ESITI_QUESTIONARI!N4890:T4890,ESITI_QUESTIONARI!V4890:X4890,ESITI_QUESTIONARI!Z4890:AD4890,ESITI_QUESTIONARI!AF4890:AH4890,ESITI_QUESTIONARI!AJ4890:AL4890,ESITI_QUESTIONARI!AN4890,ESITI_QUESTIONARI!AQ4890)))</f>
        <v/>
      </c>
    </row>
    <row r="4891" spans="1:8">
      <c r="A4891" t="str">
        <f>IF(ESITI_QUESTIONARI!A4891="","",TRIM(ESITI_QUESTIONARI!A4891))</f>
        <v/>
      </c>
      <c r="B4891" t="str">
        <f t="shared" si="77"/>
        <v/>
      </c>
      <c r="C4891" t="str">
        <f>IF(ESITI_QUESTIONARI!C4891="","",TRIM(ESITI_QUESTIONARI!C4891))</f>
        <v/>
      </c>
      <c r="D4891" t="str">
        <f>IFERROR(UPPER(TRIM(ESITI_QUESTIONARI!U4891)),"")</f>
        <v/>
      </c>
      <c r="E4891" t="str">
        <f>IFERROR(UPPER(TRIM(ESITI_QUESTIONARI!Y4891)),"")</f>
        <v/>
      </c>
      <c r="F4891" t="str">
        <f>IFERROR(UPPER(TRIM(ESITI_QUESTIONARI!AE4891)),"")</f>
        <v/>
      </c>
      <c r="G4891" t="str">
        <f>IFERROR(UPPER(TRIM(ESITI_QUESTIONARI!AI4891)),"")</f>
        <v/>
      </c>
      <c r="H4891" s="8" t="str">
        <f>IF(C4891="","",IF(ISERROR(AVERAGE(ESITI_QUESTIONARI!N4891:T4891,ESITI_QUESTIONARI!V4891:X4891,ESITI_QUESTIONARI!Z4891:AD4891,ESITI_QUESTIONARI!AF4891:AH4891,ESITI_QUESTIONARI!AJ4891:AL4891,ESITI_QUESTIONARI!AN4891,ESITI_QUESTIONARI!AQ4891)),"NON RISPONDE",AVERAGE(ESITI_QUESTIONARI!N4891:T4891,ESITI_QUESTIONARI!V4891:X4891,ESITI_QUESTIONARI!Z4891:AD4891,ESITI_QUESTIONARI!AF4891:AH4891,ESITI_QUESTIONARI!AJ4891:AL4891,ESITI_QUESTIONARI!AN4891,ESITI_QUESTIONARI!AQ4891)))</f>
        <v/>
      </c>
    </row>
    <row r="4892" spans="1:8">
      <c r="A4892" t="str">
        <f>IF(ESITI_QUESTIONARI!A4892="","",TRIM(ESITI_QUESTIONARI!A4892))</f>
        <v/>
      </c>
      <c r="B4892" t="str">
        <f t="shared" si="77"/>
        <v/>
      </c>
      <c r="C4892" t="str">
        <f>IF(ESITI_QUESTIONARI!C4892="","",TRIM(ESITI_QUESTIONARI!C4892))</f>
        <v/>
      </c>
      <c r="D4892" t="str">
        <f>IFERROR(UPPER(TRIM(ESITI_QUESTIONARI!U4892)),"")</f>
        <v/>
      </c>
      <c r="E4892" t="str">
        <f>IFERROR(UPPER(TRIM(ESITI_QUESTIONARI!Y4892)),"")</f>
        <v/>
      </c>
      <c r="F4892" t="str">
        <f>IFERROR(UPPER(TRIM(ESITI_QUESTIONARI!AE4892)),"")</f>
        <v/>
      </c>
      <c r="G4892" t="str">
        <f>IFERROR(UPPER(TRIM(ESITI_QUESTIONARI!AI4892)),"")</f>
        <v/>
      </c>
      <c r="H4892" s="8" t="str">
        <f>IF(C4892="","",IF(ISERROR(AVERAGE(ESITI_QUESTIONARI!N4892:T4892,ESITI_QUESTIONARI!V4892:X4892,ESITI_QUESTIONARI!Z4892:AD4892,ESITI_QUESTIONARI!AF4892:AH4892,ESITI_QUESTIONARI!AJ4892:AL4892,ESITI_QUESTIONARI!AN4892,ESITI_QUESTIONARI!AQ4892)),"NON RISPONDE",AVERAGE(ESITI_QUESTIONARI!N4892:T4892,ESITI_QUESTIONARI!V4892:X4892,ESITI_QUESTIONARI!Z4892:AD4892,ESITI_QUESTIONARI!AF4892:AH4892,ESITI_QUESTIONARI!AJ4892:AL4892,ESITI_QUESTIONARI!AN4892,ESITI_QUESTIONARI!AQ4892)))</f>
        <v/>
      </c>
    </row>
    <row r="4893" spans="1:8">
      <c r="A4893" t="str">
        <f>IF(ESITI_QUESTIONARI!A4893="","",TRIM(ESITI_QUESTIONARI!A4893))</f>
        <v/>
      </c>
      <c r="B4893" t="str">
        <f t="shared" si="77"/>
        <v/>
      </c>
      <c r="C4893" t="str">
        <f>IF(ESITI_QUESTIONARI!C4893="","",TRIM(ESITI_QUESTIONARI!C4893))</f>
        <v/>
      </c>
      <c r="D4893" t="str">
        <f>IFERROR(UPPER(TRIM(ESITI_QUESTIONARI!U4893)),"")</f>
        <v/>
      </c>
      <c r="E4893" t="str">
        <f>IFERROR(UPPER(TRIM(ESITI_QUESTIONARI!Y4893)),"")</f>
        <v/>
      </c>
      <c r="F4893" t="str">
        <f>IFERROR(UPPER(TRIM(ESITI_QUESTIONARI!AE4893)),"")</f>
        <v/>
      </c>
      <c r="G4893" t="str">
        <f>IFERROR(UPPER(TRIM(ESITI_QUESTIONARI!AI4893)),"")</f>
        <v/>
      </c>
      <c r="H4893" s="8" t="str">
        <f>IF(C4893="","",IF(ISERROR(AVERAGE(ESITI_QUESTIONARI!N4893:T4893,ESITI_QUESTIONARI!V4893:X4893,ESITI_QUESTIONARI!Z4893:AD4893,ESITI_QUESTIONARI!AF4893:AH4893,ESITI_QUESTIONARI!AJ4893:AL4893,ESITI_QUESTIONARI!AN4893,ESITI_QUESTIONARI!AQ4893)),"NON RISPONDE",AVERAGE(ESITI_QUESTIONARI!N4893:T4893,ESITI_QUESTIONARI!V4893:X4893,ESITI_QUESTIONARI!Z4893:AD4893,ESITI_QUESTIONARI!AF4893:AH4893,ESITI_QUESTIONARI!AJ4893:AL4893,ESITI_QUESTIONARI!AN4893,ESITI_QUESTIONARI!AQ4893)))</f>
        <v/>
      </c>
    </row>
    <row r="4894" spans="1:8">
      <c r="A4894" t="str">
        <f>IF(ESITI_QUESTIONARI!A4894="","",TRIM(ESITI_QUESTIONARI!A4894))</f>
        <v/>
      </c>
      <c r="B4894" t="str">
        <f t="shared" si="77"/>
        <v/>
      </c>
      <c r="C4894" t="str">
        <f>IF(ESITI_QUESTIONARI!C4894="","",TRIM(ESITI_QUESTIONARI!C4894))</f>
        <v/>
      </c>
      <c r="D4894" t="str">
        <f>IFERROR(UPPER(TRIM(ESITI_QUESTIONARI!U4894)),"")</f>
        <v/>
      </c>
      <c r="E4894" t="str">
        <f>IFERROR(UPPER(TRIM(ESITI_QUESTIONARI!Y4894)),"")</f>
        <v/>
      </c>
      <c r="F4894" t="str">
        <f>IFERROR(UPPER(TRIM(ESITI_QUESTIONARI!AE4894)),"")</f>
        <v/>
      </c>
      <c r="G4894" t="str">
        <f>IFERROR(UPPER(TRIM(ESITI_QUESTIONARI!AI4894)),"")</f>
        <v/>
      </c>
      <c r="H4894" s="8" t="str">
        <f>IF(C4894="","",IF(ISERROR(AVERAGE(ESITI_QUESTIONARI!N4894:T4894,ESITI_QUESTIONARI!V4894:X4894,ESITI_QUESTIONARI!Z4894:AD4894,ESITI_QUESTIONARI!AF4894:AH4894,ESITI_QUESTIONARI!AJ4894:AL4894,ESITI_QUESTIONARI!AN4894,ESITI_QUESTIONARI!AQ4894)),"NON RISPONDE",AVERAGE(ESITI_QUESTIONARI!N4894:T4894,ESITI_QUESTIONARI!V4894:X4894,ESITI_QUESTIONARI!Z4894:AD4894,ESITI_QUESTIONARI!AF4894:AH4894,ESITI_QUESTIONARI!AJ4894:AL4894,ESITI_QUESTIONARI!AN4894,ESITI_QUESTIONARI!AQ4894)))</f>
        <v/>
      </c>
    </row>
    <row r="4895" spans="1:8">
      <c r="A4895" t="str">
        <f>IF(ESITI_QUESTIONARI!A4895="","",TRIM(ESITI_QUESTIONARI!A4895))</f>
        <v/>
      </c>
      <c r="B4895" t="str">
        <f t="shared" si="77"/>
        <v/>
      </c>
      <c r="C4895" t="str">
        <f>IF(ESITI_QUESTIONARI!C4895="","",TRIM(ESITI_QUESTIONARI!C4895))</f>
        <v/>
      </c>
      <c r="D4895" t="str">
        <f>IFERROR(UPPER(TRIM(ESITI_QUESTIONARI!U4895)),"")</f>
        <v/>
      </c>
      <c r="E4895" t="str">
        <f>IFERROR(UPPER(TRIM(ESITI_QUESTIONARI!Y4895)),"")</f>
        <v/>
      </c>
      <c r="F4895" t="str">
        <f>IFERROR(UPPER(TRIM(ESITI_QUESTIONARI!AE4895)),"")</f>
        <v/>
      </c>
      <c r="G4895" t="str">
        <f>IFERROR(UPPER(TRIM(ESITI_QUESTIONARI!AI4895)),"")</f>
        <v/>
      </c>
      <c r="H4895" s="8" t="str">
        <f>IF(C4895="","",IF(ISERROR(AVERAGE(ESITI_QUESTIONARI!N4895:T4895,ESITI_QUESTIONARI!V4895:X4895,ESITI_QUESTIONARI!Z4895:AD4895,ESITI_QUESTIONARI!AF4895:AH4895,ESITI_QUESTIONARI!AJ4895:AL4895,ESITI_QUESTIONARI!AN4895,ESITI_QUESTIONARI!AQ4895)),"NON RISPONDE",AVERAGE(ESITI_QUESTIONARI!N4895:T4895,ESITI_QUESTIONARI!V4895:X4895,ESITI_QUESTIONARI!Z4895:AD4895,ESITI_QUESTIONARI!AF4895:AH4895,ESITI_QUESTIONARI!AJ4895:AL4895,ESITI_QUESTIONARI!AN4895,ESITI_QUESTIONARI!AQ4895)))</f>
        <v/>
      </c>
    </row>
    <row r="4896" spans="1:8">
      <c r="A4896" t="str">
        <f>IF(ESITI_QUESTIONARI!A4896="","",TRIM(ESITI_QUESTIONARI!A4896))</f>
        <v/>
      </c>
      <c r="B4896" t="str">
        <f t="shared" si="77"/>
        <v/>
      </c>
      <c r="C4896" t="str">
        <f>IF(ESITI_QUESTIONARI!C4896="","",TRIM(ESITI_QUESTIONARI!C4896))</f>
        <v/>
      </c>
      <c r="D4896" t="str">
        <f>IFERROR(UPPER(TRIM(ESITI_QUESTIONARI!U4896)),"")</f>
        <v/>
      </c>
      <c r="E4896" t="str">
        <f>IFERROR(UPPER(TRIM(ESITI_QUESTIONARI!Y4896)),"")</f>
        <v/>
      </c>
      <c r="F4896" t="str">
        <f>IFERROR(UPPER(TRIM(ESITI_QUESTIONARI!AE4896)),"")</f>
        <v/>
      </c>
      <c r="G4896" t="str">
        <f>IFERROR(UPPER(TRIM(ESITI_QUESTIONARI!AI4896)),"")</f>
        <v/>
      </c>
      <c r="H4896" s="8" t="str">
        <f>IF(C4896="","",IF(ISERROR(AVERAGE(ESITI_QUESTIONARI!N4896:T4896,ESITI_QUESTIONARI!V4896:X4896,ESITI_QUESTIONARI!Z4896:AD4896,ESITI_QUESTIONARI!AF4896:AH4896,ESITI_QUESTIONARI!AJ4896:AL4896,ESITI_QUESTIONARI!AN4896,ESITI_QUESTIONARI!AQ4896)),"NON RISPONDE",AVERAGE(ESITI_QUESTIONARI!N4896:T4896,ESITI_QUESTIONARI!V4896:X4896,ESITI_QUESTIONARI!Z4896:AD4896,ESITI_QUESTIONARI!AF4896:AH4896,ESITI_QUESTIONARI!AJ4896:AL4896,ESITI_QUESTIONARI!AN4896,ESITI_QUESTIONARI!AQ4896)))</f>
        <v/>
      </c>
    </row>
    <row r="4897" spans="1:8">
      <c r="A4897" t="str">
        <f>IF(ESITI_QUESTIONARI!A4897="","",TRIM(ESITI_QUESTIONARI!A4897))</f>
        <v/>
      </c>
      <c r="B4897" t="str">
        <f t="shared" si="77"/>
        <v/>
      </c>
      <c r="C4897" t="str">
        <f>IF(ESITI_QUESTIONARI!C4897="","",TRIM(ESITI_QUESTIONARI!C4897))</f>
        <v/>
      </c>
      <c r="D4897" t="str">
        <f>IFERROR(UPPER(TRIM(ESITI_QUESTIONARI!U4897)),"")</f>
        <v/>
      </c>
      <c r="E4897" t="str">
        <f>IFERROR(UPPER(TRIM(ESITI_QUESTIONARI!Y4897)),"")</f>
        <v/>
      </c>
      <c r="F4897" t="str">
        <f>IFERROR(UPPER(TRIM(ESITI_QUESTIONARI!AE4897)),"")</f>
        <v/>
      </c>
      <c r="G4897" t="str">
        <f>IFERROR(UPPER(TRIM(ESITI_QUESTIONARI!AI4897)),"")</f>
        <v/>
      </c>
      <c r="H4897" s="8" t="str">
        <f>IF(C4897="","",IF(ISERROR(AVERAGE(ESITI_QUESTIONARI!N4897:T4897,ESITI_QUESTIONARI!V4897:X4897,ESITI_QUESTIONARI!Z4897:AD4897,ESITI_QUESTIONARI!AF4897:AH4897,ESITI_QUESTIONARI!AJ4897:AL4897,ESITI_QUESTIONARI!AN4897,ESITI_QUESTIONARI!AQ4897)),"NON RISPONDE",AVERAGE(ESITI_QUESTIONARI!N4897:T4897,ESITI_QUESTIONARI!V4897:X4897,ESITI_QUESTIONARI!Z4897:AD4897,ESITI_QUESTIONARI!AF4897:AH4897,ESITI_QUESTIONARI!AJ4897:AL4897,ESITI_QUESTIONARI!AN4897,ESITI_QUESTIONARI!AQ4897)))</f>
        <v/>
      </c>
    </row>
    <row r="4898" spans="1:8">
      <c r="A4898" t="str">
        <f>IF(ESITI_QUESTIONARI!A4898="","",TRIM(ESITI_QUESTIONARI!A4898))</f>
        <v/>
      </c>
      <c r="B4898" t="str">
        <f t="shared" si="77"/>
        <v/>
      </c>
      <c r="C4898" t="str">
        <f>IF(ESITI_QUESTIONARI!C4898="","",TRIM(ESITI_QUESTIONARI!C4898))</f>
        <v/>
      </c>
      <c r="D4898" t="str">
        <f>IFERROR(UPPER(TRIM(ESITI_QUESTIONARI!U4898)),"")</f>
        <v/>
      </c>
      <c r="E4898" t="str">
        <f>IFERROR(UPPER(TRIM(ESITI_QUESTIONARI!Y4898)),"")</f>
        <v/>
      </c>
      <c r="F4898" t="str">
        <f>IFERROR(UPPER(TRIM(ESITI_QUESTIONARI!AE4898)),"")</f>
        <v/>
      </c>
      <c r="G4898" t="str">
        <f>IFERROR(UPPER(TRIM(ESITI_QUESTIONARI!AI4898)),"")</f>
        <v/>
      </c>
      <c r="H4898" s="8" t="str">
        <f>IF(C4898="","",IF(ISERROR(AVERAGE(ESITI_QUESTIONARI!N4898:T4898,ESITI_QUESTIONARI!V4898:X4898,ESITI_QUESTIONARI!Z4898:AD4898,ESITI_QUESTIONARI!AF4898:AH4898,ESITI_QUESTIONARI!AJ4898:AL4898,ESITI_QUESTIONARI!AN4898,ESITI_QUESTIONARI!AQ4898)),"NON RISPONDE",AVERAGE(ESITI_QUESTIONARI!N4898:T4898,ESITI_QUESTIONARI!V4898:X4898,ESITI_QUESTIONARI!Z4898:AD4898,ESITI_QUESTIONARI!AF4898:AH4898,ESITI_QUESTIONARI!AJ4898:AL4898,ESITI_QUESTIONARI!AN4898,ESITI_QUESTIONARI!AQ4898)))</f>
        <v/>
      </c>
    </row>
    <row r="4899" spans="1:8">
      <c r="A4899" t="str">
        <f>IF(ESITI_QUESTIONARI!A4899="","",TRIM(ESITI_QUESTIONARI!A4899))</f>
        <v/>
      </c>
      <c r="B4899" t="str">
        <f t="shared" si="77"/>
        <v/>
      </c>
      <c r="C4899" t="str">
        <f>IF(ESITI_QUESTIONARI!C4899="","",TRIM(ESITI_QUESTIONARI!C4899))</f>
        <v/>
      </c>
      <c r="D4899" t="str">
        <f>IFERROR(UPPER(TRIM(ESITI_QUESTIONARI!U4899)),"")</f>
        <v/>
      </c>
      <c r="E4899" t="str">
        <f>IFERROR(UPPER(TRIM(ESITI_QUESTIONARI!Y4899)),"")</f>
        <v/>
      </c>
      <c r="F4899" t="str">
        <f>IFERROR(UPPER(TRIM(ESITI_QUESTIONARI!AE4899)),"")</f>
        <v/>
      </c>
      <c r="G4899" t="str">
        <f>IFERROR(UPPER(TRIM(ESITI_QUESTIONARI!AI4899)),"")</f>
        <v/>
      </c>
      <c r="H4899" s="8" t="str">
        <f>IF(C4899="","",IF(ISERROR(AVERAGE(ESITI_QUESTIONARI!N4899:T4899,ESITI_QUESTIONARI!V4899:X4899,ESITI_QUESTIONARI!Z4899:AD4899,ESITI_QUESTIONARI!AF4899:AH4899,ESITI_QUESTIONARI!AJ4899:AL4899,ESITI_QUESTIONARI!AN4899,ESITI_QUESTIONARI!AQ4899)),"NON RISPONDE",AVERAGE(ESITI_QUESTIONARI!N4899:T4899,ESITI_QUESTIONARI!V4899:X4899,ESITI_QUESTIONARI!Z4899:AD4899,ESITI_QUESTIONARI!AF4899:AH4899,ESITI_QUESTIONARI!AJ4899:AL4899,ESITI_QUESTIONARI!AN4899,ESITI_QUESTIONARI!AQ4899)))</f>
        <v/>
      </c>
    </row>
    <row r="4900" spans="1:8">
      <c r="A4900" t="str">
        <f>IF(ESITI_QUESTIONARI!A4900="","",TRIM(ESITI_QUESTIONARI!A4900))</f>
        <v/>
      </c>
      <c r="B4900" t="str">
        <f t="shared" si="77"/>
        <v/>
      </c>
      <c r="C4900" t="str">
        <f>IF(ESITI_QUESTIONARI!C4900="","",TRIM(ESITI_QUESTIONARI!C4900))</f>
        <v/>
      </c>
      <c r="D4900" t="str">
        <f>IFERROR(UPPER(TRIM(ESITI_QUESTIONARI!U4900)),"")</f>
        <v/>
      </c>
      <c r="E4900" t="str">
        <f>IFERROR(UPPER(TRIM(ESITI_QUESTIONARI!Y4900)),"")</f>
        <v/>
      </c>
      <c r="F4900" t="str">
        <f>IFERROR(UPPER(TRIM(ESITI_QUESTIONARI!AE4900)),"")</f>
        <v/>
      </c>
      <c r="G4900" t="str">
        <f>IFERROR(UPPER(TRIM(ESITI_QUESTIONARI!AI4900)),"")</f>
        <v/>
      </c>
      <c r="H4900" s="8" t="str">
        <f>IF(C4900="","",IF(ISERROR(AVERAGE(ESITI_QUESTIONARI!N4900:T4900,ESITI_QUESTIONARI!V4900:X4900,ESITI_QUESTIONARI!Z4900:AD4900,ESITI_QUESTIONARI!AF4900:AH4900,ESITI_QUESTIONARI!AJ4900:AL4900,ESITI_QUESTIONARI!AN4900,ESITI_QUESTIONARI!AQ4900)),"NON RISPONDE",AVERAGE(ESITI_QUESTIONARI!N4900:T4900,ESITI_QUESTIONARI!V4900:X4900,ESITI_QUESTIONARI!Z4900:AD4900,ESITI_QUESTIONARI!AF4900:AH4900,ESITI_QUESTIONARI!AJ4900:AL4900,ESITI_QUESTIONARI!AN4900,ESITI_QUESTIONARI!AQ4900)))</f>
        <v/>
      </c>
    </row>
    <row r="4901" spans="1:8">
      <c r="A4901" t="str">
        <f>IF(ESITI_QUESTIONARI!A4901="","",TRIM(ESITI_QUESTIONARI!A4901))</f>
        <v/>
      </c>
      <c r="B4901" t="str">
        <f t="shared" si="77"/>
        <v/>
      </c>
      <c r="C4901" t="str">
        <f>IF(ESITI_QUESTIONARI!C4901="","",TRIM(ESITI_QUESTIONARI!C4901))</f>
        <v/>
      </c>
      <c r="D4901" t="str">
        <f>IFERROR(UPPER(TRIM(ESITI_QUESTIONARI!U4901)),"")</f>
        <v/>
      </c>
      <c r="E4901" t="str">
        <f>IFERROR(UPPER(TRIM(ESITI_QUESTIONARI!Y4901)),"")</f>
        <v/>
      </c>
      <c r="F4901" t="str">
        <f>IFERROR(UPPER(TRIM(ESITI_QUESTIONARI!AE4901)),"")</f>
        <v/>
      </c>
      <c r="G4901" t="str">
        <f>IFERROR(UPPER(TRIM(ESITI_QUESTIONARI!AI4901)),"")</f>
        <v/>
      </c>
      <c r="H4901" s="8" t="str">
        <f>IF(C4901="","",IF(ISERROR(AVERAGE(ESITI_QUESTIONARI!N4901:T4901,ESITI_QUESTIONARI!V4901:X4901,ESITI_QUESTIONARI!Z4901:AD4901,ESITI_QUESTIONARI!AF4901:AH4901,ESITI_QUESTIONARI!AJ4901:AL4901,ESITI_QUESTIONARI!AN4901,ESITI_QUESTIONARI!AQ4901)),"NON RISPONDE",AVERAGE(ESITI_QUESTIONARI!N4901:T4901,ESITI_QUESTIONARI!V4901:X4901,ESITI_QUESTIONARI!Z4901:AD4901,ESITI_QUESTIONARI!AF4901:AH4901,ESITI_QUESTIONARI!AJ4901:AL4901,ESITI_QUESTIONARI!AN4901,ESITI_QUESTIONARI!AQ4901)))</f>
        <v/>
      </c>
    </row>
    <row r="4902" spans="1:8">
      <c r="A4902" t="str">
        <f>IF(ESITI_QUESTIONARI!A4902="","",TRIM(ESITI_QUESTIONARI!A4902))</f>
        <v/>
      </c>
      <c r="B4902" t="str">
        <f t="shared" si="77"/>
        <v/>
      </c>
      <c r="C4902" t="str">
        <f>IF(ESITI_QUESTIONARI!C4902="","",TRIM(ESITI_QUESTIONARI!C4902))</f>
        <v/>
      </c>
      <c r="D4902" t="str">
        <f>IFERROR(UPPER(TRIM(ESITI_QUESTIONARI!U4902)),"")</f>
        <v/>
      </c>
      <c r="E4902" t="str">
        <f>IFERROR(UPPER(TRIM(ESITI_QUESTIONARI!Y4902)),"")</f>
        <v/>
      </c>
      <c r="F4902" t="str">
        <f>IFERROR(UPPER(TRIM(ESITI_QUESTIONARI!AE4902)),"")</f>
        <v/>
      </c>
      <c r="G4902" t="str">
        <f>IFERROR(UPPER(TRIM(ESITI_QUESTIONARI!AI4902)),"")</f>
        <v/>
      </c>
      <c r="H4902" s="8" t="str">
        <f>IF(C4902="","",IF(ISERROR(AVERAGE(ESITI_QUESTIONARI!N4902:T4902,ESITI_QUESTIONARI!V4902:X4902,ESITI_QUESTIONARI!Z4902:AD4902,ESITI_QUESTIONARI!AF4902:AH4902,ESITI_QUESTIONARI!AJ4902:AL4902,ESITI_QUESTIONARI!AN4902,ESITI_QUESTIONARI!AQ4902)),"NON RISPONDE",AVERAGE(ESITI_QUESTIONARI!N4902:T4902,ESITI_QUESTIONARI!V4902:X4902,ESITI_QUESTIONARI!Z4902:AD4902,ESITI_QUESTIONARI!AF4902:AH4902,ESITI_QUESTIONARI!AJ4902:AL4902,ESITI_QUESTIONARI!AN4902,ESITI_QUESTIONARI!AQ4902)))</f>
        <v/>
      </c>
    </row>
    <row r="4903" spans="1:8">
      <c r="A4903" t="str">
        <f>IF(ESITI_QUESTIONARI!A4903="","",TRIM(ESITI_QUESTIONARI!A4903))</f>
        <v/>
      </c>
      <c r="B4903" t="str">
        <f t="shared" si="77"/>
        <v/>
      </c>
      <c r="C4903" t="str">
        <f>IF(ESITI_QUESTIONARI!C4903="","",TRIM(ESITI_QUESTIONARI!C4903))</f>
        <v/>
      </c>
      <c r="D4903" t="str">
        <f>IFERROR(UPPER(TRIM(ESITI_QUESTIONARI!U4903)),"")</f>
        <v/>
      </c>
      <c r="E4903" t="str">
        <f>IFERROR(UPPER(TRIM(ESITI_QUESTIONARI!Y4903)),"")</f>
        <v/>
      </c>
      <c r="F4903" t="str">
        <f>IFERROR(UPPER(TRIM(ESITI_QUESTIONARI!AE4903)),"")</f>
        <v/>
      </c>
      <c r="G4903" t="str">
        <f>IFERROR(UPPER(TRIM(ESITI_QUESTIONARI!AI4903)),"")</f>
        <v/>
      </c>
      <c r="H4903" s="8" t="str">
        <f>IF(C4903="","",IF(ISERROR(AVERAGE(ESITI_QUESTIONARI!N4903:T4903,ESITI_QUESTIONARI!V4903:X4903,ESITI_QUESTIONARI!Z4903:AD4903,ESITI_QUESTIONARI!AF4903:AH4903,ESITI_QUESTIONARI!AJ4903:AL4903,ESITI_QUESTIONARI!AN4903,ESITI_QUESTIONARI!AQ4903)),"NON RISPONDE",AVERAGE(ESITI_QUESTIONARI!N4903:T4903,ESITI_QUESTIONARI!V4903:X4903,ESITI_QUESTIONARI!Z4903:AD4903,ESITI_QUESTIONARI!AF4903:AH4903,ESITI_QUESTIONARI!AJ4903:AL4903,ESITI_QUESTIONARI!AN4903,ESITI_QUESTIONARI!AQ4903)))</f>
        <v/>
      </c>
    </row>
    <row r="4904" spans="1:8">
      <c r="A4904" t="str">
        <f>IF(ESITI_QUESTIONARI!A4904="","",TRIM(ESITI_QUESTIONARI!A4904))</f>
        <v/>
      </c>
      <c r="B4904" t="str">
        <f t="shared" si="77"/>
        <v/>
      </c>
      <c r="C4904" t="str">
        <f>IF(ESITI_QUESTIONARI!C4904="","",TRIM(ESITI_QUESTIONARI!C4904))</f>
        <v/>
      </c>
      <c r="D4904" t="str">
        <f>IFERROR(UPPER(TRIM(ESITI_QUESTIONARI!U4904)),"")</f>
        <v/>
      </c>
      <c r="E4904" t="str">
        <f>IFERROR(UPPER(TRIM(ESITI_QUESTIONARI!Y4904)),"")</f>
        <v/>
      </c>
      <c r="F4904" t="str">
        <f>IFERROR(UPPER(TRIM(ESITI_QUESTIONARI!AE4904)),"")</f>
        <v/>
      </c>
      <c r="G4904" t="str">
        <f>IFERROR(UPPER(TRIM(ESITI_QUESTIONARI!AI4904)),"")</f>
        <v/>
      </c>
      <c r="H4904" s="8" t="str">
        <f>IF(C4904="","",IF(ISERROR(AVERAGE(ESITI_QUESTIONARI!N4904:T4904,ESITI_QUESTIONARI!V4904:X4904,ESITI_QUESTIONARI!Z4904:AD4904,ESITI_QUESTIONARI!AF4904:AH4904,ESITI_QUESTIONARI!AJ4904:AL4904,ESITI_QUESTIONARI!AN4904,ESITI_QUESTIONARI!AQ4904)),"NON RISPONDE",AVERAGE(ESITI_QUESTIONARI!N4904:T4904,ESITI_QUESTIONARI!V4904:X4904,ESITI_QUESTIONARI!Z4904:AD4904,ESITI_QUESTIONARI!AF4904:AH4904,ESITI_QUESTIONARI!AJ4904:AL4904,ESITI_QUESTIONARI!AN4904,ESITI_QUESTIONARI!AQ4904)))</f>
        <v/>
      </c>
    </row>
    <row r="4905" spans="1:8">
      <c r="A4905" t="str">
        <f>IF(ESITI_QUESTIONARI!A4905="","",TRIM(ESITI_QUESTIONARI!A4905))</f>
        <v/>
      </c>
      <c r="B4905" t="str">
        <f t="shared" si="77"/>
        <v/>
      </c>
      <c r="C4905" t="str">
        <f>IF(ESITI_QUESTIONARI!C4905="","",TRIM(ESITI_QUESTIONARI!C4905))</f>
        <v/>
      </c>
      <c r="D4905" t="str">
        <f>IFERROR(UPPER(TRIM(ESITI_QUESTIONARI!U4905)),"")</f>
        <v/>
      </c>
      <c r="E4905" t="str">
        <f>IFERROR(UPPER(TRIM(ESITI_QUESTIONARI!Y4905)),"")</f>
        <v/>
      </c>
      <c r="F4905" t="str">
        <f>IFERROR(UPPER(TRIM(ESITI_QUESTIONARI!AE4905)),"")</f>
        <v/>
      </c>
      <c r="G4905" t="str">
        <f>IFERROR(UPPER(TRIM(ESITI_QUESTIONARI!AI4905)),"")</f>
        <v/>
      </c>
      <c r="H4905" s="8" t="str">
        <f>IF(C4905="","",IF(ISERROR(AVERAGE(ESITI_QUESTIONARI!N4905:T4905,ESITI_QUESTIONARI!V4905:X4905,ESITI_QUESTIONARI!Z4905:AD4905,ESITI_QUESTIONARI!AF4905:AH4905,ESITI_QUESTIONARI!AJ4905:AL4905,ESITI_QUESTIONARI!AN4905,ESITI_QUESTIONARI!AQ4905)),"NON RISPONDE",AVERAGE(ESITI_QUESTIONARI!N4905:T4905,ESITI_QUESTIONARI!V4905:X4905,ESITI_QUESTIONARI!Z4905:AD4905,ESITI_QUESTIONARI!AF4905:AH4905,ESITI_QUESTIONARI!AJ4905:AL4905,ESITI_QUESTIONARI!AN4905,ESITI_QUESTIONARI!AQ4905)))</f>
        <v/>
      </c>
    </row>
    <row r="4906" spans="1:8">
      <c r="A4906" t="str">
        <f>IF(ESITI_QUESTIONARI!A4906="","",TRIM(ESITI_QUESTIONARI!A4906))</f>
        <v/>
      </c>
      <c r="B4906" t="str">
        <f t="shared" si="77"/>
        <v/>
      </c>
      <c r="C4906" t="str">
        <f>IF(ESITI_QUESTIONARI!C4906="","",TRIM(ESITI_QUESTIONARI!C4906))</f>
        <v/>
      </c>
      <c r="D4906" t="str">
        <f>IFERROR(UPPER(TRIM(ESITI_QUESTIONARI!U4906)),"")</f>
        <v/>
      </c>
      <c r="E4906" t="str">
        <f>IFERROR(UPPER(TRIM(ESITI_QUESTIONARI!Y4906)),"")</f>
        <v/>
      </c>
      <c r="F4906" t="str">
        <f>IFERROR(UPPER(TRIM(ESITI_QUESTIONARI!AE4906)),"")</f>
        <v/>
      </c>
      <c r="G4906" t="str">
        <f>IFERROR(UPPER(TRIM(ESITI_QUESTIONARI!AI4906)),"")</f>
        <v/>
      </c>
      <c r="H4906" s="8" t="str">
        <f>IF(C4906="","",IF(ISERROR(AVERAGE(ESITI_QUESTIONARI!N4906:T4906,ESITI_QUESTIONARI!V4906:X4906,ESITI_QUESTIONARI!Z4906:AD4906,ESITI_QUESTIONARI!AF4906:AH4906,ESITI_QUESTIONARI!AJ4906:AL4906,ESITI_QUESTIONARI!AN4906,ESITI_QUESTIONARI!AQ4906)),"NON RISPONDE",AVERAGE(ESITI_QUESTIONARI!N4906:T4906,ESITI_QUESTIONARI!V4906:X4906,ESITI_QUESTIONARI!Z4906:AD4906,ESITI_QUESTIONARI!AF4906:AH4906,ESITI_QUESTIONARI!AJ4906:AL4906,ESITI_QUESTIONARI!AN4906,ESITI_QUESTIONARI!AQ4906)))</f>
        <v/>
      </c>
    </row>
    <row r="4907" spans="1:8">
      <c r="A4907" t="str">
        <f>IF(ESITI_QUESTIONARI!A4907="","",TRIM(ESITI_QUESTIONARI!A4907))</f>
        <v/>
      </c>
      <c r="B4907" t="str">
        <f t="shared" si="77"/>
        <v/>
      </c>
      <c r="C4907" t="str">
        <f>IF(ESITI_QUESTIONARI!C4907="","",TRIM(ESITI_QUESTIONARI!C4907))</f>
        <v/>
      </c>
      <c r="D4907" t="str">
        <f>IFERROR(UPPER(TRIM(ESITI_QUESTIONARI!U4907)),"")</f>
        <v/>
      </c>
      <c r="E4907" t="str">
        <f>IFERROR(UPPER(TRIM(ESITI_QUESTIONARI!Y4907)),"")</f>
        <v/>
      </c>
      <c r="F4907" t="str">
        <f>IFERROR(UPPER(TRIM(ESITI_QUESTIONARI!AE4907)),"")</f>
        <v/>
      </c>
      <c r="G4907" t="str">
        <f>IFERROR(UPPER(TRIM(ESITI_QUESTIONARI!AI4907)),"")</f>
        <v/>
      </c>
      <c r="H4907" s="8" t="str">
        <f>IF(C4907="","",IF(ISERROR(AVERAGE(ESITI_QUESTIONARI!N4907:T4907,ESITI_QUESTIONARI!V4907:X4907,ESITI_QUESTIONARI!Z4907:AD4907,ESITI_QUESTIONARI!AF4907:AH4907,ESITI_QUESTIONARI!AJ4907:AL4907,ESITI_QUESTIONARI!AN4907,ESITI_QUESTIONARI!AQ4907)),"NON RISPONDE",AVERAGE(ESITI_QUESTIONARI!N4907:T4907,ESITI_QUESTIONARI!V4907:X4907,ESITI_QUESTIONARI!Z4907:AD4907,ESITI_QUESTIONARI!AF4907:AH4907,ESITI_QUESTIONARI!AJ4907:AL4907,ESITI_QUESTIONARI!AN4907,ESITI_QUESTIONARI!AQ4907)))</f>
        <v/>
      </c>
    </row>
    <row r="4908" spans="1:8">
      <c r="A4908" t="str">
        <f>IF(ESITI_QUESTIONARI!A4908="","",TRIM(ESITI_QUESTIONARI!A4908))</f>
        <v/>
      </c>
      <c r="B4908" t="str">
        <f t="shared" si="77"/>
        <v/>
      </c>
      <c r="C4908" t="str">
        <f>IF(ESITI_QUESTIONARI!C4908="","",TRIM(ESITI_QUESTIONARI!C4908))</f>
        <v/>
      </c>
      <c r="D4908" t="str">
        <f>IFERROR(UPPER(TRIM(ESITI_QUESTIONARI!U4908)),"")</f>
        <v/>
      </c>
      <c r="E4908" t="str">
        <f>IFERROR(UPPER(TRIM(ESITI_QUESTIONARI!Y4908)),"")</f>
        <v/>
      </c>
      <c r="F4908" t="str">
        <f>IFERROR(UPPER(TRIM(ESITI_QUESTIONARI!AE4908)),"")</f>
        <v/>
      </c>
      <c r="G4908" t="str">
        <f>IFERROR(UPPER(TRIM(ESITI_QUESTIONARI!AI4908)),"")</f>
        <v/>
      </c>
      <c r="H4908" s="8" t="str">
        <f>IF(C4908="","",IF(ISERROR(AVERAGE(ESITI_QUESTIONARI!N4908:T4908,ESITI_QUESTIONARI!V4908:X4908,ESITI_QUESTIONARI!Z4908:AD4908,ESITI_QUESTIONARI!AF4908:AH4908,ESITI_QUESTIONARI!AJ4908:AL4908,ESITI_QUESTIONARI!AN4908,ESITI_QUESTIONARI!AQ4908)),"NON RISPONDE",AVERAGE(ESITI_QUESTIONARI!N4908:T4908,ESITI_QUESTIONARI!V4908:X4908,ESITI_QUESTIONARI!Z4908:AD4908,ESITI_QUESTIONARI!AF4908:AH4908,ESITI_QUESTIONARI!AJ4908:AL4908,ESITI_QUESTIONARI!AN4908,ESITI_QUESTIONARI!AQ4908)))</f>
        <v/>
      </c>
    </row>
    <row r="4909" spans="1:8">
      <c r="A4909" t="str">
        <f>IF(ESITI_QUESTIONARI!A4909="","",TRIM(ESITI_QUESTIONARI!A4909))</f>
        <v/>
      </c>
      <c r="B4909" t="str">
        <f t="shared" si="77"/>
        <v/>
      </c>
      <c r="C4909" t="str">
        <f>IF(ESITI_QUESTIONARI!C4909="","",TRIM(ESITI_QUESTIONARI!C4909))</f>
        <v/>
      </c>
      <c r="D4909" t="str">
        <f>IFERROR(UPPER(TRIM(ESITI_QUESTIONARI!U4909)),"")</f>
        <v/>
      </c>
      <c r="E4909" t="str">
        <f>IFERROR(UPPER(TRIM(ESITI_QUESTIONARI!Y4909)),"")</f>
        <v/>
      </c>
      <c r="F4909" t="str">
        <f>IFERROR(UPPER(TRIM(ESITI_QUESTIONARI!AE4909)),"")</f>
        <v/>
      </c>
      <c r="G4909" t="str">
        <f>IFERROR(UPPER(TRIM(ESITI_QUESTIONARI!AI4909)),"")</f>
        <v/>
      </c>
      <c r="H4909" s="8" t="str">
        <f>IF(C4909="","",IF(ISERROR(AVERAGE(ESITI_QUESTIONARI!N4909:T4909,ESITI_QUESTIONARI!V4909:X4909,ESITI_QUESTIONARI!Z4909:AD4909,ESITI_QUESTIONARI!AF4909:AH4909,ESITI_QUESTIONARI!AJ4909:AL4909,ESITI_QUESTIONARI!AN4909,ESITI_QUESTIONARI!AQ4909)),"NON RISPONDE",AVERAGE(ESITI_QUESTIONARI!N4909:T4909,ESITI_QUESTIONARI!V4909:X4909,ESITI_QUESTIONARI!Z4909:AD4909,ESITI_QUESTIONARI!AF4909:AH4909,ESITI_QUESTIONARI!AJ4909:AL4909,ESITI_QUESTIONARI!AN4909,ESITI_QUESTIONARI!AQ4909)))</f>
        <v/>
      </c>
    </row>
    <row r="4910" spans="1:8">
      <c r="A4910" t="str">
        <f>IF(ESITI_QUESTIONARI!A4910="","",TRIM(ESITI_QUESTIONARI!A4910))</f>
        <v/>
      </c>
      <c r="B4910" t="str">
        <f t="shared" si="77"/>
        <v/>
      </c>
      <c r="C4910" t="str">
        <f>IF(ESITI_QUESTIONARI!C4910="","",TRIM(ESITI_QUESTIONARI!C4910))</f>
        <v/>
      </c>
      <c r="D4910" t="str">
        <f>IFERROR(UPPER(TRIM(ESITI_QUESTIONARI!U4910)),"")</f>
        <v/>
      </c>
      <c r="E4910" t="str">
        <f>IFERROR(UPPER(TRIM(ESITI_QUESTIONARI!Y4910)),"")</f>
        <v/>
      </c>
      <c r="F4910" t="str">
        <f>IFERROR(UPPER(TRIM(ESITI_QUESTIONARI!AE4910)),"")</f>
        <v/>
      </c>
      <c r="G4910" t="str">
        <f>IFERROR(UPPER(TRIM(ESITI_QUESTIONARI!AI4910)),"")</f>
        <v/>
      </c>
      <c r="H4910" s="8" t="str">
        <f>IF(C4910="","",IF(ISERROR(AVERAGE(ESITI_QUESTIONARI!N4910:T4910,ESITI_QUESTIONARI!V4910:X4910,ESITI_QUESTIONARI!Z4910:AD4910,ESITI_QUESTIONARI!AF4910:AH4910,ESITI_QUESTIONARI!AJ4910:AL4910,ESITI_QUESTIONARI!AN4910,ESITI_QUESTIONARI!AQ4910)),"NON RISPONDE",AVERAGE(ESITI_QUESTIONARI!N4910:T4910,ESITI_QUESTIONARI!V4910:X4910,ESITI_QUESTIONARI!Z4910:AD4910,ESITI_QUESTIONARI!AF4910:AH4910,ESITI_QUESTIONARI!AJ4910:AL4910,ESITI_QUESTIONARI!AN4910,ESITI_QUESTIONARI!AQ4910)))</f>
        <v/>
      </c>
    </row>
    <row r="4911" spans="1:8">
      <c r="A4911" t="str">
        <f>IF(ESITI_QUESTIONARI!A4911="","",TRIM(ESITI_QUESTIONARI!A4911))</f>
        <v/>
      </c>
      <c r="B4911" t="str">
        <f t="shared" si="77"/>
        <v/>
      </c>
      <c r="C4911" t="str">
        <f>IF(ESITI_QUESTIONARI!C4911="","",TRIM(ESITI_QUESTIONARI!C4911))</f>
        <v/>
      </c>
      <c r="D4911" t="str">
        <f>IFERROR(UPPER(TRIM(ESITI_QUESTIONARI!U4911)),"")</f>
        <v/>
      </c>
      <c r="E4911" t="str">
        <f>IFERROR(UPPER(TRIM(ESITI_QUESTIONARI!Y4911)),"")</f>
        <v/>
      </c>
      <c r="F4911" t="str">
        <f>IFERROR(UPPER(TRIM(ESITI_QUESTIONARI!AE4911)),"")</f>
        <v/>
      </c>
      <c r="G4911" t="str">
        <f>IFERROR(UPPER(TRIM(ESITI_QUESTIONARI!AI4911)),"")</f>
        <v/>
      </c>
      <c r="H4911" s="8" t="str">
        <f>IF(C4911="","",IF(ISERROR(AVERAGE(ESITI_QUESTIONARI!N4911:T4911,ESITI_QUESTIONARI!V4911:X4911,ESITI_QUESTIONARI!Z4911:AD4911,ESITI_QUESTIONARI!AF4911:AH4911,ESITI_QUESTIONARI!AJ4911:AL4911,ESITI_QUESTIONARI!AN4911,ESITI_QUESTIONARI!AQ4911)),"NON RISPONDE",AVERAGE(ESITI_QUESTIONARI!N4911:T4911,ESITI_QUESTIONARI!V4911:X4911,ESITI_QUESTIONARI!Z4911:AD4911,ESITI_QUESTIONARI!AF4911:AH4911,ESITI_QUESTIONARI!AJ4911:AL4911,ESITI_QUESTIONARI!AN4911,ESITI_QUESTIONARI!AQ4911)))</f>
        <v/>
      </c>
    </row>
    <row r="4912" spans="1:8">
      <c r="A4912" t="str">
        <f>IF(ESITI_QUESTIONARI!A4912="","",TRIM(ESITI_QUESTIONARI!A4912))</f>
        <v/>
      </c>
      <c r="B4912" t="str">
        <f t="shared" si="77"/>
        <v/>
      </c>
      <c r="C4912" t="str">
        <f>IF(ESITI_QUESTIONARI!C4912="","",TRIM(ESITI_QUESTIONARI!C4912))</f>
        <v/>
      </c>
      <c r="D4912" t="str">
        <f>IFERROR(UPPER(TRIM(ESITI_QUESTIONARI!U4912)),"")</f>
        <v/>
      </c>
      <c r="E4912" t="str">
        <f>IFERROR(UPPER(TRIM(ESITI_QUESTIONARI!Y4912)),"")</f>
        <v/>
      </c>
      <c r="F4912" t="str">
        <f>IFERROR(UPPER(TRIM(ESITI_QUESTIONARI!AE4912)),"")</f>
        <v/>
      </c>
      <c r="G4912" t="str">
        <f>IFERROR(UPPER(TRIM(ESITI_QUESTIONARI!AI4912)),"")</f>
        <v/>
      </c>
      <c r="H4912" s="8" t="str">
        <f>IF(C4912="","",IF(ISERROR(AVERAGE(ESITI_QUESTIONARI!N4912:T4912,ESITI_QUESTIONARI!V4912:X4912,ESITI_QUESTIONARI!Z4912:AD4912,ESITI_QUESTIONARI!AF4912:AH4912,ESITI_QUESTIONARI!AJ4912:AL4912,ESITI_QUESTIONARI!AN4912,ESITI_QUESTIONARI!AQ4912)),"NON RISPONDE",AVERAGE(ESITI_QUESTIONARI!N4912:T4912,ESITI_QUESTIONARI!V4912:X4912,ESITI_QUESTIONARI!Z4912:AD4912,ESITI_QUESTIONARI!AF4912:AH4912,ESITI_QUESTIONARI!AJ4912:AL4912,ESITI_QUESTIONARI!AN4912,ESITI_QUESTIONARI!AQ4912)))</f>
        <v/>
      </c>
    </row>
    <row r="4913" spans="1:8">
      <c r="A4913" t="str">
        <f>IF(ESITI_QUESTIONARI!A4913="","",TRIM(ESITI_QUESTIONARI!A4913))</f>
        <v/>
      </c>
      <c r="B4913" t="str">
        <f t="shared" si="77"/>
        <v/>
      </c>
      <c r="C4913" t="str">
        <f>IF(ESITI_QUESTIONARI!C4913="","",TRIM(ESITI_QUESTIONARI!C4913))</f>
        <v/>
      </c>
      <c r="D4913" t="str">
        <f>IFERROR(UPPER(TRIM(ESITI_QUESTIONARI!U4913)),"")</f>
        <v/>
      </c>
      <c r="E4913" t="str">
        <f>IFERROR(UPPER(TRIM(ESITI_QUESTIONARI!Y4913)),"")</f>
        <v/>
      </c>
      <c r="F4913" t="str">
        <f>IFERROR(UPPER(TRIM(ESITI_QUESTIONARI!AE4913)),"")</f>
        <v/>
      </c>
      <c r="G4913" t="str">
        <f>IFERROR(UPPER(TRIM(ESITI_QUESTIONARI!AI4913)),"")</f>
        <v/>
      </c>
      <c r="H4913" s="8" t="str">
        <f>IF(C4913="","",IF(ISERROR(AVERAGE(ESITI_QUESTIONARI!N4913:T4913,ESITI_QUESTIONARI!V4913:X4913,ESITI_QUESTIONARI!Z4913:AD4913,ESITI_QUESTIONARI!AF4913:AH4913,ESITI_QUESTIONARI!AJ4913:AL4913,ESITI_QUESTIONARI!AN4913,ESITI_QUESTIONARI!AQ4913)),"NON RISPONDE",AVERAGE(ESITI_QUESTIONARI!N4913:T4913,ESITI_QUESTIONARI!V4913:X4913,ESITI_QUESTIONARI!Z4913:AD4913,ESITI_QUESTIONARI!AF4913:AH4913,ESITI_QUESTIONARI!AJ4913:AL4913,ESITI_QUESTIONARI!AN4913,ESITI_QUESTIONARI!AQ4913)))</f>
        <v/>
      </c>
    </row>
    <row r="4914" spans="1:8">
      <c r="A4914" t="str">
        <f>IF(ESITI_QUESTIONARI!A4914="","",TRIM(ESITI_QUESTIONARI!A4914))</f>
        <v/>
      </c>
      <c r="B4914" t="str">
        <f t="shared" si="77"/>
        <v/>
      </c>
      <c r="C4914" t="str">
        <f>IF(ESITI_QUESTIONARI!C4914="","",TRIM(ESITI_QUESTIONARI!C4914))</f>
        <v/>
      </c>
      <c r="D4914" t="str">
        <f>IFERROR(UPPER(TRIM(ESITI_QUESTIONARI!U4914)),"")</f>
        <v/>
      </c>
      <c r="E4914" t="str">
        <f>IFERROR(UPPER(TRIM(ESITI_QUESTIONARI!Y4914)),"")</f>
        <v/>
      </c>
      <c r="F4914" t="str">
        <f>IFERROR(UPPER(TRIM(ESITI_QUESTIONARI!AE4914)),"")</f>
        <v/>
      </c>
      <c r="G4914" t="str">
        <f>IFERROR(UPPER(TRIM(ESITI_QUESTIONARI!AI4914)),"")</f>
        <v/>
      </c>
      <c r="H4914" s="8" t="str">
        <f>IF(C4914="","",IF(ISERROR(AVERAGE(ESITI_QUESTIONARI!N4914:T4914,ESITI_QUESTIONARI!V4914:X4914,ESITI_QUESTIONARI!Z4914:AD4914,ESITI_QUESTIONARI!AF4914:AH4914,ESITI_QUESTIONARI!AJ4914:AL4914,ESITI_QUESTIONARI!AN4914,ESITI_QUESTIONARI!AQ4914)),"NON RISPONDE",AVERAGE(ESITI_QUESTIONARI!N4914:T4914,ESITI_QUESTIONARI!V4914:X4914,ESITI_QUESTIONARI!Z4914:AD4914,ESITI_QUESTIONARI!AF4914:AH4914,ESITI_QUESTIONARI!AJ4914:AL4914,ESITI_QUESTIONARI!AN4914,ESITI_QUESTIONARI!AQ4914)))</f>
        <v/>
      </c>
    </row>
    <row r="4915" spans="1:8">
      <c r="A4915" t="str">
        <f>IF(ESITI_QUESTIONARI!A4915="","",TRIM(ESITI_QUESTIONARI!A4915))</f>
        <v/>
      </c>
      <c r="B4915" t="str">
        <f t="shared" si="77"/>
        <v/>
      </c>
      <c r="C4915" t="str">
        <f>IF(ESITI_QUESTIONARI!C4915="","",TRIM(ESITI_QUESTIONARI!C4915))</f>
        <v/>
      </c>
      <c r="D4915" t="str">
        <f>IFERROR(UPPER(TRIM(ESITI_QUESTIONARI!U4915)),"")</f>
        <v/>
      </c>
      <c r="E4915" t="str">
        <f>IFERROR(UPPER(TRIM(ESITI_QUESTIONARI!Y4915)),"")</f>
        <v/>
      </c>
      <c r="F4915" t="str">
        <f>IFERROR(UPPER(TRIM(ESITI_QUESTIONARI!AE4915)),"")</f>
        <v/>
      </c>
      <c r="G4915" t="str">
        <f>IFERROR(UPPER(TRIM(ESITI_QUESTIONARI!AI4915)),"")</f>
        <v/>
      </c>
      <c r="H4915" s="8" t="str">
        <f>IF(C4915="","",IF(ISERROR(AVERAGE(ESITI_QUESTIONARI!N4915:T4915,ESITI_QUESTIONARI!V4915:X4915,ESITI_QUESTIONARI!Z4915:AD4915,ESITI_QUESTIONARI!AF4915:AH4915,ESITI_QUESTIONARI!AJ4915:AL4915,ESITI_QUESTIONARI!AN4915,ESITI_QUESTIONARI!AQ4915)),"NON RISPONDE",AVERAGE(ESITI_QUESTIONARI!N4915:T4915,ESITI_QUESTIONARI!V4915:X4915,ESITI_QUESTIONARI!Z4915:AD4915,ESITI_QUESTIONARI!AF4915:AH4915,ESITI_QUESTIONARI!AJ4915:AL4915,ESITI_QUESTIONARI!AN4915,ESITI_QUESTIONARI!AQ4915)))</f>
        <v/>
      </c>
    </row>
    <row r="4916" spans="1:8">
      <c r="A4916" t="str">
        <f>IF(ESITI_QUESTIONARI!A4916="","",TRIM(ESITI_QUESTIONARI!A4916))</f>
        <v/>
      </c>
      <c r="B4916" t="str">
        <f t="shared" si="77"/>
        <v/>
      </c>
      <c r="C4916" t="str">
        <f>IF(ESITI_QUESTIONARI!C4916="","",TRIM(ESITI_QUESTIONARI!C4916))</f>
        <v/>
      </c>
      <c r="D4916" t="str">
        <f>IFERROR(UPPER(TRIM(ESITI_QUESTIONARI!U4916)),"")</f>
        <v/>
      </c>
      <c r="E4916" t="str">
        <f>IFERROR(UPPER(TRIM(ESITI_QUESTIONARI!Y4916)),"")</f>
        <v/>
      </c>
      <c r="F4916" t="str">
        <f>IFERROR(UPPER(TRIM(ESITI_QUESTIONARI!AE4916)),"")</f>
        <v/>
      </c>
      <c r="G4916" t="str">
        <f>IFERROR(UPPER(TRIM(ESITI_QUESTIONARI!AI4916)),"")</f>
        <v/>
      </c>
      <c r="H4916" s="8" t="str">
        <f>IF(C4916="","",IF(ISERROR(AVERAGE(ESITI_QUESTIONARI!N4916:T4916,ESITI_QUESTIONARI!V4916:X4916,ESITI_QUESTIONARI!Z4916:AD4916,ESITI_QUESTIONARI!AF4916:AH4916,ESITI_QUESTIONARI!AJ4916:AL4916,ESITI_QUESTIONARI!AN4916,ESITI_QUESTIONARI!AQ4916)),"NON RISPONDE",AVERAGE(ESITI_QUESTIONARI!N4916:T4916,ESITI_QUESTIONARI!V4916:X4916,ESITI_QUESTIONARI!Z4916:AD4916,ESITI_QUESTIONARI!AF4916:AH4916,ESITI_QUESTIONARI!AJ4916:AL4916,ESITI_QUESTIONARI!AN4916,ESITI_QUESTIONARI!AQ4916)))</f>
        <v/>
      </c>
    </row>
    <row r="4917" spans="1:8">
      <c r="A4917" t="str">
        <f>IF(ESITI_QUESTIONARI!A4917="","",TRIM(ESITI_QUESTIONARI!A4917))</f>
        <v/>
      </c>
      <c r="B4917" t="str">
        <f t="shared" si="77"/>
        <v/>
      </c>
      <c r="C4917" t="str">
        <f>IF(ESITI_QUESTIONARI!C4917="","",TRIM(ESITI_QUESTIONARI!C4917))</f>
        <v/>
      </c>
      <c r="D4917" t="str">
        <f>IFERROR(UPPER(TRIM(ESITI_QUESTIONARI!U4917)),"")</f>
        <v/>
      </c>
      <c r="E4917" t="str">
        <f>IFERROR(UPPER(TRIM(ESITI_QUESTIONARI!Y4917)),"")</f>
        <v/>
      </c>
      <c r="F4917" t="str">
        <f>IFERROR(UPPER(TRIM(ESITI_QUESTIONARI!AE4917)),"")</f>
        <v/>
      </c>
      <c r="G4917" t="str">
        <f>IFERROR(UPPER(TRIM(ESITI_QUESTIONARI!AI4917)),"")</f>
        <v/>
      </c>
      <c r="H4917" s="8" t="str">
        <f>IF(C4917="","",IF(ISERROR(AVERAGE(ESITI_QUESTIONARI!N4917:T4917,ESITI_QUESTIONARI!V4917:X4917,ESITI_QUESTIONARI!Z4917:AD4917,ESITI_QUESTIONARI!AF4917:AH4917,ESITI_QUESTIONARI!AJ4917:AL4917,ESITI_QUESTIONARI!AN4917,ESITI_QUESTIONARI!AQ4917)),"NON RISPONDE",AVERAGE(ESITI_QUESTIONARI!N4917:T4917,ESITI_QUESTIONARI!V4917:X4917,ESITI_QUESTIONARI!Z4917:AD4917,ESITI_QUESTIONARI!AF4917:AH4917,ESITI_QUESTIONARI!AJ4917:AL4917,ESITI_QUESTIONARI!AN4917,ESITI_QUESTIONARI!AQ4917)))</f>
        <v/>
      </c>
    </row>
    <row r="4918" spans="1:8">
      <c r="A4918" t="str">
        <f>IF(ESITI_QUESTIONARI!A4918="","",TRIM(ESITI_QUESTIONARI!A4918))</f>
        <v/>
      </c>
      <c r="B4918" t="str">
        <f t="shared" si="77"/>
        <v/>
      </c>
      <c r="C4918" t="str">
        <f>IF(ESITI_QUESTIONARI!C4918="","",TRIM(ESITI_QUESTIONARI!C4918))</f>
        <v/>
      </c>
      <c r="D4918" t="str">
        <f>IFERROR(UPPER(TRIM(ESITI_QUESTIONARI!U4918)),"")</f>
        <v/>
      </c>
      <c r="E4918" t="str">
        <f>IFERROR(UPPER(TRIM(ESITI_QUESTIONARI!Y4918)),"")</f>
        <v/>
      </c>
      <c r="F4918" t="str">
        <f>IFERROR(UPPER(TRIM(ESITI_QUESTIONARI!AE4918)),"")</f>
        <v/>
      </c>
      <c r="G4918" t="str">
        <f>IFERROR(UPPER(TRIM(ESITI_QUESTIONARI!AI4918)),"")</f>
        <v/>
      </c>
      <c r="H4918" s="8" t="str">
        <f>IF(C4918="","",IF(ISERROR(AVERAGE(ESITI_QUESTIONARI!N4918:T4918,ESITI_QUESTIONARI!V4918:X4918,ESITI_QUESTIONARI!Z4918:AD4918,ESITI_QUESTIONARI!AF4918:AH4918,ESITI_QUESTIONARI!AJ4918:AL4918,ESITI_QUESTIONARI!AN4918,ESITI_QUESTIONARI!AQ4918)),"NON RISPONDE",AVERAGE(ESITI_QUESTIONARI!N4918:T4918,ESITI_QUESTIONARI!V4918:X4918,ESITI_QUESTIONARI!Z4918:AD4918,ESITI_QUESTIONARI!AF4918:AH4918,ESITI_QUESTIONARI!AJ4918:AL4918,ESITI_QUESTIONARI!AN4918,ESITI_QUESTIONARI!AQ4918)))</f>
        <v/>
      </c>
    </row>
    <row r="4919" spans="1:8">
      <c r="A4919" t="str">
        <f>IF(ESITI_QUESTIONARI!A4919="","",TRIM(ESITI_QUESTIONARI!A4919))</f>
        <v/>
      </c>
      <c r="B4919" t="str">
        <f t="shared" si="77"/>
        <v/>
      </c>
      <c r="C4919" t="str">
        <f>IF(ESITI_QUESTIONARI!C4919="","",TRIM(ESITI_QUESTIONARI!C4919))</f>
        <v/>
      </c>
      <c r="D4919" t="str">
        <f>IFERROR(UPPER(TRIM(ESITI_QUESTIONARI!U4919)),"")</f>
        <v/>
      </c>
      <c r="E4919" t="str">
        <f>IFERROR(UPPER(TRIM(ESITI_QUESTIONARI!Y4919)),"")</f>
        <v/>
      </c>
      <c r="F4919" t="str">
        <f>IFERROR(UPPER(TRIM(ESITI_QUESTIONARI!AE4919)),"")</f>
        <v/>
      </c>
      <c r="G4919" t="str">
        <f>IFERROR(UPPER(TRIM(ESITI_QUESTIONARI!AI4919)),"")</f>
        <v/>
      </c>
      <c r="H4919" s="8" t="str">
        <f>IF(C4919="","",IF(ISERROR(AVERAGE(ESITI_QUESTIONARI!N4919:T4919,ESITI_QUESTIONARI!V4919:X4919,ESITI_QUESTIONARI!Z4919:AD4919,ESITI_QUESTIONARI!AF4919:AH4919,ESITI_QUESTIONARI!AJ4919:AL4919,ESITI_QUESTIONARI!AN4919,ESITI_QUESTIONARI!AQ4919)),"NON RISPONDE",AVERAGE(ESITI_QUESTIONARI!N4919:T4919,ESITI_QUESTIONARI!V4919:X4919,ESITI_QUESTIONARI!Z4919:AD4919,ESITI_QUESTIONARI!AF4919:AH4919,ESITI_QUESTIONARI!AJ4919:AL4919,ESITI_QUESTIONARI!AN4919,ESITI_QUESTIONARI!AQ4919)))</f>
        <v/>
      </c>
    </row>
    <row r="4920" spans="1:8">
      <c r="A4920" t="str">
        <f>IF(ESITI_QUESTIONARI!A4920="","",TRIM(ESITI_QUESTIONARI!A4920))</f>
        <v/>
      </c>
      <c r="B4920" t="str">
        <f t="shared" si="77"/>
        <v/>
      </c>
      <c r="C4920" t="str">
        <f>IF(ESITI_QUESTIONARI!C4920="","",TRIM(ESITI_QUESTIONARI!C4920))</f>
        <v/>
      </c>
      <c r="D4920" t="str">
        <f>IFERROR(UPPER(TRIM(ESITI_QUESTIONARI!U4920)),"")</f>
        <v/>
      </c>
      <c r="E4920" t="str">
        <f>IFERROR(UPPER(TRIM(ESITI_QUESTIONARI!Y4920)),"")</f>
        <v/>
      </c>
      <c r="F4920" t="str">
        <f>IFERROR(UPPER(TRIM(ESITI_QUESTIONARI!AE4920)),"")</f>
        <v/>
      </c>
      <c r="G4920" t="str">
        <f>IFERROR(UPPER(TRIM(ESITI_QUESTIONARI!AI4920)),"")</f>
        <v/>
      </c>
      <c r="H4920" s="8" t="str">
        <f>IF(C4920="","",IF(ISERROR(AVERAGE(ESITI_QUESTIONARI!N4920:T4920,ESITI_QUESTIONARI!V4920:X4920,ESITI_QUESTIONARI!Z4920:AD4920,ESITI_QUESTIONARI!AF4920:AH4920,ESITI_QUESTIONARI!AJ4920:AL4920,ESITI_QUESTIONARI!AN4920,ESITI_QUESTIONARI!AQ4920)),"NON RISPONDE",AVERAGE(ESITI_QUESTIONARI!N4920:T4920,ESITI_QUESTIONARI!V4920:X4920,ESITI_QUESTIONARI!Z4920:AD4920,ESITI_QUESTIONARI!AF4920:AH4920,ESITI_QUESTIONARI!AJ4920:AL4920,ESITI_QUESTIONARI!AN4920,ESITI_QUESTIONARI!AQ4920)))</f>
        <v/>
      </c>
    </row>
    <row r="4921" spans="1:8">
      <c r="A4921" t="str">
        <f>IF(ESITI_QUESTIONARI!A4921="","",TRIM(ESITI_QUESTIONARI!A4921))</f>
        <v/>
      </c>
      <c r="B4921" t="str">
        <f t="shared" si="77"/>
        <v/>
      </c>
      <c r="C4921" t="str">
        <f>IF(ESITI_QUESTIONARI!C4921="","",TRIM(ESITI_QUESTIONARI!C4921))</f>
        <v/>
      </c>
      <c r="D4921" t="str">
        <f>IFERROR(UPPER(TRIM(ESITI_QUESTIONARI!U4921)),"")</f>
        <v/>
      </c>
      <c r="E4921" t="str">
        <f>IFERROR(UPPER(TRIM(ESITI_QUESTIONARI!Y4921)),"")</f>
        <v/>
      </c>
      <c r="F4921" t="str">
        <f>IFERROR(UPPER(TRIM(ESITI_QUESTIONARI!AE4921)),"")</f>
        <v/>
      </c>
      <c r="G4921" t="str">
        <f>IFERROR(UPPER(TRIM(ESITI_QUESTIONARI!AI4921)),"")</f>
        <v/>
      </c>
      <c r="H4921" s="8" t="str">
        <f>IF(C4921="","",IF(ISERROR(AVERAGE(ESITI_QUESTIONARI!N4921:T4921,ESITI_QUESTIONARI!V4921:X4921,ESITI_QUESTIONARI!Z4921:AD4921,ESITI_QUESTIONARI!AF4921:AH4921,ESITI_QUESTIONARI!AJ4921:AL4921,ESITI_QUESTIONARI!AN4921,ESITI_QUESTIONARI!AQ4921)),"NON RISPONDE",AVERAGE(ESITI_QUESTIONARI!N4921:T4921,ESITI_QUESTIONARI!V4921:X4921,ESITI_QUESTIONARI!Z4921:AD4921,ESITI_QUESTIONARI!AF4921:AH4921,ESITI_QUESTIONARI!AJ4921:AL4921,ESITI_QUESTIONARI!AN4921,ESITI_QUESTIONARI!AQ4921)))</f>
        <v/>
      </c>
    </row>
    <row r="4922" spans="1:8">
      <c r="A4922" t="str">
        <f>IF(ESITI_QUESTIONARI!A4922="","",TRIM(ESITI_QUESTIONARI!A4922))</f>
        <v/>
      </c>
      <c r="B4922" t="str">
        <f t="shared" si="77"/>
        <v/>
      </c>
      <c r="C4922" t="str">
        <f>IF(ESITI_QUESTIONARI!C4922="","",TRIM(ESITI_QUESTIONARI!C4922))</f>
        <v/>
      </c>
      <c r="D4922" t="str">
        <f>IFERROR(UPPER(TRIM(ESITI_QUESTIONARI!U4922)),"")</f>
        <v/>
      </c>
      <c r="E4922" t="str">
        <f>IFERROR(UPPER(TRIM(ESITI_QUESTIONARI!Y4922)),"")</f>
        <v/>
      </c>
      <c r="F4922" t="str">
        <f>IFERROR(UPPER(TRIM(ESITI_QUESTIONARI!AE4922)),"")</f>
        <v/>
      </c>
      <c r="G4922" t="str">
        <f>IFERROR(UPPER(TRIM(ESITI_QUESTIONARI!AI4922)),"")</f>
        <v/>
      </c>
      <c r="H4922" s="8" t="str">
        <f>IF(C4922="","",IF(ISERROR(AVERAGE(ESITI_QUESTIONARI!N4922:T4922,ESITI_QUESTIONARI!V4922:X4922,ESITI_QUESTIONARI!Z4922:AD4922,ESITI_QUESTIONARI!AF4922:AH4922,ESITI_QUESTIONARI!AJ4922:AL4922,ESITI_QUESTIONARI!AN4922,ESITI_QUESTIONARI!AQ4922)),"NON RISPONDE",AVERAGE(ESITI_QUESTIONARI!N4922:T4922,ESITI_QUESTIONARI!V4922:X4922,ESITI_QUESTIONARI!Z4922:AD4922,ESITI_QUESTIONARI!AF4922:AH4922,ESITI_QUESTIONARI!AJ4922:AL4922,ESITI_QUESTIONARI!AN4922,ESITI_QUESTIONARI!AQ4922)))</f>
        <v/>
      </c>
    </row>
    <row r="4923" spans="1:8">
      <c r="A4923" t="str">
        <f>IF(ESITI_QUESTIONARI!A4923="","",TRIM(ESITI_QUESTIONARI!A4923))</f>
        <v/>
      </c>
      <c r="B4923" t="str">
        <f t="shared" si="77"/>
        <v/>
      </c>
      <c r="C4923" t="str">
        <f>IF(ESITI_QUESTIONARI!C4923="","",TRIM(ESITI_QUESTIONARI!C4923))</f>
        <v/>
      </c>
      <c r="D4923" t="str">
        <f>IFERROR(UPPER(TRIM(ESITI_QUESTIONARI!U4923)),"")</f>
        <v/>
      </c>
      <c r="E4923" t="str">
        <f>IFERROR(UPPER(TRIM(ESITI_QUESTIONARI!Y4923)),"")</f>
        <v/>
      </c>
      <c r="F4923" t="str">
        <f>IFERROR(UPPER(TRIM(ESITI_QUESTIONARI!AE4923)),"")</f>
        <v/>
      </c>
      <c r="G4923" t="str">
        <f>IFERROR(UPPER(TRIM(ESITI_QUESTIONARI!AI4923)),"")</f>
        <v/>
      </c>
      <c r="H4923" s="8" t="str">
        <f>IF(C4923="","",IF(ISERROR(AVERAGE(ESITI_QUESTIONARI!N4923:T4923,ESITI_QUESTIONARI!V4923:X4923,ESITI_QUESTIONARI!Z4923:AD4923,ESITI_QUESTIONARI!AF4923:AH4923,ESITI_QUESTIONARI!AJ4923:AL4923,ESITI_QUESTIONARI!AN4923,ESITI_QUESTIONARI!AQ4923)),"NON RISPONDE",AVERAGE(ESITI_QUESTIONARI!N4923:T4923,ESITI_QUESTIONARI!V4923:X4923,ESITI_QUESTIONARI!Z4923:AD4923,ESITI_QUESTIONARI!AF4923:AH4923,ESITI_QUESTIONARI!AJ4923:AL4923,ESITI_QUESTIONARI!AN4923,ESITI_QUESTIONARI!AQ4923)))</f>
        <v/>
      </c>
    </row>
    <row r="4924" spans="1:8">
      <c r="A4924" t="str">
        <f>IF(ESITI_QUESTIONARI!A4924="","",TRIM(ESITI_QUESTIONARI!A4924))</f>
        <v/>
      </c>
      <c r="B4924" t="str">
        <f t="shared" si="77"/>
        <v/>
      </c>
      <c r="C4924" t="str">
        <f>IF(ESITI_QUESTIONARI!C4924="","",TRIM(ESITI_QUESTIONARI!C4924))</f>
        <v/>
      </c>
      <c r="D4924" t="str">
        <f>IFERROR(UPPER(TRIM(ESITI_QUESTIONARI!U4924)),"")</f>
        <v/>
      </c>
      <c r="E4924" t="str">
        <f>IFERROR(UPPER(TRIM(ESITI_QUESTIONARI!Y4924)),"")</f>
        <v/>
      </c>
      <c r="F4924" t="str">
        <f>IFERROR(UPPER(TRIM(ESITI_QUESTIONARI!AE4924)),"")</f>
        <v/>
      </c>
      <c r="G4924" t="str">
        <f>IFERROR(UPPER(TRIM(ESITI_QUESTIONARI!AI4924)),"")</f>
        <v/>
      </c>
      <c r="H4924" s="8" t="str">
        <f>IF(C4924="","",IF(ISERROR(AVERAGE(ESITI_QUESTIONARI!N4924:T4924,ESITI_QUESTIONARI!V4924:X4924,ESITI_QUESTIONARI!Z4924:AD4924,ESITI_QUESTIONARI!AF4924:AH4924,ESITI_QUESTIONARI!AJ4924:AL4924,ESITI_QUESTIONARI!AN4924,ESITI_QUESTIONARI!AQ4924)),"NON RISPONDE",AVERAGE(ESITI_QUESTIONARI!N4924:T4924,ESITI_QUESTIONARI!V4924:X4924,ESITI_QUESTIONARI!Z4924:AD4924,ESITI_QUESTIONARI!AF4924:AH4924,ESITI_QUESTIONARI!AJ4924:AL4924,ESITI_QUESTIONARI!AN4924,ESITI_QUESTIONARI!AQ4924)))</f>
        <v/>
      </c>
    </row>
    <row r="4925" spans="1:8">
      <c r="A4925" t="str">
        <f>IF(ESITI_QUESTIONARI!A4925="","",TRIM(ESITI_QUESTIONARI!A4925))</f>
        <v/>
      </c>
      <c r="B4925" t="str">
        <f t="shared" si="77"/>
        <v/>
      </c>
      <c r="C4925" t="str">
        <f>IF(ESITI_QUESTIONARI!C4925="","",TRIM(ESITI_QUESTIONARI!C4925))</f>
        <v/>
      </c>
      <c r="D4925" t="str">
        <f>IFERROR(UPPER(TRIM(ESITI_QUESTIONARI!U4925)),"")</f>
        <v/>
      </c>
      <c r="E4925" t="str">
        <f>IFERROR(UPPER(TRIM(ESITI_QUESTIONARI!Y4925)),"")</f>
        <v/>
      </c>
      <c r="F4925" t="str">
        <f>IFERROR(UPPER(TRIM(ESITI_QUESTIONARI!AE4925)),"")</f>
        <v/>
      </c>
      <c r="G4925" t="str">
        <f>IFERROR(UPPER(TRIM(ESITI_QUESTIONARI!AI4925)),"")</f>
        <v/>
      </c>
      <c r="H4925" s="8" t="str">
        <f>IF(C4925="","",IF(ISERROR(AVERAGE(ESITI_QUESTIONARI!N4925:T4925,ESITI_QUESTIONARI!V4925:X4925,ESITI_QUESTIONARI!Z4925:AD4925,ESITI_QUESTIONARI!AF4925:AH4925,ESITI_QUESTIONARI!AJ4925:AL4925,ESITI_QUESTIONARI!AN4925,ESITI_QUESTIONARI!AQ4925)),"NON RISPONDE",AVERAGE(ESITI_QUESTIONARI!N4925:T4925,ESITI_QUESTIONARI!V4925:X4925,ESITI_QUESTIONARI!Z4925:AD4925,ESITI_QUESTIONARI!AF4925:AH4925,ESITI_QUESTIONARI!AJ4925:AL4925,ESITI_QUESTIONARI!AN4925,ESITI_QUESTIONARI!AQ4925)))</f>
        <v/>
      </c>
    </row>
    <row r="4926" spans="1:8">
      <c r="A4926" t="str">
        <f>IF(ESITI_QUESTIONARI!A4926="","",TRIM(ESITI_QUESTIONARI!A4926))</f>
        <v/>
      </c>
      <c r="B4926" t="str">
        <f t="shared" si="77"/>
        <v/>
      </c>
      <c r="C4926" t="str">
        <f>IF(ESITI_QUESTIONARI!C4926="","",TRIM(ESITI_QUESTIONARI!C4926))</f>
        <v/>
      </c>
      <c r="D4926" t="str">
        <f>IFERROR(UPPER(TRIM(ESITI_QUESTIONARI!U4926)),"")</f>
        <v/>
      </c>
      <c r="E4926" t="str">
        <f>IFERROR(UPPER(TRIM(ESITI_QUESTIONARI!Y4926)),"")</f>
        <v/>
      </c>
      <c r="F4926" t="str">
        <f>IFERROR(UPPER(TRIM(ESITI_QUESTIONARI!AE4926)),"")</f>
        <v/>
      </c>
      <c r="G4926" t="str">
        <f>IFERROR(UPPER(TRIM(ESITI_QUESTIONARI!AI4926)),"")</f>
        <v/>
      </c>
      <c r="H4926" s="8" t="str">
        <f>IF(C4926="","",IF(ISERROR(AVERAGE(ESITI_QUESTIONARI!N4926:T4926,ESITI_QUESTIONARI!V4926:X4926,ESITI_QUESTIONARI!Z4926:AD4926,ESITI_QUESTIONARI!AF4926:AH4926,ESITI_QUESTIONARI!AJ4926:AL4926,ESITI_QUESTIONARI!AN4926,ESITI_QUESTIONARI!AQ4926)),"NON RISPONDE",AVERAGE(ESITI_QUESTIONARI!N4926:T4926,ESITI_QUESTIONARI!V4926:X4926,ESITI_QUESTIONARI!Z4926:AD4926,ESITI_QUESTIONARI!AF4926:AH4926,ESITI_QUESTIONARI!AJ4926:AL4926,ESITI_QUESTIONARI!AN4926,ESITI_QUESTIONARI!AQ4926)))</f>
        <v/>
      </c>
    </row>
    <row r="4927" spans="1:8">
      <c r="A4927" t="str">
        <f>IF(ESITI_QUESTIONARI!A4927="","",TRIM(ESITI_QUESTIONARI!A4927))</f>
        <v/>
      </c>
      <c r="B4927" t="str">
        <f t="shared" si="77"/>
        <v/>
      </c>
      <c r="C4927" t="str">
        <f>IF(ESITI_QUESTIONARI!C4927="","",TRIM(ESITI_QUESTIONARI!C4927))</f>
        <v/>
      </c>
      <c r="D4927" t="str">
        <f>IFERROR(UPPER(TRIM(ESITI_QUESTIONARI!U4927)),"")</f>
        <v/>
      </c>
      <c r="E4927" t="str">
        <f>IFERROR(UPPER(TRIM(ESITI_QUESTIONARI!Y4927)),"")</f>
        <v/>
      </c>
      <c r="F4927" t="str">
        <f>IFERROR(UPPER(TRIM(ESITI_QUESTIONARI!AE4927)),"")</f>
        <v/>
      </c>
      <c r="G4927" t="str">
        <f>IFERROR(UPPER(TRIM(ESITI_QUESTIONARI!AI4927)),"")</f>
        <v/>
      </c>
      <c r="H4927" s="8" t="str">
        <f>IF(C4927="","",IF(ISERROR(AVERAGE(ESITI_QUESTIONARI!N4927:T4927,ESITI_QUESTIONARI!V4927:X4927,ESITI_QUESTIONARI!Z4927:AD4927,ESITI_QUESTIONARI!AF4927:AH4927,ESITI_QUESTIONARI!AJ4927:AL4927,ESITI_QUESTIONARI!AN4927,ESITI_QUESTIONARI!AQ4927)),"NON RISPONDE",AVERAGE(ESITI_QUESTIONARI!N4927:T4927,ESITI_QUESTIONARI!V4927:X4927,ESITI_QUESTIONARI!Z4927:AD4927,ESITI_QUESTIONARI!AF4927:AH4927,ESITI_QUESTIONARI!AJ4927:AL4927,ESITI_QUESTIONARI!AN4927,ESITI_QUESTIONARI!AQ4927)))</f>
        <v/>
      </c>
    </row>
    <row r="4928" spans="1:8">
      <c r="A4928" t="str">
        <f>IF(ESITI_QUESTIONARI!A4928="","",TRIM(ESITI_QUESTIONARI!A4928))</f>
        <v/>
      </c>
      <c r="B4928" t="str">
        <f t="shared" si="77"/>
        <v/>
      </c>
      <c r="C4928" t="str">
        <f>IF(ESITI_QUESTIONARI!C4928="","",TRIM(ESITI_QUESTIONARI!C4928))</f>
        <v/>
      </c>
      <c r="D4928" t="str">
        <f>IFERROR(UPPER(TRIM(ESITI_QUESTIONARI!U4928)),"")</f>
        <v/>
      </c>
      <c r="E4928" t="str">
        <f>IFERROR(UPPER(TRIM(ESITI_QUESTIONARI!Y4928)),"")</f>
        <v/>
      </c>
      <c r="F4928" t="str">
        <f>IFERROR(UPPER(TRIM(ESITI_QUESTIONARI!AE4928)),"")</f>
        <v/>
      </c>
      <c r="G4928" t="str">
        <f>IFERROR(UPPER(TRIM(ESITI_QUESTIONARI!AI4928)),"")</f>
        <v/>
      </c>
      <c r="H4928" s="8" t="str">
        <f>IF(C4928="","",IF(ISERROR(AVERAGE(ESITI_QUESTIONARI!N4928:T4928,ESITI_QUESTIONARI!V4928:X4928,ESITI_QUESTIONARI!Z4928:AD4928,ESITI_QUESTIONARI!AF4928:AH4928,ESITI_QUESTIONARI!AJ4928:AL4928,ESITI_QUESTIONARI!AN4928,ESITI_QUESTIONARI!AQ4928)),"NON RISPONDE",AVERAGE(ESITI_QUESTIONARI!N4928:T4928,ESITI_QUESTIONARI!V4928:X4928,ESITI_QUESTIONARI!Z4928:AD4928,ESITI_QUESTIONARI!AF4928:AH4928,ESITI_QUESTIONARI!AJ4928:AL4928,ESITI_QUESTIONARI!AN4928,ESITI_QUESTIONARI!AQ4928)))</f>
        <v/>
      </c>
    </row>
    <row r="4929" spans="1:8">
      <c r="A4929" t="str">
        <f>IF(ESITI_QUESTIONARI!A4929="","",TRIM(ESITI_QUESTIONARI!A4929))</f>
        <v/>
      </c>
      <c r="B4929" t="str">
        <f t="shared" si="77"/>
        <v/>
      </c>
      <c r="C4929" t="str">
        <f>IF(ESITI_QUESTIONARI!C4929="","",TRIM(ESITI_QUESTIONARI!C4929))</f>
        <v/>
      </c>
      <c r="D4929" t="str">
        <f>IFERROR(UPPER(TRIM(ESITI_QUESTIONARI!U4929)),"")</f>
        <v/>
      </c>
      <c r="E4929" t="str">
        <f>IFERROR(UPPER(TRIM(ESITI_QUESTIONARI!Y4929)),"")</f>
        <v/>
      </c>
      <c r="F4929" t="str">
        <f>IFERROR(UPPER(TRIM(ESITI_QUESTIONARI!AE4929)),"")</f>
        <v/>
      </c>
      <c r="G4929" t="str">
        <f>IFERROR(UPPER(TRIM(ESITI_QUESTIONARI!AI4929)),"")</f>
        <v/>
      </c>
      <c r="H4929" s="8" t="str">
        <f>IF(C4929="","",IF(ISERROR(AVERAGE(ESITI_QUESTIONARI!N4929:T4929,ESITI_QUESTIONARI!V4929:X4929,ESITI_QUESTIONARI!Z4929:AD4929,ESITI_QUESTIONARI!AF4929:AH4929,ESITI_QUESTIONARI!AJ4929:AL4929,ESITI_QUESTIONARI!AN4929,ESITI_QUESTIONARI!AQ4929)),"NON RISPONDE",AVERAGE(ESITI_QUESTIONARI!N4929:T4929,ESITI_QUESTIONARI!V4929:X4929,ESITI_QUESTIONARI!Z4929:AD4929,ESITI_QUESTIONARI!AF4929:AH4929,ESITI_QUESTIONARI!AJ4929:AL4929,ESITI_QUESTIONARI!AN4929,ESITI_QUESTIONARI!AQ4929)))</f>
        <v/>
      </c>
    </row>
    <row r="4930" spans="1:8">
      <c r="A4930" t="str">
        <f>IF(ESITI_QUESTIONARI!A4930="","",TRIM(ESITI_QUESTIONARI!A4930))</f>
        <v/>
      </c>
      <c r="B4930" t="str">
        <f t="shared" si="77"/>
        <v/>
      </c>
      <c r="C4930" t="str">
        <f>IF(ESITI_QUESTIONARI!C4930="","",TRIM(ESITI_QUESTIONARI!C4930))</f>
        <v/>
      </c>
      <c r="D4930" t="str">
        <f>IFERROR(UPPER(TRIM(ESITI_QUESTIONARI!U4930)),"")</f>
        <v/>
      </c>
      <c r="E4930" t="str">
        <f>IFERROR(UPPER(TRIM(ESITI_QUESTIONARI!Y4930)),"")</f>
        <v/>
      </c>
      <c r="F4930" t="str">
        <f>IFERROR(UPPER(TRIM(ESITI_QUESTIONARI!AE4930)),"")</f>
        <v/>
      </c>
      <c r="G4930" t="str">
        <f>IFERROR(UPPER(TRIM(ESITI_QUESTIONARI!AI4930)),"")</f>
        <v/>
      </c>
      <c r="H4930" s="8" t="str">
        <f>IF(C4930="","",IF(ISERROR(AVERAGE(ESITI_QUESTIONARI!N4930:T4930,ESITI_QUESTIONARI!V4930:X4930,ESITI_QUESTIONARI!Z4930:AD4930,ESITI_QUESTIONARI!AF4930:AH4930,ESITI_QUESTIONARI!AJ4930:AL4930,ESITI_QUESTIONARI!AN4930,ESITI_QUESTIONARI!AQ4930)),"NON RISPONDE",AVERAGE(ESITI_QUESTIONARI!N4930:T4930,ESITI_QUESTIONARI!V4930:X4930,ESITI_QUESTIONARI!Z4930:AD4930,ESITI_QUESTIONARI!AF4930:AH4930,ESITI_QUESTIONARI!AJ4930:AL4930,ESITI_QUESTIONARI!AN4930,ESITI_QUESTIONARI!AQ4930)))</f>
        <v/>
      </c>
    </row>
    <row r="4931" spans="1:8">
      <c r="A4931" t="str">
        <f>IF(ESITI_QUESTIONARI!A4931="","",TRIM(ESITI_QUESTIONARI!A4931))</f>
        <v/>
      </c>
      <c r="B4931" t="str">
        <f t="shared" ref="B4931:B4994" si="78">IF(C4931="","",C4931)</f>
        <v/>
      </c>
      <c r="C4931" t="str">
        <f>IF(ESITI_QUESTIONARI!C4931="","",TRIM(ESITI_QUESTIONARI!C4931))</f>
        <v/>
      </c>
      <c r="D4931" t="str">
        <f>IFERROR(UPPER(TRIM(ESITI_QUESTIONARI!U4931)),"")</f>
        <v/>
      </c>
      <c r="E4931" t="str">
        <f>IFERROR(UPPER(TRIM(ESITI_QUESTIONARI!Y4931)),"")</f>
        <v/>
      </c>
      <c r="F4931" t="str">
        <f>IFERROR(UPPER(TRIM(ESITI_QUESTIONARI!AE4931)),"")</f>
        <v/>
      </c>
      <c r="G4931" t="str">
        <f>IFERROR(UPPER(TRIM(ESITI_QUESTIONARI!AI4931)),"")</f>
        <v/>
      </c>
      <c r="H4931" s="8" t="str">
        <f>IF(C4931="","",IF(ISERROR(AVERAGE(ESITI_QUESTIONARI!N4931:T4931,ESITI_QUESTIONARI!V4931:X4931,ESITI_QUESTIONARI!Z4931:AD4931,ESITI_QUESTIONARI!AF4931:AH4931,ESITI_QUESTIONARI!AJ4931:AL4931,ESITI_QUESTIONARI!AN4931,ESITI_QUESTIONARI!AQ4931)),"NON RISPONDE",AVERAGE(ESITI_QUESTIONARI!N4931:T4931,ESITI_QUESTIONARI!V4931:X4931,ESITI_QUESTIONARI!Z4931:AD4931,ESITI_QUESTIONARI!AF4931:AH4931,ESITI_QUESTIONARI!AJ4931:AL4931,ESITI_QUESTIONARI!AN4931,ESITI_QUESTIONARI!AQ4931)))</f>
        <v/>
      </c>
    </row>
    <row r="4932" spans="1:8">
      <c r="A4932" t="str">
        <f>IF(ESITI_QUESTIONARI!A4932="","",TRIM(ESITI_QUESTIONARI!A4932))</f>
        <v/>
      </c>
      <c r="B4932" t="str">
        <f t="shared" si="78"/>
        <v/>
      </c>
      <c r="C4932" t="str">
        <f>IF(ESITI_QUESTIONARI!C4932="","",TRIM(ESITI_QUESTIONARI!C4932))</f>
        <v/>
      </c>
      <c r="D4932" t="str">
        <f>IFERROR(UPPER(TRIM(ESITI_QUESTIONARI!U4932)),"")</f>
        <v/>
      </c>
      <c r="E4932" t="str">
        <f>IFERROR(UPPER(TRIM(ESITI_QUESTIONARI!Y4932)),"")</f>
        <v/>
      </c>
      <c r="F4932" t="str">
        <f>IFERROR(UPPER(TRIM(ESITI_QUESTIONARI!AE4932)),"")</f>
        <v/>
      </c>
      <c r="G4932" t="str">
        <f>IFERROR(UPPER(TRIM(ESITI_QUESTIONARI!AI4932)),"")</f>
        <v/>
      </c>
      <c r="H4932" s="8" t="str">
        <f>IF(C4932="","",IF(ISERROR(AVERAGE(ESITI_QUESTIONARI!N4932:T4932,ESITI_QUESTIONARI!V4932:X4932,ESITI_QUESTIONARI!Z4932:AD4932,ESITI_QUESTIONARI!AF4932:AH4932,ESITI_QUESTIONARI!AJ4932:AL4932,ESITI_QUESTIONARI!AN4932,ESITI_QUESTIONARI!AQ4932)),"NON RISPONDE",AVERAGE(ESITI_QUESTIONARI!N4932:T4932,ESITI_QUESTIONARI!V4932:X4932,ESITI_QUESTIONARI!Z4932:AD4932,ESITI_QUESTIONARI!AF4932:AH4932,ESITI_QUESTIONARI!AJ4932:AL4932,ESITI_QUESTIONARI!AN4932,ESITI_QUESTIONARI!AQ4932)))</f>
        <v/>
      </c>
    </row>
    <row r="4933" spans="1:8">
      <c r="A4933" t="str">
        <f>IF(ESITI_QUESTIONARI!A4933="","",TRIM(ESITI_QUESTIONARI!A4933))</f>
        <v/>
      </c>
      <c r="B4933" t="str">
        <f t="shared" si="78"/>
        <v/>
      </c>
      <c r="C4933" t="str">
        <f>IF(ESITI_QUESTIONARI!C4933="","",TRIM(ESITI_QUESTIONARI!C4933))</f>
        <v/>
      </c>
      <c r="D4933" t="str">
        <f>IFERROR(UPPER(TRIM(ESITI_QUESTIONARI!U4933)),"")</f>
        <v/>
      </c>
      <c r="E4933" t="str">
        <f>IFERROR(UPPER(TRIM(ESITI_QUESTIONARI!Y4933)),"")</f>
        <v/>
      </c>
      <c r="F4933" t="str">
        <f>IFERROR(UPPER(TRIM(ESITI_QUESTIONARI!AE4933)),"")</f>
        <v/>
      </c>
      <c r="G4933" t="str">
        <f>IFERROR(UPPER(TRIM(ESITI_QUESTIONARI!AI4933)),"")</f>
        <v/>
      </c>
      <c r="H4933" s="8" t="str">
        <f>IF(C4933="","",IF(ISERROR(AVERAGE(ESITI_QUESTIONARI!N4933:T4933,ESITI_QUESTIONARI!V4933:X4933,ESITI_QUESTIONARI!Z4933:AD4933,ESITI_QUESTIONARI!AF4933:AH4933,ESITI_QUESTIONARI!AJ4933:AL4933,ESITI_QUESTIONARI!AN4933,ESITI_QUESTIONARI!AQ4933)),"NON RISPONDE",AVERAGE(ESITI_QUESTIONARI!N4933:T4933,ESITI_QUESTIONARI!V4933:X4933,ESITI_QUESTIONARI!Z4933:AD4933,ESITI_QUESTIONARI!AF4933:AH4933,ESITI_QUESTIONARI!AJ4933:AL4933,ESITI_QUESTIONARI!AN4933,ESITI_QUESTIONARI!AQ4933)))</f>
        <v/>
      </c>
    </row>
    <row r="4934" spans="1:8">
      <c r="A4934" t="str">
        <f>IF(ESITI_QUESTIONARI!A4934="","",TRIM(ESITI_QUESTIONARI!A4934))</f>
        <v/>
      </c>
      <c r="B4934" t="str">
        <f t="shared" si="78"/>
        <v/>
      </c>
      <c r="C4934" t="str">
        <f>IF(ESITI_QUESTIONARI!C4934="","",TRIM(ESITI_QUESTIONARI!C4934))</f>
        <v/>
      </c>
      <c r="D4934" t="str">
        <f>IFERROR(UPPER(TRIM(ESITI_QUESTIONARI!U4934)),"")</f>
        <v/>
      </c>
      <c r="E4934" t="str">
        <f>IFERROR(UPPER(TRIM(ESITI_QUESTIONARI!Y4934)),"")</f>
        <v/>
      </c>
      <c r="F4934" t="str">
        <f>IFERROR(UPPER(TRIM(ESITI_QUESTIONARI!AE4934)),"")</f>
        <v/>
      </c>
      <c r="G4934" t="str">
        <f>IFERROR(UPPER(TRIM(ESITI_QUESTIONARI!AI4934)),"")</f>
        <v/>
      </c>
      <c r="H4934" s="8" t="str">
        <f>IF(C4934="","",IF(ISERROR(AVERAGE(ESITI_QUESTIONARI!N4934:T4934,ESITI_QUESTIONARI!V4934:X4934,ESITI_QUESTIONARI!Z4934:AD4934,ESITI_QUESTIONARI!AF4934:AH4934,ESITI_QUESTIONARI!AJ4934:AL4934,ESITI_QUESTIONARI!AN4934,ESITI_QUESTIONARI!AQ4934)),"NON RISPONDE",AVERAGE(ESITI_QUESTIONARI!N4934:T4934,ESITI_QUESTIONARI!V4934:X4934,ESITI_QUESTIONARI!Z4934:AD4934,ESITI_QUESTIONARI!AF4934:AH4934,ESITI_QUESTIONARI!AJ4934:AL4934,ESITI_QUESTIONARI!AN4934,ESITI_QUESTIONARI!AQ4934)))</f>
        <v/>
      </c>
    </row>
    <row r="4935" spans="1:8">
      <c r="A4935" t="str">
        <f>IF(ESITI_QUESTIONARI!A4935="","",TRIM(ESITI_QUESTIONARI!A4935))</f>
        <v/>
      </c>
      <c r="B4935" t="str">
        <f t="shared" si="78"/>
        <v/>
      </c>
      <c r="C4935" t="str">
        <f>IF(ESITI_QUESTIONARI!C4935="","",TRIM(ESITI_QUESTIONARI!C4935))</f>
        <v/>
      </c>
      <c r="D4935" t="str">
        <f>IFERROR(UPPER(TRIM(ESITI_QUESTIONARI!U4935)),"")</f>
        <v/>
      </c>
      <c r="E4935" t="str">
        <f>IFERROR(UPPER(TRIM(ESITI_QUESTIONARI!Y4935)),"")</f>
        <v/>
      </c>
      <c r="F4935" t="str">
        <f>IFERROR(UPPER(TRIM(ESITI_QUESTIONARI!AE4935)),"")</f>
        <v/>
      </c>
      <c r="G4935" t="str">
        <f>IFERROR(UPPER(TRIM(ESITI_QUESTIONARI!AI4935)),"")</f>
        <v/>
      </c>
      <c r="H4935" s="8" t="str">
        <f>IF(C4935="","",IF(ISERROR(AVERAGE(ESITI_QUESTIONARI!N4935:T4935,ESITI_QUESTIONARI!V4935:X4935,ESITI_QUESTIONARI!Z4935:AD4935,ESITI_QUESTIONARI!AF4935:AH4935,ESITI_QUESTIONARI!AJ4935:AL4935,ESITI_QUESTIONARI!AN4935,ESITI_QUESTIONARI!AQ4935)),"NON RISPONDE",AVERAGE(ESITI_QUESTIONARI!N4935:T4935,ESITI_QUESTIONARI!V4935:X4935,ESITI_QUESTIONARI!Z4935:AD4935,ESITI_QUESTIONARI!AF4935:AH4935,ESITI_QUESTIONARI!AJ4935:AL4935,ESITI_QUESTIONARI!AN4935,ESITI_QUESTIONARI!AQ4935)))</f>
        <v/>
      </c>
    </row>
    <row r="4936" spans="1:8">
      <c r="A4936" t="str">
        <f>IF(ESITI_QUESTIONARI!A4936="","",TRIM(ESITI_QUESTIONARI!A4936))</f>
        <v/>
      </c>
      <c r="B4936" t="str">
        <f t="shared" si="78"/>
        <v/>
      </c>
      <c r="C4936" t="str">
        <f>IF(ESITI_QUESTIONARI!C4936="","",TRIM(ESITI_QUESTIONARI!C4936))</f>
        <v/>
      </c>
      <c r="D4936" t="str">
        <f>IFERROR(UPPER(TRIM(ESITI_QUESTIONARI!U4936)),"")</f>
        <v/>
      </c>
      <c r="E4936" t="str">
        <f>IFERROR(UPPER(TRIM(ESITI_QUESTIONARI!Y4936)),"")</f>
        <v/>
      </c>
      <c r="F4936" t="str">
        <f>IFERROR(UPPER(TRIM(ESITI_QUESTIONARI!AE4936)),"")</f>
        <v/>
      </c>
      <c r="G4936" t="str">
        <f>IFERROR(UPPER(TRIM(ESITI_QUESTIONARI!AI4936)),"")</f>
        <v/>
      </c>
      <c r="H4936" s="8" t="str">
        <f>IF(C4936="","",IF(ISERROR(AVERAGE(ESITI_QUESTIONARI!N4936:T4936,ESITI_QUESTIONARI!V4936:X4936,ESITI_QUESTIONARI!Z4936:AD4936,ESITI_QUESTIONARI!AF4936:AH4936,ESITI_QUESTIONARI!AJ4936:AL4936,ESITI_QUESTIONARI!AN4936,ESITI_QUESTIONARI!AQ4936)),"NON RISPONDE",AVERAGE(ESITI_QUESTIONARI!N4936:T4936,ESITI_QUESTIONARI!V4936:X4936,ESITI_QUESTIONARI!Z4936:AD4936,ESITI_QUESTIONARI!AF4936:AH4936,ESITI_QUESTIONARI!AJ4936:AL4936,ESITI_QUESTIONARI!AN4936,ESITI_QUESTIONARI!AQ4936)))</f>
        <v/>
      </c>
    </row>
    <row r="4937" spans="1:8">
      <c r="A4937" t="str">
        <f>IF(ESITI_QUESTIONARI!A4937="","",TRIM(ESITI_QUESTIONARI!A4937))</f>
        <v/>
      </c>
      <c r="B4937" t="str">
        <f t="shared" si="78"/>
        <v/>
      </c>
      <c r="C4937" t="str">
        <f>IF(ESITI_QUESTIONARI!C4937="","",TRIM(ESITI_QUESTIONARI!C4937))</f>
        <v/>
      </c>
      <c r="D4937" t="str">
        <f>IFERROR(UPPER(TRIM(ESITI_QUESTIONARI!U4937)),"")</f>
        <v/>
      </c>
      <c r="E4937" t="str">
        <f>IFERROR(UPPER(TRIM(ESITI_QUESTIONARI!Y4937)),"")</f>
        <v/>
      </c>
      <c r="F4937" t="str">
        <f>IFERROR(UPPER(TRIM(ESITI_QUESTIONARI!AE4937)),"")</f>
        <v/>
      </c>
      <c r="G4937" t="str">
        <f>IFERROR(UPPER(TRIM(ESITI_QUESTIONARI!AI4937)),"")</f>
        <v/>
      </c>
      <c r="H4937" s="8" t="str">
        <f>IF(C4937="","",IF(ISERROR(AVERAGE(ESITI_QUESTIONARI!N4937:T4937,ESITI_QUESTIONARI!V4937:X4937,ESITI_QUESTIONARI!Z4937:AD4937,ESITI_QUESTIONARI!AF4937:AH4937,ESITI_QUESTIONARI!AJ4937:AL4937,ESITI_QUESTIONARI!AN4937,ESITI_QUESTIONARI!AQ4937)),"NON RISPONDE",AVERAGE(ESITI_QUESTIONARI!N4937:T4937,ESITI_QUESTIONARI!V4937:X4937,ESITI_QUESTIONARI!Z4937:AD4937,ESITI_QUESTIONARI!AF4937:AH4937,ESITI_QUESTIONARI!AJ4937:AL4937,ESITI_QUESTIONARI!AN4937,ESITI_QUESTIONARI!AQ4937)))</f>
        <v/>
      </c>
    </row>
    <row r="4938" spans="1:8">
      <c r="A4938" t="str">
        <f>IF(ESITI_QUESTIONARI!A4938="","",TRIM(ESITI_QUESTIONARI!A4938))</f>
        <v/>
      </c>
      <c r="B4938" t="str">
        <f t="shared" si="78"/>
        <v/>
      </c>
      <c r="C4938" t="str">
        <f>IF(ESITI_QUESTIONARI!C4938="","",TRIM(ESITI_QUESTIONARI!C4938))</f>
        <v/>
      </c>
      <c r="D4938" t="str">
        <f>IFERROR(UPPER(TRIM(ESITI_QUESTIONARI!U4938)),"")</f>
        <v/>
      </c>
      <c r="E4938" t="str">
        <f>IFERROR(UPPER(TRIM(ESITI_QUESTIONARI!Y4938)),"")</f>
        <v/>
      </c>
      <c r="F4938" t="str">
        <f>IFERROR(UPPER(TRIM(ESITI_QUESTIONARI!AE4938)),"")</f>
        <v/>
      </c>
      <c r="G4938" t="str">
        <f>IFERROR(UPPER(TRIM(ESITI_QUESTIONARI!AI4938)),"")</f>
        <v/>
      </c>
      <c r="H4938" s="8" t="str">
        <f>IF(C4938="","",IF(ISERROR(AVERAGE(ESITI_QUESTIONARI!N4938:T4938,ESITI_QUESTIONARI!V4938:X4938,ESITI_QUESTIONARI!Z4938:AD4938,ESITI_QUESTIONARI!AF4938:AH4938,ESITI_QUESTIONARI!AJ4938:AL4938,ESITI_QUESTIONARI!AN4938,ESITI_QUESTIONARI!AQ4938)),"NON RISPONDE",AVERAGE(ESITI_QUESTIONARI!N4938:T4938,ESITI_QUESTIONARI!V4938:X4938,ESITI_QUESTIONARI!Z4938:AD4938,ESITI_QUESTIONARI!AF4938:AH4938,ESITI_QUESTIONARI!AJ4938:AL4938,ESITI_QUESTIONARI!AN4938,ESITI_QUESTIONARI!AQ4938)))</f>
        <v/>
      </c>
    </row>
    <row r="4939" spans="1:8">
      <c r="A4939" t="str">
        <f>IF(ESITI_QUESTIONARI!A4939="","",TRIM(ESITI_QUESTIONARI!A4939))</f>
        <v/>
      </c>
      <c r="B4939" t="str">
        <f t="shared" si="78"/>
        <v/>
      </c>
      <c r="C4939" t="str">
        <f>IF(ESITI_QUESTIONARI!C4939="","",TRIM(ESITI_QUESTIONARI!C4939))</f>
        <v/>
      </c>
      <c r="D4939" t="str">
        <f>IFERROR(UPPER(TRIM(ESITI_QUESTIONARI!U4939)),"")</f>
        <v/>
      </c>
      <c r="E4939" t="str">
        <f>IFERROR(UPPER(TRIM(ESITI_QUESTIONARI!Y4939)),"")</f>
        <v/>
      </c>
      <c r="F4939" t="str">
        <f>IFERROR(UPPER(TRIM(ESITI_QUESTIONARI!AE4939)),"")</f>
        <v/>
      </c>
      <c r="G4939" t="str">
        <f>IFERROR(UPPER(TRIM(ESITI_QUESTIONARI!AI4939)),"")</f>
        <v/>
      </c>
      <c r="H4939" s="8" t="str">
        <f>IF(C4939="","",IF(ISERROR(AVERAGE(ESITI_QUESTIONARI!N4939:T4939,ESITI_QUESTIONARI!V4939:X4939,ESITI_QUESTIONARI!Z4939:AD4939,ESITI_QUESTIONARI!AF4939:AH4939,ESITI_QUESTIONARI!AJ4939:AL4939,ESITI_QUESTIONARI!AN4939,ESITI_QUESTIONARI!AQ4939)),"NON RISPONDE",AVERAGE(ESITI_QUESTIONARI!N4939:T4939,ESITI_QUESTIONARI!V4939:X4939,ESITI_QUESTIONARI!Z4939:AD4939,ESITI_QUESTIONARI!AF4939:AH4939,ESITI_QUESTIONARI!AJ4939:AL4939,ESITI_QUESTIONARI!AN4939,ESITI_QUESTIONARI!AQ4939)))</f>
        <v/>
      </c>
    </row>
    <row r="4940" spans="1:8">
      <c r="A4940" t="str">
        <f>IF(ESITI_QUESTIONARI!A4940="","",TRIM(ESITI_QUESTIONARI!A4940))</f>
        <v/>
      </c>
      <c r="B4940" t="str">
        <f t="shared" si="78"/>
        <v/>
      </c>
      <c r="C4940" t="str">
        <f>IF(ESITI_QUESTIONARI!C4940="","",TRIM(ESITI_QUESTIONARI!C4940))</f>
        <v/>
      </c>
      <c r="D4940" t="str">
        <f>IFERROR(UPPER(TRIM(ESITI_QUESTIONARI!U4940)),"")</f>
        <v/>
      </c>
      <c r="E4940" t="str">
        <f>IFERROR(UPPER(TRIM(ESITI_QUESTIONARI!Y4940)),"")</f>
        <v/>
      </c>
      <c r="F4940" t="str">
        <f>IFERROR(UPPER(TRIM(ESITI_QUESTIONARI!AE4940)),"")</f>
        <v/>
      </c>
      <c r="G4940" t="str">
        <f>IFERROR(UPPER(TRIM(ESITI_QUESTIONARI!AI4940)),"")</f>
        <v/>
      </c>
      <c r="H4940" s="8" t="str">
        <f>IF(C4940="","",IF(ISERROR(AVERAGE(ESITI_QUESTIONARI!N4940:T4940,ESITI_QUESTIONARI!V4940:X4940,ESITI_QUESTIONARI!Z4940:AD4940,ESITI_QUESTIONARI!AF4940:AH4940,ESITI_QUESTIONARI!AJ4940:AL4940,ESITI_QUESTIONARI!AN4940,ESITI_QUESTIONARI!AQ4940)),"NON RISPONDE",AVERAGE(ESITI_QUESTIONARI!N4940:T4940,ESITI_QUESTIONARI!V4940:X4940,ESITI_QUESTIONARI!Z4940:AD4940,ESITI_QUESTIONARI!AF4940:AH4940,ESITI_QUESTIONARI!AJ4940:AL4940,ESITI_QUESTIONARI!AN4940,ESITI_QUESTIONARI!AQ4940)))</f>
        <v/>
      </c>
    </row>
    <row r="4941" spans="1:8">
      <c r="A4941" t="str">
        <f>IF(ESITI_QUESTIONARI!A4941="","",TRIM(ESITI_QUESTIONARI!A4941))</f>
        <v/>
      </c>
      <c r="B4941" t="str">
        <f t="shared" si="78"/>
        <v/>
      </c>
      <c r="C4941" t="str">
        <f>IF(ESITI_QUESTIONARI!C4941="","",TRIM(ESITI_QUESTIONARI!C4941))</f>
        <v/>
      </c>
      <c r="D4941" t="str">
        <f>IFERROR(UPPER(TRIM(ESITI_QUESTIONARI!U4941)),"")</f>
        <v/>
      </c>
      <c r="E4941" t="str">
        <f>IFERROR(UPPER(TRIM(ESITI_QUESTIONARI!Y4941)),"")</f>
        <v/>
      </c>
      <c r="F4941" t="str">
        <f>IFERROR(UPPER(TRIM(ESITI_QUESTIONARI!AE4941)),"")</f>
        <v/>
      </c>
      <c r="G4941" t="str">
        <f>IFERROR(UPPER(TRIM(ESITI_QUESTIONARI!AI4941)),"")</f>
        <v/>
      </c>
      <c r="H4941" s="8" t="str">
        <f>IF(C4941="","",IF(ISERROR(AVERAGE(ESITI_QUESTIONARI!N4941:T4941,ESITI_QUESTIONARI!V4941:X4941,ESITI_QUESTIONARI!Z4941:AD4941,ESITI_QUESTIONARI!AF4941:AH4941,ESITI_QUESTIONARI!AJ4941:AL4941,ESITI_QUESTIONARI!AN4941,ESITI_QUESTIONARI!AQ4941)),"NON RISPONDE",AVERAGE(ESITI_QUESTIONARI!N4941:T4941,ESITI_QUESTIONARI!V4941:X4941,ESITI_QUESTIONARI!Z4941:AD4941,ESITI_QUESTIONARI!AF4941:AH4941,ESITI_QUESTIONARI!AJ4941:AL4941,ESITI_QUESTIONARI!AN4941,ESITI_QUESTIONARI!AQ4941)))</f>
        <v/>
      </c>
    </row>
    <row r="4942" spans="1:8">
      <c r="A4942" t="str">
        <f>IF(ESITI_QUESTIONARI!A4942="","",TRIM(ESITI_QUESTIONARI!A4942))</f>
        <v/>
      </c>
      <c r="B4942" t="str">
        <f t="shared" si="78"/>
        <v/>
      </c>
      <c r="C4942" t="str">
        <f>IF(ESITI_QUESTIONARI!C4942="","",TRIM(ESITI_QUESTIONARI!C4942))</f>
        <v/>
      </c>
      <c r="D4942" t="str">
        <f>IFERROR(UPPER(TRIM(ESITI_QUESTIONARI!U4942)),"")</f>
        <v/>
      </c>
      <c r="E4942" t="str">
        <f>IFERROR(UPPER(TRIM(ESITI_QUESTIONARI!Y4942)),"")</f>
        <v/>
      </c>
      <c r="F4942" t="str">
        <f>IFERROR(UPPER(TRIM(ESITI_QUESTIONARI!AE4942)),"")</f>
        <v/>
      </c>
      <c r="G4942" t="str">
        <f>IFERROR(UPPER(TRIM(ESITI_QUESTIONARI!AI4942)),"")</f>
        <v/>
      </c>
      <c r="H4942" s="8" t="str">
        <f>IF(C4942="","",IF(ISERROR(AVERAGE(ESITI_QUESTIONARI!N4942:T4942,ESITI_QUESTIONARI!V4942:X4942,ESITI_QUESTIONARI!Z4942:AD4942,ESITI_QUESTIONARI!AF4942:AH4942,ESITI_QUESTIONARI!AJ4942:AL4942,ESITI_QUESTIONARI!AN4942,ESITI_QUESTIONARI!AQ4942)),"NON RISPONDE",AVERAGE(ESITI_QUESTIONARI!N4942:T4942,ESITI_QUESTIONARI!V4942:X4942,ESITI_QUESTIONARI!Z4942:AD4942,ESITI_QUESTIONARI!AF4942:AH4942,ESITI_QUESTIONARI!AJ4942:AL4942,ESITI_QUESTIONARI!AN4942,ESITI_QUESTIONARI!AQ4942)))</f>
        <v/>
      </c>
    </row>
    <row r="4943" spans="1:8">
      <c r="A4943" t="str">
        <f>IF(ESITI_QUESTIONARI!A4943="","",TRIM(ESITI_QUESTIONARI!A4943))</f>
        <v/>
      </c>
      <c r="B4943" t="str">
        <f t="shared" si="78"/>
        <v/>
      </c>
      <c r="C4943" t="str">
        <f>IF(ESITI_QUESTIONARI!C4943="","",TRIM(ESITI_QUESTIONARI!C4943))</f>
        <v/>
      </c>
      <c r="D4943" t="str">
        <f>IFERROR(UPPER(TRIM(ESITI_QUESTIONARI!U4943)),"")</f>
        <v/>
      </c>
      <c r="E4943" t="str">
        <f>IFERROR(UPPER(TRIM(ESITI_QUESTIONARI!Y4943)),"")</f>
        <v/>
      </c>
      <c r="F4943" t="str">
        <f>IFERROR(UPPER(TRIM(ESITI_QUESTIONARI!AE4943)),"")</f>
        <v/>
      </c>
      <c r="G4943" t="str">
        <f>IFERROR(UPPER(TRIM(ESITI_QUESTIONARI!AI4943)),"")</f>
        <v/>
      </c>
      <c r="H4943" s="8" t="str">
        <f>IF(C4943="","",IF(ISERROR(AVERAGE(ESITI_QUESTIONARI!N4943:T4943,ESITI_QUESTIONARI!V4943:X4943,ESITI_QUESTIONARI!Z4943:AD4943,ESITI_QUESTIONARI!AF4943:AH4943,ESITI_QUESTIONARI!AJ4943:AL4943,ESITI_QUESTIONARI!AN4943,ESITI_QUESTIONARI!AQ4943)),"NON RISPONDE",AVERAGE(ESITI_QUESTIONARI!N4943:T4943,ESITI_QUESTIONARI!V4943:X4943,ESITI_QUESTIONARI!Z4943:AD4943,ESITI_QUESTIONARI!AF4943:AH4943,ESITI_QUESTIONARI!AJ4943:AL4943,ESITI_QUESTIONARI!AN4943,ESITI_QUESTIONARI!AQ4943)))</f>
        <v/>
      </c>
    </row>
    <row r="4944" spans="1:8">
      <c r="A4944" t="str">
        <f>IF(ESITI_QUESTIONARI!A4944="","",TRIM(ESITI_QUESTIONARI!A4944))</f>
        <v/>
      </c>
      <c r="B4944" t="str">
        <f t="shared" si="78"/>
        <v/>
      </c>
      <c r="C4944" t="str">
        <f>IF(ESITI_QUESTIONARI!C4944="","",TRIM(ESITI_QUESTIONARI!C4944))</f>
        <v/>
      </c>
      <c r="D4944" t="str">
        <f>IFERROR(UPPER(TRIM(ESITI_QUESTIONARI!U4944)),"")</f>
        <v/>
      </c>
      <c r="E4944" t="str">
        <f>IFERROR(UPPER(TRIM(ESITI_QUESTIONARI!Y4944)),"")</f>
        <v/>
      </c>
      <c r="F4944" t="str">
        <f>IFERROR(UPPER(TRIM(ESITI_QUESTIONARI!AE4944)),"")</f>
        <v/>
      </c>
      <c r="G4944" t="str">
        <f>IFERROR(UPPER(TRIM(ESITI_QUESTIONARI!AI4944)),"")</f>
        <v/>
      </c>
      <c r="H4944" s="8" t="str">
        <f>IF(C4944="","",IF(ISERROR(AVERAGE(ESITI_QUESTIONARI!N4944:T4944,ESITI_QUESTIONARI!V4944:X4944,ESITI_QUESTIONARI!Z4944:AD4944,ESITI_QUESTIONARI!AF4944:AH4944,ESITI_QUESTIONARI!AJ4944:AL4944,ESITI_QUESTIONARI!AN4944,ESITI_QUESTIONARI!AQ4944)),"NON RISPONDE",AVERAGE(ESITI_QUESTIONARI!N4944:T4944,ESITI_QUESTIONARI!V4944:X4944,ESITI_QUESTIONARI!Z4944:AD4944,ESITI_QUESTIONARI!AF4944:AH4944,ESITI_QUESTIONARI!AJ4944:AL4944,ESITI_QUESTIONARI!AN4944,ESITI_QUESTIONARI!AQ4944)))</f>
        <v/>
      </c>
    </row>
    <row r="4945" spans="1:8">
      <c r="A4945" t="str">
        <f>IF(ESITI_QUESTIONARI!A4945="","",TRIM(ESITI_QUESTIONARI!A4945))</f>
        <v/>
      </c>
      <c r="B4945" t="str">
        <f t="shared" si="78"/>
        <v/>
      </c>
      <c r="C4945" t="str">
        <f>IF(ESITI_QUESTIONARI!C4945="","",TRIM(ESITI_QUESTIONARI!C4945))</f>
        <v/>
      </c>
      <c r="D4945" t="str">
        <f>IFERROR(UPPER(TRIM(ESITI_QUESTIONARI!U4945)),"")</f>
        <v/>
      </c>
      <c r="E4945" t="str">
        <f>IFERROR(UPPER(TRIM(ESITI_QUESTIONARI!Y4945)),"")</f>
        <v/>
      </c>
      <c r="F4945" t="str">
        <f>IFERROR(UPPER(TRIM(ESITI_QUESTIONARI!AE4945)),"")</f>
        <v/>
      </c>
      <c r="G4945" t="str">
        <f>IFERROR(UPPER(TRIM(ESITI_QUESTIONARI!AI4945)),"")</f>
        <v/>
      </c>
      <c r="H4945" s="8" t="str">
        <f>IF(C4945="","",IF(ISERROR(AVERAGE(ESITI_QUESTIONARI!N4945:T4945,ESITI_QUESTIONARI!V4945:X4945,ESITI_QUESTIONARI!Z4945:AD4945,ESITI_QUESTIONARI!AF4945:AH4945,ESITI_QUESTIONARI!AJ4945:AL4945,ESITI_QUESTIONARI!AN4945,ESITI_QUESTIONARI!AQ4945)),"NON RISPONDE",AVERAGE(ESITI_QUESTIONARI!N4945:T4945,ESITI_QUESTIONARI!V4945:X4945,ESITI_QUESTIONARI!Z4945:AD4945,ESITI_QUESTIONARI!AF4945:AH4945,ESITI_QUESTIONARI!AJ4945:AL4945,ESITI_QUESTIONARI!AN4945,ESITI_QUESTIONARI!AQ4945)))</f>
        <v/>
      </c>
    </row>
    <row r="4946" spans="1:8">
      <c r="A4946" t="str">
        <f>IF(ESITI_QUESTIONARI!A4946="","",TRIM(ESITI_QUESTIONARI!A4946))</f>
        <v/>
      </c>
      <c r="B4946" t="str">
        <f t="shared" si="78"/>
        <v/>
      </c>
      <c r="C4946" t="str">
        <f>IF(ESITI_QUESTIONARI!C4946="","",TRIM(ESITI_QUESTIONARI!C4946))</f>
        <v/>
      </c>
      <c r="D4946" t="str">
        <f>IFERROR(UPPER(TRIM(ESITI_QUESTIONARI!U4946)),"")</f>
        <v/>
      </c>
      <c r="E4946" t="str">
        <f>IFERROR(UPPER(TRIM(ESITI_QUESTIONARI!Y4946)),"")</f>
        <v/>
      </c>
      <c r="F4946" t="str">
        <f>IFERROR(UPPER(TRIM(ESITI_QUESTIONARI!AE4946)),"")</f>
        <v/>
      </c>
      <c r="G4946" t="str">
        <f>IFERROR(UPPER(TRIM(ESITI_QUESTIONARI!AI4946)),"")</f>
        <v/>
      </c>
      <c r="H4946" s="8" t="str">
        <f>IF(C4946="","",IF(ISERROR(AVERAGE(ESITI_QUESTIONARI!N4946:T4946,ESITI_QUESTIONARI!V4946:X4946,ESITI_QUESTIONARI!Z4946:AD4946,ESITI_QUESTIONARI!AF4946:AH4946,ESITI_QUESTIONARI!AJ4946:AL4946,ESITI_QUESTIONARI!AN4946,ESITI_QUESTIONARI!AQ4946)),"NON RISPONDE",AVERAGE(ESITI_QUESTIONARI!N4946:T4946,ESITI_QUESTIONARI!V4946:X4946,ESITI_QUESTIONARI!Z4946:AD4946,ESITI_QUESTIONARI!AF4946:AH4946,ESITI_QUESTIONARI!AJ4946:AL4946,ESITI_QUESTIONARI!AN4946,ESITI_QUESTIONARI!AQ4946)))</f>
        <v/>
      </c>
    </row>
    <row r="4947" spans="1:8">
      <c r="A4947" t="str">
        <f>IF(ESITI_QUESTIONARI!A4947="","",TRIM(ESITI_QUESTIONARI!A4947))</f>
        <v/>
      </c>
      <c r="B4947" t="str">
        <f t="shared" si="78"/>
        <v/>
      </c>
      <c r="C4947" t="str">
        <f>IF(ESITI_QUESTIONARI!C4947="","",TRIM(ESITI_QUESTIONARI!C4947))</f>
        <v/>
      </c>
      <c r="D4947" t="str">
        <f>IFERROR(UPPER(TRIM(ESITI_QUESTIONARI!U4947)),"")</f>
        <v/>
      </c>
      <c r="E4947" t="str">
        <f>IFERROR(UPPER(TRIM(ESITI_QUESTIONARI!Y4947)),"")</f>
        <v/>
      </c>
      <c r="F4947" t="str">
        <f>IFERROR(UPPER(TRIM(ESITI_QUESTIONARI!AE4947)),"")</f>
        <v/>
      </c>
      <c r="G4947" t="str">
        <f>IFERROR(UPPER(TRIM(ESITI_QUESTIONARI!AI4947)),"")</f>
        <v/>
      </c>
      <c r="H4947" s="8" t="str">
        <f>IF(C4947="","",IF(ISERROR(AVERAGE(ESITI_QUESTIONARI!N4947:T4947,ESITI_QUESTIONARI!V4947:X4947,ESITI_QUESTIONARI!Z4947:AD4947,ESITI_QUESTIONARI!AF4947:AH4947,ESITI_QUESTIONARI!AJ4947:AL4947,ESITI_QUESTIONARI!AN4947,ESITI_QUESTIONARI!AQ4947)),"NON RISPONDE",AVERAGE(ESITI_QUESTIONARI!N4947:T4947,ESITI_QUESTIONARI!V4947:X4947,ESITI_QUESTIONARI!Z4947:AD4947,ESITI_QUESTIONARI!AF4947:AH4947,ESITI_QUESTIONARI!AJ4947:AL4947,ESITI_QUESTIONARI!AN4947,ESITI_QUESTIONARI!AQ4947)))</f>
        <v/>
      </c>
    </row>
    <row r="4948" spans="1:8">
      <c r="A4948" t="str">
        <f>IF(ESITI_QUESTIONARI!A4948="","",TRIM(ESITI_QUESTIONARI!A4948))</f>
        <v/>
      </c>
      <c r="B4948" t="str">
        <f t="shared" si="78"/>
        <v/>
      </c>
      <c r="C4948" t="str">
        <f>IF(ESITI_QUESTIONARI!C4948="","",TRIM(ESITI_QUESTIONARI!C4948))</f>
        <v/>
      </c>
      <c r="D4948" t="str">
        <f>IFERROR(UPPER(TRIM(ESITI_QUESTIONARI!U4948)),"")</f>
        <v/>
      </c>
      <c r="E4948" t="str">
        <f>IFERROR(UPPER(TRIM(ESITI_QUESTIONARI!Y4948)),"")</f>
        <v/>
      </c>
      <c r="F4948" t="str">
        <f>IFERROR(UPPER(TRIM(ESITI_QUESTIONARI!AE4948)),"")</f>
        <v/>
      </c>
      <c r="G4948" t="str">
        <f>IFERROR(UPPER(TRIM(ESITI_QUESTIONARI!AI4948)),"")</f>
        <v/>
      </c>
      <c r="H4948" s="8" t="str">
        <f>IF(C4948="","",IF(ISERROR(AVERAGE(ESITI_QUESTIONARI!N4948:T4948,ESITI_QUESTIONARI!V4948:X4948,ESITI_QUESTIONARI!Z4948:AD4948,ESITI_QUESTIONARI!AF4948:AH4948,ESITI_QUESTIONARI!AJ4948:AL4948,ESITI_QUESTIONARI!AN4948,ESITI_QUESTIONARI!AQ4948)),"NON RISPONDE",AVERAGE(ESITI_QUESTIONARI!N4948:T4948,ESITI_QUESTIONARI!V4948:X4948,ESITI_QUESTIONARI!Z4948:AD4948,ESITI_QUESTIONARI!AF4948:AH4948,ESITI_QUESTIONARI!AJ4948:AL4948,ESITI_QUESTIONARI!AN4948,ESITI_QUESTIONARI!AQ4948)))</f>
        <v/>
      </c>
    </row>
    <row r="4949" spans="1:8">
      <c r="A4949" t="str">
        <f>IF(ESITI_QUESTIONARI!A4949="","",TRIM(ESITI_QUESTIONARI!A4949))</f>
        <v/>
      </c>
      <c r="B4949" t="str">
        <f t="shared" si="78"/>
        <v/>
      </c>
      <c r="C4949" t="str">
        <f>IF(ESITI_QUESTIONARI!C4949="","",TRIM(ESITI_QUESTIONARI!C4949))</f>
        <v/>
      </c>
      <c r="D4949" t="str">
        <f>IFERROR(UPPER(TRIM(ESITI_QUESTIONARI!U4949)),"")</f>
        <v/>
      </c>
      <c r="E4949" t="str">
        <f>IFERROR(UPPER(TRIM(ESITI_QUESTIONARI!Y4949)),"")</f>
        <v/>
      </c>
      <c r="F4949" t="str">
        <f>IFERROR(UPPER(TRIM(ESITI_QUESTIONARI!AE4949)),"")</f>
        <v/>
      </c>
      <c r="G4949" t="str">
        <f>IFERROR(UPPER(TRIM(ESITI_QUESTIONARI!AI4949)),"")</f>
        <v/>
      </c>
      <c r="H4949" s="8" t="str">
        <f>IF(C4949="","",IF(ISERROR(AVERAGE(ESITI_QUESTIONARI!N4949:T4949,ESITI_QUESTIONARI!V4949:X4949,ESITI_QUESTIONARI!Z4949:AD4949,ESITI_QUESTIONARI!AF4949:AH4949,ESITI_QUESTIONARI!AJ4949:AL4949,ESITI_QUESTIONARI!AN4949,ESITI_QUESTIONARI!AQ4949)),"NON RISPONDE",AVERAGE(ESITI_QUESTIONARI!N4949:T4949,ESITI_QUESTIONARI!V4949:X4949,ESITI_QUESTIONARI!Z4949:AD4949,ESITI_QUESTIONARI!AF4949:AH4949,ESITI_QUESTIONARI!AJ4949:AL4949,ESITI_QUESTIONARI!AN4949,ESITI_QUESTIONARI!AQ4949)))</f>
        <v/>
      </c>
    </row>
    <row r="4950" spans="1:8">
      <c r="A4950" t="str">
        <f>IF(ESITI_QUESTIONARI!A4950="","",TRIM(ESITI_QUESTIONARI!A4950))</f>
        <v/>
      </c>
      <c r="B4950" t="str">
        <f t="shared" si="78"/>
        <v/>
      </c>
      <c r="C4950" t="str">
        <f>IF(ESITI_QUESTIONARI!C4950="","",TRIM(ESITI_QUESTIONARI!C4950))</f>
        <v/>
      </c>
      <c r="D4950" t="str">
        <f>IFERROR(UPPER(TRIM(ESITI_QUESTIONARI!U4950)),"")</f>
        <v/>
      </c>
      <c r="E4950" t="str">
        <f>IFERROR(UPPER(TRIM(ESITI_QUESTIONARI!Y4950)),"")</f>
        <v/>
      </c>
      <c r="F4950" t="str">
        <f>IFERROR(UPPER(TRIM(ESITI_QUESTIONARI!AE4950)),"")</f>
        <v/>
      </c>
      <c r="G4950" t="str">
        <f>IFERROR(UPPER(TRIM(ESITI_QUESTIONARI!AI4950)),"")</f>
        <v/>
      </c>
      <c r="H4950" s="8" t="str">
        <f>IF(C4950="","",IF(ISERROR(AVERAGE(ESITI_QUESTIONARI!N4950:T4950,ESITI_QUESTIONARI!V4950:X4950,ESITI_QUESTIONARI!Z4950:AD4950,ESITI_QUESTIONARI!AF4950:AH4950,ESITI_QUESTIONARI!AJ4950:AL4950,ESITI_QUESTIONARI!AN4950,ESITI_QUESTIONARI!AQ4950)),"NON RISPONDE",AVERAGE(ESITI_QUESTIONARI!N4950:T4950,ESITI_QUESTIONARI!V4950:X4950,ESITI_QUESTIONARI!Z4950:AD4950,ESITI_QUESTIONARI!AF4950:AH4950,ESITI_QUESTIONARI!AJ4950:AL4950,ESITI_QUESTIONARI!AN4950,ESITI_QUESTIONARI!AQ4950)))</f>
        <v/>
      </c>
    </row>
    <row r="4951" spans="1:8">
      <c r="A4951" t="str">
        <f>IF(ESITI_QUESTIONARI!A4951="","",TRIM(ESITI_QUESTIONARI!A4951))</f>
        <v/>
      </c>
      <c r="B4951" t="str">
        <f t="shared" si="78"/>
        <v/>
      </c>
      <c r="C4951" t="str">
        <f>IF(ESITI_QUESTIONARI!C4951="","",TRIM(ESITI_QUESTIONARI!C4951))</f>
        <v/>
      </c>
      <c r="D4951" t="str">
        <f>IFERROR(UPPER(TRIM(ESITI_QUESTIONARI!U4951)),"")</f>
        <v/>
      </c>
      <c r="E4951" t="str">
        <f>IFERROR(UPPER(TRIM(ESITI_QUESTIONARI!Y4951)),"")</f>
        <v/>
      </c>
      <c r="F4951" t="str">
        <f>IFERROR(UPPER(TRIM(ESITI_QUESTIONARI!AE4951)),"")</f>
        <v/>
      </c>
      <c r="G4951" t="str">
        <f>IFERROR(UPPER(TRIM(ESITI_QUESTIONARI!AI4951)),"")</f>
        <v/>
      </c>
      <c r="H4951" s="8" t="str">
        <f>IF(C4951="","",IF(ISERROR(AVERAGE(ESITI_QUESTIONARI!N4951:T4951,ESITI_QUESTIONARI!V4951:X4951,ESITI_QUESTIONARI!Z4951:AD4951,ESITI_QUESTIONARI!AF4951:AH4951,ESITI_QUESTIONARI!AJ4951:AL4951,ESITI_QUESTIONARI!AN4951,ESITI_QUESTIONARI!AQ4951)),"NON RISPONDE",AVERAGE(ESITI_QUESTIONARI!N4951:T4951,ESITI_QUESTIONARI!V4951:X4951,ESITI_QUESTIONARI!Z4951:AD4951,ESITI_QUESTIONARI!AF4951:AH4951,ESITI_QUESTIONARI!AJ4951:AL4951,ESITI_QUESTIONARI!AN4951,ESITI_QUESTIONARI!AQ4951)))</f>
        <v/>
      </c>
    </row>
    <row r="4952" spans="1:8">
      <c r="A4952" t="str">
        <f>IF(ESITI_QUESTIONARI!A4952="","",TRIM(ESITI_QUESTIONARI!A4952))</f>
        <v/>
      </c>
      <c r="B4952" t="str">
        <f t="shared" si="78"/>
        <v/>
      </c>
      <c r="C4952" t="str">
        <f>IF(ESITI_QUESTIONARI!C4952="","",TRIM(ESITI_QUESTIONARI!C4952))</f>
        <v/>
      </c>
      <c r="D4952" t="str">
        <f>IFERROR(UPPER(TRIM(ESITI_QUESTIONARI!U4952)),"")</f>
        <v/>
      </c>
      <c r="E4952" t="str">
        <f>IFERROR(UPPER(TRIM(ESITI_QUESTIONARI!Y4952)),"")</f>
        <v/>
      </c>
      <c r="F4952" t="str">
        <f>IFERROR(UPPER(TRIM(ESITI_QUESTIONARI!AE4952)),"")</f>
        <v/>
      </c>
      <c r="G4952" t="str">
        <f>IFERROR(UPPER(TRIM(ESITI_QUESTIONARI!AI4952)),"")</f>
        <v/>
      </c>
      <c r="H4952" s="8" t="str">
        <f>IF(C4952="","",IF(ISERROR(AVERAGE(ESITI_QUESTIONARI!N4952:T4952,ESITI_QUESTIONARI!V4952:X4952,ESITI_QUESTIONARI!Z4952:AD4952,ESITI_QUESTIONARI!AF4952:AH4952,ESITI_QUESTIONARI!AJ4952:AL4952,ESITI_QUESTIONARI!AN4952,ESITI_QUESTIONARI!AQ4952)),"NON RISPONDE",AVERAGE(ESITI_QUESTIONARI!N4952:T4952,ESITI_QUESTIONARI!V4952:X4952,ESITI_QUESTIONARI!Z4952:AD4952,ESITI_QUESTIONARI!AF4952:AH4952,ESITI_QUESTIONARI!AJ4952:AL4952,ESITI_QUESTIONARI!AN4952,ESITI_QUESTIONARI!AQ4952)))</f>
        <v/>
      </c>
    </row>
    <row r="4953" spans="1:8">
      <c r="A4953" t="str">
        <f>IF(ESITI_QUESTIONARI!A4953="","",TRIM(ESITI_QUESTIONARI!A4953))</f>
        <v/>
      </c>
      <c r="B4953" t="str">
        <f t="shared" si="78"/>
        <v/>
      </c>
      <c r="C4953" t="str">
        <f>IF(ESITI_QUESTIONARI!C4953="","",TRIM(ESITI_QUESTIONARI!C4953))</f>
        <v/>
      </c>
      <c r="D4953" t="str">
        <f>IFERROR(UPPER(TRIM(ESITI_QUESTIONARI!U4953)),"")</f>
        <v/>
      </c>
      <c r="E4953" t="str">
        <f>IFERROR(UPPER(TRIM(ESITI_QUESTIONARI!Y4953)),"")</f>
        <v/>
      </c>
      <c r="F4953" t="str">
        <f>IFERROR(UPPER(TRIM(ESITI_QUESTIONARI!AE4953)),"")</f>
        <v/>
      </c>
      <c r="G4953" t="str">
        <f>IFERROR(UPPER(TRIM(ESITI_QUESTIONARI!AI4953)),"")</f>
        <v/>
      </c>
      <c r="H4953" s="8" t="str">
        <f>IF(C4953="","",IF(ISERROR(AVERAGE(ESITI_QUESTIONARI!N4953:T4953,ESITI_QUESTIONARI!V4953:X4953,ESITI_QUESTIONARI!Z4953:AD4953,ESITI_QUESTIONARI!AF4953:AH4953,ESITI_QUESTIONARI!AJ4953:AL4953,ESITI_QUESTIONARI!AN4953,ESITI_QUESTIONARI!AQ4953)),"NON RISPONDE",AVERAGE(ESITI_QUESTIONARI!N4953:T4953,ESITI_QUESTIONARI!V4953:X4953,ESITI_QUESTIONARI!Z4953:AD4953,ESITI_QUESTIONARI!AF4953:AH4953,ESITI_QUESTIONARI!AJ4953:AL4953,ESITI_QUESTIONARI!AN4953,ESITI_QUESTIONARI!AQ4953)))</f>
        <v/>
      </c>
    </row>
    <row r="4954" spans="1:8">
      <c r="A4954" t="str">
        <f>IF(ESITI_QUESTIONARI!A4954="","",TRIM(ESITI_QUESTIONARI!A4954))</f>
        <v/>
      </c>
      <c r="B4954" t="str">
        <f t="shared" si="78"/>
        <v/>
      </c>
      <c r="C4954" t="str">
        <f>IF(ESITI_QUESTIONARI!C4954="","",TRIM(ESITI_QUESTIONARI!C4954))</f>
        <v/>
      </c>
      <c r="D4954" t="str">
        <f>IFERROR(UPPER(TRIM(ESITI_QUESTIONARI!U4954)),"")</f>
        <v/>
      </c>
      <c r="E4954" t="str">
        <f>IFERROR(UPPER(TRIM(ESITI_QUESTIONARI!Y4954)),"")</f>
        <v/>
      </c>
      <c r="F4954" t="str">
        <f>IFERROR(UPPER(TRIM(ESITI_QUESTIONARI!AE4954)),"")</f>
        <v/>
      </c>
      <c r="G4954" t="str">
        <f>IFERROR(UPPER(TRIM(ESITI_QUESTIONARI!AI4954)),"")</f>
        <v/>
      </c>
      <c r="H4954" s="8" t="str">
        <f>IF(C4954="","",IF(ISERROR(AVERAGE(ESITI_QUESTIONARI!N4954:T4954,ESITI_QUESTIONARI!V4954:X4954,ESITI_QUESTIONARI!Z4954:AD4954,ESITI_QUESTIONARI!AF4954:AH4954,ESITI_QUESTIONARI!AJ4954:AL4954,ESITI_QUESTIONARI!AN4954,ESITI_QUESTIONARI!AQ4954)),"NON RISPONDE",AVERAGE(ESITI_QUESTIONARI!N4954:T4954,ESITI_QUESTIONARI!V4954:X4954,ESITI_QUESTIONARI!Z4954:AD4954,ESITI_QUESTIONARI!AF4954:AH4954,ESITI_QUESTIONARI!AJ4954:AL4954,ESITI_QUESTIONARI!AN4954,ESITI_QUESTIONARI!AQ4954)))</f>
        <v/>
      </c>
    </row>
    <row r="4955" spans="1:8">
      <c r="A4955" t="str">
        <f>IF(ESITI_QUESTIONARI!A4955="","",TRIM(ESITI_QUESTIONARI!A4955))</f>
        <v/>
      </c>
      <c r="B4955" t="str">
        <f t="shared" si="78"/>
        <v/>
      </c>
      <c r="C4955" t="str">
        <f>IF(ESITI_QUESTIONARI!C4955="","",TRIM(ESITI_QUESTIONARI!C4955))</f>
        <v/>
      </c>
      <c r="D4955" t="str">
        <f>IFERROR(UPPER(TRIM(ESITI_QUESTIONARI!U4955)),"")</f>
        <v/>
      </c>
      <c r="E4955" t="str">
        <f>IFERROR(UPPER(TRIM(ESITI_QUESTIONARI!Y4955)),"")</f>
        <v/>
      </c>
      <c r="F4955" t="str">
        <f>IFERROR(UPPER(TRIM(ESITI_QUESTIONARI!AE4955)),"")</f>
        <v/>
      </c>
      <c r="G4955" t="str">
        <f>IFERROR(UPPER(TRIM(ESITI_QUESTIONARI!AI4955)),"")</f>
        <v/>
      </c>
      <c r="H4955" s="8" t="str">
        <f>IF(C4955="","",IF(ISERROR(AVERAGE(ESITI_QUESTIONARI!N4955:T4955,ESITI_QUESTIONARI!V4955:X4955,ESITI_QUESTIONARI!Z4955:AD4955,ESITI_QUESTIONARI!AF4955:AH4955,ESITI_QUESTIONARI!AJ4955:AL4955,ESITI_QUESTIONARI!AN4955,ESITI_QUESTIONARI!AQ4955)),"NON RISPONDE",AVERAGE(ESITI_QUESTIONARI!N4955:T4955,ESITI_QUESTIONARI!V4955:X4955,ESITI_QUESTIONARI!Z4955:AD4955,ESITI_QUESTIONARI!AF4955:AH4955,ESITI_QUESTIONARI!AJ4955:AL4955,ESITI_QUESTIONARI!AN4955,ESITI_QUESTIONARI!AQ4955)))</f>
        <v/>
      </c>
    </row>
    <row r="4956" spans="1:8">
      <c r="A4956" t="str">
        <f>IF(ESITI_QUESTIONARI!A4956="","",TRIM(ESITI_QUESTIONARI!A4956))</f>
        <v/>
      </c>
      <c r="B4956" t="str">
        <f t="shared" si="78"/>
        <v/>
      </c>
      <c r="C4956" t="str">
        <f>IF(ESITI_QUESTIONARI!C4956="","",TRIM(ESITI_QUESTIONARI!C4956))</f>
        <v/>
      </c>
      <c r="D4956" t="str">
        <f>IFERROR(UPPER(TRIM(ESITI_QUESTIONARI!U4956)),"")</f>
        <v/>
      </c>
      <c r="E4956" t="str">
        <f>IFERROR(UPPER(TRIM(ESITI_QUESTIONARI!Y4956)),"")</f>
        <v/>
      </c>
      <c r="F4956" t="str">
        <f>IFERROR(UPPER(TRIM(ESITI_QUESTIONARI!AE4956)),"")</f>
        <v/>
      </c>
      <c r="G4956" t="str">
        <f>IFERROR(UPPER(TRIM(ESITI_QUESTIONARI!AI4956)),"")</f>
        <v/>
      </c>
      <c r="H4956" s="8" t="str">
        <f>IF(C4956="","",IF(ISERROR(AVERAGE(ESITI_QUESTIONARI!N4956:T4956,ESITI_QUESTIONARI!V4956:X4956,ESITI_QUESTIONARI!Z4956:AD4956,ESITI_QUESTIONARI!AF4956:AH4956,ESITI_QUESTIONARI!AJ4956:AL4956,ESITI_QUESTIONARI!AN4956,ESITI_QUESTIONARI!AQ4956)),"NON RISPONDE",AVERAGE(ESITI_QUESTIONARI!N4956:T4956,ESITI_QUESTIONARI!V4956:X4956,ESITI_QUESTIONARI!Z4956:AD4956,ESITI_QUESTIONARI!AF4956:AH4956,ESITI_QUESTIONARI!AJ4956:AL4956,ESITI_QUESTIONARI!AN4956,ESITI_QUESTIONARI!AQ4956)))</f>
        <v/>
      </c>
    </row>
    <row r="4957" spans="1:8">
      <c r="A4957" t="str">
        <f>IF(ESITI_QUESTIONARI!A4957="","",TRIM(ESITI_QUESTIONARI!A4957))</f>
        <v/>
      </c>
      <c r="B4957" t="str">
        <f t="shared" si="78"/>
        <v/>
      </c>
      <c r="C4957" t="str">
        <f>IF(ESITI_QUESTIONARI!C4957="","",TRIM(ESITI_QUESTIONARI!C4957))</f>
        <v/>
      </c>
      <c r="D4957" t="str">
        <f>IFERROR(UPPER(TRIM(ESITI_QUESTIONARI!U4957)),"")</f>
        <v/>
      </c>
      <c r="E4957" t="str">
        <f>IFERROR(UPPER(TRIM(ESITI_QUESTIONARI!Y4957)),"")</f>
        <v/>
      </c>
      <c r="F4957" t="str">
        <f>IFERROR(UPPER(TRIM(ESITI_QUESTIONARI!AE4957)),"")</f>
        <v/>
      </c>
      <c r="G4957" t="str">
        <f>IFERROR(UPPER(TRIM(ESITI_QUESTIONARI!AI4957)),"")</f>
        <v/>
      </c>
      <c r="H4957" s="8" t="str">
        <f>IF(C4957="","",IF(ISERROR(AVERAGE(ESITI_QUESTIONARI!N4957:T4957,ESITI_QUESTIONARI!V4957:X4957,ESITI_QUESTIONARI!Z4957:AD4957,ESITI_QUESTIONARI!AF4957:AH4957,ESITI_QUESTIONARI!AJ4957:AL4957,ESITI_QUESTIONARI!AN4957,ESITI_QUESTIONARI!AQ4957)),"NON RISPONDE",AVERAGE(ESITI_QUESTIONARI!N4957:T4957,ESITI_QUESTIONARI!V4957:X4957,ESITI_QUESTIONARI!Z4957:AD4957,ESITI_QUESTIONARI!AF4957:AH4957,ESITI_QUESTIONARI!AJ4957:AL4957,ESITI_QUESTIONARI!AN4957,ESITI_QUESTIONARI!AQ4957)))</f>
        <v/>
      </c>
    </row>
    <row r="4958" spans="1:8">
      <c r="A4958" t="str">
        <f>IF(ESITI_QUESTIONARI!A4958="","",TRIM(ESITI_QUESTIONARI!A4958))</f>
        <v/>
      </c>
      <c r="B4958" t="str">
        <f t="shared" si="78"/>
        <v/>
      </c>
      <c r="C4958" t="str">
        <f>IF(ESITI_QUESTIONARI!C4958="","",TRIM(ESITI_QUESTIONARI!C4958))</f>
        <v/>
      </c>
      <c r="D4958" t="str">
        <f>IFERROR(UPPER(TRIM(ESITI_QUESTIONARI!U4958)),"")</f>
        <v/>
      </c>
      <c r="E4958" t="str">
        <f>IFERROR(UPPER(TRIM(ESITI_QUESTIONARI!Y4958)),"")</f>
        <v/>
      </c>
      <c r="F4958" t="str">
        <f>IFERROR(UPPER(TRIM(ESITI_QUESTIONARI!AE4958)),"")</f>
        <v/>
      </c>
      <c r="G4958" t="str">
        <f>IFERROR(UPPER(TRIM(ESITI_QUESTIONARI!AI4958)),"")</f>
        <v/>
      </c>
      <c r="H4958" s="8" t="str">
        <f>IF(C4958="","",IF(ISERROR(AVERAGE(ESITI_QUESTIONARI!N4958:T4958,ESITI_QUESTIONARI!V4958:X4958,ESITI_QUESTIONARI!Z4958:AD4958,ESITI_QUESTIONARI!AF4958:AH4958,ESITI_QUESTIONARI!AJ4958:AL4958,ESITI_QUESTIONARI!AN4958,ESITI_QUESTIONARI!AQ4958)),"NON RISPONDE",AVERAGE(ESITI_QUESTIONARI!N4958:T4958,ESITI_QUESTIONARI!V4958:X4958,ESITI_QUESTIONARI!Z4958:AD4958,ESITI_QUESTIONARI!AF4958:AH4958,ESITI_QUESTIONARI!AJ4958:AL4958,ESITI_QUESTIONARI!AN4958,ESITI_QUESTIONARI!AQ4958)))</f>
        <v/>
      </c>
    </row>
    <row r="4959" spans="1:8">
      <c r="A4959" t="str">
        <f>IF(ESITI_QUESTIONARI!A4959="","",TRIM(ESITI_QUESTIONARI!A4959))</f>
        <v/>
      </c>
      <c r="B4959" t="str">
        <f t="shared" si="78"/>
        <v/>
      </c>
      <c r="C4959" t="str">
        <f>IF(ESITI_QUESTIONARI!C4959="","",TRIM(ESITI_QUESTIONARI!C4959))</f>
        <v/>
      </c>
      <c r="D4959" t="str">
        <f>IFERROR(UPPER(TRIM(ESITI_QUESTIONARI!U4959)),"")</f>
        <v/>
      </c>
      <c r="E4959" t="str">
        <f>IFERROR(UPPER(TRIM(ESITI_QUESTIONARI!Y4959)),"")</f>
        <v/>
      </c>
      <c r="F4959" t="str">
        <f>IFERROR(UPPER(TRIM(ESITI_QUESTIONARI!AE4959)),"")</f>
        <v/>
      </c>
      <c r="G4959" t="str">
        <f>IFERROR(UPPER(TRIM(ESITI_QUESTIONARI!AI4959)),"")</f>
        <v/>
      </c>
      <c r="H4959" s="8" t="str">
        <f>IF(C4959="","",IF(ISERROR(AVERAGE(ESITI_QUESTIONARI!N4959:T4959,ESITI_QUESTIONARI!V4959:X4959,ESITI_QUESTIONARI!Z4959:AD4959,ESITI_QUESTIONARI!AF4959:AH4959,ESITI_QUESTIONARI!AJ4959:AL4959,ESITI_QUESTIONARI!AN4959,ESITI_QUESTIONARI!AQ4959)),"NON RISPONDE",AVERAGE(ESITI_QUESTIONARI!N4959:T4959,ESITI_QUESTIONARI!V4959:X4959,ESITI_QUESTIONARI!Z4959:AD4959,ESITI_QUESTIONARI!AF4959:AH4959,ESITI_QUESTIONARI!AJ4959:AL4959,ESITI_QUESTIONARI!AN4959,ESITI_QUESTIONARI!AQ4959)))</f>
        <v/>
      </c>
    </row>
    <row r="4960" spans="1:8">
      <c r="A4960" t="str">
        <f>IF(ESITI_QUESTIONARI!A4960="","",TRIM(ESITI_QUESTIONARI!A4960))</f>
        <v/>
      </c>
      <c r="B4960" t="str">
        <f t="shared" si="78"/>
        <v/>
      </c>
      <c r="C4960" t="str">
        <f>IF(ESITI_QUESTIONARI!C4960="","",TRIM(ESITI_QUESTIONARI!C4960))</f>
        <v/>
      </c>
      <c r="D4960" t="str">
        <f>IFERROR(UPPER(TRIM(ESITI_QUESTIONARI!U4960)),"")</f>
        <v/>
      </c>
      <c r="E4960" t="str">
        <f>IFERROR(UPPER(TRIM(ESITI_QUESTIONARI!Y4960)),"")</f>
        <v/>
      </c>
      <c r="F4960" t="str">
        <f>IFERROR(UPPER(TRIM(ESITI_QUESTIONARI!AE4960)),"")</f>
        <v/>
      </c>
      <c r="G4960" t="str">
        <f>IFERROR(UPPER(TRIM(ESITI_QUESTIONARI!AI4960)),"")</f>
        <v/>
      </c>
      <c r="H4960" s="8" t="str">
        <f>IF(C4960="","",IF(ISERROR(AVERAGE(ESITI_QUESTIONARI!N4960:T4960,ESITI_QUESTIONARI!V4960:X4960,ESITI_QUESTIONARI!Z4960:AD4960,ESITI_QUESTIONARI!AF4960:AH4960,ESITI_QUESTIONARI!AJ4960:AL4960,ESITI_QUESTIONARI!AN4960,ESITI_QUESTIONARI!AQ4960)),"NON RISPONDE",AVERAGE(ESITI_QUESTIONARI!N4960:T4960,ESITI_QUESTIONARI!V4960:X4960,ESITI_QUESTIONARI!Z4960:AD4960,ESITI_QUESTIONARI!AF4960:AH4960,ESITI_QUESTIONARI!AJ4960:AL4960,ESITI_QUESTIONARI!AN4960,ESITI_QUESTIONARI!AQ4960)))</f>
        <v/>
      </c>
    </row>
    <row r="4961" spans="1:8">
      <c r="A4961" t="str">
        <f>IF(ESITI_QUESTIONARI!A4961="","",TRIM(ESITI_QUESTIONARI!A4961))</f>
        <v/>
      </c>
      <c r="B4961" t="str">
        <f t="shared" si="78"/>
        <v/>
      </c>
      <c r="C4961" t="str">
        <f>IF(ESITI_QUESTIONARI!C4961="","",TRIM(ESITI_QUESTIONARI!C4961))</f>
        <v/>
      </c>
      <c r="D4961" t="str">
        <f>IFERROR(UPPER(TRIM(ESITI_QUESTIONARI!U4961)),"")</f>
        <v/>
      </c>
      <c r="E4961" t="str">
        <f>IFERROR(UPPER(TRIM(ESITI_QUESTIONARI!Y4961)),"")</f>
        <v/>
      </c>
      <c r="F4961" t="str">
        <f>IFERROR(UPPER(TRIM(ESITI_QUESTIONARI!AE4961)),"")</f>
        <v/>
      </c>
      <c r="G4961" t="str">
        <f>IFERROR(UPPER(TRIM(ESITI_QUESTIONARI!AI4961)),"")</f>
        <v/>
      </c>
      <c r="H4961" s="8" t="str">
        <f>IF(C4961="","",IF(ISERROR(AVERAGE(ESITI_QUESTIONARI!N4961:T4961,ESITI_QUESTIONARI!V4961:X4961,ESITI_QUESTIONARI!Z4961:AD4961,ESITI_QUESTIONARI!AF4961:AH4961,ESITI_QUESTIONARI!AJ4961:AL4961,ESITI_QUESTIONARI!AN4961,ESITI_QUESTIONARI!AQ4961)),"NON RISPONDE",AVERAGE(ESITI_QUESTIONARI!N4961:T4961,ESITI_QUESTIONARI!V4961:X4961,ESITI_QUESTIONARI!Z4961:AD4961,ESITI_QUESTIONARI!AF4961:AH4961,ESITI_QUESTIONARI!AJ4961:AL4961,ESITI_QUESTIONARI!AN4961,ESITI_QUESTIONARI!AQ4961)))</f>
        <v/>
      </c>
    </row>
    <row r="4962" spans="1:8">
      <c r="A4962" t="str">
        <f>IF(ESITI_QUESTIONARI!A4962="","",TRIM(ESITI_QUESTIONARI!A4962))</f>
        <v/>
      </c>
      <c r="B4962" t="str">
        <f t="shared" si="78"/>
        <v/>
      </c>
      <c r="C4962" t="str">
        <f>IF(ESITI_QUESTIONARI!C4962="","",TRIM(ESITI_QUESTIONARI!C4962))</f>
        <v/>
      </c>
      <c r="D4962" t="str">
        <f>IFERROR(UPPER(TRIM(ESITI_QUESTIONARI!U4962)),"")</f>
        <v/>
      </c>
      <c r="E4962" t="str">
        <f>IFERROR(UPPER(TRIM(ESITI_QUESTIONARI!Y4962)),"")</f>
        <v/>
      </c>
      <c r="F4962" t="str">
        <f>IFERROR(UPPER(TRIM(ESITI_QUESTIONARI!AE4962)),"")</f>
        <v/>
      </c>
      <c r="G4962" t="str">
        <f>IFERROR(UPPER(TRIM(ESITI_QUESTIONARI!AI4962)),"")</f>
        <v/>
      </c>
      <c r="H4962" s="8" t="str">
        <f>IF(C4962="","",IF(ISERROR(AVERAGE(ESITI_QUESTIONARI!N4962:T4962,ESITI_QUESTIONARI!V4962:X4962,ESITI_QUESTIONARI!Z4962:AD4962,ESITI_QUESTIONARI!AF4962:AH4962,ESITI_QUESTIONARI!AJ4962:AL4962,ESITI_QUESTIONARI!AN4962,ESITI_QUESTIONARI!AQ4962)),"NON RISPONDE",AVERAGE(ESITI_QUESTIONARI!N4962:T4962,ESITI_QUESTIONARI!V4962:X4962,ESITI_QUESTIONARI!Z4962:AD4962,ESITI_QUESTIONARI!AF4962:AH4962,ESITI_QUESTIONARI!AJ4962:AL4962,ESITI_QUESTIONARI!AN4962,ESITI_QUESTIONARI!AQ4962)))</f>
        <v/>
      </c>
    </row>
    <row r="4963" spans="1:8">
      <c r="A4963" t="str">
        <f>IF(ESITI_QUESTIONARI!A4963="","",TRIM(ESITI_QUESTIONARI!A4963))</f>
        <v/>
      </c>
      <c r="B4963" t="str">
        <f t="shared" si="78"/>
        <v/>
      </c>
      <c r="C4963" t="str">
        <f>IF(ESITI_QUESTIONARI!C4963="","",TRIM(ESITI_QUESTIONARI!C4963))</f>
        <v/>
      </c>
      <c r="D4963" t="str">
        <f>IFERROR(UPPER(TRIM(ESITI_QUESTIONARI!U4963)),"")</f>
        <v/>
      </c>
      <c r="E4963" t="str">
        <f>IFERROR(UPPER(TRIM(ESITI_QUESTIONARI!Y4963)),"")</f>
        <v/>
      </c>
      <c r="F4963" t="str">
        <f>IFERROR(UPPER(TRIM(ESITI_QUESTIONARI!AE4963)),"")</f>
        <v/>
      </c>
      <c r="G4963" t="str">
        <f>IFERROR(UPPER(TRIM(ESITI_QUESTIONARI!AI4963)),"")</f>
        <v/>
      </c>
      <c r="H4963" s="8" t="str">
        <f>IF(C4963="","",IF(ISERROR(AVERAGE(ESITI_QUESTIONARI!N4963:T4963,ESITI_QUESTIONARI!V4963:X4963,ESITI_QUESTIONARI!Z4963:AD4963,ESITI_QUESTIONARI!AF4963:AH4963,ESITI_QUESTIONARI!AJ4963:AL4963,ESITI_QUESTIONARI!AN4963,ESITI_QUESTIONARI!AQ4963)),"NON RISPONDE",AVERAGE(ESITI_QUESTIONARI!N4963:T4963,ESITI_QUESTIONARI!V4963:X4963,ESITI_QUESTIONARI!Z4963:AD4963,ESITI_QUESTIONARI!AF4963:AH4963,ESITI_QUESTIONARI!AJ4963:AL4963,ESITI_QUESTIONARI!AN4963,ESITI_QUESTIONARI!AQ4963)))</f>
        <v/>
      </c>
    </row>
    <row r="4964" spans="1:8">
      <c r="A4964" t="str">
        <f>IF(ESITI_QUESTIONARI!A4964="","",TRIM(ESITI_QUESTIONARI!A4964))</f>
        <v/>
      </c>
      <c r="B4964" t="str">
        <f t="shared" si="78"/>
        <v/>
      </c>
      <c r="C4964" t="str">
        <f>IF(ESITI_QUESTIONARI!C4964="","",TRIM(ESITI_QUESTIONARI!C4964))</f>
        <v/>
      </c>
      <c r="D4964" t="str">
        <f>IFERROR(UPPER(TRIM(ESITI_QUESTIONARI!U4964)),"")</f>
        <v/>
      </c>
      <c r="E4964" t="str">
        <f>IFERROR(UPPER(TRIM(ESITI_QUESTIONARI!Y4964)),"")</f>
        <v/>
      </c>
      <c r="F4964" t="str">
        <f>IFERROR(UPPER(TRIM(ESITI_QUESTIONARI!AE4964)),"")</f>
        <v/>
      </c>
      <c r="G4964" t="str">
        <f>IFERROR(UPPER(TRIM(ESITI_QUESTIONARI!AI4964)),"")</f>
        <v/>
      </c>
      <c r="H4964" s="8" t="str">
        <f>IF(C4964="","",IF(ISERROR(AVERAGE(ESITI_QUESTIONARI!N4964:T4964,ESITI_QUESTIONARI!V4964:X4964,ESITI_QUESTIONARI!Z4964:AD4964,ESITI_QUESTIONARI!AF4964:AH4964,ESITI_QUESTIONARI!AJ4964:AL4964,ESITI_QUESTIONARI!AN4964,ESITI_QUESTIONARI!AQ4964)),"NON RISPONDE",AVERAGE(ESITI_QUESTIONARI!N4964:T4964,ESITI_QUESTIONARI!V4964:X4964,ESITI_QUESTIONARI!Z4964:AD4964,ESITI_QUESTIONARI!AF4964:AH4964,ESITI_QUESTIONARI!AJ4964:AL4964,ESITI_QUESTIONARI!AN4964,ESITI_QUESTIONARI!AQ4964)))</f>
        <v/>
      </c>
    </row>
    <row r="4965" spans="1:8">
      <c r="A4965" t="str">
        <f>IF(ESITI_QUESTIONARI!A4965="","",TRIM(ESITI_QUESTIONARI!A4965))</f>
        <v/>
      </c>
      <c r="B4965" t="str">
        <f t="shared" si="78"/>
        <v/>
      </c>
      <c r="C4965" t="str">
        <f>IF(ESITI_QUESTIONARI!C4965="","",TRIM(ESITI_QUESTIONARI!C4965))</f>
        <v/>
      </c>
      <c r="D4965" t="str">
        <f>IFERROR(UPPER(TRIM(ESITI_QUESTIONARI!U4965)),"")</f>
        <v/>
      </c>
      <c r="E4965" t="str">
        <f>IFERROR(UPPER(TRIM(ESITI_QUESTIONARI!Y4965)),"")</f>
        <v/>
      </c>
      <c r="F4965" t="str">
        <f>IFERROR(UPPER(TRIM(ESITI_QUESTIONARI!AE4965)),"")</f>
        <v/>
      </c>
      <c r="G4965" t="str">
        <f>IFERROR(UPPER(TRIM(ESITI_QUESTIONARI!AI4965)),"")</f>
        <v/>
      </c>
      <c r="H4965" s="8" t="str">
        <f>IF(C4965="","",IF(ISERROR(AVERAGE(ESITI_QUESTIONARI!N4965:T4965,ESITI_QUESTIONARI!V4965:X4965,ESITI_QUESTIONARI!Z4965:AD4965,ESITI_QUESTIONARI!AF4965:AH4965,ESITI_QUESTIONARI!AJ4965:AL4965,ESITI_QUESTIONARI!AN4965,ESITI_QUESTIONARI!AQ4965)),"NON RISPONDE",AVERAGE(ESITI_QUESTIONARI!N4965:T4965,ESITI_QUESTIONARI!V4965:X4965,ESITI_QUESTIONARI!Z4965:AD4965,ESITI_QUESTIONARI!AF4965:AH4965,ESITI_QUESTIONARI!AJ4965:AL4965,ESITI_QUESTIONARI!AN4965,ESITI_QUESTIONARI!AQ4965)))</f>
        <v/>
      </c>
    </row>
    <row r="4966" spans="1:8">
      <c r="A4966" t="str">
        <f>IF(ESITI_QUESTIONARI!A4966="","",TRIM(ESITI_QUESTIONARI!A4966))</f>
        <v/>
      </c>
      <c r="B4966" t="str">
        <f t="shared" si="78"/>
        <v/>
      </c>
      <c r="C4966" t="str">
        <f>IF(ESITI_QUESTIONARI!C4966="","",TRIM(ESITI_QUESTIONARI!C4966))</f>
        <v/>
      </c>
      <c r="D4966" t="str">
        <f>IFERROR(UPPER(TRIM(ESITI_QUESTIONARI!U4966)),"")</f>
        <v/>
      </c>
      <c r="E4966" t="str">
        <f>IFERROR(UPPER(TRIM(ESITI_QUESTIONARI!Y4966)),"")</f>
        <v/>
      </c>
      <c r="F4966" t="str">
        <f>IFERROR(UPPER(TRIM(ESITI_QUESTIONARI!AE4966)),"")</f>
        <v/>
      </c>
      <c r="G4966" t="str">
        <f>IFERROR(UPPER(TRIM(ESITI_QUESTIONARI!AI4966)),"")</f>
        <v/>
      </c>
      <c r="H4966" s="8" t="str">
        <f>IF(C4966="","",IF(ISERROR(AVERAGE(ESITI_QUESTIONARI!N4966:T4966,ESITI_QUESTIONARI!V4966:X4966,ESITI_QUESTIONARI!Z4966:AD4966,ESITI_QUESTIONARI!AF4966:AH4966,ESITI_QUESTIONARI!AJ4966:AL4966,ESITI_QUESTIONARI!AN4966,ESITI_QUESTIONARI!AQ4966)),"NON RISPONDE",AVERAGE(ESITI_QUESTIONARI!N4966:T4966,ESITI_QUESTIONARI!V4966:X4966,ESITI_QUESTIONARI!Z4966:AD4966,ESITI_QUESTIONARI!AF4966:AH4966,ESITI_QUESTIONARI!AJ4966:AL4966,ESITI_QUESTIONARI!AN4966,ESITI_QUESTIONARI!AQ4966)))</f>
        <v/>
      </c>
    </row>
    <row r="4967" spans="1:8">
      <c r="A4967" t="str">
        <f>IF(ESITI_QUESTIONARI!A4967="","",TRIM(ESITI_QUESTIONARI!A4967))</f>
        <v/>
      </c>
      <c r="B4967" t="str">
        <f t="shared" si="78"/>
        <v/>
      </c>
      <c r="C4967" t="str">
        <f>IF(ESITI_QUESTIONARI!C4967="","",TRIM(ESITI_QUESTIONARI!C4967))</f>
        <v/>
      </c>
      <c r="D4967" t="str">
        <f>IFERROR(UPPER(TRIM(ESITI_QUESTIONARI!U4967)),"")</f>
        <v/>
      </c>
      <c r="E4967" t="str">
        <f>IFERROR(UPPER(TRIM(ESITI_QUESTIONARI!Y4967)),"")</f>
        <v/>
      </c>
      <c r="F4967" t="str">
        <f>IFERROR(UPPER(TRIM(ESITI_QUESTIONARI!AE4967)),"")</f>
        <v/>
      </c>
      <c r="G4967" t="str">
        <f>IFERROR(UPPER(TRIM(ESITI_QUESTIONARI!AI4967)),"")</f>
        <v/>
      </c>
      <c r="H4967" s="8" t="str">
        <f>IF(C4967="","",IF(ISERROR(AVERAGE(ESITI_QUESTIONARI!N4967:T4967,ESITI_QUESTIONARI!V4967:X4967,ESITI_QUESTIONARI!Z4967:AD4967,ESITI_QUESTIONARI!AF4967:AH4967,ESITI_QUESTIONARI!AJ4967:AL4967,ESITI_QUESTIONARI!AN4967,ESITI_QUESTIONARI!AQ4967)),"NON RISPONDE",AVERAGE(ESITI_QUESTIONARI!N4967:T4967,ESITI_QUESTIONARI!V4967:X4967,ESITI_QUESTIONARI!Z4967:AD4967,ESITI_QUESTIONARI!AF4967:AH4967,ESITI_QUESTIONARI!AJ4967:AL4967,ESITI_QUESTIONARI!AN4967,ESITI_QUESTIONARI!AQ4967)))</f>
        <v/>
      </c>
    </row>
    <row r="4968" spans="1:8">
      <c r="A4968" t="str">
        <f>IF(ESITI_QUESTIONARI!A4968="","",TRIM(ESITI_QUESTIONARI!A4968))</f>
        <v/>
      </c>
      <c r="B4968" t="str">
        <f t="shared" si="78"/>
        <v/>
      </c>
      <c r="C4968" t="str">
        <f>IF(ESITI_QUESTIONARI!C4968="","",TRIM(ESITI_QUESTIONARI!C4968))</f>
        <v/>
      </c>
      <c r="D4968" t="str">
        <f>IFERROR(UPPER(TRIM(ESITI_QUESTIONARI!U4968)),"")</f>
        <v/>
      </c>
      <c r="E4968" t="str">
        <f>IFERROR(UPPER(TRIM(ESITI_QUESTIONARI!Y4968)),"")</f>
        <v/>
      </c>
      <c r="F4968" t="str">
        <f>IFERROR(UPPER(TRIM(ESITI_QUESTIONARI!AE4968)),"")</f>
        <v/>
      </c>
      <c r="G4968" t="str">
        <f>IFERROR(UPPER(TRIM(ESITI_QUESTIONARI!AI4968)),"")</f>
        <v/>
      </c>
      <c r="H4968" s="8" t="str">
        <f>IF(C4968="","",IF(ISERROR(AVERAGE(ESITI_QUESTIONARI!N4968:T4968,ESITI_QUESTIONARI!V4968:X4968,ESITI_QUESTIONARI!Z4968:AD4968,ESITI_QUESTIONARI!AF4968:AH4968,ESITI_QUESTIONARI!AJ4968:AL4968,ESITI_QUESTIONARI!AN4968,ESITI_QUESTIONARI!AQ4968)),"NON RISPONDE",AVERAGE(ESITI_QUESTIONARI!N4968:T4968,ESITI_QUESTIONARI!V4968:X4968,ESITI_QUESTIONARI!Z4968:AD4968,ESITI_QUESTIONARI!AF4968:AH4968,ESITI_QUESTIONARI!AJ4968:AL4968,ESITI_QUESTIONARI!AN4968,ESITI_QUESTIONARI!AQ4968)))</f>
        <v/>
      </c>
    </row>
    <row r="4969" spans="1:8">
      <c r="A4969" t="str">
        <f>IF(ESITI_QUESTIONARI!A4969="","",TRIM(ESITI_QUESTIONARI!A4969))</f>
        <v/>
      </c>
      <c r="B4969" t="str">
        <f t="shared" si="78"/>
        <v/>
      </c>
      <c r="C4969" t="str">
        <f>IF(ESITI_QUESTIONARI!C4969="","",TRIM(ESITI_QUESTIONARI!C4969))</f>
        <v/>
      </c>
      <c r="D4969" t="str">
        <f>IFERROR(UPPER(TRIM(ESITI_QUESTIONARI!U4969)),"")</f>
        <v/>
      </c>
      <c r="E4969" t="str">
        <f>IFERROR(UPPER(TRIM(ESITI_QUESTIONARI!Y4969)),"")</f>
        <v/>
      </c>
      <c r="F4969" t="str">
        <f>IFERROR(UPPER(TRIM(ESITI_QUESTIONARI!AE4969)),"")</f>
        <v/>
      </c>
      <c r="G4969" t="str">
        <f>IFERROR(UPPER(TRIM(ESITI_QUESTIONARI!AI4969)),"")</f>
        <v/>
      </c>
      <c r="H4969" s="8" t="str">
        <f>IF(C4969="","",IF(ISERROR(AVERAGE(ESITI_QUESTIONARI!N4969:T4969,ESITI_QUESTIONARI!V4969:X4969,ESITI_QUESTIONARI!Z4969:AD4969,ESITI_QUESTIONARI!AF4969:AH4969,ESITI_QUESTIONARI!AJ4969:AL4969,ESITI_QUESTIONARI!AN4969,ESITI_QUESTIONARI!AQ4969)),"NON RISPONDE",AVERAGE(ESITI_QUESTIONARI!N4969:T4969,ESITI_QUESTIONARI!V4969:X4969,ESITI_QUESTIONARI!Z4969:AD4969,ESITI_QUESTIONARI!AF4969:AH4969,ESITI_QUESTIONARI!AJ4969:AL4969,ESITI_QUESTIONARI!AN4969,ESITI_QUESTIONARI!AQ4969)))</f>
        <v/>
      </c>
    </row>
    <row r="4970" spans="1:8">
      <c r="A4970" t="str">
        <f>IF(ESITI_QUESTIONARI!A4970="","",TRIM(ESITI_QUESTIONARI!A4970))</f>
        <v/>
      </c>
      <c r="B4970" t="str">
        <f t="shared" si="78"/>
        <v/>
      </c>
      <c r="C4970" t="str">
        <f>IF(ESITI_QUESTIONARI!C4970="","",TRIM(ESITI_QUESTIONARI!C4970))</f>
        <v/>
      </c>
      <c r="D4970" t="str">
        <f>IFERROR(UPPER(TRIM(ESITI_QUESTIONARI!U4970)),"")</f>
        <v/>
      </c>
      <c r="E4970" t="str">
        <f>IFERROR(UPPER(TRIM(ESITI_QUESTIONARI!Y4970)),"")</f>
        <v/>
      </c>
      <c r="F4970" t="str">
        <f>IFERROR(UPPER(TRIM(ESITI_QUESTIONARI!AE4970)),"")</f>
        <v/>
      </c>
      <c r="G4970" t="str">
        <f>IFERROR(UPPER(TRIM(ESITI_QUESTIONARI!AI4970)),"")</f>
        <v/>
      </c>
      <c r="H4970" s="8" t="str">
        <f>IF(C4970="","",IF(ISERROR(AVERAGE(ESITI_QUESTIONARI!N4970:T4970,ESITI_QUESTIONARI!V4970:X4970,ESITI_QUESTIONARI!Z4970:AD4970,ESITI_QUESTIONARI!AF4970:AH4970,ESITI_QUESTIONARI!AJ4970:AL4970,ESITI_QUESTIONARI!AN4970,ESITI_QUESTIONARI!AQ4970)),"NON RISPONDE",AVERAGE(ESITI_QUESTIONARI!N4970:T4970,ESITI_QUESTIONARI!V4970:X4970,ESITI_QUESTIONARI!Z4970:AD4970,ESITI_QUESTIONARI!AF4970:AH4970,ESITI_QUESTIONARI!AJ4970:AL4970,ESITI_QUESTIONARI!AN4970,ESITI_QUESTIONARI!AQ4970)))</f>
        <v/>
      </c>
    </row>
    <row r="4971" spans="1:8">
      <c r="A4971" t="str">
        <f>IF(ESITI_QUESTIONARI!A4971="","",TRIM(ESITI_QUESTIONARI!A4971))</f>
        <v/>
      </c>
      <c r="B4971" t="str">
        <f t="shared" si="78"/>
        <v/>
      </c>
      <c r="C4971" t="str">
        <f>IF(ESITI_QUESTIONARI!C4971="","",TRIM(ESITI_QUESTIONARI!C4971))</f>
        <v/>
      </c>
      <c r="D4971" t="str">
        <f>IFERROR(UPPER(TRIM(ESITI_QUESTIONARI!U4971)),"")</f>
        <v/>
      </c>
      <c r="E4971" t="str">
        <f>IFERROR(UPPER(TRIM(ESITI_QUESTIONARI!Y4971)),"")</f>
        <v/>
      </c>
      <c r="F4971" t="str">
        <f>IFERROR(UPPER(TRIM(ESITI_QUESTIONARI!AE4971)),"")</f>
        <v/>
      </c>
      <c r="G4971" t="str">
        <f>IFERROR(UPPER(TRIM(ESITI_QUESTIONARI!AI4971)),"")</f>
        <v/>
      </c>
      <c r="H4971" s="8" t="str">
        <f>IF(C4971="","",IF(ISERROR(AVERAGE(ESITI_QUESTIONARI!N4971:T4971,ESITI_QUESTIONARI!V4971:X4971,ESITI_QUESTIONARI!Z4971:AD4971,ESITI_QUESTIONARI!AF4971:AH4971,ESITI_QUESTIONARI!AJ4971:AL4971,ESITI_QUESTIONARI!AN4971,ESITI_QUESTIONARI!AQ4971)),"NON RISPONDE",AVERAGE(ESITI_QUESTIONARI!N4971:T4971,ESITI_QUESTIONARI!V4971:X4971,ESITI_QUESTIONARI!Z4971:AD4971,ESITI_QUESTIONARI!AF4971:AH4971,ESITI_QUESTIONARI!AJ4971:AL4971,ESITI_QUESTIONARI!AN4971,ESITI_QUESTIONARI!AQ4971)))</f>
        <v/>
      </c>
    </row>
    <row r="4972" spans="1:8">
      <c r="A4972" t="str">
        <f>IF(ESITI_QUESTIONARI!A4972="","",TRIM(ESITI_QUESTIONARI!A4972))</f>
        <v/>
      </c>
      <c r="B4972" t="str">
        <f t="shared" si="78"/>
        <v/>
      </c>
      <c r="C4972" t="str">
        <f>IF(ESITI_QUESTIONARI!C4972="","",TRIM(ESITI_QUESTIONARI!C4972))</f>
        <v/>
      </c>
      <c r="D4972" t="str">
        <f>IFERROR(UPPER(TRIM(ESITI_QUESTIONARI!U4972)),"")</f>
        <v/>
      </c>
      <c r="E4972" t="str">
        <f>IFERROR(UPPER(TRIM(ESITI_QUESTIONARI!Y4972)),"")</f>
        <v/>
      </c>
      <c r="F4972" t="str">
        <f>IFERROR(UPPER(TRIM(ESITI_QUESTIONARI!AE4972)),"")</f>
        <v/>
      </c>
      <c r="G4972" t="str">
        <f>IFERROR(UPPER(TRIM(ESITI_QUESTIONARI!AI4972)),"")</f>
        <v/>
      </c>
      <c r="H4972" s="8" t="str">
        <f>IF(C4972="","",IF(ISERROR(AVERAGE(ESITI_QUESTIONARI!N4972:T4972,ESITI_QUESTIONARI!V4972:X4972,ESITI_QUESTIONARI!Z4972:AD4972,ESITI_QUESTIONARI!AF4972:AH4972,ESITI_QUESTIONARI!AJ4972:AL4972,ESITI_QUESTIONARI!AN4972,ESITI_QUESTIONARI!AQ4972)),"NON RISPONDE",AVERAGE(ESITI_QUESTIONARI!N4972:T4972,ESITI_QUESTIONARI!V4972:X4972,ESITI_QUESTIONARI!Z4972:AD4972,ESITI_QUESTIONARI!AF4972:AH4972,ESITI_QUESTIONARI!AJ4972:AL4972,ESITI_QUESTIONARI!AN4972,ESITI_QUESTIONARI!AQ4972)))</f>
        <v/>
      </c>
    </row>
    <row r="4973" spans="1:8">
      <c r="A4973" t="str">
        <f>IF(ESITI_QUESTIONARI!A4973="","",TRIM(ESITI_QUESTIONARI!A4973))</f>
        <v/>
      </c>
      <c r="B4973" t="str">
        <f t="shared" si="78"/>
        <v/>
      </c>
      <c r="C4973" t="str">
        <f>IF(ESITI_QUESTIONARI!C4973="","",TRIM(ESITI_QUESTIONARI!C4973))</f>
        <v/>
      </c>
      <c r="D4973" t="str">
        <f>IFERROR(UPPER(TRIM(ESITI_QUESTIONARI!U4973)),"")</f>
        <v/>
      </c>
      <c r="E4973" t="str">
        <f>IFERROR(UPPER(TRIM(ESITI_QUESTIONARI!Y4973)),"")</f>
        <v/>
      </c>
      <c r="F4973" t="str">
        <f>IFERROR(UPPER(TRIM(ESITI_QUESTIONARI!AE4973)),"")</f>
        <v/>
      </c>
      <c r="G4973" t="str">
        <f>IFERROR(UPPER(TRIM(ESITI_QUESTIONARI!AI4973)),"")</f>
        <v/>
      </c>
      <c r="H4973" s="8" t="str">
        <f>IF(C4973="","",IF(ISERROR(AVERAGE(ESITI_QUESTIONARI!N4973:T4973,ESITI_QUESTIONARI!V4973:X4973,ESITI_QUESTIONARI!Z4973:AD4973,ESITI_QUESTIONARI!AF4973:AH4973,ESITI_QUESTIONARI!AJ4973:AL4973,ESITI_QUESTIONARI!AN4973,ESITI_QUESTIONARI!AQ4973)),"NON RISPONDE",AVERAGE(ESITI_QUESTIONARI!N4973:T4973,ESITI_QUESTIONARI!V4973:X4973,ESITI_QUESTIONARI!Z4973:AD4973,ESITI_QUESTIONARI!AF4973:AH4973,ESITI_QUESTIONARI!AJ4973:AL4973,ESITI_QUESTIONARI!AN4973,ESITI_QUESTIONARI!AQ4973)))</f>
        <v/>
      </c>
    </row>
    <row r="4974" spans="1:8">
      <c r="A4974" t="str">
        <f>IF(ESITI_QUESTIONARI!A4974="","",TRIM(ESITI_QUESTIONARI!A4974))</f>
        <v/>
      </c>
      <c r="B4974" t="str">
        <f t="shared" si="78"/>
        <v/>
      </c>
      <c r="C4974" t="str">
        <f>IF(ESITI_QUESTIONARI!C4974="","",TRIM(ESITI_QUESTIONARI!C4974))</f>
        <v/>
      </c>
      <c r="D4974" t="str">
        <f>IFERROR(UPPER(TRIM(ESITI_QUESTIONARI!U4974)),"")</f>
        <v/>
      </c>
      <c r="E4974" t="str">
        <f>IFERROR(UPPER(TRIM(ESITI_QUESTIONARI!Y4974)),"")</f>
        <v/>
      </c>
      <c r="F4974" t="str">
        <f>IFERROR(UPPER(TRIM(ESITI_QUESTIONARI!AE4974)),"")</f>
        <v/>
      </c>
      <c r="G4974" t="str">
        <f>IFERROR(UPPER(TRIM(ESITI_QUESTIONARI!AI4974)),"")</f>
        <v/>
      </c>
      <c r="H4974" s="8" t="str">
        <f>IF(C4974="","",IF(ISERROR(AVERAGE(ESITI_QUESTIONARI!N4974:T4974,ESITI_QUESTIONARI!V4974:X4974,ESITI_QUESTIONARI!Z4974:AD4974,ESITI_QUESTIONARI!AF4974:AH4974,ESITI_QUESTIONARI!AJ4974:AL4974,ESITI_QUESTIONARI!AN4974,ESITI_QUESTIONARI!AQ4974)),"NON RISPONDE",AVERAGE(ESITI_QUESTIONARI!N4974:T4974,ESITI_QUESTIONARI!V4974:X4974,ESITI_QUESTIONARI!Z4974:AD4974,ESITI_QUESTIONARI!AF4974:AH4974,ESITI_QUESTIONARI!AJ4974:AL4974,ESITI_QUESTIONARI!AN4974,ESITI_QUESTIONARI!AQ4974)))</f>
        <v/>
      </c>
    </row>
    <row r="4975" spans="1:8">
      <c r="A4975" t="str">
        <f>IF(ESITI_QUESTIONARI!A4975="","",TRIM(ESITI_QUESTIONARI!A4975))</f>
        <v/>
      </c>
      <c r="B4975" t="str">
        <f t="shared" si="78"/>
        <v/>
      </c>
      <c r="C4975" t="str">
        <f>IF(ESITI_QUESTIONARI!C4975="","",TRIM(ESITI_QUESTIONARI!C4975))</f>
        <v/>
      </c>
      <c r="D4975" t="str">
        <f>IFERROR(UPPER(TRIM(ESITI_QUESTIONARI!U4975)),"")</f>
        <v/>
      </c>
      <c r="E4975" t="str">
        <f>IFERROR(UPPER(TRIM(ESITI_QUESTIONARI!Y4975)),"")</f>
        <v/>
      </c>
      <c r="F4975" t="str">
        <f>IFERROR(UPPER(TRIM(ESITI_QUESTIONARI!AE4975)),"")</f>
        <v/>
      </c>
      <c r="G4975" t="str">
        <f>IFERROR(UPPER(TRIM(ESITI_QUESTIONARI!AI4975)),"")</f>
        <v/>
      </c>
      <c r="H4975" s="8" t="str">
        <f>IF(C4975="","",IF(ISERROR(AVERAGE(ESITI_QUESTIONARI!N4975:T4975,ESITI_QUESTIONARI!V4975:X4975,ESITI_QUESTIONARI!Z4975:AD4975,ESITI_QUESTIONARI!AF4975:AH4975,ESITI_QUESTIONARI!AJ4975:AL4975,ESITI_QUESTIONARI!AN4975,ESITI_QUESTIONARI!AQ4975)),"NON RISPONDE",AVERAGE(ESITI_QUESTIONARI!N4975:T4975,ESITI_QUESTIONARI!V4975:X4975,ESITI_QUESTIONARI!Z4975:AD4975,ESITI_QUESTIONARI!AF4975:AH4975,ESITI_QUESTIONARI!AJ4975:AL4975,ESITI_QUESTIONARI!AN4975,ESITI_QUESTIONARI!AQ4975)))</f>
        <v/>
      </c>
    </row>
    <row r="4976" spans="1:8">
      <c r="A4976" t="str">
        <f>IF(ESITI_QUESTIONARI!A4976="","",TRIM(ESITI_QUESTIONARI!A4976))</f>
        <v/>
      </c>
      <c r="B4976" t="str">
        <f t="shared" si="78"/>
        <v/>
      </c>
      <c r="C4976" t="str">
        <f>IF(ESITI_QUESTIONARI!C4976="","",TRIM(ESITI_QUESTIONARI!C4976))</f>
        <v/>
      </c>
      <c r="D4976" t="str">
        <f>IFERROR(UPPER(TRIM(ESITI_QUESTIONARI!U4976)),"")</f>
        <v/>
      </c>
      <c r="E4976" t="str">
        <f>IFERROR(UPPER(TRIM(ESITI_QUESTIONARI!Y4976)),"")</f>
        <v/>
      </c>
      <c r="F4976" t="str">
        <f>IFERROR(UPPER(TRIM(ESITI_QUESTIONARI!AE4976)),"")</f>
        <v/>
      </c>
      <c r="G4976" t="str">
        <f>IFERROR(UPPER(TRIM(ESITI_QUESTIONARI!AI4976)),"")</f>
        <v/>
      </c>
      <c r="H4976" s="8" t="str">
        <f>IF(C4976="","",IF(ISERROR(AVERAGE(ESITI_QUESTIONARI!N4976:T4976,ESITI_QUESTIONARI!V4976:X4976,ESITI_QUESTIONARI!Z4976:AD4976,ESITI_QUESTIONARI!AF4976:AH4976,ESITI_QUESTIONARI!AJ4976:AL4976,ESITI_QUESTIONARI!AN4976,ESITI_QUESTIONARI!AQ4976)),"NON RISPONDE",AVERAGE(ESITI_QUESTIONARI!N4976:T4976,ESITI_QUESTIONARI!V4976:X4976,ESITI_QUESTIONARI!Z4976:AD4976,ESITI_QUESTIONARI!AF4976:AH4976,ESITI_QUESTIONARI!AJ4976:AL4976,ESITI_QUESTIONARI!AN4976,ESITI_QUESTIONARI!AQ4976)))</f>
        <v/>
      </c>
    </row>
    <row r="4977" spans="1:8">
      <c r="A4977" t="str">
        <f>IF(ESITI_QUESTIONARI!A4977="","",TRIM(ESITI_QUESTIONARI!A4977))</f>
        <v/>
      </c>
      <c r="B4977" t="str">
        <f t="shared" si="78"/>
        <v/>
      </c>
      <c r="C4977" t="str">
        <f>IF(ESITI_QUESTIONARI!C4977="","",TRIM(ESITI_QUESTIONARI!C4977))</f>
        <v/>
      </c>
      <c r="D4977" t="str">
        <f>IFERROR(UPPER(TRIM(ESITI_QUESTIONARI!U4977)),"")</f>
        <v/>
      </c>
      <c r="E4977" t="str">
        <f>IFERROR(UPPER(TRIM(ESITI_QUESTIONARI!Y4977)),"")</f>
        <v/>
      </c>
      <c r="F4977" t="str">
        <f>IFERROR(UPPER(TRIM(ESITI_QUESTIONARI!AE4977)),"")</f>
        <v/>
      </c>
      <c r="G4977" t="str">
        <f>IFERROR(UPPER(TRIM(ESITI_QUESTIONARI!AI4977)),"")</f>
        <v/>
      </c>
      <c r="H4977" s="8" t="str">
        <f>IF(C4977="","",IF(ISERROR(AVERAGE(ESITI_QUESTIONARI!N4977:T4977,ESITI_QUESTIONARI!V4977:X4977,ESITI_QUESTIONARI!Z4977:AD4977,ESITI_QUESTIONARI!AF4977:AH4977,ESITI_QUESTIONARI!AJ4977:AL4977,ESITI_QUESTIONARI!AN4977,ESITI_QUESTIONARI!AQ4977)),"NON RISPONDE",AVERAGE(ESITI_QUESTIONARI!N4977:T4977,ESITI_QUESTIONARI!V4977:X4977,ESITI_QUESTIONARI!Z4977:AD4977,ESITI_QUESTIONARI!AF4977:AH4977,ESITI_QUESTIONARI!AJ4977:AL4977,ESITI_QUESTIONARI!AN4977,ESITI_QUESTIONARI!AQ4977)))</f>
        <v/>
      </c>
    </row>
    <row r="4978" spans="1:8">
      <c r="A4978" t="str">
        <f>IF(ESITI_QUESTIONARI!A4978="","",TRIM(ESITI_QUESTIONARI!A4978))</f>
        <v/>
      </c>
      <c r="B4978" t="str">
        <f t="shared" si="78"/>
        <v/>
      </c>
      <c r="C4978" t="str">
        <f>IF(ESITI_QUESTIONARI!C4978="","",TRIM(ESITI_QUESTIONARI!C4978))</f>
        <v/>
      </c>
      <c r="D4978" t="str">
        <f>IFERROR(UPPER(TRIM(ESITI_QUESTIONARI!U4978)),"")</f>
        <v/>
      </c>
      <c r="E4978" t="str">
        <f>IFERROR(UPPER(TRIM(ESITI_QUESTIONARI!Y4978)),"")</f>
        <v/>
      </c>
      <c r="F4978" t="str">
        <f>IFERROR(UPPER(TRIM(ESITI_QUESTIONARI!AE4978)),"")</f>
        <v/>
      </c>
      <c r="G4978" t="str">
        <f>IFERROR(UPPER(TRIM(ESITI_QUESTIONARI!AI4978)),"")</f>
        <v/>
      </c>
      <c r="H4978" s="8" t="str">
        <f>IF(C4978="","",IF(ISERROR(AVERAGE(ESITI_QUESTIONARI!N4978:T4978,ESITI_QUESTIONARI!V4978:X4978,ESITI_QUESTIONARI!Z4978:AD4978,ESITI_QUESTIONARI!AF4978:AH4978,ESITI_QUESTIONARI!AJ4978:AL4978,ESITI_QUESTIONARI!AN4978,ESITI_QUESTIONARI!AQ4978)),"NON RISPONDE",AVERAGE(ESITI_QUESTIONARI!N4978:T4978,ESITI_QUESTIONARI!V4978:X4978,ESITI_QUESTIONARI!Z4978:AD4978,ESITI_QUESTIONARI!AF4978:AH4978,ESITI_QUESTIONARI!AJ4978:AL4978,ESITI_QUESTIONARI!AN4978,ESITI_QUESTIONARI!AQ4978)))</f>
        <v/>
      </c>
    </row>
    <row r="4979" spans="1:8">
      <c r="A4979" t="str">
        <f>IF(ESITI_QUESTIONARI!A4979="","",TRIM(ESITI_QUESTIONARI!A4979))</f>
        <v/>
      </c>
      <c r="B4979" t="str">
        <f t="shared" si="78"/>
        <v/>
      </c>
      <c r="C4979" t="str">
        <f>IF(ESITI_QUESTIONARI!C4979="","",TRIM(ESITI_QUESTIONARI!C4979))</f>
        <v/>
      </c>
      <c r="D4979" t="str">
        <f>IFERROR(UPPER(TRIM(ESITI_QUESTIONARI!U4979)),"")</f>
        <v/>
      </c>
      <c r="E4979" t="str">
        <f>IFERROR(UPPER(TRIM(ESITI_QUESTIONARI!Y4979)),"")</f>
        <v/>
      </c>
      <c r="F4979" t="str">
        <f>IFERROR(UPPER(TRIM(ESITI_QUESTIONARI!AE4979)),"")</f>
        <v/>
      </c>
      <c r="G4979" t="str">
        <f>IFERROR(UPPER(TRIM(ESITI_QUESTIONARI!AI4979)),"")</f>
        <v/>
      </c>
      <c r="H4979" s="8" t="str">
        <f>IF(C4979="","",IF(ISERROR(AVERAGE(ESITI_QUESTIONARI!N4979:T4979,ESITI_QUESTIONARI!V4979:X4979,ESITI_QUESTIONARI!Z4979:AD4979,ESITI_QUESTIONARI!AF4979:AH4979,ESITI_QUESTIONARI!AJ4979:AL4979,ESITI_QUESTIONARI!AN4979,ESITI_QUESTIONARI!AQ4979)),"NON RISPONDE",AVERAGE(ESITI_QUESTIONARI!N4979:T4979,ESITI_QUESTIONARI!V4979:X4979,ESITI_QUESTIONARI!Z4979:AD4979,ESITI_QUESTIONARI!AF4979:AH4979,ESITI_QUESTIONARI!AJ4979:AL4979,ESITI_QUESTIONARI!AN4979,ESITI_QUESTIONARI!AQ4979)))</f>
        <v/>
      </c>
    </row>
    <row r="4980" spans="1:8">
      <c r="A4980" t="str">
        <f>IF(ESITI_QUESTIONARI!A4980="","",TRIM(ESITI_QUESTIONARI!A4980))</f>
        <v/>
      </c>
      <c r="B4980" t="str">
        <f t="shared" si="78"/>
        <v/>
      </c>
      <c r="C4980" t="str">
        <f>IF(ESITI_QUESTIONARI!C4980="","",TRIM(ESITI_QUESTIONARI!C4980))</f>
        <v/>
      </c>
      <c r="D4980" t="str">
        <f>IFERROR(UPPER(TRIM(ESITI_QUESTIONARI!U4980)),"")</f>
        <v/>
      </c>
      <c r="E4980" t="str">
        <f>IFERROR(UPPER(TRIM(ESITI_QUESTIONARI!Y4980)),"")</f>
        <v/>
      </c>
      <c r="F4980" t="str">
        <f>IFERROR(UPPER(TRIM(ESITI_QUESTIONARI!AE4980)),"")</f>
        <v/>
      </c>
      <c r="G4980" t="str">
        <f>IFERROR(UPPER(TRIM(ESITI_QUESTIONARI!AI4980)),"")</f>
        <v/>
      </c>
      <c r="H4980" s="8" t="str">
        <f>IF(C4980="","",IF(ISERROR(AVERAGE(ESITI_QUESTIONARI!N4980:T4980,ESITI_QUESTIONARI!V4980:X4980,ESITI_QUESTIONARI!Z4980:AD4980,ESITI_QUESTIONARI!AF4980:AH4980,ESITI_QUESTIONARI!AJ4980:AL4980,ESITI_QUESTIONARI!AN4980,ESITI_QUESTIONARI!AQ4980)),"NON RISPONDE",AVERAGE(ESITI_QUESTIONARI!N4980:T4980,ESITI_QUESTIONARI!V4980:X4980,ESITI_QUESTIONARI!Z4980:AD4980,ESITI_QUESTIONARI!AF4980:AH4980,ESITI_QUESTIONARI!AJ4980:AL4980,ESITI_QUESTIONARI!AN4980,ESITI_QUESTIONARI!AQ4980)))</f>
        <v/>
      </c>
    </row>
    <row r="4981" spans="1:8">
      <c r="A4981" t="str">
        <f>IF(ESITI_QUESTIONARI!A4981="","",TRIM(ESITI_QUESTIONARI!A4981))</f>
        <v/>
      </c>
      <c r="B4981" t="str">
        <f t="shared" si="78"/>
        <v/>
      </c>
      <c r="C4981" t="str">
        <f>IF(ESITI_QUESTIONARI!C4981="","",TRIM(ESITI_QUESTIONARI!C4981))</f>
        <v/>
      </c>
      <c r="D4981" t="str">
        <f>IFERROR(UPPER(TRIM(ESITI_QUESTIONARI!U4981)),"")</f>
        <v/>
      </c>
      <c r="E4981" t="str">
        <f>IFERROR(UPPER(TRIM(ESITI_QUESTIONARI!Y4981)),"")</f>
        <v/>
      </c>
      <c r="F4981" t="str">
        <f>IFERROR(UPPER(TRIM(ESITI_QUESTIONARI!AE4981)),"")</f>
        <v/>
      </c>
      <c r="G4981" t="str">
        <f>IFERROR(UPPER(TRIM(ESITI_QUESTIONARI!AI4981)),"")</f>
        <v/>
      </c>
      <c r="H4981" s="8" t="str">
        <f>IF(C4981="","",IF(ISERROR(AVERAGE(ESITI_QUESTIONARI!N4981:T4981,ESITI_QUESTIONARI!V4981:X4981,ESITI_QUESTIONARI!Z4981:AD4981,ESITI_QUESTIONARI!AF4981:AH4981,ESITI_QUESTIONARI!AJ4981:AL4981,ESITI_QUESTIONARI!AN4981,ESITI_QUESTIONARI!AQ4981)),"NON RISPONDE",AVERAGE(ESITI_QUESTIONARI!N4981:T4981,ESITI_QUESTIONARI!V4981:X4981,ESITI_QUESTIONARI!Z4981:AD4981,ESITI_QUESTIONARI!AF4981:AH4981,ESITI_QUESTIONARI!AJ4981:AL4981,ESITI_QUESTIONARI!AN4981,ESITI_QUESTIONARI!AQ4981)))</f>
        <v/>
      </c>
    </row>
    <row r="4982" spans="1:8">
      <c r="A4982" t="str">
        <f>IF(ESITI_QUESTIONARI!A4982="","",TRIM(ESITI_QUESTIONARI!A4982))</f>
        <v/>
      </c>
      <c r="B4982" t="str">
        <f t="shared" si="78"/>
        <v/>
      </c>
      <c r="C4982" t="str">
        <f>IF(ESITI_QUESTIONARI!C4982="","",TRIM(ESITI_QUESTIONARI!C4982))</f>
        <v/>
      </c>
      <c r="D4982" t="str">
        <f>IFERROR(UPPER(TRIM(ESITI_QUESTIONARI!U4982)),"")</f>
        <v/>
      </c>
      <c r="E4982" t="str">
        <f>IFERROR(UPPER(TRIM(ESITI_QUESTIONARI!Y4982)),"")</f>
        <v/>
      </c>
      <c r="F4982" t="str">
        <f>IFERROR(UPPER(TRIM(ESITI_QUESTIONARI!AE4982)),"")</f>
        <v/>
      </c>
      <c r="G4982" t="str">
        <f>IFERROR(UPPER(TRIM(ESITI_QUESTIONARI!AI4982)),"")</f>
        <v/>
      </c>
      <c r="H4982" s="8" t="str">
        <f>IF(C4982="","",IF(ISERROR(AVERAGE(ESITI_QUESTIONARI!N4982:T4982,ESITI_QUESTIONARI!V4982:X4982,ESITI_QUESTIONARI!Z4982:AD4982,ESITI_QUESTIONARI!AF4982:AH4982,ESITI_QUESTIONARI!AJ4982:AL4982,ESITI_QUESTIONARI!AN4982,ESITI_QUESTIONARI!AQ4982)),"NON RISPONDE",AVERAGE(ESITI_QUESTIONARI!N4982:T4982,ESITI_QUESTIONARI!V4982:X4982,ESITI_QUESTIONARI!Z4982:AD4982,ESITI_QUESTIONARI!AF4982:AH4982,ESITI_QUESTIONARI!AJ4982:AL4982,ESITI_QUESTIONARI!AN4982,ESITI_QUESTIONARI!AQ4982)))</f>
        <v/>
      </c>
    </row>
    <row r="4983" spans="1:8">
      <c r="A4983" t="str">
        <f>IF(ESITI_QUESTIONARI!A4983="","",TRIM(ESITI_QUESTIONARI!A4983))</f>
        <v/>
      </c>
      <c r="B4983" t="str">
        <f t="shared" si="78"/>
        <v/>
      </c>
      <c r="C4983" t="str">
        <f>IF(ESITI_QUESTIONARI!C4983="","",TRIM(ESITI_QUESTIONARI!C4983))</f>
        <v/>
      </c>
      <c r="D4983" t="str">
        <f>IFERROR(UPPER(TRIM(ESITI_QUESTIONARI!U4983)),"")</f>
        <v/>
      </c>
      <c r="E4983" t="str">
        <f>IFERROR(UPPER(TRIM(ESITI_QUESTIONARI!Y4983)),"")</f>
        <v/>
      </c>
      <c r="F4983" t="str">
        <f>IFERROR(UPPER(TRIM(ESITI_QUESTIONARI!AE4983)),"")</f>
        <v/>
      </c>
      <c r="G4983" t="str">
        <f>IFERROR(UPPER(TRIM(ESITI_QUESTIONARI!AI4983)),"")</f>
        <v/>
      </c>
      <c r="H4983" s="8" t="str">
        <f>IF(C4983="","",IF(ISERROR(AVERAGE(ESITI_QUESTIONARI!N4983:T4983,ESITI_QUESTIONARI!V4983:X4983,ESITI_QUESTIONARI!Z4983:AD4983,ESITI_QUESTIONARI!AF4983:AH4983,ESITI_QUESTIONARI!AJ4983:AL4983,ESITI_QUESTIONARI!AN4983,ESITI_QUESTIONARI!AQ4983)),"NON RISPONDE",AVERAGE(ESITI_QUESTIONARI!N4983:T4983,ESITI_QUESTIONARI!V4983:X4983,ESITI_QUESTIONARI!Z4983:AD4983,ESITI_QUESTIONARI!AF4983:AH4983,ESITI_QUESTIONARI!AJ4983:AL4983,ESITI_QUESTIONARI!AN4983,ESITI_QUESTIONARI!AQ4983)))</f>
        <v/>
      </c>
    </row>
    <row r="4984" spans="1:8">
      <c r="A4984" t="str">
        <f>IF(ESITI_QUESTIONARI!A4984="","",TRIM(ESITI_QUESTIONARI!A4984))</f>
        <v/>
      </c>
      <c r="B4984" t="str">
        <f t="shared" si="78"/>
        <v/>
      </c>
      <c r="C4984" t="str">
        <f>IF(ESITI_QUESTIONARI!C4984="","",TRIM(ESITI_QUESTIONARI!C4984))</f>
        <v/>
      </c>
      <c r="D4984" t="str">
        <f>IFERROR(UPPER(TRIM(ESITI_QUESTIONARI!U4984)),"")</f>
        <v/>
      </c>
      <c r="E4984" t="str">
        <f>IFERROR(UPPER(TRIM(ESITI_QUESTIONARI!Y4984)),"")</f>
        <v/>
      </c>
      <c r="F4984" t="str">
        <f>IFERROR(UPPER(TRIM(ESITI_QUESTIONARI!AE4984)),"")</f>
        <v/>
      </c>
      <c r="G4984" t="str">
        <f>IFERROR(UPPER(TRIM(ESITI_QUESTIONARI!AI4984)),"")</f>
        <v/>
      </c>
      <c r="H4984" s="8" t="str">
        <f>IF(C4984="","",IF(ISERROR(AVERAGE(ESITI_QUESTIONARI!N4984:T4984,ESITI_QUESTIONARI!V4984:X4984,ESITI_QUESTIONARI!Z4984:AD4984,ESITI_QUESTIONARI!AF4984:AH4984,ESITI_QUESTIONARI!AJ4984:AL4984,ESITI_QUESTIONARI!AN4984,ESITI_QUESTIONARI!AQ4984)),"NON RISPONDE",AVERAGE(ESITI_QUESTIONARI!N4984:T4984,ESITI_QUESTIONARI!V4984:X4984,ESITI_QUESTIONARI!Z4984:AD4984,ESITI_QUESTIONARI!AF4984:AH4984,ESITI_QUESTIONARI!AJ4984:AL4984,ESITI_QUESTIONARI!AN4984,ESITI_QUESTIONARI!AQ4984)))</f>
        <v/>
      </c>
    </row>
    <row r="4985" spans="1:8">
      <c r="A4985" t="str">
        <f>IF(ESITI_QUESTIONARI!A4985="","",TRIM(ESITI_QUESTIONARI!A4985))</f>
        <v/>
      </c>
      <c r="B4985" t="str">
        <f t="shared" si="78"/>
        <v/>
      </c>
      <c r="C4985" t="str">
        <f>IF(ESITI_QUESTIONARI!C4985="","",TRIM(ESITI_QUESTIONARI!C4985))</f>
        <v/>
      </c>
      <c r="D4985" t="str">
        <f>IFERROR(UPPER(TRIM(ESITI_QUESTIONARI!U4985)),"")</f>
        <v/>
      </c>
      <c r="E4985" t="str">
        <f>IFERROR(UPPER(TRIM(ESITI_QUESTIONARI!Y4985)),"")</f>
        <v/>
      </c>
      <c r="F4985" t="str">
        <f>IFERROR(UPPER(TRIM(ESITI_QUESTIONARI!AE4985)),"")</f>
        <v/>
      </c>
      <c r="G4985" t="str">
        <f>IFERROR(UPPER(TRIM(ESITI_QUESTIONARI!AI4985)),"")</f>
        <v/>
      </c>
      <c r="H4985" s="8" t="str">
        <f>IF(C4985="","",IF(ISERROR(AVERAGE(ESITI_QUESTIONARI!N4985:T4985,ESITI_QUESTIONARI!V4985:X4985,ESITI_QUESTIONARI!Z4985:AD4985,ESITI_QUESTIONARI!AF4985:AH4985,ESITI_QUESTIONARI!AJ4985:AL4985,ESITI_QUESTIONARI!AN4985,ESITI_QUESTIONARI!AQ4985)),"NON RISPONDE",AVERAGE(ESITI_QUESTIONARI!N4985:T4985,ESITI_QUESTIONARI!V4985:X4985,ESITI_QUESTIONARI!Z4985:AD4985,ESITI_QUESTIONARI!AF4985:AH4985,ESITI_QUESTIONARI!AJ4985:AL4985,ESITI_QUESTIONARI!AN4985,ESITI_QUESTIONARI!AQ4985)))</f>
        <v/>
      </c>
    </row>
    <row r="4986" spans="1:8">
      <c r="A4986" t="str">
        <f>IF(ESITI_QUESTIONARI!A4986="","",TRIM(ESITI_QUESTIONARI!A4986))</f>
        <v/>
      </c>
      <c r="B4986" t="str">
        <f t="shared" si="78"/>
        <v/>
      </c>
      <c r="C4986" t="str">
        <f>IF(ESITI_QUESTIONARI!C4986="","",TRIM(ESITI_QUESTIONARI!C4986))</f>
        <v/>
      </c>
      <c r="D4986" t="str">
        <f>IFERROR(UPPER(TRIM(ESITI_QUESTIONARI!U4986)),"")</f>
        <v/>
      </c>
      <c r="E4986" t="str">
        <f>IFERROR(UPPER(TRIM(ESITI_QUESTIONARI!Y4986)),"")</f>
        <v/>
      </c>
      <c r="F4986" t="str">
        <f>IFERROR(UPPER(TRIM(ESITI_QUESTIONARI!AE4986)),"")</f>
        <v/>
      </c>
      <c r="G4986" t="str">
        <f>IFERROR(UPPER(TRIM(ESITI_QUESTIONARI!AI4986)),"")</f>
        <v/>
      </c>
      <c r="H4986" s="8" t="str">
        <f>IF(C4986="","",IF(ISERROR(AVERAGE(ESITI_QUESTIONARI!N4986:T4986,ESITI_QUESTIONARI!V4986:X4986,ESITI_QUESTIONARI!Z4986:AD4986,ESITI_QUESTIONARI!AF4986:AH4986,ESITI_QUESTIONARI!AJ4986:AL4986,ESITI_QUESTIONARI!AN4986,ESITI_QUESTIONARI!AQ4986)),"NON RISPONDE",AVERAGE(ESITI_QUESTIONARI!N4986:T4986,ESITI_QUESTIONARI!V4986:X4986,ESITI_QUESTIONARI!Z4986:AD4986,ESITI_QUESTIONARI!AF4986:AH4986,ESITI_QUESTIONARI!AJ4986:AL4986,ESITI_QUESTIONARI!AN4986,ESITI_QUESTIONARI!AQ4986)))</f>
        <v/>
      </c>
    </row>
    <row r="4987" spans="1:8">
      <c r="A4987" t="str">
        <f>IF(ESITI_QUESTIONARI!A4987="","",TRIM(ESITI_QUESTIONARI!A4987))</f>
        <v/>
      </c>
      <c r="B4987" t="str">
        <f t="shared" si="78"/>
        <v/>
      </c>
      <c r="C4987" t="str">
        <f>IF(ESITI_QUESTIONARI!C4987="","",TRIM(ESITI_QUESTIONARI!C4987))</f>
        <v/>
      </c>
      <c r="D4987" t="str">
        <f>IFERROR(UPPER(TRIM(ESITI_QUESTIONARI!U4987)),"")</f>
        <v/>
      </c>
      <c r="E4987" t="str">
        <f>IFERROR(UPPER(TRIM(ESITI_QUESTIONARI!Y4987)),"")</f>
        <v/>
      </c>
      <c r="F4987" t="str">
        <f>IFERROR(UPPER(TRIM(ESITI_QUESTIONARI!AE4987)),"")</f>
        <v/>
      </c>
      <c r="G4987" t="str">
        <f>IFERROR(UPPER(TRIM(ESITI_QUESTIONARI!AI4987)),"")</f>
        <v/>
      </c>
      <c r="H4987" s="8" t="str">
        <f>IF(C4987="","",IF(ISERROR(AVERAGE(ESITI_QUESTIONARI!N4987:T4987,ESITI_QUESTIONARI!V4987:X4987,ESITI_QUESTIONARI!Z4987:AD4987,ESITI_QUESTIONARI!AF4987:AH4987,ESITI_QUESTIONARI!AJ4987:AL4987,ESITI_QUESTIONARI!AN4987,ESITI_QUESTIONARI!AQ4987)),"NON RISPONDE",AVERAGE(ESITI_QUESTIONARI!N4987:T4987,ESITI_QUESTIONARI!V4987:X4987,ESITI_QUESTIONARI!Z4987:AD4987,ESITI_QUESTIONARI!AF4987:AH4987,ESITI_QUESTIONARI!AJ4987:AL4987,ESITI_QUESTIONARI!AN4987,ESITI_QUESTIONARI!AQ4987)))</f>
        <v/>
      </c>
    </row>
    <row r="4988" spans="1:8">
      <c r="A4988" t="str">
        <f>IF(ESITI_QUESTIONARI!A4988="","",TRIM(ESITI_QUESTIONARI!A4988))</f>
        <v/>
      </c>
      <c r="B4988" t="str">
        <f t="shared" si="78"/>
        <v/>
      </c>
      <c r="C4988" t="str">
        <f>IF(ESITI_QUESTIONARI!C4988="","",TRIM(ESITI_QUESTIONARI!C4988))</f>
        <v/>
      </c>
      <c r="D4988" t="str">
        <f>IFERROR(UPPER(TRIM(ESITI_QUESTIONARI!U4988)),"")</f>
        <v/>
      </c>
      <c r="E4988" t="str">
        <f>IFERROR(UPPER(TRIM(ESITI_QUESTIONARI!Y4988)),"")</f>
        <v/>
      </c>
      <c r="F4988" t="str">
        <f>IFERROR(UPPER(TRIM(ESITI_QUESTIONARI!AE4988)),"")</f>
        <v/>
      </c>
      <c r="G4988" t="str">
        <f>IFERROR(UPPER(TRIM(ESITI_QUESTIONARI!AI4988)),"")</f>
        <v/>
      </c>
      <c r="H4988" s="8" t="str">
        <f>IF(C4988="","",IF(ISERROR(AVERAGE(ESITI_QUESTIONARI!N4988:T4988,ESITI_QUESTIONARI!V4988:X4988,ESITI_QUESTIONARI!Z4988:AD4988,ESITI_QUESTIONARI!AF4988:AH4988,ESITI_QUESTIONARI!AJ4988:AL4988,ESITI_QUESTIONARI!AN4988,ESITI_QUESTIONARI!AQ4988)),"NON RISPONDE",AVERAGE(ESITI_QUESTIONARI!N4988:T4988,ESITI_QUESTIONARI!V4988:X4988,ESITI_QUESTIONARI!Z4988:AD4988,ESITI_QUESTIONARI!AF4988:AH4988,ESITI_QUESTIONARI!AJ4988:AL4988,ESITI_QUESTIONARI!AN4988,ESITI_QUESTIONARI!AQ4988)))</f>
        <v/>
      </c>
    </row>
    <row r="4989" spans="1:8">
      <c r="A4989" t="str">
        <f>IF(ESITI_QUESTIONARI!A4989="","",TRIM(ESITI_QUESTIONARI!A4989))</f>
        <v/>
      </c>
      <c r="B4989" t="str">
        <f t="shared" si="78"/>
        <v/>
      </c>
      <c r="C4989" t="str">
        <f>IF(ESITI_QUESTIONARI!C4989="","",TRIM(ESITI_QUESTIONARI!C4989))</f>
        <v/>
      </c>
      <c r="D4989" t="str">
        <f>IFERROR(UPPER(TRIM(ESITI_QUESTIONARI!U4989)),"")</f>
        <v/>
      </c>
      <c r="E4989" t="str">
        <f>IFERROR(UPPER(TRIM(ESITI_QUESTIONARI!Y4989)),"")</f>
        <v/>
      </c>
      <c r="F4989" t="str">
        <f>IFERROR(UPPER(TRIM(ESITI_QUESTIONARI!AE4989)),"")</f>
        <v/>
      </c>
      <c r="G4989" t="str">
        <f>IFERROR(UPPER(TRIM(ESITI_QUESTIONARI!AI4989)),"")</f>
        <v/>
      </c>
      <c r="H4989" s="8" t="str">
        <f>IF(C4989="","",IF(ISERROR(AVERAGE(ESITI_QUESTIONARI!N4989:T4989,ESITI_QUESTIONARI!V4989:X4989,ESITI_QUESTIONARI!Z4989:AD4989,ESITI_QUESTIONARI!AF4989:AH4989,ESITI_QUESTIONARI!AJ4989:AL4989,ESITI_QUESTIONARI!AN4989,ESITI_QUESTIONARI!AQ4989)),"NON RISPONDE",AVERAGE(ESITI_QUESTIONARI!N4989:T4989,ESITI_QUESTIONARI!V4989:X4989,ESITI_QUESTIONARI!Z4989:AD4989,ESITI_QUESTIONARI!AF4989:AH4989,ESITI_QUESTIONARI!AJ4989:AL4989,ESITI_QUESTIONARI!AN4989,ESITI_QUESTIONARI!AQ4989)))</f>
        <v/>
      </c>
    </row>
    <row r="4990" spans="1:8">
      <c r="A4990" t="str">
        <f>IF(ESITI_QUESTIONARI!A4990="","",TRIM(ESITI_QUESTIONARI!A4990))</f>
        <v/>
      </c>
      <c r="B4990" t="str">
        <f t="shared" si="78"/>
        <v/>
      </c>
      <c r="C4990" t="str">
        <f>IF(ESITI_QUESTIONARI!C4990="","",TRIM(ESITI_QUESTIONARI!C4990))</f>
        <v/>
      </c>
      <c r="D4990" t="str">
        <f>IFERROR(UPPER(TRIM(ESITI_QUESTIONARI!U4990)),"")</f>
        <v/>
      </c>
      <c r="E4990" t="str">
        <f>IFERROR(UPPER(TRIM(ESITI_QUESTIONARI!Y4990)),"")</f>
        <v/>
      </c>
      <c r="F4990" t="str">
        <f>IFERROR(UPPER(TRIM(ESITI_QUESTIONARI!AE4990)),"")</f>
        <v/>
      </c>
      <c r="G4990" t="str">
        <f>IFERROR(UPPER(TRIM(ESITI_QUESTIONARI!AI4990)),"")</f>
        <v/>
      </c>
      <c r="H4990" s="8" t="str">
        <f>IF(C4990="","",IF(ISERROR(AVERAGE(ESITI_QUESTIONARI!N4990:T4990,ESITI_QUESTIONARI!V4990:X4990,ESITI_QUESTIONARI!Z4990:AD4990,ESITI_QUESTIONARI!AF4990:AH4990,ESITI_QUESTIONARI!AJ4990:AL4990,ESITI_QUESTIONARI!AN4990,ESITI_QUESTIONARI!AQ4990)),"NON RISPONDE",AVERAGE(ESITI_QUESTIONARI!N4990:T4990,ESITI_QUESTIONARI!V4990:X4990,ESITI_QUESTIONARI!Z4990:AD4990,ESITI_QUESTIONARI!AF4990:AH4990,ESITI_QUESTIONARI!AJ4990:AL4990,ESITI_QUESTIONARI!AN4990,ESITI_QUESTIONARI!AQ4990)))</f>
        <v/>
      </c>
    </row>
    <row r="4991" spans="1:8">
      <c r="A4991" t="str">
        <f>IF(ESITI_QUESTIONARI!A4991="","",TRIM(ESITI_QUESTIONARI!A4991))</f>
        <v/>
      </c>
      <c r="B4991" t="str">
        <f t="shared" si="78"/>
        <v/>
      </c>
      <c r="C4991" t="str">
        <f>IF(ESITI_QUESTIONARI!C4991="","",TRIM(ESITI_QUESTIONARI!C4991))</f>
        <v/>
      </c>
      <c r="D4991" t="str">
        <f>IFERROR(UPPER(TRIM(ESITI_QUESTIONARI!U4991)),"")</f>
        <v/>
      </c>
      <c r="E4991" t="str">
        <f>IFERROR(UPPER(TRIM(ESITI_QUESTIONARI!Y4991)),"")</f>
        <v/>
      </c>
      <c r="F4991" t="str">
        <f>IFERROR(UPPER(TRIM(ESITI_QUESTIONARI!AE4991)),"")</f>
        <v/>
      </c>
      <c r="G4991" t="str">
        <f>IFERROR(UPPER(TRIM(ESITI_QUESTIONARI!AI4991)),"")</f>
        <v/>
      </c>
      <c r="H4991" s="8" t="str">
        <f>IF(C4991="","",IF(ISERROR(AVERAGE(ESITI_QUESTIONARI!N4991:T4991,ESITI_QUESTIONARI!V4991:X4991,ESITI_QUESTIONARI!Z4991:AD4991,ESITI_QUESTIONARI!AF4991:AH4991,ESITI_QUESTIONARI!AJ4991:AL4991,ESITI_QUESTIONARI!AN4991,ESITI_QUESTIONARI!AQ4991)),"NON RISPONDE",AVERAGE(ESITI_QUESTIONARI!N4991:T4991,ESITI_QUESTIONARI!V4991:X4991,ESITI_QUESTIONARI!Z4991:AD4991,ESITI_QUESTIONARI!AF4991:AH4991,ESITI_QUESTIONARI!AJ4991:AL4991,ESITI_QUESTIONARI!AN4991,ESITI_QUESTIONARI!AQ4991)))</f>
        <v/>
      </c>
    </row>
    <row r="4992" spans="1:8">
      <c r="A4992" t="str">
        <f>IF(ESITI_QUESTIONARI!A4992="","",TRIM(ESITI_QUESTIONARI!A4992))</f>
        <v/>
      </c>
      <c r="B4992" t="str">
        <f t="shared" si="78"/>
        <v/>
      </c>
      <c r="C4992" t="str">
        <f>IF(ESITI_QUESTIONARI!C4992="","",TRIM(ESITI_QUESTIONARI!C4992))</f>
        <v/>
      </c>
      <c r="D4992" t="str">
        <f>IFERROR(UPPER(TRIM(ESITI_QUESTIONARI!U4992)),"")</f>
        <v/>
      </c>
      <c r="E4992" t="str">
        <f>IFERROR(UPPER(TRIM(ESITI_QUESTIONARI!Y4992)),"")</f>
        <v/>
      </c>
      <c r="F4992" t="str">
        <f>IFERROR(UPPER(TRIM(ESITI_QUESTIONARI!AE4992)),"")</f>
        <v/>
      </c>
      <c r="G4992" t="str">
        <f>IFERROR(UPPER(TRIM(ESITI_QUESTIONARI!AI4992)),"")</f>
        <v/>
      </c>
      <c r="H4992" s="8" t="str">
        <f>IF(C4992="","",IF(ISERROR(AVERAGE(ESITI_QUESTIONARI!N4992:T4992,ESITI_QUESTIONARI!V4992:X4992,ESITI_QUESTIONARI!Z4992:AD4992,ESITI_QUESTIONARI!AF4992:AH4992,ESITI_QUESTIONARI!AJ4992:AL4992,ESITI_QUESTIONARI!AN4992,ESITI_QUESTIONARI!AQ4992)),"NON RISPONDE",AVERAGE(ESITI_QUESTIONARI!N4992:T4992,ESITI_QUESTIONARI!V4992:X4992,ESITI_QUESTIONARI!Z4992:AD4992,ESITI_QUESTIONARI!AF4992:AH4992,ESITI_QUESTIONARI!AJ4992:AL4992,ESITI_QUESTIONARI!AN4992,ESITI_QUESTIONARI!AQ4992)))</f>
        <v/>
      </c>
    </row>
    <row r="4993" spans="1:8">
      <c r="A4993" t="str">
        <f>IF(ESITI_QUESTIONARI!A4993="","",TRIM(ESITI_QUESTIONARI!A4993))</f>
        <v/>
      </c>
      <c r="B4993" t="str">
        <f t="shared" si="78"/>
        <v/>
      </c>
      <c r="C4993" t="str">
        <f>IF(ESITI_QUESTIONARI!C4993="","",TRIM(ESITI_QUESTIONARI!C4993))</f>
        <v/>
      </c>
      <c r="D4993" t="str">
        <f>IFERROR(UPPER(TRIM(ESITI_QUESTIONARI!U4993)),"")</f>
        <v/>
      </c>
      <c r="E4993" t="str">
        <f>IFERROR(UPPER(TRIM(ESITI_QUESTIONARI!Y4993)),"")</f>
        <v/>
      </c>
      <c r="F4993" t="str">
        <f>IFERROR(UPPER(TRIM(ESITI_QUESTIONARI!AE4993)),"")</f>
        <v/>
      </c>
      <c r="G4993" t="str">
        <f>IFERROR(UPPER(TRIM(ESITI_QUESTIONARI!AI4993)),"")</f>
        <v/>
      </c>
      <c r="H4993" s="8" t="str">
        <f>IF(C4993="","",IF(ISERROR(AVERAGE(ESITI_QUESTIONARI!N4993:T4993,ESITI_QUESTIONARI!V4993:X4993,ESITI_QUESTIONARI!Z4993:AD4993,ESITI_QUESTIONARI!AF4993:AH4993,ESITI_QUESTIONARI!AJ4993:AL4993,ESITI_QUESTIONARI!AN4993,ESITI_QUESTIONARI!AQ4993)),"NON RISPONDE",AVERAGE(ESITI_QUESTIONARI!N4993:T4993,ESITI_QUESTIONARI!V4993:X4993,ESITI_QUESTIONARI!Z4993:AD4993,ESITI_QUESTIONARI!AF4993:AH4993,ESITI_QUESTIONARI!AJ4993:AL4993,ESITI_QUESTIONARI!AN4993,ESITI_QUESTIONARI!AQ4993)))</f>
        <v/>
      </c>
    </row>
    <row r="4994" spans="1:8">
      <c r="A4994" t="str">
        <f>IF(ESITI_QUESTIONARI!A4994="","",TRIM(ESITI_QUESTIONARI!A4994))</f>
        <v/>
      </c>
      <c r="B4994" t="str">
        <f t="shared" si="78"/>
        <v/>
      </c>
      <c r="C4994" t="str">
        <f>IF(ESITI_QUESTIONARI!C4994="","",TRIM(ESITI_QUESTIONARI!C4994))</f>
        <v/>
      </c>
      <c r="D4994" t="str">
        <f>IFERROR(UPPER(TRIM(ESITI_QUESTIONARI!U4994)),"")</f>
        <v/>
      </c>
      <c r="E4994" t="str">
        <f>IFERROR(UPPER(TRIM(ESITI_QUESTIONARI!Y4994)),"")</f>
        <v/>
      </c>
      <c r="F4994" t="str">
        <f>IFERROR(UPPER(TRIM(ESITI_QUESTIONARI!AE4994)),"")</f>
        <v/>
      </c>
      <c r="G4994" t="str">
        <f>IFERROR(UPPER(TRIM(ESITI_QUESTIONARI!AI4994)),"")</f>
        <v/>
      </c>
      <c r="H4994" s="8" t="str">
        <f>IF(C4994="","",IF(ISERROR(AVERAGE(ESITI_QUESTIONARI!N4994:T4994,ESITI_QUESTIONARI!V4994:X4994,ESITI_QUESTIONARI!Z4994:AD4994,ESITI_QUESTIONARI!AF4994:AH4994,ESITI_QUESTIONARI!AJ4994:AL4994,ESITI_QUESTIONARI!AN4994,ESITI_QUESTIONARI!AQ4994)),"NON RISPONDE",AVERAGE(ESITI_QUESTIONARI!N4994:T4994,ESITI_QUESTIONARI!V4994:X4994,ESITI_QUESTIONARI!Z4994:AD4994,ESITI_QUESTIONARI!AF4994:AH4994,ESITI_QUESTIONARI!AJ4994:AL4994,ESITI_QUESTIONARI!AN4994,ESITI_QUESTIONARI!AQ4994)))</f>
        <v/>
      </c>
    </row>
    <row r="4995" spans="1:8">
      <c r="A4995" t="str">
        <f>IF(ESITI_QUESTIONARI!A4995="","",TRIM(ESITI_QUESTIONARI!A4995))</f>
        <v/>
      </c>
      <c r="B4995" t="str">
        <f t="shared" ref="B4995:B5001" si="79">IF(C4995="","",C4995)</f>
        <v/>
      </c>
      <c r="C4995" t="str">
        <f>IF(ESITI_QUESTIONARI!C4995="","",TRIM(ESITI_QUESTIONARI!C4995))</f>
        <v/>
      </c>
      <c r="D4995" t="str">
        <f>IFERROR(UPPER(TRIM(ESITI_QUESTIONARI!U4995)),"")</f>
        <v/>
      </c>
      <c r="E4995" t="str">
        <f>IFERROR(UPPER(TRIM(ESITI_QUESTIONARI!Y4995)),"")</f>
        <v/>
      </c>
      <c r="F4995" t="str">
        <f>IFERROR(UPPER(TRIM(ESITI_QUESTIONARI!AE4995)),"")</f>
        <v/>
      </c>
      <c r="G4995" t="str">
        <f>IFERROR(UPPER(TRIM(ESITI_QUESTIONARI!AI4995)),"")</f>
        <v/>
      </c>
      <c r="H4995" s="8" t="str">
        <f>IF(C4995="","",IF(ISERROR(AVERAGE(ESITI_QUESTIONARI!N4995:T4995,ESITI_QUESTIONARI!V4995:X4995,ESITI_QUESTIONARI!Z4995:AD4995,ESITI_QUESTIONARI!AF4995:AH4995,ESITI_QUESTIONARI!AJ4995:AL4995,ESITI_QUESTIONARI!AN4995,ESITI_QUESTIONARI!AQ4995)),"NON RISPONDE",AVERAGE(ESITI_QUESTIONARI!N4995:T4995,ESITI_QUESTIONARI!V4995:X4995,ESITI_QUESTIONARI!Z4995:AD4995,ESITI_QUESTIONARI!AF4995:AH4995,ESITI_QUESTIONARI!AJ4995:AL4995,ESITI_QUESTIONARI!AN4995,ESITI_QUESTIONARI!AQ4995)))</f>
        <v/>
      </c>
    </row>
    <row r="4996" spans="1:8">
      <c r="A4996" t="str">
        <f>IF(ESITI_QUESTIONARI!A4996="","",TRIM(ESITI_QUESTIONARI!A4996))</f>
        <v/>
      </c>
      <c r="B4996" t="str">
        <f t="shared" si="79"/>
        <v/>
      </c>
      <c r="C4996" t="str">
        <f>IF(ESITI_QUESTIONARI!C4996="","",TRIM(ESITI_QUESTIONARI!C4996))</f>
        <v/>
      </c>
      <c r="D4996" t="str">
        <f>IFERROR(UPPER(TRIM(ESITI_QUESTIONARI!U4996)),"")</f>
        <v/>
      </c>
      <c r="E4996" t="str">
        <f>IFERROR(UPPER(TRIM(ESITI_QUESTIONARI!Y4996)),"")</f>
        <v/>
      </c>
      <c r="F4996" t="str">
        <f>IFERROR(UPPER(TRIM(ESITI_QUESTIONARI!AE4996)),"")</f>
        <v/>
      </c>
      <c r="G4996" t="str">
        <f>IFERROR(UPPER(TRIM(ESITI_QUESTIONARI!AI4996)),"")</f>
        <v/>
      </c>
      <c r="H4996" s="8" t="str">
        <f>IF(C4996="","",IF(ISERROR(AVERAGE(ESITI_QUESTIONARI!N4996:T4996,ESITI_QUESTIONARI!V4996:X4996,ESITI_QUESTIONARI!Z4996:AD4996,ESITI_QUESTIONARI!AF4996:AH4996,ESITI_QUESTIONARI!AJ4996:AL4996,ESITI_QUESTIONARI!AN4996,ESITI_QUESTIONARI!AQ4996)),"NON RISPONDE",AVERAGE(ESITI_QUESTIONARI!N4996:T4996,ESITI_QUESTIONARI!V4996:X4996,ESITI_QUESTIONARI!Z4996:AD4996,ESITI_QUESTIONARI!AF4996:AH4996,ESITI_QUESTIONARI!AJ4996:AL4996,ESITI_QUESTIONARI!AN4996,ESITI_QUESTIONARI!AQ4996)))</f>
        <v/>
      </c>
    </row>
    <row r="4997" spans="1:8">
      <c r="A4997" t="str">
        <f>IF(ESITI_QUESTIONARI!A4997="","",TRIM(ESITI_QUESTIONARI!A4997))</f>
        <v/>
      </c>
      <c r="B4997" t="str">
        <f t="shared" si="79"/>
        <v/>
      </c>
      <c r="C4997" t="str">
        <f>IF(ESITI_QUESTIONARI!C4997="","",TRIM(ESITI_QUESTIONARI!C4997))</f>
        <v/>
      </c>
      <c r="D4997" t="str">
        <f>IFERROR(UPPER(TRIM(ESITI_QUESTIONARI!U4997)),"")</f>
        <v/>
      </c>
      <c r="E4997" t="str">
        <f>IFERROR(UPPER(TRIM(ESITI_QUESTIONARI!Y4997)),"")</f>
        <v/>
      </c>
      <c r="F4997" t="str">
        <f>IFERROR(UPPER(TRIM(ESITI_QUESTIONARI!AE4997)),"")</f>
        <v/>
      </c>
      <c r="G4997" t="str">
        <f>IFERROR(UPPER(TRIM(ESITI_QUESTIONARI!AI4997)),"")</f>
        <v/>
      </c>
      <c r="H4997" s="8" t="str">
        <f>IF(C4997="","",IF(ISERROR(AVERAGE(ESITI_QUESTIONARI!N4997:T4997,ESITI_QUESTIONARI!V4997:X4997,ESITI_QUESTIONARI!Z4997:AD4997,ESITI_QUESTIONARI!AF4997:AH4997,ESITI_QUESTIONARI!AJ4997:AL4997,ESITI_QUESTIONARI!AN4997,ESITI_QUESTIONARI!AQ4997)),"NON RISPONDE",AVERAGE(ESITI_QUESTIONARI!N4997:T4997,ESITI_QUESTIONARI!V4997:X4997,ESITI_QUESTIONARI!Z4997:AD4997,ESITI_QUESTIONARI!AF4997:AH4997,ESITI_QUESTIONARI!AJ4997:AL4997,ESITI_QUESTIONARI!AN4997,ESITI_QUESTIONARI!AQ4997)))</f>
        <v/>
      </c>
    </row>
    <row r="4998" spans="1:8">
      <c r="A4998" t="str">
        <f>IF(ESITI_QUESTIONARI!A4998="","",TRIM(ESITI_QUESTIONARI!A4998))</f>
        <v/>
      </c>
      <c r="B4998" t="str">
        <f t="shared" si="79"/>
        <v/>
      </c>
      <c r="C4998" t="str">
        <f>IF(ESITI_QUESTIONARI!C4998="","",TRIM(ESITI_QUESTIONARI!C4998))</f>
        <v/>
      </c>
      <c r="D4998" t="str">
        <f>IFERROR(UPPER(TRIM(ESITI_QUESTIONARI!U4998)),"")</f>
        <v/>
      </c>
      <c r="E4998" t="str">
        <f>IFERROR(UPPER(TRIM(ESITI_QUESTIONARI!Y4998)),"")</f>
        <v/>
      </c>
      <c r="F4998" t="str">
        <f>IFERROR(UPPER(TRIM(ESITI_QUESTIONARI!AE4998)),"")</f>
        <v/>
      </c>
      <c r="G4998" t="str">
        <f>IFERROR(UPPER(TRIM(ESITI_QUESTIONARI!AI4998)),"")</f>
        <v/>
      </c>
      <c r="H4998" s="8" t="str">
        <f>IF(C4998="","",IF(ISERROR(AVERAGE(ESITI_QUESTIONARI!N4998:T4998,ESITI_QUESTIONARI!V4998:X4998,ESITI_QUESTIONARI!Z4998:AD4998,ESITI_QUESTIONARI!AF4998:AH4998,ESITI_QUESTIONARI!AJ4998:AL4998,ESITI_QUESTIONARI!AN4998,ESITI_QUESTIONARI!AQ4998)),"NON RISPONDE",AVERAGE(ESITI_QUESTIONARI!N4998:T4998,ESITI_QUESTIONARI!V4998:X4998,ESITI_QUESTIONARI!Z4998:AD4998,ESITI_QUESTIONARI!AF4998:AH4998,ESITI_QUESTIONARI!AJ4998:AL4998,ESITI_QUESTIONARI!AN4998,ESITI_QUESTIONARI!AQ4998)))</f>
        <v/>
      </c>
    </row>
    <row r="4999" spans="1:8">
      <c r="A4999" t="str">
        <f>IF(ESITI_QUESTIONARI!A4999="","",TRIM(ESITI_QUESTIONARI!A4999))</f>
        <v/>
      </c>
      <c r="B4999" t="str">
        <f t="shared" si="79"/>
        <v/>
      </c>
      <c r="C4999" t="str">
        <f>IF(ESITI_QUESTIONARI!C4999="","",TRIM(ESITI_QUESTIONARI!C4999))</f>
        <v/>
      </c>
      <c r="D4999" t="str">
        <f>IFERROR(UPPER(TRIM(ESITI_QUESTIONARI!U4999)),"")</f>
        <v/>
      </c>
      <c r="E4999" t="str">
        <f>IFERROR(UPPER(TRIM(ESITI_QUESTIONARI!Y4999)),"")</f>
        <v/>
      </c>
      <c r="F4999" t="str">
        <f>IFERROR(UPPER(TRIM(ESITI_QUESTIONARI!AE4999)),"")</f>
        <v/>
      </c>
      <c r="G4999" t="str">
        <f>IFERROR(UPPER(TRIM(ESITI_QUESTIONARI!AI4999)),"")</f>
        <v/>
      </c>
      <c r="H4999" s="8" t="str">
        <f>IF(C4999="","",IF(ISERROR(AVERAGE(ESITI_QUESTIONARI!N4999:T4999,ESITI_QUESTIONARI!V4999:X4999,ESITI_QUESTIONARI!Z4999:AD4999,ESITI_QUESTIONARI!AF4999:AH4999,ESITI_QUESTIONARI!AJ4999:AL4999,ESITI_QUESTIONARI!AN4999,ESITI_QUESTIONARI!AQ4999)),"NON RISPONDE",AVERAGE(ESITI_QUESTIONARI!N4999:T4999,ESITI_QUESTIONARI!V4999:X4999,ESITI_QUESTIONARI!Z4999:AD4999,ESITI_QUESTIONARI!AF4999:AH4999,ESITI_QUESTIONARI!AJ4999:AL4999,ESITI_QUESTIONARI!AN4999,ESITI_QUESTIONARI!AQ4999)))</f>
        <v/>
      </c>
    </row>
    <row r="5000" spans="1:8">
      <c r="A5000" t="str">
        <f>IF(ESITI_QUESTIONARI!A5000="","",TRIM(ESITI_QUESTIONARI!A5000))</f>
        <v/>
      </c>
      <c r="B5000" t="str">
        <f t="shared" si="79"/>
        <v/>
      </c>
      <c r="C5000" t="str">
        <f>IF(ESITI_QUESTIONARI!C5000="","",TRIM(ESITI_QUESTIONARI!C5000))</f>
        <v/>
      </c>
      <c r="D5000" t="str">
        <f>IFERROR(UPPER(TRIM(ESITI_QUESTIONARI!U5000)),"")</f>
        <v/>
      </c>
      <c r="E5000" t="str">
        <f>IFERROR(UPPER(TRIM(ESITI_QUESTIONARI!Y5000)),"")</f>
        <v/>
      </c>
      <c r="F5000" t="str">
        <f>IFERROR(UPPER(TRIM(ESITI_QUESTIONARI!AE5000)),"")</f>
        <v/>
      </c>
      <c r="G5000" t="str">
        <f>IFERROR(UPPER(TRIM(ESITI_QUESTIONARI!AI5000)),"")</f>
        <v/>
      </c>
      <c r="H5000" s="8" t="str">
        <f>IF(C5000="","",IF(ISERROR(AVERAGE(ESITI_QUESTIONARI!N5000:T5000,ESITI_QUESTIONARI!V5000:X5000,ESITI_QUESTIONARI!Z5000:AD5000,ESITI_QUESTIONARI!AF5000:AH5000,ESITI_QUESTIONARI!AJ5000:AL5000,ESITI_QUESTIONARI!AN5000,ESITI_QUESTIONARI!AQ5000)),"NON RISPONDE",AVERAGE(ESITI_QUESTIONARI!N5000:T5000,ESITI_QUESTIONARI!V5000:X5000,ESITI_QUESTIONARI!Z5000:AD5000,ESITI_QUESTIONARI!AF5000:AH5000,ESITI_QUESTIONARI!AJ5000:AL5000,ESITI_QUESTIONARI!AN5000,ESITI_QUESTIONARI!AQ5000)))</f>
        <v/>
      </c>
    </row>
    <row r="5001" spans="1:8">
      <c r="A5001" t="str">
        <f>IF(ESITI_QUESTIONARI!A5001="","",TRIM(ESITI_QUESTIONARI!A5001))</f>
        <v/>
      </c>
      <c r="B5001" t="str">
        <f t="shared" si="79"/>
        <v/>
      </c>
      <c r="C5001" t="str">
        <f>IF(ESITI_QUESTIONARI!C5001="","",TRIM(ESITI_QUESTIONARI!C5001))</f>
        <v/>
      </c>
      <c r="D5001" t="str">
        <f>IFERROR(UPPER(TRIM(ESITI_QUESTIONARI!U5001)),"")</f>
        <v/>
      </c>
      <c r="E5001" t="str">
        <f>IFERROR(UPPER(TRIM(ESITI_QUESTIONARI!Y5001)),"")</f>
        <v/>
      </c>
      <c r="F5001" t="str">
        <f>IFERROR(UPPER(TRIM(ESITI_QUESTIONARI!AE5001)),"")</f>
        <v/>
      </c>
      <c r="G5001" t="str">
        <f>IFERROR(UPPER(TRIM(ESITI_QUESTIONARI!AI5001)),"")</f>
        <v/>
      </c>
      <c r="H5001" s="8" t="str">
        <f>IF(C5001="","",IF(ISERROR(AVERAGE(ESITI_QUESTIONARI!N5001:T5001,ESITI_QUESTIONARI!V5001:X5001,ESITI_QUESTIONARI!Z5001:AD5001,ESITI_QUESTIONARI!AF5001:AH5001,ESITI_QUESTIONARI!AJ5001:AL5001,ESITI_QUESTIONARI!AN5001,ESITI_QUESTIONARI!AQ5001)),"NON RISPONDE",AVERAGE(ESITI_QUESTIONARI!N5001:T5001,ESITI_QUESTIONARI!V5001:X5001,ESITI_QUESTIONARI!Z5001:AD5001,ESITI_QUESTIONARI!AF5001:AH5001,ESITI_QUESTIONARI!AJ5001:AL5001,ESITI_QUESTIONARI!AN5001,ESITI_QUESTIONARI!AQ5001)))</f>
        <v/>
      </c>
    </row>
  </sheetData>
  <sheetProtection algorithmName="SHA-512" hashValue="BKNywXpZYrIkVz2lAf3QDcHzt6r4MLlb/VnYWMycuLZ8hQ4iurHHaKRxrSNDli32W/mGmopuC4FQEO+oow2yPw==" saltValue="CIdpZe6zW6P/KTV+svE/kA==" spinCount="100000" sheet="1" objects="1" scenarios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501"/>
  <sheetViews>
    <sheetView workbookViewId="0">
      <pane ySplit="1" topLeftCell="A2" activePane="bottomLeft" state="frozen"/>
      <selection pane="bottomLeft" activeCell="A2" sqref="A2"/>
    </sheetView>
  </sheetViews>
  <sheetFormatPr defaultRowHeight="14.45"/>
  <cols>
    <col min="1" max="1" width="22.28515625" bestFit="1" customWidth="1"/>
    <col min="2" max="2" width="18.5703125" bestFit="1" customWidth="1"/>
    <col min="3" max="3" width="22" customWidth="1"/>
    <col min="4" max="4" width="16.140625" bestFit="1" customWidth="1"/>
    <col min="5" max="5" width="19" style="12" bestFit="1" customWidth="1"/>
    <col min="6" max="6" width="21.28515625" style="4" customWidth="1"/>
    <col min="7" max="7" width="20.140625" style="8" customWidth="1"/>
    <col min="8" max="8" width="19.28515625" style="8" customWidth="1"/>
    <col min="9" max="9" width="28" style="15" customWidth="1"/>
    <col min="10" max="10" width="20.85546875" style="4" customWidth="1"/>
  </cols>
  <sheetData>
    <row r="1" spans="1:10">
      <c r="A1" s="1" t="s">
        <v>49</v>
      </c>
      <c r="B1" s="1" t="s">
        <v>48</v>
      </c>
      <c r="C1" s="1" t="s">
        <v>56</v>
      </c>
      <c r="D1" s="10" t="s">
        <v>57</v>
      </c>
      <c r="E1" s="11" t="s">
        <v>58</v>
      </c>
      <c r="F1" s="10" t="s">
        <v>59</v>
      </c>
      <c r="G1" s="5" t="s">
        <v>60</v>
      </c>
      <c r="H1" s="5" t="s">
        <v>61</v>
      </c>
      <c r="I1" s="14" t="s">
        <v>62</v>
      </c>
      <c r="J1" s="14" t="s">
        <v>63</v>
      </c>
    </row>
    <row r="2" spans="1:10">
      <c r="A2" t="str">
        <f>IFERROR(INDEX(tbl_corsi[KEY_CORSO],1),"")</f>
        <v/>
      </c>
      <c r="B2" t="str">
        <f>IFERROR(INDEX(tbl_corsi[N_ALLIEVI_TOT],1),"")</f>
        <v/>
      </c>
      <c r="C2" t="str">
        <f>IF(A2="","",COUNTIFS(RISPOSTE_CALC!$B$2:$B$5001,A2,RISPOSTE_CALC!$H$2:$H$5001,"&gt;0"))</f>
        <v/>
      </c>
      <c r="D2" t="str">
        <f t="shared" ref="D2:D65" si="0">IF(B2="","",ROUNDUP(B2*0.8,0))</f>
        <v/>
      </c>
      <c r="E2" s="12" t="str">
        <f>IF(B2="","",tbl_output[[#This Row],[N_RISPONDENTI]]/tbl_output[[#This Row],[N_ALLIEVI_TOT]])</f>
        <v/>
      </c>
      <c r="F2" s="4" t="str">
        <f t="shared" ref="F2:F65" si="1">IF(B2="","",IF(B2&lt;8,"KO: iscritti&lt;8",IF(C2&lt;D2,"KO: risp&lt;80%","OK")))</f>
        <v/>
      </c>
      <c r="G2" s="8" t="str">
        <f>IF(ISERROR(IF(A2="","",AVERAGEIFS(RISPOSTE_CALC!$H$2:$H$5001,RISPOSTE_CALC!$B$2:$B$5001,A2,RISPOSTE_CALC!$H$2:$H$5001,"&gt;0"))),"",IF(A2="","",AVERAGEIFS(RISPOSTE_CALC!$H$2:$H$5001,RISPOSTE_CALC!$B$2:$B$5001,A2,RISPOSTE_CALC!$H$2:$H$5001,"&gt;0")))</f>
        <v/>
      </c>
      <c r="H2" s="8" t="str">
        <f t="shared" ref="H2:H65" si="2">IF(G2="","",G2*2)</f>
        <v/>
      </c>
      <c r="I2" s="15" t="str">
        <f t="shared" ref="I2" si="3">IF(ISERROR(IF(SUM(C:C)/SUM(B:B)&gt;=0.8,SUM(C:C)/SUM(B:B),"KO")),"",IF(SUM(C:C)/SUM(B:B)&gt;=0.8,SUM(C:C)/SUM(B:B),"KO"))</f>
        <v/>
      </c>
      <c r="J2" s="4" t="str">
        <f>IF(ISERROR(IF(tbl_output[[#This Row],[%_RISPONDENTI_ANNUALITA'']]="KO","",AVERAGE(H:H))),"",IF(tbl_output[[#This Row],[%_RISPONDENTI_ANNUALITA'']]="KO","",AVERAGE(H:H)))</f>
        <v/>
      </c>
    </row>
    <row r="3" spans="1:10">
      <c r="A3" t="str">
        <f>IFERROR(INDEX(tbl_corsi[KEY_CORSO],2),"")</f>
        <v/>
      </c>
      <c r="B3" t="str">
        <f>IFERROR(INDEX(tbl_corsi[N_ALLIEVI_TOT],2),"")</f>
        <v/>
      </c>
      <c r="C3" t="str">
        <f>IF(A3="","",COUNTIFS(RISPOSTE_CALC!$B$2:$B$5001,A3,RISPOSTE_CALC!$H$2:$H$5001,"&gt;0"))</f>
        <v/>
      </c>
      <c r="D3" t="str">
        <f t="shared" si="0"/>
        <v/>
      </c>
      <c r="E3" s="12" t="str">
        <f>IF(B3="","",tbl_output[[#This Row],[N_RISPONDENTI]]/tbl_output[[#This Row],[N_ALLIEVI_TOT]])</f>
        <v/>
      </c>
      <c r="F3" s="4" t="str">
        <f t="shared" si="1"/>
        <v/>
      </c>
      <c r="G3" s="8" t="str">
        <f>IF(ISERROR(IF(A3="","",AVERAGEIFS(RISPOSTE_CALC!$H$2:$H$5001,RISPOSTE_CALC!$B$2:$B$5001,A3,RISPOSTE_CALC!$H$2:$H$5001,"&gt;0"))),"",IF(A3="","",AVERAGEIFS(RISPOSTE_CALC!$H$2:$H$5001,RISPOSTE_CALC!$B$2:$B$5001,A3,RISPOSTE_CALC!$H$2:$H$5001,"&gt;0")))</f>
        <v/>
      </c>
      <c r="H3" s="8" t="str">
        <f t="shared" si="2"/>
        <v/>
      </c>
    </row>
    <row r="4" spans="1:10">
      <c r="A4" t="str">
        <f>IFERROR(INDEX(tbl_corsi[KEY_CORSO],3),"")</f>
        <v/>
      </c>
      <c r="B4" t="str">
        <f>IFERROR(INDEX(tbl_corsi[N_ALLIEVI_TOT],3),"")</f>
        <v/>
      </c>
      <c r="C4" t="str">
        <f>IF(A4="","",COUNTIFS(RISPOSTE_CALC!$B$2:$B$5001,A4,RISPOSTE_CALC!$H$2:$H$5001,"&gt;0"))</f>
        <v/>
      </c>
      <c r="D4" t="str">
        <f t="shared" si="0"/>
        <v/>
      </c>
      <c r="E4" s="12" t="str">
        <f>IF(B4="","",tbl_output[[#This Row],[N_RISPONDENTI]]/tbl_output[[#This Row],[N_ALLIEVI_TOT]])</f>
        <v/>
      </c>
      <c r="F4" s="4" t="str">
        <f t="shared" si="1"/>
        <v/>
      </c>
      <c r="G4" s="8" t="str">
        <f>IF(ISERROR(IF(A4="","",AVERAGEIFS(RISPOSTE_CALC!$H$2:$H$5001,RISPOSTE_CALC!$B$2:$B$5001,A4,RISPOSTE_CALC!$H$2:$H$5001,"&gt;0"))),"",IF(A4="","",AVERAGEIFS(RISPOSTE_CALC!$H$2:$H$5001,RISPOSTE_CALC!$B$2:$B$5001,A4,RISPOSTE_CALC!$H$2:$H$5001,"&gt;0")))</f>
        <v/>
      </c>
      <c r="H4" s="8" t="str">
        <f t="shared" si="2"/>
        <v/>
      </c>
    </row>
    <row r="5" spans="1:10">
      <c r="A5" t="str">
        <f>IFERROR(INDEX(tbl_corsi[KEY_CORSO],4),"")</f>
        <v/>
      </c>
      <c r="B5" t="str">
        <f>IFERROR(INDEX(tbl_corsi[N_ALLIEVI_TOT],4),"")</f>
        <v/>
      </c>
      <c r="C5" t="str">
        <f>IF(A5="","",COUNTIFS(RISPOSTE_CALC!$B$2:$B$5001,A5,RISPOSTE_CALC!$H$2:$H$5001,"&gt;0"))</f>
        <v/>
      </c>
      <c r="D5" t="str">
        <f t="shared" si="0"/>
        <v/>
      </c>
      <c r="E5" s="12" t="str">
        <f>IF(B5="","",tbl_output[[#This Row],[N_RISPONDENTI]]/tbl_output[[#This Row],[N_ALLIEVI_TOT]])</f>
        <v/>
      </c>
      <c r="F5" s="4" t="str">
        <f t="shared" si="1"/>
        <v/>
      </c>
      <c r="G5" s="8" t="str">
        <f>IF(ISERROR(IF(A5="","",AVERAGEIFS(RISPOSTE_CALC!$H$2:$H$5001,RISPOSTE_CALC!$B$2:$B$5001,A5,RISPOSTE_CALC!$H$2:$H$5001,"&gt;0"))),"",IF(A5="","",AVERAGEIFS(RISPOSTE_CALC!$H$2:$H$5001,RISPOSTE_CALC!$B$2:$B$5001,A5,RISPOSTE_CALC!$H$2:$H$5001,"&gt;0")))</f>
        <v/>
      </c>
      <c r="H5" s="8" t="str">
        <f t="shared" si="2"/>
        <v/>
      </c>
    </row>
    <row r="6" spans="1:10">
      <c r="A6" t="str">
        <f>IFERROR(INDEX(tbl_corsi[KEY_CORSO],5),"")</f>
        <v/>
      </c>
      <c r="B6" t="str">
        <f>IFERROR(INDEX(tbl_corsi[N_ALLIEVI_TOT],5),"")</f>
        <v/>
      </c>
      <c r="C6" t="str">
        <f>IF(A6="","",COUNTIFS(RISPOSTE_CALC!$B$2:$B$5001,A6,RISPOSTE_CALC!$H$2:$H$5001,"&gt;0"))</f>
        <v/>
      </c>
      <c r="D6" t="str">
        <f t="shared" si="0"/>
        <v/>
      </c>
      <c r="E6" s="12" t="str">
        <f>IF(B6="","",tbl_output[[#This Row],[N_RISPONDENTI]]/tbl_output[[#This Row],[N_ALLIEVI_TOT]])</f>
        <v/>
      </c>
      <c r="F6" s="4" t="str">
        <f t="shared" si="1"/>
        <v/>
      </c>
      <c r="G6" s="8" t="str">
        <f>IF(ISERROR(IF(A6="","",AVERAGEIFS(RISPOSTE_CALC!$H$2:$H$5001,RISPOSTE_CALC!$B$2:$B$5001,A6,RISPOSTE_CALC!$H$2:$H$5001,"&gt;0"))),"",IF(A6="","",AVERAGEIFS(RISPOSTE_CALC!$H$2:$H$5001,RISPOSTE_CALC!$B$2:$B$5001,A6,RISPOSTE_CALC!$H$2:$H$5001,"&gt;0")))</f>
        <v/>
      </c>
      <c r="H6" s="8" t="str">
        <f t="shared" si="2"/>
        <v/>
      </c>
    </row>
    <row r="7" spans="1:10">
      <c r="A7" t="str">
        <f>IFERROR(INDEX(tbl_corsi[KEY_CORSO],6),"")</f>
        <v/>
      </c>
      <c r="B7" t="str">
        <f>IFERROR(INDEX(tbl_corsi[N_ALLIEVI_TOT],6),"")</f>
        <v/>
      </c>
      <c r="C7" t="str">
        <f>IF(A7="","",COUNTIFS(RISPOSTE_CALC!$B$2:$B$5001,A7,RISPOSTE_CALC!$H$2:$H$5001,"&gt;0"))</f>
        <v/>
      </c>
      <c r="D7" t="str">
        <f t="shared" si="0"/>
        <v/>
      </c>
      <c r="E7" s="12" t="str">
        <f>IF(B7="","",tbl_output[[#This Row],[N_RISPONDENTI]]/tbl_output[[#This Row],[N_ALLIEVI_TOT]])</f>
        <v/>
      </c>
      <c r="F7" s="4" t="str">
        <f t="shared" si="1"/>
        <v/>
      </c>
      <c r="G7" s="8" t="str">
        <f>IF(ISERROR(IF(A7="","",AVERAGEIFS(RISPOSTE_CALC!$H$2:$H$5001,RISPOSTE_CALC!$B$2:$B$5001,A7,RISPOSTE_CALC!$H$2:$H$5001,"&gt;0"))),"",IF(A7="","",AVERAGEIFS(RISPOSTE_CALC!$H$2:$H$5001,RISPOSTE_CALC!$B$2:$B$5001,A7,RISPOSTE_CALC!$H$2:$H$5001,"&gt;0")))</f>
        <v/>
      </c>
      <c r="H7" s="8" t="str">
        <f t="shared" si="2"/>
        <v/>
      </c>
    </row>
    <row r="8" spans="1:10">
      <c r="A8" t="str">
        <f>IFERROR(INDEX(tbl_corsi[KEY_CORSO],7),"")</f>
        <v/>
      </c>
      <c r="B8" t="str">
        <f>IFERROR(INDEX(tbl_corsi[N_ALLIEVI_TOT],7),"")</f>
        <v/>
      </c>
      <c r="C8" t="str">
        <f>IF(A8="","",COUNTIFS(RISPOSTE_CALC!$B$2:$B$5001,A8,RISPOSTE_CALC!$H$2:$H$5001,"&gt;0"))</f>
        <v/>
      </c>
      <c r="D8" t="str">
        <f t="shared" si="0"/>
        <v/>
      </c>
      <c r="E8" s="12" t="str">
        <f>IF(B8="","",tbl_output[[#This Row],[N_RISPONDENTI]]/tbl_output[[#This Row],[N_ALLIEVI_TOT]])</f>
        <v/>
      </c>
      <c r="F8" s="4" t="str">
        <f t="shared" si="1"/>
        <v/>
      </c>
      <c r="G8" s="8" t="str">
        <f>IF(ISERROR(IF(A8="","",AVERAGEIFS(RISPOSTE_CALC!$H$2:$H$5001,RISPOSTE_CALC!$B$2:$B$5001,A8,RISPOSTE_CALC!$H$2:$H$5001,"&gt;0"))),"",IF(A8="","",AVERAGEIFS(RISPOSTE_CALC!$H$2:$H$5001,RISPOSTE_CALC!$B$2:$B$5001,A8,RISPOSTE_CALC!$H$2:$H$5001,"&gt;0")))</f>
        <v/>
      </c>
      <c r="H8" s="8" t="str">
        <f t="shared" si="2"/>
        <v/>
      </c>
    </row>
    <row r="9" spans="1:10">
      <c r="A9" t="str">
        <f>IFERROR(INDEX(tbl_corsi[KEY_CORSO],8),"")</f>
        <v/>
      </c>
      <c r="B9" t="str">
        <f>IFERROR(INDEX(tbl_corsi[N_ALLIEVI_TOT],8),"")</f>
        <v/>
      </c>
      <c r="C9" t="str">
        <f>IF(A9="","",COUNTIFS(RISPOSTE_CALC!$B$2:$B$5001,A9,RISPOSTE_CALC!$H$2:$H$5001,"&gt;0"))</f>
        <v/>
      </c>
      <c r="D9" t="str">
        <f t="shared" si="0"/>
        <v/>
      </c>
      <c r="E9" s="12" t="str">
        <f>IF(B9="","",tbl_output[[#This Row],[N_RISPONDENTI]]/tbl_output[[#This Row],[N_ALLIEVI_TOT]])</f>
        <v/>
      </c>
      <c r="F9" s="4" t="str">
        <f t="shared" si="1"/>
        <v/>
      </c>
      <c r="G9" s="8" t="str">
        <f>IF(ISERROR(IF(A9="","",AVERAGEIFS(RISPOSTE_CALC!$H$2:$H$5001,RISPOSTE_CALC!$B$2:$B$5001,A9,RISPOSTE_CALC!$H$2:$H$5001,"&gt;0"))),"",IF(A9="","",AVERAGEIFS(RISPOSTE_CALC!$H$2:$H$5001,RISPOSTE_CALC!$B$2:$B$5001,A9,RISPOSTE_CALC!$H$2:$H$5001,"&gt;0")))</f>
        <v/>
      </c>
      <c r="H9" s="8" t="str">
        <f t="shared" si="2"/>
        <v/>
      </c>
    </row>
    <row r="10" spans="1:10">
      <c r="A10" t="str">
        <f>IFERROR(INDEX(tbl_corsi[KEY_CORSO],9),"")</f>
        <v/>
      </c>
      <c r="B10" t="str">
        <f>IFERROR(INDEX(tbl_corsi[N_ALLIEVI_TOT],9),"")</f>
        <v/>
      </c>
      <c r="C10" t="str">
        <f>IF(A10="","",COUNTIFS(RISPOSTE_CALC!$B$2:$B$5001,A10,RISPOSTE_CALC!$H$2:$H$5001,"&gt;0"))</f>
        <v/>
      </c>
      <c r="D10" t="str">
        <f t="shared" si="0"/>
        <v/>
      </c>
      <c r="E10" s="12" t="str">
        <f>IF(B10="","",tbl_output[[#This Row],[N_RISPONDENTI]]/tbl_output[[#This Row],[N_ALLIEVI_TOT]])</f>
        <v/>
      </c>
      <c r="F10" s="4" t="str">
        <f t="shared" si="1"/>
        <v/>
      </c>
      <c r="G10" s="8" t="str">
        <f>IF(ISERROR(IF(A10="","",AVERAGEIFS(RISPOSTE_CALC!$H$2:$H$5001,RISPOSTE_CALC!$B$2:$B$5001,A10,RISPOSTE_CALC!$H$2:$H$5001,"&gt;0"))),"",IF(A10="","",AVERAGEIFS(RISPOSTE_CALC!$H$2:$H$5001,RISPOSTE_CALC!$B$2:$B$5001,A10,RISPOSTE_CALC!$H$2:$H$5001,"&gt;0")))</f>
        <v/>
      </c>
      <c r="H10" s="8" t="str">
        <f t="shared" si="2"/>
        <v/>
      </c>
    </row>
    <row r="11" spans="1:10">
      <c r="A11" t="str">
        <f>IFERROR(INDEX(tbl_corsi[KEY_CORSO],10),"")</f>
        <v/>
      </c>
      <c r="B11" t="str">
        <f>IFERROR(INDEX(tbl_corsi[N_ALLIEVI_TOT],10),"")</f>
        <v/>
      </c>
      <c r="C11" t="str">
        <f>IF(A11="","",COUNTIFS(RISPOSTE_CALC!$B$2:$B$5001,A11,RISPOSTE_CALC!$H$2:$H$5001,"&gt;0"))</f>
        <v/>
      </c>
      <c r="D11" t="str">
        <f t="shared" si="0"/>
        <v/>
      </c>
      <c r="E11" s="12" t="str">
        <f>IF(B11="","",tbl_output[[#This Row],[N_RISPONDENTI]]/tbl_output[[#This Row],[N_ALLIEVI_TOT]])</f>
        <v/>
      </c>
      <c r="F11" s="4" t="str">
        <f t="shared" si="1"/>
        <v/>
      </c>
      <c r="G11" s="8" t="str">
        <f>IF(ISERROR(IF(A11="","",AVERAGEIFS(RISPOSTE_CALC!$H$2:$H$5001,RISPOSTE_CALC!$B$2:$B$5001,A11,RISPOSTE_CALC!$H$2:$H$5001,"&gt;0"))),"",IF(A11="","",AVERAGEIFS(RISPOSTE_CALC!$H$2:$H$5001,RISPOSTE_CALC!$B$2:$B$5001,A11,RISPOSTE_CALC!$H$2:$H$5001,"&gt;0")))</f>
        <v/>
      </c>
      <c r="H11" s="8" t="str">
        <f t="shared" si="2"/>
        <v/>
      </c>
    </row>
    <row r="12" spans="1:10">
      <c r="A12" t="str">
        <f>IFERROR(INDEX(tbl_corsi[KEY_CORSO],11),"")</f>
        <v/>
      </c>
      <c r="B12" t="str">
        <f>IFERROR(INDEX(tbl_corsi[N_ALLIEVI_TOT],11),"")</f>
        <v/>
      </c>
      <c r="C12" t="str">
        <f>IF(A12="","",COUNTIFS(RISPOSTE_CALC!$B$2:$B$5001,A12,RISPOSTE_CALC!$H$2:$H$5001,"&gt;0"))</f>
        <v/>
      </c>
      <c r="D12" t="str">
        <f t="shared" si="0"/>
        <v/>
      </c>
      <c r="E12" s="12" t="str">
        <f>IF(B12="","",tbl_output[[#This Row],[N_RISPONDENTI]]/tbl_output[[#This Row],[N_ALLIEVI_TOT]])</f>
        <v/>
      </c>
      <c r="F12" s="4" t="str">
        <f t="shared" si="1"/>
        <v/>
      </c>
      <c r="G12" s="8" t="str">
        <f>IF(ISERROR(IF(A12="","",AVERAGEIFS(RISPOSTE_CALC!$H$2:$H$5001,RISPOSTE_CALC!$B$2:$B$5001,A12,RISPOSTE_CALC!$H$2:$H$5001,"&gt;0"))),"",IF(A12="","",AVERAGEIFS(RISPOSTE_CALC!$H$2:$H$5001,RISPOSTE_CALC!$B$2:$B$5001,A12,RISPOSTE_CALC!$H$2:$H$5001,"&gt;0")))</f>
        <v/>
      </c>
      <c r="H12" s="8" t="str">
        <f t="shared" si="2"/>
        <v/>
      </c>
    </row>
    <row r="13" spans="1:10">
      <c r="A13" t="str">
        <f>IFERROR(INDEX(tbl_corsi[KEY_CORSO],12),"")</f>
        <v/>
      </c>
      <c r="B13" t="str">
        <f>IFERROR(INDEX(tbl_corsi[N_ALLIEVI_TOT],12),"")</f>
        <v/>
      </c>
      <c r="C13" t="str">
        <f>IF(A13="","",COUNTIFS(RISPOSTE_CALC!$B$2:$B$5001,A13,RISPOSTE_CALC!$H$2:$H$5001,"&gt;0"))</f>
        <v/>
      </c>
      <c r="D13" t="str">
        <f t="shared" si="0"/>
        <v/>
      </c>
      <c r="E13" s="12" t="str">
        <f>IF(B13="","",tbl_output[[#This Row],[N_RISPONDENTI]]/tbl_output[[#This Row],[N_ALLIEVI_TOT]])</f>
        <v/>
      </c>
      <c r="F13" s="4" t="str">
        <f t="shared" si="1"/>
        <v/>
      </c>
      <c r="G13" s="8" t="str">
        <f>IF(ISERROR(IF(A13="","",AVERAGEIFS(RISPOSTE_CALC!$H$2:$H$5001,RISPOSTE_CALC!$B$2:$B$5001,A13,RISPOSTE_CALC!$H$2:$H$5001,"&gt;0"))),"",IF(A13="","",AVERAGEIFS(RISPOSTE_CALC!$H$2:$H$5001,RISPOSTE_CALC!$B$2:$B$5001,A13,RISPOSTE_CALC!$H$2:$H$5001,"&gt;0")))</f>
        <v/>
      </c>
      <c r="H13" s="8" t="str">
        <f t="shared" si="2"/>
        <v/>
      </c>
    </row>
    <row r="14" spans="1:10">
      <c r="A14" t="str">
        <f>IFERROR(INDEX(tbl_corsi[KEY_CORSO],13),"")</f>
        <v/>
      </c>
      <c r="B14" t="str">
        <f>IFERROR(INDEX(tbl_corsi[N_ALLIEVI_TOT],13),"")</f>
        <v/>
      </c>
      <c r="C14" t="str">
        <f>IF(A14="","",COUNTIFS(RISPOSTE_CALC!$B$2:$B$5001,A14,RISPOSTE_CALC!$H$2:$H$5001,"&gt;0"))</f>
        <v/>
      </c>
      <c r="D14" t="str">
        <f t="shared" si="0"/>
        <v/>
      </c>
      <c r="E14" s="12" t="str">
        <f>IF(B14="","",tbl_output[[#This Row],[N_RISPONDENTI]]/tbl_output[[#This Row],[N_ALLIEVI_TOT]])</f>
        <v/>
      </c>
      <c r="F14" s="4" t="str">
        <f t="shared" si="1"/>
        <v/>
      </c>
      <c r="G14" s="8" t="str">
        <f>IF(ISERROR(IF(A14="","",AVERAGEIFS(RISPOSTE_CALC!$H$2:$H$5001,RISPOSTE_CALC!$B$2:$B$5001,A14,RISPOSTE_CALC!$H$2:$H$5001,"&gt;0"))),"",IF(A14="","",AVERAGEIFS(RISPOSTE_CALC!$H$2:$H$5001,RISPOSTE_CALC!$B$2:$B$5001,A14,RISPOSTE_CALC!$H$2:$H$5001,"&gt;0")))</f>
        <v/>
      </c>
      <c r="H14" s="8" t="str">
        <f t="shared" si="2"/>
        <v/>
      </c>
    </row>
    <row r="15" spans="1:10">
      <c r="A15" t="str">
        <f>IFERROR(INDEX(tbl_corsi[KEY_CORSO],14),"")</f>
        <v/>
      </c>
      <c r="B15" t="str">
        <f>IFERROR(INDEX(tbl_corsi[N_ALLIEVI_TOT],14),"")</f>
        <v/>
      </c>
      <c r="C15" t="str">
        <f>IF(A15="","",COUNTIFS(RISPOSTE_CALC!$B$2:$B$5001,A15,RISPOSTE_CALC!$H$2:$H$5001,"&gt;0"))</f>
        <v/>
      </c>
      <c r="D15" t="str">
        <f t="shared" si="0"/>
        <v/>
      </c>
      <c r="E15" s="12" t="str">
        <f>IF(B15="","",tbl_output[[#This Row],[N_RISPONDENTI]]/tbl_output[[#This Row],[N_ALLIEVI_TOT]])</f>
        <v/>
      </c>
      <c r="F15" s="4" t="str">
        <f t="shared" si="1"/>
        <v/>
      </c>
      <c r="G15" s="8" t="str">
        <f>IF(ISERROR(IF(A15="","",AVERAGEIFS(RISPOSTE_CALC!$H$2:$H$5001,RISPOSTE_CALC!$B$2:$B$5001,A15,RISPOSTE_CALC!$H$2:$H$5001,"&gt;0"))),"",IF(A15="","",AVERAGEIFS(RISPOSTE_CALC!$H$2:$H$5001,RISPOSTE_CALC!$B$2:$B$5001,A15,RISPOSTE_CALC!$H$2:$H$5001,"&gt;0")))</f>
        <v/>
      </c>
      <c r="H15" s="8" t="str">
        <f t="shared" si="2"/>
        <v/>
      </c>
    </row>
    <row r="16" spans="1:10">
      <c r="A16" t="str">
        <f>IFERROR(INDEX(tbl_corsi[KEY_CORSO],15),"")</f>
        <v/>
      </c>
      <c r="B16" t="str">
        <f>IFERROR(INDEX(tbl_corsi[N_ALLIEVI_TOT],15),"")</f>
        <v/>
      </c>
      <c r="C16" t="str">
        <f>IF(A16="","",COUNTIFS(RISPOSTE_CALC!$B$2:$B$5001,A16,RISPOSTE_CALC!$H$2:$H$5001,"&gt;0"))</f>
        <v/>
      </c>
      <c r="D16" t="str">
        <f t="shared" si="0"/>
        <v/>
      </c>
      <c r="E16" s="12" t="str">
        <f>IF(B16="","",tbl_output[[#This Row],[N_RISPONDENTI]]/tbl_output[[#This Row],[N_ALLIEVI_TOT]])</f>
        <v/>
      </c>
      <c r="F16" s="4" t="str">
        <f t="shared" si="1"/>
        <v/>
      </c>
      <c r="G16" s="8" t="str">
        <f>IF(ISERROR(IF(A16="","",AVERAGEIFS(RISPOSTE_CALC!$H$2:$H$5001,RISPOSTE_CALC!$B$2:$B$5001,A16,RISPOSTE_CALC!$H$2:$H$5001,"&gt;0"))),"",IF(A16="","",AVERAGEIFS(RISPOSTE_CALC!$H$2:$H$5001,RISPOSTE_CALC!$B$2:$B$5001,A16,RISPOSTE_CALC!$H$2:$H$5001,"&gt;0")))</f>
        <v/>
      </c>
      <c r="H16" s="8" t="str">
        <f t="shared" si="2"/>
        <v/>
      </c>
    </row>
    <row r="17" spans="1:8">
      <c r="A17" t="str">
        <f>IFERROR(INDEX(tbl_corsi[KEY_CORSO],16),"")</f>
        <v/>
      </c>
      <c r="B17" t="str">
        <f>IFERROR(INDEX(tbl_corsi[N_ALLIEVI_TOT],16),"")</f>
        <v/>
      </c>
      <c r="C17" t="str">
        <f>IF(A17="","",COUNTIFS(RISPOSTE_CALC!$B$2:$B$5001,A17,RISPOSTE_CALC!$H$2:$H$5001,"&gt;0"))</f>
        <v/>
      </c>
      <c r="D17" t="str">
        <f t="shared" si="0"/>
        <v/>
      </c>
      <c r="E17" s="12" t="str">
        <f>IF(B17="","",tbl_output[[#This Row],[N_RISPONDENTI]]/tbl_output[[#This Row],[N_ALLIEVI_TOT]])</f>
        <v/>
      </c>
      <c r="F17" s="4" t="str">
        <f t="shared" si="1"/>
        <v/>
      </c>
      <c r="G17" s="8" t="str">
        <f>IF(ISERROR(IF(A17="","",AVERAGEIFS(RISPOSTE_CALC!$H$2:$H$5001,RISPOSTE_CALC!$B$2:$B$5001,A17,RISPOSTE_CALC!$H$2:$H$5001,"&gt;0"))),"",IF(A17="","",AVERAGEIFS(RISPOSTE_CALC!$H$2:$H$5001,RISPOSTE_CALC!$B$2:$B$5001,A17,RISPOSTE_CALC!$H$2:$H$5001,"&gt;0")))</f>
        <v/>
      </c>
      <c r="H17" s="8" t="str">
        <f t="shared" si="2"/>
        <v/>
      </c>
    </row>
    <row r="18" spans="1:8">
      <c r="A18" t="str">
        <f>IFERROR(INDEX(tbl_corsi[KEY_CORSO],17),"")</f>
        <v/>
      </c>
      <c r="B18" t="str">
        <f>IFERROR(INDEX(tbl_corsi[N_ALLIEVI_TOT],17),"")</f>
        <v/>
      </c>
      <c r="C18" t="str">
        <f>IF(A18="","",COUNTIFS(RISPOSTE_CALC!$B$2:$B$5001,A18,RISPOSTE_CALC!$H$2:$H$5001,"&gt;0"))</f>
        <v/>
      </c>
      <c r="D18" t="str">
        <f t="shared" si="0"/>
        <v/>
      </c>
      <c r="E18" s="12" t="str">
        <f>IF(B18="","",tbl_output[[#This Row],[N_RISPONDENTI]]/tbl_output[[#This Row],[N_ALLIEVI_TOT]])</f>
        <v/>
      </c>
      <c r="F18" s="4" t="str">
        <f t="shared" si="1"/>
        <v/>
      </c>
      <c r="G18" s="8" t="str">
        <f>IF(ISERROR(IF(A18="","",AVERAGEIFS(RISPOSTE_CALC!$H$2:$H$5001,RISPOSTE_CALC!$B$2:$B$5001,A18,RISPOSTE_CALC!$H$2:$H$5001,"&gt;0"))),"",IF(A18="","",AVERAGEIFS(RISPOSTE_CALC!$H$2:$H$5001,RISPOSTE_CALC!$B$2:$B$5001,A18,RISPOSTE_CALC!$H$2:$H$5001,"&gt;0")))</f>
        <v/>
      </c>
      <c r="H18" s="8" t="str">
        <f t="shared" si="2"/>
        <v/>
      </c>
    </row>
    <row r="19" spans="1:8">
      <c r="A19" t="str">
        <f>IFERROR(INDEX(tbl_corsi[KEY_CORSO],18),"")</f>
        <v/>
      </c>
      <c r="B19" t="str">
        <f>IFERROR(INDEX(tbl_corsi[N_ALLIEVI_TOT],18),"")</f>
        <v/>
      </c>
      <c r="C19" t="str">
        <f>IF(A19="","",COUNTIFS(RISPOSTE_CALC!$B$2:$B$5001,A19,RISPOSTE_CALC!$H$2:$H$5001,"&gt;0"))</f>
        <v/>
      </c>
      <c r="D19" t="str">
        <f t="shared" si="0"/>
        <v/>
      </c>
      <c r="E19" s="12" t="str">
        <f>IF(B19="","",tbl_output[[#This Row],[N_RISPONDENTI]]/tbl_output[[#This Row],[N_ALLIEVI_TOT]])</f>
        <v/>
      </c>
      <c r="F19" s="4" t="str">
        <f t="shared" si="1"/>
        <v/>
      </c>
      <c r="G19" s="8" t="str">
        <f>IF(ISERROR(IF(A19="","",AVERAGEIFS(RISPOSTE_CALC!$H$2:$H$5001,RISPOSTE_CALC!$B$2:$B$5001,A19,RISPOSTE_CALC!$H$2:$H$5001,"&gt;0"))),"",IF(A19="","",AVERAGEIFS(RISPOSTE_CALC!$H$2:$H$5001,RISPOSTE_CALC!$B$2:$B$5001,A19,RISPOSTE_CALC!$H$2:$H$5001,"&gt;0")))</f>
        <v/>
      </c>
      <c r="H19" s="8" t="str">
        <f t="shared" si="2"/>
        <v/>
      </c>
    </row>
    <row r="20" spans="1:8">
      <c r="A20" t="str">
        <f>IFERROR(INDEX(tbl_corsi[KEY_CORSO],19),"")</f>
        <v/>
      </c>
      <c r="B20" t="str">
        <f>IFERROR(INDEX(tbl_corsi[N_ALLIEVI_TOT],19),"")</f>
        <v/>
      </c>
      <c r="C20" t="str">
        <f>IF(A20="","",COUNTIFS(RISPOSTE_CALC!$B$2:$B$5001,A20,RISPOSTE_CALC!$H$2:$H$5001,"&gt;0"))</f>
        <v/>
      </c>
      <c r="D20" t="str">
        <f t="shared" si="0"/>
        <v/>
      </c>
      <c r="E20" s="12" t="str">
        <f>IF(B20="","",tbl_output[[#This Row],[N_RISPONDENTI]]/tbl_output[[#This Row],[N_ALLIEVI_TOT]])</f>
        <v/>
      </c>
      <c r="F20" s="4" t="str">
        <f t="shared" si="1"/>
        <v/>
      </c>
      <c r="G20" s="8" t="str">
        <f>IF(ISERROR(IF(A20="","",AVERAGEIFS(RISPOSTE_CALC!$H$2:$H$5001,RISPOSTE_CALC!$B$2:$B$5001,A20,RISPOSTE_CALC!$H$2:$H$5001,"&gt;0"))),"",IF(A20="","",AVERAGEIFS(RISPOSTE_CALC!$H$2:$H$5001,RISPOSTE_CALC!$B$2:$B$5001,A20,RISPOSTE_CALC!$H$2:$H$5001,"&gt;0")))</f>
        <v/>
      </c>
      <c r="H20" s="8" t="str">
        <f t="shared" si="2"/>
        <v/>
      </c>
    </row>
    <row r="21" spans="1:8">
      <c r="A21" t="str">
        <f>IFERROR(INDEX(tbl_corsi[KEY_CORSO],20),"")</f>
        <v/>
      </c>
      <c r="B21" t="str">
        <f>IFERROR(INDEX(tbl_corsi[N_ALLIEVI_TOT],20),"")</f>
        <v/>
      </c>
      <c r="C21" t="str">
        <f>IF(A21="","",COUNTIFS(RISPOSTE_CALC!$B$2:$B$5001,A21,RISPOSTE_CALC!$H$2:$H$5001,"&gt;0"))</f>
        <v/>
      </c>
      <c r="D21" t="str">
        <f t="shared" si="0"/>
        <v/>
      </c>
      <c r="E21" s="12" t="str">
        <f>IF(B21="","",tbl_output[[#This Row],[N_RISPONDENTI]]/tbl_output[[#This Row],[N_ALLIEVI_TOT]])</f>
        <v/>
      </c>
      <c r="F21" s="4" t="str">
        <f t="shared" si="1"/>
        <v/>
      </c>
      <c r="G21" s="8" t="str">
        <f>IF(ISERROR(IF(A21="","",AVERAGEIFS(RISPOSTE_CALC!$H$2:$H$5001,RISPOSTE_CALC!$B$2:$B$5001,A21,RISPOSTE_CALC!$H$2:$H$5001,"&gt;0"))),"",IF(A21="","",AVERAGEIFS(RISPOSTE_CALC!$H$2:$H$5001,RISPOSTE_CALC!$B$2:$B$5001,A21,RISPOSTE_CALC!$H$2:$H$5001,"&gt;0")))</f>
        <v/>
      </c>
      <c r="H21" s="8" t="str">
        <f t="shared" si="2"/>
        <v/>
      </c>
    </row>
    <row r="22" spans="1:8">
      <c r="A22" t="str">
        <f>IFERROR(INDEX(tbl_corsi[KEY_CORSO],21),"")</f>
        <v/>
      </c>
      <c r="B22" t="str">
        <f>IFERROR(INDEX(tbl_corsi[N_ALLIEVI_TOT],21),"")</f>
        <v/>
      </c>
      <c r="C22" t="str">
        <f>IF(A22="","",COUNTIFS(RISPOSTE_CALC!$B$2:$B$5001,A22,RISPOSTE_CALC!$H$2:$H$5001,"&gt;0"))</f>
        <v/>
      </c>
      <c r="D22" t="str">
        <f t="shared" si="0"/>
        <v/>
      </c>
      <c r="E22" s="12" t="str">
        <f>IF(B22="","",tbl_output[[#This Row],[N_RISPONDENTI]]/tbl_output[[#This Row],[N_ALLIEVI_TOT]])</f>
        <v/>
      </c>
      <c r="F22" s="4" t="str">
        <f t="shared" si="1"/>
        <v/>
      </c>
      <c r="G22" s="8" t="str">
        <f>IF(ISERROR(IF(A22="","",AVERAGEIFS(RISPOSTE_CALC!$H$2:$H$5001,RISPOSTE_CALC!$B$2:$B$5001,A22,RISPOSTE_CALC!$H$2:$H$5001,"&gt;0"))),"",IF(A22="","",AVERAGEIFS(RISPOSTE_CALC!$H$2:$H$5001,RISPOSTE_CALC!$B$2:$B$5001,A22,RISPOSTE_CALC!$H$2:$H$5001,"&gt;0")))</f>
        <v/>
      </c>
      <c r="H22" s="8" t="str">
        <f t="shared" si="2"/>
        <v/>
      </c>
    </row>
    <row r="23" spans="1:8">
      <c r="A23" t="str">
        <f>IFERROR(INDEX(tbl_corsi[KEY_CORSO],22),"")</f>
        <v/>
      </c>
      <c r="B23" t="str">
        <f>IFERROR(INDEX(tbl_corsi[N_ALLIEVI_TOT],22),"")</f>
        <v/>
      </c>
      <c r="C23" t="str">
        <f>IF(A23="","",COUNTIFS(RISPOSTE_CALC!$B$2:$B$5001,A23,RISPOSTE_CALC!$H$2:$H$5001,"&gt;0"))</f>
        <v/>
      </c>
      <c r="D23" t="str">
        <f t="shared" si="0"/>
        <v/>
      </c>
      <c r="E23" s="12" t="str">
        <f>IF(B23="","",tbl_output[[#This Row],[N_RISPONDENTI]]/tbl_output[[#This Row],[N_ALLIEVI_TOT]])</f>
        <v/>
      </c>
      <c r="F23" s="4" t="str">
        <f t="shared" si="1"/>
        <v/>
      </c>
      <c r="G23" s="8" t="str">
        <f>IF(ISERROR(IF(A23="","",AVERAGEIFS(RISPOSTE_CALC!$H$2:$H$5001,RISPOSTE_CALC!$B$2:$B$5001,A23,RISPOSTE_CALC!$H$2:$H$5001,"&gt;0"))),"",IF(A23="","",AVERAGEIFS(RISPOSTE_CALC!$H$2:$H$5001,RISPOSTE_CALC!$B$2:$B$5001,A23,RISPOSTE_CALC!$H$2:$H$5001,"&gt;0")))</f>
        <v/>
      </c>
      <c r="H23" s="8" t="str">
        <f t="shared" si="2"/>
        <v/>
      </c>
    </row>
    <row r="24" spans="1:8">
      <c r="A24" t="str">
        <f>IFERROR(INDEX(tbl_corsi[KEY_CORSO],23),"")</f>
        <v/>
      </c>
      <c r="B24" t="str">
        <f>IFERROR(INDEX(tbl_corsi[N_ALLIEVI_TOT],23),"")</f>
        <v/>
      </c>
      <c r="C24" t="str">
        <f>IF(A24="","",COUNTIFS(RISPOSTE_CALC!$B$2:$B$5001,A24,RISPOSTE_CALC!$H$2:$H$5001,"&gt;0"))</f>
        <v/>
      </c>
      <c r="D24" t="str">
        <f t="shared" si="0"/>
        <v/>
      </c>
      <c r="E24" s="12" t="str">
        <f>IF(B24="","",tbl_output[[#This Row],[N_RISPONDENTI]]/tbl_output[[#This Row],[N_ALLIEVI_TOT]])</f>
        <v/>
      </c>
      <c r="F24" s="4" t="str">
        <f t="shared" si="1"/>
        <v/>
      </c>
      <c r="G24" s="8" t="str">
        <f>IF(ISERROR(IF(A24="","",AVERAGEIFS(RISPOSTE_CALC!$H$2:$H$5001,RISPOSTE_CALC!$B$2:$B$5001,A24,RISPOSTE_CALC!$H$2:$H$5001,"&gt;0"))),"",IF(A24="","",AVERAGEIFS(RISPOSTE_CALC!$H$2:$H$5001,RISPOSTE_CALC!$B$2:$B$5001,A24,RISPOSTE_CALC!$H$2:$H$5001,"&gt;0")))</f>
        <v/>
      </c>
      <c r="H24" s="8" t="str">
        <f t="shared" si="2"/>
        <v/>
      </c>
    </row>
    <row r="25" spans="1:8">
      <c r="A25" t="str">
        <f>IFERROR(INDEX(tbl_corsi[KEY_CORSO],24),"")</f>
        <v/>
      </c>
      <c r="B25" t="str">
        <f>IFERROR(INDEX(tbl_corsi[N_ALLIEVI_TOT],24),"")</f>
        <v/>
      </c>
      <c r="C25" t="str">
        <f>IF(A25="","",COUNTIFS(RISPOSTE_CALC!$B$2:$B$5001,A25,RISPOSTE_CALC!$H$2:$H$5001,"&gt;0"))</f>
        <v/>
      </c>
      <c r="D25" t="str">
        <f t="shared" si="0"/>
        <v/>
      </c>
      <c r="E25" s="12" t="str">
        <f>IF(B25="","",tbl_output[[#This Row],[N_RISPONDENTI]]/tbl_output[[#This Row],[N_ALLIEVI_TOT]])</f>
        <v/>
      </c>
      <c r="F25" s="4" t="str">
        <f t="shared" si="1"/>
        <v/>
      </c>
      <c r="G25" s="8" t="str">
        <f>IF(ISERROR(IF(A25="","",AVERAGEIFS(RISPOSTE_CALC!$H$2:$H$5001,RISPOSTE_CALC!$B$2:$B$5001,A25,RISPOSTE_CALC!$H$2:$H$5001,"&gt;0"))),"",IF(A25="","",AVERAGEIFS(RISPOSTE_CALC!$H$2:$H$5001,RISPOSTE_CALC!$B$2:$B$5001,A25,RISPOSTE_CALC!$H$2:$H$5001,"&gt;0")))</f>
        <v/>
      </c>
      <c r="H25" s="8" t="str">
        <f t="shared" si="2"/>
        <v/>
      </c>
    </row>
    <row r="26" spans="1:8">
      <c r="A26" t="str">
        <f>IFERROR(INDEX(tbl_corsi[KEY_CORSO],25),"")</f>
        <v/>
      </c>
      <c r="B26" t="str">
        <f>IFERROR(INDEX(tbl_corsi[N_ALLIEVI_TOT],25),"")</f>
        <v/>
      </c>
      <c r="C26" t="str">
        <f>IF(A26="","",COUNTIFS(RISPOSTE_CALC!$B$2:$B$5001,A26,RISPOSTE_CALC!$H$2:$H$5001,"&gt;0"))</f>
        <v/>
      </c>
      <c r="D26" t="str">
        <f t="shared" si="0"/>
        <v/>
      </c>
      <c r="E26" s="12" t="str">
        <f>IF(B26="","",tbl_output[[#This Row],[N_RISPONDENTI]]/tbl_output[[#This Row],[N_ALLIEVI_TOT]])</f>
        <v/>
      </c>
      <c r="F26" s="4" t="str">
        <f t="shared" si="1"/>
        <v/>
      </c>
      <c r="G26" s="8" t="str">
        <f>IF(ISERROR(IF(A26="","",AVERAGEIFS(RISPOSTE_CALC!$H$2:$H$5001,RISPOSTE_CALC!$B$2:$B$5001,A26,RISPOSTE_CALC!$H$2:$H$5001,"&gt;0"))),"",IF(A26="","",AVERAGEIFS(RISPOSTE_CALC!$H$2:$H$5001,RISPOSTE_CALC!$B$2:$B$5001,A26,RISPOSTE_CALC!$H$2:$H$5001,"&gt;0")))</f>
        <v/>
      </c>
      <c r="H26" s="8" t="str">
        <f t="shared" si="2"/>
        <v/>
      </c>
    </row>
    <row r="27" spans="1:8">
      <c r="A27" t="str">
        <f>IFERROR(INDEX(tbl_corsi[KEY_CORSO],26),"")</f>
        <v/>
      </c>
      <c r="B27" t="str">
        <f>IFERROR(INDEX(tbl_corsi[N_ALLIEVI_TOT],26),"")</f>
        <v/>
      </c>
      <c r="C27" t="str">
        <f>IF(A27="","",COUNTIFS(RISPOSTE_CALC!$B$2:$B$5001,A27,RISPOSTE_CALC!$H$2:$H$5001,"&gt;0"))</f>
        <v/>
      </c>
      <c r="D27" t="str">
        <f t="shared" si="0"/>
        <v/>
      </c>
      <c r="E27" s="12" t="str">
        <f>IF(B27="","",tbl_output[[#This Row],[N_RISPONDENTI]]/tbl_output[[#This Row],[N_ALLIEVI_TOT]])</f>
        <v/>
      </c>
      <c r="F27" s="4" t="str">
        <f t="shared" si="1"/>
        <v/>
      </c>
      <c r="G27" s="8" t="str">
        <f>IF(ISERROR(IF(A27="","",AVERAGEIFS(RISPOSTE_CALC!$H$2:$H$5001,RISPOSTE_CALC!$B$2:$B$5001,A27,RISPOSTE_CALC!$H$2:$H$5001,"&gt;0"))),"",IF(A27="","",AVERAGEIFS(RISPOSTE_CALC!$H$2:$H$5001,RISPOSTE_CALC!$B$2:$B$5001,A27,RISPOSTE_CALC!$H$2:$H$5001,"&gt;0")))</f>
        <v/>
      </c>
      <c r="H27" s="8" t="str">
        <f t="shared" si="2"/>
        <v/>
      </c>
    </row>
    <row r="28" spans="1:8">
      <c r="A28" t="str">
        <f>IFERROR(INDEX(tbl_corsi[KEY_CORSO],27),"")</f>
        <v/>
      </c>
      <c r="B28" t="str">
        <f>IFERROR(INDEX(tbl_corsi[N_ALLIEVI_TOT],27),"")</f>
        <v/>
      </c>
      <c r="C28" t="str">
        <f>IF(A28="","",COUNTIFS(RISPOSTE_CALC!$B$2:$B$5001,A28,RISPOSTE_CALC!$H$2:$H$5001,"&gt;0"))</f>
        <v/>
      </c>
      <c r="D28" t="str">
        <f t="shared" si="0"/>
        <v/>
      </c>
      <c r="E28" s="12" t="str">
        <f>IF(B28="","",tbl_output[[#This Row],[N_RISPONDENTI]]/tbl_output[[#This Row],[N_ALLIEVI_TOT]])</f>
        <v/>
      </c>
      <c r="F28" s="4" t="str">
        <f t="shared" si="1"/>
        <v/>
      </c>
      <c r="G28" s="8" t="str">
        <f>IF(ISERROR(IF(A28="","",AVERAGEIFS(RISPOSTE_CALC!$H$2:$H$5001,RISPOSTE_CALC!$B$2:$B$5001,A28,RISPOSTE_CALC!$H$2:$H$5001,"&gt;0"))),"",IF(A28="","",AVERAGEIFS(RISPOSTE_CALC!$H$2:$H$5001,RISPOSTE_CALC!$B$2:$B$5001,A28,RISPOSTE_CALC!$H$2:$H$5001,"&gt;0")))</f>
        <v/>
      </c>
      <c r="H28" s="8" t="str">
        <f t="shared" si="2"/>
        <v/>
      </c>
    </row>
    <row r="29" spans="1:8">
      <c r="A29" t="str">
        <f>IFERROR(INDEX(tbl_corsi[KEY_CORSO],28),"")</f>
        <v/>
      </c>
      <c r="B29" t="str">
        <f>IFERROR(INDEX(tbl_corsi[N_ALLIEVI_TOT],28),"")</f>
        <v/>
      </c>
      <c r="C29" t="str">
        <f>IF(A29="","",COUNTIFS(RISPOSTE_CALC!$B$2:$B$5001,A29,RISPOSTE_CALC!$H$2:$H$5001,"&gt;0"))</f>
        <v/>
      </c>
      <c r="D29" t="str">
        <f t="shared" si="0"/>
        <v/>
      </c>
      <c r="E29" s="12" t="str">
        <f>IF(B29="","",tbl_output[[#This Row],[N_RISPONDENTI]]/tbl_output[[#This Row],[N_ALLIEVI_TOT]])</f>
        <v/>
      </c>
      <c r="F29" s="4" t="str">
        <f t="shared" si="1"/>
        <v/>
      </c>
      <c r="G29" s="8" t="str">
        <f>IF(ISERROR(IF(A29="","",AVERAGEIFS(RISPOSTE_CALC!$H$2:$H$5001,RISPOSTE_CALC!$B$2:$B$5001,A29,RISPOSTE_CALC!$H$2:$H$5001,"&gt;0"))),"",IF(A29="","",AVERAGEIFS(RISPOSTE_CALC!$H$2:$H$5001,RISPOSTE_CALC!$B$2:$B$5001,A29,RISPOSTE_CALC!$H$2:$H$5001,"&gt;0")))</f>
        <v/>
      </c>
      <c r="H29" s="8" t="str">
        <f t="shared" si="2"/>
        <v/>
      </c>
    </row>
    <row r="30" spans="1:8">
      <c r="A30" t="str">
        <f>IFERROR(INDEX(tbl_corsi[KEY_CORSO],29),"")</f>
        <v/>
      </c>
      <c r="B30" t="str">
        <f>IFERROR(INDEX(tbl_corsi[N_ALLIEVI_TOT],29),"")</f>
        <v/>
      </c>
      <c r="C30" t="str">
        <f>IF(A30="","",COUNTIFS(RISPOSTE_CALC!$B$2:$B$5001,A30,RISPOSTE_CALC!$H$2:$H$5001,"&gt;0"))</f>
        <v/>
      </c>
      <c r="D30" t="str">
        <f t="shared" si="0"/>
        <v/>
      </c>
      <c r="E30" s="12" t="str">
        <f>IF(B30="","",tbl_output[[#This Row],[N_RISPONDENTI]]/tbl_output[[#This Row],[N_ALLIEVI_TOT]])</f>
        <v/>
      </c>
      <c r="F30" s="4" t="str">
        <f t="shared" si="1"/>
        <v/>
      </c>
      <c r="G30" s="8" t="str">
        <f>IF(ISERROR(IF(A30="","",AVERAGEIFS(RISPOSTE_CALC!$H$2:$H$5001,RISPOSTE_CALC!$B$2:$B$5001,A30,RISPOSTE_CALC!$H$2:$H$5001,"&gt;0"))),"",IF(A30="","",AVERAGEIFS(RISPOSTE_CALC!$H$2:$H$5001,RISPOSTE_CALC!$B$2:$B$5001,A30,RISPOSTE_CALC!$H$2:$H$5001,"&gt;0")))</f>
        <v/>
      </c>
      <c r="H30" s="8" t="str">
        <f t="shared" si="2"/>
        <v/>
      </c>
    </row>
    <row r="31" spans="1:8">
      <c r="A31" t="str">
        <f>IFERROR(INDEX(tbl_corsi[KEY_CORSO],30),"")</f>
        <v/>
      </c>
      <c r="B31" t="str">
        <f>IFERROR(INDEX(tbl_corsi[N_ALLIEVI_TOT],30),"")</f>
        <v/>
      </c>
      <c r="C31" t="str">
        <f>IF(A31="","",COUNTIFS(RISPOSTE_CALC!$B$2:$B$5001,A31,RISPOSTE_CALC!$H$2:$H$5001,"&gt;0"))</f>
        <v/>
      </c>
      <c r="D31" t="str">
        <f t="shared" si="0"/>
        <v/>
      </c>
      <c r="E31" s="12" t="str">
        <f>IF(B31="","",tbl_output[[#This Row],[N_RISPONDENTI]]/tbl_output[[#This Row],[N_ALLIEVI_TOT]])</f>
        <v/>
      </c>
      <c r="F31" s="4" t="str">
        <f t="shared" si="1"/>
        <v/>
      </c>
      <c r="G31" s="8" t="str">
        <f>IF(ISERROR(IF(A31="","",AVERAGEIFS(RISPOSTE_CALC!$H$2:$H$5001,RISPOSTE_CALC!$B$2:$B$5001,A31,RISPOSTE_CALC!$H$2:$H$5001,"&gt;0"))),"",IF(A31="","",AVERAGEIFS(RISPOSTE_CALC!$H$2:$H$5001,RISPOSTE_CALC!$B$2:$B$5001,A31,RISPOSTE_CALC!$H$2:$H$5001,"&gt;0")))</f>
        <v/>
      </c>
      <c r="H31" s="8" t="str">
        <f t="shared" si="2"/>
        <v/>
      </c>
    </row>
    <row r="32" spans="1:8">
      <c r="A32" t="str">
        <f>IFERROR(INDEX(tbl_corsi[KEY_CORSO],31),"")</f>
        <v/>
      </c>
      <c r="B32" t="str">
        <f>IFERROR(INDEX(tbl_corsi[N_ALLIEVI_TOT],31),"")</f>
        <v/>
      </c>
      <c r="C32" t="str">
        <f>IF(A32="","",COUNTIFS(RISPOSTE_CALC!$B$2:$B$5001,A32,RISPOSTE_CALC!$H$2:$H$5001,"&gt;0"))</f>
        <v/>
      </c>
      <c r="D32" t="str">
        <f t="shared" si="0"/>
        <v/>
      </c>
      <c r="E32" s="12" t="str">
        <f>IF(B32="","",tbl_output[[#This Row],[N_RISPONDENTI]]/tbl_output[[#This Row],[N_ALLIEVI_TOT]])</f>
        <v/>
      </c>
      <c r="F32" s="4" t="str">
        <f t="shared" si="1"/>
        <v/>
      </c>
      <c r="G32" s="8" t="str">
        <f>IF(ISERROR(IF(A32="","",AVERAGEIFS(RISPOSTE_CALC!$H$2:$H$5001,RISPOSTE_CALC!$B$2:$B$5001,A32,RISPOSTE_CALC!$H$2:$H$5001,"&gt;0"))),"",IF(A32="","",AVERAGEIFS(RISPOSTE_CALC!$H$2:$H$5001,RISPOSTE_CALC!$B$2:$B$5001,A32,RISPOSTE_CALC!$H$2:$H$5001,"&gt;0")))</f>
        <v/>
      </c>
      <c r="H32" s="8" t="str">
        <f t="shared" si="2"/>
        <v/>
      </c>
    </row>
    <row r="33" spans="1:8">
      <c r="A33" t="str">
        <f>IFERROR(INDEX(tbl_corsi[KEY_CORSO],32),"")</f>
        <v/>
      </c>
      <c r="B33" t="str">
        <f>IFERROR(INDEX(tbl_corsi[N_ALLIEVI_TOT],32),"")</f>
        <v/>
      </c>
      <c r="C33" t="str">
        <f>IF(A33="","",COUNTIFS(RISPOSTE_CALC!$B$2:$B$5001,A33,RISPOSTE_CALC!$H$2:$H$5001,"&gt;0"))</f>
        <v/>
      </c>
      <c r="D33" t="str">
        <f t="shared" si="0"/>
        <v/>
      </c>
      <c r="E33" s="12" t="str">
        <f>IF(B33="","",tbl_output[[#This Row],[N_RISPONDENTI]]/tbl_output[[#This Row],[N_ALLIEVI_TOT]])</f>
        <v/>
      </c>
      <c r="F33" s="4" t="str">
        <f t="shared" si="1"/>
        <v/>
      </c>
      <c r="G33" s="8" t="str">
        <f>IF(ISERROR(IF(A33="","",AVERAGEIFS(RISPOSTE_CALC!$H$2:$H$5001,RISPOSTE_CALC!$B$2:$B$5001,A33,RISPOSTE_CALC!$H$2:$H$5001,"&gt;0"))),"",IF(A33="","",AVERAGEIFS(RISPOSTE_CALC!$H$2:$H$5001,RISPOSTE_CALC!$B$2:$B$5001,A33,RISPOSTE_CALC!$H$2:$H$5001,"&gt;0")))</f>
        <v/>
      </c>
      <c r="H33" s="8" t="str">
        <f t="shared" si="2"/>
        <v/>
      </c>
    </row>
    <row r="34" spans="1:8">
      <c r="A34" t="str">
        <f>IFERROR(INDEX(tbl_corsi[KEY_CORSO],33),"")</f>
        <v/>
      </c>
      <c r="B34" t="str">
        <f>IFERROR(INDEX(tbl_corsi[N_ALLIEVI_TOT],33),"")</f>
        <v/>
      </c>
      <c r="C34" t="str">
        <f>IF(A34="","",COUNTIFS(RISPOSTE_CALC!$B$2:$B$5001,A34,RISPOSTE_CALC!$H$2:$H$5001,"&gt;0"))</f>
        <v/>
      </c>
      <c r="D34" t="str">
        <f t="shared" si="0"/>
        <v/>
      </c>
      <c r="E34" s="12" t="str">
        <f>IF(B34="","",tbl_output[[#This Row],[N_RISPONDENTI]]/tbl_output[[#This Row],[N_ALLIEVI_TOT]])</f>
        <v/>
      </c>
      <c r="F34" s="4" t="str">
        <f t="shared" si="1"/>
        <v/>
      </c>
      <c r="G34" s="8" t="str">
        <f>IF(ISERROR(IF(A34="","",AVERAGEIFS(RISPOSTE_CALC!$H$2:$H$5001,RISPOSTE_CALC!$B$2:$B$5001,A34,RISPOSTE_CALC!$H$2:$H$5001,"&gt;0"))),"",IF(A34="","",AVERAGEIFS(RISPOSTE_CALC!$H$2:$H$5001,RISPOSTE_CALC!$B$2:$B$5001,A34,RISPOSTE_CALC!$H$2:$H$5001,"&gt;0")))</f>
        <v/>
      </c>
      <c r="H34" s="8" t="str">
        <f t="shared" si="2"/>
        <v/>
      </c>
    </row>
    <row r="35" spans="1:8">
      <c r="A35" t="str">
        <f>IFERROR(INDEX(tbl_corsi[KEY_CORSO],34),"")</f>
        <v/>
      </c>
      <c r="B35" t="str">
        <f>IFERROR(INDEX(tbl_corsi[N_ALLIEVI_TOT],34),"")</f>
        <v/>
      </c>
      <c r="C35" t="str">
        <f>IF(A35="","",COUNTIFS(RISPOSTE_CALC!$B$2:$B$5001,A35,RISPOSTE_CALC!$H$2:$H$5001,"&gt;0"))</f>
        <v/>
      </c>
      <c r="D35" t="str">
        <f t="shared" si="0"/>
        <v/>
      </c>
      <c r="E35" s="12" t="str">
        <f>IF(B35="","",tbl_output[[#This Row],[N_RISPONDENTI]]/tbl_output[[#This Row],[N_ALLIEVI_TOT]])</f>
        <v/>
      </c>
      <c r="F35" s="4" t="str">
        <f t="shared" si="1"/>
        <v/>
      </c>
      <c r="G35" s="8" t="str">
        <f>IF(ISERROR(IF(A35="","",AVERAGEIFS(RISPOSTE_CALC!$H$2:$H$5001,RISPOSTE_CALC!$B$2:$B$5001,A35,RISPOSTE_CALC!$H$2:$H$5001,"&gt;0"))),"",IF(A35="","",AVERAGEIFS(RISPOSTE_CALC!$H$2:$H$5001,RISPOSTE_CALC!$B$2:$B$5001,A35,RISPOSTE_CALC!$H$2:$H$5001,"&gt;0")))</f>
        <v/>
      </c>
      <c r="H35" s="8" t="str">
        <f t="shared" si="2"/>
        <v/>
      </c>
    </row>
    <row r="36" spans="1:8">
      <c r="A36" t="str">
        <f>IFERROR(INDEX(tbl_corsi[KEY_CORSO],35),"")</f>
        <v/>
      </c>
      <c r="B36" t="str">
        <f>IFERROR(INDEX(tbl_corsi[N_ALLIEVI_TOT],35),"")</f>
        <v/>
      </c>
      <c r="C36" t="str">
        <f>IF(A36="","",COUNTIFS(RISPOSTE_CALC!$B$2:$B$5001,A36,RISPOSTE_CALC!$H$2:$H$5001,"&gt;0"))</f>
        <v/>
      </c>
      <c r="D36" t="str">
        <f t="shared" si="0"/>
        <v/>
      </c>
      <c r="E36" s="12" t="str">
        <f>IF(B36="","",tbl_output[[#This Row],[N_RISPONDENTI]]/tbl_output[[#This Row],[N_ALLIEVI_TOT]])</f>
        <v/>
      </c>
      <c r="F36" s="4" t="str">
        <f t="shared" si="1"/>
        <v/>
      </c>
      <c r="G36" s="8" t="str">
        <f>IF(ISERROR(IF(A36="","",AVERAGEIFS(RISPOSTE_CALC!$H$2:$H$5001,RISPOSTE_CALC!$B$2:$B$5001,A36,RISPOSTE_CALC!$H$2:$H$5001,"&gt;0"))),"",IF(A36="","",AVERAGEIFS(RISPOSTE_CALC!$H$2:$H$5001,RISPOSTE_CALC!$B$2:$B$5001,A36,RISPOSTE_CALC!$H$2:$H$5001,"&gt;0")))</f>
        <v/>
      </c>
      <c r="H36" s="8" t="str">
        <f t="shared" si="2"/>
        <v/>
      </c>
    </row>
    <row r="37" spans="1:8">
      <c r="A37" t="str">
        <f>IFERROR(INDEX(tbl_corsi[KEY_CORSO],36),"")</f>
        <v/>
      </c>
      <c r="B37" t="str">
        <f>IFERROR(INDEX(tbl_corsi[N_ALLIEVI_TOT],36),"")</f>
        <v/>
      </c>
      <c r="C37" t="str">
        <f>IF(A37="","",COUNTIFS(RISPOSTE_CALC!$B$2:$B$5001,A37,RISPOSTE_CALC!$H$2:$H$5001,"&gt;0"))</f>
        <v/>
      </c>
      <c r="D37" t="str">
        <f t="shared" si="0"/>
        <v/>
      </c>
      <c r="E37" s="12" t="str">
        <f>IF(B37="","",tbl_output[[#This Row],[N_RISPONDENTI]]/tbl_output[[#This Row],[N_ALLIEVI_TOT]])</f>
        <v/>
      </c>
      <c r="F37" s="4" t="str">
        <f t="shared" si="1"/>
        <v/>
      </c>
      <c r="G37" s="8" t="str">
        <f>IF(ISERROR(IF(A37="","",AVERAGEIFS(RISPOSTE_CALC!$H$2:$H$5001,RISPOSTE_CALC!$B$2:$B$5001,A37,RISPOSTE_CALC!$H$2:$H$5001,"&gt;0"))),"",IF(A37="","",AVERAGEIFS(RISPOSTE_CALC!$H$2:$H$5001,RISPOSTE_CALC!$B$2:$B$5001,A37,RISPOSTE_CALC!$H$2:$H$5001,"&gt;0")))</f>
        <v/>
      </c>
      <c r="H37" s="8" t="str">
        <f t="shared" si="2"/>
        <v/>
      </c>
    </row>
    <row r="38" spans="1:8">
      <c r="A38" t="str">
        <f>IFERROR(INDEX(tbl_corsi[KEY_CORSO],37),"")</f>
        <v/>
      </c>
      <c r="B38" t="str">
        <f>IFERROR(INDEX(tbl_corsi[N_ALLIEVI_TOT],37),"")</f>
        <v/>
      </c>
      <c r="C38" t="str">
        <f>IF(A38="","",COUNTIFS(RISPOSTE_CALC!$B$2:$B$5001,A38,RISPOSTE_CALC!$H$2:$H$5001,"&gt;0"))</f>
        <v/>
      </c>
      <c r="D38" t="str">
        <f t="shared" si="0"/>
        <v/>
      </c>
      <c r="E38" s="12" t="str">
        <f>IF(B38="","",tbl_output[[#This Row],[N_RISPONDENTI]]/tbl_output[[#This Row],[N_ALLIEVI_TOT]])</f>
        <v/>
      </c>
      <c r="F38" s="4" t="str">
        <f t="shared" si="1"/>
        <v/>
      </c>
      <c r="G38" s="8" t="str">
        <f>IF(ISERROR(IF(A38="","",AVERAGEIFS(RISPOSTE_CALC!$H$2:$H$5001,RISPOSTE_CALC!$B$2:$B$5001,A38,RISPOSTE_CALC!$H$2:$H$5001,"&gt;0"))),"",IF(A38="","",AVERAGEIFS(RISPOSTE_CALC!$H$2:$H$5001,RISPOSTE_CALC!$B$2:$B$5001,A38,RISPOSTE_CALC!$H$2:$H$5001,"&gt;0")))</f>
        <v/>
      </c>
      <c r="H38" s="8" t="str">
        <f t="shared" si="2"/>
        <v/>
      </c>
    </row>
    <row r="39" spans="1:8">
      <c r="A39" t="str">
        <f>IFERROR(INDEX(tbl_corsi[KEY_CORSO],38),"")</f>
        <v/>
      </c>
      <c r="B39" t="str">
        <f>IFERROR(INDEX(tbl_corsi[N_ALLIEVI_TOT],38),"")</f>
        <v/>
      </c>
      <c r="C39" t="str">
        <f>IF(A39="","",COUNTIFS(RISPOSTE_CALC!$B$2:$B$5001,A39,RISPOSTE_CALC!$H$2:$H$5001,"&gt;0"))</f>
        <v/>
      </c>
      <c r="D39" t="str">
        <f t="shared" si="0"/>
        <v/>
      </c>
      <c r="E39" s="12" t="str">
        <f>IF(B39="","",tbl_output[[#This Row],[N_RISPONDENTI]]/tbl_output[[#This Row],[N_ALLIEVI_TOT]])</f>
        <v/>
      </c>
      <c r="F39" s="4" t="str">
        <f t="shared" si="1"/>
        <v/>
      </c>
      <c r="G39" s="8" t="str">
        <f>IF(ISERROR(IF(A39="","",AVERAGEIFS(RISPOSTE_CALC!$H$2:$H$5001,RISPOSTE_CALC!$B$2:$B$5001,A39,RISPOSTE_CALC!$H$2:$H$5001,"&gt;0"))),"",IF(A39="","",AVERAGEIFS(RISPOSTE_CALC!$H$2:$H$5001,RISPOSTE_CALC!$B$2:$B$5001,A39,RISPOSTE_CALC!$H$2:$H$5001,"&gt;0")))</f>
        <v/>
      </c>
      <c r="H39" s="8" t="str">
        <f t="shared" si="2"/>
        <v/>
      </c>
    </row>
    <row r="40" spans="1:8">
      <c r="A40" t="str">
        <f>IFERROR(INDEX(tbl_corsi[KEY_CORSO],39),"")</f>
        <v/>
      </c>
      <c r="B40" t="str">
        <f>IFERROR(INDEX(tbl_corsi[N_ALLIEVI_TOT],39),"")</f>
        <v/>
      </c>
      <c r="C40" t="str">
        <f>IF(A40="","",COUNTIFS(RISPOSTE_CALC!$B$2:$B$5001,A40,RISPOSTE_CALC!$H$2:$H$5001,"&gt;0"))</f>
        <v/>
      </c>
      <c r="D40" t="str">
        <f t="shared" si="0"/>
        <v/>
      </c>
      <c r="E40" s="12" t="str">
        <f>IF(B40="","",tbl_output[[#This Row],[N_RISPONDENTI]]/tbl_output[[#This Row],[N_ALLIEVI_TOT]])</f>
        <v/>
      </c>
      <c r="F40" s="4" t="str">
        <f t="shared" si="1"/>
        <v/>
      </c>
      <c r="G40" s="8" t="str">
        <f>IF(ISERROR(IF(A40="","",AVERAGEIFS(RISPOSTE_CALC!$H$2:$H$5001,RISPOSTE_CALC!$B$2:$B$5001,A40,RISPOSTE_CALC!$H$2:$H$5001,"&gt;0"))),"",IF(A40="","",AVERAGEIFS(RISPOSTE_CALC!$H$2:$H$5001,RISPOSTE_CALC!$B$2:$B$5001,A40,RISPOSTE_CALC!$H$2:$H$5001,"&gt;0")))</f>
        <v/>
      </c>
      <c r="H40" s="8" t="str">
        <f t="shared" si="2"/>
        <v/>
      </c>
    </row>
    <row r="41" spans="1:8">
      <c r="A41" t="str">
        <f>IFERROR(INDEX(tbl_corsi[KEY_CORSO],40),"")</f>
        <v/>
      </c>
      <c r="B41" t="str">
        <f>IFERROR(INDEX(tbl_corsi[N_ALLIEVI_TOT],40),"")</f>
        <v/>
      </c>
      <c r="C41" t="str">
        <f>IF(A41="","",COUNTIFS(RISPOSTE_CALC!$B$2:$B$5001,A41,RISPOSTE_CALC!$H$2:$H$5001,"&gt;0"))</f>
        <v/>
      </c>
      <c r="D41" t="str">
        <f t="shared" si="0"/>
        <v/>
      </c>
      <c r="E41" s="12" t="str">
        <f>IF(B41="","",tbl_output[[#This Row],[N_RISPONDENTI]]/tbl_output[[#This Row],[N_ALLIEVI_TOT]])</f>
        <v/>
      </c>
      <c r="F41" s="4" t="str">
        <f t="shared" si="1"/>
        <v/>
      </c>
      <c r="G41" s="8" t="str">
        <f>IF(ISERROR(IF(A41="","",AVERAGEIFS(RISPOSTE_CALC!$H$2:$H$5001,RISPOSTE_CALC!$B$2:$B$5001,A41,RISPOSTE_CALC!$H$2:$H$5001,"&gt;0"))),"",IF(A41="","",AVERAGEIFS(RISPOSTE_CALC!$H$2:$H$5001,RISPOSTE_CALC!$B$2:$B$5001,A41,RISPOSTE_CALC!$H$2:$H$5001,"&gt;0")))</f>
        <v/>
      </c>
      <c r="H41" s="8" t="str">
        <f t="shared" si="2"/>
        <v/>
      </c>
    </row>
    <row r="42" spans="1:8">
      <c r="A42" t="str">
        <f>IFERROR(INDEX(tbl_corsi[KEY_CORSO],41),"")</f>
        <v/>
      </c>
      <c r="B42" t="str">
        <f>IFERROR(INDEX(tbl_corsi[N_ALLIEVI_TOT],41),"")</f>
        <v/>
      </c>
      <c r="C42" t="str">
        <f>IF(A42="","",COUNTIFS(RISPOSTE_CALC!$B$2:$B$5001,A42,RISPOSTE_CALC!$H$2:$H$5001,"&gt;0"))</f>
        <v/>
      </c>
      <c r="D42" t="str">
        <f t="shared" si="0"/>
        <v/>
      </c>
      <c r="E42" s="12" t="str">
        <f>IF(B42="","",tbl_output[[#This Row],[N_RISPONDENTI]]/tbl_output[[#This Row],[N_ALLIEVI_TOT]])</f>
        <v/>
      </c>
      <c r="F42" s="4" t="str">
        <f t="shared" si="1"/>
        <v/>
      </c>
      <c r="G42" s="8" t="str">
        <f>IF(ISERROR(IF(A42="","",AVERAGEIFS(RISPOSTE_CALC!$H$2:$H$5001,RISPOSTE_CALC!$B$2:$B$5001,A42,RISPOSTE_CALC!$H$2:$H$5001,"&gt;0"))),"",IF(A42="","",AVERAGEIFS(RISPOSTE_CALC!$H$2:$H$5001,RISPOSTE_CALC!$B$2:$B$5001,A42,RISPOSTE_CALC!$H$2:$H$5001,"&gt;0")))</f>
        <v/>
      </c>
      <c r="H42" s="8" t="str">
        <f t="shared" si="2"/>
        <v/>
      </c>
    </row>
    <row r="43" spans="1:8">
      <c r="A43" t="str">
        <f>IFERROR(INDEX(tbl_corsi[KEY_CORSO],42),"")</f>
        <v/>
      </c>
      <c r="B43" t="str">
        <f>IFERROR(INDEX(tbl_corsi[N_ALLIEVI_TOT],42),"")</f>
        <v/>
      </c>
      <c r="C43" t="str">
        <f>IF(A43="","",COUNTIFS(RISPOSTE_CALC!$B$2:$B$5001,A43,RISPOSTE_CALC!$H$2:$H$5001,"&gt;0"))</f>
        <v/>
      </c>
      <c r="D43" t="str">
        <f t="shared" si="0"/>
        <v/>
      </c>
      <c r="E43" s="12" t="str">
        <f>IF(B43="","",tbl_output[[#This Row],[N_RISPONDENTI]]/tbl_output[[#This Row],[N_ALLIEVI_TOT]])</f>
        <v/>
      </c>
      <c r="F43" s="4" t="str">
        <f t="shared" si="1"/>
        <v/>
      </c>
      <c r="G43" s="8" t="str">
        <f>IF(ISERROR(IF(A43="","",AVERAGEIFS(RISPOSTE_CALC!$H$2:$H$5001,RISPOSTE_CALC!$B$2:$B$5001,A43,RISPOSTE_CALC!$H$2:$H$5001,"&gt;0"))),"",IF(A43="","",AVERAGEIFS(RISPOSTE_CALC!$H$2:$H$5001,RISPOSTE_CALC!$B$2:$B$5001,A43,RISPOSTE_CALC!$H$2:$H$5001,"&gt;0")))</f>
        <v/>
      </c>
      <c r="H43" s="8" t="str">
        <f t="shared" si="2"/>
        <v/>
      </c>
    </row>
    <row r="44" spans="1:8">
      <c r="A44" t="str">
        <f>IFERROR(INDEX(tbl_corsi[KEY_CORSO],43),"")</f>
        <v/>
      </c>
      <c r="B44" t="str">
        <f>IFERROR(INDEX(tbl_corsi[N_ALLIEVI_TOT],43),"")</f>
        <v/>
      </c>
      <c r="C44" t="str">
        <f>IF(A44="","",COUNTIFS(RISPOSTE_CALC!$B$2:$B$5001,A44,RISPOSTE_CALC!$H$2:$H$5001,"&gt;0"))</f>
        <v/>
      </c>
      <c r="D44" t="str">
        <f t="shared" si="0"/>
        <v/>
      </c>
      <c r="E44" s="12" t="str">
        <f>IF(B44="","",tbl_output[[#This Row],[N_RISPONDENTI]]/tbl_output[[#This Row],[N_ALLIEVI_TOT]])</f>
        <v/>
      </c>
      <c r="F44" s="4" t="str">
        <f t="shared" si="1"/>
        <v/>
      </c>
      <c r="G44" s="8" t="str">
        <f>IF(ISERROR(IF(A44="","",AVERAGEIFS(RISPOSTE_CALC!$H$2:$H$5001,RISPOSTE_CALC!$B$2:$B$5001,A44,RISPOSTE_CALC!$H$2:$H$5001,"&gt;0"))),"",IF(A44="","",AVERAGEIFS(RISPOSTE_CALC!$H$2:$H$5001,RISPOSTE_CALC!$B$2:$B$5001,A44,RISPOSTE_CALC!$H$2:$H$5001,"&gt;0")))</f>
        <v/>
      </c>
      <c r="H44" s="8" t="str">
        <f t="shared" si="2"/>
        <v/>
      </c>
    </row>
    <row r="45" spans="1:8">
      <c r="A45" t="str">
        <f>IFERROR(INDEX(tbl_corsi[KEY_CORSO],44),"")</f>
        <v/>
      </c>
      <c r="B45" t="str">
        <f>IFERROR(INDEX(tbl_corsi[N_ALLIEVI_TOT],44),"")</f>
        <v/>
      </c>
      <c r="C45" t="str">
        <f>IF(A45="","",COUNTIFS(RISPOSTE_CALC!$B$2:$B$5001,A45,RISPOSTE_CALC!$H$2:$H$5001,"&gt;0"))</f>
        <v/>
      </c>
      <c r="D45" t="str">
        <f t="shared" si="0"/>
        <v/>
      </c>
      <c r="E45" s="12" t="str">
        <f>IF(B45="","",tbl_output[[#This Row],[N_RISPONDENTI]]/tbl_output[[#This Row],[N_ALLIEVI_TOT]])</f>
        <v/>
      </c>
      <c r="F45" s="4" t="str">
        <f t="shared" si="1"/>
        <v/>
      </c>
      <c r="G45" s="8" t="str">
        <f>IF(ISERROR(IF(A45="","",AVERAGEIFS(RISPOSTE_CALC!$H$2:$H$5001,RISPOSTE_CALC!$B$2:$B$5001,A45,RISPOSTE_CALC!$H$2:$H$5001,"&gt;0"))),"",IF(A45="","",AVERAGEIFS(RISPOSTE_CALC!$H$2:$H$5001,RISPOSTE_CALC!$B$2:$B$5001,A45,RISPOSTE_CALC!$H$2:$H$5001,"&gt;0")))</f>
        <v/>
      </c>
      <c r="H45" s="8" t="str">
        <f t="shared" si="2"/>
        <v/>
      </c>
    </row>
    <row r="46" spans="1:8">
      <c r="A46" t="str">
        <f>IFERROR(INDEX(tbl_corsi[KEY_CORSO],45),"")</f>
        <v/>
      </c>
      <c r="B46" t="str">
        <f>IFERROR(INDEX(tbl_corsi[N_ALLIEVI_TOT],45),"")</f>
        <v/>
      </c>
      <c r="C46" t="str">
        <f>IF(A46="","",COUNTIFS(RISPOSTE_CALC!$B$2:$B$5001,A46,RISPOSTE_CALC!$H$2:$H$5001,"&gt;0"))</f>
        <v/>
      </c>
      <c r="D46" t="str">
        <f t="shared" si="0"/>
        <v/>
      </c>
      <c r="E46" s="12" t="str">
        <f>IF(B46="","",tbl_output[[#This Row],[N_RISPONDENTI]]/tbl_output[[#This Row],[N_ALLIEVI_TOT]])</f>
        <v/>
      </c>
      <c r="F46" s="4" t="str">
        <f t="shared" si="1"/>
        <v/>
      </c>
      <c r="G46" s="8" t="str">
        <f>IF(ISERROR(IF(A46="","",AVERAGEIFS(RISPOSTE_CALC!$H$2:$H$5001,RISPOSTE_CALC!$B$2:$B$5001,A46,RISPOSTE_CALC!$H$2:$H$5001,"&gt;0"))),"",IF(A46="","",AVERAGEIFS(RISPOSTE_CALC!$H$2:$H$5001,RISPOSTE_CALC!$B$2:$B$5001,A46,RISPOSTE_CALC!$H$2:$H$5001,"&gt;0")))</f>
        <v/>
      </c>
      <c r="H46" s="8" t="str">
        <f t="shared" si="2"/>
        <v/>
      </c>
    </row>
    <row r="47" spans="1:8">
      <c r="A47" t="str">
        <f>IFERROR(INDEX(tbl_corsi[KEY_CORSO],46),"")</f>
        <v/>
      </c>
      <c r="B47" t="str">
        <f>IFERROR(INDEX(tbl_corsi[N_ALLIEVI_TOT],46),"")</f>
        <v/>
      </c>
      <c r="C47" t="str">
        <f>IF(A47="","",COUNTIFS(RISPOSTE_CALC!$B$2:$B$5001,A47,RISPOSTE_CALC!$H$2:$H$5001,"&gt;0"))</f>
        <v/>
      </c>
      <c r="D47" t="str">
        <f t="shared" si="0"/>
        <v/>
      </c>
      <c r="E47" s="12" t="str">
        <f>IF(B47="","",tbl_output[[#This Row],[N_RISPONDENTI]]/tbl_output[[#This Row],[N_ALLIEVI_TOT]])</f>
        <v/>
      </c>
      <c r="F47" s="4" t="str">
        <f t="shared" si="1"/>
        <v/>
      </c>
      <c r="G47" s="8" t="str">
        <f>IF(ISERROR(IF(A47="","",AVERAGEIFS(RISPOSTE_CALC!$H$2:$H$5001,RISPOSTE_CALC!$B$2:$B$5001,A47,RISPOSTE_CALC!$H$2:$H$5001,"&gt;0"))),"",IF(A47="","",AVERAGEIFS(RISPOSTE_CALC!$H$2:$H$5001,RISPOSTE_CALC!$B$2:$B$5001,A47,RISPOSTE_CALC!$H$2:$H$5001,"&gt;0")))</f>
        <v/>
      </c>
      <c r="H47" s="8" t="str">
        <f t="shared" si="2"/>
        <v/>
      </c>
    </row>
    <row r="48" spans="1:8">
      <c r="A48" t="str">
        <f>IFERROR(INDEX(tbl_corsi[KEY_CORSO],47),"")</f>
        <v/>
      </c>
      <c r="B48" t="str">
        <f>IFERROR(INDEX(tbl_corsi[N_ALLIEVI_TOT],47),"")</f>
        <v/>
      </c>
      <c r="C48" t="str">
        <f>IF(A48="","",COUNTIFS(RISPOSTE_CALC!$B$2:$B$5001,A48,RISPOSTE_CALC!$H$2:$H$5001,"&gt;0"))</f>
        <v/>
      </c>
      <c r="D48" t="str">
        <f t="shared" si="0"/>
        <v/>
      </c>
      <c r="E48" s="12" t="str">
        <f>IF(B48="","",tbl_output[[#This Row],[N_RISPONDENTI]]/tbl_output[[#This Row],[N_ALLIEVI_TOT]])</f>
        <v/>
      </c>
      <c r="F48" s="4" t="str">
        <f t="shared" si="1"/>
        <v/>
      </c>
      <c r="G48" s="8" t="str">
        <f>IF(ISERROR(IF(A48="","",AVERAGEIFS(RISPOSTE_CALC!$H$2:$H$5001,RISPOSTE_CALC!$B$2:$B$5001,A48,RISPOSTE_CALC!$H$2:$H$5001,"&gt;0"))),"",IF(A48="","",AVERAGEIFS(RISPOSTE_CALC!$H$2:$H$5001,RISPOSTE_CALC!$B$2:$B$5001,A48,RISPOSTE_CALC!$H$2:$H$5001,"&gt;0")))</f>
        <v/>
      </c>
      <c r="H48" s="8" t="str">
        <f t="shared" si="2"/>
        <v/>
      </c>
    </row>
    <row r="49" spans="1:8">
      <c r="A49" t="str">
        <f>IFERROR(INDEX(tbl_corsi[KEY_CORSO],48),"")</f>
        <v/>
      </c>
      <c r="B49" t="str">
        <f>IFERROR(INDEX(tbl_corsi[N_ALLIEVI_TOT],48),"")</f>
        <v/>
      </c>
      <c r="C49" t="str">
        <f>IF(A49="","",COUNTIFS(RISPOSTE_CALC!$B$2:$B$5001,A49,RISPOSTE_CALC!$H$2:$H$5001,"&gt;0"))</f>
        <v/>
      </c>
      <c r="D49" t="str">
        <f t="shared" si="0"/>
        <v/>
      </c>
      <c r="E49" s="12" t="str">
        <f>IF(B49="","",tbl_output[[#This Row],[N_RISPONDENTI]]/tbl_output[[#This Row],[N_ALLIEVI_TOT]])</f>
        <v/>
      </c>
      <c r="F49" s="4" t="str">
        <f t="shared" si="1"/>
        <v/>
      </c>
      <c r="G49" s="8" t="str">
        <f>IF(ISERROR(IF(A49="","",AVERAGEIFS(RISPOSTE_CALC!$H$2:$H$5001,RISPOSTE_CALC!$B$2:$B$5001,A49,RISPOSTE_CALC!$H$2:$H$5001,"&gt;0"))),"",IF(A49="","",AVERAGEIFS(RISPOSTE_CALC!$H$2:$H$5001,RISPOSTE_CALC!$B$2:$B$5001,A49,RISPOSTE_CALC!$H$2:$H$5001,"&gt;0")))</f>
        <v/>
      </c>
      <c r="H49" s="8" t="str">
        <f t="shared" si="2"/>
        <v/>
      </c>
    </row>
    <row r="50" spans="1:8">
      <c r="A50" t="str">
        <f>IFERROR(INDEX(tbl_corsi[KEY_CORSO],49),"")</f>
        <v/>
      </c>
      <c r="B50" t="str">
        <f>IFERROR(INDEX(tbl_corsi[N_ALLIEVI_TOT],49),"")</f>
        <v/>
      </c>
      <c r="C50" t="str">
        <f>IF(A50="","",COUNTIFS(RISPOSTE_CALC!$B$2:$B$5001,A50,RISPOSTE_CALC!$H$2:$H$5001,"&gt;0"))</f>
        <v/>
      </c>
      <c r="D50" t="str">
        <f t="shared" si="0"/>
        <v/>
      </c>
      <c r="E50" s="12" t="str">
        <f>IF(B50="","",tbl_output[[#This Row],[N_RISPONDENTI]]/tbl_output[[#This Row],[N_ALLIEVI_TOT]])</f>
        <v/>
      </c>
      <c r="F50" s="4" t="str">
        <f t="shared" si="1"/>
        <v/>
      </c>
      <c r="G50" s="8" t="str">
        <f>IF(ISERROR(IF(A50="","",AVERAGEIFS(RISPOSTE_CALC!$H$2:$H$5001,RISPOSTE_CALC!$B$2:$B$5001,A50,RISPOSTE_CALC!$H$2:$H$5001,"&gt;0"))),"",IF(A50="","",AVERAGEIFS(RISPOSTE_CALC!$H$2:$H$5001,RISPOSTE_CALC!$B$2:$B$5001,A50,RISPOSTE_CALC!$H$2:$H$5001,"&gt;0")))</f>
        <v/>
      </c>
      <c r="H50" s="8" t="str">
        <f t="shared" si="2"/>
        <v/>
      </c>
    </row>
    <row r="51" spans="1:8">
      <c r="A51" t="str">
        <f>IFERROR(INDEX(tbl_corsi[KEY_CORSO],50),"")</f>
        <v/>
      </c>
      <c r="B51" t="str">
        <f>IFERROR(INDEX(tbl_corsi[N_ALLIEVI_TOT],50),"")</f>
        <v/>
      </c>
      <c r="C51" t="str">
        <f>IF(A51="","",COUNTIFS(RISPOSTE_CALC!$B$2:$B$5001,A51,RISPOSTE_CALC!$H$2:$H$5001,"&gt;0"))</f>
        <v/>
      </c>
      <c r="D51" t="str">
        <f t="shared" si="0"/>
        <v/>
      </c>
      <c r="E51" s="12" t="str">
        <f>IF(B51="","",tbl_output[[#This Row],[N_RISPONDENTI]]/tbl_output[[#This Row],[N_ALLIEVI_TOT]])</f>
        <v/>
      </c>
      <c r="F51" s="4" t="str">
        <f t="shared" si="1"/>
        <v/>
      </c>
      <c r="G51" s="8" t="str">
        <f>IF(ISERROR(IF(A51="","",AVERAGEIFS(RISPOSTE_CALC!$H$2:$H$5001,RISPOSTE_CALC!$B$2:$B$5001,A51,RISPOSTE_CALC!$H$2:$H$5001,"&gt;0"))),"",IF(A51="","",AVERAGEIFS(RISPOSTE_CALC!$H$2:$H$5001,RISPOSTE_CALC!$B$2:$B$5001,A51,RISPOSTE_CALC!$H$2:$H$5001,"&gt;0")))</f>
        <v/>
      </c>
      <c r="H51" s="8" t="str">
        <f t="shared" si="2"/>
        <v/>
      </c>
    </row>
    <row r="52" spans="1:8">
      <c r="A52" t="str">
        <f>IFERROR(INDEX(tbl_corsi[KEY_CORSO],51),"")</f>
        <v/>
      </c>
      <c r="B52" t="str">
        <f>IFERROR(INDEX(tbl_corsi[N_ALLIEVI_TOT],51),"")</f>
        <v/>
      </c>
      <c r="C52" t="str">
        <f>IF(A52="","",COUNTIFS(RISPOSTE_CALC!$B$2:$B$5001,A52,RISPOSTE_CALC!$H$2:$H$5001,"&gt;0"))</f>
        <v/>
      </c>
      <c r="D52" t="str">
        <f t="shared" si="0"/>
        <v/>
      </c>
      <c r="E52" s="12" t="str">
        <f>IF(B52="","",tbl_output[[#This Row],[N_RISPONDENTI]]/tbl_output[[#This Row],[N_ALLIEVI_TOT]])</f>
        <v/>
      </c>
      <c r="F52" s="4" t="str">
        <f t="shared" si="1"/>
        <v/>
      </c>
      <c r="G52" s="8" t="str">
        <f>IF(ISERROR(IF(A52="","",AVERAGEIFS(RISPOSTE_CALC!$H$2:$H$5001,RISPOSTE_CALC!$B$2:$B$5001,A52,RISPOSTE_CALC!$H$2:$H$5001,"&gt;0"))),"",IF(A52="","",AVERAGEIFS(RISPOSTE_CALC!$H$2:$H$5001,RISPOSTE_CALC!$B$2:$B$5001,A52,RISPOSTE_CALC!$H$2:$H$5001,"&gt;0")))</f>
        <v/>
      </c>
      <c r="H52" s="8" t="str">
        <f t="shared" si="2"/>
        <v/>
      </c>
    </row>
    <row r="53" spans="1:8">
      <c r="A53" t="str">
        <f>IFERROR(INDEX(tbl_corsi[KEY_CORSO],52),"")</f>
        <v/>
      </c>
      <c r="B53" t="str">
        <f>IFERROR(INDEX(tbl_corsi[N_ALLIEVI_TOT],52),"")</f>
        <v/>
      </c>
      <c r="C53" t="str">
        <f>IF(A53="","",COUNTIFS(RISPOSTE_CALC!$B$2:$B$5001,A53,RISPOSTE_CALC!$H$2:$H$5001,"&gt;0"))</f>
        <v/>
      </c>
      <c r="D53" t="str">
        <f t="shared" si="0"/>
        <v/>
      </c>
      <c r="E53" s="12" t="str">
        <f>IF(B53="","",tbl_output[[#This Row],[N_RISPONDENTI]]/tbl_output[[#This Row],[N_ALLIEVI_TOT]])</f>
        <v/>
      </c>
      <c r="F53" s="4" t="str">
        <f t="shared" si="1"/>
        <v/>
      </c>
      <c r="G53" s="8" t="str">
        <f>IF(ISERROR(IF(A53="","",AVERAGEIFS(RISPOSTE_CALC!$H$2:$H$5001,RISPOSTE_CALC!$B$2:$B$5001,A53,RISPOSTE_CALC!$H$2:$H$5001,"&gt;0"))),"",IF(A53="","",AVERAGEIFS(RISPOSTE_CALC!$H$2:$H$5001,RISPOSTE_CALC!$B$2:$B$5001,A53,RISPOSTE_CALC!$H$2:$H$5001,"&gt;0")))</f>
        <v/>
      </c>
      <c r="H53" s="8" t="str">
        <f t="shared" si="2"/>
        <v/>
      </c>
    </row>
    <row r="54" spans="1:8">
      <c r="A54" t="str">
        <f>IFERROR(INDEX(tbl_corsi[KEY_CORSO],53),"")</f>
        <v/>
      </c>
      <c r="B54" t="str">
        <f>IFERROR(INDEX(tbl_corsi[N_ALLIEVI_TOT],53),"")</f>
        <v/>
      </c>
      <c r="C54" t="str">
        <f>IF(A54="","",COUNTIFS(RISPOSTE_CALC!$B$2:$B$5001,A54,RISPOSTE_CALC!$H$2:$H$5001,"&gt;0"))</f>
        <v/>
      </c>
      <c r="D54" t="str">
        <f t="shared" si="0"/>
        <v/>
      </c>
      <c r="E54" s="12" t="str">
        <f>IF(B54="","",tbl_output[[#This Row],[N_RISPONDENTI]]/tbl_output[[#This Row],[N_ALLIEVI_TOT]])</f>
        <v/>
      </c>
      <c r="F54" s="4" t="str">
        <f t="shared" si="1"/>
        <v/>
      </c>
      <c r="G54" s="8" t="str">
        <f>IF(ISERROR(IF(A54="","",AVERAGEIFS(RISPOSTE_CALC!$H$2:$H$5001,RISPOSTE_CALC!$B$2:$B$5001,A54,RISPOSTE_CALC!$H$2:$H$5001,"&gt;0"))),"",IF(A54="","",AVERAGEIFS(RISPOSTE_CALC!$H$2:$H$5001,RISPOSTE_CALC!$B$2:$B$5001,A54,RISPOSTE_CALC!$H$2:$H$5001,"&gt;0")))</f>
        <v/>
      </c>
      <c r="H54" s="8" t="str">
        <f t="shared" si="2"/>
        <v/>
      </c>
    </row>
    <row r="55" spans="1:8">
      <c r="A55" t="str">
        <f>IFERROR(INDEX(tbl_corsi[KEY_CORSO],54),"")</f>
        <v/>
      </c>
      <c r="B55" t="str">
        <f>IFERROR(INDEX(tbl_corsi[N_ALLIEVI_TOT],54),"")</f>
        <v/>
      </c>
      <c r="C55" t="str">
        <f>IF(A55="","",COUNTIFS(RISPOSTE_CALC!$B$2:$B$5001,A55,RISPOSTE_CALC!$H$2:$H$5001,"&gt;0"))</f>
        <v/>
      </c>
      <c r="D55" t="str">
        <f t="shared" si="0"/>
        <v/>
      </c>
      <c r="E55" s="12" t="str">
        <f>IF(B55="","",tbl_output[[#This Row],[N_RISPONDENTI]]/tbl_output[[#This Row],[N_ALLIEVI_TOT]])</f>
        <v/>
      </c>
      <c r="F55" s="4" t="str">
        <f t="shared" si="1"/>
        <v/>
      </c>
      <c r="G55" s="8" t="str">
        <f>IF(ISERROR(IF(A55="","",AVERAGEIFS(RISPOSTE_CALC!$H$2:$H$5001,RISPOSTE_CALC!$B$2:$B$5001,A55,RISPOSTE_CALC!$H$2:$H$5001,"&gt;0"))),"",IF(A55="","",AVERAGEIFS(RISPOSTE_CALC!$H$2:$H$5001,RISPOSTE_CALC!$B$2:$B$5001,A55,RISPOSTE_CALC!$H$2:$H$5001,"&gt;0")))</f>
        <v/>
      </c>
      <c r="H55" s="8" t="str">
        <f t="shared" si="2"/>
        <v/>
      </c>
    </row>
    <row r="56" spans="1:8">
      <c r="A56" t="str">
        <f>IFERROR(INDEX(tbl_corsi[KEY_CORSO],55),"")</f>
        <v/>
      </c>
      <c r="B56" t="str">
        <f>IFERROR(INDEX(tbl_corsi[N_ALLIEVI_TOT],55),"")</f>
        <v/>
      </c>
      <c r="C56" t="str">
        <f>IF(A56="","",COUNTIFS(RISPOSTE_CALC!$B$2:$B$5001,A56,RISPOSTE_CALC!$H$2:$H$5001,"&gt;0"))</f>
        <v/>
      </c>
      <c r="D56" t="str">
        <f t="shared" si="0"/>
        <v/>
      </c>
      <c r="E56" s="12" t="str">
        <f>IF(B56="","",tbl_output[[#This Row],[N_RISPONDENTI]]/tbl_output[[#This Row],[N_ALLIEVI_TOT]])</f>
        <v/>
      </c>
      <c r="F56" s="4" t="str">
        <f t="shared" si="1"/>
        <v/>
      </c>
      <c r="G56" s="8" t="str">
        <f>IF(ISERROR(IF(A56="","",AVERAGEIFS(RISPOSTE_CALC!$H$2:$H$5001,RISPOSTE_CALC!$B$2:$B$5001,A56,RISPOSTE_CALC!$H$2:$H$5001,"&gt;0"))),"",IF(A56="","",AVERAGEIFS(RISPOSTE_CALC!$H$2:$H$5001,RISPOSTE_CALC!$B$2:$B$5001,A56,RISPOSTE_CALC!$H$2:$H$5001,"&gt;0")))</f>
        <v/>
      </c>
      <c r="H56" s="8" t="str">
        <f t="shared" si="2"/>
        <v/>
      </c>
    </row>
    <row r="57" spans="1:8">
      <c r="A57" t="str">
        <f>IFERROR(INDEX(tbl_corsi[KEY_CORSO],56),"")</f>
        <v/>
      </c>
      <c r="B57" t="str">
        <f>IFERROR(INDEX(tbl_corsi[N_ALLIEVI_TOT],56),"")</f>
        <v/>
      </c>
      <c r="C57" t="str">
        <f>IF(A57="","",COUNTIFS(RISPOSTE_CALC!$B$2:$B$5001,A57,RISPOSTE_CALC!$H$2:$H$5001,"&gt;0"))</f>
        <v/>
      </c>
      <c r="D57" t="str">
        <f t="shared" si="0"/>
        <v/>
      </c>
      <c r="E57" s="12" t="str">
        <f>IF(B57="","",tbl_output[[#This Row],[N_RISPONDENTI]]/tbl_output[[#This Row],[N_ALLIEVI_TOT]])</f>
        <v/>
      </c>
      <c r="F57" s="4" t="str">
        <f t="shared" si="1"/>
        <v/>
      </c>
      <c r="G57" s="8" t="str">
        <f>IF(ISERROR(IF(A57="","",AVERAGEIFS(RISPOSTE_CALC!$H$2:$H$5001,RISPOSTE_CALC!$B$2:$B$5001,A57,RISPOSTE_CALC!$H$2:$H$5001,"&gt;0"))),"",IF(A57="","",AVERAGEIFS(RISPOSTE_CALC!$H$2:$H$5001,RISPOSTE_CALC!$B$2:$B$5001,A57,RISPOSTE_CALC!$H$2:$H$5001,"&gt;0")))</f>
        <v/>
      </c>
      <c r="H57" s="8" t="str">
        <f t="shared" si="2"/>
        <v/>
      </c>
    </row>
    <row r="58" spans="1:8">
      <c r="A58" t="str">
        <f>IFERROR(INDEX(tbl_corsi[KEY_CORSO],57),"")</f>
        <v/>
      </c>
      <c r="B58" t="str">
        <f>IFERROR(INDEX(tbl_corsi[N_ALLIEVI_TOT],57),"")</f>
        <v/>
      </c>
      <c r="C58" t="str">
        <f>IF(A58="","",COUNTIFS(RISPOSTE_CALC!$B$2:$B$5001,A58,RISPOSTE_CALC!$H$2:$H$5001,"&gt;0"))</f>
        <v/>
      </c>
      <c r="D58" t="str">
        <f t="shared" si="0"/>
        <v/>
      </c>
      <c r="E58" s="12" t="str">
        <f>IF(B58="","",tbl_output[[#This Row],[N_RISPONDENTI]]/tbl_output[[#This Row],[N_ALLIEVI_TOT]])</f>
        <v/>
      </c>
      <c r="F58" s="4" t="str">
        <f t="shared" si="1"/>
        <v/>
      </c>
      <c r="G58" s="8" t="str">
        <f>IF(ISERROR(IF(A58="","",AVERAGEIFS(RISPOSTE_CALC!$H$2:$H$5001,RISPOSTE_CALC!$B$2:$B$5001,A58,RISPOSTE_CALC!$H$2:$H$5001,"&gt;0"))),"",IF(A58="","",AVERAGEIFS(RISPOSTE_CALC!$H$2:$H$5001,RISPOSTE_CALC!$B$2:$B$5001,A58,RISPOSTE_CALC!$H$2:$H$5001,"&gt;0")))</f>
        <v/>
      </c>
      <c r="H58" s="8" t="str">
        <f t="shared" si="2"/>
        <v/>
      </c>
    </row>
    <row r="59" spans="1:8">
      <c r="A59" t="str">
        <f>IFERROR(INDEX(tbl_corsi[KEY_CORSO],58),"")</f>
        <v/>
      </c>
      <c r="B59" t="str">
        <f>IFERROR(INDEX(tbl_corsi[N_ALLIEVI_TOT],58),"")</f>
        <v/>
      </c>
      <c r="C59" t="str">
        <f>IF(A59="","",COUNTIFS(RISPOSTE_CALC!$B$2:$B$5001,A59,RISPOSTE_CALC!$H$2:$H$5001,"&gt;0"))</f>
        <v/>
      </c>
      <c r="D59" t="str">
        <f t="shared" si="0"/>
        <v/>
      </c>
      <c r="E59" s="12" t="str">
        <f>IF(B59="","",tbl_output[[#This Row],[N_RISPONDENTI]]/tbl_output[[#This Row],[N_ALLIEVI_TOT]])</f>
        <v/>
      </c>
      <c r="F59" s="4" t="str">
        <f t="shared" si="1"/>
        <v/>
      </c>
      <c r="G59" s="8" t="str">
        <f>IF(ISERROR(IF(A59="","",AVERAGEIFS(RISPOSTE_CALC!$H$2:$H$5001,RISPOSTE_CALC!$B$2:$B$5001,A59,RISPOSTE_CALC!$H$2:$H$5001,"&gt;0"))),"",IF(A59="","",AVERAGEIFS(RISPOSTE_CALC!$H$2:$H$5001,RISPOSTE_CALC!$B$2:$B$5001,A59,RISPOSTE_CALC!$H$2:$H$5001,"&gt;0")))</f>
        <v/>
      </c>
      <c r="H59" s="8" t="str">
        <f t="shared" si="2"/>
        <v/>
      </c>
    </row>
    <row r="60" spans="1:8">
      <c r="A60" t="str">
        <f>IFERROR(INDEX(tbl_corsi[KEY_CORSO],59),"")</f>
        <v/>
      </c>
      <c r="B60" t="str">
        <f>IFERROR(INDEX(tbl_corsi[N_ALLIEVI_TOT],59),"")</f>
        <v/>
      </c>
      <c r="C60" t="str">
        <f>IF(A60="","",COUNTIFS(RISPOSTE_CALC!$B$2:$B$5001,A60,RISPOSTE_CALC!$H$2:$H$5001,"&gt;0"))</f>
        <v/>
      </c>
      <c r="D60" t="str">
        <f t="shared" si="0"/>
        <v/>
      </c>
      <c r="E60" s="12" t="str">
        <f>IF(B60="","",tbl_output[[#This Row],[N_RISPONDENTI]]/tbl_output[[#This Row],[N_ALLIEVI_TOT]])</f>
        <v/>
      </c>
      <c r="F60" s="4" t="str">
        <f t="shared" si="1"/>
        <v/>
      </c>
      <c r="G60" s="8" t="str">
        <f>IF(ISERROR(IF(A60="","",AVERAGEIFS(RISPOSTE_CALC!$H$2:$H$5001,RISPOSTE_CALC!$B$2:$B$5001,A60,RISPOSTE_CALC!$H$2:$H$5001,"&gt;0"))),"",IF(A60="","",AVERAGEIFS(RISPOSTE_CALC!$H$2:$H$5001,RISPOSTE_CALC!$B$2:$B$5001,A60,RISPOSTE_CALC!$H$2:$H$5001,"&gt;0")))</f>
        <v/>
      </c>
      <c r="H60" s="8" t="str">
        <f t="shared" si="2"/>
        <v/>
      </c>
    </row>
    <row r="61" spans="1:8">
      <c r="A61" t="str">
        <f>IFERROR(INDEX(tbl_corsi[KEY_CORSO],60),"")</f>
        <v/>
      </c>
      <c r="B61" t="str">
        <f>IFERROR(INDEX(tbl_corsi[N_ALLIEVI_TOT],60),"")</f>
        <v/>
      </c>
      <c r="C61" t="str">
        <f>IF(A61="","",COUNTIFS(RISPOSTE_CALC!$B$2:$B$5001,A61,RISPOSTE_CALC!$H$2:$H$5001,"&gt;0"))</f>
        <v/>
      </c>
      <c r="D61" t="str">
        <f t="shared" si="0"/>
        <v/>
      </c>
      <c r="E61" s="12" t="str">
        <f>IF(B61="","",tbl_output[[#This Row],[N_RISPONDENTI]]/tbl_output[[#This Row],[N_ALLIEVI_TOT]])</f>
        <v/>
      </c>
      <c r="F61" s="4" t="str">
        <f t="shared" si="1"/>
        <v/>
      </c>
      <c r="G61" s="8" t="str">
        <f>IF(ISERROR(IF(A61="","",AVERAGEIFS(RISPOSTE_CALC!$H$2:$H$5001,RISPOSTE_CALC!$B$2:$B$5001,A61,RISPOSTE_CALC!$H$2:$H$5001,"&gt;0"))),"",IF(A61="","",AVERAGEIFS(RISPOSTE_CALC!$H$2:$H$5001,RISPOSTE_CALC!$B$2:$B$5001,A61,RISPOSTE_CALC!$H$2:$H$5001,"&gt;0")))</f>
        <v/>
      </c>
      <c r="H61" s="8" t="str">
        <f t="shared" si="2"/>
        <v/>
      </c>
    </row>
    <row r="62" spans="1:8">
      <c r="A62" t="str">
        <f>IFERROR(INDEX(tbl_corsi[KEY_CORSO],61),"")</f>
        <v/>
      </c>
      <c r="B62" t="str">
        <f>IFERROR(INDEX(tbl_corsi[N_ALLIEVI_TOT],61),"")</f>
        <v/>
      </c>
      <c r="C62" t="str">
        <f>IF(A62="","",COUNTIFS(RISPOSTE_CALC!$B$2:$B$5001,A62,RISPOSTE_CALC!$H$2:$H$5001,"&gt;0"))</f>
        <v/>
      </c>
      <c r="D62" t="str">
        <f t="shared" si="0"/>
        <v/>
      </c>
      <c r="E62" s="12" t="str">
        <f>IF(B62="","",tbl_output[[#This Row],[N_RISPONDENTI]]/tbl_output[[#This Row],[N_ALLIEVI_TOT]])</f>
        <v/>
      </c>
      <c r="F62" s="4" t="str">
        <f t="shared" si="1"/>
        <v/>
      </c>
      <c r="G62" s="8" t="str">
        <f>IF(ISERROR(IF(A62="","",AVERAGEIFS(RISPOSTE_CALC!$H$2:$H$5001,RISPOSTE_CALC!$B$2:$B$5001,A62,RISPOSTE_CALC!$H$2:$H$5001,"&gt;0"))),"",IF(A62="","",AVERAGEIFS(RISPOSTE_CALC!$H$2:$H$5001,RISPOSTE_CALC!$B$2:$B$5001,A62,RISPOSTE_CALC!$H$2:$H$5001,"&gt;0")))</f>
        <v/>
      </c>
      <c r="H62" s="8" t="str">
        <f t="shared" si="2"/>
        <v/>
      </c>
    </row>
    <row r="63" spans="1:8">
      <c r="A63" t="str">
        <f>IFERROR(INDEX(tbl_corsi[KEY_CORSO],62),"")</f>
        <v/>
      </c>
      <c r="B63" t="str">
        <f>IFERROR(INDEX(tbl_corsi[N_ALLIEVI_TOT],62),"")</f>
        <v/>
      </c>
      <c r="C63" t="str">
        <f>IF(A63="","",COUNTIFS(RISPOSTE_CALC!$B$2:$B$5001,A63,RISPOSTE_CALC!$H$2:$H$5001,"&gt;0"))</f>
        <v/>
      </c>
      <c r="D63" t="str">
        <f t="shared" si="0"/>
        <v/>
      </c>
      <c r="E63" s="12" t="str">
        <f>IF(B63="","",tbl_output[[#This Row],[N_RISPONDENTI]]/tbl_output[[#This Row],[N_ALLIEVI_TOT]])</f>
        <v/>
      </c>
      <c r="F63" s="4" t="str">
        <f t="shared" si="1"/>
        <v/>
      </c>
      <c r="G63" s="8" t="str">
        <f>IF(ISERROR(IF(A63="","",AVERAGEIFS(RISPOSTE_CALC!$H$2:$H$5001,RISPOSTE_CALC!$B$2:$B$5001,A63,RISPOSTE_CALC!$H$2:$H$5001,"&gt;0"))),"",IF(A63="","",AVERAGEIFS(RISPOSTE_CALC!$H$2:$H$5001,RISPOSTE_CALC!$B$2:$B$5001,A63,RISPOSTE_CALC!$H$2:$H$5001,"&gt;0")))</f>
        <v/>
      </c>
      <c r="H63" s="8" t="str">
        <f t="shared" si="2"/>
        <v/>
      </c>
    </row>
    <row r="64" spans="1:8">
      <c r="A64" t="str">
        <f>IFERROR(INDEX(tbl_corsi[KEY_CORSO],63),"")</f>
        <v/>
      </c>
      <c r="B64" t="str">
        <f>IFERROR(INDEX(tbl_corsi[N_ALLIEVI_TOT],63),"")</f>
        <v/>
      </c>
      <c r="C64" t="str">
        <f>IF(A64="","",COUNTIFS(RISPOSTE_CALC!$B$2:$B$5001,A64,RISPOSTE_CALC!$H$2:$H$5001,"&gt;0"))</f>
        <v/>
      </c>
      <c r="D64" t="str">
        <f t="shared" si="0"/>
        <v/>
      </c>
      <c r="E64" s="12" t="str">
        <f>IF(B64="","",tbl_output[[#This Row],[N_RISPONDENTI]]/tbl_output[[#This Row],[N_ALLIEVI_TOT]])</f>
        <v/>
      </c>
      <c r="F64" s="4" t="str">
        <f t="shared" si="1"/>
        <v/>
      </c>
      <c r="G64" s="8" t="str">
        <f>IF(ISERROR(IF(A64="","",AVERAGEIFS(RISPOSTE_CALC!$H$2:$H$5001,RISPOSTE_CALC!$B$2:$B$5001,A64,RISPOSTE_CALC!$H$2:$H$5001,"&gt;0"))),"",IF(A64="","",AVERAGEIFS(RISPOSTE_CALC!$H$2:$H$5001,RISPOSTE_CALC!$B$2:$B$5001,A64,RISPOSTE_CALC!$H$2:$H$5001,"&gt;0")))</f>
        <v/>
      </c>
      <c r="H64" s="8" t="str">
        <f t="shared" si="2"/>
        <v/>
      </c>
    </row>
    <row r="65" spans="1:8">
      <c r="A65" t="str">
        <f>IFERROR(INDEX(tbl_corsi[KEY_CORSO],64),"")</f>
        <v/>
      </c>
      <c r="B65" t="str">
        <f>IFERROR(INDEX(tbl_corsi[N_ALLIEVI_TOT],64),"")</f>
        <v/>
      </c>
      <c r="C65" t="str">
        <f>IF(A65="","",COUNTIFS(RISPOSTE_CALC!$B$2:$B$5001,A65,RISPOSTE_CALC!$H$2:$H$5001,"&gt;0"))</f>
        <v/>
      </c>
      <c r="D65" t="str">
        <f t="shared" si="0"/>
        <v/>
      </c>
      <c r="E65" s="12" t="str">
        <f>IF(B65="","",tbl_output[[#This Row],[N_RISPONDENTI]]/tbl_output[[#This Row],[N_ALLIEVI_TOT]])</f>
        <v/>
      </c>
      <c r="F65" s="4" t="str">
        <f t="shared" si="1"/>
        <v/>
      </c>
      <c r="G65" s="8" t="str">
        <f>IF(ISERROR(IF(A65="","",AVERAGEIFS(RISPOSTE_CALC!$H$2:$H$5001,RISPOSTE_CALC!$B$2:$B$5001,A65,RISPOSTE_CALC!$H$2:$H$5001,"&gt;0"))),"",IF(A65="","",AVERAGEIFS(RISPOSTE_CALC!$H$2:$H$5001,RISPOSTE_CALC!$B$2:$B$5001,A65,RISPOSTE_CALC!$H$2:$H$5001,"&gt;0")))</f>
        <v/>
      </c>
      <c r="H65" s="8" t="str">
        <f t="shared" si="2"/>
        <v/>
      </c>
    </row>
    <row r="66" spans="1:8">
      <c r="A66" t="str">
        <f>IFERROR(INDEX(tbl_corsi[KEY_CORSO],65),"")</f>
        <v/>
      </c>
      <c r="B66" t="str">
        <f>IFERROR(INDEX(tbl_corsi[N_ALLIEVI_TOT],65),"")</f>
        <v/>
      </c>
      <c r="C66" t="str">
        <f>IF(A66="","",COUNTIFS(RISPOSTE_CALC!$B$2:$B$5001,A66,RISPOSTE_CALC!$H$2:$H$5001,"&gt;0"))</f>
        <v/>
      </c>
      <c r="D66" t="str">
        <f t="shared" ref="D66:D129" si="4">IF(B66="","",ROUNDUP(B66*0.8,0))</f>
        <v/>
      </c>
      <c r="E66" s="12" t="str">
        <f>IF(B66="","",tbl_output[[#This Row],[N_RISPONDENTI]]/tbl_output[[#This Row],[N_ALLIEVI_TOT]])</f>
        <v/>
      </c>
      <c r="F66" s="4" t="str">
        <f t="shared" ref="F66:F129" si="5">IF(B66="","",IF(B66&lt;8,"KO: iscritti&lt;8",IF(C66&lt;D66,"KO: risp&lt;80%","OK")))</f>
        <v/>
      </c>
      <c r="G66" s="8" t="str">
        <f>IF(ISERROR(IF(A66="","",AVERAGEIFS(RISPOSTE_CALC!$H$2:$H$5001,RISPOSTE_CALC!$B$2:$B$5001,A66,RISPOSTE_CALC!$H$2:$H$5001,"&gt;0"))),"",IF(A66="","",AVERAGEIFS(RISPOSTE_CALC!$H$2:$H$5001,RISPOSTE_CALC!$B$2:$B$5001,A66,RISPOSTE_CALC!$H$2:$H$5001,"&gt;0")))</f>
        <v/>
      </c>
      <c r="H66" s="8" t="str">
        <f t="shared" ref="H66:H129" si="6">IF(G66="","",G66*2)</f>
        <v/>
      </c>
    </row>
    <row r="67" spans="1:8">
      <c r="A67" t="str">
        <f>IFERROR(INDEX(tbl_corsi[KEY_CORSO],66),"")</f>
        <v/>
      </c>
      <c r="B67" t="str">
        <f>IFERROR(INDEX(tbl_corsi[N_ALLIEVI_TOT],66),"")</f>
        <v/>
      </c>
      <c r="C67" t="str">
        <f>IF(A67="","",COUNTIFS(RISPOSTE_CALC!$B$2:$B$5001,A67,RISPOSTE_CALC!$H$2:$H$5001,"&gt;0"))</f>
        <v/>
      </c>
      <c r="D67" t="str">
        <f t="shared" si="4"/>
        <v/>
      </c>
      <c r="E67" s="12" t="str">
        <f>IF(B67="","",tbl_output[[#This Row],[N_RISPONDENTI]]/tbl_output[[#This Row],[N_ALLIEVI_TOT]])</f>
        <v/>
      </c>
      <c r="F67" s="4" t="str">
        <f t="shared" si="5"/>
        <v/>
      </c>
      <c r="G67" s="8" t="str">
        <f>IF(ISERROR(IF(A67="","",AVERAGEIFS(RISPOSTE_CALC!$H$2:$H$5001,RISPOSTE_CALC!$B$2:$B$5001,A67,RISPOSTE_CALC!$H$2:$H$5001,"&gt;0"))),"",IF(A67="","",AVERAGEIFS(RISPOSTE_CALC!$H$2:$H$5001,RISPOSTE_CALC!$B$2:$B$5001,A67,RISPOSTE_CALC!$H$2:$H$5001,"&gt;0")))</f>
        <v/>
      </c>
      <c r="H67" s="8" t="str">
        <f t="shared" si="6"/>
        <v/>
      </c>
    </row>
    <row r="68" spans="1:8">
      <c r="A68" t="str">
        <f>IFERROR(INDEX(tbl_corsi[KEY_CORSO],67),"")</f>
        <v/>
      </c>
      <c r="B68" t="str">
        <f>IFERROR(INDEX(tbl_corsi[N_ALLIEVI_TOT],67),"")</f>
        <v/>
      </c>
      <c r="C68" t="str">
        <f>IF(A68="","",COUNTIFS(RISPOSTE_CALC!$B$2:$B$5001,A68,RISPOSTE_CALC!$H$2:$H$5001,"&gt;0"))</f>
        <v/>
      </c>
      <c r="D68" t="str">
        <f t="shared" si="4"/>
        <v/>
      </c>
      <c r="E68" s="12" t="str">
        <f>IF(B68="","",tbl_output[[#This Row],[N_RISPONDENTI]]/tbl_output[[#This Row],[N_ALLIEVI_TOT]])</f>
        <v/>
      </c>
      <c r="F68" s="4" t="str">
        <f t="shared" si="5"/>
        <v/>
      </c>
      <c r="G68" s="8" t="str">
        <f>IF(ISERROR(IF(A68="","",AVERAGEIFS(RISPOSTE_CALC!$H$2:$H$5001,RISPOSTE_CALC!$B$2:$B$5001,A68,RISPOSTE_CALC!$H$2:$H$5001,"&gt;0"))),"",IF(A68="","",AVERAGEIFS(RISPOSTE_CALC!$H$2:$H$5001,RISPOSTE_CALC!$B$2:$B$5001,A68,RISPOSTE_CALC!$H$2:$H$5001,"&gt;0")))</f>
        <v/>
      </c>
      <c r="H68" s="8" t="str">
        <f t="shared" si="6"/>
        <v/>
      </c>
    </row>
    <row r="69" spans="1:8">
      <c r="A69" t="str">
        <f>IFERROR(INDEX(tbl_corsi[KEY_CORSO],68),"")</f>
        <v/>
      </c>
      <c r="B69" t="str">
        <f>IFERROR(INDEX(tbl_corsi[N_ALLIEVI_TOT],68),"")</f>
        <v/>
      </c>
      <c r="C69" t="str">
        <f>IF(A69="","",COUNTIFS(RISPOSTE_CALC!$B$2:$B$5001,A69,RISPOSTE_CALC!$H$2:$H$5001,"&gt;0"))</f>
        <v/>
      </c>
      <c r="D69" t="str">
        <f t="shared" si="4"/>
        <v/>
      </c>
      <c r="E69" s="12" t="str">
        <f>IF(B69="","",tbl_output[[#This Row],[N_RISPONDENTI]]/tbl_output[[#This Row],[N_ALLIEVI_TOT]])</f>
        <v/>
      </c>
      <c r="F69" s="4" t="str">
        <f t="shared" si="5"/>
        <v/>
      </c>
      <c r="G69" s="8" t="str">
        <f>IF(ISERROR(IF(A69="","",AVERAGEIFS(RISPOSTE_CALC!$H$2:$H$5001,RISPOSTE_CALC!$B$2:$B$5001,A69,RISPOSTE_CALC!$H$2:$H$5001,"&gt;0"))),"",IF(A69="","",AVERAGEIFS(RISPOSTE_CALC!$H$2:$H$5001,RISPOSTE_CALC!$B$2:$B$5001,A69,RISPOSTE_CALC!$H$2:$H$5001,"&gt;0")))</f>
        <v/>
      </c>
      <c r="H69" s="8" t="str">
        <f t="shared" si="6"/>
        <v/>
      </c>
    </row>
    <row r="70" spans="1:8">
      <c r="A70" t="str">
        <f>IFERROR(INDEX(tbl_corsi[KEY_CORSO],69),"")</f>
        <v/>
      </c>
      <c r="B70" t="str">
        <f>IFERROR(INDEX(tbl_corsi[N_ALLIEVI_TOT],69),"")</f>
        <v/>
      </c>
      <c r="C70" t="str">
        <f>IF(A70="","",COUNTIFS(RISPOSTE_CALC!$B$2:$B$5001,A70,RISPOSTE_CALC!$H$2:$H$5001,"&gt;0"))</f>
        <v/>
      </c>
      <c r="D70" t="str">
        <f t="shared" si="4"/>
        <v/>
      </c>
      <c r="E70" s="12" t="str">
        <f>IF(B70="","",tbl_output[[#This Row],[N_RISPONDENTI]]/tbl_output[[#This Row],[N_ALLIEVI_TOT]])</f>
        <v/>
      </c>
      <c r="F70" s="4" t="str">
        <f t="shared" si="5"/>
        <v/>
      </c>
      <c r="G70" s="8" t="str">
        <f>IF(ISERROR(IF(A70="","",AVERAGEIFS(RISPOSTE_CALC!$H$2:$H$5001,RISPOSTE_CALC!$B$2:$B$5001,A70,RISPOSTE_CALC!$H$2:$H$5001,"&gt;0"))),"",IF(A70="","",AVERAGEIFS(RISPOSTE_CALC!$H$2:$H$5001,RISPOSTE_CALC!$B$2:$B$5001,A70,RISPOSTE_CALC!$H$2:$H$5001,"&gt;0")))</f>
        <v/>
      </c>
      <c r="H70" s="8" t="str">
        <f t="shared" si="6"/>
        <v/>
      </c>
    </row>
    <row r="71" spans="1:8">
      <c r="A71" t="str">
        <f>IFERROR(INDEX(tbl_corsi[KEY_CORSO],70),"")</f>
        <v/>
      </c>
      <c r="B71" t="str">
        <f>IFERROR(INDEX(tbl_corsi[N_ALLIEVI_TOT],70),"")</f>
        <v/>
      </c>
      <c r="C71" t="str">
        <f>IF(A71="","",COUNTIFS(RISPOSTE_CALC!$B$2:$B$5001,A71,RISPOSTE_CALC!$H$2:$H$5001,"&gt;0"))</f>
        <v/>
      </c>
      <c r="D71" t="str">
        <f t="shared" si="4"/>
        <v/>
      </c>
      <c r="E71" s="12" t="str">
        <f>IF(B71="","",tbl_output[[#This Row],[N_RISPONDENTI]]/tbl_output[[#This Row],[N_ALLIEVI_TOT]])</f>
        <v/>
      </c>
      <c r="F71" s="4" t="str">
        <f t="shared" si="5"/>
        <v/>
      </c>
      <c r="G71" s="8" t="str">
        <f>IF(ISERROR(IF(A71="","",AVERAGEIFS(RISPOSTE_CALC!$H$2:$H$5001,RISPOSTE_CALC!$B$2:$B$5001,A71,RISPOSTE_CALC!$H$2:$H$5001,"&gt;0"))),"",IF(A71="","",AVERAGEIFS(RISPOSTE_CALC!$H$2:$H$5001,RISPOSTE_CALC!$B$2:$B$5001,A71,RISPOSTE_CALC!$H$2:$H$5001,"&gt;0")))</f>
        <v/>
      </c>
      <c r="H71" s="8" t="str">
        <f t="shared" si="6"/>
        <v/>
      </c>
    </row>
    <row r="72" spans="1:8">
      <c r="A72" t="str">
        <f>IFERROR(INDEX(tbl_corsi[KEY_CORSO],71),"")</f>
        <v/>
      </c>
      <c r="B72" t="str">
        <f>IFERROR(INDEX(tbl_corsi[N_ALLIEVI_TOT],71),"")</f>
        <v/>
      </c>
      <c r="C72" t="str">
        <f>IF(A72="","",COUNTIFS(RISPOSTE_CALC!$B$2:$B$5001,A72,RISPOSTE_CALC!$H$2:$H$5001,"&gt;0"))</f>
        <v/>
      </c>
      <c r="D72" t="str">
        <f t="shared" si="4"/>
        <v/>
      </c>
      <c r="E72" s="12" t="str">
        <f>IF(B72="","",tbl_output[[#This Row],[N_RISPONDENTI]]/tbl_output[[#This Row],[N_ALLIEVI_TOT]])</f>
        <v/>
      </c>
      <c r="F72" s="4" t="str">
        <f t="shared" si="5"/>
        <v/>
      </c>
      <c r="G72" s="8" t="str">
        <f>IF(ISERROR(IF(A72="","",AVERAGEIFS(RISPOSTE_CALC!$H$2:$H$5001,RISPOSTE_CALC!$B$2:$B$5001,A72,RISPOSTE_CALC!$H$2:$H$5001,"&gt;0"))),"",IF(A72="","",AVERAGEIFS(RISPOSTE_CALC!$H$2:$H$5001,RISPOSTE_CALC!$B$2:$B$5001,A72,RISPOSTE_CALC!$H$2:$H$5001,"&gt;0")))</f>
        <v/>
      </c>
      <c r="H72" s="8" t="str">
        <f t="shared" si="6"/>
        <v/>
      </c>
    </row>
    <row r="73" spans="1:8">
      <c r="A73" t="str">
        <f>IFERROR(INDEX(tbl_corsi[KEY_CORSO],72),"")</f>
        <v/>
      </c>
      <c r="B73" t="str">
        <f>IFERROR(INDEX(tbl_corsi[N_ALLIEVI_TOT],72),"")</f>
        <v/>
      </c>
      <c r="C73" t="str">
        <f>IF(A73="","",COUNTIFS(RISPOSTE_CALC!$B$2:$B$5001,A73,RISPOSTE_CALC!$H$2:$H$5001,"&gt;0"))</f>
        <v/>
      </c>
      <c r="D73" t="str">
        <f t="shared" si="4"/>
        <v/>
      </c>
      <c r="E73" s="12" t="str">
        <f>IF(B73="","",tbl_output[[#This Row],[N_RISPONDENTI]]/tbl_output[[#This Row],[N_ALLIEVI_TOT]])</f>
        <v/>
      </c>
      <c r="F73" s="4" t="str">
        <f t="shared" si="5"/>
        <v/>
      </c>
      <c r="G73" s="8" t="str">
        <f>IF(ISERROR(IF(A73="","",AVERAGEIFS(RISPOSTE_CALC!$H$2:$H$5001,RISPOSTE_CALC!$B$2:$B$5001,A73,RISPOSTE_CALC!$H$2:$H$5001,"&gt;0"))),"",IF(A73="","",AVERAGEIFS(RISPOSTE_CALC!$H$2:$H$5001,RISPOSTE_CALC!$B$2:$B$5001,A73,RISPOSTE_CALC!$H$2:$H$5001,"&gt;0")))</f>
        <v/>
      </c>
      <c r="H73" s="8" t="str">
        <f t="shared" si="6"/>
        <v/>
      </c>
    </row>
    <row r="74" spans="1:8">
      <c r="A74" t="str">
        <f>IFERROR(INDEX(tbl_corsi[KEY_CORSO],73),"")</f>
        <v/>
      </c>
      <c r="B74" t="str">
        <f>IFERROR(INDEX(tbl_corsi[N_ALLIEVI_TOT],73),"")</f>
        <v/>
      </c>
      <c r="C74" t="str">
        <f>IF(A74="","",COUNTIFS(RISPOSTE_CALC!$B$2:$B$5001,A74,RISPOSTE_CALC!$H$2:$H$5001,"&gt;0"))</f>
        <v/>
      </c>
      <c r="D74" t="str">
        <f t="shared" si="4"/>
        <v/>
      </c>
      <c r="E74" s="12" t="str">
        <f>IF(B74="","",tbl_output[[#This Row],[N_RISPONDENTI]]/tbl_output[[#This Row],[N_ALLIEVI_TOT]])</f>
        <v/>
      </c>
      <c r="F74" s="4" t="str">
        <f t="shared" si="5"/>
        <v/>
      </c>
      <c r="G74" s="8" t="str">
        <f>IF(ISERROR(IF(A74="","",AVERAGEIFS(RISPOSTE_CALC!$H$2:$H$5001,RISPOSTE_CALC!$B$2:$B$5001,A74,RISPOSTE_CALC!$H$2:$H$5001,"&gt;0"))),"",IF(A74="","",AVERAGEIFS(RISPOSTE_CALC!$H$2:$H$5001,RISPOSTE_CALC!$B$2:$B$5001,A74,RISPOSTE_CALC!$H$2:$H$5001,"&gt;0")))</f>
        <v/>
      </c>
      <c r="H74" s="8" t="str">
        <f t="shared" si="6"/>
        <v/>
      </c>
    </row>
    <row r="75" spans="1:8">
      <c r="A75" t="str">
        <f>IFERROR(INDEX(tbl_corsi[KEY_CORSO],74),"")</f>
        <v/>
      </c>
      <c r="B75" t="str">
        <f>IFERROR(INDEX(tbl_corsi[N_ALLIEVI_TOT],74),"")</f>
        <v/>
      </c>
      <c r="C75" t="str">
        <f>IF(A75="","",COUNTIFS(RISPOSTE_CALC!$B$2:$B$5001,A75,RISPOSTE_CALC!$H$2:$H$5001,"&gt;0"))</f>
        <v/>
      </c>
      <c r="D75" t="str">
        <f t="shared" si="4"/>
        <v/>
      </c>
      <c r="E75" s="12" t="str">
        <f>IF(B75="","",tbl_output[[#This Row],[N_RISPONDENTI]]/tbl_output[[#This Row],[N_ALLIEVI_TOT]])</f>
        <v/>
      </c>
      <c r="F75" s="4" t="str">
        <f t="shared" si="5"/>
        <v/>
      </c>
      <c r="G75" s="8" t="str">
        <f>IF(ISERROR(IF(A75="","",AVERAGEIFS(RISPOSTE_CALC!$H$2:$H$5001,RISPOSTE_CALC!$B$2:$B$5001,A75,RISPOSTE_CALC!$H$2:$H$5001,"&gt;0"))),"",IF(A75="","",AVERAGEIFS(RISPOSTE_CALC!$H$2:$H$5001,RISPOSTE_CALC!$B$2:$B$5001,A75,RISPOSTE_CALC!$H$2:$H$5001,"&gt;0")))</f>
        <v/>
      </c>
      <c r="H75" s="8" t="str">
        <f t="shared" si="6"/>
        <v/>
      </c>
    </row>
    <row r="76" spans="1:8">
      <c r="A76" t="str">
        <f>IFERROR(INDEX(tbl_corsi[KEY_CORSO],75),"")</f>
        <v/>
      </c>
      <c r="B76" t="str">
        <f>IFERROR(INDEX(tbl_corsi[N_ALLIEVI_TOT],75),"")</f>
        <v/>
      </c>
      <c r="C76" t="str">
        <f>IF(A76="","",COUNTIFS(RISPOSTE_CALC!$B$2:$B$5001,A76,RISPOSTE_CALC!$H$2:$H$5001,"&gt;0"))</f>
        <v/>
      </c>
      <c r="D76" t="str">
        <f t="shared" si="4"/>
        <v/>
      </c>
      <c r="E76" s="12" t="str">
        <f>IF(B76="","",tbl_output[[#This Row],[N_RISPONDENTI]]/tbl_output[[#This Row],[N_ALLIEVI_TOT]])</f>
        <v/>
      </c>
      <c r="F76" s="4" t="str">
        <f t="shared" si="5"/>
        <v/>
      </c>
      <c r="G76" s="8" t="str">
        <f>IF(ISERROR(IF(A76="","",AVERAGEIFS(RISPOSTE_CALC!$H$2:$H$5001,RISPOSTE_CALC!$B$2:$B$5001,A76,RISPOSTE_CALC!$H$2:$H$5001,"&gt;0"))),"",IF(A76="","",AVERAGEIFS(RISPOSTE_CALC!$H$2:$H$5001,RISPOSTE_CALC!$B$2:$B$5001,A76,RISPOSTE_CALC!$H$2:$H$5001,"&gt;0")))</f>
        <v/>
      </c>
      <c r="H76" s="8" t="str">
        <f t="shared" si="6"/>
        <v/>
      </c>
    </row>
    <row r="77" spans="1:8">
      <c r="A77" t="str">
        <f>IFERROR(INDEX(tbl_corsi[KEY_CORSO],76),"")</f>
        <v/>
      </c>
      <c r="B77" t="str">
        <f>IFERROR(INDEX(tbl_corsi[N_ALLIEVI_TOT],76),"")</f>
        <v/>
      </c>
      <c r="C77" t="str">
        <f>IF(A77="","",COUNTIFS(RISPOSTE_CALC!$B$2:$B$5001,A77,RISPOSTE_CALC!$H$2:$H$5001,"&gt;0"))</f>
        <v/>
      </c>
      <c r="D77" t="str">
        <f t="shared" si="4"/>
        <v/>
      </c>
      <c r="E77" s="12" t="str">
        <f>IF(B77="","",tbl_output[[#This Row],[N_RISPONDENTI]]/tbl_output[[#This Row],[N_ALLIEVI_TOT]])</f>
        <v/>
      </c>
      <c r="F77" s="4" t="str">
        <f t="shared" si="5"/>
        <v/>
      </c>
      <c r="G77" s="8" t="str">
        <f>IF(ISERROR(IF(A77="","",AVERAGEIFS(RISPOSTE_CALC!$H$2:$H$5001,RISPOSTE_CALC!$B$2:$B$5001,A77,RISPOSTE_CALC!$H$2:$H$5001,"&gt;0"))),"",IF(A77="","",AVERAGEIFS(RISPOSTE_CALC!$H$2:$H$5001,RISPOSTE_CALC!$B$2:$B$5001,A77,RISPOSTE_CALC!$H$2:$H$5001,"&gt;0")))</f>
        <v/>
      </c>
      <c r="H77" s="8" t="str">
        <f t="shared" si="6"/>
        <v/>
      </c>
    </row>
    <row r="78" spans="1:8">
      <c r="A78" t="str">
        <f>IFERROR(INDEX(tbl_corsi[KEY_CORSO],77),"")</f>
        <v/>
      </c>
      <c r="B78" t="str">
        <f>IFERROR(INDEX(tbl_corsi[N_ALLIEVI_TOT],77),"")</f>
        <v/>
      </c>
      <c r="C78" t="str">
        <f>IF(A78="","",COUNTIFS(RISPOSTE_CALC!$B$2:$B$5001,A78,RISPOSTE_CALC!$H$2:$H$5001,"&gt;0"))</f>
        <v/>
      </c>
      <c r="D78" t="str">
        <f t="shared" si="4"/>
        <v/>
      </c>
      <c r="E78" s="12" t="str">
        <f>IF(B78="","",tbl_output[[#This Row],[N_RISPONDENTI]]/tbl_output[[#This Row],[N_ALLIEVI_TOT]])</f>
        <v/>
      </c>
      <c r="F78" s="4" t="str">
        <f t="shared" si="5"/>
        <v/>
      </c>
      <c r="G78" s="8" t="str">
        <f>IF(ISERROR(IF(A78="","",AVERAGEIFS(RISPOSTE_CALC!$H$2:$H$5001,RISPOSTE_CALC!$B$2:$B$5001,A78,RISPOSTE_CALC!$H$2:$H$5001,"&gt;0"))),"",IF(A78="","",AVERAGEIFS(RISPOSTE_CALC!$H$2:$H$5001,RISPOSTE_CALC!$B$2:$B$5001,A78,RISPOSTE_CALC!$H$2:$H$5001,"&gt;0")))</f>
        <v/>
      </c>
      <c r="H78" s="8" t="str">
        <f t="shared" si="6"/>
        <v/>
      </c>
    </row>
    <row r="79" spans="1:8">
      <c r="A79" t="str">
        <f>IFERROR(INDEX(tbl_corsi[KEY_CORSO],78),"")</f>
        <v/>
      </c>
      <c r="B79" t="str">
        <f>IFERROR(INDEX(tbl_corsi[N_ALLIEVI_TOT],78),"")</f>
        <v/>
      </c>
      <c r="C79" t="str">
        <f>IF(A79="","",COUNTIFS(RISPOSTE_CALC!$B$2:$B$5001,A79,RISPOSTE_CALC!$H$2:$H$5001,"&gt;0"))</f>
        <v/>
      </c>
      <c r="D79" t="str">
        <f t="shared" si="4"/>
        <v/>
      </c>
      <c r="E79" s="12" t="str">
        <f>IF(B79="","",tbl_output[[#This Row],[N_RISPONDENTI]]/tbl_output[[#This Row],[N_ALLIEVI_TOT]])</f>
        <v/>
      </c>
      <c r="F79" s="4" t="str">
        <f t="shared" si="5"/>
        <v/>
      </c>
      <c r="G79" s="8" t="str">
        <f>IF(ISERROR(IF(A79="","",AVERAGEIFS(RISPOSTE_CALC!$H$2:$H$5001,RISPOSTE_CALC!$B$2:$B$5001,A79,RISPOSTE_CALC!$H$2:$H$5001,"&gt;0"))),"",IF(A79="","",AVERAGEIFS(RISPOSTE_CALC!$H$2:$H$5001,RISPOSTE_CALC!$B$2:$B$5001,A79,RISPOSTE_CALC!$H$2:$H$5001,"&gt;0")))</f>
        <v/>
      </c>
      <c r="H79" s="8" t="str">
        <f t="shared" si="6"/>
        <v/>
      </c>
    </row>
    <row r="80" spans="1:8">
      <c r="A80" t="str">
        <f>IFERROR(INDEX(tbl_corsi[KEY_CORSO],79),"")</f>
        <v/>
      </c>
      <c r="B80" t="str">
        <f>IFERROR(INDEX(tbl_corsi[N_ALLIEVI_TOT],79),"")</f>
        <v/>
      </c>
      <c r="C80" t="str">
        <f>IF(A80="","",COUNTIFS(RISPOSTE_CALC!$B$2:$B$5001,A80,RISPOSTE_CALC!$H$2:$H$5001,"&gt;0"))</f>
        <v/>
      </c>
      <c r="D80" t="str">
        <f t="shared" si="4"/>
        <v/>
      </c>
      <c r="E80" s="12" t="str">
        <f>IF(B80="","",tbl_output[[#This Row],[N_RISPONDENTI]]/tbl_output[[#This Row],[N_ALLIEVI_TOT]])</f>
        <v/>
      </c>
      <c r="F80" s="4" t="str">
        <f t="shared" si="5"/>
        <v/>
      </c>
      <c r="G80" s="8" t="str">
        <f>IF(ISERROR(IF(A80="","",AVERAGEIFS(RISPOSTE_CALC!$H$2:$H$5001,RISPOSTE_CALC!$B$2:$B$5001,A80,RISPOSTE_CALC!$H$2:$H$5001,"&gt;0"))),"",IF(A80="","",AVERAGEIFS(RISPOSTE_CALC!$H$2:$H$5001,RISPOSTE_CALC!$B$2:$B$5001,A80,RISPOSTE_CALC!$H$2:$H$5001,"&gt;0")))</f>
        <v/>
      </c>
      <c r="H80" s="8" t="str">
        <f t="shared" si="6"/>
        <v/>
      </c>
    </row>
    <row r="81" spans="1:8">
      <c r="A81" t="str">
        <f>IFERROR(INDEX(tbl_corsi[KEY_CORSO],80),"")</f>
        <v/>
      </c>
      <c r="B81" t="str">
        <f>IFERROR(INDEX(tbl_corsi[N_ALLIEVI_TOT],80),"")</f>
        <v/>
      </c>
      <c r="C81" t="str">
        <f>IF(A81="","",COUNTIFS(RISPOSTE_CALC!$B$2:$B$5001,A81,RISPOSTE_CALC!$H$2:$H$5001,"&gt;0"))</f>
        <v/>
      </c>
      <c r="D81" t="str">
        <f t="shared" si="4"/>
        <v/>
      </c>
      <c r="E81" s="12" t="str">
        <f>IF(B81="","",tbl_output[[#This Row],[N_RISPONDENTI]]/tbl_output[[#This Row],[N_ALLIEVI_TOT]])</f>
        <v/>
      </c>
      <c r="F81" s="4" t="str">
        <f t="shared" si="5"/>
        <v/>
      </c>
      <c r="G81" s="8" t="str">
        <f>IF(ISERROR(IF(A81="","",AVERAGEIFS(RISPOSTE_CALC!$H$2:$H$5001,RISPOSTE_CALC!$B$2:$B$5001,A81,RISPOSTE_CALC!$H$2:$H$5001,"&gt;0"))),"",IF(A81="","",AVERAGEIFS(RISPOSTE_CALC!$H$2:$H$5001,RISPOSTE_CALC!$B$2:$B$5001,A81,RISPOSTE_CALC!$H$2:$H$5001,"&gt;0")))</f>
        <v/>
      </c>
      <c r="H81" s="8" t="str">
        <f t="shared" si="6"/>
        <v/>
      </c>
    </row>
    <row r="82" spans="1:8">
      <c r="A82" t="str">
        <f>IFERROR(INDEX(tbl_corsi[KEY_CORSO],81),"")</f>
        <v/>
      </c>
      <c r="B82" t="str">
        <f>IFERROR(INDEX(tbl_corsi[N_ALLIEVI_TOT],81),"")</f>
        <v/>
      </c>
      <c r="C82" t="str">
        <f>IF(A82="","",COUNTIFS(RISPOSTE_CALC!$B$2:$B$5001,A82,RISPOSTE_CALC!$H$2:$H$5001,"&gt;0"))</f>
        <v/>
      </c>
      <c r="D82" t="str">
        <f t="shared" si="4"/>
        <v/>
      </c>
      <c r="E82" s="12" t="str">
        <f>IF(B82="","",tbl_output[[#This Row],[N_RISPONDENTI]]/tbl_output[[#This Row],[N_ALLIEVI_TOT]])</f>
        <v/>
      </c>
      <c r="F82" s="4" t="str">
        <f t="shared" si="5"/>
        <v/>
      </c>
      <c r="G82" s="8" t="str">
        <f>IF(ISERROR(IF(A82="","",AVERAGEIFS(RISPOSTE_CALC!$H$2:$H$5001,RISPOSTE_CALC!$B$2:$B$5001,A82,RISPOSTE_CALC!$H$2:$H$5001,"&gt;0"))),"",IF(A82="","",AVERAGEIFS(RISPOSTE_CALC!$H$2:$H$5001,RISPOSTE_CALC!$B$2:$B$5001,A82,RISPOSTE_CALC!$H$2:$H$5001,"&gt;0")))</f>
        <v/>
      </c>
      <c r="H82" s="8" t="str">
        <f t="shared" si="6"/>
        <v/>
      </c>
    </row>
    <row r="83" spans="1:8">
      <c r="A83" t="str">
        <f>IFERROR(INDEX(tbl_corsi[KEY_CORSO],82),"")</f>
        <v/>
      </c>
      <c r="B83" t="str">
        <f>IFERROR(INDEX(tbl_corsi[N_ALLIEVI_TOT],82),"")</f>
        <v/>
      </c>
      <c r="C83" t="str">
        <f>IF(A83="","",COUNTIFS(RISPOSTE_CALC!$B$2:$B$5001,A83,RISPOSTE_CALC!$H$2:$H$5001,"&gt;0"))</f>
        <v/>
      </c>
      <c r="D83" t="str">
        <f t="shared" si="4"/>
        <v/>
      </c>
      <c r="E83" s="12" t="str">
        <f>IF(B83="","",tbl_output[[#This Row],[N_RISPONDENTI]]/tbl_output[[#This Row],[N_ALLIEVI_TOT]])</f>
        <v/>
      </c>
      <c r="F83" s="4" t="str">
        <f t="shared" si="5"/>
        <v/>
      </c>
      <c r="G83" s="8" t="str">
        <f>IF(ISERROR(IF(A83="","",AVERAGEIFS(RISPOSTE_CALC!$H$2:$H$5001,RISPOSTE_CALC!$B$2:$B$5001,A83,RISPOSTE_CALC!$H$2:$H$5001,"&gt;0"))),"",IF(A83="","",AVERAGEIFS(RISPOSTE_CALC!$H$2:$H$5001,RISPOSTE_CALC!$B$2:$B$5001,A83,RISPOSTE_CALC!$H$2:$H$5001,"&gt;0")))</f>
        <v/>
      </c>
      <c r="H83" s="8" t="str">
        <f t="shared" si="6"/>
        <v/>
      </c>
    </row>
    <row r="84" spans="1:8">
      <c r="A84" t="str">
        <f>IFERROR(INDEX(tbl_corsi[KEY_CORSO],83),"")</f>
        <v/>
      </c>
      <c r="B84" t="str">
        <f>IFERROR(INDEX(tbl_corsi[N_ALLIEVI_TOT],83),"")</f>
        <v/>
      </c>
      <c r="C84" t="str">
        <f>IF(A84="","",COUNTIFS(RISPOSTE_CALC!$B$2:$B$5001,A84,RISPOSTE_CALC!$H$2:$H$5001,"&gt;0"))</f>
        <v/>
      </c>
      <c r="D84" t="str">
        <f t="shared" si="4"/>
        <v/>
      </c>
      <c r="E84" s="12" t="str">
        <f>IF(B84="","",tbl_output[[#This Row],[N_RISPONDENTI]]/tbl_output[[#This Row],[N_ALLIEVI_TOT]])</f>
        <v/>
      </c>
      <c r="F84" s="4" t="str">
        <f t="shared" si="5"/>
        <v/>
      </c>
      <c r="G84" s="8" t="str">
        <f>IF(ISERROR(IF(A84="","",AVERAGEIFS(RISPOSTE_CALC!$H$2:$H$5001,RISPOSTE_CALC!$B$2:$B$5001,A84,RISPOSTE_CALC!$H$2:$H$5001,"&gt;0"))),"",IF(A84="","",AVERAGEIFS(RISPOSTE_CALC!$H$2:$H$5001,RISPOSTE_CALC!$B$2:$B$5001,A84,RISPOSTE_CALC!$H$2:$H$5001,"&gt;0")))</f>
        <v/>
      </c>
      <c r="H84" s="8" t="str">
        <f t="shared" si="6"/>
        <v/>
      </c>
    </row>
    <row r="85" spans="1:8">
      <c r="A85" t="str">
        <f>IFERROR(INDEX(tbl_corsi[KEY_CORSO],84),"")</f>
        <v/>
      </c>
      <c r="B85" t="str">
        <f>IFERROR(INDEX(tbl_corsi[N_ALLIEVI_TOT],84),"")</f>
        <v/>
      </c>
      <c r="C85" t="str">
        <f>IF(A85="","",COUNTIFS(RISPOSTE_CALC!$B$2:$B$5001,A85,RISPOSTE_CALC!$H$2:$H$5001,"&gt;0"))</f>
        <v/>
      </c>
      <c r="D85" t="str">
        <f t="shared" si="4"/>
        <v/>
      </c>
      <c r="E85" s="12" t="str">
        <f>IF(B85="","",tbl_output[[#This Row],[N_RISPONDENTI]]/tbl_output[[#This Row],[N_ALLIEVI_TOT]])</f>
        <v/>
      </c>
      <c r="F85" s="4" t="str">
        <f t="shared" si="5"/>
        <v/>
      </c>
      <c r="G85" s="8" t="str">
        <f>IF(ISERROR(IF(A85="","",AVERAGEIFS(RISPOSTE_CALC!$H$2:$H$5001,RISPOSTE_CALC!$B$2:$B$5001,A85,RISPOSTE_CALC!$H$2:$H$5001,"&gt;0"))),"",IF(A85="","",AVERAGEIFS(RISPOSTE_CALC!$H$2:$H$5001,RISPOSTE_CALC!$B$2:$B$5001,A85,RISPOSTE_CALC!$H$2:$H$5001,"&gt;0")))</f>
        <v/>
      </c>
      <c r="H85" s="8" t="str">
        <f t="shared" si="6"/>
        <v/>
      </c>
    </row>
    <row r="86" spans="1:8">
      <c r="A86" t="str">
        <f>IFERROR(INDEX(tbl_corsi[KEY_CORSO],85),"")</f>
        <v/>
      </c>
      <c r="B86" t="str">
        <f>IFERROR(INDEX(tbl_corsi[N_ALLIEVI_TOT],85),"")</f>
        <v/>
      </c>
      <c r="C86" t="str">
        <f>IF(A86="","",COUNTIFS(RISPOSTE_CALC!$B$2:$B$5001,A86,RISPOSTE_CALC!$H$2:$H$5001,"&gt;0"))</f>
        <v/>
      </c>
      <c r="D86" t="str">
        <f t="shared" si="4"/>
        <v/>
      </c>
      <c r="E86" s="12" t="str">
        <f>IF(B86="","",tbl_output[[#This Row],[N_RISPONDENTI]]/tbl_output[[#This Row],[N_ALLIEVI_TOT]])</f>
        <v/>
      </c>
      <c r="F86" s="4" t="str">
        <f t="shared" si="5"/>
        <v/>
      </c>
      <c r="G86" s="8" t="str">
        <f>IF(ISERROR(IF(A86="","",AVERAGEIFS(RISPOSTE_CALC!$H$2:$H$5001,RISPOSTE_CALC!$B$2:$B$5001,A86,RISPOSTE_CALC!$H$2:$H$5001,"&gt;0"))),"",IF(A86="","",AVERAGEIFS(RISPOSTE_CALC!$H$2:$H$5001,RISPOSTE_CALC!$B$2:$B$5001,A86,RISPOSTE_CALC!$H$2:$H$5001,"&gt;0")))</f>
        <v/>
      </c>
      <c r="H86" s="8" t="str">
        <f t="shared" si="6"/>
        <v/>
      </c>
    </row>
    <row r="87" spans="1:8">
      <c r="A87" t="str">
        <f>IFERROR(INDEX(tbl_corsi[KEY_CORSO],86),"")</f>
        <v/>
      </c>
      <c r="B87" t="str">
        <f>IFERROR(INDEX(tbl_corsi[N_ALLIEVI_TOT],86),"")</f>
        <v/>
      </c>
      <c r="C87" t="str">
        <f>IF(A87="","",COUNTIFS(RISPOSTE_CALC!$B$2:$B$5001,A87,RISPOSTE_CALC!$H$2:$H$5001,"&gt;0"))</f>
        <v/>
      </c>
      <c r="D87" t="str">
        <f t="shared" si="4"/>
        <v/>
      </c>
      <c r="E87" s="12" t="str">
        <f>IF(B87="","",tbl_output[[#This Row],[N_RISPONDENTI]]/tbl_output[[#This Row],[N_ALLIEVI_TOT]])</f>
        <v/>
      </c>
      <c r="F87" s="4" t="str">
        <f t="shared" si="5"/>
        <v/>
      </c>
      <c r="G87" s="8" t="str">
        <f>IF(ISERROR(IF(A87="","",AVERAGEIFS(RISPOSTE_CALC!$H$2:$H$5001,RISPOSTE_CALC!$B$2:$B$5001,A87,RISPOSTE_CALC!$H$2:$H$5001,"&gt;0"))),"",IF(A87="","",AVERAGEIFS(RISPOSTE_CALC!$H$2:$H$5001,RISPOSTE_CALC!$B$2:$B$5001,A87,RISPOSTE_CALC!$H$2:$H$5001,"&gt;0")))</f>
        <v/>
      </c>
      <c r="H87" s="8" t="str">
        <f t="shared" si="6"/>
        <v/>
      </c>
    </row>
    <row r="88" spans="1:8">
      <c r="A88" t="str">
        <f>IFERROR(INDEX(tbl_corsi[KEY_CORSO],87),"")</f>
        <v/>
      </c>
      <c r="B88" t="str">
        <f>IFERROR(INDEX(tbl_corsi[N_ALLIEVI_TOT],87),"")</f>
        <v/>
      </c>
      <c r="C88" t="str">
        <f>IF(A88="","",COUNTIFS(RISPOSTE_CALC!$B$2:$B$5001,A88,RISPOSTE_CALC!$H$2:$H$5001,"&gt;0"))</f>
        <v/>
      </c>
      <c r="D88" t="str">
        <f t="shared" si="4"/>
        <v/>
      </c>
      <c r="E88" s="12" t="str">
        <f>IF(B88="","",tbl_output[[#This Row],[N_RISPONDENTI]]/tbl_output[[#This Row],[N_ALLIEVI_TOT]])</f>
        <v/>
      </c>
      <c r="F88" s="4" t="str">
        <f t="shared" si="5"/>
        <v/>
      </c>
      <c r="G88" s="8" t="str">
        <f>IF(ISERROR(IF(A88="","",AVERAGEIFS(RISPOSTE_CALC!$H$2:$H$5001,RISPOSTE_CALC!$B$2:$B$5001,A88,RISPOSTE_CALC!$H$2:$H$5001,"&gt;0"))),"",IF(A88="","",AVERAGEIFS(RISPOSTE_CALC!$H$2:$H$5001,RISPOSTE_CALC!$B$2:$B$5001,A88,RISPOSTE_CALC!$H$2:$H$5001,"&gt;0")))</f>
        <v/>
      </c>
      <c r="H88" s="8" t="str">
        <f t="shared" si="6"/>
        <v/>
      </c>
    </row>
    <row r="89" spans="1:8">
      <c r="A89" t="str">
        <f>IFERROR(INDEX(tbl_corsi[KEY_CORSO],88),"")</f>
        <v/>
      </c>
      <c r="B89" t="str">
        <f>IFERROR(INDEX(tbl_corsi[N_ALLIEVI_TOT],88),"")</f>
        <v/>
      </c>
      <c r="C89" t="str">
        <f>IF(A89="","",COUNTIFS(RISPOSTE_CALC!$B$2:$B$5001,A89,RISPOSTE_CALC!$H$2:$H$5001,"&gt;0"))</f>
        <v/>
      </c>
      <c r="D89" t="str">
        <f t="shared" si="4"/>
        <v/>
      </c>
      <c r="E89" s="12" t="str">
        <f>IF(B89="","",tbl_output[[#This Row],[N_RISPONDENTI]]/tbl_output[[#This Row],[N_ALLIEVI_TOT]])</f>
        <v/>
      </c>
      <c r="F89" s="4" t="str">
        <f t="shared" si="5"/>
        <v/>
      </c>
      <c r="G89" s="8" t="str">
        <f>IF(ISERROR(IF(A89="","",AVERAGEIFS(RISPOSTE_CALC!$H$2:$H$5001,RISPOSTE_CALC!$B$2:$B$5001,A89,RISPOSTE_CALC!$H$2:$H$5001,"&gt;0"))),"",IF(A89="","",AVERAGEIFS(RISPOSTE_CALC!$H$2:$H$5001,RISPOSTE_CALC!$B$2:$B$5001,A89,RISPOSTE_CALC!$H$2:$H$5001,"&gt;0")))</f>
        <v/>
      </c>
      <c r="H89" s="8" t="str">
        <f t="shared" si="6"/>
        <v/>
      </c>
    </row>
    <row r="90" spans="1:8">
      <c r="A90" t="str">
        <f>IFERROR(INDEX(tbl_corsi[KEY_CORSO],89),"")</f>
        <v/>
      </c>
      <c r="B90" t="str">
        <f>IFERROR(INDEX(tbl_corsi[N_ALLIEVI_TOT],89),"")</f>
        <v/>
      </c>
      <c r="C90" t="str">
        <f>IF(A90="","",COUNTIFS(RISPOSTE_CALC!$B$2:$B$5001,A90,RISPOSTE_CALC!$H$2:$H$5001,"&gt;0"))</f>
        <v/>
      </c>
      <c r="D90" t="str">
        <f t="shared" si="4"/>
        <v/>
      </c>
      <c r="E90" s="12" t="str">
        <f>IF(B90="","",tbl_output[[#This Row],[N_RISPONDENTI]]/tbl_output[[#This Row],[N_ALLIEVI_TOT]])</f>
        <v/>
      </c>
      <c r="F90" s="4" t="str">
        <f t="shared" si="5"/>
        <v/>
      </c>
      <c r="G90" s="8" t="str">
        <f>IF(ISERROR(IF(A90="","",AVERAGEIFS(RISPOSTE_CALC!$H$2:$H$5001,RISPOSTE_CALC!$B$2:$B$5001,A90,RISPOSTE_CALC!$H$2:$H$5001,"&gt;0"))),"",IF(A90="","",AVERAGEIFS(RISPOSTE_CALC!$H$2:$H$5001,RISPOSTE_CALC!$B$2:$B$5001,A90,RISPOSTE_CALC!$H$2:$H$5001,"&gt;0")))</f>
        <v/>
      </c>
      <c r="H90" s="8" t="str">
        <f t="shared" si="6"/>
        <v/>
      </c>
    </row>
    <row r="91" spans="1:8">
      <c r="A91" t="str">
        <f>IFERROR(INDEX(tbl_corsi[KEY_CORSO],90),"")</f>
        <v/>
      </c>
      <c r="B91" t="str">
        <f>IFERROR(INDEX(tbl_corsi[N_ALLIEVI_TOT],90),"")</f>
        <v/>
      </c>
      <c r="C91" t="str">
        <f>IF(A91="","",COUNTIFS(RISPOSTE_CALC!$B$2:$B$5001,A91,RISPOSTE_CALC!$H$2:$H$5001,"&gt;0"))</f>
        <v/>
      </c>
      <c r="D91" t="str">
        <f t="shared" si="4"/>
        <v/>
      </c>
      <c r="E91" s="12" t="str">
        <f>IF(B91="","",tbl_output[[#This Row],[N_RISPONDENTI]]/tbl_output[[#This Row],[N_ALLIEVI_TOT]])</f>
        <v/>
      </c>
      <c r="F91" s="4" t="str">
        <f t="shared" si="5"/>
        <v/>
      </c>
      <c r="G91" s="8" t="str">
        <f>IF(ISERROR(IF(A91="","",AVERAGEIFS(RISPOSTE_CALC!$H$2:$H$5001,RISPOSTE_CALC!$B$2:$B$5001,A91,RISPOSTE_CALC!$H$2:$H$5001,"&gt;0"))),"",IF(A91="","",AVERAGEIFS(RISPOSTE_CALC!$H$2:$H$5001,RISPOSTE_CALC!$B$2:$B$5001,A91,RISPOSTE_CALC!$H$2:$H$5001,"&gt;0")))</f>
        <v/>
      </c>
      <c r="H91" s="8" t="str">
        <f t="shared" si="6"/>
        <v/>
      </c>
    </row>
    <row r="92" spans="1:8">
      <c r="A92" t="str">
        <f>IFERROR(INDEX(tbl_corsi[KEY_CORSO],91),"")</f>
        <v/>
      </c>
      <c r="B92" t="str">
        <f>IFERROR(INDEX(tbl_corsi[N_ALLIEVI_TOT],91),"")</f>
        <v/>
      </c>
      <c r="C92" t="str">
        <f>IF(A92="","",COUNTIFS(RISPOSTE_CALC!$B$2:$B$5001,A92,RISPOSTE_CALC!$H$2:$H$5001,"&gt;0"))</f>
        <v/>
      </c>
      <c r="D92" t="str">
        <f t="shared" si="4"/>
        <v/>
      </c>
      <c r="E92" s="12" t="str">
        <f>IF(B92="","",tbl_output[[#This Row],[N_RISPONDENTI]]/tbl_output[[#This Row],[N_ALLIEVI_TOT]])</f>
        <v/>
      </c>
      <c r="F92" s="4" t="str">
        <f t="shared" si="5"/>
        <v/>
      </c>
      <c r="G92" s="8" t="str">
        <f>IF(ISERROR(IF(A92="","",AVERAGEIFS(RISPOSTE_CALC!$H$2:$H$5001,RISPOSTE_CALC!$B$2:$B$5001,A92,RISPOSTE_CALC!$H$2:$H$5001,"&gt;0"))),"",IF(A92="","",AVERAGEIFS(RISPOSTE_CALC!$H$2:$H$5001,RISPOSTE_CALC!$B$2:$B$5001,A92,RISPOSTE_CALC!$H$2:$H$5001,"&gt;0")))</f>
        <v/>
      </c>
      <c r="H92" s="8" t="str">
        <f t="shared" si="6"/>
        <v/>
      </c>
    </row>
    <row r="93" spans="1:8">
      <c r="A93" t="str">
        <f>IFERROR(INDEX(tbl_corsi[KEY_CORSO],92),"")</f>
        <v/>
      </c>
      <c r="B93" t="str">
        <f>IFERROR(INDEX(tbl_corsi[N_ALLIEVI_TOT],92),"")</f>
        <v/>
      </c>
      <c r="C93" t="str">
        <f>IF(A93="","",COUNTIFS(RISPOSTE_CALC!$B$2:$B$5001,A93,RISPOSTE_CALC!$H$2:$H$5001,"&gt;0"))</f>
        <v/>
      </c>
      <c r="D93" t="str">
        <f t="shared" si="4"/>
        <v/>
      </c>
      <c r="E93" s="12" t="str">
        <f>IF(B93="","",tbl_output[[#This Row],[N_RISPONDENTI]]/tbl_output[[#This Row],[N_ALLIEVI_TOT]])</f>
        <v/>
      </c>
      <c r="F93" s="4" t="str">
        <f t="shared" si="5"/>
        <v/>
      </c>
      <c r="G93" s="8" t="str">
        <f>IF(ISERROR(IF(A93="","",AVERAGEIFS(RISPOSTE_CALC!$H$2:$H$5001,RISPOSTE_CALC!$B$2:$B$5001,A93,RISPOSTE_CALC!$H$2:$H$5001,"&gt;0"))),"",IF(A93="","",AVERAGEIFS(RISPOSTE_CALC!$H$2:$H$5001,RISPOSTE_CALC!$B$2:$B$5001,A93,RISPOSTE_CALC!$H$2:$H$5001,"&gt;0")))</f>
        <v/>
      </c>
      <c r="H93" s="8" t="str">
        <f t="shared" si="6"/>
        <v/>
      </c>
    </row>
    <row r="94" spans="1:8">
      <c r="A94" t="str">
        <f>IFERROR(INDEX(tbl_corsi[KEY_CORSO],93),"")</f>
        <v/>
      </c>
      <c r="B94" t="str">
        <f>IFERROR(INDEX(tbl_corsi[N_ALLIEVI_TOT],93),"")</f>
        <v/>
      </c>
      <c r="C94" t="str">
        <f>IF(A94="","",COUNTIFS(RISPOSTE_CALC!$B$2:$B$5001,A94,RISPOSTE_CALC!$H$2:$H$5001,"&gt;0"))</f>
        <v/>
      </c>
      <c r="D94" t="str">
        <f t="shared" si="4"/>
        <v/>
      </c>
      <c r="E94" s="12" t="str">
        <f>IF(B94="","",tbl_output[[#This Row],[N_RISPONDENTI]]/tbl_output[[#This Row],[N_ALLIEVI_TOT]])</f>
        <v/>
      </c>
      <c r="F94" s="4" t="str">
        <f t="shared" si="5"/>
        <v/>
      </c>
      <c r="G94" s="8" t="str">
        <f>IF(ISERROR(IF(A94="","",AVERAGEIFS(RISPOSTE_CALC!$H$2:$H$5001,RISPOSTE_CALC!$B$2:$B$5001,A94,RISPOSTE_CALC!$H$2:$H$5001,"&gt;0"))),"",IF(A94="","",AVERAGEIFS(RISPOSTE_CALC!$H$2:$H$5001,RISPOSTE_CALC!$B$2:$B$5001,A94,RISPOSTE_CALC!$H$2:$H$5001,"&gt;0")))</f>
        <v/>
      </c>
      <c r="H94" s="8" t="str">
        <f t="shared" si="6"/>
        <v/>
      </c>
    </row>
    <row r="95" spans="1:8">
      <c r="A95" t="str">
        <f>IFERROR(INDEX(tbl_corsi[KEY_CORSO],94),"")</f>
        <v/>
      </c>
      <c r="B95" t="str">
        <f>IFERROR(INDEX(tbl_corsi[N_ALLIEVI_TOT],94),"")</f>
        <v/>
      </c>
      <c r="C95" t="str">
        <f>IF(A95="","",COUNTIFS(RISPOSTE_CALC!$B$2:$B$5001,A95,RISPOSTE_CALC!$H$2:$H$5001,"&gt;0"))</f>
        <v/>
      </c>
      <c r="D95" t="str">
        <f t="shared" si="4"/>
        <v/>
      </c>
      <c r="E95" s="12" t="str">
        <f>IF(B95="","",tbl_output[[#This Row],[N_RISPONDENTI]]/tbl_output[[#This Row],[N_ALLIEVI_TOT]])</f>
        <v/>
      </c>
      <c r="F95" s="4" t="str">
        <f t="shared" si="5"/>
        <v/>
      </c>
      <c r="G95" s="8" t="str">
        <f>IF(ISERROR(IF(A95="","",AVERAGEIFS(RISPOSTE_CALC!$H$2:$H$5001,RISPOSTE_CALC!$B$2:$B$5001,A95,RISPOSTE_CALC!$H$2:$H$5001,"&gt;0"))),"",IF(A95="","",AVERAGEIFS(RISPOSTE_CALC!$H$2:$H$5001,RISPOSTE_CALC!$B$2:$B$5001,A95,RISPOSTE_CALC!$H$2:$H$5001,"&gt;0")))</f>
        <v/>
      </c>
      <c r="H95" s="8" t="str">
        <f t="shared" si="6"/>
        <v/>
      </c>
    </row>
    <row r="96" spans="1:8">
      <c r="A96" t="str">
        <f>IFERROR(INDEX(tbl_corsi[KEY_CORSO],95),"")</f>
        <v/>
      </c>
      <c r="B96" t="str">
        <f>IFERROR(INDEX(tbl_corsi[N_ALLIEVI_TOT],95),"")</f>
        <v/>
      </c>
      <c r="C96" t="str">
        <f>IF(A96="","",COUNTIFS(RISPOSTE_CALC!$B$2:$B$5001,A96,RISPOSTE_CALC!$H$2:$H$5001,"&gt;0"))</f>
        <v/>
      </c>
      <c r="D96" t="str">
        <f t="shared" si="4"/>
        <v/>
      </c>
      <c r="E96" s="12" t="str">
        <f>IF(B96="","",tbl_output[[#This Row],[N_RISPONDENTI]]/tbl_output[[#This Row],[N_ALLIEVI_TOT]])</f>
        <v/>
      </c>
      <c r="F96" s="4" t="str">
        <f t="shared" si="5"/>
        <v/>
      </c>
      <c r="G96" s="8" t="str">
        <f>IF(ISERROR(IF(A96="","",AVERAGEIFS(RISPOSTE_CALC!$H$2:$H$5001,RISPOSTE_CALC!$B$2:$B$5001,A96,RISPOSTE_CALC!$H$2:$H$5001,"&gt;0"))),"",IF(A96="","",AVERAGEIFS(RISPOSTE_CALC!$H$2:$H$5001,RISPOSTE_CALC!$B$2:$B$5001,A96,RISPOSTE_CALC!$H$2:$H$5001,"&gt;0")))</f>
        <v/>
      </c>
      <c r="H96" s="8" t="str">
        <f t="shared" si="6"/>
        <v/>
      </c>
    </row>
    <row r="97" spans="1:8">
      <c r="A97" t="str">
        <f>IFERROR(INDEX(tbl_corsi[KEY_CORSO],96),"")</f>
        <v/>
      </c>
      <c r="B97" t="str">
        <f>IFERROR(INDEX(tbl_corsi[N_ALLIEVI_TOT],96),"")</f>
        <v/>
      </c>
      <c r="C97" t="str">
        <f>IF(A97="","",COUNTIFS(RISPOSTE_CALC!$B$2:$B$5001,A97,RISPOSTE_CALC!$H$2:$H$5001,"&gt;0"))</f>
        <v/>
      </c>
      <c r="D97" t="str">
        <f t="shared" si="4"/>
        <v/>
      </c>
      <c r="E97" s="12" t="str">
        <f>IF(B97="","",tbl_output[[#This Row],[N_RISPONDENTI]]/tbl_output[[#This Row],[N_ALLIEVI_TOT]])</f>
        <v/>
      </c>
      <c r="F97" s="4" t="str">
        <f t="shared" si="5"/>
        <v/>
      </c>
      <c r="G97" s="8" t="str">
        <f>IF(ISERROR(IF(A97="","",AVERAGEIFS(RISPOSTE_CALC!$H$2:$H$5001,RISPOSTE_CALC!$B$2:$B$5001,A97,RISPOSTE_CALC!$H$2:$H$5001,"&gt;0"))),"",IF(A97="","",AVERAGEIFS(RISPOSTE_CALC!$H$2:$H$5001,RISPOSTE_CALC!$B$2:$B$5001,A97,RISPOSTE_CALC!$H$2:$H$5001,"&gt;0")))</f>
        <v/>
      </c>
      <c r="H97" s="8" t="str">
        <f t="shared" si="6"/>
        <v/>
      </c>
    </row>
    <row r="98" spans="1:8">
      <c r="A98" t="str">
        <f>IFERROR(INDEX(tbl_corsi[KEY_CORSO],97),"")</f>
        <v/>
      </c>
      <c r="B98" t="str">
        <f>IFERROR(INDEX(tbl_corsi[N_ALLIEVI_TOT],97),"")</f>
        <v/>
      </c>
      <c r="C98" t="str">
        <f>IF(A98="","",COUNTIFS(RISPOSTE_CALC!$B$2:$B$5001,A98,RISPOSTE_CALC!$H$2:$H$5001,"&gt;0"))</f>
        <v/>
      </c>
      <c r="D98" t="str">
        <f t="shared" si="4"/>
        <v/>
      </c>
      <c r="E98" s="12" t="str">
        <f>IF(B98="","",tbl_output[[#This Row],[N_RISPONDENTI]]/tbl_output[[#This Row],[N_ALLIEVI_TOT]])</f>
        <v/>
      </c>
      <c r="F98" s="4" t="str">
        <f t="shared" si="5"/>
        <v/>
      </c>
      <c r="G98" s="8" t="str">
        <f>IF(ISERROR(IF(A98="","",AVERAGEIFS(RISPOSTE_CALC!$H$2:$H$5001,RISPOSTE_CALC!$B$2:$B$5001,A98,RISPOSTE_CALC!$H$2:$H$5001,"&gt;0"))),"",IF(A98="","",AVERAGEIFS(RISPOSTE_CALC!$H$2:$H$5001,RISPOSTE_CALC!$B$2:$B$5001,A98,RISPOSTE_CALC!$H$2:$H$5001,"&gt;0")))</f>
        <v/>
      </c>
      <c r="H98" s="8" t="str">
        <f t="shared" si="6"/>
        <v/>
      </c>
    </row>
    <row r="99" spans="1:8">
      <c r="A99" t="str">
        <f>IFERROR(INDEX(tbl_corsi[KEY_CORSO],98),"")</f>
        <v/>
      </c>
      <c r="B99" t="str">
        <f>IFERROR(INDEX(tbl_corsi[N_ALLIEVI_TOT],98),"")</f>
        <v/>
      </c>
      <c r="C99" t="str">
        <f>IF(A99="","",COUNTIFS(RISPOSTE_CALC!$B$2:$B$5001,A99,RISPOSTE_CALC!$H$2:$H$5001,"&gt;0"))</f>
        <v/>
      </c>
      <c r="D99" t="str">
        <f t="shared" si="4"/>
        <v/>
      </c>
      <c r="E99" s="12" t="str">
        <f>IF(B99="","",tbl_output[[#This Row],[N_RISPONDENTI]]/tbl_output[[#This Row],[N_ALLIEVI_TOT]])</f>
        <v/>
      </c>
      <c r="F99" s="4" t="str">
        <f t="shared" si="5"/>
        <v/>
      </c>
      <c r="G99" s="8" t="str">
        <f>IF(ISERROR(IF(A99="","",AVERAGEIFS(RISPOSTE_CALC!$H$2:$H$5001,RISPOSTE_CALC!$B$2:$B$5001,A99,RISPOSTE_CALC!$H$2:$H$5001,"&gt;0"))),"",IF(A99="","",AVERAGEIFS(RISPOSTE_CALC!$H$2:$H$5001,RISPOSTE_CALC!$B$2:$B$5001,A99,RISPOSTE_CALC!$H$2:$H$5001,"&gt;0")))</f>
        <v/>
      </c>
      <c r="H99" s="8" t="str">
        <f t="shared" si="6"/>
        <v/>
      </c>
    </row>
    <row r="100" spans="1:8">
      <c r="A100" t="str">
        <f>IFERROR(INDEX(tbl_corsi[KEY_CORSO],99),"")</f>
        <v/>
      </c>
      <c r="B100" t="str">
        <f>IFERROR(INDEX(tbl_corsi[N_ALLIEVI_TOT],99),"")</f>
        <v/>
      </c>
      <c r="C100" t="str">
        <f>IF(A100="","",COUNTIFS(RISPOSTE_CALC!$B$2:$B$5001,A100,RISPOSTE_CALC!$H$2:$H$5001,"&gt;0"))</f>
        <v/>
      </c>
      <c r="D100" t="str">
        <f t="shared" si="4"/>
        <v/>
      </c>
      <c r="E100" s="12" t="str">
        <f>IF(B100="","",tbl_output[[#This Row],[N_RISPONDENTI]]/tbl_output[[#This Row],[N_ALLIEVI_TOT]])</f>
        <v/>
      </c>
      <c r="F100" s="4" t="str">
        <f t="shared" si="5"/>
        <v/>
      </c>
      <c r="G100" s="8" t="str">
        <f>IF(ISERROR(IF(A100="","",AVERAGEIFS(RISPOSTE_CALC!$H$2:$H$5001,RISPOSTE_CALC!$B$2:$B$5001,A100,RISPOSTE_CALC!$H$2:$H$5001,"&gt;0"))),"",IF(A100="","",AVERAGEIFS(RISPOSTE_CALC!$H$2:$H$5001,RISPOSTE_CALC!$B$2:$B$5001,A100,RISPOSTE_CALC!$H$2:$H$5001,"&gt;0")))</f>
        <v/>
      </c>
      <c r="H100" s="8" t="str">
        <f t="shared" si="6"/>
        <v/>
      </c>
    </row>
    <row r="101" spans="1:8">
      <c r="A101" t="str">
        <f>IFERROR(INDEX(tbl_corsi[KEY_CORSO],100),"")</f>
        <v/>
      </c>
      <c r="B101" t="str">
        <f>IFERROR(INDEX(tbl_corsi[N_ALLIEVI_TOT],100),"")</f>
        <v/>
      </c>
      <c r="C101" t="str">
        <f>IF(A101="","",COUNTIFS(RISPOSTE_CALC!$B$2:$B$5001,A101,RISPOSTE_CALC!$H$2:$H$5001,"&gt;0"))</f>
        <v/>
      </c>
      <c r="D101" t="str">
        <f t="shared" si="4"/>
        <v/>
      </c>
      <c r="E101" s="12" t="str">
        <f>IF(B101="","",tbl_output[[#This Row],[N_RISPONDENTI]]/tbl_output[[#This Row],[N_ALLIEVI_TOT]])</f>
        <v/>
      </c>
      <c r="F101" s="4" t="str">
        <f t="shared" si="5"/>
        <v/>
      </c>
      <c r="G101" s="8" t="str">
        <f>IF(ISERROR(IF(A101="","",AVERAGEIFS(RISPOSTE_CALC!$H$2:$H$5001,RISPOSTE_CALC!$B$2:$B$5001,A101,RISPOSTE_CALC!$H$2:$H$5001,"&gt;0"))),"",IF(A101="","",AVERAGEIFS(RISPOSTE_CALC!$H$2:$H$5001,RISPOSTE_CALC!$B$2:$B$5001,A101,RISPOSTE_CALC!$H$2:$H$5001,"&gt;0")))</f>
        <v/>
      </c>
      <c r="H101" s="8" t="str">
        <f t="shared" si="6"/>
        <v/>
      </c>
    </row>
    <row r="102" spans="1:8">
      <c r="A102" t="str">
        <f>IFERROR(INDEX(tbl_corsi[KEY_CORSO],101),"")</f>
        <v/>
      </c>
      <c r="B102" t="str">
        <f>IFERROR(INDEX(tbl_corsi[N_ALLIEVI_TOT],101),"")</f>
        <v/>
      </c>
      <c r="C102" t="str">
        <f>IF(A102="","",COUNTIFS(RISPOSTE_CALC!$B$2:$B$5001,A102,RISPOSTE_CALC!$H$2:$H$5001,"&gt;0"))</f>
        <v/>
      </c>
      <c r="D102" t="str">
        <f t="shared" si="4"/>
        <v/>
      </c>
      <c r="E102" s="12" t="str">
        <f>IF(B102="","",tbl_output[[#This Row],[N_RISPONDENTI]]/tbl_output[[#This Row],[N_ALLIEVI_TOT]])</f>
        <v/>
      </c>
      <c r="F102" s="4" t="str">
        <f t="shared" si="5"/>
        <v/>
      </c>
      <c r="G102" s="8" t="str">
        <f>IF(ISERROR(IF(A102="","",AVERAGEIFS(RISPOSTE_CALC!$H$2:$H$5001,RISPOSTE_CALC!$B$2:$B$5001,A102,RISPOSTE_CALC!$H$2:$H$5001,"&gt;0"))),"",IF(A102="","",AVERAGEIFS(RISPOSTE_CALC!$H$2:$H$5001,RISPOSTE_CALC!$B$2:$B$5001,A102,RISPOSTE_CALC!$H$2:$H$5001,"&gt;0")))</f>
        <v/>
      </c>
      <c r="H102" s="8" t="str">
        <f t="shared" si="6"/>
        <v/>
      </c>
    </row>
    <row r="103" spans="1:8">
      <c r="A103" t="str">
        <f>IFERROR(INDEX(tbl_corsi[KEY_CORSO],102),"")</f>
        <v/>
      </c>
      <c r="B103" t="str">
        <f>IFERROR(INDEX(tbl_corsi[N_ALLIEVI_TOT],102),"")</f>
        <v/>
      </c>
      <c r="C103" t="str">
        <f>IF(A103="","",COUNTIFS(RISPOSTE_CALC!$B$2:$B$5001,A103,RISPOSTE_CALC!$H$2:$H$5001,"&gt;0"))</f>
        <v/>
      </c>
      <c r="D103" t="str">
        <f t="shared" si="4"/>
        <v/>
      </c>
      <c r="E103" s="12" t="str">
        <f>IF(B103="","",tbl_output[[#This Row],[N_RISPONDENTI]]/tbl_output[[#This Row],[N_ALLIEVI_TOT]])</f>
        <v/>
      </c>
      <c r="F103" s="4" t="str">
        <f t="shared" si="5"/>
        <v/>
      </c>
      <c r="G103" s="8" t="str">
        <f>IF(ISERROR(IF(A103="","",AVERAGEIFS(RISPOSTE_CALC!$H$2:$H$5001,RISPOSTE_CALC!$B$2:$B$5001,A103,RISPOSTE_CALC!$H$2:$H$5001,"&gt;0"))),"",IF(A103="","",AVERAGEIFS(RISPOSTE_CALC!$H$2:$H$5001,RISPOSTE_CALC!$B$2:$B$5001,A103,RISPOSTE_CALC!$H$2:$H$5001,"&gt;0")))</f>
        <v/>
      </c>
      <c r="H103" s="8" t="str">
        <f t="shared" si="6"/>
        <v/>
      </c>
    </row>
    <row r="104" spans="1:8">
      <c r="A104" t="str">
        <f>IFERROR(INDEX(tbl_corsi[KEY_CORSO],103),"")</f>
        <v/>
      </c>
      <c r="B104" t="str">
        <f>IFERROR(INDEX(tbl_corsi[N_ALLIEVI_TOT],103),"")</f>
        <v/>
      </c>
      <c r="C104" t="str">
        <f>IF(A104="","",COUNTIFS(RISPOSTE_CALC!$B$2:$B$5001,A104,RISPOSTE_CALC!$H$2:$H$5001,"&gt;0"))</f>
        <v/>
      </c>
      <c r="D104" t="str">
        <f t="shared" si="4"/>
        <v/>
      </c>
      <c r="E104" s="12" t="str">
        <f>IF(B104="","",tbl_output[[#This Row],[N_RISPONDENTI]]/tbl_output[[#This Row],[N_ALLIEVI_TOT]])</f>
        <v/>
      </c>
      <c r="F104" s="4" t="str">
        <f t="shared" si="5"/>
        <v/>
      </c>
      <c r="G104" s="8" t="str">
        <f>IF(ISERROR(IF(A104="","",AVERAGEIFS(RISPOSTE_CALC!$H$2:$H$5001,RISPOSTE_CALC!$B$2:$B$5001,A104,RISPOSTE_CALC!$H$2:$H$5001,"&gt;0"))),"",IF(A104="","",AVERAGEIFS(RISPOSTE_CALC!$H$2:$H$5001,RISPOSTE_CALC!$B$2:$B$5001,A104,RISPOSTE_CALC!$H$2:$H$5001,"&gt;0")))</f>
        <v/>
      </c>
      <c r="H104" s="8" t="str">
        <f t="shared" si="6"/>
        <v/>
      </c>
    </row>
    <row r="105" spans="1:8">
      <c r="A105" t="str">
        <f>IFERROR(INDEX(tbl_corsi[KEY_CORSO],104),"")</f>
        <v/>
      </c>
      <c r="B105" t="str">
        <f>IFERROR(INDEX(tbl_corsi[N_ALLIEVI_TOT],104),"")</f>
        <v/>
      </c>
      <c r="C105" t="str">
        <f>IF(A105="","",COUNTIFS(RISPOSTE_CALC!$B$2:$B$5001,A105,RISPOSTE_CALC!$H$2:$H$5001,"&gt;0"))</f>
        <v/>
      </c>
      <c r="D105" t="str">
        <f t="shared" si="4"/>
        <v/>
      </c>
      <c r="E105" s="12" t="str">
        <f>IF(B105="","",tbl_output[[#This Row],[N_RISPONDENTI]]/tbl_output[[#This Row],[N_ALLIEVI_TOT]])</f>
        <v/>
      </c>
      <c r="F105" s="4" t="str">
        <f t="shared" si="5"/>
        <v/>
      </c>
      <c r="G105" s="8" t="str">
        <f>IF(ISERROR(IF(A105="","",AVERAGEIFS(RISPOSTE_CALC!$H$2:$H$5001,RISPOSTE_CALC!$B$2:$B$5001,A105,RISPOSTE_CALC!$H$2:$H$5001,"&gt;0"))),"",IF(A105="","",AVERAGEIFS(RISPOSTE_CALC!$H$2:$H$5001,RISPOSTE_CALC!$B$2:$B$5001,A105,RISPOSTE_CALC!$H$2:$H$5001,"&gt;0")))</f>
        <v/>
      </c>
      <c r="H105" s="8" t="str">
        <f t="shared" si="6"/>
        <v/>
      </c>
    </row>
    <row r="106" spans="1:8">
      <c r="A106" t="str">
        <f>IFERROR(INDEX(tbl_corsi[KEY_CORSO],105),"")</f>
        <v/>
      </c>
      <c r="B106" t="str">
        <f>IFERROR(INDEX(tbl_corsi[N_ALLIEVI_TOT],105),"")</f>
        <v/>
      </c>
      <c r="C106" t="str">
        <f>IF(A106="","",COUNTIFS(RISPOSTE_CALC!$B$2:$B$5001,A106,RISPOSTE_CALC!$H$2:$H$5001,"&gt;0"))</f>
        <v/>
      </c>
      <c r="D106" t="str">
        <f t="shared" si="4"/>
        <v/>
      </c>
      <c r="E106" s="12" t="str">
        <f>IF(B106="","",tbl_output[[#This Row],[N_RISPONDENTI]]/tbl_output[[#This Row],[N_ALLIEVI_TOT]])</f>
        <v/>
      </c>
      <c r="F106" s="4" t="str">
        <f t="shared" si="5"/>
        <v/>
      </c>
      <c r="G106" s="8" t="str">
        <f>IF(ISERROR(IF(A106="","",AVERAGEIFS(RISPOSTE_CALC!$H$2:$H$5001,RISPOSTE_CALC!$B$2:$B$5001,A106,RISPOSTE_CALC!$H$2:$H$5001,"&gt;0"))),"",IF(A106="","",AVERAGEIFS(RISPOSTE_CALC!$H$2:$H$5001,RISPOSTE_CALC!$B$2:$B$5001,A106,RISPOSTE_CALC!$H$2:$H$5001,"&gt;0")))</f>
        <v/>
      </c>
      <c r="H106" s="8" t="str">
        <f t="shared" si="6"/>
        <v/>
      </c>
    </row>
    <row r="107" spans="1:8">
      <c r="A107" t="str">
        <f>IFERROR(INDEX(tbl_corsi[KEY_CORSO],106),"")</f>
        <v/>
      </c>
      <c r="B107" t="str">
        <f>IFERROR(INDEX(tbl_corsi[N_ALLIEVI_TOT],106),"")</f>
        <v/>
      </c>
      <c r="C107" t="str">
        <f>IF(A107="","",COUNTIFS(RISPOSTE_CALC!$B$2:$B$5001,A107,RISPOSTE_CALC!$H$2:$H$5001,"&gt;0"))</f>
        <v/>
      </c>
      <c r="D107" t="str">
        <f t="shared" si="4"/>
        <v/>
      </c>
      <c r="E107" s="12" t="str">
        <f>IF(B107="","",tbl_output[[#This Row],[N_RISPONDENTI]]/tbl_output[[#This Row],[N_ALLIEVI_TOT]])</f>
        <v/>
      </c>
      <c r="F107" s="4" t="str">
        <f t="shared" si="5"/>
        <v/>
      </c>
      <c r="G107" s="8" t="str">
        <f>IF(ISERROR(IF(A107="","",AVERAGEIFS(RISPOSTE_CALC!$H$2:$H$5001,RISPOSTE_CALC!$B$2:$B$5001,A107,RISPOSTE_CALC!$H$2:$H$5001,"&gt;0"))),"",IF(A107="","",AVERAGEIFS(RISPOSTE_CALC!$H$2:$H$5001,RISPOSTE_CALC!$B$2:$B$5001,A107,RISPOSTE_CALC!$H$2:$H$5001,"&gt;0")))</f>
        <v/>
      </c>
      <c r="H107" s="8" t="str">
        <f t="shared" si="6"/>
        <v/>
      </c>
    </row>
    <row r="108" spans="1:8">
      <c r="A108" t="str">
        <f>IFERROR(INDEX(tbl_corsi[KEY_CORSO],107),"")</f>
        <v/>
      </c>
      <c r="B108" t="str">
        <f>IFERROR(INDEX(tbl_corsi[N_ALLIEVI_TOT],107),"")</f>
        <v/>
      </c>
      <c r="C108" t="str">
        <f>IF(A108="","",COUNTIFS(RISPOSTE_CALC!$B$2:$B$5001,A108,RISPOSTE_CALC!$H$2:$H$5001,"&gt;0"))</f>
        <v/>
      </c>
      <c r="D108" t="str">
        <f t="shared" si="4"/>
        <v/>
      </c>
      <c r="E108" s="12" t="str">
        <f>IF(B108="","",tbl_output[[#This Row],[N_RISPONDENTI]]/tbl_output[[#This Row],[N_ALLIEVI_TOT]])</f>
        <v/>
      </c>
      <c r="F108" s="4" t="str">
        <f t="shared" si="5"/>
        <v/>
      </c>
      <c r="G108" s="8" t="str">
        <f>IF(ISERROR(IF(A108="","",AVERAGEIFS(RISPOSTE_CALC!$H$2:$H$5001,RISPOSTE_CALC!$B$2:$B$5001,A108,RISPOSTE_CALC!$H$2:$H$5001,"&gt;0"))),"",IF(A108="","",AVERAGEIFS(RISPOSTE_CALC!$H$2:$H$5001,RISPOSTE_CALC!$B$2:$B$5001,A108,RISPOSTE_CALC!$H$2:$H$5001,"&gt;0")))</f>
        <v/>
      </c>
      <c r="H108" s="8" t="str">
        <f t="shared" si="6"/>
        <v/>
      </c>
    </row>
    <row r="109" spans="1:8">
      <c r="A109" t="str">
        <f>IFERROR(INDEX(tbl_corsi[KEY_CORSO],108),"")</f>
        <v/>
      </c>
      <c r="B109" t="str">
        <f>IFERROR(INDEX(tbl_corsi[N_ALLIEVI_TOT],108),"")</f>
        <v/>
      </c>
      <c r="C109" t="str">
        <f>IF(A109="","",COUNTIFS(RISPOSTE_CALC!$B$2:$B$5001,A109,RISPOSTE_CALC!$H$2:$H$5001,"&gt;0"))</f>
        <v/>
      </c>
      <c r="D109" t="str">
        <f t="shared" si="4"/>
        <v/>
      </c>
      <c r="E109" s="12" t="str">
        <f>IF(B109="","",tbl_output[[#This Row],[N_RISPONDENTI]]/tbl_output[[#This Row],[N_ALLIEVI_TOT]])</f>
        <v/>
      </c>
      <c r="F109" s="4" t="str">
        <f t="shared" si="5"/>
        <v/>
      </c>
      <c r="G109" s="8" t="str">
        <f>IF(ISERROR(IF(A109="","",AVERAGEIFS(RISPOSTE_CALC!$H$2:$H$5001,RISPOSTE_CALC!$B$2:$B$5001,A109,RISPOSTE_CALC!$H$2:$H$5001,"&gt;0"))),"",IF(A109="","",AVERAGEIFS(RISPOSTE_CALC!$H$2:$H$5001,RISPOSTE_CALC!$B$2:$B$5001,A109,RISPOSTE_CALC!$H$2:$H$5001,"&gt;0")))</f>
        <v/>
      </c>
      <c r="H109" s="8" t="str">
        <f t="shared" si="6"/>
        <v/>
      </c>
    </row>
    <row r="110" spans="1:8">
      <c r="A110" t="str">
        <f>IFERROR(INDEX(tbl_corsi[KEY_CORSO],109),"")</f>
        <v/>
      </c>
      <c r="B110" t="str">
        <f>IFERROR(INDEX(tbl_corsi[N_ALLIEVI_TOT],109),"")</f>
        <v/>
      </c>
      <c r="C110" t="str">
        <f>IF(A110="","",COUNTIFS(RISPOSTE_CALC!$B$2:$B$5001,A110,RISPOSTE_CALC!$H$2:$H$5001,"&gt;0"))</f>
        <v/>
      </c>
      <c r="D110" t="str">
        <f t="shared" si="4"/>
        <v/>
      </c>
      <c r="E110" s="12" t="str">
        <f>IF(B110="","",tbl_output[[#This Row],[N_RISPONDENTI]]/tbl_output[[#This Row],[N_ALLIEVI_TOT]])</f>
        <v/>
      </c>
      <c r="F110" s="4" t="str">
        <f t="shared" si="5"/>
        <v/>
      </c>
      <c r="G110" s="8" t="str">
        <f>IF(ISERROR(IF(A110="","",AVERAGEIFS(RISPOSTE_CALC!$H$2:$H$5001,RISPOSTE_CALC!$B$2:$B$5001,A110,RISPOSTE_CALC!$H$2:$H$5001,"&gt;0"))),"",IF(A110="","",AVERAGEIFS(RISPOSTE_CALC!$H$2:$H$5001,RISPOSTE_CALC!$B$2:$B$5001,A110,RISPOSTE_CALC!$H$2:$H$5001,"&gt;0")))</f>
        <v/>
      </c>
      <c r="H110" s="8" t="str">
        <f t="shared" si="6"/>
        <v/>
      </c>
    </row>
    <row r="111" spans="1:8">
      <c r="A111" t="str">
        <f>IFERROR(INDEX(tbl_corsi[KEY_CORSO],110),"")</f>
        <v/>
      </c>
      <c r="B111" t="str">
        <f>IFERROR(INDEX(tbl_corsi[N_ALLIEVI_TOT],110),"")</f>
        <v/>
      </c>
      <c r="C111" t="str">
        <f>IF(A111="","",COUNTIFS(RISPOSTE_CALC!$B$2:$B$5001,A111,RISPOSTE_CALC!$H$2:$H$5001,"&gt;0"))</f>
        <v/>
      </c>
      <c r="D111" t="str">
        <f t="shared" si="4"/>
        <v/>
      </c>
      <c r="E111" s="12" t="str">
        <f>IF(B111="","",tbl_output[[#This Row],[N_RISPONDENTI]]/tbl_output[[#This Row],[N_ALLIEVI_TOT]])</f>
        <v/>
      </c>
      <c r="F111" s="4" t="str">
        <f t="shared" si="5"/>
        <v/>
      </c>
      <c r="G111" s="8" t="str">
        <f>IF(ISERROR(IF(A111="","",AVERAGEIFS(RISPOSTE_CALC!$H$2:$H$5001,RISPOSTE_CALC!$B$2:$B$5001,A111,RISPOSTE_CALC!$H$2:$H$5001,"&gt;0"))),"",IF(A111="","",AVERAGEIFS(RISPOSTE_CALC!$H$2:$H$5001,RISPOSTE_CALC!$B$2:$B$5001,A111,RISPOSTE_CALC!$H$2:$H$5001,"&gt;0")))</f>
        <v/>
      </c>
      <c r="H111" s="8" t="str">
        <f t="shared" si="6"/>
        <v/>
      </c>
    </row>
    <row r="112" spans="1:8">
      <c r="A112" t="str">
        <f>IFERROR(INDEX(tbl_corsi[KEY_CORSO],111),"")</f>
        <v/>
      </c>
      <c r="B112" t="str">
        <f>IFERROR(INDEX(tbl_corsi[N_ALLIEVI_TOT],111),"")</f>
        <v/>
      </c>
      <c r="C112" t="str">
        <f>IF(A112="","",COUNTIFS(RISPOSTE_CALC!$B$2:$B$5001,A112,RISPOSTE_CALC!$H$2:$H$5001,"&gt;0"))</f>
        <v/>
      </c>
      <c r="D112" t="str">
        <f t="shared" si="4"/>
        <v/>
      </c>
      <c r="E112" s="12" t="str">
        <f>IF(B112="","",tbl_output[[#This Row],[N_RISPONDENTI]]/tbl_output[[#This Row],[N_ALLIEVI_TOT]])</f>
        <v/>
      </c>
      <c r="F112" s="4" t="str">
        <f t="shared" si="5"/>
        <v/>
      </c>
      <c r="G112" s="8" t="str">
        <f>IF(ISERROR(IF(A112="","",AVERAGEIFS(RISPOSTE_CALC!$H$2:$H$5001,RISPOSTE_CALC!$B$2:$B$5001,A112,RISPOSTE_CALC!$H$2:$H$5001,"&gt;0"))),"",IF(A112="","",AVERAGEIFS(RISPOSTE_CALC!$H$2:$H$5001,RISPOSTE_CALC!$B$2:$B$5001,A112,RISPOSTE_CALC!$H$2:$H$5001,"&gt;0")))</f>
        <v/>
      </c>
      <c r="H112" s="8" t="str">
        <f t="shared" si="6"/>
        <v/>
      </c>
    </row>
    <row r="113" spans="1:8">
      <c r="A113" t="str">
        <f>IFERROR(INDEX(tbl_corsi[KEY_CORSO],112),"")</f>
        <v/>
      </c>
      <c r="B113" t="str">
        <f>IFERROR(INDEX(tbl_corsi[N_ALLIEVI_TOT],112),"")</f>
        <v/>
      </c>
      <c r="C113" t="str">
        <f>IF(A113="","",COUNTIFS(RISPOSTE_CALC!$B$2:$B$5001,A113,RISPOSTE_CALC!$H$2:$H$5001,"&gt;0"))</f>
        <v/>
      </c>
      <c r="D113" t="str">
        <f t="shared" si="4"/>
        <v/>
      </c>
      <c r="E113" s="12" t="str">
        <f>IF(B113="","",tbl_output[[#This Row],[N_RISPONDENTI]]/tbl_output[[#This Row],[N_ALLIEVI_TOT]])</f>
        <v/>
      </c>
      <c r="F113" s="4" t="str">
        <f t="shared" si="5"/>
        <v/>
      </c>
      <c r="G113" s="8" t="str">
        <f>IF(ISERROR(IF(A113="","",AVERAGEIFS(RISPOSTE_CALC!$H$2:$H$5001,RISPOSTE_CALC!$B$2:$B$5001,A113,RISPOSTE_CALC!$H$2:$H$5001,"&gt;0"))),"",IF(A113="","",AVERAGEIFS(RISPOSTE_CALC!$H$2:$H$5001,RISPOSTE_CALC!$B$2:$B$5001,A113,RISPOSTE_CALC!$H$2:$H$5001,"&gt;0")))</f>
        <v/>
      </c>
      <c r="H113" s="8" t="str">
        <f t="shared" si="6"/>
        <v/>
      </c>
    </row>
    <row r="114" spans="1:8">
      <c r="A114" t="str">
        <f>IFERROR(INDEX(tbl_corsi[KEY_CORSO],113),"")</f>
        <v/>
      </c>
      <c r="B114" t="str">
        <f>IFERROR(INDEX(tbl_corsi[N_ALLIEVI_TOT],113),"")</f>
        <v/>
      </c>
      <c r="C114" t="str">
        <f>IF(A114="","",COUNTIFS(RISPOSTE_CALC!$B$2:$B$5001,A114,RISPOSTE_CALC!$H$2:$H$5001,"&gt;0"))</f>
        <v/>
      </c>
      <c r="D114" t="str">
        <f t="shared" si="4"/>
        <v/>
      </c>
      <c r="E114" s="12" t="str">
        <f>IF(B114="","",tbl_output[[#This Row],[N_RISPONDENTI]]/tbl_output[[#This Row],[N_ALLIEVI_TOT]])</f>
        <v/>
      </c>
      <c r="F114" s="4" t="str">
        <f t="shared" si="5"/>
        <v/>
      </c>
      <c r="G114" s="8" t="str">
        <f>IF(ISERROR(IF(A114="","",AVERAGEIFS(RISPOSTE_CALC!$H$2:$H$5001,RISPOSTE_CALC!$B$2:$B$5001,A114,RISPOSTE_CALC!$H$2:$H$5001,"&gt;0"))),"",IF(A114="","",AVERAGEIFS(RISPOSTE_CALC!$H$2:$H$5001,RISPOSTE_CALC!$B$2:$B$5001,A114,RISPOSTE_CALC!$H$2:$H$5001,"&gt;0")))</f>
        <v/>
      </c>
      <c r="H114" s="8" t="str">
        <f t="shared" si="6"/>
        <v/>
      </c>
    </row>
    <row r="115" spans="1:8">
      <c r="A115" t="str">
        <f>IFERROR(INDEX(tbl_corsi[KEY_CORSO],114),"")</f>
        <v/>
      </c>
      <c r="B115" t="str">
        <f>IFERROR(INDEX(tbl_corsi[N_ALLIEVI_TOT],114),"")</f>
        <v/>
      </c>
      <c r="C115" t="str">
        <f>IF(A115="","",COUNTIFS(RISPOSTE_CALC!$B$2:$B$5001,A115,RISPOSTE_CALC!$H$2:$H$5001,"&gt;0"))</f>
        <v/>
      </c>
      <c r="D115" t="str">
        <f t="shared" si="4"/>
        <v/>
      </c>
      <c r="E115" s="12" t="str">
        <f>IF(B115="","",tbl_output[[#This Row],[N_RISPONDENTI]]/tbl_output[[#This Row],[N_ALLIEVI_TOT]])</f>
        <v/>
      </c>
      <c r="F115" s="4" t="str">
        <f t="shared" si="5"/>
        <v/>
      </c>
      <c r="G115" s="8" t="str">
        <f>IF(ISERROR(IF(A115="","",AVERAGEIFS(RISPOSTE_CALC!$H$2:$H$5001,RISPOSTE_CALC!$B$2:$B$5001,A115,RISPOSTE_CALC!$H$2:$H$5001,"&gt;0"))),"",IF(A115="","",AVERAGEIFS(RISPOSTE_CALC!$H$2:$H$5001,RISPOSTE_CALC!$B$2:$B$5001,A115,RISPOSTE_CALC!$H$2:$H$5001,"&gt;0")))</f>
        <v/>
      </c>
      <c r="H115" s="8" t="str">
        <f t="shared" si="6"/>
        <v/>
      </c>
    </row>
    <row r="116" spans="1:8">
      <c r="A116" t="str">
        <f>IFERROR(INDEX(tbl_corsi[KEY_CORSO],115),"")</f>
        <v/>
      </c>
      <c r="B116" t="str">
        <f>IFERROR(INDEX(tbl_corsi[N_ALLIEVI_TOT],115),"")</f>
        <v/>
      </c>
      <c r="C116" t="str">
        <f>IF(A116="","",COUNTIFS(RISPOSTE_CALC!$B$2:$B$5001,A116,RISPOSTE_CALC!$H$2:$H$5001,"&gt;0"))</f>
        <v/>
      </c>
      <c r="D116" t="str">
        <f t="shared" si="4"/>
        <v/>
      </c>
      <c r="E116" s="12" t="str">
        <f>IF(B116="","",tbl_output[[#This Row],[N_RISPONDENTI]]/tbl_output[[#This Row],[N_ALLIEVI_TOT]])</f>
        <v/>
      </c>
      <c r="F116" s="4" t="str">
        <f t="shared" si="5"/>
        <v/>
      </c>
      <c r="G116" s="8" t="str">
        <f>IF(ISERROR(IF(A116="","",AVERAGEIFS(RISPOSTE_CALC!$H$2:$H$5001,RISPOSTE_CALC!$B$2:$B$5001,A116,RISPOSTE_CALC!$H$2:$H$5001,"&gt;0"))),"",IF(A116="","",AVERAGEIFS(RISPOSTE_CALC!$H$2:$H$5001,RISPOSTE_CALC!$B$2:$B$5001,A116,RISPOSTE_CALC!$H$2:$H$5001,"&gt;0")))</f>
        <v/>
      </c>
      <c r="H116" s="8" t="str">
        <f t="shared" si="6"/>
        <v/>
      </c>
    </row>
    <row r="117" spans="1:8">
      <c r="A117" t="str">
        <f>IFERROR(INDEX(tbl_corsi[KEY_CORSO],116),"")</f>
        <v/>
      </c>
      <c r="B117" t="str">
        <f>IFERROR(INDEX(tbl_corsi[N_ALLIEVI_TOT],116),"")</f>
        <v/>
      </c>
      <c r="C117" t="str">
        <f>IF(A117="","",COUNTIFS(RISPOSTE_CALC!$B$2:$B$5001,A117,RISPOSTE_CALC!$H$2:$H$5001,"&gt;0"))</f>
        <v/>
      </c>
      <c r="D117" t="str">
        <f t="shared" si="4"/>
        <v/>
      </c>
      <c r="E117" s="12" t="str">
        <f>IF(B117="","",tbl_output[[#This Row],[N_RISPONDENTI]]/tbl_output[[#This Row],[N_ALLIEVI_TOT]])</f>
        <v/>
      </c>
      <c r="F117" s="4" t="str">
        <f t="shared" si="5"/>
        <v/>
      </c>
      <c r="G117" s="8" t="str">
        <f>IF(ISERROR(IF(A117="","",AVERAGEIFS(RISPOSTE_CALC!$H$2:$H$5001,RISPOSTE_CALC!$B$2:$B$5001,A117,RISPOSTE_CALC!$H$2:$H$5001,"&gt;0"))),"",IF(A117="","",AVERAGEIFS(RISPOSTE_CALC!$H$2:$H$5001,RISPOSTE_CALC!$B$2:$B$5001,A117,RISPOSTE_CALC!$H$2:$H$5001,"&gt;0")))</f>
        <v/>
      </c>
      <c r="H117" s="8" t="str">
        <f t="shared" si="6"/>
        <v/>
      </c>
    </row>
    <row r="118" spans="1:8">
      <c r="A118" t="str">
        <f>IFERROR(INDEX(tbl_corsi[KEY_CORSO],117),"")</f>
        <v/>
      </c>
      <c r="B118" t="str">
        <f>IFERROR(INDEX(tbl_corsi[N_ALLIEVI_TOT],117),"")</f>
        <v/>
      </c>
      <c r="C118" t="str">
        <f>IF(A118="","",COUNTIFS(RISPOSTE_CALC!$B$2:$B$5001,A118,RISPOSTE_CALC!$H$2:$H$5001,"&gt;0"))</f>
        <v/>
      </c>
      <c r="D118" t="str">
        <f t="shared" si="4"/>
        <v/>
      </c>
      <c r="E118" s="12" t="str">
        <f>IF(B118="","",tbl_output[[#This Row],[N_RISPONDENTI]]/tbl_output[[#This Row],[N_ALLIEVI_TOT]])</f>
        <v/>
      </c>
      <c r="F118" s="4" t="str">
        <f t="shared" si="5"/>
        <v/>
      </c>
      <c r="G118" s="8" t="str">
        <f>IF(ISERROR(IF(A118="","",AVERAGEIFS(RISPOSTE_CALC!$H$2:$H$5001,RISPOSTE_CALC!$B$2:$B$5001,A118,RISPOSTE_CALC!$H$2:$H$5001,"&gt;0"))),"",IF(A118="","",AVERAGEIFS(RISPOSTE_CALC!$H$2:$H$5001,RISPOSTE_CALC!$B$2:$B$5001,A118,RISPOSTE_CALC!$H$2:$H$5001,"&gt;0")))</f>
        <v/>
      </c>
      <c r="H118" s="8" t="str">
        <f t="shared" si="6"/>
        <v/>
      </c>
    </row>
    <row r="119" spans="1:8">
      <c r="A119" t="str">
        <f>IFERROR(INDEX(tbl_corsi[KEY_CORSO],118),"")</f>
        <v/>
      </c>
      <c r="B119" t="str">
        <f>IFERROR(INDEX(tbl_corsi[N_ALLIEVI_TOT],118),"")</f>
        <v/>
      </c>
      <c r="C119" t="str">
        <f>IF(A119="","",COUNTIFS(RISPOSTE_CALC!$B$2:$B$5001,A119,RISPOSTE_CALC!$H$2:$H$5001,"&gt;0"))</f>
        <v/>
      </c>
      <c r="D119" t="str">
        <f t="shared" si="4"/>
        <v/>
      </c>
      <c r="E119" s="12" t="str">
        <f>IF(B119="","",tbl_output[[#This Row],[N_RISPONDENTI]]/tbl_output[[#This Row],[N_ALLIEVI_TOT]])</f>
        <v/>
      </c>
      <c r="F119" s="4" t="str">
        <f t="shared" si="5"/>
        <v/>
      </c>
      <c r="G119" s="8" t="str">
        <f>IF(ISERROR(IF(A119="","",AVERAGEIFS(RISPOSTE_CALC!$H$2:$H$5001,RISPOSTE_CALC!$B$2:$B$5001,A119,RISPOSTE_CALC!$H$2:$H$5001,"&gt;0"))),"",IF(A119="","",AVERAGEIFS(RISPOSTE_CALC!$H$2:$H$5001,RISPOSTE_CALC!$B$2:$B$5001,A119,RISPOSTE_CALC!$H$2:$H$5001,"&gt;0")))</f>
        <v/>
      </c>
      <c r="H119" s="8" t="str">
        <f t="shared" si="6"/>
        <v/>
      </c>
    </row>
    <row r="120" spans="1:8">
      <c r="A120" t="str">
        <f>IFERROR(INDEX(tbl_corsi[KEY_CORSO],119),"")</f>
        <v/>
      </c>
      <c r="B120" t="str">
        <f>IFERROR(INDEX(tbl_corsi[N_ALLIEVI_TOT],119),"")</f>
        <v/>
      </c>
      <c r="C120" t="str">
        <f>IF(A120="","",COUNTIFS(RISPOSTE_CALC!$B$2:$B$5001,A120,RISPOSTE_CALC!$H$2:$H$5001,"&gt;0"))</f>
        <v/>
      </c>
      <c r="D120" t="str">
        <f t="shared" si="4"/>
        <v/>
      </c>
      <c r="E120" s="12" t="str">
        <f>IF(B120="","",tbl_output[[#This Row],[N_RISPONDENTI]]/tbl_output[[#This Row],[N_ALLIEVI_TOT]])</f>
        <v/>
      </c>
      <c r="F120" s="4" t="str">
        <f t="shared" si="5"/>
        <v/>
      </c>
      <c r="G120" s="8" t="str">
        <f>IF(ISERROR(IF(A120="","",AVERAGEIFS(RISPOSTE_CALC!$H$2:$H$5001,RISPOSTE_CALC!$B$2:$B$5001,A120,RISPOSTE_CALC!$H$2:$H$5001,"&gt;0"))),"",IF(A120="","",AVERAGEIFS(RISPOSTE_CALC!$H$2:$H$5001,RISPOSTE_CALC!$B$2:$B$5001,A120,RISPOSTE_CALC!$H$2:$H$5001,"&gt;0")))</f>
        <v/>
      </c>
      <c r="H120" s="8" t="str">
        <f t="shared" si="6"/>
        <v/>
      </c>
    </row>
    <row r="121" spans="1:8">
      <c r="A121" t="str">
        <f>IFERROR(INDEX(tbl_corsi[KEY_CORSO],120),"")</f>
        <v/>
      </c>
      <c r="B121" t="str">
        <f>IFERROR(INDEX(tbl_corsi[N_ALLIEVI_TOT],120),"")</f>
        <v/>
      </c>
      <c r="C121" t="str">
        <f>IF(A121="","",COUNTIFS(RISPOSTE_CALC!$B$2:$B$5001,A121,RISPOSTE_CALC!$H$2:$H$5001,"&gt;0"))</f>
        <v/>
      </c>
      <c r="D121" t="str">
        <f t="shared" si="4"/>
        <v/>
      </c>
      <c r="E121" s="12" t="str">
        <f>IF(B121="","",tbl_output[[#This Row],[N_RISPONDENTI]]/tbl_output[[#This Row],[N_ALLIEVI_TOT]])</f>
        <v/>
      </c>
      <c r="F121" s="4" t="str">
        <f t="shared" si="5"/>
        <v/>
      </c>
      <c r="G121" s="8" t="str">
        <f>IF(ISERROR(IF(A121="","",AVERAGEIFS(RISPOSTE_CALC!$H$2:$H$5001,RISPOSTE_CALC!$B$2:$B$5001,A121,RISPOSTE_CALC!$H$2:$H$5001,"&gt;0"))),"",IF(A121="","",AVERAGEIFS(RISPOSTE_CALC!$H$2:$H$5001,RISPOSTE_CALC!$B$2:$B$5001,A121,RISPOSTE_CALC!$H$2:$H$5001,"&gt;0")))</f>
        <v/>
      </c>
      <c r="H121" s="8" t="str">
        <f t="shared" si="6"/>
        <v/>
      </c>
    </row>
    <row r="122" spans="1:8">
      <c r="A122" t="str">
        <f>IFERROR(INDEX(tbl_corsi[KEY_CORSO],121),"")</f>
        <v/>
      </c>
      <c r="B122" t="str">
        <f>IFERROR(INDEX(tbl_corsi[N_ALLIEVI_TOT],121),"")</f>
        <v/>
      </c>
      <c r="C122" t="str">
        <f>IF(A122="","",COUNTIFS(RISPOSTE_CALC!$B$2:$B$5001,A122,RISPOSTE_CALC!$H$2:$H$5001,"&gt;0"))</f>
        <v/>
      </c>
      <c r="D122" t="str">
        <f t="shared" si="4"/>
        <v/>
      </c>
      <c r="E122" s="12" t="str">
        <f>IF(B122="","",tbl_output[[#This Row],[N_RISPONDENTI]]/tbl_output[[#This Row],[N_ALLIEVI_TOT]])</f>
        <v/>
      </c>
      <c r="F122" s="4" t="str">
        <f t="shared" si="5"/>
        <v/>
      </c>
      <c r="G122" s="8" t="str">
        <f>IF(ISERROR(IF(A122="","",AVERAGEIFS(RISPOSTE_CALC!$H$2:$H$5001,RISPOSTE_CALC!$B$2:$B$5001,A122,RISPOSTE_CALC!$H$2:$H$5001,"&gt;0"))),"",IF(A122="","",AVERAGEIFS(RISPOSTE_CALC!$H$2:$H$5001,RISPOSTE_CALC!$B$2:$B$5001,A122,RISPOSTE_CALC!$H$2:$H$5001,"&gt;0")))</f>
        <v/>
      </c>
      <c r="H122" s="8" t="str">
        <f t="shared" si="6"/>
        <v/>
      </c>
    </row>
    <row r="123" spans="1:8">
      <c r="A123" t="str">
        <f>IFERROR(INDEX(tbl_corsi[KEY_CORSO],122),"")</f>
        <v/>
      </c>
      <c r="B123" t="str">
        <f>IFERROR(INDEX(tbl_corsi[N_ALLIEVI_TOT],122),"")</f>
        <v/>
      </c>
      <c r="C123" t="str">
        <f>IF(A123="","",COUNTIFS(RISPOSTE_CALC!$B$2:$B$5001,A123,RISPOSTE_CALC!$H$2:$H$5001,"&gt;0"))</f>
        <v/>
      </c>
      <c r="D123" t="str">
        <f t="shared" si="4"/>
        <v/>
      </c>
      <c r="E123" s="12" t="str">
        <f>IF(B123="","",tbl_output[[#This Row],[N_RISPONDENTI]]/tbl_output[[#This Row],[N_ALLIEVI_TOT]])</f>
        <v/>
      </c>
      <c r="F123" s="4" t="str">
        <f t="shared" si="5"/>
        <v/>
      </c>
      <c r="G123" s="8" t="str">
        <f>IF(ISERROR(IF(A123="","",AVERAGEIFS(RISPOSTE_CALC!$H$2:$H$5001,RISPOSTE_CALC!$B$2:$B$5001,A123,RISPOSTE_CALC!$H$2:$H$5001,"&gt;0"))),"",IF(A123="","",AVERAGEIFS(RISPOSTE_CALC!$H$2:$H$5001,RISPOSTE_CALC!$B$2:$B$5001,A123,RISPOSTE_CALC!$H$2:$H$5001,"&gt;0")))</f>
        <v/>
      </c>
      <c r="H123" s="8" t="str">
        <f t="shared" si="6"/>
        <v/>
      </c>
    </row>
    <row r="124" spans="1:8">
      <c r="A124" t="str">
        <f>IFERROR(INDEX(tbl_corsi[KEY_CORSO],123),"")</f>
        <v/>
      </c>
      <c r="B124" t="str">
        <f>IFERROR(INDEX(tbl_corsi[N_ALLIEVI_TOT],123),"")</f>
        <v/>
      </c>
      <c r="C124" t="str">
        <f>IF(A124="","",COUNTIFS(RISPOSTE_CALC!$B$2:$B$5001,A124,RISPOSTE_CALC!$H$2:$H$5001,"&gt;0"))</f>
        <v/>
      </c>
      <c r="D124" t="str">
        <f t="shared" si="4"/>
        <v/>
      </c>
      <c r="E124" s="12" t="str">
        <f>IF(B124="","",tbl_output[[#This Row],[N_RISPONDENTI]]/tbl_output[[#This Row],[N_ALLIEVI_TOT]])</f>
        <v/>
      </c>
      <c r="F124" s="4" t="str">
        <f t="shared" si="5"/>
        <v/>
      </c>
      <c r="G124" s="8" t="str">
        <f>IF(ISERROR(IF(A124="","",AVERAGEIFS(RISPOSTE_CALC!$H$2:$H$5001,RISPOSTE_CALC!$B$2:$B$5001,A124,RISPOSTE_CALC!$H$2:$H$5001,"&gt;0"))),"",IF(A124="","",AVERAGEIFS(RISPOSTE_CALC!$H$2:$H$5001,RISPOSTE_CALC!$B$2:$B$5001,A124,RISPOSTE_CALC!$H$2:$H$5001,"&gt;0")))</f>
        <v/>
      </c>
      <c r="H124" s="8" t="str">
        <f t="shared" si="6"/>
        <v/>
      </c>
    </row>
    <row r="125" spans="1:8">
      <c r="A125" t="str">
        <f>IFERROR(INDEX(tbl_corsi[KEY_CORSO],124),"")</f>
        <v/>
      </c>
      <c r="B125" t="str">
        <f>IFERROR(INDEX(tbl_corsi[N_ALLIEVI_TOT],124),"")</f>
        <v/>
      </c>
      <c r="C125" t="str">
        <f>IF(A125="","",COUNTIFS(RISPOSTE_CALC!$B$2:$B$5001,A125,RISPOSTE_CALC!$H$2:$H$5001,"&gt;0"))</f>
        <v/>
      </c>
      <c r="D125" t="str">
        <f t="shared" si="4"/>
        <v/>
      </c>
      <c r="E125" s="12" t="str">
        <f>IF(B125="","",tbl_output[[#This Row],[N_RISPONDENTI]]/tbl_output[[#This Row],[N_ALLIEVI_TOT]])</f>
        <v/>
      </c>
      <c r="F125" s="4" t="str">
        <f t="shared" si="5"/>
        <v/>
      </c>
      <c r="G125" s="8" t="str">
        <f>IF(ISERROR(IF(A125="","",AVERAGEIFS(RISPOSTE_CALC!$H$2:$H$5001,RISPOSTE_CALC!$B$2:$B$5001,A125,RISPOSTE_CALC!$H$2:$H$5001,"&gt;0"))),"",IF(A125="","",AVERAGEIFS(RISPOSTE_CALC!$H$2:$H$5001,RISPOSTE_CALC!$B$2:$B$5001,A125,RISPOSTE_CALC!$H$2:$H$5001,"&gt;0")))</f>
        <v/>
      </c>
      <c r="H125" s="8" t="str">
        <f t="shared" si="6"/>
        <v/>
      </c>
    </row>
    <row r="126" spans="1:8">
      <c r="A126" t="str">
        <f>IFERROR(INDEX(tbl_corsi[KEY_CORSO],125),"")</f>
        <v/>
      </c>
      <c r="B126" t="str">
        <f>IFERROR(INDEX(tbl_corsi[N_ALLIEVI_TOT],125),"")</f>
        <v/>
      </c>
      <c r="C126" t="str">
        <f>IF(A126="","",COUNTIFS(RISPOSTE_CALC!$B$2:$B$5001,A126,RISPOSTE_CALC!$H$2:$H$5001,"&gt;0"))</f>
        <v/>
      </c>
      <c r="D126" t="str">
        <f t="shared" si="4"/>
        <v/>
      </c>
      <c r="E126" s="12" t="str">
        <f>IF(B126="","",tbl_output[[#This Row],[N_RISPONDENTI]]/tbl_output[[#This Row],[N_ALLIEVI_TOT]])</f>
        <v/>
      </c>
      <c r="F126" s="4" t="str">
        <f t="shared" si="5"/>
        <v/>
      </c>
      <c r="G126" s="8" t="str">
        <f>IF(ISERROR(IF(A126="","",AVERAGEIFS(RISPOSTE_CALC!$H$2:$H$5001,RISPOSTE_CALC!$B$2:$B$5001,A126,RISPOSTE_CALC!$H$2:$H$5001,"&gt;0"))),"",IF(A126="","",AVERAGEIFS(RISPOSTE_CALC!$H$2:$H$5001,RISPOSTE_CALC!$B$2:$B$5001,A126,RISPOSTE_CALC!$H$2:$H$5001,"&gt;0")))</f>
        <v/>
      </c>
      <c r="H126" s="8" t="str">
        <f t="shared" si="6"/>
        <v/>
      </c>
    </row>
    <row r="127" spans="1:8">
      <c r="A127" t="str">
        <f>IFERROR(INDEX(tbl_corsi[KEY_CORSO],126),"")</f>
        <v/>
      </c>
      <c r="B127" t="str">
        <f>IFERROR(INDEX(tbl_corsi[N_ALLIEVI_TOT],126),"")</f>
        <v/>
      </c>
      <c r="C127" t="str">
        <f>IF(A127="","",COUNTIFS(RISPOSTE_CALC!$B$2:$B$5001,A127,RISPOSTE_CALC!$H$2:$H$5001,"&gt;0"))</f>
        <v/>
      </c>
      <c r="D127" t="str">
        <f t="shared" si="4"/>
        <v/>
      </c>
      <c r="E127" s="12" t="str">
        <f>IF(B127="","",tbl_output[[#This Row],[N_RISPONDENTI]]/tbl_output[[#This Row],[N_ALLIEVI_TOT]])</f>
        <v/>
      </c>
      <c r="F127" s="4" t="str">
        <f t="shared" si="5"/>
        <v/>
      </c>
      <c r="G127" s="8" t="str">
        <f>IF(ISERROR(IF(A127="","",AVERAGEIFS(RISPOSTE_CALC!$H$2:$H$5001,RISPOSTE_CALC!$B$2:$B$5001,A127,RISPOSTE_CALC!$H$2:$H$5001,"&gt;0"))),"",IF(A127="","",AVERAGEIFS(RISPOSTE_CALC!$H$2:$H$5001,RISPOSTE_CALC!$B$2:$B$5001,A127,RISPOSTE_CALC!$H$2:$H$5001,"&gt;0")))</f>
        <v/>
      </c>
      <c r="H127" s="8" t="str">
        <f t="shared" si="6"/>
        <v/>
      </c>
    </row>
    <row r="128" spans="1:8">
      <c r="A128" t="str">
        <f>IFERROR(INDEX(tbl_corsi[KEY_CORSO],127),"")</f>
        <v/>
      </c>
      <c r="B128" t="str">
        <f>IFERROR(INDEX(tbl_corsi[N_ALLIEVI_TOT],127),"")</f>
        <v/>
      </c>
      <c r="C128" t="str">
        <f>IF(A128="","",COUNTIFS(RISPOSTE_CALC!$B$2:$B$5001,A128,RISPOSTE_CALC!$H$2:$H$5001,"&gt;0"))</f>
        <v/>
      </c>
      <c r="D128" t="str">
        <f t="shared" si="4"/>
        <v/>
      </c>
      <c r="E128" s="12" t="str">
        <f>IF(B128="","",tbl_output[[#This Row],[N_RISPONDENTI]]/tbl_output[[#This Row],[N_ALLIEVI_TOT]])</f>
        <v/>
      </c>
      <c r="F128" s="4" t="str">
        <f t="shared" si="5"/>
        <v/>
      </c>
      <c r="G128" s="8" t="str">
        <f>IF(ISERROR(IF(A128="","",AVERAGEIFS(RISPOSTE_CALC!$H$2:$H$5001,RISPOSTE_CALC!$B$2:$B$5001,A128,RISPOSTE_CALC!$H$2:$H$5001,"&gt;0"))),"",IF(A128="","",AVERAGEIFS(RISPOSTE_CALC!$H$2:$H$5001,RISPOSTE_CALC!$B$2:$B$5001,A128,RISPOSTE_CALC!$H$2:$H$5001,"&gt;0")))</f>
        <v/>
      </c>
      <c r="H128" s="8" t="str">
        <f t="shared" si="6"/>
        <v/>
      </c>
    </row>
    <row r="129" spans="1:8">
      <c r="A129" t="str">
        <f>IFERROR(INDEX(tbl_corsi[KEY_CORSO],128),"")</f>
        <v/>
      </c>
      <c r="B129" t="str">
        <f>IFERROR(INDEX(tbl_corsi[N_ALLIEVI_TOT],128),"")</f>
        <v/>
      </c>
      <c r="C129" t="str">
        <f>IF(A129="","",COUNTIFS(RISPOSTE_CALC!$B$2:$B$5001,A129,RISPOSTE_CALC!$H$2:$H$5001,"&gt;0"))</f>
        <v/>
      </c>
      <c r="D129" t="str">
        <f t="shared" si="4"/>
        <v/>
      </c>
      <c r="E129" s="12" t="str">
        <f>IF(B129="","",tbl_output[[#This Row],[N_RISPONDENTI]]/tbl_output[[#This Row],[N_ALLIEVI_TOT]])</f>
        <v/>
      </c>
      <c r="F129" s="4" t="str">
        <f t="shared" si="5"/>
        <v/>
      </c>
      <c r="G129" s="8" t="str">
        <f>IF(ISERROR(IF(A129="","",AVERAGEIFS(RISPOSTE_CALC!$H$2:$H$5001,RISPOSTE_CALC!$B$2:$B$5001,A129,RISPOSTE_CALC!$H$2:$H$5001,"&gt;0"))),"",IF(A129="","",AVERAGEIFS(RISPOSTE_CALC!$H$2:$H$5001,RISPOSTE_CALC!$B$2:$B$5001,A129,RISPOSTE_CALC!$H$2:$H$5001,"&gt;0")))</f>
        <v/>
      </c>
      <c r="H129" s="8" t="str">
        <f t="shared" si="6"/>
        <v/>
      </c>
    </row>
    <row r="130" spans="1:8">
      <c r="A130" t="str">
        <f>IFERROR(INDEX(tbl_corsi[KEY_CORSO],129),"")</f>
        <v/>
      </c>
      <c r="B130" t="str">
        <f>IFERROR(INDEX(tbl_corsi[N_ALLIEVI_TOT],129),"")</f>
        <v/>
      </c>
      <c r="C130" t="str">
        <f>IF(A130="","",COUNTIFS(RISPOSTE_CALC!$B$2:$B$5001,A130,RISPOSTE_CALC!$H$2:$H$5001,"&gt;0"))</f>
        <v/>
      </c>
      <c r="D130" t="str">
        <f t="shared" ref="D130:D193" si="7">IF(B130="","",ROUNDUP(B130*0.8,0))</f>
        <v/>
      </c>
      <c r="E130" s="12" t="str">
        <f>IF(B130="","",tbl_output[[#This Row],[N_RISPONDENTI]]/tbl_output[[#This Row],[N_ALLIEVI_TOT]])</f>
        <v/>
      </c>
      <c r="F130" s="4" t="str">
        <f t="shared" ref="F130:F193" si="8">IF(B130="","",IF(B130&lt;8,"KO: iscritti&lt;8",IF(C130&lt;D130,"KO: risp&lt;80%","OK")))</f>
        <v/>
      </c>
      <c r="G130" s="8" t="str">
        <f>IF(ISERROR(IF(A130="","",AVERAGEIFS(RISPOSTE_CALC!$H$2:$H$5001,RISPOSTE_CALC!$B$2:$B$5001,A130,RISPOSTE_CALC!$H$2:$H$5001,"&gt;0"))),"",IF(A130="","",AVERAGEIFS(RISPOSTE_CALC!$H$2:$H$5001,RISPOSTE_CALC!$B$2:$B$5001,A130,RISPOSTE_CALC!$H$2:$H$5001,"&gt;0")))</f>
        <v/>
      </c>
      <c r="H130" s="8" t="str">
        <f t="shared" ref="H130:H193" si="9">IF(G130="","",G130*2)</f>
        <v/>
      </c>
    </row>
    <row r="131" spans="1:8">
      <c r="A131" t="str">
        <f>IFERROR(INDEX(tbl_corsi[KEY_CORSO],130),"")</f>
        <v/>
      </c>
      <c r="B131" t="str">
        <f>IFERROR(INDEX(tbl_corsi[N_ALLIEVI_TOT],130),"")</f>
        <v/>
      </c>
      <c r="C131" t="str">
        <f>IF(A131="","",COUNTIFS(RISPOSTE_CALC!$B$2:$B$5001,A131,RISPOSTE_CALC!$H$2:$H$5001,"&gt;0"))</f>
        <v/>
      </c>
      <c r="D131" t="str">
        <f t="shared" si="7"/>
        <v/>
      </c>
      <c r="E131" s="12" t="str">
        <f>IF(B131="","",tbl_output[[#This Row],[N_RISPONDENTI]]/tbl_output[[#This Row],[N_ALLIEVI_TOT]])</f>
        <v/>
      </c>
      <c r="F131" s="4" t="str">
        <f t="shared" si="8"/>
        <v/>
      </c>
      <c r="G131" s="8" t="str">
        <f>IF(ISERROR(IF(A131="","",AVERAGEIFS(RISPOSTE_CALC!$H$2:$H$5001,RISPOSTE_CALC!$B$2:$B$5001,A131,RISPOSTE_CALC!$H$2:$H$5001,"&gt;0"))),"",IF(A131="","",AVERAGEIFS(RISPOSTE_CALC!$H$2:$H$5001,RISPOSTE_CALC!$B$2:$B$5001,A131,RISPOSTE_CALC!$H$2:$H$5001,"&gt;0")))</f>
        <v/>
      </c>
      <c r="H131" s="8" t="str">
        <f t="shared" si="9"/>
        <v/>
      </c>
    </row>
    <row r="132" spans="1:8">
      <c r="A132" t="str">
        <f>IFERROR(INDEX(tbl_corsi[KEY_CORSO],131),"")</f>
        <v/>
      </c>
      <c r="B132" t="str">
        <f>IFERROR(INDEX(tbl_corsi[N_ALLIEVI_TOT],131),"")</f>
        <v/>
      </c>
      <c r="C132" t="str">
        <f>IF(A132="","",COUNTIFS(RISPOSTE_CALC!$B$2:$B$5001,A132,RISPOSTE_CALC!$H$2:$H$5001,"&gt;0"))</f>
        <v/>
      </c>
      <c r="D132" t="str">
        <f t="shared" si="7"/>
        <v/>
      </c>
      <c r="E132" s="12" t="str">
        <f>IF(B132="","",tbl_output[[#This Row],[N_RISPONDENTI]]/tbl_output[[#This Row],[N_ALLIEVI_TOT]])</f>
        <v/>
      </c>
      <c r="F132" s="4" t="str">
        <f t="shared" si="8"/>
        <v/>
      </c>
      <c r="G132" s="8" t="str">
        <f>IF(ISERROR(IF(A132="","",AVERAGEIFS(RISPOSTE_CALC!$H$2:$H$5001,RISPOSTE_CALC!$B$2:$B$5001,A132,RISPOSTE_CALC!$H$2:$H$5001,"&gt;0"))),"",IF(A132="","",AVERAGEIFS(RISPOSTE_CALC!$H$2:$H$5001,RISPOSTE_CALC!$B$2:$B$5001,A132,RISPOSTE_CALC!$H$2:$H$5001,"&gt;0")))</f>
        <v/>
      </c>
      <c r="H132" s="8" t="str">
        <f t="shared" si="9"/>
        <v/>
      </c>
    </row>
    <row r="133" spans="1:8">
      <c r="A133" t="str">
        <f>IFERROR(INDEX(tbl_corsi[KEY_CORSO],132),"")</f>
        <v/>
      </c>
      <c r="B133" t="str">
        <f>IFERROR(INDEX(tbl_corsi[N_ALLIEVI_TOT],132),"")</f>
        <v/>
      </c>
      <c r="C133" t="str">
        <f>IF(A133="","",COUNTIFS(RISPOSTE_CALC!$B$2:$B$5001,A133,RISPOSTE_CALC!$H$2:$H$5001,"&gt;0"))</f>
        <v/>
      </c>
      <c r="D133" t="str">
        <f t="shared" si="7"/>
        <v/>
      </c>
      <c r="E133" s="12" t="str">
        <f>IF(B133="","",tbl_output[[#This Row],[N_RISPONDENTI]]/tbl_output[[#This Row],[N_ALLIEVI_TOT]])</f>
        <v/>
      </c>
      <c r="F133" s="4" t="str">
        <f t="shared" si="8"/>
        <v/>
      </c>
      <c r="G133" s="8" t="str">
        <f>IF(ISERROR(IF(A133="","",AVERAGEIFS(RISPOSTE_CALC!$H$2:$H$5001,RISPOSTE_CALC!$B$2:$B$5001,A133,RISPOSTE_CALC!$H$2:$H$5001,"&gt;0"))),"",IF(A133="","",AVERAGEIFS(RISPOSTE_CALC!$H$2:$H$5001,RISPOSTE_CALC!$B$2:$B$5001,A133,RISPOSTE_CALC!$H$2:$H$5001,"&gt;0")))</f>
        <v/>
      </c>
      <c r="H133" s="8" t="str">
        <f t="shared" si="9"/>
        <v/>
      </c>
    </row>
    <row r="134" spans="1:8">
      <c r="A134" t="str">
        <f>IFERROR(INDEX(tbl_corsi[KEY_CORSO],133),"")</f>
        <v/>
      </c>
      <c r="B134" t="str">
        <f>IFERROR(INDEX(tbl_corsi[N_ALLIEVI_TOT],133),"")</f>
        <v/>
      </c>
      <c r="C134" t="str">
        <f>IF(A134="","",COUNTIFS(RISPOSTE_CALC!$B$2:$B$5001,A134,RISPOSTE_CALC!$H$2:$H$5001,"&gt;0"))</f>
        <v/>
      </c>
      <c r="D134" t="str">
        <f t="shared" si="7"/>
        <v/>
      </c>
      <c r="E134" s="12" t="str">
        <f>IF(B134="","",tbl_output[[#This Row],[N_RISPONDENTI]]/tbl_output[[#This Row],[N_ALLIEVI_TOT]])</f>
        <v/>
      </c>
      <c r="F134" s="4" t="str">
        <f t="shared" si="8"/>
        <v/>
      </c>
      <c r="G134" s="8" t="str">
        <f>IF(ISERROR(IF(A134="","",AVERAGEIFS(RISPOSTE_CALC!$H$2:$H$5001,RISPOSTE_CALC!$B$2:$B$5001,A134,RISPOSTE_CALC!$H$2:$H$5001,"&gt;0"))),"",IF(A134="","",AVERAGEIFS(RISPOSTE_CALC!$H$2:$H$5001,RISPOSTE_CALC!$B$2:$B$5001,A134,RISPOSTE_CALC!$H$2:$H$5001,"&gt;0")))</f>
        <v/>
      </c>
      <c r="H134" s="8" t="str">
        <f t="shared" si="9"/>
        <v/>
      </c>
    </row>
    <row r="135" spans="1:8">
      <c r="A135" t="str">
        <f>IFERROR(INDEX(tbl_corsi[KEY_CORSO],134),"")</f>
        <v/>
      </c>
      <c r="B135" t="str">
        <f>IFERROR(INDEX(tbl_corsi[N_ALLIEVI_TOT],134),"")</f>
        <v/>
      </c>
      <c r="C135" t="str">
        <f>IF(A135="","",COUNTIFS(RISPOSTE_CALC!$B$2:$B$5001,A135,RISPOSTE_CALC!$H$2:$H$5001,"&gt;0"))</f>
        <v/>
      </c>
      <c r="D135" t="str">
        <f t="shared" si="7"/>
        <v/>
      </c>
      <c r="E135" s="12" t="str">
        <f>IF(B135="","",tbl_output[[#This Row],[N_RISPONDENTI]]/tbl_output[[#This Row],[N_ALLIEVI_TOT]])</f>
        <v/>
      </c>
      <c r="F135" s="4" t="str">
        <f t="shared" si="8"/>
        <v/>
      </c>
      <c r="G135" s="8" t="str">
        <f>IF(ISERROR(IF(A135="","",AVERAGEIFS(RISPOSTE_CALC!$H$2:$H$5001,RISPOSTE_CALC!$B$2:$B$5001,A135,RISPOSTE_CALC!$H$2:$H$5001,"&gt;0"))),"",IF(A135="","",AVERAGEIFS(RISPOSTE_CALC!$H$2:$H$5001,RISPOSTE_CALC!$B$2:$B$5001,A135,RISPOSTE_CALC!$H$2:$H$5001,"&gt;0")))</f>
        <v/>
      </c>
      <c r="H135" s="8" t="str">
        <f t="shared" si="9"/>
        <v/>
      </c>
    </row>
    <row r="136" spans="1:8">
      <c r="A136" t="str">
        <f>IFERROR(INDEX(tbl_corsi[KEY_CORSO],135),"")</f>
        <v/>
      </c>
      <c r="B136" t="str">
        <f>IFERROR(INDEX(tbl_corsi[N_ALLIEVI_TOT],135),"")</f>
        <v/>
      </c>
      <c r="C136" t="str">
        <f>IF(A136="","",COUNTIFS(RISPOSTE_CALC!$B$2:$B$5001,A136,RISPOSTE_CALC!$H$2:$H$5001,"&gt;0"))</f>
        <v/>
      </c>
      <c r="D136" t="str">
        <f t="shared" si="7"/>
        <v/>
      </c>
      <c r="E136" s="12" t="str">
        <f>IF(B136="","",tbl_output[[#This Row],[N_RISPONDENTI]]/tbl_output[[#This Row],[N_ALLIEVI_TOT]])</f>
        <v/>
      </c>
      <c r="F136" s="4" t="str">
        <f t="shared" si="8"/>
        <v/>
      </c>
      <c r="G136" s="8" t="str">
        <f>IF(ISERROR(IF(A136="","",AVERAGEIFS(RISPOSTE_CALC!$H$2:$H$5001,RISPOSTE_CALC!$B$2:$B$5001,A136,RISPOSTE_CALC!$H$2:$H$5001,"&gt;0"))),"",IF(A136="","",AVERAGEIFS(RISPOSTE_CALC!$H$2:$H$5001,RISPOSTE_CALC!$B$2:$B$5001,A136,RISPOSTE_CALC!$H$2:$H$5001,"&gt;0")))</f>
        <v/>
      </c>
      <c r="H136" s="8" t="str">
        <f t="shared" si="9"/>
        <v/>
      </c>
    </row>
    <row r="137" spans="1:8">
      <c r="A137" t="str">
        <f>IFERROR(INDEX(tbl_corsi[KEY_CORSO],136),"")</f>
        <v/>
      </c>
      <c r="B137" t="str">
        <f>IFERROR(INDEX(tbl_corsi[N_ALLIEVI_TOT],136),"")</f>
        <v/>
      </c>
      <c r="C137" t="str">
        <f>IF(A137="","",COUNTIFS(RISPOSTE_CALC!$B$2:$B$5001,A137,RISPOSTE_CALC!$H$2:$H$5001,"&gt;0"))</f>
        <v/>
      </c>
      <c r="D137" t="str">
        <f t="shared" si="7"/>
        <v/>
      </c>
      <c r="E137" s="12" t="str">
        <f>IF(B137="","",tbl_output[[#This Row],[N_RISPONDENTI]]/tbl_output[[#This Row],[N_ALLIEVI_TOT]])</f>
        <v/>
      </c>
      <c r="F137" s="4" t="str">
        <f t="shared" si="8"/>
        <v/>
      </c>
      <c r="G137" s="8" t="str">
        <f>IF(ISERROR(IF(A137="","",AVERAGEIFS(RISPOSTE_CALC!$H$2:$H$5001,RISPOSTE_CALC!$B$2:$B$5001,A137,RISPOSTE_CALC!$H$2:$H$5001,"&gt;0"))),"",IF(A137="","",AVERAGEIFS(RISPOSTE_CALC!$H$2:$H$5001,RISPOSTE_CALC!$B$2:$B$5001,A137,RISPOSTE_CALC!$H$2:$H$5001,"&gt;0")))</f>
        <v/>
      </c>
      <c r="H137" s="8" t="str">
        <f t="shared" si="9"/>
        <v/>
      </c>
    </row>
    <row r="138" spans="1:8">
      <c r="A138" t="str">
        <f>IFERROR(INDEX(tbl_corsi[KEY_CORSO],137),"")</f>
        <v/>
      </c>
      <c r="B138" t="str">
        <f>IFERROR(INDEX(tbl_corsi[N_ALLIEVI_TOT],137),"")</f>
        <v/>
      </c>
      <c r="C138" t="str">
        <f>IF(A138="","",COUNTIFS(RISPOSTE_CALC!$B$2:$B$5001,A138,RISPOSTE_CALC!$H$2:$H$5001,"&gt;0"))</f>
        <v/>
      </c>
      <c r="D138" t="str">
        <f t="shared" si="7"/>
        <v/>
      </c>
      <c r="E138" s="12" t="str">
        <f>IF(B138="","",tbl_output[[#This Row],[N_RISPONDENTI]]/tbl_output[[#This Row],[N_ALLIEVI_TOT]])</f>
        <v/>
      </c>
      <c r="F138" s="4" t="str">
        <f t="shared" si="8"/>
        <v/>
      </c>
      <c r="G138" s="8" t="str">
        <f>IF(ISERROR(IF(A138="","",AVERAGEIFS(RISPOSTE_CALC!$H$2:$H$5001,RISPOSTE_CALC!$B$2:$B$5001,A138,RISPOSTE_CALC!$H$2:$H$5001,"&gt;0"))),"",IF(A138="","",AVERAGEIFS(RISPOSTE_CALC!$H$2:$H$5001,RISPOSTE_CALC!$B$2:$B$5001,A138,RISPOSTE_CALC!$H$2:$H$5001,"&gt;0")))</f>
        <v/>
      </c>
      <c r="H138" s="8" t="str">
        <f t="shared" si="9"/>
        <v/>
      </c>
    </row>
    <row r="139" spans="1:8">
      <c r="A139" t="str">
        <f>IFERROR(INDEX(tbl_corsi[KEY_CORSO],138),"")</f>
        <v/>
      </c>
      <c r="B139" t="str">
        <f>IFERROR(INDEX(tbl_corsi[N_ALLIEVI_TOT],138),"")</f>
        <v/>
      </c>
      <c r="C139" t="str">
        <f>IF(A139="","",COUNTIFS(RISPOSTE_CALC!$B$2:$B$5001,A139,RISPOSTE_CALC!$H$2:$H$5001,"&gt;0"))</f>
        <v/>
      </c>
      <c r="D139" t="str">
        <f t="shared" si="7"/>
        <v/>
      </c>
      <c r="E139" s="12" t="str">
        <f>IF(B139="","",tbl_output[[#This Row],[N_RISPONDENTI]]/tbl_output[[#This Row],[N_ALLIEVI_TOT]])</f>
        <v/>
      </c>
      <c r="F139" s="4" t="str">
        <f t="shared" si="8"/>
        <v/>
      </c>
      <c r="G139" s="8" t="str">
        <f>IF(ISERROR(IF(A139="","",AVERAGEIFS(RISPOSTE_CALC!$H$2:$H$5001,RISPOSTE_CALC!$B$2:$B$5001,A139,RISPOSTE_CALC!$H$2:$H$5001,"&gt;0"))),"",IF(A139="","",AVERAGEIFS(RISPOSTE_CALC!$H$2:$H$5001,RISPOSTE_CALC!$B$2:$B$5001,A139,RISPOSTE_CALC!$H$2:$H$5001,"&gt;0")))</f>
        <v/>
      </c>
      <c r="H139" s="8" t="str">
        <f t="shared" si="9"/>
        <v/>
      </c>
    </row>
    <row r="140" spans="1:8">
      <c r="A140" t="str">
        <f>IFERROR(INDEX(tbl_corsi[KEY_CORSO],139),"")</f>
        <v/>
      </c>
      <c r="B140" t="str">
        <f>IFERROR(INDEX(tbl_corsi[N_ALLIEVI_TOT],139),"")</f>
        <v/>
      </c>
      <c r="C140" t="str">
        <f>IF(A140="","",COUNTIFS(RISPOSTE_CALC!$B$2:$B$5001,A140,RISPOSTE_CALC!$H$2:$H$5001,"&gt;0"))</f>
        <v/>
      </c>
      <c r="D140" t="str">
        <f t="shared" si="7"/>
        <v/>
      </c>
      <c r="E140" s="12" t="str">
        <f>IF(B140="","",tbl_output[[#This Row],[N_RISPONDENTI]]/tbl_output[[#This Row],[N_ALLIEVI_TOT]])</f>
        <v/>
      </c>
      <c r="F140" s="4" t="str">
        <f t="shared" si="8"/>
        <v/>
      </c>
      <c r="G140" s="8" t="str">
        <f>IF(ISERROR(IF(A140="","",AVERAGEIFS(RISPOSTE_CALC!$H$2:$H$5001,RISPOSTE_CALC!$B$2:$B$5001,A140,RISPOSTE_CALC!$H$2:$H$5001,"&gt;0"))),"",IF(A140="","",AVERAGEIFS(RISPOSTE_CALC!$H$2:$H$5001,RISPOSTE_CALC!$B$2:$B$5001,A140,RISPOSTE_CALC!$H$2:$H$5001,"&gt;0")))</f>
        <v/>
      </c>
      <c r="H140" s="8" t="str">
        <f t="shared" si="9"/>
        <v/>
      </c>
    </row>
    <row r="141" spans="1:8">
      <c r="A141" t="str">
        <f>IFERROR(INDEX(tbl_corsi[KEY_CORSO],140),"")</f>
        <v/>
      </c>
      <c r="B141" t="str">
        <f>IFERROR(INDEX(tbl_corsi[N_ALLIEVI_TOT],140),"")</f>
        <v/>
      </c>
      <c r="C141" t="str">
        <f>IF(A141="","",COUNTIFS(RISPOSTE_CALC!$B$2:$B$5001,A141,RISPOSTE_CALC!$H$2:$H$5001,"&gt;0"))</f>
        <v/>
      </c>
      <c r="D141" t="str">
        <f t="shared" si="7"/>
        <v/>
      </c>
      <c r="E141" s="12" t="str">
        <f>IF(B141="","",tbl_output[[#This Row],[N_RISPONDENTI]]/tbl_output[[#This Row],[N_ALLIEVI_TOT]])</f>
        <v/>
      </c>
      <c r="F141" s="4" t="str">
        <f t="shared" si="8"/>
        <v/>
      </c>
      <c r="G141" s="8" t="str">
        <f>IF(ISERROR(IF(A141="","",AVERAGEIFS(RISPOSTE_CALC!$H$2:$H$5001,RISPOSTE_CALC!$B$2:$B$5001,A141,RISPOSTE_CALC!$H$2:$H$5001,"&gt;0"))),"",IF(A141="","",AVERAGEIFS(RISPOSTE_CALC!$H$2:$H$5001,RISPOSTE_CALC!$B$2:$B$5001,A141,RISPOSTE_CALC!$H$2:$H$5001,"&gt;0")))</f>
        <v/>
      </c>
      <c r="H141" s="8" t="str">
        <f t="shared" si="9"/>
        <v/>
      </c>
    </row>
    <row r="142" spans="1:8">
      <c r="A142" t="str">
        <f>IFERROR(INDEX(tbl_corsi[KEY_CORSO],141),"")</f>
        <v/>
      </c>
      <c r="B142" t="str">
        <f>IFERROR(INDEX(tbl_corsi[N_ALLIEVI_TOT],141),"")</f>
        <v/>
      </c>
      <c r="C142" t="str">
        <f>IF(A142="","",COUNTIFS(RISPOSTE_CALC!$B$2:$B$5001,A142,RISPOSTE_CALC!$H$2:$H$5001,"&gt;0"))</f>
        <v/>
      </c>
      <c r="D142" t="str">
        <f t="shared" si="7"/>
        <v/>
      </c>
      <c r="E142" s="12" t="str">
        <f>IF(B142="","",tbl_output[[#This Row],[N_RISPONDENTI]]/tbl_output[[#This Row],[N_ALLIEVI_TOT]])</f>
        <v/>
      </c>
      <c r="F142" s="4" t="str">
        <f t="shared" si="8"/>
        <v/>
      </c>
      <c r="G142" s="8" t="str">
        <f>IF(ISERROR(IF(A142="","",AVERAGEIFS(RISPOSTE_CALC!$H$2:$H$5001,RISPOSTE_CALC!$B$2:$B$5001,A142,RISPOSTE_CALC!$H$2:$H$5001,"&gt;0"))),"",IF(A142="","",AVERAGEIFS(RISPOSTE_CALC!$H$2:$H$5001,RISPOSTE_CALC!$B$2:$B$5001,A142,RISPOSTE_CALC!$H$2:$H$5001,"&gt;0")))</f>
        <v/>
      </c>
      <c r="H142" s="8" t="str">
        <f t="shared" si="9"/>
        <v/>
      </c>
    </row>
    <row r="143" spans="1:8">
      <c r="A143" t="str">
        <f>IFERROR(INDEX(tbl_corsi[KEY_CORSO],142),"")</f>
        <v/>
      </c>
      <c r="B143" t="str">
        <f>IFERROR(INDEX(tbl_corsi[N_ALLIEVI_TOT],142),"")</f>
        <v/>
      </c>
      <c r="C143" t="str">
        <f>IF(A143="","",COUNTIFS(RISPOSTE_CALC!$B$2:$B$5001,A143,RISPOSTE_CALC!$H$2:$H$5001,"&gt;0"))</f>
        <v/>
      </c>
      <c r="D143" t="str">
        <f t="shared" si="7"/>
        <v/>
      </c>
      <c r="E143" s="12" t="str">
        <f>IF(B143="","",tbl_output[[#This Row],[N_RISPONDENTI]]/tbl_output[[#This Row],[N_ALLIEVI_TOT]])</f>
        <v/>
      </c>
      <c r="F143" s="4" t="str">
        <f t="shared" si="8"/>
        <v/>
      </c>
      <c r="G143" s="8" t="str">
        <f>IF(ISERROR(IF(A143="","",AVERAGEIFS(RISPOSTE_CALC!$H$2:$H$5001,RISPOSTE_CALC!$B$2:$B$5001,A143,RISPOSTE_CALC!$H$2:$H$5001,"&gt;0"))),"",IF(A143="","",AVERAGEIFS(RISPOSTE_CALC!$H$2:$H$5001,RISPOSTE_CALC!$B$2:$B$5001,A143,RISPOSTE_CALC!$H$2:$H$5001,"&gt;0")))</f>
        <v/>
      </c>
      <c r="H143" s="8" t="str">
        <f t="shared" si="9"/>
        <v/>
      </c>
    </row>
    <row r="144" spans="1:8">
      <c r="A144" t="str">
        <f>IFERROR(INDEX(tbl_corsi[KEY_CORSO],143),"")</f>
        <v/>
      </c>
      <c r="B144" t="str">
        <f>IFERROR(INDEX(tbl_corsi[N_ALLIEVI_TOT],143),"")</f>
        <v/>
      </c>
      <c r="C144" t="str">
        <f>IF(A144="","",COUNTIFS(RISPOSTE_CALC!$B$2:$B$5001,A144,RISPOSTE_CALC!$H$2:$H$5001,"&gt;0"))</f>
        <v/>
      </c>
      <c r="D144" t="str">
        <f t="shared" si="7"/>
        <v/>
      </c>
      <c r="E144" s="12" t="str">
        <f>IF(B144="","",tbl_output[[#This Row],[N_RISPONDENTI]]/tbl_output[[#This Row],[N_ALLIEVI_TOT]])</f>
        <v/>
      </c>
      <c r="F144" s="4" t="str">
        <f t="shared" si="8"/>
        <v/>
      </c>
      <c r="G144" s="8" t="str">
        <f>IF(ISERROR(IF(A144="","",AVERAGEIFS(RISPOSTE_CALC!$H$2:$H$5001,RISPOSTE_CALC!$B$2:$B$5001,A144,RISPOSTE_CALC!$H$2:$H$5001,"&gt;0"))),"",IF(A144="","",AVERAGEIFS(RISPOSTE_CALC!$H$2:$H$5001,RISPOSTE_CALC!$B$2:$B$5001,A144,RISPOSTE_CALC!$H$2:$H$5001,"&gt;0")))</f>
        <v/>
      </c>
      <c r="H144" s="8" t="str">
        <f t="shared" si="9"/>
        <v/>
      </c>
    </row>
    <row r="145" spans="1:8">
      <c r="A145" t="str">
        <f>IFERROR(INDEX(tbl_corsi[KEY_CORSO],144),"")</f>
        <v/>
      </c>
      <c r="B145" t="str">
        <f>IFERROR(INDEX(tbl_corsi[N_ALLIEVI_TOT],144),"")</f>
        <v/>
      </c>
      <c r="C145" t="str">
        <f>IF(A145="","",COUNTIFS(RISPOSTE_CALC!$B$2:$B$5001,A145,RISPOSTE_CALC!$H$2:$H$5001,"&gt;0"))</f>
        <v/>
      </c>
      <c r="D145" t="str">
        <f t="shared" si="7"/>
        <v/>
      </c>
      <c r="E145" s="12" t="str">
        <f>IF(B145="","",tbl_output[[#This Row],[N_RISPONDENTI]]/tbl_output[[#This Row],[N_ALLIEVI_TOT]])</f>
        <v/>
      </c>
      <c r="F145" s="4" t="str">
        <f t="shared" si="8"/>
        <v/>
      </c>
      <c r="G145" s="8" t="str">
        <f>IF(ISERROR(IF(A145="","",AVERAGEIFS(RISPOSTE_CALC!$H$2:$H$5001,RISPOSTE_CALC!$B$2:$B$5001,A145,RISPOSTE_CALC!$H$2:$H$5001,"&gt;0"))),"",IF(A145="","",AVERAGEIFS(RISPOSTE_CALC!$H$2:$H$5001,RISPOSTE_CALC!$B$2:$B$5001,A145,RISPOSTE_CALC!$H$2:$H$5001,"&gt;0")))</f>
        <v/>
      </c>
      <c r="H145" s="8" t="str">
        <f t="shared" si="9"/>
        <v/>
      </c>
    </row>
    <row r="146" spans="1:8">
      <c r="A146" t="str">
        <f>IFERROR(INDEX(tbl_corsi[KEY_CORSO],145),"")</f>
        <v/>
      </c>
      <c r="B146" t="str">
        <f>IFERROR(INDEX(tbl_corsi[N_ALLIEVI_TOT],145),"")</f>
        <v/>
      </c>
      <c r="C146" t="str">
        <f>IF(A146="","",COUNTIFS(RISPOSTE_CALC!$B$2:$B$5001,A146,RISPOSTE_CALC!$H$2:$H$5001,"&gt;0"))</f>
        <v/>
      </c>
      <c r="D146" t="str">
        <f t="shared" si="7"/>
        <v/>
      </c>
      <c r="E146" s="12" t="str">
        <f>IF(B146="","",tbl_output[[#This Row],[N_RISPONDENTI]]/tbl_output[[#This Row],[N_ALLIEVI_TOT]])</f>
        <v/>
      </c>
      <c r="F146" s="4" t="str">
        <f t="shared" si="8"/>
        <v/>
      </c>
      <c r="G146" s="8" t="str">
        <f>IF(ISERROR(IF(A146="","",AVERAGEIFS(RISPOSTE_CALC!$H$2:$H$5001,RISPOSTE_CALC!$B$2:$B$5001,A146,RISPOSTE_CALC!$H$2:$H$5001,"&gt;0"))),"",IF(A146="","",AVERAGEIFS(RISPOSTE_CALC!$H$2:$H$5001,RISPOSTE_CALC!$B$2:$B$5001,A146,RISPOSTE_CALC!$H$2:$H$5001,"&gt;0")))</f>
        <v/>
      </c>
      <c r="H146" s="8" t="str">
        <f t="shared" si="9"/>
        <v/>
      </c>
    </row>
    <row r="147" spans="1:8">
      <c r="A147" t="str">
        <f>IFERROR(INDEX(tbl_corsi[KEY_CORSO],146),"")</f>
        <v/>
      </c>
      <c r="B147" t="str">
        <f>IFERROR(INDEX(tbl_corsi[N_ALLIEVI_TOT],146),"")</f>
        <v/>
      </c>
      <c r="C147" t="str">
        <f>IF(A147="","",COUNTIFS(RISPOSTE_CALC!$B$2:$B$5001,A147,RISPOSTE_CALC!$H$2:$H$5001,"&gt;0"))</f>
        <v/>
      </c>
      <c r="D147" t="str">
        <f t="shared" si="7"/>
        <v/>
      </c>
      <c r="E147" s="12" t="str">
        <f>IF(B147="","",tbl_output[[#This Row],[N_RISPONDENTI]]/tbl_output[[#This Row],[N_ALLIEVI_TOT]])</f>
        <v/>
      </c>
      <c r="F147" s="4" t="str">
        <f t="shared" si="8"/>
        <v/>
      </c>
      <c r="G147" s="8" t="str">
        <f>IF(ISERROR(IF(A147="","",AVERAGEIFS(RISPOSTE_CALC!$H$2:$H$5001,RISPOSTE_CALC!$B$2:$B$5001,A147,RISPOSTE_CALC!$H$2:$H$5001,"&gt;0"))),"",IF(A147="","",AVERAGEIFS(RISPOSTE_CALC!$H$2:$H$5001,RISPOSTE_CALC!$B$2:$B$5001,A147,RISPOSTE_CALC!$H$2:$H$5001,"&gt;0")))</f>
        <v/>
      </c>
      <c r="H147" s="8" t="str">
        <f t="shared" si="9"/>
        <v/>
      </c>
    </row>
    <row r="148" spans="1:8">
      <c r="A148" t="str">
        <f>IFERROR(INDEX(tbl_corsi[KEY_CORSO],147),"")</f>
        <v/>
      </c>
      <c r="B148" t="str">
        <f>IFERROR(INDEX(tbl_corsi[N_ALLIEVI_TOT],147),"")</f>
        <v/>
      </c>
      <c r="C148" t="str">
        <f>IF(A148="","",COUNTIFS(RISPOSTE_CALC!$B$2:$B$5001,A148,RISPOSTE_CALC!$H$2:$H$5001,"&gt;0"))</f>
        <v/>
      </c>
      <c r="D148" t="str">
        <f t="shared" si="7"/>
        <v/>
      </c>
      <c r="E148" s="12" t="str">
        <f>IF(B148="","",tbl_output[[#This Row],[N_RISPONDENTI]]/tbl_output[[#This Row],[N_ALLIEVI_TOT]])</f>
        <v/>
      </c>
      <c r="F148" s="4" t="str">
        <f t="shared" si="8"/>
        <v/>
      </c>
      <c r="G148" s="8" t="str">
        <f>IF(ISERROR(IF(A148="","",AVERAGEIFS(RISPOSTE_CALC!$H$2:$H$5001,RISPOSTE_CALC!$B$2:$B$5001,A148,RISPOSTE_CALC!$H$2:$H$5001,"&gt;0"))),"",IF(A148="","",AVERAGEIFS(RISPOSTE_CALC!$H$2:$H$5001,RISPOSTE_CALC!$B$2:$B$5001,A148,RISPOSTE_CALC!$H$2:$H$5001,"&gt;0")))</f>
        <v/>
      </c>
      <c r="H148" s="8" t="str">
        <f t="shared" si="9"/>
        <v/>
      </c>
    </row>
    <row r="149" spans="1:8">
      <c r="A149" t="str">
        <f>IFERROR(INDEX(tbl_corsi[KEY_CORSO],148),"")</f>
        <v/>
      </c>
      <c r="B149" t="str">
        <f>IFERROR(INDEX(tbl_corsi[N_ALLIEVI_TOT],148),"")</f>
        <v/>
      </c>
      <c r="C149" t="str">
        <f>IF(A149="","",COUNTIFS(RISPOSTE_CALC!$B$2:$B$5001,A149,RISPOSTE_CALC!$H$2:$H$5001,"&gt;0"))</f>
        <v/>
      </c>
      <c r="D149" t="str">
        <f t="shared" si="7"/>
        <v/>
      </c>
      <c r="E149" s="12" t="str">
        <f>IF(B149="","",tbl_output[[#This Row],[N_RISPONDENTI]]/tbl_output[[#This Row],[N_ALLIEVI_TOT]])</f>
        <v/>
      </c>
      <c r="F149" s="4" t="str">
        <f t="shared" si="8"/>
        <v/>
      </c>
      <c r="G149" s="8" t="str">
        <f>IF(ISERROR(IF(A149="","",AVERAGEIFS(RISPOSTE_CALC!$H$2:$H$5001,RISPOSTE_CALC!$B$2:$B$5001,A149,RISPOSTE_CALC!$H$2:$H$5001,"&gt;0"))),"",IF(A149="","",AVERAGEIFS(RISPOSTE_CALC!$H$2:$H$5001,RISPOSTE_CALC!$B$2:$B$5001,A149,RISPOSTE_CALC!$H$2:$H$5001,"&gt;0")))</f>
        <v/>
      </c>
      <c r="H149" s="8" t="str">
        <f t="shared" si="9"/>
        <v/>
      </c>
    </row>
    <row r="150" spans="1:8">
      <c r="A150" t="str">
        <f>IFERROR(INDEX(tbl_corsi[KEY_CORSO],149),"")</f>
        <v/>
      </c>
      <c r="B150" t="str">
        <f>IFERROR(INDEX(tbl_corsi[N_ALLIEVI_TOT],149),"")</f>
        <v/>
      </c>
      <c r="C150" t="str">
        <f>IF(A150="","",COUNTIFS(RISPOSTE_CALC!$B$2:$B$5001,A150,RISPOSTE_CALC!$H$2:$H$5001,"&gt;0"))</f>
        <v/>
      </c>
      <c r="D150" t="str">
        <f t="shared" si="7"/>
        <v/>
      </c>
      <c r="E150" s="12" t="str">
        <f>IF(B150="","",tbl_output[[#This Row],[N_RISPONDENTI]]/tbl_output[[#This Row],[N_ALLIEVI_TOT]])</f>
        <v/>
      </c>
      <c r="F150" s="4" t="str">
        <f t="shared" si="8"/>
        <v/>
      </c>
      <c r="G150" s="8" t="str">
        <f>IF(ISERROR(IF(A150="","",AVERAGEIFS(RISPOSTE_CALC!$H$2:$H$5001,RISPOSTE_CALC!$B$2:$B$5001,A150,RISPOSTE_CALC!$H$2:$H$5001,"&gt;0"))),"",IF(A150="","",AVERAGEIFS(RISPOSTE_CALC!$H$2:$H$5001,RISPOSTE_CALC!$B$2:$B$5001,A150,RISPOSTE_CALC!$H$2:$H$5001,"&gt;0")))</f>
        <v/>
      </c>
      <c r="H150" s="8" t="str">
        <f t="shared" si="9"/>
        <v/>
      </c>
    </row>
    <row r="151" spans="1:8">
      <c r="A151" t="str">
        <f>IFERROR(INDEX(tbl_corsi[KEY_CORSO],150),"")</f>
        <v/>
      </c>
      <c r="B151" t="str">
        <f>IFERROR(INDEX(tbl_corsi[N_ALLIEVI_TOT],150),"")</f>
        <v/>
      </c>
      <c r="C151" t="str">
        <f>IF(A151="","",COUNTIFS(RISPOSTE_CALC!$B$2:$B$5001,A151,RISPOSTE_CALC!$H$2:$H$5001,"&gt;0"))</f>
        <v/>
      </c>
      <c r="D151" t="str">
        <f t="shared" si="7"/>
        <v/>
      </c>
      <c r="E151" s="12" t="str">
        <f>IF(B151="","",tbl_output[[#This Row],[N_RISPONDENTI]]/tbl_output[[#This Row],[N_ALLIEVI_TOT]])</f>
        <v/>
      </c>
      <c r="F151" s="4" t="str">
        <f t="shared" si="8"/>
        <v/>
      </c>
      <c r="G151" s="8" t="str">
        <f>IF(ISERROR(IF(A151="","",AVERAGEIFS(RISPOSTE_CALC!$H$2:$H$5001,RISPOSTE_CALC!$B$2:$B$5001,A151,RISPOSTE_CALC!$H$2:$H$5001,"&gt;0"))),"",IF(A151="","",AVERAGEIFS(RISPOSTE_CALC!$H$2:$H$5001,RISPOSTE_CALC!$B$2:$B$5001,A151,RISPOSTE_CALC!$H$2:$H$5001,"&gt;0")))</f>
        <v/>
      </c>
      <c r="H151" s="8" t="str">
        <f t="shared" si="9"/>
        <v/>
      </c>
    </row>
    <row r="152" spans="1:8">
      <c r="A152" t="str">
        <f>IFERROR(INDEX(tbl_corsi[KEY_CORSO],151),"")</f>
        <v/>
      </c>
      <c r="B152" t="str">
        <f>IFERROR(INDEX(tbl_corsi[N_ALLIEVI_TOT],151),"")</f>
        <v/>
      </c>
      <c r="C152" t="str">
        <f>IF(A152="","",COUNTIFS(RISPOSTE_CALC!$B$2:$B$5001,A152,RISPOSTE_CALC!$H$2:$H$5001,"&gt;0"))</f>
        <v/>
      </c>
      <c r="D152" t="str">
        <f t="shared" si="7"/>
        <v/>
      </c>
      <c r="E152" s="12" t="str">
        <f>IF(B152="","",tbl_output[[#This Row],[N_RISPONDENTI]]/tbl_output[[#This Row],[N_ALLIEVI_TOT]])</f>
        <v/>
      </c>
      <c r="F152" s="4" t="str">
        <f t="shared" si="8"/>
        <v/>
      </c>
      <c r="G152" s="8" t="str">
        <f>IF(ISERROR(IF(A152="","",AVERAGEIFS(RISPOSTE_CALC!$H$2:$H$5001,RISPOSTE_CALC!$B$2:$B$5001,A152,RISPOSTE_CALC!$H$2:$H$5001,"&gt;0"))),"",IF(A152="","",AVERAGEIFS(RISPOSTE_CALC!$H$2:$H$5001,RISPOSTE_CALC!$B$2:$B$5001,A152,RISPOSTE_CALC!$H$2:$H$5001,"&gt;0")))</f>
        <v/>
      </c>
      <c r="H152" s="8" t="str">
        <f t="shared" si="9"/>
        <v/>
      </c>
    </row>
    <row r="153" spans="1:8">
      <c r="A153" t="str">
        <f>IFERROR(INDEX(tbl_corsi[KEY_CORSO],152),"")</f>
        <v/>
      </c>
      <c r="B153" t="str">
        <f>IFERROR(INDEX(tbl_corsi[N_ALLIEVI_TOT],152),"")</f>
        <v/>
      </c>
      <c r="C153" t="str">
        <f>IF(A153="","",COUNTIFS(RISPOSTE_CALC!$B$2:$B$5001,A153,RISPOSTE_CALC!$H$2:$H$5001,"&gt;0"))</f>
        <v/>
      </c>
      <c r="D153" t="str">
        <f t="shared" si="7"/>
        <v/>
      </c>
      <c r="E153" s="12" t="str">
        <f>IF(B153="","",tbl_output[[#This Row],[N_RISPONDENTI]]/tbl_output[[#This Row],[N_ALLIEVI_TOT]])</f>
        <v/>
      </c>
      <c r="F153" s="4" t="str">
        <f t="shared" si="8"/>
        <v/>
      </c>
      <c r="G153" s="8" t="str">
        <f>IF(ISERROR(IF(A153="","",AVERAGEIFS(RISPOSTE_CALC!$H$2:$H$5001,RISPOSTE_CALC!$B$2:$B$5001,A153,RISPOSTE_CALC!$H$2:$H$5001,"&gt;0"))),"",IF(A153="","",AVERAGEIFS(RISPOSTE_CALC!$H$2:$H$5001,RISPOSTE_CALC!$B$2:$B$5001,A153,RISPOSTE_CALC!$H$2:$H$5001,"&gt;0")))</f>
        <v/>
      </c>
      <c r="H153" s="8" t="str">
        <f t="shared" si="9"/>
        <v/>
      </c>
    </row>
    <row r="154" spans="1:8">
      <c r="A154" t="str">
        <f>IFERROR(INDEX(tbl_corsi[KEY_CORSO],153),"")</f>
        <v/>
      </c>
      <c r="B154" t="str">
        <f>IFERROR(INDEX(tbl_corsi[N_ALLIEVI_TOT],153),"")</f>
        <v/>
      </c>
      <c r="C154" t="str">
        <f>IF(A154="","",COUNTIFS(RISPOSTE_CALC!$B$2:$B$5001,A154,RISPOSTE_CALC!$H$2:$H$5001,"&gt;0"))</f>
        <v/>
      </c>
      <c r="D154" t="str">
        <f t="shared" si="7"/>
        <v/>
      </c>
      <c r="E154" s="12" t="str">
        <f>IF(B154="","",tbl_output[[#This Row],[N_RISPONDENTI]]/tbl_output[[#This Row],[N_ALLIEVI_TOT]])</f>
        <v/>
      </c>
      <c r="F154" s="4" t="str">
        <f t="shared" si="8"/>
        <v/>
      </c>
      <c r="G154" s="8" t="str">
        <f>IF(ISERROR(IF(A154="","",AVERAGEIFS(RISPOSTE_CALC!$H$2:$H$5001,RISPOSTE_CALC!$B$2:$B$5001,A154,RISPOSTE_CALC!$H$2:$H$5001,"&gt;0"))),"",IF(A154="","",AVERAGEIFS(RISPOSTE_CALC!$H$2:$H$5001,RISPOSTE_CALC!$B$2:$B$5001,A154,RISPOSTE_CALC!$H$2:$H$5001,"&gt;0")))</f>
        <v/>
      </c>
      <c r="H154" s="8" t="str">
        <f t="shared" si="9"/>
        <v/>
      </c>
    </row>
    <row r="155" spans="1:8">
      <c r="A155" t="str">
        <f>IFERROR(INDEX(tbl_corsi[KEY_CORSO],154),"")</f>
        <v/>
      </c>
      <c r="B155" t="str">
        <f>IFERROR(INDEX(tbl_corsi[N_ALLIEVI_TOT],154),"")</f>
        <v/>
      </c>
      <c r="C155" t="str">
        <f>IF(A155="","",COUNTIFS(RISPOSTE_CALC!$B$2:$B$5001,A155,RISPOSTE_CALC!$H$2:$H$5001,"&gt;0"))</f>
        <v/>
      </c>
      <c r="D155" t="str">
        <f t="shared" si="7"/>
        <v/>
      </c>
      <c r="E155" s="12" t="str">
        <f>IF(B155="","",tbl_output[[#This Row],[N_RISPONDENTI]]/tbl_output[[#This Row],[N_ALLIEVI_TOT]])</f>
        <v/>
      </c>
      <c r="F155" s="4" t="str">
        <f t="shared" si="8"/>
        <v/>
      </c>
      <c r="G155" s="8" t="str">
        <f>IF(ISERROR(IF(A155="","",AVERAGEIFS(RISPOSTE_CALC!$H$2:$H$5001,RISPOSTE_CALC!$B$2:$B$5001,A155,RISPOSTE_CALC!$H$2:$H$5001,"&gt;0"))),"",IF(A155="","",AVERAGEIFS(RISPOSTE_CALC!$H$2:$H$5001,RISPOSTE_CALC!$B$2:$B$5001,A155,RISPOSTE_CALC!$H$2:$H$5001,"&gt;0")))</f>
        <v/>
      </c>
      <c r="H155" s="8" t="str">
        <f t="shared" si="9"/>
        <v/>
      </c>
    </row>
    <row r="156" spans="1:8">
      <c r="A156" t="str">
        <f>IFERROR(INDEX(tbl_corsi[KEY_CORSO],155),"")</f>
        <v/>
      </c>
      <c r="B156" t="str">
        <f>IFERROR(INDEX(tbl_corsi[N_ALLIEVI_TOT],155),"")</f>
        <v/>
      </c>
      <c r="C156" t="str">
        <f>IF(A156="","",COUNTIFS(RISPOSTE_CALC!$B$2:$B$5001,A156,RISPOSTE_CALC!$H$2:$H$5001,"&gt;0"))</f>
        <v/>
      </c>
      <c r="D156" t="str">
        <f t="shared" si="7"/>
        <v/>
      </c>
      <c r="E156" s="12" t="str">
        <f>IF(B156="","",tbl_output[[#This Row],[N_RISPONDENTI]]/tbl_output[[#This Row],[N_ALLIEVI_TOT]])</f>
        <v/>
      </c>
      <c r="F156" s="4" t="str">
        <f t="shared" si="8"/>
        <v/>
      </c>
      <c r="G156" s="8" t="str">
        <f>IF(ISERROR(IF(A156="","",AVERAGEIFS(RISPOSTE_CALC!$H$2:$H$5001,RISPOSTE_CALC!$B$2:$B$5001,A156,RISPOSTE_CALC!$H$2:$H$5001,"&gt;0"))),"",IF(A156="","",AVERAGEIFS(RISPOSTE_CALC!$H$2:$H$5001,RISPOSTE_CALC!$B$2:$B$5001,A156,RISPOSTE_CALC!$H$2:$H$5001,"&gt;0")))</f>
        <v/>
      </c>
      <c r="H156" s="8" t="str">
        <f t="shared" si="9"/>
        <v/>
      </c>
    </row>
    <row r="157" spans="1:8">
      <c r="A157" t="str">
        <f>IFERROR(INDEX(tbl_corsi[KEY_CORSO],156),"")</f>
        <v/>
      </c>
      <c r="B157" t="str">
        <f>IFERROR(INDEX(tbl_corsi[N_ALLIEVI_TOT],156),"")</f>
        <v/>
      </c>
      <c r="C157" t="str">
        <f>IF(A157="","",COUNTIFS(RISPOSTE_CALC!$B$2:$B$5001,A157,RISPOSTE_CALC!$H$2:$H$5001,"&gt;0"))</f>
        <v/>
      </c>
      <c r="D157" t="str">
        <f t="shared" si="7"/>
        <v/>
      </c>
      <c r="E157" s="12" t="str">
        <f>IF(B157="","",tbl_output[[#This Row],[N_RISPONDENTI]]/tbl_output[[#This Row],[N_ALLIEVI_TOT]])</f>
        <v/>
      </c>
      <c r="F157" s="4" t="str">
        <f t="shared" si="8"/>
        <v/>
      </c>
      <c r="G157" s="8" t="str">
        <f>IF(ISERROR(IF(A157="","",AVERAGEIFS(RISPOSTE_CALC!$H$2:$H$5001,RISPOSTE_CALC!$B$2:$B$5001,A157,RISPOSTE_CALC!$H$2:$H$5001,"&gt;0"))),"",IF(A157="","",AVERAGEIFS(RISPOSTE_CALC!$H$2:$H$5001,RISPOSTE_CALC!$B$2:$B$5001,A157,RISPOSTE_CALC!$H$2:$H$5001,"&gt;0")))</f>
        <v/>
      </c>
      <c r="H157" s="8" t="str">
        <f t="shared" si="9"/>
        <v/>
      </c>
    </row>
    <row r="158" spans="1:8">
      <c r="A158" t="str">
        <f>IFERROR(INDEX(tbl_corsi[KEY_CORSO],157),"")</f>
        <v/>
      </c>
      <c r="B158" t="str">
        <f>IFERROR(INDEX(tbl_corsi[N_ALLIEVI_TOT],157),"")</f>
        <v/>
      </c>
      <c r="C158" t="str">
        <f>IF(A158="","",COUNTIFS(RISPOSTE_CALC!$B$2:$B$5001,A158,RISPOSTE_CALC!$H$2:$H$5001,"&gt;0"))</f>
        <v/>
      </c>
      <c r="D158" t="str">
        <f t="shared" si="7"/>
        <v/>
      </c>
      <c r="E158" s="12" t="str">
        <f>IF(B158="","",tbl_output[[#This Row],[N_RISPONDENTI]]/tbl_output[[#This Row],[N_ALLIEVI_TOT]])</f>
        <v/>
      </c>
      <c r="F158" s="4" t="str">
        <f t="shared" si="8"/>
        <v/>
      </c>
      <c r="G158" s="8" t="str">
        <f>IF(ISERROR(IF(A158="","",AVERAGEIFS(RISPOSTE_CALC!$H$2:$H$5001,RISPOSTE_CALC!$B$2:$B$5001,A158,RISPOSTE_CALC!$H$2:$H$5001,"&gt;0"))),"",IF(A158="","",AVERAGEIFS(RISPOSTE_CALC!$H$2:$H$5001,RISPOSTE_CALC!$B$2:$B$5001,A158,RISPOSTE_CALC!$H$2:$H$5001,"&gt;0")))</f>
        <v/>
      </c>
      <c r="H158" s="8" t="str">
        <f t="shared" si="9"/>
        <v/>
      </c>
    </row>
    <row r="159" spans="1:8">
      <c r="A159" t="str">
        <f>IFERROR(INDEX(tbl_corsi[KEY_CORSO],158),"")</f>
        <v/>
      </c>
      <c r="B159" t="str">
        <f>IFERROR(INDEX(tbl_corsi[N_ALLIEVI_TOT],158),"")</f>
        <v/>
      </c>
      <c r="C159" t="str">
        <f>IF(A159="","",COUNTIFS(RISPOSTE_CALC!$B$2:$B$5001,A159,RISPOSTE_CALC!$H$2:$H$5001,"&gt;0"))</f>
        <v/>
      </c>
      <c r="D159" t="str">
        <f t="shared" si="7"/>
        <v/>
      </c>
      <c r="E159" s="12" t="str">
        <f>IF(B159="","",tbl_output[[#This Row],[N_RISPONDENTI]]/tbl_output[[#This Row],[N_ALLIEVI_TOT]])</f>
        <v/>
      </c>
      <c r="F159" s="4" t="str">
        <f t="shared" si="8"/>
        <v/>
      </c>
      <c r="G159" s="8" t="str">
        <f>IF(ISERROR(IF(A159="","",AVERAGEIFS(RISPOSTE_CALC!$H$2:$H$5001,RISPOSTE_CALC!$B$2:$B$5001,A159,RISPOSTE_CALC!$H$2:$H$5001,"&gt;0"))),"",IF(A159="","",AVERAGEIFS(RISPOSTE_CALC!$H$2:$H$5001,RISPOSTE_CALC!$B$2:$B$5001,A159,RISPOSTE_CALC!$H$2:$H$5001,"&gt;0")))</f>
        <v/>
      </c>
      <c r="H159" s="8" t="str">
        <f t="shared" si="9"/>
        <v/>
      </c>
    </row>
    <row r="160" spans="1:8">
      <c r="A160" t="str">
        <f>IFERROR(INDEX(tbl_corsi[KEY_CORSO],159),"")</f>
        <v/>
      </c>
      <c r="B160" t="str">
        <f>IFERROR(INDEX(tbl_corsi[N_ALLIEVI_TOT],159),"")</f>
        <v/>
      </c>
      <c r="C160" t="str">
        <f>IF(A160="","",COUNTIFS(RISPOSTE_CALC!$B$2:$B$5001,A160,RISPOSTE_CALC!$H$2:$H$5001,"&gt;0"))</f>
        <v/>
      </c>
      <c r="D160" t="str">
        <f t="shared" si="7"/>
        <v/>
      </c>
      <c r="E160" s="12" t="str">
        <f>IF(B160="","",tbl_output[[#This Row],[N_RISPONDENTI]]/tbl_output[[#This Row],[N_ALLIEVI_TOT]])</f>
        <v/>
      </c>
      <c r="F160" s="4" t="str">
        <f t="shared" si="8"/>
        <v/>
      </c>
      <c r="G160" s="8" t="str">
        <f>IF(ISERROR(IF(A160="","",AVERAGEIFS(RISPOSTE_CALC!$H$2:$H$5001,RISPOSTE_CALC!$B$2:$B$5001,A160,RISPOSTE_CALC!$H$2:$H$5001,"&gt;0"))),"",IF(A160="","",AVERAGEIFS(RISPOSTE_CALC!$H$2:$H$5001,RISPOSTE_CALC!$B$2:$B$5001,A160,RISPOSTE_CALC!$H$2:$H$5001,"&gt;0")))</f>
        <v/>
      </c>
      <c r="H160" s="8" t="str">
        <f t="shared" si="9"/>
        <v/>
      </c>
    </row>
    <row r="161" spans="1:8">
      <c r="A161" t="str">
        <f>IFERROR(INDEX(tbl_corsi[KEY_CORSO],160),"")</f>
        <v/>
      </c>
      <c r="B161" t="str">
        <f>IFERROR(INDEX(tbl_corsi[N_ALLIEVI_TOT],160),"")</f>
        <v/>
      </c>
      <c r="C161" t="str">
        <f>IF(A161="","",COUNTIFS(RISPOSTE_CALC!$B$2:$B$5001,A161,RISPOSTE_CALC!$H$2:$H$5001,"&gt;0"))</f>
        <v/>
      </c>
      <c r="D161" t="str">
        <f t="shared" si="7"/>
        <v/>
      </c>
      <c r="E161" s="12" t="str">
        <f>IF(B161="","",tbl_output[[#This Row],[N_RISPONDENTI]]/tbl_output[[#This Row],[N_ALLIEVI_TOT]])</f>
        <v/>
      </c>
      <c r="F161" s="4" t="str">
        <f t="shared" si="8"/>
        <v/>
      </c>
      <c r="G161" s="8" t="str">
        <f>IF(ISERROR(IF(A161="","",AVERAGEIFS(RISPOSTE_CALC!$H$2:$H$5001,RISPOSTE_CALC!$B$2:$B$5001,A161,RISPOSTE_CALC!$H$2:$H$5001,"&gt;0"))),"",IF(A161="","",AVERAGEIFS(RISPOSTE_CALC!$H$2:$H$5001,RISPOSTE_CALC!$B$2:$B$5001,A161,RISPOSTE_CALC!$H$2:$H$5001,"&gt;0")))</f>
        <v/>
      </c>
      <c r="H161" s="8" t="str">
        <f t="shared" si="9"/>
        <v/>
      </c>
    </row>
    <row r="162" spans="1:8">
      <c r="A162" t="str">
        <f>IFERROR(INDEX(tbl_corsi[KEY_CORSO],161),"")</f>
        <v/>
      </c>
      <c r="B162" t="str">
        <f>IFERROR(INDEX(tbl_corsi[N_ALLIEVI_TOT],161),"")</f>
        <v/>
      </c>
      <c r="C162" t="str">
        <f>IF(A162="","",COUNTIFS(RISPOSTE_CALC!$B$2:$B$5001,A162,RISPOSTE_CALC!$H$2:$H$5001,"&gt;0"))</f>
        <v/>
      </c>
      <c r="D162" t="str">
        <f t="shared" si="7"/>
        <v/>
      </c>
      <c r="E162" s="12" t="str">
        <f>IF(B162="","",tbl_output[[#This Row],[N_RISPONDENTI]]/tbl_output[[#This Row],[N_ALLIEVI_TOT]])</f>
        <v/>
      </c>
      <c r="F162" s="4" t="str">
        <f t="shared" si="8"/>
        <v/>
      </c>
      <c r="G162" s="8" t="str">
        <f>IF(ISERROR(IF(A162="","",AVERAGEIFS(RISPOSTE_CALC!$H$2:$H$5001,RISPOSTE_CALC!$B$2:$B$5001,A162,RISPOSTE_CALC!$H$2:$H$5001,"&gt;0"))),"",IF(A162="","",AVERAGEIFS(RISPOSTE_CALC!$H$2:$H$5001,RISPOSTE_CALC!$B$2:$B$5001,A162,RISPOSTE_CALC!$H$2:$H$5001,"&gt;0")))</f>
        <v/>
      </c>
      <c r="H162" s="8" t="str">
        <f t="shared" si="9"/>
        <v/>
      </c>
    </row>
    <row r="163" spans="1:8">
      <c r="A163" t="str">
        <f>IFERROR(INDEX(tbl_corsi[KEY_CORSO],162),"")</f>
        <v/>
      </c>
      <c r="B163" t="str">
        <f>IFERROR(INDEX(tbl_corsi[N_ALLIEVI_TOT],162),"")</f>
        <v/>
      </c>
      <c r="C163" t="str">
        <f>IF(A163="","",COUNTIFS(RISPOSTE_CALC!$B$2:$B$5001,A163,RISPOSTE_CALC!$H$2:$H$5001,"&gt;0"))</f>
        <v/>
      </c>
      <c r="D163" t="str">
        <f t="shared" si="7"/>
        <v/>
      </c>
      <c r="E163" s="12" t="str">
        <f>IF(B163="","",tbl_output[[#This Row],[N_RISPONDENTI]]/tbl_output[[#This Row],[N_ALLIEVI_TOT]])</f>
        <v/>
      </c>
      <c r="F163" s="4" t="str">
        <f t="shared" si="8"/>
        <v/>
      </c>
      <c r="G163" s="8" t="str">
        <f>IF(ISERROR(IF(A163="","",AVERAGEIFS(RISPOSTE_CALC!$H$2:$H$5001,RISPOSTE_CALC!$B$2:$B$5001,A163,RISPOSTE_CALC!$H$2:$H$5001,"&gt;0"))),"",IF(A163="","",AVERAGEIFS(RISPOSTE_CALC!$H$2:$H$5001,RISPOSTE_CALC!$B$2:$B$5001,A163,RISPOSTE_CALC!$H$2:$H$5001,"&gt;0")))</f>
        <v/>
      </c>
      <c r="H163" s="8" t="str">
        <f t="shared" si="9"/>
        <v/>
      </c>
    </row>
    <row r="164" spans="1:8">
      <c r="A164" t="str">
        <f>IFERROR(INDEX(tbl_corsi[KEY_CORSO],163),"")</f>
        <v/>
      </c>
      <c r="B164" t="str">
        <f>IFERROR(INDEX(tbl_corsi[N_ALLIEVI_TOT],163),"")</f>
        <v/>
      </c>
      <c r="C164" t="str">
        <f>IF(A164="","",COUNTIFS(RISPOSTE_CALC!$B$2:$B$5001,A164,RISPOSTE_CALC!$H$2:$H$5001,"&gt;0"))</f>
        <v/>
      </c>
      <c r="D164" t="str">
        <f t="shared" si="7"/>
        <v/>
      </c>
      <c r="E164" s="12" t="str">
        <f>IF(B164="","",tbl_output[[#This Row],[N_RISPONDENTI]]/tbl_output[[#This Row],[N_ALLIEVI_TOT]])</f>
        <v/>
      </c>
      <c r="F164" s="4" t="str">
        <f t="shared" si="8"/>
        <v/>
      </c>
      <c r="G164" s="8" t="str">
        <f>IF(ISERROR(IF(A164="","",AVERAGEIFS(RISPOSTE_CALC!$H$2:$H$5001,RISPOSTE_CALC!$B$2:$B$5001,A164,RISPOSTE_CALC!$H$2:$H$5001,"&gt;0"))),"",IF(A164="","",AVERAGEIFS(RISPOSTE_CALC!$H$2:$H$5001,RISPOSTE_CALC!$B$2:$B$5001,A164,RISPOSTE_CALC!$H$2:$H$5001,"&gt;0")))</f>
        <v/>
      </c>
      <c r="H164" s="8" t="str">
        <f t="shared" si="9"/>
        <v/>
      </c>
    </row>
    <row r="165" spans="1:8">
      <c r="A165" t="str">
        <f>IFERROR(INDEX(tbl_corsi[KEY_CORSO],164),"")</f>
        <v/>
      </c>
      <c r="B165" t="str">
        <f>IFERROR(INDEX(tbl_corsi[N_ALLIEVI_TOT],164),"")</f>
        <v/>
      </c>
      <c r="C165" t="str">
        <f>IF(A165="","",COUNTIFS(RISPOSTE_CALC!$B$2:$B$5001,A165,RISPOSTE_CALC!$H$2:$H$5001,"&gt;0"))</f>
        <v/>
      </c>
      <c r="D165" t="str">
        <f t="shared" si="7"/>
        <v/>
      </c>
      <c r="E165" s="12" t="str">
        <f>IF(B165="","",tbl_output[[#This Row],[N_RISPONDENTI]]/tbl_output[[#This Row],[N_ALLIEVI_TOT]])</f>
        <v/>
      </c>
      <c r="F165" s="4" t="str">
        <f t="shared" si="8"/>
        <v/>
      </c>
      <c r="G165" s="8" t="str">
        <f>IF(ISERROR(IF(A165="","",AVERAGEIFS(RISPOSTE_CALC!$H$2:$H$5001,RISPOSTE_CALC!$B$2:$B$5001,A165,RISPOSTE_CALC!$H$2:$H$5001,"&gt;0"))),"",IF(A165="","",AVERAGEIFS(RISPOSTE_CALC!$H$2:$H$5001,RISPOSTE_CALC!$B$2:$B$5001,A165,RISPOSTE_CALC!$H$2:$H$5001,"&gt;0")))</f>
        <v/>
      </c>
      <c r="H165" s="8" t="str">
        <f t="shared" si="9"/>
        <v/>
      </c>
    </row>
    <row r="166" spans="1:8">
      <c r="A166" t="str">
        <f>IFERROR(INDEX(tbl_corsi[KEY_CORSO],165),"")</f>
        <v/>
      </c>
      <c r="B166" t="str">
        <f>IFERROR(INDEX(tbl_corsi[N_ALLIEVI_TOT],165),"")</f>
        <v/>
      </c>
      <c r="C166" t="str">
        <f>IF(A166="","",COUNTIFS(RISPOSTE_CALC!$B$2:$B$5001,A166,RISPOSTE_CALC!$H$2:$H$5001,"&gt;0"))</f>
        <v/>
      </c>
      <c r="D166" t="str">
        <f t="shared" si="7"/>
        <v/>
      </c>
      <c r="E166" s="12" t="str">
        <f>IF(B166="","",tbl_output[[#This Row],[N_RISPONDENTI]]/tbl_output[[#This Row],[N_ALLIEVI_TOT]])</f>
        <v/>
      </c>
      <c r="F166" s="4" t="str">
        <f t="shared" si="8"/>
        <v/>
      </c>
      <c r="G166" s="8" t="str">
        <f>IF(ISERROR(IF(A166="","",AVERAGEIFS(RISPOSTE_CALC!$H$2:$H$5001,RISPOSTE_CALC!$B$2:$B$5001,A166,RISPOSTE_CALC!$H$2:$H$5001,"&gt;0"))),"",IF(A166="","",AVERAGEIFS(RISPOSTE_CALC!$H$2:$H$5001,RISPOSTE_CALC!$B$2:$B$5001,A166,RISPOSTE_CALC!$H$2:$H$5001,"&gt;0")))</f>
        <v/>
      </c>
      <c r="H166" s="8" t="str">
        <f t="shared" si="9"/>
        <v/>
      </c>
    </row>
    <row r="167" spans="1:8">
      <c r="A167" t="str">
        <f>IFERROR(INDEX(tbl_corsi[KEY_CORSO],166),"")</f>
        <v/>
      </c>
      <c r="B167" t="str">
        <f>IFERROR(INDEX(tbl_corsi[N_ALLIEVI_TOT],166),"")</f>
        <v/>
      </c>
      <c r="C167" t="str">
        <f>IF(A167="","",COUNTIFS(RISPOSTE_CALC!$B$2:$B$5001,A167,RISPOSTE_CALC!$H$2:$H$5001,"&gt;0"))</f>
        <v/>
      </c>
      <c r="D167" t="str">
        <f t="shared" si="7"/>
        <v/>
      </c>
      <c r="E167" s="12" t="str">
        <f>IF(B167="","",tbl_output[[#This Row],[N_RISPONDENTI]]/tbl_output[[#This Row],[N_ALLIEVI_TOT]])</f>
        <v/>
      </c>
      <c r="F167" s="4" t="str">
        <f t="shared" si="8"/>
        <v/>
      </c>
      <c r="G167" s="8" t="str">
        <f>IF(ISERROR(IF(A167="","",AVERAGEIFS(RISPOSTE_CALC!$H$2:$H$5001,RISPOSTE_CALC!$B$2:$B$5001,A167,RISPOSTE_CALC!$H$2:$H$5001,"&gt;0"))),"",IF(A167="","",AVERAGEIFS(RISPOSTE_CALC!$H$2:$H$5001,RISPOSTE_CALC!$B$2:$B$5001,A167,RISPOSTE_CALC!$H$2:$H$5001,"&gt;0")))</f>
        <v/>
      </c>
      <c r="H167" s="8" t="str">
        <f t="shared" si="9"/>
        <v/>
      </c>
    </row>
    <row r="168" spans="1:8">
      <c r="A168" t="str">
        <f>IFERROR(INDEX(tbl_corsi[KEY_CORSO],167),"")</f>
        <v/>
      </c>
      <c r="B168" t="str">
        <f>IFERROR(INDEX(tbl_corsi[N_ALLIEVI_TOT],167),"")</f>
        <v/>
      </c>
      <c r="C168" t="str">
        <f>IF(A168="","",COUNTIFS(RISPOSTE_CALC!$B$2:$B$5001,A168,RISPOSTE_CALC!$H$2:$H$5001,"&gt;0"))</f>
        <v/>
      </c>
      <c r="D168" t="str">
        <f t="shared" si="7"/>
        <v/>
      </c>
      <c r="E168" s="12" t="str">
        <f>IF(B168="","",tbl_output[[#This Row],[N_RISPONDENTI]]/tbl_output[[#This Row],[N_ALLIEVI_TOT]])</f>
        <v/>
      </c>
      <c r="F168" s="4" t="str">
        <f t="shared" si="8"/>
        <v/>
      </c>
      <c r="G168" s="8" t="str">
        <f>IF(ISERROR(IF(A168="","",AVERAGEIFS(RISPOSTE_CALC!$H$2:$H$5001,RISPOSTE_CALC!$B$2:$B$5001,A168,RISPOSTE_CALC!$H$2:$H$5001,"&gt;0"))),"",IF(A168="","",AVERAGEIFS(RISPOSTE_CALC!$H$2:$H$5001,RISPOSTE_CALC!$B$2:$B$5001,A168,RISPOSTE_CALC!$H$2:$H$5001,"&gt;0")))</f>
        <v/>
      </c>
      <c r="H168" s="8" t="str">
        <f t="shared" si="9"/>
        <v/>
      </c>
    </row>
    <row r="169" spans="1:8">
      <c r="A169" t="str">
        <f>IFERROR(INDEX(tbl_corsi[KEY_CORSO],168),"")</f>
        <v/>
      </c>
      <c r="B169" t="str">
        <f>IFERROR(INDEX(tbl_corsi[N_ALLIEVI_TOT],168),"")</f>
        <v/>
      </c>
      <c r="C169" t="str">
        <f>IF(A169="","",COUNTIFS(RISPOSTE_CALC!$B$2:$B$5001,A169,RISPOSTE_CALC!$H$2:$H$5001,"&gt;0"))</f>
        <v/>
      </c>
      <c r="D169" t="str">
        <f t="shared" si="7"/>
        <v/>
      </c>
      <c r="E169" s="12" t="str">
        <f>IF(B169="","",tbl_output[[#This Row],[N_RISPONDENTI]]/tbl_output[[#This Row],[N_ALLIEVI_TOT]])</f>
        <v/>
      </c>
      <c r="F169" s="4" t="str">
        <f t="shared" si="8"/>
        <v/>
      </c>
      <c r="G169" s="8" t="str">
        <f>IF(ISERROR(IF(A169="","",AVERAGEIFS(RISPOSTE_CALC!$H$2:$H$5001,RISPOSTE_CALC!$B$2:$B$5001,A169,RISPOSTE_CALC!$H$2:$H$5001,"&gt;0"))),"",IF(A169="","",AVERAGEIFS(RISPOSTE_CALC!$H$2:$H$5001,RISPOSTE_CALC!$B$2:$B$5001,A169,RISPOSTE_CALC!$H$2:$H$5001,"&gt;0")))</f>
        <v/>
      </c>
      <c r="H169" s="8" t="str">
        <f t="shared" si="9"/>
        <v/>
      </c>
    </row>
    <row r="170" spans="1:8">
      <c r="A170" t="str">
        <f>IFERROR(INDEX(tbl_corsi[KEY_CORSO],169),"")</f>
        <v/>
      </c>
      <c r="B170" t="str">
        <f>IFERROR(INDEX(tbl_corsi[N_ALLIEVI_TOT],169),"")</f>
        <v/>
      </c>
      <c r="C170" t="str">
        <f>IF(A170="","",COUNTIFS(RISPOSTE_CALC!$B$2:$B$5001,A170,RISPOSTE_CALC!$H$2:$H$5001,"&gt;0"))</f>
        <v/>
      </c>
      <c r="D170" t="str">
        <f t="shared" si="7"/>
        <v/>
      </c>
      <c r="E170" s="12" t="str">
        <f>IF(B170="","",tbl_output[[#This Row],[N_RISPONDENTI]]/tbl_output[[#This Row],[N_ALLIEVI_TOT]])</f>
        <v/>
      </c>
      <c r="F170" s="4" t="str">
        <f t="shared" si="8"/>
        <v/>
      </c>
      <c r="G170" s="8" t="str">
        <f>IF(ISERROR(IF(A170="","",AVERAGEIFS(RISPOSTE_CALC!$H$2:$H$5001,RISPOSTE_CALC!$B$2:$B$5001,A170,RISPOSTE_CALC!$H$2:$H$5001,"&gt;0"))),"",IF(A170="","",AVERAGEIFS(RISPOSTE_CALC!$H$2:$H$5001,RISPOSTE_CALC!$B$2:$B$5001,A170,RISPOSTE_CALC!$H$2:$H$5001,"&gt;0")))</f>
        <v/>
      </c>
      <c r="H170" s="8" t="str">
        <f t="shared" si="9"/>
        <v/>
      </c>
    </row>
    <row r="171" spans="1:8">
      <c r="A171" t="str">
        <f>IFERROR(INDEX(tbl_corsi[KEY_CORSO],170),"")</f>
        <v/>
      </c>
      <c r="B171" t="str">
        <f>IFERROR(INDEX(tbl_corsi[N_ALLIEVI_TOT],170),"")</f>
        <v/>
      </c>
      <c r="C171" t="str">
        <f>IF(A171="","",COUNTIFS(RISPOSTE_CALC!$B$2:$B$5001,A171,RISPOSTE_CALC!$H$2:$H$5001,"&gt;0"))</f>
        <v/>
      </c>
      <c r="D171" t="str">
        <f t="shared" si="7"/>
        <v/>
      </c>
      <c r="E171" s="12" t="str">
        <f>IF(B171="","",tbl_output[[#This Row],[N_RISPONDENTI]]/tbl_output[[#This Row],[N_ALLIEVI_TOT]])</f>
        <v/>
      </c>
      <c r="F171" s="4" t="str">
        <f t="shared" si="8"/>
        <v/>
      </c>
      <c r="G171" s="8" t="str">
        <f>IF(ISERROR(IF(A171="","",AVERAGEIFS(RISPOSTE_CALC!$H$2:$H$5001,RISPOSTE_CALC!$B$2:$B$5001,A171,RISPOSTE_CALC!$H$2:$H$5001,"&gt;0"))),"",IF(A171="","",AVERAGEIFS(RISPOSTE_CALC!$H$2:$H$5001,RISPOSTE_CALC!$B$2:$B$5001,A171,RISPOSTE_CALC!$H$2:$H$5001,"&gt;0")))</f>
        <v/>
      </c>
      <c r="H171" s="8" t="str">
        <f t="shared" si="9"/>
        <v/>
      </c>
    </row>
    <row r="172" spans="1:8">
      <c r="A172" t="str">
        <f>IFERROR(INDEX(tbl_corsi[KEY_CORSO],171),"")</f>
        <v/>
      </c>
      <c r="B172" t="str">
        <f>IFERROR(INDEX(tbl_corsi[N_ALLIEVI_TOT],171),"")</f>
        <v/>
      </c>
      <c r="C172" t="str">
        <f>IF(A172="","",COUNTIFS(RISPOSTE_CALC!$B$2:$B$5001,A172,RISPOSTE_CALC!$H$2:$H$5001,"&gt;0"))</f>
        <v/>
      </c>
      <c r="D172" t="str">
        <f t="shared" si="7"/>
        <v/>
      </c>
      <c r="E172" s="12" t="str">
        <f>IF(B172="","",tbl_output[[#This Row],[N_RISPONDENTI]]/tbl_output[[#This Row],[N_ALLIEVI_TOT]])</f>
        <v/>
      </c>
      <c r="F172" s="4" t="str">
        <f t="shared" si="8"/>
        <v/>
      </c>
      <c r="G172" s="8" t="str">
        <f>IF(ISERROR(IF(A172="","",AVERAGEIFS(RISPOSTE_CALC!$H$2:$H$5001,RISPOSTE_CALC!$B$2:$B$5001,A172,RISPOSTE_CALC!$H$2:$H$5001,"&gt;0"))),"",IF(A172="","",AVERAGEIFS(RISPOSTE_CALC!$H$2:$H$5001,RISPOSTE_CALC!$B$2:$B$5001,A172,RISPOSTE_CALC!$H$2:$H$5001,"&gt;0")))</f>
        <v/>
      </c>
      <c r="H172" s="8" t="str">
        <f t="shared" si="9"/>
        <v/>
      </c>
    </row>
    <row r="173" spans="1:8">
      <c r="A173" t="str">
        <f>IFERROR(INDEX(tbl_corsi[KEY_CORSO],172),"")</f>
        <v/>
      </c>
      <c r="B173" t="str">
        <f>IFERROR(INDEX(tbl_corsi[N_ALLIEVI_TOT],172),"")</f>
        <v/>
      </c>
      <c r="C173" t="str">
        <f>IF(A173="","",COUNTIFS(RISPOSTE_CALC!$B$2:$B$5001,A173,RISPOSTE_CALC!$H$2:$H$5001,"&gt;0"))</f>
        <v/>
      </c>
      <c r="D173" t="str">
        <f t="shared" si="7"/>
        <v/>
      </c>
      <c r="E173" s="12" t="str">
        <f>IF(B173="","",tbl_output[[#This Row],[N_RISPONDENTI]]/tbl_output[[#This Row],[N_ALLIEVI_TOT]])</f>
        <v/>
      </c>
      <c r="F173" s="4" t="str">
        <f t="shared" si="8"/>
        <v/>
      </c>
      <c r="G173" s="8" t="str">
        <f>IF(ISERROR(IF(A173="","",AVERAGEIFS(RISPOSTE_CALC!$H$2:$H$5001,RISPOSTE_CALC!$B$2:$B$5001,A173,RISPOSTE_CALC!$H$2:$H$5001,"&gt;0"))),"",IF(A173="","",AVERAGEIFS(RISPOSTE_CALC!$H$2:$H$5001,RISPOSTE_CALC!$B$2:$B$5001,A173,RISPOSTE_CALC!$H$2:$H$5001,"&gt;0")))</f>
        <v/>
      </c>
      <c r="H173" s="8" t="str">
        <f t="shared" si="9"/>
        <v/>
      </c>
    </row>
    <row r="174" spans="1:8">
      <c r="A174" t="str">
        <f>IFERROR(INDEX(tbl_corsi[KEY_CORSO],173),"")</f>
        <v/>
      </c>
      <c r="B174" t="str">
        <f>IFERROR(INDEX(tbl_corsi[N_ALLIEVI_TOT],173),"")</f>
        <v/>
      </c>
      <c r="C174" t="str">
        <f>IF(A174="","",COUNTIFS(RISPOSTE_CALC!$B$2:$B$5001,A174,RISPOSTE_CALC!$H$2:$H$5001,"&gt;0"))</f>
        <v/>
      </c>
      <c r="D174" t="str">
        <f t="shared" si="7"/>
        <v/>
      </c>
      <c r="E174" s="12" t="str">
        <f>IF(B174="","",tbl_output[[#This Row],[N_RISPONDENTI]]/tbl_output[[#This Row],[N_ALLIEVI_TOT]])</f>
        <v/>
      </c>
      <c r="F174" s="4" t="str">
        <f t="shared" si="8"/>
        <v/>
      </c>
      <c r="G174" s="8" t="str">
        <f>IF(ISERROR(IF(A174="","",AVERAGEIFS(RISPOSTE_CALC!$H$2:$H$5001,RISPOSTE_CALC!$B$2:$B$5001,A174,RISPOSTE_CALC!$H$2:$H$5001,"&gt;0"))),"",IF(A174="","",AVERAGEIFS(RISPOSTE_CALC!$H$2:$H$5001,RISPOSTE_CALC!$B$2:$B$5001,A174,RISPOSTE_CALC!$H$2:$H$5001,"&gt;0")))</f>
        <v/>
      </c>
      <c r="H174" s="8" t="str">
        <f t="shared" si="9"/>
        <v/>
      </c>
    </row>
    <row r="175" spans="1:8">
      <c r="A175" t="str">
        <f>IFERROR(INDEX(tbl_corsi[KEY_CORSO],174),"")</f>
        <v/>
      </c>
      <c r="B175" t="str">
        <f>IFERROR(INDEX(tbl_corsi[N_ALLIEVI_TOT],174),"")</f>
        <v/>
      </c>
      <c r="C175" t="str">
        <f>IF(A175="","",COUNTIFS(RISPOSTE_CALC!$B$2:$B$5001,A175,RISPOSTE_CALC!$H$2:$H$5001,"&gt;0"))</f>
        <v/>
      </c>
      <c r="D175" t="str">
        <f t="shared" si="7"/>
        <v/>
      </c>
      <c r="E175" s="12" t="str">
        <f>IF(B175="","",tbl_output[[#This Row],[N_RISPONDENTI]]/tbl_output[[#This Row],[N_ALLIEVI_TOT]])</f>
        <v/>
      </c>
      <c r="F175" s="4" t="str">
        <f t="shared" si="8"/>
        <v/>
      </c>
      <c r="G175" s="8" t="str">
        <f>IF(ISERROR(IF(A175="","",AVERAGEIFS(RISPOSTE_CALC!$H$2:$H$5001,RISPOSTE_CALC!$B$2:$B$5001,A175,RISPOSTE_CALC!$H$2:$H$5001,"&gt;0"))),"",IF(A175="","",AVERAGEIFS(RISPOSTE_CALC!$H$2:$H$5001,RISPOSTE_CALC!$B$2:$B$5001,A175,RISPOSTE_CALC!$H$2:$H$5001,"&gt;0")))</f>
        <v/>
      </c>
      <c r="H175" s="8" t="str">
        <f t="shared" si="9"/>
        <v/>
      </c>
    </row>
    <row r="176" spans="1:8">
      <c r="A176" t="str">
        <f>IFERROR(INDEX(tbl_corsi[KEY_CORSO],175),"")</f>
        <v/>
      </c>
      <c r="B176" t="str">
        <f>IFERROR(INDEX(tbl_corsi[N_ALLIEVI_TOT],175),"")</f>
        <v/>
      </c>
      <c r="C176" t="str">
        <f>IF(A176="","",COUNTIFS(RISPOSTE_CALC!$B$2:$B$5001,A176,RISPOSTE_CALC!$H$2:$H$5001,"&gt;0"))</f>
        <v/>
      </c>
      <c r="D176" t="str">
        <f t="shared" si="7"/>
        <v/>
      </c>
      <c r="E176" s="12" t="str">
        <f>IF(B176="","",tbl_output[[#This Row],[N_RISPONDENTI]]/tbl_output[[#This Row],[N_ALLIEVI_TOT]])</f>
        <v/>
      </c>
      <c r="F176" s="4" t="str">
        <f t="shared" si="8"/>
        <v/>
      </c>
      <c r="G176" s="8" t="str">
        <f>IF(ISERROR(IF(A176="","",AVERAGEIFS(RISPOSTE_CALC!$H$2:$H$5001,RISPOSTE_CALC!$B$2:$B$5001,A176,RISPOSTE_CALC!$H$2:$H$5001,"&gt;0"))),"",IF(A176="","",AVERAGEIFS(RISPOSTE_CALC!$H$2:$H$5001,RISPOSTE_CALC!$B$2:$B$5001,A176,RISPOSTE_CALC!$H$2:$H$5001,"&gt;0")))</f>
        <v/>
      </c>
      <c r="H176" s="8" t="str">
        <f t="shared" si="9"/>
        <v/>
      </c>
    </row>
    <row r="177" spans="1:8">
      <c r="A177" t="str">
        <f>IFERROR(INDEX(tbl_corsi[KEY_CORSO],176),"")</f>
        <v/>
      </c>
      <c r="B177" t="str">
        <f>IFERROR(INDEX(tbl_corsi[N_ALLIEVI_TOT],176),"")</f>
        <v/>
      </c>
      <c r="C177" t="str">
        <f>IF(A177="","",COUNTIFS(RISPOSTE_CALC!$B$2:$B$5001,A177,RISPOSTE_CALC!$H$2:$H$5001,"&gt;0"))</f>
        <v/>
      </c>
      <c r="D177" t="str">
        <f t="shared" si="7"/>
        <v/>
      </c>
      <c r="E177" s="12" t="str">
        <f>IF(B177="","",tbl_output[[#This Row],[N_RISPONDENTI]]/tbl_output[[#This Row],[N_ALLIEVI_TOT]])</f>
        <v/>
      </c>
      <c r="F177" s="4" t="str">
        <f t="shared" si="8"/>
        <v/>
      </c>
      <c r="G177" s="8" t="str">
        <f>IF(ISERROR(IF(A177="","",AVERAGEIFS(RISPOSTE_CALC!$H$2:$H$5001,RISPOSTE_CALC!$B$2:$B$5001,A177,RISPOSTE_CALC!$H$2:$H$5001,"&gt;0"))),"",IF(A177="","",AVERAGEIFS(RISPOSTE_CALC!$H$2:$H$5001,RISPOSTE_CALC!$B$2:$B$5001,A177,RISPOSTE_CALC!$H$2:$H$5001,"&gt;0")))</f>
        <v/>
      </c>
      <c r="H177" s="8" t="str">
        <f t="shared" si="9"/>
        <v/>
      </c>
    </row>
    <row r="178" spans="1:8">
      <c r="A178" t="str">
        <f>IFERROR(INDEX(tbl_corsi[KEY_CORSO],177),"")</f>
        <v/>
      </c>
      <c r="B178" t="str">
        <f>IFERROR(INDEX(tbl_corsi[N_ALLIEVI_TOT],177),"")</f>
        <v/>
      </c>
      <c r="C178" t="str">
        <f>IF(A178="","",COUNTIFS(RISPOSTE_CALC!$B$2:$B$5001,A178,RISPOSTE_CALC!$H$2:$H$5001,"&gt;0"))</f>
        <v/>
      </c>
      <c r="D178" t="str">
        <f t="shared" si="7"/>
        <v/>
      </c>
      <c r="E178" s="12" t="str">
        <f>IF(B178="","",tbl_output[[#This Row],[N_RISPONDENTI]]/tbl_output[[#This Row],[N_ALLIEVI_TOT]])</f>
        <v/>
      </c>
      <c r="F178" s="4" t="str">
        <f t="shared" si="8"/>
        <v/>
      </c>
      <c r="G178" s="8" t="str">
        <f>IF(ISERROR(IF(A178="","",AVERAGEIFS(RISPOSTE_CALC!$H$2:$H$5001,RISPOSTE_CALC!$B$2:$B$5001,A178,RISPOSTE_CALC!$H$2:$H$5001,"&gt;0"))),"",IF(A178="","",AVERAGEIFS(RISPOSTE_CALC!$H$2:$H$5001,RISPOSTE_CALC!$B$2:$B$5001,A178,RISPOSTE_CALC!$H$2:$H$5001,"&gt;0")))</f>
        <v/>
      </c>
      <c r="H178" s="8" t="str">
        <f t="shared" si="9"/>
        <v/>
      </c>
    </row>
    <row r="179" spans="1:8">
      <c r="A179" t="str">
        <f>IFERROR(INDEX(tbl_corsi[KEY_CORSO],178),"")</f>
        <v/>
      </c>
      <c r="B179" t="str">
        <f>IFERROR(INDEX(tbl_corsi[N_ALLIEVI_TOT],178),"")</f>
        <v/>
      </c>
      <c r="C179" t="str">
        <f>IF(A179="","",COUNTIFS(RISPOSTE_CALC!$B$2:$B$5001,A179,RISPOSTE_CALC!$H$2:$H$5001,"&gt;0"))</f>
        <v/>
      </c>
      <c r="D179" t="str">
        <f t="shared" si="7"/>
        <v/>
      </c>
      <c r="E179" s="12" t="str">
        <f>IF(B179="","",tbl_output[[#This Row],[N_RISPONDENTI]]/tbl_output[[#This Row],[N_ALLIEVI_TOT]])</f>
        <v/>
      </c>
      <c r="F179" s="4" t="str">
        <f t="shared" si="8"/>
        <v/>
      </c>
      <c r="G179" s="8" t="str">
        <f>IF(ISERROR(IF(A179="","",AVERAGEIFS(RISPOSTE_CALC!$H$2:$H$5001,RISPOSTE_CALC!$B$2:$B$5001,A179,RISPOSTE_CALC!$H$2:$H$5001,"&gt;0"))),"",IF(A179="","",AVERAGEIFS(RISPOSTE_CALC!$H$2:$H$5001,RISPOSTE_CALC!$B$2:$B$5001,A179,RISPOSTE_CALC!$H$2:$H$5001,"&gt;0")))</f>
        <v/>
      </c>
      <c r="H179" s="8" t="str">
        <f t="shared" si="9"/>
        <v/>
      </c>
    </row>
    <row r="180" spans="1:8">
      <c r="A180" t="str">
        <f>IFERROR(INDEX(tbl_corsi[KEY_CORSO],179),"")</f>
        <v/>
      </c>
      <c r="B180" t="str">
        <f>IFERROR(INDEX(tbl_corsi[N_ALLIEVI_TOT],179),"")</f>
        <v/>
      </c>
      <c r="C180" t="str">
        <f>IF(A180="","",COUNTIFS(RISPOSTE_CALC!$B$2:$B$5001,A180,RISPOSTE_CALC!$H$2:$H$5001,"&gt;0"))</f>
        <v/>
      </c>
      <c r="D180" t="str">
        <f t="shared" si="7"/>
        <v/>
      </c>
      <c r="E180" s="12" t="str">
        <f>IF(B180="","",tbl_output[[#This Row],[N_RISPONDENTI]]/tbl_output[[#This Row],[N_ALLIEVI_TOT]])</f>
        <v/>
      </c>
      <c r="F180" s="4" t="str">
        <f t="shared" si="8"/>
        <v/>
      </c>
      <c r="G180" s="8" t="str">
        <f>IF(ISERROR(IF(A180="","",AVERAGEIFS(RISPOSTE_CALC!$H$2:$H$5001,RISPOSTE_CALC!$B$2:$B$5001,A180,RISPOSTE_CALC!$H$2:$H$5001,"&gt;0"))),"",IF(A180="","",AVERAGEIFS(RISPOSTE_CALC!$H$2:$H$5001,RISPOSTE_CALC!$B$2:$B$5001,A180,RISPOSTE_CALC!$H$2:$H$5001,"&gt;0")))</f>
        <v/>
      </c>
      <c r="H180" s="8" t="str">
        <f t="shared" si="9"/>
        <v/>
      </c>
    </row>
    <row r="181" spans="1:8">
      <c r="A181" t="str">
        <f>IFERROR(INDEX(tbl_corsi[KEY_CORSO],180),"")</f>
        <v/>
      </c>
      <c r="B181" t="str">
        <f>IFERROR(INDEX(tbl_corsi[N_ALLIEVI_TOT],180),"")</f>
        <v/>
      </c>
      <c r="C181" t="str">
        <f>IF(A181="","",COUNTIFS(RISPOSTE_CALC!$B$2:$B$5001,A181,RISPOSTE_CALC!$H$2:$H$5001,"&gt;0"))</f>
        <v/>
      </c>
      <c r="D181" t="str">
        <f t="shared" si="7"/>
        <v/>
      </c>
      <c r="E181" s="12" t="str">
        <f>IF(B181="","",tbl_output[[#This Row],[N_RISPONDENTI]]/tbl_output[[#This Row],[N_ALLIEVI_TOT]])</f>
        <v/>
      </c>
      <c r="F181" s="4" t="str">
        <f t="shared" si="8"/>
        <v/>
      </c>
      <c r="G181" s="8" t="str">
        <f>IF(ISERROR(IF(A181="","",AVERAGEIFS(RISPOSTE_CALC!$H$2:$H$5001,RISPOSTE_CALC!$B$2:$B$5001,A181,RISPOSTE_CALC!$H$2:$H$5001,"&gt;0"))),"",IF(A181="","",AVERAGEIFS(RISPOSTE_CALC!$H$2:$H$5001,RISPOSTE_CALC!$B$2:$B$5001,A181,RISPOSTE_CALC!$H$2:$H$5001,"&gt;0")))</f>
        <v/>
      </c>
      <c r="H181" s="8" t="str">
        <f t="shared" si="9"/>
        <v/>
      </c>
    </row>
    <row r="182" spans="1:8">
      <c r="A182" t="str">
        <f>IFERROR(INDEX(tbl_corsi[KEY_CORSO],181),"")</f>
        <v/>
      </c>
      <c r="B182" t="str">
        <f>IFERROR(INDEX(tbl_corsi[N_ALLIEVI_TOT],181),"")</f>
        <v/>
      </c>
      <c r="C182" t="str">
        <f>IF(A182="","",COUNTIFS(RISPOSTE_CALC!$B$2:$B$5001,A182,RISPOSTE_CALC!$H$2:$H$5001,"&gt;0"))</f>
        <v/>
      </c>
      <c r="D182" t="str">
        <f t="shared" si="7"/>
        <v/>
      </c>
      <c r="E182" s="12" t="str">
        <f>IF(B182="","",tbl_output[[#This Row],[N_RISPONDENTI]]/tbl_output[[#This Row],[N_ALLIEVI_TOT]])</f>
        <v/>
      </c>
      <c r="F182" s="4" t="str">
        <f t="shared" si="8"/>
        <v/>
      </c>
      <c r="G182" s="8" t="str">
        <f>IF(ISERROR(IF(A182="","",AVERAGEIFS(RISPOSTE_CALC!$H$2:$H$5001,RISPOSTE_CALC!$B$2:$B$5001,A182,RISPOSTE_CALC!$H$2:$H$5001,"&gt;0"))),"",IF(A182="","",AVERAGEIFS(RISPOSTE_CALC!$H$2:$H$5001,RISPOSTE_CALC!$B$2:$B$5001,A182,RISPOSTE_CALC!$H$2:$H$5001,"&gt;0")))</f>
        <v/>
      </c>
      <c r="H182" s="8" t="str">
        <f t="shared" si="9"/>
        <v/>
      </c>
    </row>
    <row r="183" spans="1:8">
      <c r="A183" t="str">
        <f>IFERROR(INDEX(tbl_corsi[KEY_CORSO],182),"")</f>
        <v/>
      </c>
      <c r="B183" t="str">
        <f>IFERROR(INDEX(tbl_corsi[N_ALLIEVI_TOT],182),"")</f>
        <v/>
      </c>
      <c r="C183" t="str">
        <f>IF(A183="","",COUNTIFS(RISPOSTE_CALC!$B$2:$B$5001,A183,RISPOSTE_CALC!$H$2:$H$5001,"&gt;0"))</f>
        <v/>
      </c>
      <c r="D183" t="str">
        <f t="shared" si="7"/>
        <v/>
      </c>
      <c r="E183" s="12" t="str">
        <f>IF(B183="","",tbl_output[[#This Row],[N_RISPONDENTI]]/tbl_output[[#This Row],[N_ALLIEVI_TOT]])</f>
        <v/>
      </c>
      <c r="F183" s="4" t="str">
        <f t="shared" si="8"/>
        <v/>
      </c>
      <c r="G183" s="8" t="str">
        <f>IF(ISERROR(IF(A183="","",AVERAGEIFS(RISPOSTE_CALC!$H$2:$H$5001,RISPOSTE_CALC!$B$2:$B$5001,A183,RISPOSTE_CALC!$H$2:$H$5001,"&gt;0"))),"",IF(A183="","",AVERAGEIFS(RISPOSTE_CALC!$H$2:$H$5001,RISPOSTE_CALC!$B$2:$B$5001,A183,RISPOSTE_CALC!$H$2:$H$5001,"&gt;0")))</f>
        <v/>
      </c>
      <c r="H183" s="8" t="str">
        <f t="shared" si="9"/>
        <v/>
      </c>
    </row>
    <row r="184" spans="1:8">
      <c r="A184" t="str">
        <f>IFERROR(INDEX(tbl_corsi[KEY_CORSO],183),"")</f>
        <v/>
      </c>
      <c r="B184" t="str">
        <f>IFERROR(INDEX(tbl_corsi[N_ALLIEVI_TOT],183),"")</f>
        <v/>
      </c>
      <c r="C184" t="str">
        <f>IF(A184="","",COUNTIFS(RISPOSTE_CALC!$B$2:$B$5001,A184,RISPOSTE_CALC!$H$2:$H$5001,"&gt;0"))</f>
        <v/>
      </c>
      <c r="D184" t="str">
        <f t="shared" si="7"/>
        <v/>
      </c>
      <c r="E184" s="12" t="str">
        <f>IF(B184="","",tbl_output[[#This Row],[N_RISPONDENTI]]/tbl_output[[#This Row],[N_ALLIEVI_TOT]])</f>
        <v/>
      </c>
      <c r="F184" s="4" t="str">
        <f t="shared" si="8"/>
        <v/>
      </c>
      <c r="G184" s="8" t="str">
        <f>IF(ISERROR(IF(A184="","",AVERAGEIFS(RISPOSTE_CALC!$H$2:$H$5001,RISPOSTE_CALC!$B$2:$B$5001,A184,RISPOSTE_CALC!$H$2:$H$5001,"&gt;0"))),"",IF(A184="","",AVERAGEIFS(RISPOSTE_CALC!$H$2:$H$5001,RISPOSTE_CALC!$B$2:$B$5001,A184,RISPOSTE_CALC!$H$2:$H$5001,"&gt;0")))</f>
        <v/>
      </c>
      <c r="H184" s="8" t="str">
        <f t="shared" si="9"/>
        <v/>
      </c>
    </row>
    <row r="185" spans="1:8">
      <c r="A185" t="str">
        <f>IFERROR(INDEX(tbl_corsi[KEY_CORSO],184),"")</f>
        <v/>
      </c>
      <c r="B185" t="str">
        <f>IFERROR(INDEX(tbl_corsi[N_ALLIEVI_TOT],184),"")</f>
        <v/>
      </c>
      <c r="C185" t="str">
        <f>IF(A185="","",COUNTIFS(RISPOSTE_CALC!$B$2:$B$5001,A185,RISPOSTE_CALC!$H$2:$H$5001,"&gt;0"))</f>
        <v/>
      </c>
      <c r="D185" t="str">
        <f t="shared" si="7"/>
        <v/>
      </c>
      <c r="E185" s="12" t="str">
        <f>IF(B185="","",tbl_output[[#This Row],[N_RISPONDENTI]]/tbl_output[[#This Row],[N_ALLIEVI_TOT]])</f>
        <v/>
      </c>
      <c r="F185" s="4" t="str">
        <f t="shared" si="8"/>
        <v/>
      </c>
      <c r="G185" s="8" t="str">
        <f>IF(ISERROR(IF(A185="","",AVERAGEIFS(RISPOSTE_CALC!$H$2:$H$5001,RISPOSTE_CALC!$B$2:$B$5001,A185,RISPOSTE_CALC!$H$2:$H$5001,"&gt;0"))),"",IF(A185="","",AVERAGEIFS(RISPOSTE_CALC!$H$2:$H$5001,RISPOSTE_CALC!$B$2:$B$5001,A185,RISPOSTE_CALC!$H$2:$H$5001,"&gt;0")))</f>
        <v/>
      </c>
      <c r="H185" s="8" t="str">
        <f t="shared" si="9"/>
        <v/>
      </c>
    </row>
    <row r="186" spans="1:8">
      <c r="A186" t="str">
        <f>IFERROR(INDEX(tbl_corsi[KEY_CORSO],185),"")</f>
        <v/>
      </c>
      <c r="B186" t="str">
        <f>IFERROR(INDEX(tbl_corsi[N_ALLIEVI_TOT],185),"")</f>
        <v/>
      </c>
      <c r="C186" t="str">
        <f>IF(A186="","",COUNTIFS(RISPOSTE_CALC!$B$2:$B$5001,A186,RISPOSTE_CALC!$H$2:$H$5001,"&gt;0"))</f>
        <v/>
      </c>
      <c r="D186" t="str">
        <f t="shared" si="7"/>
        <v/>
      </c>
      <c r="E186" s="12" t="str">
        <f>IF(B186="","",tbl_output[[#This Row],[N_RISPONDENTI]]/tbl_output[[#This Row],[N_ALLIEVI_TOT]])</f>
        <v/>
      </c>
      <c r="F186" s="4" t="str">
        <f t="shared" si="8"/>
        <v/>
      </c>
      <c r="G186" s="8" t="str">
        <f>IF(ISERROR(IF(A186="","",AVERAGEIFS(RISPOSTE_CALC!$H$2:$H$5001,RISPOSTE_CALC!$B$2:$B$5001,A186,RISPOSTE_CALC!$H$2:$H$5001,"&gt;0"))),"",IF(A186="","",AVERAGEIFS(RISPOSTE_CALC!$H$2:$H$5001,RISPOSTE_CALC!$B$2:$B$5001,A186,RISPOSTE_CALC!$H$2:$H$5001,"&gt;0")))</f>
        <v/>
      </c>
      <c r="H186" s="8" t="str">
        <f t="shared" si="9"/>
        <v/>
      </c>
    </row>
    <row r="187" spans="1:8">
      <c r="A187" t="str">
        <f>IFERROR(INDEX(tbl_corsi[KEY_CORSO],186),"")</f>
        <v/>
      </c>
      <c r="B187" t="str">
        <f>IFERROR(INDEX(tbl_corsi[N_ALLIEVI_TOT],186),"")</f>
        <v/>
      </c>
      <c r="C187" t="str">
        <f>IF(A187="","",COUNTIFS(RISPOSTE_CALC!$B$2:$B$5001,A187,RISPOSTE_CALC!$H$2:$H$5001,"&gt;0"))</f>
        <v/>
      </c>
      <c r="D187" t="str">
        <f t="shared" si="7"/>
        <v/>
      </c>
      <c r="E187" s="12" t="str">
        <f>IF(B187="","",tbl_output[[#This Row],[N_RISPONDENTI]]/tbl_output[[#This Row],[N_ALLIEVI_TOT]])</f>
        <v/>
      </c>
      <c r="F187" s="4" t="str">
        <f t="shared" si="8"/>
        <v/>
      </c>
      <c r="G187" s="8" t="str">
        <f>IF(ISERROR(IF(A187="","",AVERAGEIFS(RISPOSTE_CALC!$H$2:$H$5001,RISPOSTE_CALC!$B$2:$B$5001,A187,RISPOSTE_CALC!$H$2:$H$5001,"&gt;0"))),"",IF(A187="","",AVERAGEIFS(RISPOSTE_CALC!$H$2:$H$5001,RISPOSTE_CALC!$B$2:$B$5001,A187,RISPOSTE_CALC!$H$2:$H$5001,"&gt;0")))</f>
        <v/>
      </c>
      <c r="H187" s="8" t="str">
        <f t="shared" si="9"/>
        <v/>
      </c>
    </row>
    <row r="188" spans="1:8">
      <c r="A188" t="str">
        <f>IFERROR(INDEX(tbl_corsi[KEY_CORSO],187),"")</f>
        <v/>
      </c>
      <c r="B188" t="str">
        <f>IFERROR(INDEX(tbl_corsi[N_ALLIEVI_TOT],187),"")</f>
        <v/>
      </c>
      <c r="C188" t="str">
        <f>IF(A188="","",COUNTIFS(RISPOSTE_CALC!$B$2:$B$5001,A188,RISPOSTE_CALC!$H$2:$H$5001,"&gt;0"))</f>
        <v/>
      </c>
      <c r="D188" t="str">
        <f t="shared" si="7"/>
        <v/>
      </c>
      <c r="E188" s="12" t="str">
        <f>IF(B188="","",tbl_output[[#This Row],[N_RISPONDENTI]]/tbl_output[[#This Row],[N_ALLIEVI_TOT]])</f>
        <v/>
      </c>
      <c r="F188" s="4" t="str">
        <f t="shared" si="8"/>
        <v/>
      </c>
      <c r="G188" s="8" t="str">
        <f>IF(ISERROR(IF(A188="","",AVERAGEIFS(RISPOSTE_CALC!$H$2:$H$5001,RISPOSTE_CALC!$B$2:$B$5001,A188,RISPOSTE_CALC!$H$2:$H$5001,"&gt;0"))),"",IF(A188="","",AVERAGEIFS(RISPOSTE_CALC!$H$2:$H$5001,RISPOSTE_CALC!$B$2:$B$5001,A188,RISPOSTE_CALC!$H$2:$H$5001,"&gt;0")))</f>
        <v/>
      </c>
      <c r="H188" s="8" t="str">
        <f t="shared" si="9"/>
        <v/>
      </c>
    </row>
    <row r="189" spans="1:8">
      <c r="A189" t="str">
        <f>IFERROR(INDEX(tbl_corsi[KEY_CORSO],188),"")</f>
        <v/>
      </c>
      <c r="B189" t="str">
        <f>IFERROR(INDEX(tbl_corsi[N_ALLIEVI_TOT],188),"")</f>
        <v/>
      </c>
      <c r="C189" t="str">
        <f>IF(A189="","",COUNTIFS(RISPOSTE_CALC!$B$2:$B$5001,A189,RISPOSTE_CALC!$H$2:$H$5001,"&gt;0"))</f>
        <v/>
      </c>
      <c r="D189" t="str">
        <f t="shared" si="7"/>
        <v/>
      </c>
      <c r="E189" s="12" t="str">
        <f>IF(B189="","",tbl_output[[#This Row],[N_RISPONDENTI]]/tbl_output[[#This Row],[N_ALLIEVI_TOT]])</f>
        <v/>
      </c>
      <c r="F189" s="4" t="str">
        <f t="shared" si="8"/>
        <v/>
      </c>
      <c r="G189" s="8" t="str">
        <f>IF(ISERROR(IF(A189="","",AVERAGEIFS(RISPOSTE_CALC!$H$2:$H$5001,RISPOSTE_CALC!$B$2:$B$5001,A189,RISPOSTE_CALC!$H$2:$H$5001,"&gt;0"))),"",IF(A189="","",AVERAGEIFS(RISPOSTE_CALC!$H$2:$H$5001,RISPOSTE_CALC!$B$2:$B$5001,A189,RISPOSTE_CALC!$H$2:$H$5001,"&gt;0")))</f>
        <v/>
      </c>
      <c r="H189" s="8" t="str">
        <f t="shared" si="9"/>
        <v/>
      </c>
    </row>
    <row r="190" spans="1:8">
      <c r="A190" t="str">
        <f>IFERROR(INDEX(tbl_corsi[KEY_CORSO],189),"")</f>
        <v/>
      </c>
      <c r="B190" t="str">
        <f>IFERROR(INDEX(tbl_corsi[N_ALLIEVI_TOT],189),"")</f>
        <v/>
      </c>
      <c r="C190" t="str">
        <f>IF(A190="","",COUNTIFS(RISPOSTE_CALC!$B$2:$B$5001,A190,RISPOSTE_CALC!$H$2:$H$5001,"&gt;0"))</f>
        <v/>
      </c>
      <c r="D190" t="str">
        <f t="shared" si="7"/>
        <v/>
      </c>
      <c r="E190" s="12" t="str">
        <f>IF(B190="","",tbl_output[[#This Row],[N_RISPONDENTI]]/tbl_output[[#This Row],[N_ALLIEVI_TOT]])</f>
        <v/>
      </c>
      <c r="F190" s="4" t="str">
        <f t="shared" si="8"/>
        <v/>
      </c>
      <c r="G190" s="8" t="str">
        <f>IF(ISERROR(IF(A190="","",AVERAGEIFS(RISPOSTE_CALC!$H$2:$H$5001,RISPOSTE_CALC!$B$2:$B$5001,A190,RISPOSTE_CALC!$H$2:$H$5001,"&gt;0"))),"",IF(A190="","",AVERAGEIFS(RISPOSTE_CALC!$H$2:$H$5001,RISPOSTE_CALC!$B$2:$B$5001,A190,RISPOSTE_CALC!$H$2:$H$5001,"&gt;0")))</f>
        <v/>
      </c>
      <c r="H190" s="8" t="str">
        <f t="shared" si="9"/>
        <v/>
      </c>
    </row>
    <row r="191" spans="1:8">
      <c r="A191" t="str">
        <f>IFERROR(INDEX(tbl_corsi[KEY_CORSO],190),"")</f>
        <v/>
      </c>
      <c r="B191" t="str">
        <f>IFERROR(INDEX(tbl_corsi[N_ALLIEVI_TOT],190),"")</f>
        <v/>
      </c>
      <c r="C191" t="str">
        <f>IF(A191="","",COUNTIFS(RISPOSTE_CALC!$B$2:$B$5001,A191,RISPOSTE_CALC!$H$2:$H$5001,"&gt;0"))</f>
        <v/>
      </c>
      <c r="D191" t="str">
        <f t="shared" si="7"/>
        <v/>
      </c>
      <c r="E191" s="12" t="str">
        <f>IF(B191="","",tbl_output[[#This Row],[N_RISPONDENTI]]/tbl_output[[#This Row],[N_ALLIEVI_TOT]])</f>
        <v/>
      </c>
      <c r="F191" s="4" t="str">
        <f t="shared" si="8"/>
        <v/>
      </c>
      <c r="G191" s="8" t="str">
        <f>IF(ISERROR(IF(A191="","",AVERAGEIFS(RISPOSTE_CALC!$H$2:$H$5001,RISPOSTE_CALC!$B$2:$B$5001,A191,RISPOSTE_CALC!$H$2:$H$5001,"&gt;0"))),"",IF(A191="","",AVERAGEIFS(RISPOSTE_CALC!$H$2:$H$5001,RISPOSTE_CALC!$B$2:$B$5001,A191,RISPOSTE_CALC!$H$2:$H$5001,"&gt;0")))</f>
        <v/>
      </c>
      <c r="H191" s="8" t="str">
        <f t="shared" si="9"/>
        <v/>
      </c>
    </row>
    <row r="192" spans="1:8">
      <c r="A192" t="str">
        <f>IFERROR(INDEX(tbl_corsi[KEY_CORSO],191),"")</f>
        <v/>
      </c>
      <c r="B192" t="str">
        <f>IFERROR(INDEX(tbl_corsi[N_ALLIEVI_TOT],191),"")</f>
        <v/>
      </c>
      <c r="C192" t="str">
        <f>IF(A192="","",COUNTIFS(RISPOSTE_CALC!$B$2:$B$5001,A192,RISPOSTE_CALC!$H$2:$H$5001,"&gt;0"))</f>
        <v/>
      </c>
      <c r="D192" t="str">
        <f t="shared" si="7"/>
        <v/>
      </c>
      <c r="E192" s="12" t="str">
        <f>IF(B192="","",tbl_output[[#This Row],[N_RISPONDENTI]]/tbl_output[[#This Row],[N_ALLIEVI_TOT]])</f>
        <v/>
      </c>
      <c r="F192" s="4" t="str">
        <f t="shared" si="8"/>
        <v/>
      </c>
      <c r="G192" s="8" t="str">
        <f>IF(ISERROR(IF(A192="","",AVERAGEIFS(RISPOSTE_CALC!$H$2:$H$5001,RISPOSTE_CALC!$B$2:$B$5001,A192,RISPOSTE_CALC!$H$2:$H$5001,"&gt;0"))),"",IF(A192="","",AVERAGEIFS(RISPOSTE_CALC!$H$2:$H$5001,RISPOSTE_CALC!$B$2:$B$5001,A192,RISPOSTE_CALC!$H$2:$H$5001,"&gt;0")))</f>
        <v/>
      </c>
      <c r="H192" s="8" t="str">
        <f t="shared" si="9"/>
        <v/>
      </c>
    </row>
    <row r="193" spans="1:8">
      <c r="A193" t="str">
        <f>IFERROR(INDEX(tbl_corsi[KEY_CORSO],192),"")</f>
        <v/>
      </c>
      <c r="B193" t="str">
        <f>IFERROR(INDEX(tbl_corsi[N_ALLIEVI_TOT],192),"")</f>
        <v/>
      </c>
      <c r="C193" t="str">
        <f>IF(A193="","",COUNTIFS(RISPOSTE_CALC!$B$2:$B$5001,A193,RISPOSTE_CALC!$H$2:$H$5001,"&gt;0"))</f>
        <v/>
      </c>
      <c r="D193" t="str">
        <f t="shared" si="7"/>
        <v/>
      </c>
      <c r="E193" s="12" t="str">
        <f>IF(B193="","",tbl_output[[#This Row],[N_RISPONDENTI]]/tbl_output[[#This Row],[N_ALLIEVI_TOT]])</f>
        <v/>
      </c>
      <c r="F193" s="4" t="str">
        <f t="shared" si="8"/>
        <v/>
      </c>
      <c r="G193" s="8" t="str">
        <f>IF(ISERROR(IF(A193="","",AVERAGEIFS(RISPOSTE_CALC!$H$2:$H$5001,RISPOSTE_CALC!$B$2:$B$5001,A193,RISPOSTE_CALC!$H$2:$H$5001,"&gt;0"))),"",IF(A193="","",AVERAGEIFS(RISPOSTE_CALC!$H$2:$H$5001,RISPOSTE_CALC!$B$2:$B$5001,A193,RISPOSTE_CALC!$H$2:$H$5001,"&gt;0")))</f>
        <v/>
      </c>
      <c r="H193" s="8" t="str">
        <f t="shared" si="9"/>
        <v/>
      </c>
    </row>
    <row r="194" spans="1:8">
      <c r="A194" t="str">
        <f>IFERROR(INDEX(tbl_corsi[KEY_CORSO],193),"")</f>
        <v/>
      </c>
      <c r="B194" t="str">
        <f>IFERROR(INDEX(tbl_corsi[N_ALLIEVI_TOT],193),"")</f>
        <v/>
      </c>
      <c r="C194" t="str">
        <f>IF(A194="","",COUNTIFS(RISPOSTE_CALC!$B$2:$B$5001,A194,RISPOSTE_CALC!$H$2:$H$5001,"&gt;0"))</f>
        <v/>
      </c>
      <c r="D194" t="str">
        <f t="shared" ref="D194:D257" si="10">IF(B194="","",ROUNDUP(B194*0.8,0))</f>
        <v/>
      </c>
      <c r="E194" s="12" t="str">
        <f>IF(B194="","",tbl_output[[#This Row],[N_RISPONDENTI]]/tbl_output[[#This Row],[N_ALLIEVI_TOT]])</f>
        <v/>
      </c>
      <c r="F194" s="4" t="str">
        <f t="shared" ref="F194:F257" si="11">IF(B194="","",IF(B194&lt;8,"KO: iscritti&lt;8",IF(C194&lt;D194,"KO: risp&lt;80%","OK")))</f>
        <v/>
      </c>
      <c r="G194" s="8" t="str">
        <f>IF(ISERROR(IF(A194="","",AVERAGEIFS(RISPOSTE_CALC!$H$2:$H$5001,RISPOSTE_CALC!$B$2:$B$5001,A194,RISPOSTE_CALC!$H$2:$H$5001,"&gt;0"))),"",IF(A194="","",AVERAGEIFS(RISPOSTE_CALC!$H$2:$H$5001,RISPOSTE_CALC!$B$2:$B$5001,A194,RISPOSTE_CALC!$H$2:$H$5001,"&gt;0")))</f>
        <v/>
      </c>
      <c r="H194" s="8" t="str">
        <f t="shared" ref="H194:H257" si="12">IF(G194="","",G194*2)</f>
        <v/>
      </c>
    </row>
    <row r="195" spans="1:8">
      <c r="A195" t="str">
        <f>IFERROR(INDEX(tbl_corsi[KEY_CORSO],194),"")</f>
        <v/>
      </c>
      <c r="B195" t="str">
        <f>IFERROR(INDEX(tbl_corsi[N_ALLIEVI_TOT],194),"")</f>
        <v/>
      </c>
      <c r="C195" t="str">
        <f>IF(A195="","",COUNTIFS(RISPOSTE_CALC!$B$2:$B$5001,A195,RISPOSTE_CALC!$H$2:$H$5001,"&gt;0"))</f>
        <v/>
      </c>
      <c r="D195" t="str">
        <f t="shared" si="10"/>
        <v/>
      </c>
      <c r="E195" s="12" t="str">
        <f>IF(B195="","",tbl_output[[#This Row],[N_RISPONDENTI]]/tbl_output[[#This Row],[N_ALLIEVI_TOT]])</f>
        <v/>
      </c>
      <c r="F195" s="4" t="str">
        <f t="shared" si="11"/>
        <v/>
      </c>
      <c r="G195" s="8" t="str">
        <f>IF(ISERROR(IF(A195="","",AVERAGEIFS(RISPOSTE_CALC!$H$2:$H$5001,RISPOSTE_CALC!$B$2:$B$5001,A195,RISPOSTE_CALC!$H$2:$H$5001,"&gt;0"))),"",IF(A195="","",AVERAGEIFS(RISPOSTE_CALC!$H$2:$H$5001,RISPOSTE_CALC!$B$2:$B$5001,A195,RISPOSTE_CALC!$H$2:$H$5001,"&gt;0")))</f>
        <v/>
      </c>
      <c r="H195" s="8" t="str">
        <f t="shared" si="12"/>
        <v/>
      </c>
    </row>
    <row r="196" spans="1:8">
      <c r="A196" t="str">
        <f>IFERROR(INDEX(tbl_corsi[KEY_CORSO],195),"")</f>
        <v/>
      </c>
      <c r="B196" t="str">
        <f>IFERROR(INDEX(tbl_corsi[N_ALLIEVI_TOT],195),"")</f>
        <v/>
      </c>
      <c r="C196" t="str">
        <f>IF(A196="","",COUNTIFS(RISPOSTE_CALC!$B$2:$B$5001,A196,RISPOSTE_CALC!$H$2:$H$5001,"&gt;0"))</f>
        <v/>
      </c>
      <c r="D196" t="str">
        <f t="shared" si="10"/>
        <v/>
      </c>
      <c r="E196" s="12" t="str">
        <f>IF(B196="","",tbl_output[[#This Row],[N_RISPONDENTI]]/tbl_output[[#This Row],[N_ALLIEVI_TOT]])</f>
        <v/>
      </c>
      <c r="F196" s="4" t="str">
        <f t="shared" si="11"/>
        <v/>
      </c>
      <c r="G196" s="8" t="str">
        <f>IF(ISERROR(IF(A196="","",AVERAGEIFS(RISPOSTE_CALC!$H$2:$H$5001,RISPOSTE_CALC!$B$2:$B$5001,A196,RISPOSTE_CALC!$H$2:$H$5001,"&gt;0"))),"",IF(A196="","",AVERAGEIFS(RISPOSTE_CALC!$H$2:$H$5001,RISPOSTE_CALC!$B$2:$B$5001,A196,RISPOSTE_CALC!$H$2:$H$5001,"&gt;0")))</f>
        <v/>
      </c>
      <c r="H196" s="8" t="str">
        <f t="shared" si="12"/>
        <v/>
      </c>
    </row>
    <row r="197" spans="1:8">
      <c r="A197" t="str">
        <f>IFERROR(INDEX(tbl_corsi[KEY_CORSO],196),"")</f>
        <v/>
      </c>
      <c r="B197" t="str">
        <f>IFERROR(INDEX(tbl_corsi[N_ALLIEVI_TOT],196),"")</f>
        <v/>
      </c>
      <c r="C197" t="str">
        <f>IF(A197="","",COUNTIFS(RISPOSTE_CALC!$B$2:$B$5001,A197,RISPOSTE_CALC!$H$2:$H$5001,"&gt;0"))</f>
        <v/>
      </c>
      <c r="D197" t="str">
        <f t="shared" si="10"/>
        <v/>
      </c>
      <c r="E197" s="12" t="str">
        <f>IF(B197="","",tbl_output[[#This Row],[N_RISPONDENTI]]/tbl_output[[#This Row],[N_ALLIEVI_TOT]])</f>
        <v/>
      </c>
      <c r="F197" s="4" t="str">
        <f t="shared" si="11"/>
        <v/>
      </c>
      <c r="G197" s="8" t="str">
        <f>IF(ISERROR(IF(A197="","",AVERAGEIFS(RISPOSTE_CALC!$H$2:$H$5001,RISPOSTE_CALC!$B$2:$B$5001,A197,RISPOSTE_CALC!$H$2:$H$5001,"&gt;0"))),"",IF(A197="","",AVERAGEIFS(RISPOSTE_CALC!$H$2:$H$5001,RISPOSTE_CALC!$B$2:$B$5001,A197,RISPOSTE_CALC!$H$2:$H$5001,"&gt;0")))</f>
        <v/>
      </c>
      <c r="H197" s="8" t="str">
        <f t="shared" si="12"/>
        <v/>
      </c>
    </row>
    <row r="198" spans="1:8">
      <c r="A198" t="str">
        <f>IFERROR(INDEX(tbl_corsi[KEY_CORSO],197),"")</f>
        <v/>
      </c>
      <c r="B198" t="str">
        <f>IFERROR(INDEX(tbl_corsi[N_ALLIEVI_TOT],197),"")</f>
        <v/>
      </c>
      <c r="C198" t="str">
        <f>IF(A198="","",COUNTIFS(RISPOSTE_CALC!$B$2:$B$5001,A198,RISPOSTE_CALC!$H$2:$H$5001,"&gt;0"))</f>
        <v/>
      </c>
      <c r="D198" t="str">
        <f t="shared" si="10"/>
        <v/>
      </c>
      <c r="E198" s="12" t="str">
        <f>IF(B198="","",tbl_output[[#This Row],[N_RISPONDENTI]]/tbl_output[[#This Row],[N_ALLIEVI_TOT]])</f>
        <v/>
      </c>
      <c r="F198" s="4" t="str">
        <f t="shared" si="11"/>
        <v/>
      </c>
      <c r="G198" s="8" t="str">
        <f>IF(ISERROR(IF(A198="","",AVERAGEIFS(RISPOSTE_CALC!$H$2:$H$5001,RISPOSTE_CALC!$B$2:$B$5001,A198,RISPOSTE_CALC!$H$2:$H$5001,"&gt;0"))),"",IF(A198="","",AVERAGEIFS(RISPOSTE_CALC!$H$2:$H$5001,RISPOSTE_CALC!$B$2:$B$5001,A198,RISPOSTE_CALC!$H$2:$H$5001,"&gt;0")))</f>
        <v/>
      </c>
      <c r="H198" s="8" t="str">
        <f t="shared" si="12"/>
        <v/>
      </c>
    </row>
    <row r="199" spans="1:8">
      <c r="A199" t="str">
        <f>IFERROR(INDEX(tbl_corsi[KEY_CORSO],198),"")</f>
        <v/>
      </c>
      <c r="B199" t="str">
        <f>IFERROR(INDEX(tbl_corsi[N_ALLIEVI_TOT],198),"")</f>
        <v/>
      </c>
      <c r="C199" t="str">
        <f>IF(A199="","",COUNTIFS(RISPOSTE_CALC!$B$2:$B$5001,A199,RISPOSTE_CALC!$H$2:$H$5001,"&gt;0"))</f>
        <v/>
      </c>
      <c r="D199" t="str">
        <f t="shared" si="10"/>
        <v/>
      </c>
      <c r="E199" s="12" t="str">
        <f>IF(B199="","",tbl_output[[#This Row],[N_RISPONDENTI]]/tbl_output[[#This Row],[N_ALLIEVI_TOT]])</f>
        <v/>
      </c>
      <c r="F199" s="4" t="str">
        <f t="shared" si="11"/>
        <v/>
      </c>
      <c r="G199" s="8" t="str">
        <f>IF(ISERROR(IF(A199="","",AVERAGEIFS(RISPOSTE_CALC!$H$2:$H$5001,RISPOSTE_CALC!$B$2:$B$5001,A199,RISPOSTE_CALC!$H$2:$H$5001,"&gt;0"))),"",IF(A199="","",AVERAGEIFS(RISPOSTE_CALC!$H$2:$H$5001,RISPOSTE_CALC!$B$2:$B$5001,A199,RISPOSTE_CALC!$H$2:$H$5001,"&gt;0")))</f>
        <v/>
      </c>
      <c r="H199" s="8" t="str">
        <f t="shared" si="12"/>
        <v/>
      </c>
    </row>
    <row r="200" spans="1:8">
      <c r="A200" t="str">
        <f>IFERROR(INDEX(tbl_corsi[KEY_CORSO],199),"")</f>
        <v/>
      </c>
      <c r="B200" t="str">
        <f>IFERROR(INDEX(tbl_corsi[N_ALLIEVI_TOT],199),"")</f>
        <v/>
      </c>
      <c r="C200" t="str">
        <f>IF(A200="","",COUNTIFS(RISPOSTE_CALC!$B$2:$B$5001,A200,RISPOSTE_CALC!$H$2:$H$5001,"&gt;0"))</f>
        <v/>
      </c>
      <c r="D200" t="str">
        <f t="shared" si="10"/>
        <v/>
      </c>
      <c r="E200" s="12" t="str">
        <f>IF(B200="","",tbl_output[[#This Row],[N_RISPONDENTI]]/tbl_output[[#This Row],[N_ALLIEVI_TOT]])</f>
        <v/>
      </c>
      <c r="F200" s="4" t="str">
        <f t="shared" si="11"/>
        <v/>
      </c>
      <c r="G200" s="8" t="str">
        <f>IF(ISERROR(IF(A200="","",AVERAGEIFS(RISPOSTE_CALC!$H$2:$H$5001,RISPOSTE_CALC!$B$2:$B$5001,A200,RISPOSTE_CALC!$H$2:$H$5001,"&gt;0"))),"",IF(A200="","",AVERAGEIFS(RISPOSTE_CALC!$H$2:$H$5001,RISPOSTE_CALC!$B$2:$B$5001,A200,RISPOSTE_CALC!$H$2:$H$5001,"&gt;0")))</f>
        <v/>
      </c>
      <c r="H200" s="8" t="str">
        <f t="shared" si="12"/>
        <v/>
      </c>
    </row>
    <row r="201" spans="1:8">
      <c r="A201" t="str">
        <f>IFERROR(INDEX(tbl_corsi[KEY_CORSO],200),"")</f>
        <v/>
      </c>
      <c r="B201" t="str">
        <f>IFERROR(INDEX(tbl_corsi[N_ALLIEVI_TOT],200),"")</f>
        <v/>
      </c>
      <c r="C201" t="str">
        <f>IF(A201="","",COUNTIFS(RISPOSTE_CALC!$B$2:$B$5001,A201,RISPOSTE_CALC!$H$2:$H$5001,"&gt;0"))</f>
        <v/>
      </c>
      <c r="D201" t="str">
        <f t="shared" si="10"/>
        <v/>
      </c>
      <c r="E201" s="12" t="str">
        <f>IF(B201="","",tbl_output[[#This Row],[N_RISPONDENTI]]/tbl_output[[#This Row],[N_ALLIEVI_TOT]])</f>
        <v/>
      </c>
      <c r="F201" s="4" t="str">
        <f t="shared" si="11"/>
        <v/>
      </c>
      <c r="G201" s="8" t="str">
        <f>IF(ISERROR(IF(A201="","",AVERAGEIFS(RISPOSTE_CALC!$H$2:$H$5001,RISPOSTE_CALC!$B$2:$B$5001,A201,RISPOSTE_CALC!$H$2:$H$5001,"&gt;0"))),"",IF(A201="","",AVERAGEIFS(RISPOSTE_CALC!$H$2:$H$5001,RISPOSTE_CALC!$B$2:$B$5001,A201,RISPOSTE_CALC!$H$2:$H$5001,"&gt;0")))</f>
        <v/>
      </c>
      <c r="H201" s="8" t="str">
        <f t="shared" si="12"/>
        <v/>
      </c>
    </row>
    <row r="202" spans="1:8">
      <c r="A202" t="str">
        <f>IFERROR(INDEX(tbl_corsi[KEY_CORSO],201),"")</f>
        <v/>
      </c>
      <c r="B202" t="str">
        <f>IFERROR(INDEX(tbl_corsi[N_ALLIEVI_TOT],201),"")</f>
        <v/>
      </c>
      <c r="C202" t="str">
        <f>IF(A202="","",COUNTIFS(RISPOSTE_CALC!$B$2:$B$5001,A202,RISPOSTE_CALC!$H$2:$H$5001,"&gt;0"))</f>
        <v/>
      </c>
      <c r="D202" t="str">
        <f t="shared" si="10"/>
        <v/>
      </c>
      <c r="E202" s="12" t="str">
        <f>IF(B202="","",tbl_output[[#This Row],[N_RISPONDENTI]]/tbl_output[[#This Row],[N_ALLIEVI_TOT]])</f>
        <v/>
      </c>
      <c r="F202" s="4" t="str">
        <f t="shared" si="11"/>
        <v/>
      </c>
      <c r="G202" s="8" t="str">
        <f>IF(ISERROR(IF(A202="","",AVERAGEIFS(RISPOSTE_CALC!$H$2:$H$5001,RISPOSTE_CALC!$B$2:$B$5001,A202,RISPOSTE_CALC!$H$2:$H$5001,"&gt;0"))),"",IF(A202="","",AVERAGEIFS(RISPOSTE_CALC!$H$2:$H$5001,RISPOSTE_CALC!$B$2:$B$5001,A202,RISPOSTE_CALC!$H$2:$H$5001,"&gt;0")))</f>
        <v/>
      </c>
      <c r="H202" s="8" t="str">
        <f t="shared" si="12"/>
        <v/>
      </c>
    </row>
    <row r="203" spans="1:8">
      <c r="A203" t="str">
        <f>IFERROR(INDEX(tbl_corsi[KEY_CORSO],202),"")</f>
        <v/>
      </c>
      <c r="B203" t="str">
        <f>IFERROR(INDEX(tbl_corsi[N_ALLIEVI_TOT],202),"")</f>
        <v/>
      </c>
      <c r="C203" t="str">
        <f>IF(A203="","",COUNTIFS(RISPOSTE_CALC!$B$2:$B$5001,A203,RISPOSTE_CALC!$H$2:$H$5001,"&gt;0"))</f>
        <v/>
      </c>
      <c r="D203" t="str">
        <f t="shared" si="10"/>
        <v/>
      </c>
      <c r="E203" s="12" t="str">
        <f>IF(B203="","",tbl_output[[#This Row],[N_RISPONDENTI]]/tbl_output[[#This Row],[N_ALLIEVI_TOT]])</f>
        <v/>
      </c>
      <c r="F203" s="4" t="str">
        <f t="shared" si="11"/>
        <v/>
      </c>
      <c r="G203" s="8" t="str">
        <f>IF(ISERROR(IF(A203="","",AVERAGEIFS(RISPOSTE_CALC!$H$2:$H$5001,RISPOSTE_CALC!$B$2:$B$5001,A203,RISPOSTE_CALC!$H$2:$H$5001,"&gt;0"))),"",IF(A203="","",AVERAGEIFS(RISPOSTE_CALC!$H$2:$H$5001,RISPOSTE_CALC!$B$2:$B$5001,A203,RISPOSTE_CALC!$H$2:$H$5001,"&gt;0")))</f>
        <v/>
      </c>
      <c r="H203" s="8" t="str">
        <f t="shared" si="12"/>
        <v/>
      </c>
    </row>
    <row r="204" spans="1:8">
      <c r="A204" t="str">
        <f>IFERROR(INDEX(tbl_corsi[KEY_CORSO],203),"")</f>
        <v/>
      </c>
      <c r="B204" t="str">
        <f>IFERROR(INDEX(tbl_corsi[N_ALLIEVI_TOT],203),"")</f>
        <v/>
      </c>
      <c r="C204" t="str">
        <f>IF(A204="","",COUNTIFS(RISPOSTE_CALC!$B$2:$B$5001,A204,RISPOSTE_CALC!$H$2:$H$5001,"&gt;0"))</f>
        <v/>
      </c>
      <c r="D204" t="str">
        <f t="shared" si="10"/>
        <v/>
      </c>
      <c r="E204" s="12" t="str">
        <f>IF(B204="","",tbl_output[[#This Row],[N_RISPONDENTI]]/tbl_output[[#This Row],[N_ALLIEVI_TOT]])</f>
        <v/>
      </c>
      <c r="F204" s="4" t="str">
        <f t="shared" si="11"/>
        <v/>
      </c>
      <c r="G204" s="8" t="str">
        <f>IF(ISERROR(IF(A204="","",AVERAGEIFS(RISPOSTE_CALC!$H$2:$H$5001,RISPOSTE_CALC!$B$2:$B$5001,A204,RISPOSTE_CALC!$H$2:$H$5001,"&gt;0"))),"",IF(A204="","",AVERAGEIFS(RISPOSTE_CALC!$H$2:$H$5001,RISPOSTE_CALC!$B$2:$B$5001,A204,RISPOSTE_CALC!$H$2:$H$5001,"&gt;0")))</f>
        <v/>
      </c>
      <c r="H204" s="8" t="str">
        <f t="shared" si="12"/>
        <v/>
      </c>
    </row>
    <row r="205" spans="1:8">
      <c r="A205" t="str">
        <f>IFERROR(INDEX(tbl_corsi[KEY_CORSO],204),"")</f>
        <v/>
      </c>
      <c r="B205" t="str">
        <f>IFERROR(INDEX(tbl_corsi[N_ALLIEVI_TOT],204),"")</f>
        <v/>
      </c>
      <c r="C205" t="str">
        <f>IF(A205="","",COUNTIFS(RISPOSTE_CALC!$B$2:$B$5001,A205,RISPOSTE_CALC!$H$2:$H$5001,"&gt;0"))</f>
        <v/>
      </c>
      <c r="D205" t="str">
        <f t="shared" si="10"/>
        <v/>
      </c>
      <c r="E205" s="12" t="str">
        <f>IF(B205="","",tbl_output[[#This Row],[N_RISPONDENTI]]/tbl_output[[#This Row],[N_ALLIEVI_TOT]])</f>
        <v/>
      </c>
      <c r="F205" s="4" t="str">
        <f t="shared" si="11"/>
        <v/>
      </c>
      <c r="G205" s="8" t="str">
        <f>IF(ISERROR(IF(A205="","",AVERAGEIFS(RISPOSTE_CALC!$H$2:$H$5001,RISPOSTE_CALC!$B$2:$B$5001,A205,RISPOSTE_CALC!$H$2:$H$5001,"&gt;0"))),"",IF(A205="","",AVERAGEIFS(RISPOSTE_CALC!$H$2:$H$5001,RISPOSTE_CALC!$B$2:$B$5001,A205,RISPOSTE_CALC!$H$2:$H$5001,"&gt;0")))</f>
        <v/>
      </c>
      <c r="H205" s="8" t="str">
        <f t="shared" si="12"/>
        <v/>
      </c>
    </row>
    <row r="206" spans="1:8">
      <c r="A206" t="str">
        <f>IFERROR(INDEX(tbl_corsi[KEY_CORSO],205),"")</f>
        <v/>
      </c>
      <c r="B206" t="str">
        <f>IFERROR(INDEX(tbl_corsi[N_ALLIEVI_TOT],205),"")</f>
        <v/>
      </c>
      <c r="C206" t="str">
        <f>IF(A206="","",COUNTIFS(RISPOSTE_CALC!$B$2:$B$5001,A206,RISPOSTE_CALC!$H$2:$H$5001,"&gt;0"))</f>
        <v/>
      </c>
      <c r="D206" t="str">
        <f t="shared" si="10"/>
        <v/>
      </c>
      <c r="E206" s="12" t="str">
        <f>IF(B206="","",tbl_output[[#This Row],[N_RISPONDENTI]]/tbl_output[[#This Row],[N_ALLIEVI_TOT]])</f>
        <v/>
      </c>
      <c r="F206" s="4" t="str">
        <f t="shared" si="11"/>
        <v/>
      </c>
      <c r="G206" s="8" t="str">
        <f>IF(ISERROR(IF(A206="","",AVERAGEIFS(RISPOSTE_CALC!$H$2:$H$5001,RISPOSTE_CALC!$B$2:$B$5001,A206,RISPOSTE_CALC!$H$2:$H$5001,"&gt;0"))),"",IF(A206="","",AVERAGEIFS(RISPOSTE_CALC!$H$2:$H$5001,RISPOSTE_CALC!$B$2:$B$5001,A206,RISPOSTE_CALC!$H$2:$H$5001,"&gt;0")))</f>
        <v/>
      </c>
      <c r="H206" s="8" t="str">
        <f t="shared" si="12"/>
        <v/>
      </c>
    </row>
    <row r="207" spans="1:8">
      <c r="A207" t="str">
        <f>IFERROR(INDEX(tbl_corsi[KEY_CORSO],206),"")</f>
        <v/>
      </c>
      <c r="B207" t="str">
        <f>IFERROR(INDEX(tbl_corsi[N_ALLIEVI_TOT],206),"")</f>
        <v/>
      </c>
      <c r="C207" t="str">
        <f>IF(A207="","",COUNTIFS(RISPOSTE_CALC!$B$2:$B$5001,A207,RISPOSTE_CALC!$H$2:$H$5001,"&gt;0"))</f>
        <v/>
      </c>
      <c r="D207" t="str">
        <f t="shared" si="10"/>
        <v/>
      </c>
      <c r="E207" s="12" t="str">
        <f>IF(B207="","",tbl_output[[#This Row],[N_RISPONDENTI]]/tbl_output[[#This Row],[N_ALLIEVI_TOT]])</f>
        <v/>
      </c>
      <c r="F207" s="4" t="str">
        <f t="shared" si="11"/>
        <v/>
      </c>
      <c r="G207" s="8" t="str">
        <f>IF(ISERROR(IF(A207="","",AVERAGEIFS(RISPOSTE_CALC!$H$2:$H$5001,RISPOSTE_CALC!$B$2:$B$5001,A207,RISPOSTE_CALC!$H$2:$H$5001,"&gt;0"))),"",IF(A207="","",AVERAGEIFS(RISPOSTE_CALC!$H$2:$H$5001,RISPOSTE_CALC!$B$2:$B$5001,A207,RISPOSTE_CALC!$H$2:$H$5001,"&gt;0")))</f>
        <v/>
      </c>
      <c r="H207" s="8" t="str">
        <f t="shared" si="12"/>
        <v/>
      </c>
    </row>
    <row r="208" spans="1:8">
      <c r="A208" t="str">
        <f>IFERROR(INDEX(tbl_corsi[KEY_CORSO],207),"")</f>
        <v/>
      </c>
      <c r="B208" t="str">
        <f>IFERROR(INDEX(tbl_corsi[N_ALLIEVI_TOT],207),"")</f>
        <v/>
      </c>
      <c r="C208" t="str">
        <f>IF(A208="","",COUNTIFS(RISPOSTE_CALC!$B$2:$B$5001,A208,RISPOSTE_CALC!$H$2:$H$5001,"&gt;0"))</f>
        <v/>
      </c>
      <c r="D208" t="str">
        <f t="shared" si="10"/>
        <v/>
      </c>
      <c r="E208" s="12" t="str">
        <f>IF(B208="","",tbl_output[[#This Row],[N_RISPONDENTI]]/tbl_output[[#This Row],[N_ALLIEVI_TOT]])</f>
        <v/>
      </c>
      <c r="F208" s="4" t="str">
        <f t="shared" si="11"/>
        <v/>
      </c>
      <c r="G208" s="8" t="str">
        <f>IF(ISERROR(IF(A208="","",AVERAGEIFS(RISPOSTE_CALC!$H$2:$H$5001,RISPOSTE_CALC!$B$2:$B$5001,A208,RISPOSTE_CALC!$H$2:$H$5001,"&gt;0"))),"",IF(A208="","",AVERAGEIFS(RISPOSTE_CALC!$H$2:$H$5001,RISPOSTE_CALC!$B$2:$B$5001,A208,RISPOSTE_CALC!$H$2:$H$5001,"&gt;0")))</f>
        <v/>
      </c>
      <c r="H208" s="8" t="str">
        <f t="shared" si="12"/>
        <v/>
      </c>
    </row>
    <row r="209" spans="1:8">
      <c r="A209" t="str">
        <f>IFERROR(INDEX(tbl_corsi[KEY_CORSO],208),"")</f>
        <v/>
      </c>
      <c r="B209" t="str">
        <f>IFERROR(INDEX(tbl_corsi[N_ALLIEVI_TOT],208),"")</f>
        <v/>
      </c>
      <c r="C209" t="str">
        <f>IF(A209="","",COUNTIFS(RISPOSTE_CALC!$B$2:$B$5001,A209,RISPOSTE_CALC!$H$2:$H$5001,"&gt;0"))</f>
        <v/>
      </c>
      <c r="D209" t="str">
        <f t="shared" si="10"/>
        <v/>
      </c>
      <c r="E209" s="12" t="str">
        <f>IF(B209="","",tbl_output[[#This Row],[N_RISPONDENTI]]/tbl_output[[#This Row],[N_ALLIEVI_TOT]])</f>
        <v/>
      </c>
      <c r="F209" s="4" t="str">
        <f t="shared" si="11"/>
        <v/>
      </c>
      <c r="G209" s="8" t="str">
        <f>IF(ISERROR(IF(A209="","",AVERAGEIFS(RISPOSTE_CALC!$H$2:$H$5001,RISPOSTE_CALC!$B$2:$B$5001,A209,RISPOSTE_CALC!$H$2:$H$5001,"&gt;0"))),"",IF(A209="","",AVERAGEIFS(RISPOSTE_CALC!$H$2:$H$5001,RISPOSTE_CALC!$B$2:$B$5001,A209,RISPOSTE_CALC!$H$2:$H$5001,"&gt;0")))</f>
        <v/>
      </c>
      <c r="H209" s="8" t="str">
        <f t="shared" si="12"/>
        <v/>
      </c>
    </row>
    <row r="210" spans="1:8">
      <c r="A210" t="str">
        <f>IFERROR(INDEX(tbl_corsi[KEY_CORSO],209),"")</f>
        <v/>
      </c>
      <c r="B210" t="str">
        <f>IFERROR(INDEX(tbl_corsi[N_ALLIEVI_TOT],209),"")</f>
        <v/>
      </c>
      <c r="C210" t="str">
        <f>IF(A210="","",COUNTIFS(RISPOSTE_CALC!$B$2:$B$5001,A210,RISPOSTE_CALC!$H$2:$H$5001,"&gt;0"))</f>
        <v/>
      </c>
      <c r="D210" t="str">
        <f t="shared" si="10"/>
        <v/>
      </c>
      <c r="E210" s="12" t="str">
        <f>IF(B210="","",tbl_output[[#This Row],[N_RISPONDENTI]]/tbl_output[[#This Row],[N_ALLIEVI_TOT]])</f>
        <v/>
      </c>
      <c r="F210" s="4" t="str">
        <f t="shared" si="11"/>
        <v/>
      </c>
      <c r="G210" s="8" t="str">
        <f>IF(ISERROR(IF(A210="","",AVERAGEIFS(RISPOSTE_CALC!$H$2:$H$5001,RISPOSTE_CALC!$B$2:$B$5001,A210,RISPOSTE_CALC!$H$2:$H$5001,"&gt;0"))),"",IF(A210="","",AVERAGEIFS(RISPOSTE_CALC!$H$2:$H$5001,RISPOSTE_CALC!$B$2:$B$5001,A210,RISPOSTE_CALC!$H$2:$H$5001,"&gt;0")))</f>
        <v/>
      </c>
      <c r="H210" s="8" t="str">
        <f t="shared" si="12"/>
        <v/>
      </c>
    </row>
    <row r="211" spans="1:8">
      <c r="A211" t="str">
        <f>IFERROR(INDEX(tbl_corsi[KEY_CORSO],210),"")</f>
        <v/>
      </c>
      <c r="B211" t="str">
        <f>IFERROR(INDEX(tbl_corsi[N_ALLIEVI_TOT],210),"")</f>
        <v/>
      </c>
      <c r="C211" t="str">
        <f>IF(A211="","",COUNTIFS(RISPOSTE_CALC!$B$2:$B$5001,A211,RISPOSTE_CALC!$H$2:$H$5001,"&gt;0"))</f>
        <v/>
      </c>
      <c r="D211" t="str">
        <f t="shared" si="10"/>
        <v/>
      </c>
      <c r="E211" s="12" t="str">
        <f>IF(B211="","",tbl_output[[#This Row],[N_RISPONDENTI]]/tbl_output[[#This Row],[N_ALLIEVI_TOT]])</f>
        <v/>
      </c>
      <c r="F211" s="4" t="str">
        <f t="shared" si="11"/>
        <v/>
      </c>
      <c r="G211" s="8" t="str">
        <f>IF(ISERROR(IF(A211="","",AVERAGEIFS(RISPOSTE_CALC!$H$2:$H$5001,RISPOSTE_CALC!$B$2:$B$5001,A211,RISPOSTE_CALC!$H$2:$H$5001,"&gt;0"))),"",IF(A211="","",AVERAGEIFS(RISPOSTE_CALC!$H$2:$H$5001,RISPOSTE_CALC!$B$2:$B$5001,A211,RISPOSTE_CALC!$H$2:$H$5001,"&gt;0")))</f>
        <v/>
      </c>
      <c r="H211" s="8" t="str">
        <f t="shared" si="12"/>
        <v/>
      </c>
    </row>
    <row r="212" spans="1:8">
      <c r="A212" t="str">
        <f>IFERROR(INDEX(tbl_corsi[KEY_CORSO],211),"")</f>
        <v/>
      </c>
      <c r="B212" t="str">
        <f>IFERROR(INDEX(tbl_corsi[N_ALLIEVI_TOT],211),"")</f>
        <v/>
      </c>
      <c r="C212" t="str">
        <f>IF(A212="","",COUNTIFS(RISPOSTE_CALC!$B$2:$B$5001,A212,RISPOSTE_CALC!$H$2:$H$5001,"&gt;0"))</f>
        <v/>
      </c>
      <c r="D212" t="str">
        <f t="shared" si="10"/>
        <v/>
      </c>
      <c r="E212" s="12" t="str">
        <f>IF(B212="","",tbl_output[[#This Row],[N_RISPONDENTI]]/tbl_output[[#This Row],[N_ALLIEVI_TOT]])</f>
        <v/>
      </c>
      <c r="F212" s="4" t="str">
        <f t="shared" si="11"/>
        <v/>
      </c>
      <c r="G212" s="8" t="str">
        <f>IF(ISERROR(IF(A212="","",AVERAGEIFS(RISPOSTE_CALC!$H$2:$H$5001,RISPOSTE_CALC!$B$2:$B$5001,A212,RISPOSTE_CALC!$H$2:$H$5001,"&gt;0"))),"",IF(A212="","",AVERAGEIFS(RISPOSTE_CALC!$H$2:$H$5001,RISPOSTE_CALC!$B$2:$B$5001,A212,RISPOSTE_CALC!$H$2:$H$5001,"&gt;0")))</f>
        <v/>
      </c>
      <c r="H212" s="8" t="str">
        <f t="shared" si="12"/>
        <v/>
      </c>
    </row>
    <row r="213" spans="1:8">
      <c r="A213" t="str">
        <f>IFERROR(INDEX(tbl_corsi[KEY_CORSO],212),"")</f>
        <v/>
      </c>
      <c r="B213" t="str">
        <f>IFERROR(INDEX(tbl_corsi[N_ALLIEVI_TOT],212),"")</f>
        <v/>
      </c>
      <c r="C213" t="str">
        <f>IF(A213="","",COUNTIFS(RISPOSTE_CALC!$B$2:$B$5001,A213,RISPOSTE_CALC!$H$2:$H$5001,"&gt;0"))</f>
        <v/>
      </c>
      <c r="D213" t="str">
        <f t="shared" si="10"/>
        <v/>
      </c>
      <c r="E213" s="12" t="str">
        <f>IF(B213="","",tbl_output[[#This Row],[N_RISPONDENTI]]/tbl_output[[#This Row],[N_ALLIEVI_TOT]])</f>
        <v/>
      </c>
      <c r="F213" s="4" t="str">
        <f t="shared" si="11"/>
        <v/>
      </c>
      <c r="G213" s="8" t="str">
        <f>IF(ISERROR(IF(A213="","",AVERAGEIFS(RISPOSTE_CALC!$H$2:$H$5001,RISPOSTE_CALC!$B$2:$B$5001,A213,RISPOSTE_CALC!$H$2:$H$5001,"&gt;0"))),"",IF(A213="","",AVERAGEIFS(RISPOSTE_CALC!$H$2:$H$5001,RISPOSTE_CALC!$B$2:$B$5001,A213,RISPOSTE_CALC!$H$2:$H$5001,"&gt;0")))</f>
        <v/>
      </c>
      <c r="H213" s="8" t="str">
        <f t="shared" si="12"/>
        <v/>
      </c>
    </row>
    <row r="214" spans="1:8">
      <c r="A214" t="str">
        <f>IFERROR(INDEX(tbl_corsi[KEY_CORSO],213),"")</f>
        <v/>
      </c>
      <c r="B214" t="str">
        <f>IFERROR(INDEX(tbl_corsi[N_ALLIEVI_TOT],213),"")</f>
        <v/>
      </c>
      <c r="C214" t="str">
        <f>IF(A214="","",COUNTIFS(RISPOSTE_CALC!$B$2:$B$5001,A214,RISPOSTE_CALC!$H$2:$H$5001,"&gt;0"))</f>
        <v/>
      </c>
      <c r="D214" t="str">
        <f t="shared" si="10"/>
        <v/>
      </c>
      <c r="E214" s="12" t="str">
        <f>IF(B214="","",tbl_output[[#This Row],[N_RISPONDENTI]]/tbl_output[[#This Row],[N_ALLIEVI_TOT]])</f>
        <v/>
      </c>
      <c r="F214" s="4" t="str">
        <f t="shared" si="11"/>
        <v/>
      </c>
      <c r="G214" s="8" t="str">
        <f>IF(ISERROR(IF(A214="","",AVERAGEIFS(RISPOSTE_CALC!$H$2:$H$5001,RISPOSTE_CALC!$B$2:$B$5001,A214,RISPOSTE_CALC!$H$2:$H$5001,"&gt;0"))),"",IF(A214="","",AVERAGEIFS(RISPOSTE_CALC!$H$2:$H$5001,RISPOSTE_CALC!$B$2:$B$5001,A214,RISPOSTE_CALC!$H$2:$H$5001,"&gt;0")))</f>
        <v/>
      </c>
      <c r="H214" s="8" t="str">
        <f t="shared" si="12"/>
        <v/>
      </c>
    </row>
    <row r="215" spans="1:8">
      <c r="A215" t="str">
        <f>IFERROR(INDEX(tbl_corsi[KEY_CORSO],214),"")</f>
        <v/>
      </c>
      <c r="B215" t="str">
        <f>IFERROR(INDEX(tbl_corsi[N_ALLIEVI_TOT],214),"")</f>
        <v/>
      </c>
      <c r="C215" t="str">
        <f>IF(A215="","",COUNTIFS(RISPOSTE_CALC!$B$2:$B$5001,A215,RISPOSTE_CALC!$H$2:$H$5001,"&gt;0"))</f>
        <v/>
      </c>
      <c r="D215" t="str">
        <f t="shared" si="10"/>
        <v/>
      </c>
      <c r="E215" s="12" t="str">
        <f>IF(B215="","",tbl_output[[#This Row],[N_RISPONDENTI]]/tbl_output[[#This Row],[N_ALLIEVI_TOT]])</f>
        <v/>
      </c>
      <c r="F215" s="4" t="str">
        <f t="shared" si="11"/>
        <v/>
      </c>
      <c r="G215" s="8" t="str">
        <f>IF(ISERROR(IF(A215="","",AVERAGEIFS(RISPOSTE_CALC!$H$2:$H$5001,RISPOSTE_CALC!$B$2:$B$5001,A215,RISPOSTE_CALC!$H$2:$H$5001,"&gt;0"))),"",IF(A215="","",AVERAGEIFS(RISPOSTE_CALC!$H$2:$H$5001,RISPOSTE_CALC!$B$2:$B$5001,A215,RISPOSTE_CALC!$H$2:$H$5001,"&gt;0")))</f>
        <v/>
      </c>
      <c r="H215" s="8" t="str">
        <f t="shared" si="12"/>
        <v/>
      </c>
    </row>
    <row r="216" spans="1:8">
      <c r="A216" t="str">
        <f>IFERROR(INDEX(tbl_corsi[KEY_CORSO],215),"")</f>
        <v/>
      </c>
      <c r="B216" t="str">
        <f>IFERROR(INDEX(tbl_corsi[N_ALLIEVI_TOT],215),"")</f>
        <v/>
      </c>
      <c r="C216" t="str">
        <f>IF(A216="","",COUNTIFS(RISPOSTE_CALC!$B$2:$B$5001,A216,RISPOSTE_CALC!$H$2:$H$5001,"&gt;0"))</f>
        <v/>
      </c>
      <c r="D216" t="str">
        <f t="shared" si="10"/>
        <v/>
      </c>
      <c r="E216" s="12" t="str">
        <f>IF(B216="","",tbl_output[[#This Row],[N_RISPONDENTI]]/tbl_output[[#This Row],[N_ALLIEVI_TOT]])</f>
        <v/>
      </c>
      <c r="F216" s="4" t="str">
        <f t="shared" si="11"/>
        <v/>
      </c>
      <c r="G216" s="8" t="str">
        <f>IF(ISERROR(IF(A216="","",AVERAGEIFS(RISPOSTE_CALC!$H$2:$H$5001,RISPOSTE_CALC!$B$2:$B$5001,A216,RISPOSTE_CALC!$H$2:$H$5001,"&gt;0"))),"",IF(A216="","",AVERAGEIFS(RISPOSTE_CALC!$H$2:$H$5001,RISPOSTE_CALC!$B$2:$B$5001,A216,RISPOSTE_CALC!$H$2:$H$5001,"&gt;0")))</f>
        <v/>
      </c>
      <c r="H216" s="8" t="str">
        <f t="shared" si="12"/>
        <v/>
      </c>
    </row>
    <row r="217" spans="1:8">
      <c r="A217" t="str">
        <f>IFERROR(INDEX(tbl_corsi[KEY_CORSO],216),"")</f>
        <v/>
      </c>
      <c r="B217" t="str">
        <f>IFERROR(INDEX(tbl_corsi[N_ALLIEVI_TOT],216),"")</f>
        <v/>
      </c>
      <c r="C217" t="str">
        <f>IF(A217="","",COUNTIFS(RISPOSTE_CALC!$B$2:$B$5001,A217,RISPOSTE_CALC!$H$2:$H$5001,"&gt;0"))</f>
        <v/>
      </c>
      <c r="D217" t="str">
        <f t="shared" si="10"/>
        <v/>
      </c>
      <c r="E217" s="12" t="str">
        <f>IF(B217="","",tbl_output[[#This Row],[N_RISPONDENTI]]/tbl_output[[#This Row],[N_ALLIEVI_TOT]])</f>
        <v/>
      </c>
      <c r="F217" s="4" t="str">
        <f t="shared" si="11"/>
        <v/>
      </c>
      <c r="G217" s="8" t="str">
        <f>IF(ISERROR(IF(A217="","",AVERAGEIFS(RISPOSTE_CALC!$H$2:$H$5001,RISPOSTE_CALC!$B$2:$B$5001,A217,RISPOSTE_CALC!$H$2:$H$5001,"&gt;0"))),"",IF(A217="","",AVERAGEIFS(RISPOSTE_CALC!$H$2:$H$5001,RISPOSTE_CALC!$B$2:$B$5001,A217,RISPOSTE_CALC!$H$2:$H$5001,"&gt;0")))</f>
        <v/>
      </c>
      <c r="H217" s="8" t="str">
        <f t="shared" si="12"/>
        <v/>
      </c>
    </row>
    <row r="218" spans="1:8">
      <c r="A218" t="str">
        <f>IFERROR(INDEX(tbl_corsi[KEY_CORSO],217),"")</f>
        <v/>
      </c>
      <c r="B218" t="str">
        <f>IFERROR(INDEX(tbl_corsi[N_ALLIEVI_TOT],217),"")</f>
        <v/>
      </c>
      <c r="C218" t="str">
        <f>IF(A218="","",COUNTIFS(RISPOSTE_CALC!$B$2:$B$5001,A218,RISPOSTE_CALC!$H$2:$H$5001,"&gt;0"))</f>
        <v/>
      </c>
      <c r="D218" t="str">
        <f t="shared" si="10"/>
        <v/>
      </c>
      <c r="E218" s="12" t="str">
        <f>IF(B218="","",tbl_output[[#This Row],[N_RISPONDENTI]]/tbl_output[[#This Row],[N_ALLIEVI_TOT]])</f>
        <v/>
      </c>
      <c r="F218" s="4" t="str">
        <f t="shared" si="11"/>
        <v/>
      </c>
      <c r="G218" s="8" t="str">
        <f>IF(ISERROR(IF(A218="","",AVERAGEIFS(RISPOSTE_CALC!$H$2:$H$5001,RISPOSTE_CALC!$B$2:$B$5001,A218,RISPOSTE_CALC!$H$2:$H$5001,"&gt;0"))),"",IF(A218="","",AVERAGEIFS(RISPOSTE_CALC!$H$2:$H$5001,RISPOSTE_CALC!$B$2:$B$5001,A218,RISPOSTE_CALC!$H$2:$H$5001,"&gt;0")))</f>
        <v/>
      </c>
      <c r="H218" s="8" t="str">
        <f t="shared" si="12"/>
        <v/>
      </c>
    </row>
    <row r="219" spans="1:8">
      <c r="A219" t="str">
        <f>IFERROR(INDEX(tbl_corsi[KEY_CORSO],218),"")</f>
        <v/>
      </c>
      <c r="B219" t="str">
        <f>IFERROR(INDEX(tbl_corsi[N_ALLIEVI_TOT],218),"")</f>
        <v/>
      </c>
      <c r="C219" t="str">
        <f>IF(A219="","",COUNTIFS(RISPOSTE_CALC!$B$2:$B$5001,A219,RISPOSTE_CALC!$H$2:$H$5001,"&gt;0"))</f>
        <v/>
      </c>
      <c r="D219" t="str">
        <f t="shared" si="10"/>
        <v/>
      </c>
      <c r="E219" s="12" t="str">
        <f>IF(B219="","",tbl_output[[#This Row],[N_RISPONDENTI]]/tbl_output[[#This Row],[N_ALLIEVI_TOT]])</f>
        <v/>
      </c>
      <c r="F219" s="4" t="str">
        <f t="shared" si="11"/>
        <v/>
      </c>
      <c r="G219" s="8" t="str">
        <f>IF(ISERROR(IF(A219="","",AVERAGEIFS(RISPOSTE_CALC!$H$2:$H$5001,RISPOSTE_CALC!$B$2:$B$5001,A219,RISPOSTE_CALC!$H$2:$H$5001,"&gt;0"))),"",IF(A219="","",AVERAGEIFS(RISPOSTE_CALC!$H$2:$H$5001,RISPOSTE_CALC!$B$2:$B$5001,A219,RISPOSTE_CALC!$H$2:$H$5001,"&gt;0")))</f>
        <v/>
      </c>
      <c r="H219" s="8" t="str">
        <f t="shared" si="12"/>
        <v/>
      </c>
    </row>
    <row r="220" spans="1:8">
      <c r="A220" t="str">
        <f>IFERROR(INDEX(tbl_corsi[KEY_CORSO],219),"")</f>
        <v/>
      </c>
      <c r="B220" t="str">
        <f>IFERROR(INDEX(tbl_corsi[N_ALLIEVI_TOT],219),"")</f>
        <v/>
      </c>
      <c r="C220" t="str">
        <f>IF(A220="","",COUNTIFS(RISPOSTE_CALC!$B$2:$B$5001,A220,RISPOSTE_CALC!$H$2:$H$5001,"&gt;0"))</f>
        <v/>
      </c>
      <c r="D220" t="str">
        <f t="shared" si="10"/>
        <v/>
      </c>
      <c r="E220" s="12" t="str">
        <f>IF(B220="","",tbl_output[[#This Row],[N_RISPONDENTI]]/tbl_output[[#This Row],[N_ALLIEVI_TOT]])</f>
        <v/>
      </c>
      <c r="F220" s="4" t="str">
        <f t="shared" si="11"/>
        <v/>
      </c>
      <c r="G220" s="8" t="str">
        <f>IF(ISERROR(IF(A220="","",AVERAGEIFS(RISPOSTE_CALC!$H$2:$H$5001,RISPOSTE_CALC!$B$2:$B$5001,A220,RISPOSTE_CALC!$H$2:$H$5001,"&gt;0"))),"",IF(A220="","",AVERAGEIFS(RISPOSTE_CALC!$H$2:$H$5001,RISPOSTE_CALC!$B$2:$B$5001,A220,RISPOSTE_CALC!$H$2:$H$5001,"&gt;0")))</f>
        <v/>
      </c>
      <c r="H220" s="8" t="str">
        <f t="shared" si="12"/>
        <v/>
      </c>
    </row>
    <row r="221" spans="1:8">
      <c r="A221" t="str">
        <f>IFERROR(INDEX(tbl_corsi[KEY_CORSO],220),"")</f>
        <v/>
      </c>
      <c r="B221" t="str">
        <f>IFERROR(INDEX(tbl_corsi[N_ALLIEVI_TOT],220),"")</f>
        <v/>
      </c>
      <c r="C221" t="str">
        <f>IF(A221="","",COUNTIFS(RISPOSTE_CALC!$B$2:$B$5001,A221,RISPOSTE_CALC!$H$2:$H$5001,"&gt;0"))</f>
        <v/>
      </c>
      <c r="D221" t="str">
        <f t="shared" si="10"/>
        <v/>
      </c>
      <c r="E221" s="12" t="str">
        <f>IF(B221="","",tbl_output[[#This Row],[N_RISPONDENTI]]/tbl_output[[#This Row],[N_ALLIEVI_TOT]])</f>
        <v/>
      </c>
      <c r="F221" s="4" t="str">
        <f t="shared" si="11"/>
        <v/>
      </c>
      <c r="G221" s="8" t="str">
        <f>IF(ISERROR(IF(A221="","",AVERAGEIFS(RISPOSTE_CALC!$H$2:$H$5001,RISPOSTE_CALC!$B$2:$B$5001,A221,RISPOSTE_CALC!$H$2:$H$5001,"&gt;0"))),"",IF(A221="","",AVERAGEIFS(RISPOSTE_CALC!$H$2:$H$5001,RISPOSTE_CALC!$B$2:$B$5001,A221,RISPOSTE_CALC!$H$2:$H$5001,"&gt;0")))</f>
        <v/>
      </c>
      <c r="H221" s="8" t="str">
        <f t="shared" si="12"/>
        <v/>
      </c>
    </row>
    <row r="222" spans="1:8">
      <c r="A222" t="str">
        <f>IFERROR(INDEX(tbl_corsi[KEY_CORSO],221),"")</f>
        <v/>
      </c>
      <c r="B222" t="str">
        <f>IFERROR(INDEX(tbl_corsi[N_ALLIEVI_TOT],221),"")</f>
        <v/>
      </c>
      <c r="C222" t="str">
        <f>IF(A222="","",COUNTIFS(RISPOSTE_CALC!$B$2:$B$5001,A222,RISPOSTE_CALC!$H$2:$H$5001,"&gt;0"))</f>
        <v/>
      </c>
      <c r="D222" t="str">
        <f t="shared" si="10"/>
        <v/>
      </c>
      <c r="E222" s="12" t="str">
        <f>IF(B222="","",tbl_output[[#This Row],[N_RISPONDENTI]]/tbl_output[[#This Row],[N_ALLIEVI_TOT]])</f>
        <v/>
      </c>
      <c r="F222" s="4" t="str">
        <f t="shared" si="11"/>
        <v/>
      </c>
      <c r="G222" s="8" t="str">
        <f>IF(ISERROR(IF(A222="","",AVERAGEIFS(RISPOSTE_CALC!$H$2:$H$5001,RISPOSTE_CALC!$B$2:$B$5001,A222,RISPOSTE_CALC!$H$2:$H$5001,"&gt;0"))),"",IF(A222="","",AVERAGEIFS(RISPOSTE_CALC!$H$2:$H$5001,RISPOSTE_CALC!$B$2:$B$5001,A222,RISPOSTE_CALC!$H$2:$H$5001,"&gt;0")))</f>
        <v/>
      </c>
      <c r="H222" s="8" t="str">
        <f t="shared" si="12"/>
        <v/>
      </c>
    </row>
    <row r="223" spans="1:8">
      <c r="A223" t="str">
        <f>IFERROR(INDEX(tbl_corsi[KEY_CORSO],222),"")</f>
        <v/>
      </c>
      <c r="B223" t="str">
        <f>IFERROR(INDEX(tbl_corsi[N_ALLIEVI_TOT],222),"")</f>
        <v/>
      </c>
      <c r="C223" t="str">
        <f>IF(A223="","",COUNTIFS(RISPOSTE_CALC!$B$2:$B$5001,A223,RISPOSTE_CALC!$H$2:$H$5001,"&gt;0"))</f>
        <v/>
      </c>
      <c r="D223" t="str">
        <f t="shared" si="10"/>
        <v/>
      </c>
      <c r="E223" s="12" t="str">
        <f>IF(B223="","",tbl_output[[#This Row],[N_RISPONDENTI]]/tbl_output[[#This Row],[N_ALLIEVI_TOT]])</f>
        <v/>
      </c>
      <c r="F223" s="4" t="str">
        <f t="shared" si="11"/>
        <v/>
      </c>
      <c r="G223" s="8" t="str">
        <f>IF(ISERROR(IF(A223="","",AVERAGEIFS(RISPOSTE_CALC!$H$2:$H$5001,RISPOSTE_CALC!$B$2:$B$5001,A223,RISPOSTE_CALC!$H$2:$H$5001,"&gt;0"))),"",IF(A223="","",AVERAGEIFS(RISPOSTE_CALC!$H$2:$H$5001,RISPOSTE_CALC!$B$2:$B$5001,A223,RISPOSTE_CALC!$H$2:$H$5001,"&gt;0")))</f>
        <v/>
      </c>
      <c r="H223" s="8" t="str">
        <f t="shared" si="12"/>
        <v/>
      </c>
    </row>
    <row r="224" spans="1:8">
      <c r="A224" t="str">
        <f>IFERROR(INDEX(tbl_corsi[KEY_CORSO],223),"")</f>
        <v/>
      </c>
      <c r="B224" t="str">
        <f>IFERROR(INDEX(tbl_corsi[N_ALLIEVI_TOT],223),"")</f>
        <v/>
      </c>
      <c r="C224" t="str">
        <f>IF(A224="","",COUNTIFS(RISPOSTE_CALC!$B$2:$B$5001,A224,RISPOSTE_CALC!$H$2:$H$5001,"&gt;0"))</f>
        <v/>
      </c>
      <c r="D224" t="str">
        <f t="shared" si="10"/>
        <v/>
      </c>
      <c r="E224" s="12" t="str">
        <f>IF(B224="","",tbl_output[[#This Row],[N_RISPONDENTI]]/tbl_output[[#This Row],[N_ALLIEVI_TOT]])</f>
        <v/>
      </c>
      <c r="F224" s="4" t="str">
        <f t="shared" si="11"/>
        <v/>
      </c>
      <c r="G224" s="8" t="str">
        <f>IF(ISERROR(IF(A224="","",AVERAGEIFS(RISPOSTE_CALC!$H$2:$H$5001,RISPOSTE_CALC!$B$2:$B$5001,A224,RISPOSTE_CALC!$H$2:$H$5001,"&gt;0"))),"",IF(A224="","",AVERAGEIFS(RISPOSTE_CALC!$H$2:$H$5001,RISPOSTE_CALC!$B$2:$B$5001,A224,RISPOSTE_CALC!$H$2:$H$5001,"&gt;0")))</f>
        <v/>
      </c>
      <c r="H224" s="8" t="str">
        <f t="shared" si="12"/>
        <v/>
      </c>
    </row>
    <row r="225" spans="1:8">
      <c r="A225" t="str">
        <f>IFERROR(INDEX(tbl_corsi[KEY_CORSO],224),"")</f>
        <v/>
      </c>
      <c r="B225" t="str">
        <f>IFERROR(INDEX(tbl_corsi[N_ALLIEVI_TOT],224),"")</f>
        <v/>
      </c>
      <c r="C225" t="str">
        <f>IF(A225="","",COUNTIFS(RISPOSTE_CALC!$B$2:$B$5001,A225,RISPOSTE_CALC!$H$2:$H$5001,"&gt;0"))</f>
        <v/>
      </c>
      <c r="D225" t="str">
        <f t="shared" si="10"/>
        <v/>
      </c>
      <c r="E225" s="12" t="str">
        <f>IF(B225="","",tbl_output[[#This Row],[N_RISPONDENTI]]/tbl_output[[#This Row],[N_ALLIEVI_TOT]])</f>
        <v/>
      </c>
      <c r="F225" s="4" t="str">
        <f t="shared" si="11"/>
        <v/>
      </c>
      <c r="G225" s="8" t="str">
        <f>IF(ISERROR(IF(A225="","",AVERAGEIFS(RISPOSTE_CALC!$H$2:$H$5001,RISPOSTE_CALC!$B$2:$B$5001,A225,RISPOSTE_CALC!$H$2:$H$5001,"&gt;0"))),"",IF(A225="","",AVERAGEIFS(RISPOSTE_CALC!$H$2:$H$5001,RISPOSTE_CALC!$B$2:$B$5001,A225,RISPOSTE_CALC!$H$2:$H$5001,"&gt;0")))</f>
        <v/>
      </c>
      <c r="H225" s="8" t="str">
        <f t="shared" si="12"/>
        <v/>
      </c>
    </row>
    <row r="226" spans="1:8">
      <c r="A226" t="str">
        <f>IFERROR(INDEX(tbl_corsi[KEY_CORSO],225),"")</f>
        <v/>
      </c>
      <c r="B226" t="str">
        <f>IFERROR(INDEX(tbl_corsi[N_ALLIEVI_TOT],225),"")</f>
        <v/>
      </c>
      <c r="C226" t="str">
        <f>IF(A226="","",COUNTIFS(RISPOSTE_CALC!$B$2:$B$5001,A226,RISPOSTE_CALC!$H$2:$H$5001,"&gt;0"))</f>
        <v/>
      </c>
      <c r="D226" t="str">
        <f t="shared" si="10"/>
        <v/>
      </c>
      <c r="E226" s="12" t="str">
        <f>IF(B226="","",tbl_output[[#This Row],[N_RISPONDENTI]]/tbl_output[[#This Row],[N_ALLIEVI_TOT]])</f>
        <v/>
      </c>
      <c r="F226" s="4" t="str">
        <f t="shared" si="11"/>
        <v/>
      </c>
      <c r="G226" s="8" t="str">
        <f>IF(ISERROR(IF(A226="","",AVERAGEIFS(RISPOSTE_CALC!$H$2:$H$5001,RISPOSTE_CALC!$B$2:$B$5001,A226,RISPOSTE_CALC!$H$2:$H$5001,"&gt;0"))),"",IF(A226="","",AVERAGEIFS(RISPOSTE_CALC!$H$2:$H$5001,RISPOSTE_CALC!$B$2:$B$5001,A226,RISPOSTE_CALC!$H$2:$H$5001,"&gt;0")))</f>
        <v/>
      </c>
      <c r="H226" s="8" t="str">
        <f t="shared" si="12"/>
        <v/>
      </c>
    </row>
    <row r="227" spans="1:8">
      <c r="A227" t="str">
        <f>IFERROR(INDEX(tbl_corsi[KEY_CORSO],226),"")</f>
        <v/>
      </c>
      <c r="B227" t="str">
        <f>IFERROR(INDEX(tbl_corsi[N_ALLIEVI_TOT],226),"")</f>
        <v/>
      </c>
      <c r="C227" t="str">
        <f>IF(A227="","",COUNTIFS(RISPOSTE_CALC!$B$2:$B$5001,A227,RISPOSTE_CALC!$H$2:$H$5001,"&gt;0"))</f>
        <v/>
      </c>
      <c r="D227" t="str">
        <f t="shared" si="10"/>
        <v/>
      </c>
      <c r="E227" s="12" t="str">
        <f>IF(B227="","",tbl_output[[#This Row],[N_RISPONDENTI]]/tbl_output[[#This Row],[N_ALLIEVI_TOT]])</f>
        <v/>
      </c>
      <c r="F227" s="4" t="str">
        <f t="shared" si="11"/>
        <v/>
      </c>
      <c r="G227" s="8" t="str">
        <f>IF(ISERROR(IF(A227="","",AVERAGEIFS(RISPOSTE_CALC!$H$2:$H$5001,RISPOSTE_CALC!$B$2:$B$5001,A227,RISPOSTE_CALC!$H$2:$H$5001,"&gt;0"))),"",IF(A227="","",AVERAGEIFS(RISPOSTE_CALC!$H$2:$H$5001,RISPOSTE_CALC!$B$2:$B$5001,A227,RISPOSTE_CALC!$H$2:$H$5001,"&gt;0")))</f>
        <v/>
      </c>
      <c r="H227" s="8" t="str">
        <f t="shared" si="12"/>
        <v/>
      </c>
    </row>
    <row r="228" spans="1:8">
      <c r="A228" t="str">
        <f>IFERROR(INDEX(tbl_corsi[KEY_CORSO],227),"")</f>
        <v/>
      </c>
      <c r="B228" t="str">
        <f>IFERROR(INDEX(tbl_corsi[N_ALLIEVI_TOT],227),"")</f>
        <v/>
      </c>
      <c r="C228" t="str">
        <f>IF(A228="","",COUNTIFS(RISPOSTE_CALC!$B$2:$B$5001,A228,RISPOSTE_CALC!$H$2:$H$5001,"&gt;0"))</f>
        <v/>
      </c>
      <c r="D228" t="str">
        <f t="shared" si="10"/>
        <v/>
      </c>
      <c r="E228" s="12" t="str">
        <f>IF(B228="","",tbl_output[[#This Row],[N_RISPONDENTI]]/tbl_output[[#This Row],[N_ALLIEVI_TOT]])</f>
        <v/>
      </c>
      <c r="F228" s="4" t="str">
        <f t="shared" si="11"/>
        <v/>
      </c>
      <c r="G228" s="8" t="str">
        <f>IF(ISERROR(IF(A228="","",AVERAGEIFS(RISPOSTE_CALC!$H$2:$H$5001,RISPOSTE_CALC!$B$2:$B$5001,A228,RISPOSTE_CALC!$H$2:$H$5001,"&gt;0"))),"",IF(A228="","",AVERAGEIFS(RISPOSTE_CALC!$H$2:$H$5001,RISPOSTE_CALC!$B$2:$B$5001,A228,RISPOSTE_CALC!$H$2:$H$5001,"&gt;0")))</f>
        <v/>
      </c>
      <c r="H228" s="8" t="str">
        <f t="shared" si="12"/>
        <v/>
      </c>
    </row>
    <row r="229" spans="1:8">
      <c r="A229" t="str">
        <f>IFERROR(INDEX(tbl_corsi[KEY_CORSO],228),"")</f>
        <v/>
      </c>
      <c r="B229" t="str">
        <f>IFERROR(INDEX(tbl_corsi[N_ALLIEVI_TOT],228),"")</f>
        <v/>
      </c>
      <c r="C229" t="str">
        <f>IF(A229="","",COUNTIFS(RISPOSTE_CALC!$B$2:$B$5001,A229,RISPOSTE_CALC!$H$2:$H$5001,"&gt;0"))</f>
        <v/>
      </c>
      <c r="D229" t="str">
        <f t="shared" si="10"/>
        <v/>
      </c>
      <c r="E229" s="12" t="str">
        <f>IF(B229="","",tbl_output[[#This Row],[N_RISPONDENTI]]/tbl_output[[#This Row],[N_ALLIEVI_TOT]])</f>
        <v/>
      </c>
      <c r="F229" s="4" t="str">
        <f t="shared" si="11"/>
        <v/>
      </c>
      <c r="G229" s="8" t="str">
        <f>IF(ISERROR(IF(A229="","",AVERAGEIFS(RISPOSTE_CALC!$H$2:$H$5001,RISPOSTE_CALC!$B$2:$B$5001,A229,RISPOSTE_CALC!$H$2:$H$5001,"&gt;0"))),"",IF(A229="","",AVERAGEIFS(RISPOSTE_CALC!$H$2:$H$5001,RISPOSTE_CALC!$B$2:$B$5001,A229,RISPOSTE_CALC!$H$2:$H$5001,"&gt;0")))</f>
        <v/>
      </c>
      <c r="H229" s="8" t="str">
        <f t="shared" si="12"/>
        <v/>
      </c>
    </row>
    <row r="230" spans="1:8">
      <c r="A230" t="str">
        <f>IFERROR(INDEX(tbl_corsi[KEY_CORSO],229),"")</f>
        <v/>
      </c>
      <c r="B230" t="str">
        <f>IFERROR(INDEX(tbl_corsi[N_ALLIEVI_TOT],229),"")</f>
        <v/>
      </c>
      <c r="C230" t="str">
        <f>IF(A230="","",COUNTIFS(RISPOSTE_CALC!$B$2:$B$5001,A230,RISPOSTE_CALC!$H$2:$H$5001,"&gt;0"))</f>
        <v/>
      </c>
      <c r="D230" t="str">
        <f t="shared" si="10"/>
        <v/>
      </c>
      <c r="E230" s="12" t="str">
        <f>IF(B230="","",tbl_output[[#This Row],[N_RISPONDENTI]]/tbl_output[[#This Row],[N_ALLIEVI_TOT]])</f>
        <v/>
      </c>
      <c r="F230" s="4" t="str">
        <f t="shared" si="11"/>
        <v/>
      </c>
      <c r="G230" s="8" t="str">
        <f>IF(ISERROR(IF(A230="","",AVERAGEIFS(RISPOSTE_CALC!$H$2:$H$5001,RISPOSTE_CALC!$B$2:$B$5001,A230,RISPOSTE_CALC!$H$2:$H$5001,"&gt;0"))),"",IF(A230="","",AVERAGEIFS(RISPOSTE_CALC!$H$2:$H$5001,RISPOSTE_CALC!$B$2:$B$5001,A230,RISPOSTE_CALC!$H$2:$H$5001,"&gt;0")))</f>
        <v/>
      </c>
      <c r="H230" s="8" t="str">
        <f t="shared" si="12"/>
        <v/>
      </c>
    </row>
    <row r="231" spans="1:8">
      <c r="A231" t="str">
        <f>IFERROR(INDEX(tbl_corsi[KEY_CORSO],230),"")</f>
        <v/>
      </c>
      <c r="B231" t="str">
        <f>IFERROR(INDEX(tbl_corsi[N_ALLIEVI_TOT],230),"")</f>
        <v/>
      </c>
      <c r="C231" t="str">
        <f>IF(A231="","",COUNTIFS(RISPOSTE_CALC!$B$2:$B$5001,A231,RISPOSTE_CALC!$H$2:$H$5001,"&gt;0"))</f>
        <v/>
      </c>
      <c r="D231" t="str">
        <f t="shared" si="10"/>
        <v/>
      </c>
      <c r="E231" s="12" t="str">
        <f>IF(B231="","",tbl_output[[#This Row],[N_RISPONDENTI]]/tbl_output[[#This Row],[N_ALLIEVI_TOT]])</f>
        <v/>
      </c>
      <c r="F231" s="4" t="str">
        <f t="shared" si="11"/>
        <v/>
      </c>
      <c r="G231" s="8" t="str">
        <f>IF(ISERROR(IF(A231="","",AVERAGEIFS(RISPOSTE_CALC!$H$2:$H$5001,RISPOSTE_CALC!$B$2:$B$5001,A231,RISPOSTE_CALC!$H$2:$H$5001,"&gt;0"))),"",IF(A231="","",AVERAGEIFS(RISPOSTE_CALC!$H$2:$H$5001,RISPOSTE_CALC!$B$2:$B$5001,A231,RISPOSTE_CALC!$H$2:$H$5001,"&gt;0")))</f>
        <v/>
      </c>
      <c r="H231" s="8" t="str">
        <f t="shared" si="12"/>
        <v/>
      </c>
    </row>
    <row r="232" spans="1:8">
      <c r="A232" t="str">
        <f>IFERROR(INDEX(tbl_corsi[KEY_CORSO],231),"")</f>
        <v/>
      </c>
      <c r="B232" t="str">
        <f>IFERROR(INDEX(tbl_corsi[N_ALLIEVI_TOT],231),"")</f>
        <v/>
      </c>
      <c r="C232" t="str">
        <f>IF(A232="","",COUNTIFS(RISPOSTE_CALC!$B$2:$B$5001,A232,RISPOSTE_CALC!$H$2:$H$5001,"&gt;0"))</f>
        <v/>
      </c>
      <c r="D232" t="str">
        <f t="shared" si="10"/>
        <v/>
      </c>
      <c r="E232" s="12" t="str">
        <f>IF(B232="","",tbl_output[[#This Row],[N_RISPONDENTI]]/tbl_output[[#This Row],[N_ALLIEVI_TOT]])</f>
        <v/>
      </c>
      <c r="F232" s="4" t="str">
        <f t="shared" si="11"/>
        <v/>
      </c>
      <c r="G232" s="8" t="str">
        <f>IF(ISERROR(IF(A232="","",AVERAGEIFS(RISPOSTE_CALC!$H$2:$H$5001,RISPOSTE_CALC!$B$2:$B$5001,A232,RISPOSTE_CALC!$H$2:$H$5001,"&gt;0"))),"",IF(A232="","",AVERAGEIFS(RISPOSTE_CALC!$H$2:$H$5001,RISPOSTE_CALC!$B$2:$B$5001,A232,RISPOSTE_CALC!$H$2:$H$5001,"&gt;0")))</f>
        <v/>
      </c>
      <c r="H232" s="8" t="str">
        <f t="shared" si="12"/>
        <v/>
      </c>
    </row>
    <row r="233" spans="1:8">
      <c r="A233" t="str">
        <f>IFERROR(INDEX(tbl_corsi[KEY_CORSO],232),"")</f>
        <v/>
      </c>
      <c r="B233" t="str">
        <f>IFERROR(INDEX(tbl_corsi[N_ALLIEVI_TOT],232),"")</f>
        <v/>
      </c>
      <c r="C233" t="str">
        <f>IF(A233="","",COUNTIFS(RISPOSTE_CALC!$B$2:$B$5001,A233,RISPOSTE_CALC!$H$2:$H$5001,"&gt;0"))</f>
        <v/>
      </c>
      <c r="D233" t="str">
        <f t="shared" si="10"/>
        <v/>
      </c>
      <c r="E233" s="12" t="str">
        <f>IF(B233="","",tbl_output[[#This Row],[N_RISPONDENTI]]/tbl_output[[#This Row],[N_ALLIEVI_TOT]])</f>
        <v/>
      </c>
      <c r="F233" s="4" t="str">
        <f t="shared" si="11"/>
        <v/>
      </c>
      <c r="G233" s="8" t="str">
        <f>IF(ISERROR(IF(A233="","",AVERAGEIFS(RISPOSTE_CALC!$H$2:$H$5001,RISPOSTE_CALC!$B$2:$B$5001,A233,RISPOSTE_CALC!$H$2:$H$5001,"&gt;0"))),"",IF(A233="","",AVERAGEIFS(RISPOSTE_CALC!$H$2:$H$5001,RISPOSTE_CALC!$B$2:$B$5001,A233,RISPOSTE_CALC!$H$2:$H$5001,"&gt;0")))</f>
        <v/>
      </c>
      <c r="H233" s="8" t="str">
        <f t="shared" si="12"/>
        <v/>
      </c>
    </row>
    <row r="234" spans="1:8">
      <c r="A234" t="str">
        <f>IFERROR(INDEX(tbl_corsi[KEY_CORSO],233),"")</f>
        <v/>
      </c>
      <c r="B234" t="str">
        <f>IFERROR(INDEX(tbl_corsi[N_ALLIEVI_TOT],233),"")</f>
        <v/>
      </c>
      <c r="C234" t="str">
        <f>IF(A234="","",COUNTIFS(RISPOSTE_CALC!$B$2:$B$5001,A234,RISPOSTE_CALC!$H$2:$H$5001,"&gt;0"))</f>
        <v/>
      </c>
      <c r="D234" t="str">
        <f t="shared" si="10"/>
        <v/>
      </c>
      <c r="E234" s="12" t="str">
        <f>IF(B234="","",tbl_output[[#This Row],[N_RISPONDENTI]]/tbl_output[[#This Row],[N_ALLIEVI_TOT]])</f>
        <v/>
      </c>
      <c r="F234" s="4" t="str">
        <f t="shared" si="11"/>
        <v/>
      </c>
      <c r="G234" s="8" t="str">
        <f>IF(ISERROR(IF(A234="","",AVERAGEIFS(RISPOSTE_CALC!$H$2:$H$5001,RISPOSTE_CALC!$B$2:$B$5001,A234,RISPOSTE_CALC!$H$2:$H$5001,"&gt;0"))),"",IF(A234="","",AVERAGEIFS(RISPOSTE_CALC!$H$2:$H$5001,RISPOSTE_CALC!$B$2:$B$5001,A234,RISPOSTE_CALC!$H$2:$H$5001,"&gt;0")))</f>
        <v/>
      </c>
      <c r="H234" s="8" t="str">
        <f t="shared" si="12"/>
        <v/>
      </c>
    </row>
    <row r="235" spans="1:8">
      <c r="A235" t="str">
        <f>IFERROR(INDEX(tbl_corsi[KEY_CORSO],234),"")</f>
        <v/>
      </c>
      <c r="B235" t="str">
        <f>IFERROR(INDEX(tbl_corsi[N_ALLIEVI_TOT],234),"")</f>
        <v/>
      </c>
      <c r="C235" t="str">
        <f>IF(A235="","",COUNTIFS(RISPOSTE_CALC!$B$2:$B$5001,A235,RISPOSTE_CALC!$H$2:$H$5001,"&gt;0"))</f>
        <v/>
      </c>
      <c r="D235" t="str">
        <f t="shared" si="10"/>
        <v/>
      </c>
      <c r="E235" s="12" t="str">
        <f>IF(B235="","",tbl_output[[#This Row],[N_RISPONDENTI]]/tbl_output[[#This Row],[N_ALLIEVI_TOT]])</f>
        <v/>
      </c>
      <c r="F235" s="4" t="str">
        <f t="shared" si="11"/>
        <v/>
      </c>
      <c r="G235" s="8" t="str">
        <f>IF(ISERROR(IF(A235="","",AVERAGEIFS(RISPOSTE_CALC!$H$2:$H$5001,RISPOSTE_CALC!$B$2:$B$5001,A235,RISPOSTE_CALC!$H$2:$H$5001,"&gt;0"))),"",IF(A235="","",AVERAGEIFS(RISPOSTE_CALC!$H$2:$H$5001,RISPOSTE_CALC!$B$2:$B$5001,A235,RISPOSTE_CALC!$H$2:$H$5001,"&gt;0")))</f>
        <v/>
      </c>
      <c r="H235" s="8" t="str">
        <f t="shared" si="12"/>
        <v/>
      </c>
    </row>
    <row r="236" spans="1:8">
      <c r="A236" t="str">
        <f>IFERROR(INDEX(tbl_corsi[KEY_CORSO],235),"")</f>
        <v/>
      </c>
      <c r="B236" t="str">
        <f>IFERROR(INDEX(tbl_corsi[N_ALLIEVI_TOT],235),"")</f>
        <v/>
      </c>
      <c r="C236" t="str">
        <f>IF(A236="","",COUNTIFS(RISPOSTE_CALC!$B$2:$B$5001,A236,RISPOSTE_CALC!$H$2:$H$5001,"&gt;0"))</f>
        <v/>
      </c>
      <c r="D236" t="str">
        <f t="shared" si="10"/>
        <v/>
      </c>
      <c r="E236" s="12" t="str">
        <f>IF(B236="","",tbl_output[[#This Row],[N_RISPONDENTI]]/tbl_output[[#This Row],[N_ALLIEVI_TOT]])</f>
        <v/>
      </c>
      <c r="F236" s="4" t="str">
        <f t="shared" si="11"/>
        <v/>
      </c>
      <c r="G236" s="8" t="str">
        <f>IF(ISERROR(IF(A236="","",AVERAGEIFS(RISPOSTE_CALC!$H$2:$H$5001,RISPOSTE_CALC!$B$2:$B$5001,A236,RISPOSTE_CALC!$H$2:$H$5001,"&gt;0"))),"",IF(A236="","",AVERAGEIFS(RISPOSTE_CALC!$H$2:$H$5001,RISPOSTE_CALC!$B$2:$B$5001,A236,RISPOSTE_CALC!$H$2:$H$5001,"&gt;0")))</f>
        <v/>
      </c>
      <c r="H236" s="8" t="str">
        <f t="shared" si="12"/>
        <v/>
      </c>
    </row>
    <row r="237" spans="1:8">
      <c r="A237" t="str">
        <f>IFERROR(INDEX(tbl_corsi[KEY_CORSO],236),"")</f>
        <v/>
      </c>
      <c r="B237" t="str">
        <f>IFERROR(INDEX(tbl_corsi[N_ALLIEVI_TOT],236),"")</f>
        <v/>
      </c>
      <c r="C237" t="str">
        <f>IF(A237="","",COUNTIFS(RISPOSTE_CALC!$B$2:$B$5001,A237,RISPOSTE_CALC!$H$2:$H$5001,"&gt;0"))</f>
        <v/>
      </c>
      <c r="D237" t="str">
        <f t="shared" si="10"/>
        <v/>
      </c>
      <c r="E237" s="12" t="str">
        <f>IF(B237="","",tbl_output[[#This Row],[N_RISPONDENTI]]/tbl_output[[#This Row],[N_ALLIEVI_TOT]])</f>
        <v/>
      </c>
      <c r="F237" s="4" t="str">
        <f t="shared" si="11"/>
        <v/>
      </c>
      <c r="G237" s="8" t="str">
        <f>IF(ISERROR(IF(A237="","",AVERAGEIFS(RISPOSTE_CALC!$H$2:$H$5001,RISPOSTE_CALC!$B$2:$B$5001,A237,RISPOSTE_CALC!$H$2:$H$5001,"&gt;0"))),"",IF(A237="","",AVERAGEIFS(RISPOSTE_CALC!$H$2:$H$5001,RISPOSTE_CALC!$B$2:$B$5001,A237,RISPOSTE_CALC!$H$2:$H$5001,"&gt;0")))</f>
        <v/>
      </c>
      <c r="H237" s="8" t="str">
        <f t="shared" si="12"/>
        <v/>
      </c>
    </row>
    <row r="238" spans="1:8">
      <c r="A238" t="str">
        <f>IFERROR(INDEX(tbl_corsi[KEY_CORSO],237),"")</f>
        <v/>
      </c>
      <c r="B238" t="str">
        <f>IFERROR(INDEX(tbl_corsi[N_ALLIEVI_TOT],237),"")</f>
        <v/>
      </c>
      <c r="C238" t="str">
        <f>IF(A238="","",COUNTIFS(RISPOSTE_CALC!$B$2:$B$5001,A238,RISPOSTE_CALC!$H$2:$H$5001,"&gt;0"))</f>
        <v/>
      </c>
      <c r="D238" t="str">
        <f t="shared" si="10"/>
        <v/>
      </c>
      <c r="E238" s="12" t="str">
        <f>IF(B238="","",tbl_output[[#This Row],[N_RISPONDENTI]]/tbl_output[[#This Row],[N_ALLIEVI_TOT]])</f>
        <v/>
      </c>
      <c r="F238" s="4" t="str">
        <f t="shared" si="11"/>
        <v/>
      </c>
      <c r="G238" s="8" t="str">
        <f>IF(ISERROR(IF(A238="","",AVERAGEIFS(RISPOSTE_CALC!$H$2:$H$5001,RISPOSTE_CALC!$B$2:$B$5001,A238,RISPOSTE_CALC!$H$2:$H$5001,"&gt;0"))),"",IF(A238="","",AVERAGEIFS(RISPOSTE_CALC!$H$2:$H$5001,RISPOSTE_CALC!$B$2:$B$5001,A238,RISPOSTE_CALC!$H$2:$H$5001,"&gt;0")))</f>
        <v/>
      </c>
      <c r="H238" s="8" t="str">
        <f t="shared" si="12"/>
        <v/>
      </c>
    </row>
    <row r="239" spans="1:8">
      <c r="A239" t="str">
        <f>IFERROR(INDEX(tbl_corsi[KEY_CORSO],238),"")</f>
        <v/>
      </c>
      <c r="B239" t="str">
        <f>IFERROR(INDEX(tbl_corsi[N_ALLIEVI_TOT],238),"")</f>
        <v/>
      </c>
      <c r="C239" t="str">
        <f>IF(A239="","",COUNTIFS(RISPOSTE_CALC!$B$2:$B$5001,A239,RISPOSTE_CALC!$H$2:$H$5001,"&gt;0"))</f>
        <v/>
      </c>
      <c r="D239" t="str">
        <f t="shared" si="10"/>
        <v/>
      </c>
      <c r="E239" s="12" t="str">
        <f>IF(B239="","",tbl_output[[#This Row],[N_RISPONDENTI]]/tbl_output[[#This Row],[N_ALLIEVI_TOT]])</f>
        <v/>
      </c>
      <c r="F239" s="4" t="str">
        <f t="shared" si="11"/>
        <v/>
      </c>
      <c r="G239" s="8" t="str">
        <f>IF(ISERROR(IF(A239="","",AVERAGEIFS(RISPOSTE_CALC!$H$2:$H$5001,RISPOSTE_CALC!$B$2:$B$5001,A239,RISPOSTE_CALC!$H$2:$H$5001,"&gt;0"))),"",IF(A239="","",AVERAGEIFS(RISPOSTE_CALC!$H$2:$H$5001,RISPOSTE_CALC!$B$2:$B$5001,A239,RISPOSTE_CALC!$H$2:$H$5001,"&gt;0")))</f>
        <v/>
      </c>
      <c r="H239" s="8" t="str">
        <f t="shared" si="12"/>
        <v/>
      </c>
    </row>
    <row r="240" spans="1:8">
      <c r="A240" t="str">
        <f>IFERROR(INDEX(tbl_corsi[KEY_CORSO],239),"")</f>
        <v/>
      </c>
      <c r="B240" t="str">
        <f>IFERROR(INDEX(tbl_corsi[N_ALLIEVI_TOT],239),"")</f>
        <v/>
      </c>
      <c r="C240" t="str">
        <f>IF(A240="","",COUNTIFS(RISPOSTE_CALC!$B$2:$B$5001,A240,RISPOSTE_CALC!$H$2:$H$5001,"&gt;0"))</f>
        <v/>
      </c>
      <c r="D240" t="str">
        <f t="shared" si="10"/>
        <v/>
      </c>
      <c r="E240" s="12" t="str">
        <f>IF(B240="","",tbl_output[[#This Row],[N_RISPONDENTI]]/tbl_output[[#This Row],[N_ALLIEVI_TOT]])</f>
        <v/>
      </c>
      <c r="F240" s="4" t="str">
        <f t="shared" si="11"/>
        <v/>
      </c>
      <c r="G240" s="8" t="str">
        <f>IF(ISERROR(IF(A240="","",AVERAGEIFS(RISPOSTE_CALC!$H$2:$H$5001,RISPOSTE_CALC!$B$2:$B$5001,A240,RISPOSTE_CALC!$H$2:$H$5001,"&gt;0"))),"",IF(A240="","",AVERAGEIFS(RISPOSTE_CALC!$H$2:$H$5001,RISPOSTE_CALC!$B$2:$B$5001,A240,RISPOSTE_CALC!$H$2:$H$5001,"&gt;0")))</f>
        <v/>
      </c>
      <c r="H240" s="8" t="str">
        <f t="shared" si="12"/>
        <v/>
      </c>
    </row>
    <row r="241" spans="1:8">
      <c r="A241" t="str">
        <f>IFERROR(INDEX(tbl_corsi[KEY_CORSO],240),"")</f>
        <v/>
      </c>
      <c r="B241" t="str">
        <f>IFERROR(INDEX(tbl_corsi[N_ALLIEVI_TOT],240),"")</f>
        <v/>
      </c>
      <c r="C241" t="str">
        <f>IF(A241="","",COUNTIFS(RISPOSTE_CALC!$B$2:$B$5001,A241,RISPOSTE_CALC!$H$2:$H$5001,"&gt;0"))</f>
        <v/>
      </c>
      <c r="D241" t="str">
        <f t="shared" si="10"/>
        <v/>
      </c>
      <c r="E241" s="12" t="str">
        <f>IF(B241="","",tbl_output[[#This Row],[N_RISPONDENTI]]/tbl_output[[#This Row],[N_ALLIEVI_TOT]])</f>
        <v/>
      </c>
      <c r="F241" s="4" t="str">
        <f t="shared" si="11"/>
        <v/>
      </c>
      <c r="G241" s="8" t="str">
        <f>IF(ISERROR(IF(A241="","",AVERAGEIFS(RISPOSTE_CALC!$H$2:$H$5001,RISPOSTE_CALC!$B$2:$B$5001,A241,RISPOSTE_CALC!$H$2:$H$5001,"&gt;0"))),"",IF(A241="","",AVERAGEIFS(RISPOSTE_CALC!$H$2:$H$5001,RISPOSTE_CALC!$B$2:$B$5001,A241,RISPOSTE_CALC!$H$2:$H$5001,"&gt;0")))</f>
        <v/>
      </c>
      <c r="H241" s="8" t="str">
        <f t="shared" si="12"/>
        <v/>
      </c>
    </row>
    <row r="242" spans="1:8">
      <c r="A242" t="str">
        <f>IFERROR(INDEX(tbl_corsi[KEY_CORSO],241),"")</f>
        <v/>
      </c>
      <c r="B242" t="str">
        <f>IFERROR(INDEX(tbl_corsi[N_ALLIEVI_TOT],241),"")</f>
        <v/>
      </c>
      <c r="C242" t="str">
        <f>IF(A242="","",COUNTIFS(RISPOSTE_CALC!$B$2:$B$5001,A242,RISPOSTE_CALC!$H$2:$H$5001,"&gt;0"))</f>
        <v/>
      </c>
      <c r="D242" t="str">
        <f t="shared" si="10"/>
        <v/>
      </c>
      <c r="E242" s="12" t="str">
        <f>IF(B242="","",tbl_output[[#This Row],[N_RISPONDENTI]]/tbl_output[[#This Row],[N_ALLIEVI_TOT]])</f>
        <v/>
      </c>
      <c r="F242" s="4" t="str">
        <f t="shared" si="11"/>
        <v/>
      </c>
      <c r="G242" s="8" t="str">
        <f>IF(ISERROR(IF(A242="","",AVERAGEIFS(RISPOSTE_CALC!$H$2:$H$5001,RISPOSTE_CALC!$B$2:$B$5001,A242,RISPOSTE_CALC!$H$2:$H$5001,"&gt;0"))),"",IF(A242="","",AVERAGEIFS(RISPOSTE_CALC!$H$2:$H$5001,RISPOSTE_CALC!$B$2:$B$5001,A242,RISPOSTE_CALC!$H$2:$H$5001,"&gt;0")))</f>
        <v/>
      </c>
      <c r="H242" s="8" t="str">
        <f t="shared" si="12"/>
        <v/>
      </c>
    </row>
    <row r="243" spans="1:8">
      <c r="A243" t="str">
        <f>IFERROR(INDEX(tbl_corsi[KEY_CORSO],242),"")</f>
        <v/>
      </c>
      <c r="B243" t="str">
        <f>IFERROR(INDEX(tbl_corsi[N_ALLIEVI_TOT],242),"")</f>
        <v/>
      </c>
      <c r="C243" t="str">
        <f>IF(A243="","",COUNTIFS(RISPOSTE_CALC!$B$2:$B$5001,A243,RISPOSTE_CALC!$H$2:$H$5001,"&gt;0"))</f>
        <v/>
      </c>
      <c r="D243" t="str">
        <f t="shared" si="10"/>
        <v/>
      </c>
      <c r="E243" s="12" t="str">
        <f>IF(B243="","",tbl_output[[#This Row],[N_RISPONDENTI]]/tbl_output[[#This Row],[N_ALLIEVI_TOT]])</f>
        <v/>
      </c>
      <c r="F243" s="4" t="str">
        <f t="shared" si="11"/>
        <v/>
      </c>
      <c r="G243" s="8" t="str">
        <f>IF(ISERROR(IF(A243="","",AVERAGEIFS(RISPOSTE_CALC!$H$2:$H$5001,RISPOSTE_CALC!$B$2:$B$5001,A243,RISPOSTE_CALC!$H$2:$H$5001,"&gt;0"))),"",IF(A243="","",AVERAGEIFS(RISPOSTE_CALC!$H$2:$H$5001,RISPOSTE_CALC!$B$2:$B$5001,A243,RISPOSTE_CALC!$H$2:$H$5001,"&gt;0")))</f>
        <v/>
      </c>
      <c r="H243" s="8" t="str">
        <f t="shared" si="12"/>
        <v/>
      </c>
    </row>
    <row r="244" spans="1:8">
      <c r="A244" t="str">
        <f>IFERROR(INDEX(tbl_corsi[KEY_CORSO],243),"")</f>
        <v/>
      </c>
      <c r="B244" t="str">
        <f>IFERROR(INDEX(tbl_corsi[N_ALLIEVI_TOT],243),"")</f>
        <v/>
      </c>
      <c r="C244" t="str">
        <f>IF(A244="","",COUNTIFS(RISPOSTE_CALC!$B$2:$B$5001,A244,RISPOSTE_CALC!$H$2:$H$5001,"&gt;0"))</f>
        <v/>
      </c>
      <c r="D244" t="str">
        <f t="shared" si="10"/>
        <v/>
      </c>
      <c r="E244" s="12" t="str">
        <f>IF(B244="","",tbl_output[[#This Row],[N_RISPONDENTI]]/tbl_output[[#This Row],[N_ALLIEVI_TOT]])</f>
        <v/>
      </c>
      <c r="F244" s="4" t="str">
        <f t="shared" si="11"/>
        <v/>
      </c>
      <c r="G244" s="8" t="str">
        <f>IF(ISERROR(IF(A244="","",AVERAGEIFS(RISPOSTE_CALC!$H$2:$H$5001,RISPOSTE_CALC!$B$2:$B$5001,A244,RISPOSTE_CALC!$H$2:$H$5001,"&gt;0"))),"",IF(A244="","",AVERAGEIFS(RISPOSTE_CALC!$H$2:$H$5001,RISPOSTE_CALC!$B$2:$B$5001,A244,RISPOSTE_CALC!$H$2:$H$5001,"&gt;0")))</f>
        <v/>
      </c>
      <c r="H244" s="8" t="str">
        <f t="shared" si="12"/>
        <v/>
      </c>
    </row>
    <row r="245" spans="1:8">
      <c r="A245" t="str">
        <f>IFERROR(INDEX(tbl_corsi[KEY_CORSO],244),"")</f>
        <v/>
      </c>
      <c r="B245" t="str">
        <f>IFERROR(INDEX(tbl_corsi[N_ALLIEVI_TOT],244),"")</f>
        <v/>
      </c>
      <c r="C245" t="str">
        <f>IF(A245="","",COUNTIFS(RISPOSTE_CALC!$B$2:$B$5001,A245,RISPOSTE_CALC!$H$2:$H$5001,"&gt;0"))</f>
        <v/>
      </c>
      <c r="D245" t="str">
        <f t="shared" si="10"/>
        <v/>
      </c>
      <c r="E245" s="12" t="str">
        <f>IF(B245="","",tbl_output[[#This Row],[N_RISPONDENTI]]/tbl_output[[#This Row],[N_ALLIEVI_TOT]])</f>
        <v/>
      </c>
      <c r="F245" s="4" t="str">
        <f t="shared" si="11"/>
        <v/>
      </c>
      <c r="G245" s="8" t="str">
        <f>IF(ISERROR(IF(A245="","",AVERAGEIFS(RISPOSTE_CALC!$H$2:$H$5001,RISPOSTE_CALC!$B$2:$B$5001,A245,RISPOSTE_CALC!$H$2:$H$5001,"&gt;0"))),"",IF(A245="","",AVERAGEIFS(RISPOSTE_CALC!$H$2:$H$5001,RISPOSTE_CALC!$B$2:$B$5001,A245,RISPOSTE_CALC!$H$2:$H$5001,"&gt;0")))</f>
        <v/>
      </c>
      <c r="H245" s="8" t="str">
        <f t="shared" si="12"/>
        <v/>
      </c>
    </row>
    <row r="246" spans="1:8">
      <c r="A246" t="str">
        <f>IFERROR(INDEX(tbl_corsi[KEY_CORSO],245),"")</f>
        <v/>
      </c>
      <c r="B246" t="str">
        <f>IFERROR(INDEX(tbl_corsi[N_ALLIEVI_TOT],245),"")</f>
        <v/>
      </c>
      <c r="C246" t="str">
        <f>IF(A246="","",COUNTIFS(RISPOSTE_CALC!$B$2:$B$5001,A246,RISPOSTE_CALC!$H$2:$H$5001,"&gt;0"))</f>
        <v/>
      </c>
      <c r="D246" t="str">
        <f t="shared" si="10"/>
        <v/>
      </c>
      <c r="E246" s="12" t="str">
        <f>IF(B246="","",tbl_output[[#This Row],[N_RISPONDENTI]]/tbl_output[[#This Row],[N_ALLIEVI_TOT]])</f>
        <v/>
      </c>
      <c r="F246" s="4" t="str">
        <f t="shared" si="11"/>
        <v/>
      </c>
      <c r="G246" s="8" t="str">
        <f>IF(ISERROR(IF(A246="","",AVERAGEIFS(RISPOSTE_CALC!$H$2:$H$5001,RISPOSTE_CALC!$B$2:$B$5001,A246,RISPOSTE_CALC!$H$2:$H$5001,"&gt;0"))),"",IF(A246="","",AVERAGEIFS(RISPOSTE_CALC!$H$2:$H$5001,RISPOSTE_CALC!$B$2:$B$5001,A246,RISPOSTE_CALC!$H$2:$H$5001,"&gt;0")))</f>
        <v/>
      </c>
      <c r="H246" s="8" t="str">
        <f t="shared" si="12"/>
        <v/>
      </c>
    </row>
    <row r="247" spans="1:8">
      <c r="A247" t="str">
        <f>IFERROR(INDEX(tbl_corsi[KEY_CORSO],246),"")</f>
        <v/>
      </c>
      <c r="B247" t="str">
        <f>IFERROR(INDEX(tbl_corsi[N_ALLIEVI_TOT],246),"")</f>
        <v/>
      </c>
      <c r="C247" t="str">
        <f>IF(A247="","",COUNTIFS(RISPOSTE_CALC!$B$2:$B$5001,A247,RISPOSTE_CALC!$H$2:$H$5001,"&gt;0"))</f>
        <v/>
      </c>
      <c r="D247" t="str">
        <f t="shared" si="10"/>
        <v/>
      </c>
      <c r="E247" s="12" t="str">
        <f>IF(B247="","",tbl_output[[#This Row],[N_RISPONDENTI]]/tbl_output[[#This Row],[N_ALLIEVI_TOT]])</f>
        <v/>
      </c>
      <c r="F247" s="4" t="str">
        <f t="shared" si="11"/>
        <v/>
      </c>
      <c r="G247" s="8" t="str">
        <f>IF(ISERROR(IF(A247="","",AVERAGEIFS(RISPOSTE_CALC!$H$2:$H$5001,RISPOSTE_CALC!$B$2:$B$5001,A247,RISPOSTE_CALC!$H$2:$H$5001,"&gt;0"))),"",IF(A247="","",AVERAGEIFS(RISPOSTE_CALC!$H$2:$H$5001,RISPOSTE_CALC!$B$2:$B$5001,A247,RISPOSTE_CALC!$H$2:$H$5001,"&gt;0")))</f>
        <v/>
      </c>
      <c r="H247" s="8" t="str">
        <f t="shared" si="12"/>
        <v/>
      </c>
    </row>
    <row r="248" spans="1:8">
      <c r="A248" t="str">
        <f>IFERROR(INDEX(tbl_corsi[KEY_CORSO],247),"")</f>
        <v/>
      </c>
      <c r="B248" t="str">
        <f>IFERROR(INDEX(tbl_corsi[N_ALLIEVI_TOT],247),"")</f>
        <v/>
      </c>
      <c r="C248" t="str">
        <f>IF(A248="","",COUNTIFS(RISPOSTE_CALC!$B$2:$B$5001,A248,RISPOSTE_CALC!$H$2:$H$5001,"&gt;0"))</f>
        <v/>
      </c>
      <c r="D248" t="str">
        <f t="shared" si="10"/>
        <v/>
      </c>
      <c r="E248" s="12" t="str">
        <f>IF(B248="","",tbl_output[[#This Row],[N_RISPONDENTI]]/tbl_output[[#This Row],[N_ALLIEVI_TOT]])</f>
        <v/>
      </c>
      <c r="F248" s="4" t="str">
        <f t="shared" si="11"/>
        <v/>
      </c>
      <c r="G248" s="8" t="str">
        <f>IF(ISERROR(IF(A248="","",AVERAGEIFS(RISPOSTE_CALC!$H$2:$H$5001,RISPOSTE_CALC!$B$2:$B$5001,A248,RISPOSTE_CALC!$H$2:$H$5001,"&gt;0"))),"",IF(A248="","",AVERAGEIFS(RISPOSTE_CALC!$H$2:$H$5001,RISPOSTE_CALC!$B$2:$B$5001,A248,RISPOSTE_CALC!$H$2:$H$5001,"&gt;0")))</f>
        <v/>
      </c>
      <c r="H248" s="8" t="str">
        <f t="shared" si="12"/>
        <v/>
      </c>
    </row>
    <row r="249" spans="1:8">
      <c r="A249" t="str">
        <f>IFERROR(INDEX(tbl_corsi[KEY_CORSO],248),"")</f>
        <v/>
      </c>
      <c r="B249" t="str">
        <f>IFERROR(INDEX(tbl_corsi[N_ALLIEVI_TOT],248),"")</f>
        <v/>
      </c>
      <c r="C249" t="str">
        <f>IF(A249="","",COUNTIFS(RISPOSTE_CALC!$B$2:$B$5001,A249,RISPOSTE_CALC!$H$2:$H$5001,"&gt;0"))</f>
        <v/>
      </c>
      <c r="D249" t="str">
        <f t="shared" si="10"/>
        <v/>
      </c>
      <c r="E249" s="12" t="str">
        <f>IF(B249="","",tbl_output[[#This Row],[N_RISPONDENTI]]/tbl_output[[#This Row],[N_ALLIEVI_TOT]])</f>
        <v/>
      </c>
      <c r="F249" s="4" t="str">
        <f t="shared" si="11"/>
        <v/>
      </c>
      <c r="G249" s="8" t="str">
        <f>IF(ISERROR(IF(A249="","",AVERAGEIFS(RISPOSTE_CALC!$H$2:$H$5001,RISPOSTE_CALC!$B$2:$B$5001,A249,RISPOSTE_CALC!$H$2:$H$5001,"&gt;0"))),"",IF(A249="","",AVERAGEIFS(RISPOSTE_CALC!$H$2:$H$5001,RISPOSTE_CALC!$B$2:$B$5001,A249,RISPOSTE_CALC!$H$2:$H$5001,"&gt;0")))</f>
        <v/>
      </c>
      <c r="H249" s="8" t="str">
        <f t="shared" si="12"/>
        <v/>
      </c>
    </row>
    <row r="250" spans="1:8">
      <c r="A250" t="str">
        <f>IFERROR(INDEX(tbl_corsi[KEY_CORSO],249),"")</f>
        <v/>
      </c>
      <c r="B250" t="str">
        <f>IFERROR(INDEX(tbl_corsi[N_ALLIEVI_TOT],249),"")</f>
        <v/>
      </c>
      <c r="C250" t="str">
        <f>IF(A250="","",COUNTIFS(RISPOSTE_CALC!$B$2:$B$5001,A250,RISPOSTE_CALC!$H$2:$H$5001,"&gt;0"))</f>
        <v/>
      </c>
      <c r="D250" t="str">
        <f t="shared" si="10"/>
        <v/>
      </c>
      <c r="E250" s="12" t="str">
        <f>IF(B250="","",tbl_output[[#This Row],[N_RISPONDENTI]]/tbl_output[[#This Row],[N_ALLIEVI_TOT]])</f>
        <v/>
      </c>
      <c r="F250" s="4" t="str">
        <f t="shared" si="11"/>
        <v/>
      </c>
      <c r="G250" s="8" t="str">
        <f>IF(ISERROR(IF(A250="","",AVERAGEIFS(RISPOSTE_CALC!$H$2:$H$5001,RISPOSTE_CALC!$B$2:$B$5001,A250,RISPOSTE_CALC!$H$2:$H$5001,"&gt;0"))),"",IF(A250="","",AVERAGEIFS(RISPOSTE_CALC!$H$2:$H$5001,RISPOSTE_CALC!$B$2:$B$5001,A250,RISPOSTE_CALC!$H$2:$H$5001,"&gt;0")))</f>
        <v/>
      </c>
      <c r="H250" s="8" t="str">
        <f t="shared" si="12"/>
        <v/>
      </c>
    </row>
    <row r="251" spans="1:8">
      <c r="A251" t="str">
        <f>IFERROR(INDEX(tbl_corsi[KEY_CORSO],250),"")</f>
        <v/>
      </c>
      <c r="B251" t="str">
        <f>IFERROR(INDEX(tbl_corsi[N_ALLIEVI_TOT],250),"")</f>
        <v/>
      </c>
      <c r="C251" t="str">
        <f>IF(A251="","",COUNTIFS(RISPOSTE_CALC!$B$2:$B$5001,A251,RISPOSTE_CALC!$H$2:$H$5001,"&gt;0"))</f>
        <v/>
      </c>
      <c r="D251" t="str">
        <f t="shared" si="10"/>
        <v/>
      </c>
      <c r="E251" s="12" t="str">
        <f>IF(B251="","",tbl_output[[#This Row],[N_RISPONDENTI]]/tbl_output[[#This Row],[N_ALLIEVI_TOT]])</f>
        <v/>
      </c>
      <c r="F251" s="4" t="str">
        <f t="shared" si="11"/>
        <v/>
      </c>
      <c r="G251" s="8" t="str">
        <f>IF(ISERROR(IF(A251="","",AVERAGEIFS(RISPOSTE_CALC!$H$2:$H$5001,RISPOSTE_CALC!$B$2:$B$5001,A251,RISPOSTE_CALC!$H$2:$H$5001,"&gt;0"))),"",IF(A251="","",AVERAGEIFS(RISPOSTE_CALC!$H$2:$H$5001,RISPOSTE_CALC!$B$2:$B$5001,A251,RISPOSTE_CALC!$H$2:$H$5001,"&gt;0")))</f>
        <v/>
      </c>
      <c r="H251" s="8" t="str">
        <f t="shared" si="12"/>
        <v/>
      </c>
    </row>
    <row r="252" spans="1:8">
      <c r="A252" t="str">
        <f>IFERROR(INDEX(tbl_corsi[KEY_CORSO],251),"")</f>
        <v/>
      </c>
      <c r="B252" t="str">
        <f>IFERROR(INDEX(tbl_corsi[N_ALLIEVI_TOT],251),"")</f>
        <v/>
      </c>
      <c r="C252" t="str">
        <f>IF(A252="","",COUNTIFS(RISPOSTE_CALC!$B$2:$B$5001,A252,RISPOSTE_CALC!$H$2:$H$5001,"&gt;0"))</f>
        <v/>
      </c>
      <c r="D252" t="str">
        <f t="shared" si="10"/>
        <v/>
      </c>
      <c r="E252" s="12" t="str">
        <f>IF(B252="","",tbl_output[[#This Row],[N_RISPONDENTI]]/tbl_output[[#This Row],[N_ALLIEVI_TOT]])</f>
        <v/>
      </c>
      <c r="F252" s="4" t="str">
        <f t="shared" si="11"/>
        <v/>
      </c>
      <c r="G252" s="8" t="str">
        <f>IF(ISERROR(IF(A252="","",AVERAGEIFS(RISPOSTE_CALC!$H$2:$H$5001,RISPOSTE_CALC!$B$2:$B$5001,A252,RISPOSTE_CALC!$H$2:$H$5001,"&gt;0"))),"",IF(A252="","",AVERAGEIFS(RISPOSTE_CALC!$H$2:$H$5001,RISPOSTE_CALC!$B$2:$B$5001,A252,RISPOSTE_CALC!$H$2:$H$5001,"&gt;0")))</f>
        <v/>
      </c>
      <c r="H252" s="8" t="str">
        <f t="shared" si="12"/>
        <v/>
      </c>
    </row>
    <row r="253" spans="1:8">
      <c r="A253" t="str">
        <f>IFERROR(INDEX(tbl_corsi[KEY_CORSO],252),"")</f>
        <v/>
      </c>
      <c r="B253" t="str">
        <f>IFERROR(INDEX(tbl_corsi[N_ALLIEVI_TOT],252),"")</f>
        <v/>
      </c>
      <c r="C253" t="str">
        <f>IF(A253="","",COUNTIFS(RISPOSTE_CALC!$B$2:$B$5001,A253,RISPOSTE_CALC!$H$2:$H$5001,"&gt;0"))</f>
        <v/>
      </c>
      <c r="D253" t="str">
        <f t="shared" si="10"/>
        <v/>
      </c>
      <c r="E253" s="12" t="str">
        <f>IF(B253="","",tbl_output[[#This Row],[N_RISPONDENTI]]/tbl_output[[#This Row],[N_ALLIEVI_TOT]])</f>
        <v/>
      </c>
      <c r="F253" s="4" t="str">
        <f t="shared" si="11"/>
        <v/>
      </c>
      <c r="G253" s="8" t="str">
        <f>IF(ISERROR(IF(A253="","",AVERAGEIFS(RISPOSTE_CALC!$H$2:$H$5001,RISPOSTE_CALC!$B$2:$B$5001,A253,RISPOSTE_CALC!$H$2:$H$5001,"&gt;0"))),"",IF(A253="","",AVERAGEIFS(RISPOSTE_CALC!$H$2:$H$5001,RISPOSTE_CALC!$B$2:$B$5001,A253,RISPOSTE_CALC!$H$2:$H$5001,"&gt;0")))</f>
        <v/>
      </c>
      <c r="H253" s="8" t="str">
        <f t="shared" si="12"/>
        <v/>
      </c>
    </row>
    <row r="254" spans="1:8">
      <c r="A254" t="str">
        <f>IFERROR(INDEX(tbl_corsi[KEY_CORSO],253),"")</f>
        <v/>
      </c>
      <c r="B254" t="str">
        <f>IFERROR(INDEX(tbl_corsi[N_ALLIEVI_TOT],253),"")</f>
        <v/>
      </c>
      <c r="C254" t="str">
        <f>IF(A254="","",COUNTIFS(RISPOSTE_CALC!$B$2:$B$5001,A254,RISPOSTE_CALC!$H$2:$H$5001,"&gt;0"))</f>
        <v/>
      </c>
      <c r="D254" t="str">
        <f t="shared" si="10"/>
        <v/>
      </c>
      <c r="E254" s="12" t="str">
        <f>IF(B254="","",tbl_output[[#This Row],[N_RISPONDENTI]]/tbl_output[[#This Row],[N_ALLIEVI_TOT]])</f>
        <v/>
      </c>
      <c r="F254" s="4" t="str">
        <f t="shared" si="11"/>
        <v/>
      </c>
      <c r="G254" s="8" t="str">
        <f>IF(ISERROR(IF(A254="","",AVERAGEIFS(RISPOSTE_CALC!$H$2:$H$5001,RISPOSTE_CALC!$B$2:$B$5001,A254,RISPOSTE_CALC!$H$2:$H$5001,"&gt;0"))),"",IF(A254="","",AVERAGEIFS(RISPOSTE_CALC!$H$2:$H$5001,RISPOSTE_CALC!$B$2:$B$5001,A254,RISPOSTE_CALC!$H$2:$H$5001,"&gt;0")))</f>
        <v/>
      </c>
      <c r="H254" s="8" t="str">
        <f t="shared" si="12"/>
        <v/>
      </c>
    </row>
    <row r="255" spans="1:8">
      <c r="A255" t="str">
        <f>IFERROR(INDEX(tbl_corsi[KEY_CORSO],254),"")</f>
        <v/>
      </c>
      <c r="B255" t="str">
        <f>IFERROR(INDEX(tbl_corsi[N_ALLIEVI_TOT],254),"")</f>
        <v/>
      </c>
      <c r="C255" t="str">
        <f>IF(A255="","",COUNTIFS(RISPOSTE_CALC!$B$2:$B$5001,A255,RISPOSTE_CALC!$H$2:$H$5001,"&gt;0"))</f>
        <v/>
      </c>
      <c r="D255" t="str">
        <f t="shared" si="10"/>
        <v/>
      </c>
      <c r="E255" s="12" t="str">
        <f>IF(B255="","",tbl_output[[#This Row],[N_RISPONDENTI]]/tbl_output[[#This Row],[N_ALLIEVI_TOT]])</f>
        <v/>
      </c>
      <c r="F255" s="4" t="str">
        <f t="shared" si="11"/>
        <v/>
      </c>
      <c r="G255" s="8" t="str">
        <f>IF(ISERROR(IF(A255="","",AVERAGEIFS(RISPOSTE_CALC!$H$2:$H$5001,RISPOSTE_CALC!$B$2:$B$5001,A255,RISPOSTE_CALC!$H$2:$H$5001,"&gt;0"))),"",IF(A255="","",AVERAGEIFS(RISPOSTE_CALC!$H$2:$H$5001,RISPOSTE_CALC!$B$2:$B$5001,A255,RISPOSTE_CALC!$H$2:$H$5001,"&gt;0")))</f>
        <v/>
      </c>
      <c r="H255" s="8" t="str">
        <f t="shared" si="12"/>
        <v/>
      </c>
    </row>
    <row r="256" spans="1:8">
      <c r="A256" t="str">
        <f>IFERROR(INDEX(tbl_corsi[KEY_CORSO],255),"")</f>
        <v/>
      </c>
      <c r="B256" t="str">
        <f>IFERROR(INDEX(tbl_corsi[N_ALLIEVI_TOT],255),"")</f>
        <v/>
      </c>
      <c r="C256" t="str">
        <f>IF(A256="","",COUNTIFS(RISPOSTE_CALC!$B$2:$B$5001,A256,RISPOSTE_CALC!$H$2:$H$5001,"&gt;0"))</f>
        <v/>
      </c>
      <c r="D256" t="str">
        <f t="shared" si="10"/>
        <v/>
      </c>
      <c r="E256" s="12" t="str">
        <f>IF(B256="","",tbl_output[[#This Row],[N_RISPONDENTI]]/tbl_output[[#This Row],[N_ALLIEVI_TOT]])</f>
        <v/>
      </c>
      <c r="F256" s="4" t="str">
        <f t="shared" si="11"/>
        <v/>
      </c>
      <c r="G256" s="8" t="str">
        <f>IF(ISERROR(IF(A256="","",AVERAGEIFS(RISPOSTE_CALC!$H$2:$H$5001,RISPOSTE_CALC!$B$2:$B$5001,A256,RISPOSTE_CALC!$H$2:$H$5001,"&gt;0"))),"",IF(A256="","",AVERAGEIFS(RISPOSTE_CALC!$H$2:$H$5001,RISPOSTE_CALC!$B$2:$B$5001,A256,RISPOSTE_CALC!$H$2:$H$5001,"&gt;0")))</f>
        <v/>
      </c>
      <c r="H256" s="8" t="str">
        <f t="shared" si="12"/>
        <v/>
      </c>
    </row>
    <row r="257" spans="1:8">
      <c r="A257" t="str">
        <f>IFERROR(INDEX(tbl_corsi[KEY_CORSO],256),"")</f>
        <v/>
      </c>
      <c r="B257" t="str">
        <f>IFERROR(INDEX(tbl_corsi[N_ALLIEVI_TOT],256),"")</f>
        <v/>
      </c>
      <c r="C257" t="str">
        <f>IF(A257="","",COUNTIFS(RISPOSTE_CALC!$B$2:$B$5001,A257,RISPOSTE_CALC!$H$2:$H$5001,"&gt;0"))</f>
        <v/>
      </c>
      <c r="D257" t="str">
        <f t="shared" si="10"/>
        <v/>
      </c>
      <c r="E257" s="12" t="str">
        <f>IF(B257="","",tbl_output[[#This Row],[N_RISPONDENTI]]/tbl_output[[#This Row],[N_ALLIEVI_TOT]])</f>
        <v/>
      </c>
      <c r="F257" s="4" t="str">
        <f t="shared" si="11"/>
        <v/>
      </c>
      <c r="G257" s="8" t="str">
        <f>IF(ISERROR(IF(A257="","",AVERAGEIFS(RISPOSTE_CALC!$H$2:$H$5001,RISPOSTE_CALC!$B$2:$B$5001,A257,RISPOSTE_CALC!$H$2:$H$5001,"&gt;0"))),"",IF(A257="","",AVERAGEIFS(RISPOSTE_CALC!$H$2:$H$5001,RISPOSTE_CALC!$B$2:$B$5001,A257,RISPOSTE_CALC!$H$2:$H$5001,"&gt;0")))</f>
        <v/>
      </c>
      <c r="H257" s="8" t="str">
        <f t="shared" si="12"/>
        <v/>
      </c>
    </row>
    <row r="258" spans="1:8">
      <c r="A258" t="str">
        <f>IFERROR(INDEX(tbl_corsi[KEY_CORSO],257),"")</f>
        <v/>
      </c>
      <c r="B258" t="str">
        <f>IFERROR(INDEX(tbl_corsi[N_ALLIEVI_TOT],257),"")</f>
        <v/>
      </c>
      <c r="C258" t="str">
        <f>IF(A258="","",COUNTIFS(RISPOSTE_CALC!$B$2:$B$5001,A258,RISPOSTE_CALC!$H$2:$H$5001,"&gt;0"))</f>
        <v/>
      </c>
      <c r="D258" t="str">
        <f t="shared" ref="D258:D321" si="13">IF(B258="","",ROUNDUP(B258*0.8,0))</f>
        <v/>
      </c>
      <c r="E258" s="12" t="str">
        <f>IF(B258="","",tbl_output[[#This Row],[N_RISPONDENTI]]/tbl_output[[#This Row],[N_ALLIEVI_TOT]])</f>
        <v/>
      </c>
      <c r="F258" s="4" t="str">
        <f t="shared" ref="F258:F321" si="14">IF(B258="","",IF(B258&lt;8,"KO: iscritti&lt;8",IF(C258&lt;D258,"KO: risp&lt;80%","OK")))</f>
        <v/>
      </c>
      <c r="G258" s="8" t="str">
        <f>IF(ISERROR(IF(A258="","",AVERAGEIFS(RISPOSTE_CALC!$H$2:$H$5001,RISPOSTE_CALC!$B$2:$B$5001,A258,RISPOSTE_CALC!$H$2:$H$5001,"&gt;0"))),"",IF(A258="","",AVERAGEIFS(RISPOSTE_CALC!$H$2:$H$5001,RISPOSTE_CALC!$B$2:$B$5001,A258,RISPOSTE_CALC!$H$2:$H$5001,"&gt;0")))</f>
        <v/>
      </c>
      <c r="H258" s="8" t="str">
        <f t="shared" ref="H258:H321" si="15">IF(G258="","",G258*2)</f>
        <v/>
      </c>
    </row>
    <row r="259" spans="1:8">
      <c r="A259" t="str">
        <f>IFERROR(INDEX(tbl_corsi[KEY_CORSO],258),"")</f>
        <v/>
      </c>
      <c r="B259" t="str">
        <f>IFERROR(INDEX(tbl_corsi[N_ALLIEVI_TOT],258),"")</f>
        <v/>
      </c>
      <c r="C259" t="str">
        <f>IF(A259="","",COUNTIFS(RISPOSTE_CALC!$B$2:$B$5001,A259,RISPOSTE_CALC!$H$2:$H$5001,"&gt;0"))</f>
        <v/>
      </c>
      <c r="D259" t="str">
        <f t="shared" si="13"/>
        <v/>
      </c>
      <c r="E259" s="12" t="str">
        <f>IF(B259="","",tbl_output[[#This Row],[N_RISPONDENTI]]/tbl_output[[#This Row],[N_ALLIEVI_TOT]])</f>
        <v/>
      </c>
      <c r="F259" s="4" t="str">
        <f t="shared" si="14"/>
        <v/>
      </c>
      <c r="G259" s="8" t="str">
        <f>IF(ISERROR(IF(A259="","",AVERAGEIFS(RISPOSTE_CALC!$H$2:$H$5001,RISPOSTE_CALC!$B$2:$B$5001,A259,RISPOSTE_CALC!$H$2:$H$5001,"&gt;0"))),"",IF(A259="","",AVERAGEIFS(RISPOSTE_CALC!$H$2:$H$5001,RISPOSTE_CALC!$B$2:$B$5001,A259,RISPOSTE_CALC!$H$2:$H$5001,"&gt;0")))</f>
        <v/>
      </c>
      <c r="H259" s="8" t="str">
        <f t="shared" si="15"/>
        <v/>
      </c>
    </row>
    <row r="260" spans="1:8">
      <c r="A260" t="str">
        <f>IFERROR(INDEX(tbl_corsi[KEY_CORSO],259),"")</f>
        <v/>
      </c>
      <c r="B260" t="str">
        <f>IFERROR(INDEX(tbl_corsi[N_ALLIEVI_TOT],259),"")</f>
        <v/>
      </c>
      <c r="C260" t="str">
        <f>IF(A260="","",COUNTIFS(RISPOSTE_CALC!$B$2:$B$5001,A260,RISPOSTE_CALC!$H$2:$H$5001,"&gt;0"))</f>
        <v/>
      </c>
      <c r="D260" t="str">
        <f t="shared" si="13"/>
        <v/>
      </c>
      <c r="E260" s="12" t="str">
        <f>IF(B260="","",tbl_output[[#This Row],[N_RISPONDENTI]]/tbl_output[[#This Row],[N_ALLIEVI_TOT]])</f>
        <v/>
      </c>
      <c r="F260" s="4" t="str">
        <f t="shared" si="14"/>
        <v/>
      </c>
      <c r="G260" s="8" t="str">
        <f>IF(ISERROR(IF(A260="","",AVERAGEIFS(RISPOSTE_CALC!$H$2:$H$5001,RISPOSTE_CALC!$B$2:$B$5001,A260,RISPOSTE_CALC!$H$2:$H$5001,"&gt;0"))),"",IF(A260="","",AVERAGEIFS(RISPOSTE_CALC!$H$2:$H$5001,RISPOSTE_CALC!$B$2:$B$5001,A260,RISPOSTE_CALC!$H$2:$H$5001,"&gt;0")))</f>
        <v/>
      </c>
      <c r="H260" s="8" t="str">
        <f t="shared" si="15"/>
        <v/>
      </c>
    </row>
    <row r="261" spans="1:8">
      <c r="A261" t="str">
        <f>IFERROR(INDEX(tbl_corsi[KEY_CORSO],260),"")</f>
        <v/>
      </c>
      <c r="B261" t="str">
        <f>IFERROR(INDEX(tbl_corsi[N_ALLIEVI_TOT],260),"")</f>
        <v/>
      </c>
      <c r="C261" t="str">
        <f>IF(A261="","",COUNTIFS(RISPOSTE_CALC!$B$2:$B$5001,A261,RISPOSTE_CALC!$H$2:$H$5001,"&gt;0"))</f>
        <v/>
      </c>
      <c r="D261" t="str">
        <f t="shared" si="13"/>
        <v/>
      </c>
      <c r="E261" s="12" t="str">
        <f>IF(B261="","",tbl_output[[#This Row],[N_RISPONDENTI]]/tbl_output[[#This Row],[N_ALLIEVI_TOT]])</f>
        <v/>
      </c>
      <c r="F261" s="4" t="str">
        <f t="shared" si="14"/>
        <v/>
      </c>
      <c r="G261" s="8" t="str">
        <f>IF(ISERROR(IF(A261="","",AVERAGEIFS(RISPOSTE_CALC!$H$2:$H$5001,RISPOSTE_CALC!$B$2:$B$5001,A261,RISPOSTE_CALC!$H$2:$H$5001,"&gt;0"))),"",IF(A261="","",AVERAGEIFS(RISPOSTE_CALC!$H$2:$H$5001,RISPOSTE_CALC!$B$2:$B$5001,A261,RISPOSTE_CALC!$H$2:$H$5001,"&gt;0")))</f>
        <v/>
      </c>
      <c r="H261" s="8" t="str">
        <f t="shared" si="15"/>
        <v/>
      </c>
    </row>
    <row r="262" spans="1:8">
      <c r="A262" t="str">
        <f>IFERROR(INDEX(tbl_corsi[KEY_CORSO],261),"")</f>
        <v/>
      </c>
      <c r="B262" t="str">
        <f>IFERROR(INDEX(tbl_corsi[N_ALLIEVI_TOT],261),"")</f>
        <v/>
      </c>
      <c r="C262" t="str">
        <f>IF(A262="","",COUNTIFS(RISPOSTE_CALC!$B$2:$B$5001,A262,RISPOSTE_CALC!$H$2:$H$5001,"&gt;0"))</f>
        <v/>
      </c>
      <c r="D262" t="str">
        <f t="shared" si="13"/>
        <v/>
      </c>
      <c r="E262" s="12" t="str">
        <f>IF(B262="","",tbl_output[[#This Row],[N_RISPONDENTI]]/tbl_output[[#This Row],[N_ALLIEVI_TOT]])</f>
        <v/>
      </c>
      <c r="F262" s="4" t="str">
        <f t="shared" si="14"/>
        <v/>
      </c>
      <c r="G262" s="8" t="str">
        <f>IF(ISERROR(IF(A262="","",AVERAGEIFS(RISPOSTE_CALC!$H$2:$H$5001,RISPOSTE_CALC!$B$2:$B$5001,A262,RISPOSTE_CALC!$H$2:$H$5001,"&gt;0"))),"",IF(A262="","",AVERAGEIFS(RISPOSTE_CALC!$H$2:$H$5001,RISPOSTE_CALC!$B$2:$B$5001,A262,RISPOSTE_CALC!$H$2:$H$5001,"&gt;0")))</f>
        <v/>
      </c>
      <c r="H262" s="8" t="str">
        <f t="shared" si="15"/>
        <v/>
      </c>
    </row>
    <row r="263" spans="1:8">
      <c r="A263" t="str">
        <f>IFERROR(INDEX(tbl_corsi[KEY_CORSO],262),"")</f>
        <v/>
      </c>
      <c r="B263" t="str">
        <f>IFERROR(INDEX(tbl_corsi[N_ALLIEVI_TOT],262),"")</f>
        <v/>
      </c>
      <c r="C263" t="str">
        <f>IF(A263="","",COUNTIFS(RISPOSTE_CALC!$B$2:$B$5001,A263,RISPOSTE_CALC!$H$2:$H$5001,"&gt;0"))</f>
        <v/>
      </c>
      <c r="D263" t="str">
        <f t="shared" si="13"/>
        <v/>
      </c>
      <c r="E263" s="12" t="str">
        <f>IF(B263="","",tbl_output[[#This Row],[N_RISPONDENTI]]/tbl_output[[#This Row],[N_ALLIEVI_TOT]])</f>
        <v/>
      </c>
      <c r="F263" s="4" t="str">
        <f t="shared" si="14"/>
        <v/>
      </c>
      <c r="G263" s="8" t="str">
        <f>IF(ISERROR(IF(A263="","",AVERAGEIFS(RISPOSTE_CALC!$H$2:$H$5001,RISPOSTE_CALC!$B$2:$B$5001,A263,RISPOSTE_CALC!$H$2:$H$5001,"&gt;0"))),"",IF(A263="","",AVERAGEIFS(RISPOSTE_CALC!$H$2:$H$5001,RISPOSTE_CALC!$B$2:$B$5001,A263,RISPOSTE_CALC!$H$2:$H$5001,"&gt;0")))</f>
        <v/>
      </c>
      <c r="H263" s="8" t="str">
        <f t="shared" si="15"/>
        <v/>
      </c>
    </row>
    <row r="264" spans="1:8">
      <c r="A264" t="str">
        <f>IFERROR(INDEX(tbl_corsi[KEY_CORSO],263),"")</f>
        <v/>
      </c>
      <c r="B264" t="str">
        <f>IFERROR(INDEX(tbl_corsi[N_ALLIEVI_TOT],263),"")</f>
        <v/>
      </c>
      <c r="C264" t="str">
        <f>IF(A264="","",COUNTIFS(RISPOSTE_CALC!$B$2:$B$5001,A264,RISPOSTE_CALC!$H$2:$H$5001,"&gt;0"))</f>
        <v/>
      </c>
      <c r="D264" t="str">
        <f t="shared" si="13"/>
        <v/>
      </c>
      <c r="E264" s="12" t="str">
        <f>IF(B264="","",tbl_output[[#This Row],[N_RISPONDENTI]]/tbl_output[[#This Row],[N_ALLIEVI_TOT]])</f>
        <v/>
      </c>
      <c r="F264" s="4" t="str">
        <f t="shared" si="14"/>
        <v/>
      </c>
      <c r="G264" s="8" t="str">
        <f>IF(ISERROR(IF(A264="","",AVERAGEIFS(RISPOSTE_CALC!$H$2:$H$5001,RISPOSTE_CALC!$B$2:$B$5001,A264,RISPOSTE_CALC!$H$2:$H$5001,"&gt;0"))),"",IF(A264="","",AVERAGEIFS(RISPOSTE_CALC!$H$2:$H$5001,RISPOSTE_CALC!$B$2:$B$5001,A264,RISPOSTE_CALC!$H$2:$H$5001,"&gt;0")))</f>
        <v/>
      </c>
      <c r="H264" s="8" t="str">
        <f t="shared" si="15"/>
        <v/>
      </c>
    </row>
    <row r="265" spans="1:8">
      <c r="A265" t="str">
        <f>IFERROR(INDEX(tbl_corsi[KEY_CORSO],264),"")</f>
        <v/>
      </c>
      <c r="B265" t="str">
        <f>IFERROR(INDEX(tbl_corsi[N_ALLIEVI_TOT],264),"")</f>
        <v/>
      </c>
      <c r="C265" t="str">
        <f>IF(A265="","",COUNTIFS(RISPOSTE_CALC!$B$2:$B$5001,A265,RISPOSTE_CALC!$H$2:$H$5001,"&gt;0"))</f>
        <v/>
      </c>
      <c r="D265" t="str">
        <f t="shared" si="13"/>
        <v/>
      </c>
      <c r="E265" s="12" t="str">
        <f>IF(B265="","",tbl_output[[#This Row],[N_RISPONDENTI]]/tbl_output[[#This Row],[N_ALLIEVI_TOT]])</f>
        <v/>
      </c>
      <c r="F265" s="4" t="str">
        <f t="shared" si="14"/>
        <v/>
      </c>
      <c r="G265" s="8" t="str">
        <f>IF(ISERROR(IF(A265="","",AVERAGEIFS(RISPOSTE_CALC!$H$2:$H$5001,RISPOSTE_CALC!$B$2:$B$5001,A265,RISPOSTE_CALC!$H$2:$H$5001,"&gt;0"))),"",IF(A265="","",AVERAGEIFS(RISPOSTE_CALC!$H$2:$H$5001,RISPOSTE_CALC!$B$2:$B$5001,A265,RISPOSTE_CALC!$H$2:$H$5001,"&gt;0")))</f>
        <v/>
      </c>
      <c r="H265" s="8" t="str">
        <f t="shared" si="15"/>
        <v/>
      </c>
    </row>
    <row r="266" spans="1:8">
      <c r="A266" t="str">
        <f>IFERROR(INDEX(tbl_corsi[KEY_CORSO],265),"")</f>
        <v/>
      </c>
      <c r="B266" t="str">
        <f>IFERROR(INDEX(tbl_corsi[N_ALLIEVI_TOT],265),"")</f>
        <v/>
      </c>
      <c r="C266" t="str">
        <f>IF(A266="","",COUNTIFS(RISPOSTE_CALC!$B$2:$B$5001,A266,RISPOSTE_CALC!$H$2:$H$5001,"&gt;0"))</f>
        <v/>
      </c>
      <c r="D266" t="str">
        <f t="shared" si="13"/>
        <v/>
      </c>
      <c r="E266" s="12" t="str">
        <f>IF(B266="","",tbl_output[[#This Row],[N_RISPONDENTI]]/tbl_output[[#This Row],[N_ALLIEVI_TOT]])</f>
        <v/>
      </c>
      <c r="F266" s="4" t="str">
        <f t="shared" si="14"/>
        <v/>
      </c>
      <c r="G266" s="8" t="str">
        <f>IF(ISERROR(IF(A266="","",AVERAGEIFS(RISPOSTE_CALC!$H$2:$H$5001,RISPOSTE_CALC!$B$2:$B$5001,A266,RISPOSTE_CALC!$H$2:$H$5001,"&gt;0"))),"",IF(A266="","",AVERAGEIFS(RISPOSTE_CALC!$H$2:$H$5001,RISPOSTE_CALC!$B$2:$B$5001,A266,RISPOSTE_CALC!$H$2:$H$5001,"&gt;0")))</f>
        <v/>
      </c>
      <c r="H266" s="8" t="str">
        <f t="shared" si="15"/>
        <v/>
      </c>
    </row>
    <row r="267" spans="1:8">
      <c r="A267" t="str">
        <f>IFERROR(INDEX(tbl_corsi[KEY_CORSO],266),"")</f>
        <v/>
      </c>
      <c r="B267" t="str">
        <f>IFERROR(INDEX(tbl_corsi[N_ALLIEVI_TOT],266),"")</f>
        <v/>
      </c>
      <c r="C267" t="str">
        <f>IF(A267="","",COUNTIFS(RISPOSTE_CALC!$B$2:$B$5001,A267,RISPOSTE_CALC!$H$2:$H$5001,"&gt;0"))</f>
        <v/>
      </c>
      <c r="D267" t="str">
        <f t="shared" si="13"/>
        <v/>
      </c>
      <c r="E267" s="12" t="str">
        <f>IF(B267="","",tbl_output[[#This Row],[N_RISPONDENTI]]/tbl_output[[#This Row],[N_ALLIEVI_TOT]])</f>
        <v/>
      </c>
      <c r="F267" s="4" t="str">
        <f t="shared" si="14"/>
        <v/>
      </c>
      <c r="G267" s="8" t="str">
        <f>IF(ISERROR(IF(A267="","",AVERAGEIFS(RISPOSTE_CALC!$H$2:$H$5001,RISPOSTE_CALC!$B$2:$B$5001,A267,RISPOSTE_CALC!$H$2:$H$5001,"&gt;0"))),"",IF(A267="","",AVERAGEIFS(RISPOSTE_CALC!$H$2:$H$5001,RISPOSTE_CALC!$B$2:$B$5001,A267,RISPOSTE_CALC!$H$2:$H$5001,"&gt;0")))</f>
        <v/>
      </c>
      <c r="H267" s="8" t="str">
        <f t="shared" si="15"/>
        <v/>
      </c>
    </row>
    <row r="268" spans="1:8">
      <c r="A268" t="str">
        <f>IFERROR(INDEX(tbl_corsi[KEY_CORSO],267),"")</f>
        <v/>
      </c>
      <c r="B268" t="str">
        <f>IFERROR(INDEX(tbl_corsi[N_ALLIEVI_TOT],267),"")</f>
        <v/>
      </c>
      <c r="C268" t="str">
        <f>IF(A268="","",COUNTIFS(RISPOSTE_CALC!$B$2:$B$5001,A268,RISPOSTE_CALC!$H$2:$H$5001,"&gt;0"))</f>
        <v/>
      </c>
      <c r="D268" t="str">
        <f t="shared" si="13"/>
        <v/>
      </c>
      <c r="E268" s="12" t="str">
        <f>IF(B268="","",tbl_output[[#This Row],[N_RISPONDENTI]]/tbl_output[[#This Row],[N_ALLIEVI_TOT]])</f>
        <v/>
      </c>
      <c r="F268" s="4" t="str">
        <f t="shared" si="14"/>
        <v/>
      </c>
      <c r="G268" s="8" t="str">
        <f>IF(ISERROR(IF(A268="","",AVERAGEIFS(RISPOSTE_CALC!$H$2:$H$5001,RISPOSTE_CALC!$B$2:$B$5001,A268,RISPOSTE_CALC!$H$2:$H$5001,"&gt;0"))),"",IF(A268="","",AVERAGEIFS(RISPOSTE_CALC!$H$2:$H$5001,RISPOSTE_CALC!$B$2:$B$5001,A268,RISPOSTE_CALC!$H$2:$H$5001,"&gt;0")))</f>
        <v/>
      </c>
      <c r="H268" s="8" t="str">
        <f t="shared" si="15"/>
        <v/>
      </c>
    </row>
    <row r="269" spans="1:8">
      <c r="A269" t="str">
        <f>IFERROR(INDEX(tbl_corsi[KEY_CORSO],268),"")</f>
        <v/>
      </c>
      <c r="B269" t="str">
        <f>IFERROR(INDEX(tbl_corsi[N_ALLIEVI_TOT],268),"")</f>
        <v/>
      </c>
      <c r="C269" t="str">
        <f>IF(A269="","",COUNTIFS(RISPOSTE_CALC!$B$2:$B$5001,A269,RISPOSTE_CALC!$H$2:$H$5001,"&gt;0"))</f>
        <v/>
      </c>
      <c r="D269" t="str">
        <f t="shared" si="13"/>
        <v/>
      </c>
      <c r="E269" s="12" t="str">
        <f>IF(B269="","",tbl_output[[#This Row],[N_RISPONDENTI]]/tbl_output[[#This Row],[N_ALLIEVI_TOT]])</f>
        <v/>
      </c>
      <c r="F269" s="4" t="str">
        <f t="shared" si="14"/>
        <v/>
      </c>
      <c r="G269" s="8" t="str">
        <f>IF(ISERROR(IF(A269="","",AVERAGEIFS(RISPOSTE_CALC!$H$2:$H$5001,RISPOSTE_CALC!$B$2:$B$5001,A269,RISPOSTE_CALC!$H$2:$H$5001,"&gt;0"))),"",IF(A269="","",AVERAGEIFS(RISPOSTE_CALC!$H$2:$H$5001,RISPOSTE_CALC!$B$2:$B$5001,A269,RISPOSTE_CALC!$H$2:$H$5001,"&gt;0")))</f>
        <v/>
      </c>
      <c r="H269" s="8" t="str">
        <f t="shared" si="15"/>
        <v/>
      </c>
    </row>
    <row r="270" spans="1:8">
      <c r="A270" t="str">
        <f>IFERROR(INDEX(tbl_corsi[KEY_CORSO],269),"")</f>
        <v/>
      </c>
      <c r="B270" t="str">
        <f>IFERROR(INDEX(tbl_corsi[N_ALLIEVI_TOT],269),"")</f>
        <v/>
      </c>
      <c r="C270" t="str">
        <f>IF(A270="","",COUNTIFS(RISPOSTE_CALC!$B$2:$B$5001,A270,RISPOSTE_CALC!$H$2:$H$5001,"&gt;0"))</f>
        <v/>
      </c>
      <c r="D270" t="str">
        <f t="shared" si="13"/>
        <v/>
      </c>
      <c r="E270" s="12" t="str">
        <f>IF(B270="","",tbl_output[[#This Row],[N_RISPONDENTI]]/tbl_output[[#This Row],[N_ALLIEVI_TOT]])</f>
        <v/>
      </c>
      <c r="F270" s="4" t="str">
        <f t="shared" si="14"/>
        <v/>
      </c>
      <c r="G270" s="8" t="str">
        <f>IF(ISERROR(IF(A270="","",AVERAGEIFS(RISPOSTE_CALC!$H$2:$H$5001,RISPOSTE_CALC!$B$2:$B$5001,A270,RISPOSTE_CALC!$H$2:$H$5001,"&gt;0"))),"",IF(A270="","",AVERAGEIFS(RISPOSTE_CALC!$H$2:$H$5001,RISPOSTE_CALC!$B$2:$B$5001,A270,RISPOSTE_CALC!$H$2:$H$5001,"&gt;0")))</f>
        <v/>
      </c>
      <c r="H270" s="8" t="str">
        <f t="shared" si="15"/>
        <v/>
      </c>
    </row>
    <row r="271" spans="1:8">
      <c r="A271" t="str">
        <f>IFERROR(INDEX(tbl_corsi[KEY_CORSO],270),"")</f>
        <v/>
      </c>
      <c r="B271" t="str">
        <f>IFERROR(INDEX(tbl_corsi[N_ALLIEVI_TOT],270),"")</f>
        <v/>
      </c>
      <c r="C271" t="str">
        <f>IF(A271="","",COUNTIFS(RISPOSTE_CALC!$B$2:$B$5001,A271,RISPOSTE_CALC!$H$2:$H$5001,"&gt;0"))</f>
        <v/>
      </c>
      <c r="D271" t="str">
        <f t="shared" si="13"/>
        <v/>
      </c>
      <c r="E271" s="12" t="str">
        <f>IF(B271="","",tbl_output[[#This Row],[N_RISPONDENTI]]/tbl_output[[#This Row],[N_ALLIEVI_TOT]])</f>
        <v/>
      </c>
      <c r="F271" s="4" t="str">
        <f t="shared" si="14"/>
        <v/>
      </c>
      <c r="G271" s="8" t="str">
        <f>IF(ISERROR(IF(A271="","",AVERAGEIFS(RISPOSTE_CALC!$H$2:$H$5001,RISPOSTE_CALC!$B$2:$B$5001,A271,RISPOSTE_CALC!$H$2:$H$5001,"&gt;0"))),"",IF(A271="","",AVERAGEIFS(RISPOSTE_CALC!$H$2:$H$5001,RISPOSTE_CALC!$B$2:$B$5001,A271,RISPOSTE_CALC!$H$2:$H$5001,"&gt;0")))</f>
        <v/>
      </c>
      <c r="H271" s="8" t="str">
        <f t="shared" si="15"/>
        <v/>
      </c>
    </row>
    <row r="272" spans="1:8">
      <c r="A272" t="str">
        <f>IFERROR(INDEX(tbl_corsi[KEY_CORSO],271),"")</f>
        <v/>
      </c>
      <c r="B272" t="str">
        <f>IFERROR(INDEX(tbl_corsi[N_ALLIEVI_TOT],271),"")</f>
        <v/>
      </c>
      <c r="C272" t="str">
        <f>IF(A272="","",COUNTIFS(RISPOSTE_CALC!$B$2:$B$5001,A272,RISPOSTE_CALC!$H$2:$H$5001,"&gt;0"))</f>
        <v/>
      </c>
      <c r="D272" t="str">
        <f t="shared" si="13"/>
        <v/>
      </c>
      <c r="E272" s="12" t="str">
        <f>IF(B272="","",tbl_output[[#This Row],[N_RISPONDENTI]]/tbl_output[[#This Row],[N_ALLIEVI_TOT]])</f>
        <v/>
      </c>
      <c r="F272" s="4" t="str">
        <f t="shared" si="14"/>
        <v/>
      </c>
      <c r="G272" s="8" t="str">
        <f>IF(ISERROR(IF(A272="","",AVERAGEIFS(RISPOSTE_CALC!$H$2:$H$5001,RISPOSTE_CALC!$B$2:$B$5001,A272,RISPOSTE_CALC!$H$2:$H$5001,"&gt;0"))),"",IF(A272="","",AVERAGEIFS(RISPOSTE_CALC!$H$2:$H$5001,RISPOSTE_CALC!$B$2:$B$5001,A272,RISPOSTE_CALC!$H$2:$H$5001,"&gt;0")))</f>
        <v/>
      </c>
      <c r="H272" s="8" t="str">
        <f t="shared" si="15"/>
        <v/>
      </c>
    </row>
    <row r="273" spans="1:8">
      <c r="A273" t="str">
        <f>IFERROR(INDEX(tbl_corsi[KEY_CORSO],272),"")</f>
        <v/>
      </c>
      <c r="B273" t="str">
        <f>IFERROR(INDEX(tbl_corsi[N_ALLIEVI_TOT],272),"")</f>
        <v/>
      </c>
      <c r="C273" t="str">
        <f>IF(A273="","",COUNTIFS(RISPOSTE_CALC!$B$2:$B$5001,A273,RISPOSTE_CALC!$H$2:$H$5001,"&gt;0"))</f>
        <v/>
      </c>
      <c r="D273" t="str">
        <f t="shared" si="13"/>
        <v/>
      </c>
      <c r="E273" s="12" t="str">
        <f>IF(B273="","",tbl_output[[#This Row],[N_RISPONDENTI]]/tbl_output[[#This Row],[N_ALLIEVI_TOT]])</f>
        <v/>
      </c>
      <c r="F273" s="4" t="str">
        <f t="shared" si="14"/>
        <v/>
      </c>
      <c r="G273" s="8" t="str">
        <f>IF(ISERROR(IF(A273="","",AVERAGEIFS(RISPOSTE_CALC!$H$2:$H$5001,RISPOSTE_CALC!$B$2:$B$5001,A273,RISPOSTE_CALC!$H$2:$H$5001,"&gt;0"))),"",IF(A273="","",AVERAGEIFS(RISPOSTE_CALC!$H$2:$H$5001,RISPOSTE_CALC!$B$2:$B$5001,A273,RISPOSTE_CALC!$H$2:$H$5001,"&gt;0")))</f>
        <v/>
      </c>
      <c r="H273" s="8" t="str">
        <f t="shared" si="15"/>
        <v/>
      </c>
    </row>
    <row r="274" spans="1:8">
      <c r="A274" t="str">
        <f>IFERROR(INDEX(tbl_corsi[KEY_CORSO],273),"")</f>
        <v/>
      </c>
      <c r="B274" t="str">
        <f>IFERROR(INDEX(tbl_corsi[N_ALLIEVI_TOT],273),"")</f>
        <v/>
      </c>
      <c r="C274" t="str">
        <f>IF(A274="","",COUNTIFS(RISPOSTE_CALC!$B$2:$B$5001,A274,RISPOSTE_CALC!$H$2:$H$5001,"&gt;0"))</f>
        <v/>
      </c>
      <c r="D274" t="str">
        <f t="shared" si="13"/>
        <v/>
      </c>
      <c r="E274" s="12" t="str">
        <f>IF(B274="","",tbl_output[[#This Row],[N_RISPONDENTI]]/tbl_output[[#This Row],[N_ALLIEVI_TOT]])</f>
        <v/>
      </c>
      <c r="F274" s="4" t="str">
        <f t="shared" si="14"/>
        <v/>
      </c>
      <c r="G274" s="8" t="str">
        <f>IF(ISERROR(IF(A274="","",AVERAGEIFS(RISPOSTE_CALC!$H$2:$H$5001,RISPOSTE_CALC!$B$2:$B$5001,A274,RISPOSTE_CALC!$H$2:$H$5001,"&gt;0"))),"",IF(A274="","",AVERAGEIFS(RISPOSTE_CALC!$H$2:$H$5001,RISPOSTE_CALC!$B$2:$B$5001,A274,RISPOSTE_CALC!$H$2:$H$5001,"&gt;0")))</f>
        <v/>
      </c>
      <c r="H274" s="8" t="str">
        <f t="shared" si="15"/>
        <v/>
      </c>
    </row>
    <row r="275" spans="1:8">
      <c r="A275" t="str">
        <f>IFERROR(INDEX(tbl_corsi[KEY_CORSO],274),"")</f>
        <v/>
      </c>
      <c r="B275" t="str">
        <f>IFERROR(INDEX(tbl_corsi[N_ALLIEVI_TOT],274),"")</f>
        <v/>
      </c>
      <c r="C275" t="str">
        <f>IF(A275="","",COUNTIFS(RISPOSTE_CALC!$B$2:$B$5001,A275,RISPOSTE_CALC!$H$2:$H$5001,"&gt;0"))</f>
        <v/>
      </c>
      <c r="D275" t="str">
        <f t="shared" si="13"/>
        <v/>
      </c>
      <c r="E275" s="12" t="str">
        <f>IF(B275="","",tbl_output[[#This Row],[N_RISPONDENTI]]/tbl_output[[#This Row],[N_ALLIEVI_TOT]])</f>
        <v/>
      </c>
      <c r="F275" s="4" t="str">
        <f t="shared" si="14"/>
        <v/>
      </c>
      <c r="G275" s="8" t="str">
        <f>IF(ISERROR(IF(A275="","",AVERAGEIFS(RISPOSTE_CALC!$H$2:$H$5001,RISPOSTE_CALC!$B$2:$B$5001,A275,RISPOSTE_CALC!$H$2:$H$5001,"&gt;0"))),"",IF(A275="","",AVERAGEIFS(RISPOSTE_CALC!$H$2:$H$5001,RISPOSTE_CALC!$B$2:$B$5001,A275,RISPOSTE_CALC!$H$2:$H$5001,"&gt;0")))</f>
        <v/>
      </c>
      <c r="H275" s="8" t="str">
        <f t="shared" si="15"/>
        <v/>
      </c>
    </row>
    <row r="276" spans="1:8">
      <c r="A276" t="str">
        <f>IFERROR(INDEX(tbl_corsi[KEY_CORSO],275),"")</f>
        <v/>
      </c>
      <c r="B276" t="str">
        <f>IFERROR(INDEX(tbl_corsi[N_ALLIEVI_TOT],275),"")</f>
        <v/>
      </c>
      <c r="C276" t="str">
        <f>IF(A276="","",COUNTIFS(RISPOSTE_CALC!$B$2:$B$5001,A276,RISPOSTE_CALC!$H$2:$H$5001,"&gt;0"))</f>
        <v/>
      </c>
      <c r="D276" t="str">
        <f t="shared" si="13"/>
        <v/>
      </c>
      <c r="E276" s="12" t="str">
        <f>IF(B276="","",tbl_output[[#This Row],[N_RISPONDENTI]]/tbl_output[[#This Row],[N_ALLIEVI_TOT]])</f>
        <v/>
      </c>
      <c r="F276" s="4" t="str">
        <f t="shared" si="14"/>
        <v/>
      </c>
      <c r="G276" s="8" t="str">
        <f>IF(ISERROR(IF(A276="","",AVERAGEIFS(RISPOSTE_CALC!$H$2:$H$5001,RISPOSTE_CALC!$B$2:$B$5001,A276,RISPOSTE_CALC!$H$2:$H$5001,"&gt;0"))),"",IF(A276="","",AVERAGEIFS(RISPOSTE_CALC!$H$2:$H$5001,RISPOSTE_CALC!$B$2:$B$5001,A276,RISPOSTE_CALC!$H$2:$H$5001,"&gt;0")))</f>
        <v/>
      </c>
      <c r="H276" s="8" t="str">
        <f t="shared" si="15"/>
        <v/>
      </c>
    </row>
    <row r="277" spans="1:8">
      <c r="A277" t="str">
        <f>IFERROR(INDEX(tbl_corsi[KEY_CORSO],276),"")</f>
        <v/>
      </c>
      <c r="B277" t="str">
        <f>IFERROR(INDEX(tbl_corsi[N_ALLIEVI_TOT],276),"")</f>
        <v/>
      </c>
      <c r="C277" t="str">
        <f>IF(A277="","",COUNTIFS(RISPOSTE_CALC!$B$2:$B$5001,A277,RISPOSTE_CALC!$H$2:$H$5001,"&gt;0"))</f>
        <v/>
      </c>
      <c r="D277" t="str">
        <f t="shared" si="13"/>
        <v/>
      </c>
      <c r="E277" s="12" t="str">
        <f>IF(B277="","",tbl_output[[#This Row],[N_RISPONDENTI]]/tbl_output[[#This Row],[N_ALLIEVI_TOT]])</f>
        <v/>
      </c>
      <c r="F277" s="4" t="str">
        <f t="shared" si="14"/>
        <v/>
      </c>
      <c r="G277" s="8" t="str">
        <f>IF(ISERROR(IF(A277="","",AVERAGEIFS(RISPOSTE_CALC!$H$2:$H$5001,RISPOSTE_CALC!$B$2:$B$5001,A277,RISPOSTE_CALC!$H$2:$H$5001,"&gt;0"))),"",IF(A277="","",AVERAGEIFS(RISPOSTE_CALC!$H$2:$H$5001,RISPOSTE_CALC!$B$2:$B$5001,A277,RISPOSTE_CALC!$H$2:$H$5001,"&gt;0")))</f>
        <v/>
      </c>
      <c r="H277" s="8" t="str">
        <f t="shared" si="15"/>
        <v/>
      </c>
    </row>
    <row r="278" spans="1:8">
      <c r="A278" t="str">
        <f>IFERROR(INDEX(tbl_corsi[KEY_CORSO],277),"")</f>
        <v/>
      </c>
      <c r="B278" t="str">
        <f>IFERROR(INDEX(tbl_corsi[N_ALLIEVI_TOT],277),"")</f>
        <v/>
      </c>
      <c r="C278" t="str">
        <f>IF(A278="","",COUNTIFS(RISPOSTE_CALC!$B$2:$B$5001,A278,RISPOSTE_CALC!$H$2:$H$5001,"&gt;0"))</f>
        <v/>
      </c>
      <c r="D278" t="str">
        <f t="shared" si="13"/>
        <v/>
      </c>
      <c r="E278" s="12" t="str">
        <f>IF(B278="","",tbl_output[[#This Row],[N_RISPONDENTI]]/tbl_output[[#This Row],[N_ALLIEVI_TOT]])</f>
        <v/>
      </c>
      <c r="F278" s="4" t="str">
        <f t="shared" si="14"/>
        <v/>
      </c>
      <c r="G278" s="8" t="str">
        <f>IF(ISERROR(IF(A278="","",AVERAGEIFS(RISPOSTE_CALC!$H$2:$H$5001,RISPOSTE_CALC!$B$2:$B$5001,A278,RISPOSTE_CALC!$H$2:$H$5001,"&gt;0"))),"",IF(A278="","",AVERAGEIFS(RISPOSTE_CALC!$H$2:$H$5001,RISPOSTE_CALC!$B$2:$B$5001,A278,RISPOSTE_CALC!$H$2:$H$5001,"&gt;0")))</f>
        <v/>
      </c>
      <c r="H278" s="8" t="str">
        <f t="shared" si="15"/>
        <v/>
      </c>
    </row>
    <row r="279" spans="1:8">
      <c r="A279" t="str">
        <f>IFERROR(INDEX(tbl_corsi[KEY_CORSO],278),"")</f>
        <v/>
      </c>
      <c r="B279" t="str">
        <f>IFERROR(INDEX(tbl_corsi[N_ALLIEVI_TOT],278),"")</f>
        <v/>
      </c>
      <c r="C279" t="str">
        <f>IF(A279="","",COUNTIFS(RISPOSTE_CALC!$B$2:$B$5001,A279,RISPOSTE_CALC!$H$2:$H$5001,"&gt;0"))</f>
        <v/>
      </c>
      <c r="D279" t="str">
        <f t="shared" si="13"/>
        <v/>
      </c>
      <c r="E279" s="12" t="str">
        <f>IF(B279="","",tbl_output[[#This Row],[N_RISPONDENTI]]/tbl_output[[#This Row],[N_ALLIEVI_TOT]])</f>
        <v/>
      </c>
      <c r="F279" s="4" t="str">
        <f t="shared" si="14"/>
        <v/>
      </c>
      <c r="G279" s="8" t="str">
        <f>IF(ISERROR(IF(A279="","",AVERAGEIFS(RISPOSTE_CALC!$H$2:$H$5001,RISPOSTE_CALC!$B$2:$B$5001,A279,RISPOSTE_CALC!$H$2:$H$5001,"&gt;0"))),"",IF(A279="","",AVERAGEIFS(RISPOSTE_CALC!$H$2:$H$5001,RISPOSTE_CALC!$B$2:$B$5001,A279,RISPOSTE_CALC!$H$2:$H$5001,"&gt;0")))</f>
        <v/>
      </c>
      <c r="H279" s="8" t="str">
        <f t="shared" si="15"/>
        <v/>
      </c>
    </row>
    <row r="280" spans="1:8">
      <c r="A280" t="str">
        <f>IFERROR(INDEX(tbl_corsi[KEY_CORSO],279),"")</f>
        <v/>
      </c>
      <c r="B280" t="str">
        <f>IFERROR(INDEX(tbl_corsi[N_ALLIEVI_TOT],279),"")</f>
        <v/>
      </c>
      <c r="C280" t="str">
        <f>IF(A280="","",COUNTIFS(RISPOSTE_CALC!$B$2:$B$5001,A280,RISPOSTE_CALC!$H$2:$H$5001,"&gt;0"))</f>
        <v/>
      </c>
      <c r="D280" t="str">
        <f t="shared" si="13"/>
        <v/>
      </c>
      <c r="E280" s="12" t="str">
        <f>IF(B280="","",tbl_output[[#This Row],[N_RISPONDENTI]]/tbl_output[[#This Row],[N_ALLIEVI_TOT]])</f>
        <v/>
      </c>
      <c r="F280" s="4" t="str">
        <f t="shared" si="14"/>
        <v/>
      </c>
      <c r="G280" s="8" t="str">
        <f>IF(ISERROR(IF(A280="","",AVERAGEIFS(RISPOSTE_CALC!$H$2:$H$5001,RISPOSTE_CALC!$B$2:$B$5001,A280,RISPOSTE_CALC!$H$2:$H$5001,"&gt;0"))),"",IF(A280="","",AVERAGEIFS(RISPOSTE_CALC!$H$2:$H$5001,RISPOSTE_CALC!$B$2:$B$5001,A280,RISPOSTE_CALC!$H$2:$H$5001,"&gt;0")))</f>
        <v/>
      </c>
      <c r="H280" s="8" t="str">
        <f t="shared" si="15"/>
        <v/>
      </c>
    </row>
    <row r="281" spans="1:8">
      <c r="A281" t="str">
        <f>IFERROR(INDEX(tbl_corsi[KEY_CORSO],280),"")</f>
        <v/>
      </c>
      <c r="B281" t="str">
        <f>IFERROR(INDEX(tbl_corsi[N_ALLIEVI_TOT],280),"")</f>
        <v/>
      </c>
      <c r="C281" t="str">
        <f>IF(A281="","",COUNTIFS(RISPOSTE_CALC!$B$2:$B$5001,A281,RISPOSTE_CALC!$H$2:$H$5001,"&gt;0"))</f>
        <v/>
      </c>
      <c r="D281" t="str">
        <f t="shared" si="13"/>
        <v/>
      </c>
      <c r="E281" s="12" t="str">
        <f>IF(B281="","",tbl_output[[#This Row],[N_RISPONDENTI]]/tbl_output[[#This Row],[N_ALLIEVI_TOT]])</f>
        <v/>
      </c>
      <c r="F281" s="4" t="str">
        <f t="shared" si="14"/>
        <v/>
      </c>
      <c r="G281" s="8" t="str">
        <f>IF(ISERROR(IF(A281="","",AVERAGEIFS(RISPOSTE_CALC!$H$2:$H$5001,RISPOSTE_CALC!$B$2:$B$5001,A281,RISPOSTE_CALC!$H$2:$H$5001,"&gt;0"))),"",IF(A281="","",AVERAGEIFS(RISPOSTE_CALC!$H$2:$H$5001,RISPOSTE_CALC!$B$2:$B$5001,A281,RISPOSTE_CALC!$H$2:$H$5001,"&gt;0")))</f>
        <v/>
      </c>
      <c r="H281" s="8" t="str">
        <f t="shared" si="15"/>
        <v/>
      </c>
    </row>
    <row r="282" spans="1:8">
      <c r="A282" t="str">
        <f>IFERROR(INDEX(tbl_corsi[KEY_CORSO],281),"")</f>
        <v/>
      </c>
      <c r="B282" t="str">
        <f>IFERROR(INDEX(tbl_corsi[N_ALLIEVI_TOT],281),"")</f>
        <v/>
      </c>
      <c r="C282" t="str">
        <f>IF(A282="","",COUNTIFS(RISPOSTE_CALC!$B$2:$B$5001,A282,RISPOSTE_CALC!$H$2:$H$5001,"&gt;0"))</f>
        <v/>
      </c>
      <c r="D282" t="str">
        <f t="shared" si="13"/>
        <v/>
      </c>
      <c r="E282" s="12" t="str">
        <f>IF(B282="","",tbl_output[[#This Row],[N_RISPONDENTI]]/tbl_output[[#This Row],[N_ALLIEVI_TOT]])</f>
        <v/>
      </c>
      <c r="F282" s="4" t="str">
        <f t="shared" si="14"/>
        <v/>
      </c>
      <c r="G282" s="8" t="str">
        <f>IF(ISERROR(IF(A282="","",AVERAGEIFS(RISPOSTE_CALC!$H$2:$H$5001,RISPOSTE_CALC!$B$2:$B$5001,A282,RISPOSTE_CALC!$H$2:$H$5001,"&gt;0"))),"",IF(A282="","",AVERAGEIFS(RISPOSTE_CALC!$H$2:$H$5001,RISPOSTE_CALC!$B$2:$B$5001,A282,RISPOSTE_CALC!$H$2:$H$5001,"&gt;0")))</f>
        <v/>
      </c>
      <c r="H282" s="8" t="str">
        <f t="shared" si="15"/>
        <v/>
      </c>
    </row>
    <row r="283" spans="1:8">
      <c r="A283" t="str">
        <f>IFERROR(INDEX(tbl_corsi[KEY_CORSO],282),"")</f>
        <v/>
      </c>
      <c r="B283" t="str">
        <f>IFERROR(INDEX(tbl_corsi[N_ALLIEVI_TOT],282),"")</f>
        <v/>
      </c>
      <c r="C283" t="str">
        <f>IF(A283="","",COUNTIFS(RISPOSTE_CALC!$B$2:$B$5001,A283,RISPOSTE_CALC!$H$2:$H$5001,"&gt;0"))</f>
        <v/>
      </c>
      <c r="D283" t="str">
        <f t="shared" si="13"/>
        <v/>
      </c>
      <c r="E283" s="12" t="str">
        <f>IF(B283="","",tbl_output[[#This Row],[N_RISPONDENTI]]/tbl_output[[#This Row],[N_ALLIEVI_TOT]])</f>
        <v/>
      </c>
      <c r="F283" s="4" t="str">
        <f t="shared" si="14"/>
        <v/>
      </c>
      <c r="G283" s="8" t="str">
        <f>IF(ISERROR(IF(A283="","",AVERAGEIFS(RISPOSTE_CALC!$H$2:$H$5001,RISPOSTE_CALC!$B$2:$B$5001,A283,RISPOSTE_CALC!$H$2:$H$5001,"&gt;0"))),"",IF(A283="","",AVERAGEIFS(RISPOSTE_CALC!$H$2:$H$5001,RISPOSTE_CALC!$B$2:$B$5001,A283,RISPOSTE_CALC!$H$2:$H$5001,"&gt;0")))</f>
        <v/>
      </c>
      <c r="H283" s="8" t="str">
        <f t="shared" si="15"/>
        <v/>
      </c>
    </row>
    <row r="284" spans="1:8">
      <c r="A284" t="str">
        <f>IFERROR(INDEX(tbl_corsi[KEY_CORSO],283),"")</f>
        <v/>
      </c>
      <c r="B284" t="str">
        <f>IFERROR(INDEX(tbl_corsi[N_ALLIEVI_TOT],283),"")</f>
        <v/>
      </c>
      <c r="C284" t="str">
        <f>IF(A284="","",COUNTIFS(RISPOSTE_CALC!$B$2:$B$5001,A284,RISPOSTE_CALC!$H$2:$H$5001,"&gt;0"))</f>
        <v/>
      </c>
      <c r="D284" t="str">
        <f t="shared" si="13"/>
        <v/>
      </c>
      <c r="E284" s="12" t="str">
        <f>IF(B284="","",tbl_output[[#This Row],[N_RISPONDENTI]]/tbl_output[[#This Row],[N_ALLIEVI_TOT]])</f>
        <v/>
      </c>
      <c r="F284" s="4" t="str">
        <f t="shared" si="14"/>
        <v/>
      </c>
      <c r="G284" s="8" t="str">
        <f>IF(ISERROR(IF(A284="","",AVERAGEIFS(RISPOSTE_CALC!$H$2:$H$5001,RISPOSTE_CALC!$B$2:$B$5001,A284,RISPOSTE_CALC!$H$2:$H$5001,"&gt;0"))),"",IF(A284="","",AVERAGEIFS(RISPOSTE_CALC!$H$2:$H$5001,RISPOSTE_CALC!$B$2:$B$5001,A284,RISPOSTE_CALC!$H$2:$H$5001,"&gt;0")))</f>
        <v/>
      </c>
      <c r="H284" s="8" t="str">
        <f t="shared" si="15"/>
        <v/>
      </c>
    </row>
    <row r="285" spans="1:8">
      <c r="A285" t="str">
        <f>IFERROR(INDEX(tbl_corsi[KEY_CORSO],284),"")</f>
        <v/>
      </c>
      <c r="B285" t="str">
        <f>IFERROR(INDEX(tbl_corsi[N_ALLIEVI_TOT],284),"")</f>
        <v/>
      </c>
      <c r="C285" t="str">
        <f>IF(A285="","",COUNTIFS(RISPOSTE_CALC!$B$2:$B$5001,A285,RISPOSTE_CALC!$H$2:$H$5001,"&gt;0"))</f>
        <v/>
      </c>
      <c r="D285" t="str">
        <f t="shared" si="13"/>
        <v/>
      </c>
      <c r="E285" s="12" t="str">
        <f>IF(B285="","",tbl_output[[#This Row],[N_RISPONDENTI]]/tbl_output[[#This Row],[N_ALLIEVI_TOT]])</f>
        <v/>
      </c>
      <c r="F285" s="4" t="str">
        <f t="shared" si="14"/>
        <v/>
      </c>
      <c r="G285" s="8" t="str">
        <f>IF(ISERROR(IF(A285="","",AVERAGEIFS(RISPOSTE_CALC!$H$2:$H$5001,RISPOSTE_CALC!$B$2:$B$5001,A285,RISPOSTE_CALC!$H$2:$H$5001,"&gt;0"))),"",IF(A285="","",AVERAGEIFS(RISPOSTE_CALC!$H$2:$H$5001,RISPOSTE_CALC!$B$2:$B$5001,A285,RISPOSTE_CALC!$H$2:$H$5001,"&gt;0")))</f>
        <v/>
      </c>
      <c r="H285" s="8" t="str">
        <f t="shared" si="15"/>
        <v/>
      </c>
    </row>
    <row r="286" spans="1:8">
      <c r="A286" t="str">
        <f>IFERROR(INDEX(tbl_corsi[KEY_CORSO],285),"")</f>
        <v/>
      </c>
      <c r="B286" t="str">
        <f>IFERROR(INDEX(tbl_corsi[N_ALLIEVI_TOT],285),"")</f>
        <v/>
      </c>
      <c r="C286" t="str">
        <f>IF(A286="","",COUNTIFS(RISPOSTE_CALC!$B$2:$B$5001,A286,RISPOSTE_CALC!$H$2:$H$5001,"&gt;0"))</f>
        <v/>
      </c>
      <c r="D286" t="str">
        <f t="shared" si="13"/>
        <v/>
      </c>
      <c r="E286" s="12" t="str">
        <f>IF(B286="","",tbl_output[[#This Row],[N_RISPONDENTI]]/tbl_output[[#This Row],[N_ALLIEVI_TOT]])</f>
        <v/>
      </c>
      <c r="F286" s="4" t="str">
        <f t="shared" si="14"/>
        <v/>
      </c>
      <c r="G286" s="8" t="str">
        <f>IF(ISERROR(IF(A286="","",AVERAGEIFS(RISPOSTE_CALC!$H$2:$H$5001,RISPOSTE_CALC!$B$2:$B$5001,A286,RISPOSTE_CALC!$H$2:$H$5001,"&gt;0"))),"",IF(A286="","",AVERAGEIFS(RISPOSTE_CALC!$H$2:$H$5001,RISPOSTE_CALC!$B$2:$B$5001,A286,RISPOSTE_CALC!$H$2:$H$5001,"&gt;0")))</f>
        <v/>
      </c>
      <c r="H286" s="8" t="str">
        <f t="shared" si="15"/>
        <v/>
      </c>
    </row>
    <row r="287" spans="1:8">
      <c r="A287" t="str">
        <f>IFERROR(INDEX(tbl_corsi[KEY_CORSO],286),"")</f>
        <v/>
      </c>
      <c r="B287" t="str">
        <f>IFERROR(INDEX(tbl_corsi[N_ALLIEVI_TOT],286),"")</f>
        <v/>
      </c>
      <c r="C287" t="str">
        <f>IF(A287="","",COUNTIFS(RISPOSTE_CALC!$B$2:$B$5001,A287,RISPOSTE_CALC!$H$2:$H$5001,"&gt;0"))</f>
        <v/>
      </c>
      <c r="D287" t="str">
        <f t="shared" si="13"/>
        <v/>
      </c>
      <c r="E287" s="12" t="str">
        <f>IF(B287="","",tbl_output[[#This Row],[N_RISPONDENTI]]/tbl_output[[#This Row],[N_ALLIEVI_TOT]])</f>
        <v/>
      </c>
      <c r="F287" s="4" t="str">
        <f t="shared" si="14"/>
        <v/>
      </c>
      <c r="G287" s="8" t="str">
        <f>IF(ISERROR(IF(A287="","",AVERAGEIFS(RISPOSTE_CALC!$H$2:$H$5001,RISPOSTE_CALC!$B$2:$B$5001,A287,RISPOSTE_CALC!$H$2:$H$5001,"&gt;0"))),"",IF(A287="","",AVERAGEIFS(RISPOSTE_CALC!$H$2:$H$5001,RISPOSTE_CALC!$B$2:$B$5001,A287,RISPOSTE_CALC!$H$2:$H$5001,"&gt;0")))</f>
        <v/>
      </c>
      <c r="H287" s="8" t="str">
        <f t="shared" si="15"/>
        <v/>
      </c>
    </row>
    <row r="288" spans="1:8">
      <c r="A288" t="str">
        <f>IFERROR(INDEX(tbl_corsi[KEY_CORSO],287),"")</f>
        <v/>
      </c>
      <c r="B288" t="str">
        <f>IFERROR(INDEX(tbl_corsi[N_ALLIEVI_TOT],287),"")</f>
        <v/>
      </c>
      <c r="C288" t="str">
        <f>IF(A288="","",COUNTIFS(RISPOSTE_CALC!$B$2:$B$5001,A288,RISPOSTE_CALC!$H$2:$H$5001,"&gt;0"))</f>
        <v/>
      </c>
      <c r="D288" t="str">
        <f t="shared" si="13"/>
        <v/>
      </c>
      <c r="E288" s="12" t="str">
        <f>IF(B288="","",tbl_output[[#This Row],[N_RISPONDENTI]]/tbl_output[[#This Row],[N_ALLIEVI_TOT]])</f>
        <v/>
      </c>
      <c r="F288" s="4" t="str">
        <f t="shared" si="14"/>
        <v/>
      </c>
      <c r="G288" s="8" t="str">
        <f>IF(ISERROR(IF(A288="","",AVERAGEIFS(RISPOSTE_CALC!$H$2:$H$5001,RISPOSTE_CALC!$B$2:$B$5001,A288,RISPOSTE_CALC!$H$2:$H$5001,"&gt;0"))),"",IF(A288="","",AVERAGEIFS(RISPOSTE_CALC!$H$2:$H$5001,RISPOSTE_CALC!$B$2:$B$5001,A288,RISPOSTE_CALC!$H$2:$H$5001,"&gt;0")))</f>
        <v/>
      </c>
      <c r="H288" s="8" t="str">
        <f t="shared" si="15"/>
        <v/>
      </c>
    </row>
    <row r="289" spans="1:8">
      <c r="A289" t="str">
        <f>IFERROR(INDEX(tbl_corsi[KEY_CORSO],288),"")</f>
        <v/>
      </c>
      <c r="B289" t="str">
        <f>IFERROR(INDEX(tbl_corsi[N_ALLIEVI_TOT],288),"")</f>
        <v/>
      </c>
      <c r="C289" t="str">
        <f>IF(A289="","",COUNTIFS(RISPOSTE_CALC!$B$2:$B$5001,A289,RISPOSTE_CALC!$H$2:$H$5001,"&gt;0"))</f>
        <v/>
      </c>
      <c r="D289" t="str">
        <f t="shared" si="13"/>
        <v/>
      </c>
      <c r="E289" s="12" t="str">
        <f>IF(B289="","",tbl_output[[#This Row],[N_RISPONDENTI]]/tbl_output[[#This Row],[N_ALLIEVI_TOT]])</f>
        <v/>
      </c>
      <c r="F289" s="4" t="str">
        <f t="shared" si="14"/>
        <v/>
      </c>
      <c r="G289" s="8" t="str">
        <f>IF(ISERROR(IF(A289="","",AVERAGEIFS(RISPOSTE_CALC!$H$2:$H$5001,RISPOSTE_CALC!$B$2:$B$5001,A289,RISPOSTE_CALC!$H$2:$H$5001,"&gt;0"))),"",IF(A289="","",AVERAGEIFS(RISPOSTE_CALC!$H$2:$H$5001,RISPOSTE_CALC!$B$2:$B$5001,A289,RISPOSTE_CALC!$H$2:$H$5001,"&gt;0")))</f>
        <v/>
      </c>
      <c r="H289" s="8" t="str">
        <f t="shared" si="15"/>
        <v/>
      </c>
    </row>
    <row r="290" spans="1:8">
      <c r="A290" t="str">
        <f>IFERROR(INDEX(tbl_corsi[KEY_CORSO],289),"")</f>
        <v/>
      </c>
      <c r="B290" t="str">
        <f>IFERROR(INDEX(tbl_corsi[N_ALLIEVI_TOT],289),"")</f>
        <v/>
      </c>
      <c r="C290" t="str">
        <f>IF(A290="","",COUNTIFS(RISPOSTE_CALC!$B$2:$B$5001,A290,RISPOSTE_CALC!$H$2:$H$5001,"&gt;0"))</f>
        <v/>
      </c>
      <c r="D290" t="str">
        <f t="shared" si="13"/>
        <v/>
      </c>
      <c r="E290" s="12" t="str">
        <f>IF(B290="","",tbl_output[[#This Row],[N_RISPONDENTI]]/tbl_output[[#This Row],[N_ALLIEVI_TOT]])</f>
        <v/>
      </c>
      <c r="F290" s="4" t="str">
        <f t="shared" si="14"/>
        <v/>
      </c>
      <c r="G290" s="8" t="str">
        <f>IF(ISERROR(IF(A290="","",AVERAGEIFS(RISPOSTE_CALC!$H$2:$H$5001,RISPOSTE_CALC!$B$2:$B$5001,A290,RISPOSTE_CALC!$H$2:$H$5001,"&gt;0"))),"",IF(A290="","",AVERAGEIFS(RISPOSTE_CALC!$H$2:$H$5001,RISPOSTE_CALC!$B$2:$B$5001,A290,RISPOSTE_CALC!$H$2:$H$5001,"&gt;0")))</f>
        <v/>
      </c>
      <c r="H290" s="8" t="str">
        <f t="shared" si="15"/>
        <v/>
      </c>
    </row>
    <row r="291" spans="1:8">
      <c r="A291" t="str">
        <f>IFERROR(INDEX(tbl_corsi[KEY_CORSO],290),"")</f>
        <v/>
      </c>
      <c r="B291" t="str">
        <f>IFERROR(INDEX(tbl_corsi[N_ALLIEVI_TOT],290),"")</f>
        <v/>
      </c>
      <c r="C291" t="str">
        <f>IF(A291="","",COUNTIFS(RISPOSTE_CALC!$B$2:$B$5001,A291,RISPOSTE_CALC!$H$2:$H$5001,"&gt;0"))</f>
        <v/>
      </c>
      <c r="D291" t="str">
        <f t="shared" si="13"/>
        <v/>
      </c>
      <c r="E291" s="12" t="str">
        <f>IF(B291="","",tbl_output[[#This Row],[N_RISPONDENTI]]/tbl_output[[#This Row],[N_ALLIEVI_TOT]])</f>
        <v/>
      </c>
      <c r="F291" s="4" t="str">
        <f t="shared" si="14"/>
        <v/>
      </c>
      <c r="G291" s="8" t="str">
        <f>IF(ISERROR(IF(A291="","",AVERAGEIFS(RISPOSTE_CALC!$H$2:$H$5001,RISPOSTE_CALC!$B$2:$B$5001,A291,RISPOSTE_CALC!$H$2:$H$5001,"&gt;0"))),"",IF(A291="","",AVERAGEIFS(RISPOSTE_CALC!$H$2:$H$5001,RISPOSTE_CALC!$B$2:$B$5001,A291,RISPOSTE_CALC!$H$2:$H$5001,"&gt;0")))</f>
        <v/>
      </c>
      <c r="H291" s="8" t="str">
        <f t="shared" si="15"/>
        <v/>
      </c>
    </row>
    <row r="292" spans="1:8">
      <c r="A292" t="str">
        <f>IFERROR(INDEX(tbl_corsi[KEY_CORSO],291),"")</f>
        <v/>
      </c>
      <c r="B292" t="str">
        <f>IFERROR(INDEX(tbl_corsi[N_ALLIEVI_TOT],291),"")</f>
        <v/>
      </c>
      <c r="C292" t="str">
        <f>IF(A292="","",COUNTIFS(RISPOSTE_CALC!$B$2:$B$5001,A292,RISPOSTE_CALC!$H$2:$H$5001,"&gt;0"))</f>
        <v/>
      </c>
      <c r="D292" t="str">
        <f t="shared" si="13"/>
        <v/>
      </c>
      <c r="E292" s="12" t="str">
        <f>IF(B292="","",tbl_output[[#This Row],[N_RISPONDENTI]]/tbl_output[[#This Row],[N_ALLIEVI_TOT]])</f>
        <v/>
      </c>
      <c r="F292" s="4" t="str">
        <f t="shared" si="14"/>
        <v/>
      </c>
      <c r="G292" s="8" t="str">
        <f>IF(ISERROR(IF(A292="","",AVERAGEIFS(RISPOSTE_CALC!$H$2:$H$5001,RISPOSTE_CALC!$B$2:$B$5001,A292,RISPOSTE_CALC!$H$2:$H$5001,"&gt;0"))),"",IF(A292="","",AVERAGEIFS(RISPOSTE_CALC!$H$2:$H$5001,RISPOSTE_CALC!$B$2:$B$5001,A292,RISPOSTE_CALC!$H$2:$H$5001,"&gt;0")))</f>
        <v/>
      </c>
      <c r="H292" s="8" t="str">
        <f t="shared" si="15"/>
        <v/>
      </c>
    </row>
    <row r="293" spans="1:8">
      <c r="A293" t="str">
        <f>IFERROR(INDEX(tbl_corsi[KEY_CORSO],292),"")</f>
        <v/>
      </c>
      <c r="B293" t="str">
        <f>IFERROR(INDEX(tbl_corsi[N_ALLIEVI_TOT],292),"")</f>
        <v/>
      </c>
      <c r="C293" t="str">
        <f>IF(A293="","",COUNTIFS(RISPOSTE_CALC!$B$2:$B$5001,A293,RISPOSTE_CALC!$H$2:$H$5001,"&gt;0"))</f>
        <v/>
      </c>
      <c r="D293" t="str">
        <f t="shared" si="13"/>
        <v/>
      </c>
      <c r="E293" s="12" t="str">
        <f>IF(B293="","",tbl_output[[#This Row],[N_RISPONDENTI]]/tbl_output[[#This Row],[N_ALLIEVI_TOT]])</f>
        <v/>
      </c>
      <c r="F293" s="4" t="str">
        <f t="shared" si="14"/>
        <v/>
      </c>
      <c r="G293" s="8" t="str">
        <f>IF(ISERROR(IF(A293="","",AVERAGEIFS(RISPOSTE_CALC!$H$2:$H$5001,RISPOSTE_CALC!$B$2:$B$5001,A293,RISPOSTE_CALC!$H$2:$H$5001,"&gt;0"))),"",IF(A293="","",AVERAGEIFS(RISPOSTE_CALC!$H$2:$H$5001,RISPOSTE_CALC!$B$2:$B$5001,A293,RISPOSTE_CALC!$H$2:$H$5001,"&gt;0")))</f>
        <v/>
      </c>
      <c r="H293" s="8" t="str">
        <f t="shared" si="15"/>
        <v/>
      </c>
    </row>
    <row r="294" spans="1:8">
      <c r="A294" t="str">
        <f>IFERROR(INDEX(tbl_corsi[KEY_CORSO],293),"")</f>
        <v/>
      </c>
      <c r="B294" t="str">
        <f>IFERROR(INDEX(tbl_corsi[N_ALLIEVI_TOT],293),"")</f>
        <v/>
      </c>
      <c r="C294" t="str">
        <f>IF(A294="","",COUNTIFS(RISPOSTE_CALC!$B$2:$B$5001,A294,RISPOSTE_CALC!$H$2:$H$5001,"&gt;0"))</f>
        <v/>
      </c>
      <c r="D294" t="str">
        <f t="shared" si="13"/>
        <v/>
      </c>
      <c r="E294" s="12" t="str">
        <f>IF(B294="","",tbl_output[[#This Row],[N_RISPONDENTI]]/tbl_output[[#This Row],[N_ALLIEVI_TOT]])</f>
        <v/>
      </c>
      <c r="F294" s="4" t="str">
        <f t="shared" si="14"/>
        <v/>
      </c>
      <c r="G294" s="8" t="str">
        <f>IF(ISERROR(IF(A294="","",AVERAGEIFS(RISPOSTE_CALC!$H$2:$H$5001,RISPOSTE_CALC!$B$2:$B$5001,A294,RISPOSTE_CALC!$H$2:$H$5001,"&gt;0"))),"",IF(A294="","",AVERAGEIFS(RISPOSTE_CALC!$H$2:$H$5001,RISPOSTE_CALC!$B$2:$B$5001,A294,RISPOSTE_CALC!$H$2:$H$5001,"&gt;0")))</f>
        <v/>
      </c>
      <c r="H294" s="8" t="str">
        <f t="shared" si="15"/>
        <v/>
      </c>
    </row>
    <row r="295" spans="1:8">
      <c r="A295" t="str">
        <f>IFERROR(INDEX(tbl_corsi[KEY_CORSO],294),"")</f>
        <v/>
      </c>
      <c r="B295" t="str">
        <f>IFERROR(INDEX(tbl_corsi[N_ALLIEVI_TOT],294),"")</f>
        <v/>
      </c>
      <c r="C295" t="str">
        <f>IF(A295="","",COUNTIFS(RISPOSTE_CALC!$B$2:$B$5001,A295,RISPOSTE_CALC!$H$2:$H$5001,"&gt;0"))</f>
        <v/>
      </c>
      <c r="D295" t="str">
        <f t="shared" si="13"/>
        <v/>
      </c>
      <c r="E295" s="12" t="str">
        <f>IF(B295="","",tbl_output[[#This Row],[N_RISPONDENTI]]/tbl_output[[#This Row],[N_ALLIEVI_TOT]])</f>
        <v/>
      </c>
      <c r="F295" s="4" t="str">
        <f t="shared" si="14"/>
        <v/>
      </c>
      <c r="G295" s="8" t="str">
        <f>IF(ISERROR(IF(A295="","",AVERAGEIFS(RISPOSTE_CALC!$H$2:$H$5001,RISPOSTE_CALC!$B$2:$B$5001,A295,RISPOSTE_CALC!$H$2:$H$5001,"&gt;0"))),"",IF(A295="","",AVERAGEIFS(RISPOSTE_CALC!$H$2:$H$5001,RISPOSTE_CALC!$B$2:$B$5001,A295,RISPOSTE_CALC!$H$2:$H$5001,"&gt;0")))</f>
        <v/>
      </c>
      <c r="H295" s="8" t="str">
        <f t="shared" si="15"/>
        <v/>
      </c>
    </row>
    <row r="296" spans="1:8">
      <c r="A296" t="str">
        <f>IFERROR(INDEX(tbl_corsi[KEY_CORSO],295),"")</f>
        <v/>
      </c>
      <c r="B296" t="str">
        <f>IFERROR(INDEX(tbl_corsi[N_ALLIEVI_TOT],295),"")</f>
        <v/>
      </c>
      <c r="C296" t="str">
        <f>IF(A296="","",COUNTIFS(RISPOSTE_CALC!$B$2:$B$5001,A296,RISPOSTE_CALC!$H$2:$H$5001,"&gt;0"))</f>
        <v/>
      </c>
      <c r="D296" t="str">
        <f t="shared" si="13"/>
        <v/>
      </c>
      <c r="E296" s="12" t="str">
        <f>IF(B296="","",tbl_output[[#This Row],[N_RISPONDENTI]]/tbl_output[[#This Row],[N_ALLIEVI_TOT]])</f>
        <v/>
      </c>
      <c r="F296" s="4" t="str">
        <f t="shared" si="14"/>
        <v/>
      </c>
      <c r="G296" s="8" t="str">
        <f>IF(ISERROR(IF(A296="","",AVERAGEIFS(RISPOSTE_CALC!$H$2:$H$5001,RISPOSTE_CALC!$B$2:$B$5001,A296,RISPOSTE_CALC!$H$2:$H$5001,"&gt;0"))),"",IF(A296="","",AVERAGEIFS(RISPOSTE_CALC!$H$2:$H$5001,RISPOSTE_CALC!$B$2:$B$5001,A296,RISPOSTE_CALC!$H$2:$H$5001,"&gt;0")))</f>
        <v/>
      </c>
      <c r="H296" s="8" t="str">
        <f t="shared" si="15"/>
        <v/>
      </c>
    </row>
    <row r="297" spans="1:8">
      <c r="A297" t="str">
        <f>IFERROR(INDEX(tbl_corsi[KEY_CORSO],296),"")</f>
        <v/>
      </c>
      <c r="B297" t="str">
        <f>IFERROR(INDEX(tbl_corsi[N_ALLIEVI_TOT],296),"")</f>
        <v/>
      </c>
      <c r="C297" t="str">
        <f>IF(A297="","",COUNTIFS(RISPOSTE_CALC!$B$2:$B$5001,A297,RISPOSTE_CALC!$H$2:$H$5001,"&gt;0"))</f>
        <v/>
      </c>
      <c r="D297" t="str">
        <f t="shared" si="13"/>
        <v/>
      </c>
      <c r="E297" s="12" t="str">
        <f>IF(B297="","",tbl_output[[#This Row],[N_RISPONDENTI]]/tbl_output[[#This Row],[N_ALLIEVI_TOT]])</f>
        <v/>
      </c>
      <c r="F297" s="4" t="str">
        <f t="shared" si="14"/>
        <v/>
      </c>
      <c r="G297" s="8" t="str">
        <f>IF(ISERROR(IF(A297="","",AVERAGEIFS(RISPOSTE_CALC!$H$2:$H$5001,RISPOSTE_CALC!$B$2:$B$5001,A297,RISPOSTE_CALC!$H$2:$H$5001,"&gt;0"))),"",IF(A297="","",AVERAGEIFS(RISPOSTE_CALC!$H$2:$H$5001,RISPOSTE_CALC!$B$2:$B$5001,A297,RISPOSTE_CALC!$H$2:$H$5001,"&gt;0")))</f>
        <v/>
      </c>
      <c r="H297" s="8" t="str">
        <f t="shared" si="15"/>
        <v/>
      </c>
    </row>
    <row r="298" spans="1:8">
      <c r="A298" t="str">
        <f>IFERROR(INDEX(tbl_corsi[KEY_CORSO],297),"")</f>
        <v/>
      </c>
      <c r="B298" t="str">
        <f>IFERROR(INDEX(tbl_corsi[N_ALLIEVI_TOT],297),"")</f>
        <v/>
      </c>
      <c r="C298" t="str">
        <f>IF(A298="","",COUNTIFS(RISPOSTE_CALC!$B$2:$B$5001,A298,RISPOSTE_CALC!$H$2:$H$5001,"&gt;0"))</f>
        <v/>
      </c>
      <c r="D298" t="str">
        <f t="shared" si="13"/>
        <v/>
      </c>
      <c r="E298" s="12" t="str">
        <f>IF(B298="","",tbl_output[[#This Row],[N_RISPONDENTI]]/tbl_output[[#This Row],[N_ALLIEVI_TOT]])</f>
        <v/>
      </c>
      <c r="F298" s="4" t="str">
        <f t="shared" si="14"/>
        <v/>
      </c>
      <c r="G298" s="8" t="str">
        <f>IF(ISERROR(IF(A298="","",AVERAGEIFS(RISPOSTE_CALC!$H$2:$H$5001,RISPOSTE_CALC!$B$2:$B$5001,A298,RISPOSTE_CALC!$H$2:$H$5001,"&gt;0"))),"",IF(A298="","",AVERAGEIFS(RISPOSTE_CALC!$H$2:$H$5001,RISPOSTE_CALC!$B$2:$B$5001,A298,RISPOSTE_CALC!$H$2:$H$5001,"&gt;0")))</f>
        <v/>
      </c>
      <c r="H298" s="8" t="str">
        <f t="shared" si="15"/>
        <v/>
      </c>
    </row>
    <row r="299" spans="1:8">
      <c r="A299" t="str">
        <f>IFERROR(INDEX(tbl_corsi[KEY_CORSO],298),"")</f>
        <v/>
      </c>
      <c r="B299" t="str">
        <f>IFERROR(INDEX(tbl_corsi[N_ALLIEVI_TOT],298),"")</f>
        <v/>
      </c>
      <c r="C299" t="str">
        <f>IF(A299="","",COUNTIFS(RISPOSTE_CALC!$B$2:$B$5001,A299,RISPOSTE_CALC!$H$2:$H$5001,"&gt;0"))</f>
        <v/>
      </c>
      <c r="D299" t="str">
        <f t="shared" si="13"/>
        <v/>
      </c>
      <c r="E299" s="12" t="str">
        <f>IF(B299="","",tbl_output[[#This Row],[N_RISPONDENTI]]/tbl_output[[#This Row],[N_ALLIEVI_TOT]])</f>
        <v/>
      </c>
      <c r="F299" s="4" t="str">
        <f t="shared" si="14"/>
        <v/>
      </c>
      <c r="G299" s="8" t="str">
        <f>IF(ISERROR(IF(A299="","",AVERAGEIFS(RISPOSTE_CALC!$H$2:$H$5001,RISPOSTE_CALC!$B$2:$B$5001,A299,RISPOSTE_CALC!$H$2:$H$5001,"&gt;0"))),"",IF(A299="","",AVERAGEIFS(RISPOSTE_CALC!$H$2:$H$5001,RISPOSTE_CALC!$B$2:$B$5001,A299,RISPOSTE_CALC!$H$2:$H$5001,"&gt;0")))</f>
        <v/>
      </c>
      <c r="H299" s="8" t="str">
        <f t="shared" si="15"/>
        <v/>
      </c>
    </row>
    <row r="300" spans="1:8">
      <c r="A300" t="str">
        <f>IFERROR(INDEX(tbl_corsi[KEY_CORSO],299),"")</f>
        <v/>
      </c>
      <c r="B300" t="str">
        <f>IFERROR(INDEX(tbl_corsi[N_ALLIEVI_TOT],299),"")</f>
        <v/>
      </c>
      <c r="C300" t="str">
        <f>IF(A300="","",COUNTIFS(RISPOSTE_CALC!$B$2:$B$5001,A300,RISPOSTE_CALC!$H$2:$H$5001,"&gt;0"))</f>
        <v/>
      </c>
      <c r="D300" t="str">
        <f t="shared" si="13"/>
        <v/>
      </c>
      <c r="E300" s="12" t="str">
        <f>IF(B300="","",tbl_output[[#This Row],[N_RISPONDENTI]]/tbl_output[[#This Row],[N_ALLIEVI_TOT]])</f>
        <v/>
      </c>
      <c r="F300" s="4" t="str">
        <f t="shared" si="14"/>
        <v/>
      </c>
      <c r="G300" s="8" t="str">
        <f>IF(ISERROR(IF(A300="","",AVERAGEIFS(RISPOSTE_CALC!$H$2:$H$5001,RISPOSTE_CALC!$B$2:$B$5001,A300,RISPOSTE_CALC!$H$2:$H$5001,"&gt;0"))),"",IF(A300="","",AVERAGEIFS(RISPOSTE_CALC!$H$2:$H$5001,RISPOSTE_CALC!$B$2:$B$5001,A300,RISPOSTE_CALC!$H$2:$H$5001,"&gt;0")))</f>
        <v/>
      </c>
      <c r="H300" s="8" t="str">
        <f t="shared" si="15"/>
        <v/>
      </c>
    </row>
    <row r="301" spans="1:8">
      <c r="A301" t="str">
        <f>IFERROR(INDEX(tbl_corsi[KEY_CORSO],300),"")</f>
        <v/>
      </c>
      <c r="B301" t="str">
        <f>IFERROR(INDEX(tbl_corsi[N_ALLIEVI_TOT],300),"")</f>
        <v/>
      </c>
      <c r="C301" t="str">
        <f>IF(A301="","",COUNTIFS(RISPOSTE_CALC!$B$2:$B$5001,A301,RISPOSTE_CALC!$H$2:$H$5001,"&gt;0"))</f>
        <v/>
      </c>
      <c r="D301" t="str">
        <f t="shared" si="13"/>
        <v/>
      </c>
      <c r="E301" s="12" t="str">
        <f>IF(B301="","",tbl_output[[#This Row],[N_RISPONDENTI]]/tbl_output[[#This Row],[N_ALLIEVI_TOT]])</f>
        <v/>
      </c>
      <c r="F301" s="4" t="str">
        <f t="shared" si="14"/>
        <v/>
      </c>
      <c r="G301" s="8" t="str">
        <f>IF(ISERROR(IF(A301="","",AVERAGEIFS(RISPOSTE_CALC!$H$2:$H$5001,RISPOSTE_CALC!$B$2:$B$5001,A301,RISPOSTE_CALC!$H$2:$H$5001,"&gt;0"))),"",IF(A301="","",AVERAGEIFS(RISPOSTE_CALC!$H$2:$H$5001,RISPOSTE_CALC!$B$2:$B$5001,A301,RISPOSTE_CALC!$H$2:$H$5001,"&gt;0")))</f>
        <v/>
      </c>
      <c r="H301" s="8" t="str">
        <f t="shared" si="15"/>
        <v/>
      </c>
    </row>
    <row r="302" spans="1:8">
      <c r="A302" t="str">
        <f>IFERROR(INDEX(tbl_corsi[KEY_CORSO],301),"")</f>
        <v/>
      </c>
      <c r="B302" t="str">
        <f>IFERROR(INDEX(tbl_corsi[N_ALLIEVI_TOT],301),"")</f>
        <v/>
      </c>
      <c r="C302" t="str">
        <f>IF(A302="","",COUNTIFS(RISPOSTE_CALC!$B$2:$B$5001,A302,RISPOSTE_CALC!$H$2:$H$5001,"&gt;0"))</f>
        <v/>
      </c>
      <c r="D302" t="str">
        <f t="shared" si="13"/>
        <v/>
      </c>
      <c r="E302" s="12" t="str">
        <f>IF(B302="","",tbl_output[[#This Row],[N_RISPONDENTI]]/tbl_output[[#This Row],[N_ALLIEVI_TOT]])</f>
        <v/>
      </c>
      <c r="F302" s="4" t="str">
        <f t="shared" si="14"/>
        <v/>
      </c>
      <c r="G302" s="8" t="str">
        <f>IF(ISERROR(IF(A302="","",AVERAGEIFS(RISPOSTE_CALC!$H$2:$H$5001,RISPOSTE_CALC!$B$2:$B$5001,A302,RISPOSTE_CALC!$H$2:$H$5001,"&gt;0"))),"",IF(A302="","",AVERAGEIFS(RISPOSTE_CALC!$H$2:$H$5001,RISPOSTE_CALC!$B$2:$B$5001,A302,RISPOSTE_CALC!$H$2:$H$5001,"&gt;0")))</f>
        <v/>
      </c>
      <c r="H302" s="8" t="str">
        <f t="shared" si="15"/>
        <v/>
      </c>
    </row>
    <row r="303" spans="1:8">
      <c r="A303" t="str">
        <f>IFERROR(INDEX(tbl_corsi[KEY_CORSO],302),"")</f>
        <v/>
      </c>
      <c r="B303" t="str">
        <f>IFERROR(INDEX(tbl_corsi[N_ALLIEVI_TOT],302),"")</f>
        <v/>
      </c>
      <c r="C303" t="str">
        <f>IF(A303="","",COUNTIFS(RISPOSTE_CALC!$B$2:$B$5001,A303,RISPOSTE_CALC!$H$2:$H$5001,"&gt;0"))</f>
        <v/>
      </c>
      <c r="D303" t="str">
        <f t="shared" si="13"/>
        <v/>
      </c>
      <c r="E303" s="12" t="str">
        <f>IF(B303="","",tbl_output[[#This Row],[N_RISPONDENTI]]/tbl_output[[#This Row],[N_ALLIEVI_TOT]])</f>
        <v/>
      </c>
      <c r="F303" s="4" t="str">
        <f t="shared" si="14"/>
        <v/>
      </c>
      <c r="G303" s="8" t="str">
        <f>IF(ISERROR(IF(A303="","",AVERAGEIFS(RISPOSTE_CALC!$H$2:$H$5001,RISPOSTE_CALC!$B$2:$B$5001,A303,RISPOSTE_CALC!$H$2:$H$5001,"&gt;0"))),"",IF(A303="","",AVERAGEIFS(RISPOSTE_CALC!$H$2:$H$5001,RISPOSTE_CALC!$B$2:$B$5001,A303,RISPOSTE_CALC!$H$2:$H$5001,"&gt;0")))</f>
        <v/>
      </c>
      <c r="H303" s="8" t="str">
        <f t="shared" si="15"/>
        <v/>
      </c>
    </row>
    <row r="304" spans="1:8">
      <c r="A304" t="str">
        <f>IFERROR(INDEX(tbl_corsi[KEY_CORSO],303),"")</f>
        <v/>
      </c>
      <c r="B304" t="str">
        <f>IFERROR(INDEX(tbl_corsi[N_ALLIEVI_TOT],303),"")</f>
        <v/>
      </c>
      <c r="C304" t="str">
        <f>IF(A304="","",COUNTIFS(RISPOSTE_CALC!$B$2:$B$5001,A304,RISPOSTE_CALC!$H$2:$H$5001,"&gt;0"))</f>
        <v/>
      </c>
      <c r="D304" t="str">
        <f t="shared" si="13"/>
        <v/>
      </c>
      <c r="E304" s="12" t="str">
        <f>IF(B304="","",tbl_output[[#This Row],[N_RISPONDENTI]]/tbl_output[[#This Row],[N_ALLIEVI_TOT]])</f>
        <v/>
      </c>
      <c r="F304" s="4" t="str">
        <f t="shared" si="14"/>
        <v/>
      </c>
      <c r="G304" s="8" t="str">
        <f>IF(ISERROR(IF(A304="","",AVERAGEIFS(RISPOSTE_CALC!$H$2:$H$5001,RISPOSTE_CALC!$B$2:$B$5001,A304,RISPOSTE_CALC!$H$2:$H$5001,"&gt;0"))),"",IF(A304="","",AVERAGEIFS(RISPOSTE_CALC!$H$2:$H$5001,RISPOSTE_CALC!$B$2:$B$5001,A304,RISPOSTE_CALC!$H$2:$H$5001,"&gt;0")))</f>
        <v/>
      </c>
      <c r="H304" s="8" t="str">
        <f t="shared" si="15"/>
        <v/>
      </c>
    </row>
    <row r="305" spans="1:8">
      <c r="A305" t="str">
        <f>IFERROR(INDEX(tbl_corsi[KEY_CORSO],304),"")</f>
        <v/>
      </c>
      <c r="B305" t="str">
        <f>IFERROR(INDEX(tbl_corsi[N_ALLIEVI_TOT],304),"")</f>
        <v/>
      </c>
      <c r="C305" t="str">
        <f>IF(A305="","",COUNTIFS(RISPOSTE_CALC!$B$2:$B$5001,A305,RISPOSTE_CALC!$H$2:$H$5001,"&gt;0"))</f>
        <v/>
      </c>
      <c r="D305" t="str">
        <f t="shared" si="13"/>
        <v/>
      </c>
      <c r="E305" s="12" t="str">
        <f>IF(B305="","",tbl_output[[#This Row],[N_RISPONDENTI]]/tbl_output[[#This Row],[N_ALLIEVI_TOT]])</f>
        <v/>
      </c>
      <c r="F305" s="4" t="str">
        <f t="shared" si="14"/>
        <v/>
      </c>
      <c r="G305" s="8" t="str">
        <f>IF(ISERROR(IF(A305="","",AVERAGEIFS(RISPOSTE_CALC!$H$2:$H$5001,RISPOSTE_CALC!$B$2:$B$5001,A305,RISPOSTE_CALC!$H$2:$H$5001,"&gt;0"))),"",IF(A305="","",AVERAGEIFS(RISPOSTE_CALC!$H$2:$H$5001,RISPOSTE_CALC!$B$2:$B$5001,A305,RISPOSTE_CALC!$H$2:$H$5001,"&gt;0")))</f>
        <v/>
      </c>
      <c r="H305" s="8" t="str">
        <f t="shared" si="15"/>
        <v/>
      </c>
    </row>
    <row r="306" spans="1:8">
      <c r="A306" t="str">
        <f>IFERROR(INDEX(tbl_corsi[KEY_CORSO],305),"")</f>
        <v/>
      </c>
      <c r="B306" t="str">
        <f>IFERROR(INDEX(tbl_corsi[N_ALLIEVI_TOT],305),"")</f>
        <v/>
      </c>
      <c r="C306" t="str">
        <f>IF(A306="","",COUNTIFS(RISPOSTE_CALC!$B$2:$B$5001,A306,RISPOSTE_CALC!$H$2:$H$5001,"&gt;0"))</f>
        <v/>
      </c>
      <c r="D306" t="str">
        <f t="shared" si="13"/>
        <v/>
      </c>
      <c r="E306" s="12" t="str">
        <f>IF(B306="","",tbl_output[[#This Row],[N_RISPONDENTI]]/tbl_output[[#This Row],[N_ALLIEVI_TOT]])</f>
        <v/>
      </c>
      <c r="F306" s="4" t="str">
        <f t="shared" si="14"/>
        <v/>
      </c>
      <c r="G306" s="8" t="str">
        <f>IF(ISERROR(IF(A306="","",AVERAGEIFS(RISPOSTE_CALC!$H$2:$H$5001,RISPOSTE_CALC!$B$2:$B$5001,A306,RISPOSTE_CALC!$H$2:$H$5001,"&gt;0"))),"",IF(A306="","",AVERAGEIFS(RISPOSTE_CALC!$H$2:$H$5001,RISPOSTE_CALC!$B$2:$B$5001,A306,RISPOSTE_CALC!$H$2:$H$5001,"&gt;0")))</f>
        <v/>
      </c>
      <c r="H306" s="8" t="str">
        <f t="shared" si="15"/>
        <v/>
      </c>
    </row>
    <row r="307" spans="1:8">
      <c r="A307" t="str">
        <f>IFERROR(INDEX(tbl_corsi[KEY_CORSO],306),"")</f>
        <v/>
      </c>
      <c r="B307" t="str">
        <f>IFERROR(INDEX(tbl_corsi[N_ALLIEVI_TOT],306),"")</f>
        <v/>
      </c>
      <c r="C307" t="str">
        <f>IF(A307="","",COUNTIFS(RISPOSTE_CALC!$B$2:$B$5001,A307,RISPOSTE_CALC!$H$2:$H$5001,"&gt;0"))</f>
        <v/>
      </c>
      <c r="D307" t="str">
        <f t="shared" si="13"/>
        <v/>
      </c>
      <c r="E307" s="12" t="str">
        <f>IF(B307="","",tbl_output[[#This Row],[N_RISPONDENTI]]/tbl_output[[#This Row],[N_ALLIEVI_TOT]])</f>
        <v/>
      </c>
      <c r="F307" s="4" t="str">
        <f t="shared" si="14"/>
        <v/>
      </c>
      <c r="G307" s="8" t="str">
        <f>IF(ISERROR(IF(A307="","",AVERAGEIFS(RISPOSTE_CALC!$H$2:$H$5001,RISPOSTE_CALC!$B$2:$B$5001,A307,RISPOSTE_CALC!$H$2:$H$5001,"&gt;0"))),"",IF(A307="","",AVERAGEIFS(RISPOSTE_CALC!$H$2:$H$5001,RISPOSTE_CALC!$B$2:$B$5001,A307,RISPOSTE_CALC!$H$2:$H$5001,"&gt;0")))</f>
        <v/>
      </c>
      <c r="H307" s="8" t="str">
        <f t="shared" si="15"/>
        <v/>
      </c>
    </row>
    <row r="308" spans="1:8">
      <c r="A308" t="str">
        <f>IFERROR(INDEX(tbl_corsi[KEY_CORSO],307),"")</f>
        <v/>
      </c>
      <c r="B308" t="str">
        <f>IFERROR(INDEX(tbl_corsi[N_ALLIEVI_TOT],307),"")</f>
        <v/>
      </c>
      <c r="C308" t="str">
        <f>IF(A308="","",COUNTIFS(RISPOSTE_CALC!$B$2:$B$5001,A308,RISPOSTE_CALC!$H$2:$H$5001,"&gt;0"))</f>
        <v/>
      </c>
      <c r="D308" t="str">
        <f t="shared" si="13"/>
        <v/>
      </c>
      <c r="E308" s="12" t="str">
        <f>IF(B308="","",tbl_output[[#This Row],[N_RISPONDENTI]]/tbl_output[[#This Row],[N_ALLIEVI_TOT]])</f>
        <v/>
      </c>
      <c r="F308" s="4" t="str">
        <f t="shared" si="14"/>
        <v/>
      </c>
      <c r="G308" s="8" t="str">
        <f>IF(ISERROR(IF(A308="","",AVERAGEIFS(RISPOSTE_CALC!$H$2:$H$5001,RISPOSTE_CALC!$B$2:$B$5001,A308,RISPOSTE_CALC!$H$2:$H$5001,"&gt;0"))),"",IF(A308="","",AVERAGEIFS(RISPOSTE_CALC!$H$2:$H$5001,RISPOSTE_CALC!$B$2:$B$5001,A308,RISPOSTE_CALC!$H$2:$H$5001,"&gt;0")))</f>
        <v/>
      </c>
      <c r="H308" s="8" t="str">
        <f t="shared" si="15"/>
        <v/>
      </c>
    </row>
    <row r="309" spans="1:8">
      <c r="A309" t="str">
        <f>IFERROR(INDEX(tbl_corsi[KEY_CORSO],308),"")</f>
        <v/>
      </c>
      <c r="B309" t="str">
        <f>IFERROR(INDEX(tbl_corsi[N_ALLIEVI_TOT],308),"")</f>
        <v/>
      </c>
      <c r="C309" t="str">
        <f>IF(A309="","",COUNTIFS(RISPOSTE_CALC!$B$2:$B$5001,A309,RISPOSTE_CALC!$H$2:$H$5001,"&gt;0"))</f>
        <v/>
      </c>
      <c r="D309" t="str">
        <f t="shared" si="13"/>
        <v/>
      </c>
      <c r="E309" s="12" t="str">
        <f>IF(B309="","",tbl_output[[#This Row],[N_RISPONDENTI]]/tbl_output[[#This Row],[N_ALLIEVI_TOT]])</f>
        <v/>
      </c>
      <c r="F309" s="4" t="str">
        <f t="shared" si="14"/>
        <v/>
      </c>
      <c r="G309" s="8" t="str">
        <f>IF(ISERROR(IF(A309="","",AVERAGEIFS(RISPOSTE_CALC!$H$2:$H$5001,RISPOSTE_CALC!$B$2:$B$5001,A309,RISPOSTE_CALC!$H$2:$H$5001,"&gt;0"))),"",IF(A309="","",AVERAGEIFS(RISPOSTE_CALC!$H$2:$H$5001,RISPOSTE_CALC!$B$2:$B$5001,A309,RISPOSTE_CALC!$H$2:$H$5001,"&gt;0")))</f>
        <v/>
      </c>
      <c r="H309" s="8" t="str">
        <f t="shared" si="15"/>
        <v/>
      </c>
    </row>
    <row r="310" spans="1:8">
      <c r="A310" t="str">
        <f>IFERROR(INDEX(tbl_corsi[KEY_CORSO],309),"")</f>
        <v/>
      </c>
      <c r="B310" t="str">
        <f>IFERROR(INDEX(tbl_corsi[N_ALLIEVI_TOT],309),"")</f>
        <v/>
      </c>
      <c r="C310" t="str">
        <f>IF(A310="","",COUNTIFS(RISPOSTE_CALC!$B$2:$B$5001,A310,RISPOSTE_CALC!$H$2:$H$5001,"&gt;0"))</f>
        <v/>
      </c>
      <c r="D310" t="str">
        <f t="shared" si="13"/>
        <v/>
      </c>
      <c r="E310" s="12" t="str">
        <f>IF(B310="","",tbl_output[[#This Row],[N_RISPONDENTI]]/tbl_output[[#This Row],[N_ALLIEVI_TOT]])</f>
        <v/>
      </c>
      <c r="F310" s="4" t="str">
        <f t="shared" si="14"/>
        <v/>
      </c>
      <c r="G310" s="8" t="str">
        <f>IF(ISERROR(IF(A310="","",AVERAGEIFS(RISPOSTE_CALC!$H$2:$H$5001,RISPOSTE_CALC!$B$2:$B$5001,A310,RISPOSTE_CALC!$H$2:$H$5001,"&gt;0"))),"",IF(A310="","",AVERAGEIFS(RISPOSTE_CALC!$H$2:$H$5001,RISPOSTE_CALC!$B$2:$B$5001,A310,RISPOSTE_CALC!$H$2:$H$5001,"&gt;0")))</f>
        <v/>
      </c>
      <c r="H310" s="8" t="str">
        <f t="shared" si="15"/>
        <v/>
      </c>
    </row>
    <row r="311" spans="1:8">
      <c r="A311" t="str">
        <f>IFERROR(INDEX(tbl_corsi[KEY_CORSO],310),"")</f>
        <v/>
      </c>
      <c r="B311" t="str">
        <f>IFERROR(INDEX(tbl_corsi[N_ALLIEVI_TOT],310),"")</f>
        <v/>
      </c>
      <c r="C311" t="str">
        <f>IF(A311="","",COUNTIFS(RISPOSTE_CALC!$B$2:$B$5001,A311,RISPOSTE_CALC!$H$2:$H$5001,"&gt;0"))</f>
        <v/>
      </c>
      <c r="D311" t="str">
        <f t="shared" si="13"/>
        <v/>
      </c>
      <c r="E311" s="12" t="str">
        <f>IF(B311="","",tbl_output[[#This Row],[N_RISPONDENTI]]/tbl_output[[#This Row],[N_ALLIEVI_TOT]])</f>
        <v/>
      </c>
      <c r="F311" s="4" t="str">
        <f t="shared" si="14"/>
        <v/>
      </c>
      <c r="G311" s="8" t="str">
        <f>IF(ISERROR(IF(A311="","",AVERAGEIFS(RISPOSTE_CALC!$H$2:$H$5001,RISPOSTE_CALC!$B$2:$B$5001,A311,RISPOSTE_CALC!$H$2:$H$5001,"&gt;0"))),"",IF(A311="","",AVERAGEIFS(RISPOSTE_CALC!$H$2:$H$5001,RISPOSTE_CALC!$B$2:$B$5001,A311,RISPOSTE_CALC!$H$2:$H$5001,"&gt;0")))</f>
        <v/>
      </c>
      <c r="H311" s="8" t="str">
        <f t="shared" si="15"/>
        <v/>
      </c>
    </row>
    <row r="312" spans="1:8">
      <c r="A312" t="str">
        <f>IFERROR(INDEX(tbl_corsi[KEY_CORSO],311),"")</f>
        <v/>
      </c>
      <c r="B312" t="str">
        <f>IFERROR(INDEX(tbl_corsi[N_ALLIEVI_TOT],311),"")</f>
        <v/>
      </c>
      <c r="C312" t="str">
        <f>IF(A312="","",COUNTIFS(RISPOSTE_CALC!$B$2:$B$5001,A312,RISPOSTE_CALC!$H$2:$H$5001,"&gt;0"))</f>
        <v/>
      </c>
      <c r="D312" t="str">
        <f t="shared" si="13"/>
        <v/>
      </c>
      <c r="E312" s="12" t="str">
        <f>IF(B312="","",tbl_output[[#This Row],[N_RISPONDENTI]]/tbl_output[[#This Row],[N_ALLIEVI_TOT]])</f>
        <v/>
      </c>
      <c r="F312" s="4" t="str">
        <f t="shared" si="14"/>
        <v/>
      </c>
      <c r="G312" s="8" t="str">
        <f>IF(ISERROR(IF(A312="","",AVERAGEIFS(RISPOSTE_CALC!$H$2:$H$5001,RISPOSTE_CALC!$B$2:$B$5001,A312,RISPOSTE_CALC!$H$2:$H$5001,"&gt;0"))),"",IF(A312="","",AVERAGEIFS(RISPOSTE_CALC!$H$2:$H$5001,RISPOSTE_CALC!$B$2:$B$5001,A312,RISPOSTE_CALC!$H$2:$H$5001,"&gt;0")))</f>
        <v/>
      </c>
      <c r="H312" s="8" t="str">
        <f t="shared" si="15"/>
        <v/>
      </c>
    </row>
    <row r="313" spans="1:8">
      <c r="A313" t="str">
        <f>IFERROR(INDEX(tbl_corsi[KEY_CORSO],312),"")</f>
        <v/>
      </c>
      <c r="B313" t="str">
        <f>IFERROR(INDEX(tbl_corsi[N_ALLIEVI_TOT],312),"")</f>
        <v/>
      </c>
      <c r="C313" t="str">
        <f>IF(A313="","",COUNTIFS(RISPOSTE_CALC!$B$2:$B$5001,A313,RISPOSTE_CALC!$H$2:$H$5001,"&gt;0"))</f>
        <v/>
      </c>
      <c r="D313" t="str">
        <f t="shared" si="13"/>
        <v/>
      </c>
      <c r="E313" s="12" t="str">
        <f>IF(B313="","",tbl_output[[#This Row],[N_RISPONDENTI]]/tbl_output[[#This Row],[N_ALLIEVI_TOT]])</f>
        <v/>
      </c>
      <c r="F313" s="4" t="str">
        <f t="shared" si="14"/>
        <v/>
      </c>
      <c r="G313" s="8" t="str">
        <f>IF(ISERROR(IF(A313="","",AVERAGEIFS(RISPOSTE_CALC!$H$2:$H$5001,RISPOSTE_CALC!$B$2:$B$5001,A313,RISPOSTE_CALC!$H$2:$H$5001,"&gt;0"))),"",IF(A313="","",AVERAGEIFS(RISPOSTE_CALC!$H$2:$H$5001,RISPOSTE_CALC!$B$2:$B$5001,A313,RISPOSTE_CALC!$H$2:$H$5001,"&gt;0")))</f>
        <v/>
      </c>
      <c r="H313" s="8" t="str">
        <f t="shared" si="15"/>
        <v/>
      </c>
    </row>
    <row r="314" spans="1:8">
      <c r="A314" t="str">
        <f>IFERROR(INDEX(tbl_corsi[KEY_CORSO],313),"")</f>
        <v/>
      </c>
      <c r="B314" t="str">
        <f>IFERROR(INDEX(tbl_corsi[N_ALLIEVI_TOT],313),"")</f>
        <v/>
      </c>
      <c r="C314" t="str">
        <f>IF(A314="","",COUNTIFS(RISPOSTE_CALC!$B$2:$B$5001,A314,RISPOSTE_CALC!$H$2:$H$5001,"&gt;0"))</f>
        <v/>
      </c>
      <c r="D314" t="str">
        <f t="shared" si="13"/>
        <v/>
      </c>
      <c r="E314" s="12" t="str">
        <f>IF(B314="","",tbl_output[[#This Row],[N_RISPONDENTI]]/tbl_output[[#This Row],[N_ALLIEVI_TOT]])</f>
        <v/>
      </c>
      <c r="F314" s="4" t="str">
        <f t="shared" si="14"/>
        <v/>
      </c>
      <c r="G314" s="8" t="str">
        <f>IF(ISERROR(IF(A314="","",AVERAGEIFS(RISPOSTE_CALC!$H$2:$H$5001,RISPOSTE_CALC!$B$2:$B$5001,A314,RISPOSTE_CALC!$H$2:$H$5001,"&gt;0"))),"",IF(A314="","",AVERAGEIFS(RISPOSTE_CALC!$H$2:$H$5001,RISPOSTE_CALC!$B$2:$B$5001,A314,RISPOSTE_CALC!$H$2:$H$5001,"&gt;0")))</f>
        <v/>
      </c>
      <c r="H314" s="8" t="str">
        <f t="shared" si="15"/>
        <v/>
      </c>
    </row>
    <row r="315" spans="1:8">
      <c r="A315" t="str">
        <f>IFERROR(INDEX(tbl_corsi[KEY_CORSO],314),"")</f>
        <v/>
      </c>
      <c r="B315" t="str">
        <f>IFERROR(INDEX(tbl_corsi[N_ALLIEVI_TOT],314),"")</f>
        <v/>
      </c>
      <c r="C315" t="str">
        <f>IF(A315="","",COUNTIFS(RISPOSTE_CALC!$B$2:$B$5001,A315,RISPOSTE_CALC!$H$2:$H$5001,"&gt;0"))</f>
        <v/>
      </c>
      <c r="D315" t="str">
        <f t="shared" si="13"/>
        <v/>
      </c>
      <c r="E315" s="12" t="str">
        <f>IF(B315="","",tbl_output[[#This Row],[N_RISPONDENTI]]/tbl_output[[#This Row],[N_ALLIEVI_TOT]])</f>
        <v/>
      </c>
      <c r="F315" s="4" t="str">
        <f t="shared" si="14"/>
        <v/>
      </c>
      <c r="G315" s="8" t="str">
        <f>IF(ISERROR(IF(A315="","",AVERAGEIFS(RISPOSTE_CALC!$H$2:$H$5001,RISPOSTE_CALC!$B$2:$B$5001,A315,RISPOSTE_CALC!$H$2:$H$5001,"&gt;0"))),"",IF(A315="","",AVERAGEIFS(RISPOSTE_CALC!$H$2:$H$5001,RISPOSTE_CALC!$B$2:$B$5001,A315,RISPOSTE_CALC!$H$2:$H$5001,"&gt;0")))</f>
        <v/>
      </c>
      <c r="H315" s="8" t="str">
        <f t="shared" si="15"/>
        <v/>
      </c>
    </row>
    <row r="316" spans="1:8">
      <c r="A316" t="str">
        <f>IFERROR(INDEX(tbl_corsi[KEY_CORSO],315),"")</f>
        <v/>
      </c>
      <c r="B316" t="str">
        <f>IFERROR(INDEX(tbl_corsi[N_ALLIEVI_TOT],315),"")</f>
        <v/>
      </c>
      <c r="C316" t="str">
        <f>IF(A316="","",COUNTIFS(RISPOSTE_CALC!$B$2:$B$5001,A316,RISPOSTE_CALC!$H$2:$H$5001,"&gt;0"))</f>
        <v/>
      </c>
      <c r="D316" t="str">
        <f t="shared" si="13"/>
        <v/>
      </c>
      <c r="E316" s="12" t="str">
        <f>IF(B316="","",tbl_output[[#This Row],[N_RISPONDENTI]]/tbl_output[[#This Row],[N_ALLIEVI_TOT]])</f>
        <v/>
      </c>
      <c r="F316" s="4" t="str">
        <f t="shared" si="14"/>
        <v/>
      </c>
      <c r="G316" s="8" t="str">
        <f>IF(ISERROR(IF(A316="","",AVERAGEIFS(RISPOSTE_CALC!$H$2:$H$5001,RISPOSTE_CALC!$B$2:$B$5001,A316,RISPOSTE_CALC!$H$2:$H$5001,"&gt;0"))),"",IF(A316="","",AVERAGEIFS(RISPOSTE_CALC!$H$2:$H$5001,RISPOSTE_CALC!$B$2:$B$5001,A316,RISPOSTE_CALC!$H$2:$H$5001,"&gt;0")))</f>
        <v/>
      </c>
      <c r="H316" s="8" t="str">
        <f t="shared" si="15"/>
        <v/>
      </c>
    </row>
    <row r="317" spans="1:8">
      <c r="A317" t="str">
        <f>IFERROR(INDEX(tbl_corsi[KEY_CORSO],316),"")</f>
        <v/>
      </c>
      <c r="B317" t="str">
        <f>IFERROR(INDEX(tbl_corsi[N_ALLIEVI_TOT],316),"")</f>
        <v/>
      </c>
      <c r="C317" t="str">
        <f>IF(A317="","",COUNTIFS(RISPOSTE_CALC!$B$2:$B$5001,A317,RISPOSTE_CALC!$H$2:$H$5001,"&gt;0"))</f>
        <v/>
      </c>
      <c r="D317" t="str">
        <f t="shared" si="13"/>
        <v/>
      </c>
      <c r="E317" s="12" t="str">
        <f>IF(B317="","",tbl_output[[#This Row],[N_RISPONDENTI]]/tbl_output[[#This Row],[N_ALLIEVI_TOT]])</f>
        <v/>
      </c>
      <c r="F317" s="4" t="str">
        <f t="shared" si="14"/>
        <v/>
      </c>
      <c r="G317" s="8" t="str">
        <f>IF(ISERROR(IF(A317="","",AVERAGEIFS(RISPOSTE_CALC!$H$2:$H$5001,RISPOSTE_CALC!$B$2:$B$5001,A317,RISPOSTE_CALC!$H$2:$H$5001,"&gt;0"))),"",IF(A317="","",AVERAGEIFS(RISPOSTE_CALC!$H$2:$H$5001,RISPOSTE_CALC!$B$2:$B$5001,A317,RISPOSTE_CALC!$H$2:$H$5001,"&gt;0")))</f>
        <v/>
      </c>
      <c r="H317" s="8" t="str">
        <f t="shared" si="15"/>
        <v/>
      </c>
    </row>
    <row r="318" spans="1:8">
      <c r="A318" t="str">
        <f>IFERROR(INDEX(tbl_corsi[KEY_CORSO],317),"")</f>
        <v/>
      </c>
      <c r="B318" t="str">
        <f>IFERROR(INDEX(tbl_corsi[N_ALLIEVI_TOT],317),"")</f>
        <v/>
      </c>
      <c r="C318" t="str">
        <f>IF(A318="","",COUNTIFS(RISPOSTE_CALC!$B$2:$B$5001,A318,RISPOSTE_CALC!$H$2:$H$5001,"&gt;0"))</f>
        <v/>
      </c>
      <c r="D318" t="str">
        <f t="shared" si="13"/>
        <v/>
      </c>
      <c r="E318" s="12" t="str">
        <f>IF(B318="","",tbl_output[[#This Row],[N_RISPONDENTI]]/tbl_output[[#This Row],[N_ALLIEVI_TOT]])</f>
        <v/>
      </c>
      <c r="F318" s="4" t="str">
        <f t="shared" si="14"/>
        <v/>
      </c>
      <c r="G318" s="8" t="str">
        <f>IF(ISERROR(IF(A318="","",AVERAGEIFS(RISPOSTE_CALC!$H$2:$H$5001,RISPOSTE_CALC!$B$2:$B$5001,A318,RISPOSTE_CALC!$H$2:$H$5001,"&gt;0"))),"",IF(A318="","",AVERAGEIFS(RISPOSTE_CALC!$H$2:$H$5001,RISPOSTE_CALC!$B$2:$B$5001,A318,RISPOSTE_CALC!$H$2:$H$5001,"&gt;0")))</f>
        <v/>
      </c>
      <c r="H318" s="8" t="str">
        <f t="shared" si="15"/>
        <v/>
      </c>
    </row>
    <row r="319" spans="1:8">
      <c r="A319" t="str">
        <f>IFERROR(INDEX(tbl_corsi[KEY_CORSO],318),"")</f>
        <v/>
      </c>
      <c r="B319" t="str">
        <f>IFERROR(INDEX(tbl_corsi[N_ALLIEVI_TOT],318),"")</f>
        <v/>
      </c>
      <c r="C319" t="str">
        <f>IF(A319="","",COUNTIFS(RISPOSTE_CALC!$B$2:$B$5001,A319,RISPOSTE_CALC!$H$2:$H$5001,"&gt;0"))</f>
        <v/>
      </c>
      <c r="D319" t="str">
        <f t="shared" si="13"/>
        <v/>
      </c>
      <c r="E319" s="12" t="str">
        <f>IF(B319="","",tbl_output[[#This Row],[N_RISPONDENTI]]/tbl_output[[#This Row],[N_ALLIEVI_TOT]])</f>
        <v/>
      </c>
      <c r="F319" s="4" t="str">
        <f t="shared" si="14"/>
        <v/>
      </c>
      <c r="G319" s="8" t="str">
        <f>IF(ISERROR(IF(A319="","",AVERAGEIFS(RISPOSTE_CALC!$H$2:$H$5001,RISPOSTE_CALC!$B$2:$B$5001,A319,RISPOSTE_CALC!$H$2:$H$5001,"&gt;0"))),"",IF(A319="","",AVERAGEIFS(RISPOSTE_CALC!$H$2:$H$5001,RISPOSTE_CALC!$B$2:$B$5001,A319,RISPOSTE_CALC!$H$2:$H$5001,"&gt;0")))</f>
        <v/>
      </c>
      <c r="H319" s="8" t="str">
        <f t="shared" si="15"/>
        <v/>
      </c>
    </row>
    <row r="320" spans="1:8">
      <c r="A320" t="str">
        <f>IFERROR(INDEX(tbl_corsi[KEY_CORSO],319),"")</f>
        <v/>
      </c>
      <c r="B320" t="str">
        <f>IFERROR(INDEX(tbl_corsi[N_ALLIEVI_TOT],319),"")</f>
        <v/>
      </c>
      <c r="C320" t="str">
        <f>IF(A320="","",COUNTIFS(RISPOSTE_CALC!$B$2:$B$5001,A320,RISPOSTE_CALC!$H$2:$H$5001,"&gt;0"))</f>
        <v/>
      </c>
      <c r="D320" t="str">
        <f t="shared" si="13"/>
        <v/>
      </c>
      <c r="E320" s="12" t="str">
        <f>IF(B320="","",tbl_output[[#This Row],[N_RISPONDENTI]]/tbl_output[[#This Row],[N_ALLIEVI_TOT]])</f>
        <v/>
      </c>
      <c r="F320" s="4" t="str">
        <f t="shared" si="14"/>
        <v/>
      </c>
      <c r="G320" s="8" t="str">
        <f>IF(ISERROR(IF(A320="","",AVERAGEIFS(RISPOSTE_CALC!$H$2:$H$5001,RISPOSTE_CALC!$B$2:$B$5001,A320,RISPOSTE_CALC!$H$2:$H$5001,"&gt;0"))),"",IF(A320="","",AVERAGEIFS(RISPOSTE_CALC!$H$2:$H$5001,RISPOSTE_CALC!$B$2:$B$5001,A320,RISPOSTE_CALC!$H$2:$H$5001,"&gt;0")))</f>
        <v/>
      </c>
      <c r="H320" s="8" t="str">
        <f t="shared" si="15"/>
        <v/>
      </c>
    </row>
    <row r="321" spans="1:8">
      <c r="A321" t="str">
        <f>IFERROR(INDEX(tbl_corsi[KEY_CORSO],320),"")</f>
        <v/>
      </c>
      <c r="B321" t="str">
        <f>IFERROR(INDEX(tbl_corsi[N_ALLIEVI_TOT],320),"")</f>
        <v/>
      </c>
      <c r="C321" t="str">
        <f>IF(A321="","",COUNTIFS(RISPOSTE_CALC!$B$2:$B$5001,A321,RISPOSTE_CALC!$H$2:$H$5001,"&gt;0"))</f>
        <v/>
      </c>
      <c r="D321" t="str">
        <f t="shared" si="13"/>
        <v/>
      </c>
      <c r="E321" s="12" t="str">
        <f>IF(B321="","",tbl_output[[#This Row],[N_RISPONDENTI]]/tbl_output[[#This Row],[N_ALLIEVI_TOT]])</f>
        <v/>
      </c>
      <c r="F321" s="4" t="str">
        <f t="shared" si="14"/>
        <v/>
      </c>
      <c r="G321" s="8" t="str">
        <f>IF(ISERROR(IF(A321="","",AVERAGEIFS(RISPOSTE_CALC!$H$2:$H$5001,RISPOSTE_CALC!$B$2:$B$5001,A321,RISPOSTE_CALC!$H$2:$H$5001,"&gt;0"))),"",IF(A321="","",AVERAGEIFS(RISPOSTE_CALC!$H$2:$H$5001,RISPOSTE_CALC!$B$2:$B$5001,A321,RISPOSTE_CALC!$H$2:$H$5001,"&gt;0")))</f>
        <v/>
      </c>
      <c r="H321" s="8" t="str">
        <f t="shared" si="15"/>
        <v/>
      </c>
    </row>
    <row r="322" spans="1:8">
      <c r="A322" t="str">
        <f>IFERROR(INDEX(tbl_corsi[KEY_CORSO],321),"")</f>
        <v/>
      </c>
      <c r="B322" t="str">
        <f>IFERROR(INDEX(tbl_corsi[N_ALLIEVI_TOT],321),"")</f>
        <v/>
      </c>
      <c r="C322" t="str">
        <f>IF(A322="","",COUNTIFS(RISPOSTE_CALC!$B$2:$B$5001,A322,RISPOSTE_CALC!$H$2:$H$5001,"&gt;0"))</f>
        <v/>
      </c>
      <c r="D322" t="str">
        <f t="shared" ref="D322:D385" si="16">IF(B322="","",ROUNDUP(B322*0.8,0))</f>
        <v/>
      </c>
      <c r="E322" s="12" t="str">
        <f>IF(B322="","",tbl_output[[#This Row],[N_RISPONDENTI]]/tbl_output[[#This Row],[N_ALLIEVI_TOT]])</f>
        <v/>
      </c>
      <c r="F322" s="4" t="str">
        <f t="shared" ref="F322:F385" si="17">IF(B322="","",IF(B322&lt;8,"KO: iscritti&lt;8",IF(C322&lt;D322,"KO: risp&lt;80%","OK")))</f>
        <v/>
      </c>
      <c r="G322" s="8" t="str">
        <f>IF(ISERROR(IF(A322="","",AVERAGEIFS(RISPOSTE_CALC!$H$2:$H$5001,RISPOSTE_CALC!$B$2:$B$5001,A322,RISPOSTE_CALC!$H$2:$H$5001,"&gt;0"))),"",IF(A322="","",AVERAGEIFS(RISPOSTE_CALC!$H$2:$H$5001,RISPOSTE_CALC!$B$2:$B$5001,A322,RISPOSTE_CALC!$H$2:$H$5001,"&gt;0")))</f>
        <v/>
      </c>
      <c r="H322" s="8" t="str">
        <f t="shared" ref="H322:H385" si="18">IF(G322="","",G322*2)</f>
        <v/>
      </c>
    </row>
    <row r="323" spans="1:8">
      <c r="A323" t="str">
        <f>IFERROR(INDEX(tbl_corsi[KEY_CORSO],322),"")</f>
        <v/>
      </c>
      <c r="B323" t="str">
        <f>IFERROR(INDEX(tbl_corsi[N_ALLIEVI_TOT],322),"")</f>
        <v/>
      </c>
      <c r="C323" t="str">
        <f>IF(A323="","",COUNTIFS(RISPOSTE_CALC!$B$2:$B$5001,A323,RISPOSTE_CALC!$H$2:$H$5001,"&gt;0"))</f>
        <v/>
      </c>
      <c r="D323" t="str">
        <f t="shared" si="16"/>
        <v/>
      </c>
      <c r="E323" s="12" t="str">
        <f>IF(B323="","",tbl_output[[#This Row],[N_RISPONDENTI]]/tbl_output[[#This Row],[N_ALLIEVI_TOT]])</f>
        <v/>
      </c>
      <c r="F323" s="4" t="str">
        <f t="shared" si="17"/>
        <v/>
      </c>
      <c r="G323" s="8" t="str">
        <f>IF(ISERROR(IF(A323="","",AVERAGEIFS(RISPOSTE_CALC!$H$2:$H$5001,RISPOSTE_CALC!$B$2:$B$5001,A323,RISPOSTE_CALC!$H$2:$H$5001,"&gt;0"))),"",IF(A323="","",AVERAGEIFS(RISPOSTE_CALC!$H$2:$H$5001,RISPOSTE_CALC!$B$2:$B$5001,A323,RISPOSTE_CALC!$H$2:$H$5001,"&gt;0")))</f>
        <v/>
      </c>
      <c r="H323" s="8" t="str">
        <f t="shared" si="18"/>
        <v/>
      </c>
    </row>
    <row r="324" spans="1:8">
      <c r="A324" t="str">
        <f>IFERROR(INDEX(tbl_corsi[KEY_CORSO],323),"")</f>
        <v/>
      </c>
      <c r="B324" t="str">
        <f>IFERROR(INDEX(tbl_corsi[N_ALLIEVI_TOT],323),"")</f>
        <v/>
      </c>
      <c r="C324" t="str">
        <f>IF(A324="","",COUNTIFS(RISPOSTE_CALC!$B$2:$B$5001,A324,RISPOSTE_CALC!$H$2:$H$5001,"&gt;0"))</f>
        <v/>
      </c>
      <c r="D324" t="str">
        <f t="shared" si="16"/>
        <v/>
      </c>
      <c r="E324" s="12" t="str">
        <f>IF(B324="","",tbl_output[[#This Row],[N_RISPONDENTI]]/tbl_output[[#This Row],[N_ALLIEVI_TOT]])</f>
        <v/>
      </c>
      <c r="F324" s="4" t="str">
        <f t="shared" si="17"/>
        <v/>
      </c>
      <c r="G324" s="8" t="str">
        <f>IF(ISERROR(IF(A324="","",AVERAGEIFS(RISPOSTE_CALC!$H$2:$H$5001,RISPOSTE_CALC!$B$2:$B$5001,A324,RISPOSTE_CALC!$H$2:$H$5001,"&gt;0"))),"",IF(A324="","",AVERAGEIFS(RISPOSTE_CALC!$H$2:$H$5001,RISPOSTE_CALC!$B$2:$B$5001,A324,RISPOSTE_CALC!$H$2:$H$5001,"&gt;0")))</f>
        <v/>
      </c>
      <c r="H324" s="8" t="str">
        <f t="shared" si="18"/>
        <v/>
      </c>
    </row>
    <row r="325" spans="1:8">
      <c r="A325" t="str">
        <f>IFERROR(INDEX(tbl_corsi[KEY_CORSO],324),"")</f>
        <v/>
      </c>
      <c r="B325" t="str">
        <f>IFERROR(INDEX(tbl_corsi[N_ALLIEVI_TOT],324),"")</f>
        <v/>
      </c>
      <c r="C325" t="str">
        <f>IF(A325="","",COUNTIFS(RISPOSTE_CALC!$B$2:$B$5001,A325,RISPOSTE_CALC!$H$2:$H$5001,"&gt;0"))</f>
        <v/>
      </c>
      <c r="D325" t="str">
        <f t="shared" si="16"/>
        <v/>
      </c>
      <c r="E325" s="12" t="str">
        <f>IF(B325="","",tbl_output[[#This Row],[N_RISPONDENTI]]/tbl_output[[#This Row],[N_ALLIEVI_TOT]])</f>
        <v/>
      </c>
      <c r="F325" s="4" t="str">
        <f t="shared" si="17"/>
        <v/>
      </c>
      <c r="G325" s="8" t="str">
        <f>IF(ISERROR(IF(A325="","",AVERAGEIFS(RISPOSTE_CALC!$H$2:$H$5001,RISPOSTE_CALC!$B$2:$B$5001,A325,RISPOSTE_CALC!$H$2:$H$5001,"&gt;0"))),"",IF(A325="","",AVERAGEIFS(RISPOSTE_CALC!$H$2:$H$5001,RISPOSTE_CALC!$B$2:$B$5001,A325,RISPOSTE_CALC!$H$2:$H$5001,"&gt;0")))</f>
        <v/>
      </c>
      <c r="H325" s="8" t="str">
        <f t="shared" si="18"/>
        <v/>
      </c>
    </row>
    <row r="326" spans="1:8">
      <c r="A326" t="str">
        <f>IFERROR(INDEX(tbl_corsi[KEY_CORSO],325),"")</f>
        <v/>
      </c>
      <c r="B326" t="str">
        <f>IFERROR(INDEX(tbl_corsi[N_ALLIEVI_TOT],325),"")</f>
        <v/>
      </c>
      <c r="C326" t="str">
        <f>IF(A326="","",COUNTIFS(RISPOSTE_CALC!$B$2:$B$5001,A326,RISPOSTE_CALC!$H$2:$H$5001,"&gt;0"))</f>
        <v/>
      </c>
      <c r="D326" t="str">
        <f t="shared" si="16"/>
        <v/>
      </c>
      <c r="E326" s="12" t="str">
        <f>IF(B326="","",tbl_output[[#This Row],[N_RISPONDENTI]]/tbl_output[[#This Row],[N_ALLIEVI_TOT]])</f>
        <v/>
      </c>
      <c r="F326" s="4" t="str">
        <f t="shared" si="17"/>
        <v/>
      </c>
      <c r="G326" s="8" t="str">
        <f>IF(ISERROR(IF(A326="","",AVERAGEIFS(RISPOSTE_CALC!$H$2:$H$5001,RISPOSTE_CALC!$B$2:$B$5001,A326,RISPOSTE_CALC!$H$2:$H$5001,"&gt;0"))),"",IF(A326="","",AVERAGEIFS(RISPOSTE_CALC!$H$2:$H$5001,RISPOSTE_CALC!$B$2:$B$5001,A326,RISPOSTE_CALC!$H$2:$H$5001,"&gt;0")))</f>
        <v/>
      </c>
      <c r="H326" s="8" t="str">
        <f t="shared" si="18"/>
        <v/>
      </c>
    </row>
    <row r="327" spans="1:8">
      <c r="A327" t="str">
        <f>IFERROR(INDEX(tbl_corsi[KEY_CORSO],326),"")</f>
        <v/>
      </c>
      <c r="B327" t="str">
        <f>IFERROR(INDEX(tbl_corsi[N_ALLIEVI_TOT],326),"")</f>
        <v/>
      </c>
      <c r="C327" t="str">
        <f>IF(A327="","",COUNTIFS(RISPOSTE_CALC!$B$2:$B$5001,A327,RISPOSTE_CALC!$H$2:$H$5001,"&gt;0"))</f>
        <v/>
      </c>
      <c r="D327" t="str">
        <f t="shared" si="16"/>
        <v/>
      </c>
      <c r="E327" s="12" t="str">
        <f>IF(B327="","",tbl_output[[#This Row],[N_RISPONDENTI]]/tbl_output[[#This Row],[N_ALLIEVI_TOT]])</f>
        <v/>
      </c>
      <c r="F327" s="4" t="str">
        <f t="shared" si="17"/>
        <v/>
      </c>
      <c r="G327" s="8" t="str">
        <f>IF(ISERROR(IF(A327="","",AVERAGEIFS(RISPOSTE_CALC!$H$2:$H$5001,RISPOSTE_CALC!$B$2:$B$5001,A327,RISPOSTE_CALC!$H$2:$H$5001,"&gt;0"))),"",IF(A327="","",AVERAGEIFS(RISPOSTE_CALC!$H$2:$H$5001,RISPOSTE_CALC!$B$2:$B$5001,A327,RISPOSTE_CALC!$H$2:$H$5001,"&gt;0")))</f>
        <v/>
      </c>
      <c r="H327" s="8" t="str">
        <f t="shared" si="18"/>
        <v/>
      </c>
    </row>
    <row r="328" spans="1:8">
      <c r="A328" t="str">
        <f>IFERROR(INDEX(tbl_corsi[KEY_CORSO],327),"")</f>
        <v/>
      </c>
      <c r="B328" t="str">
        <f>IFERROR(INDEX(tbl_corsi[N_ALLIEVI_TOT],327),"")</f>
        <v/>
      </c>
      <c r="C328" t="str">
        <f>IF(A328="","",COUNTIFS(RISPOSTE_CALC!$B$2:$B$5001,A328,RISPOSTE_CALC!$H$2:$H$5001,"&gt;0"))</f>
        <v/>
      </c>
      <c r="D328" t="str">
        <f t="shared" si="16"/>
        <v/>
      </c>
      <c r="E328" s="12" t="str">
        <f>IF(B328="","",tbl_output[[#This Row],[N_RISPONDENTI]]/tbl_output[[#This Row],[N_ALLIEVI_TOT]])</f>
        <v/>
      </c>
      <c r="F328" s="4" t="str">
        <f t="shared" si="17"/>
        <v/>
      </c>
      <c r="G328" s="8" t="str">
        <f>IF(ISERROR(IF(A328="","",AVERAGEIFS(RISPOSTE_CALC!$H$2:$H$5001,RISPOSTE_CALC!$B$2:$B$5001,A328,RISPOSTE_CALC!$H$2:$H$5001,"&gt;0"))),"",IF(A328="","",AVERAGEIFS(RISPOSTE_CALC!$H$2:$H$5001,RISPOSTE_CALC!$B$2:$B$5001,A328,RISPOSTE_CALC!$H$2:$H$5001,"&gt;0")))</f>
        <v/>
      </c>
      <c r="H328" s="8" t="str">
        <f t="shared" si="18"/>
        <v/>
      </c>
    </row>
    <row r="329" spans="1:8">
      <c r="A329" t="str">
        <f>IFERROR(INDEX(tbl_corsi[KEY_CORSO],328),"")</f>
        <v/>
      </c>
      <c r="B329" t="str">
        <f>IFERROR(INDEX(tbl_corsi[N_ALLIEVI_TOT],328),"")</f>
        <v/>
      </c>
      <c r="C329" t="str">
        <f>IF(A329="","",COUNTIFS(RISPOSTE_CALC!$B$2:$B$5001,A329,RISPOSTE_CALC!$H$2:$H$5001,"&gt;0"))</f>
        <v/>
      </c>
      <c r="D329" t="str">
        <f t="shared" si="16"/>
        <v/>
      </c>
      <c r="E329" s="12" t="str">
        <f>IF(B329="","",tbl_output[[#This Row],[N_RISPONDENTI]]/tbl_output[[#This Row],[N_ALLIEVI_TOT]])</f>
        <v/>
      </c>
      <c r="F329" s="4" t="str">
        <f t="shared" si="17"/>
        <v/>
      </c>
      <c r="G329" s="8" t="str">
        <f>IF(ISERROR(IF(A329="","",AVERAGEIFS(RISPOSTE_CALC!$H$2:$H$5001,RISPOSTE_CALC!$B$2:$B$5001,A329,RISPOSTE_CALC!$H$2:$H$5001,"&gt;0"))),"",IF(A329="","",AVERAGEIFS(RISPOSTE_CALC!$H$2:$H$5001,RISPOSTE_CALC!$B$2:$B$5001,A329,RISPOSTE_CALC!$H$2:$H$5001,"&gt;0")))</f>
        <v/>
      </c>
      <c r="H329" s="8" t="str">
        <f t="shared" si="18"/>
        <v/>
      </c>
    </row>
    <row r="330" spans="1:8">
      <c r="A330" t="str">
        <f>IFERROR(INDEX(tbl_corsi[KEY_CORSO],329),"")</f>
        <v/>
      </c>
      <c r="B330" t="str">
        <f>IFERROR(INDEX(tbl_corsi[N_ALLIEVI_TOT],329),"")</f>
        <v/>
      </c>
      <c r="C330" t="str">
        <f>IF(A330="","",COUNTIFS(RISPOSTE_CALC!$B$2:$B$5001,A330,RISPOSTE_CALC!$H$2:$H$5001,"&gt;0"))</f>
        <v/>
      </c>
      <c r="D330" t="str">
        <f t="shared" si="16"/>
        <v/>
      </c>
      <c r="E330" s="12" t="str">
        <f>IF(B330="","",tbl_output[[#This Row],[N_RISPONDENTI]]/tbl_output[[#This Row],[N_ALLIEVI_TOT]])</f>
        <v/>
      </c>
      <c r="F330" s="4" t="str">
        <f t="shared" si="17"/>
        <v/>
      </c>
      <c r="G330" s="8" t="str">
        <f>IF(ISERROR(IF(A330="","",AVERAGEIFS(RISPOSTE_CALC!$H$2:$H$5001,RISPOSTE_CALC!$B$2:$B$5001,A330,RISPOSTE_CALC!$H$2:$H$5001,"&gt;0"))),"",IF(A330="","",AVERAGEIFS(RISPOSTE_CALC!$H$2:$H$5001,RISPOSTE_CALC!$B$2:$B$5001,A330,RISPOSTE_CALC!$H$2:$H$5001,"&gt;0")))</f>
        <v/>
      </c>
      <c r="H330" s="8" t="str">
        <f t="shared" si="18"/>
        <v/>
      </c>
    </row>
    <row r="331" spans="1:8">
      <c r="A331" t="str">
        <f>IFERROR(INDEX(tbl_corsi[KEY_CORSO],330),"")</f>
        <v/>
      </c>
      <c r="B331" t="str">
        <f>IFERROR(INDEX(tbl_corsi[N_ALLIEVI_TOT],330),"")</f>
        <v/>
      </c>
      <c r="C331" t="str">
        <f>IF(A331="","",COUNTIFS(RISPOSTE_CALC!$B$2:$B$5001,A331,RISPOSTE_CALC!$H$2:$H$5001,"&gt;0"))</f>
        <v/>
      </c>
      <c r="D331" t="str">
        <f t="shared" si="16"/>
        <v/>
      </c>
      <c r="E331" s="12" t="str">
        <f>IF(B331="","",tbl_output[[#This Row],[N_RISPONDENTI]]/tbl_output[[#This Row],[N_ALLIEVI_TOT]])</f>
        <v/>
      </c>
      <c r="F331" s="4" t="str">
        <f t="shared" si="17"/>
        <v/>
      </c>
      <c r="G331" s="8" t="str">
        <f>IF(ISERROR(IF(A331="","",AVERAGEIFS(RISPOSTE_CALC!$H$2:$H$5001,RISPOSTE_CALC!$B$2:$B$5001,A331,RISPOSTE_CALC!$H$2:$H$5001,"&gt;0"))),"",IF(A331="","",AVERAGEIFS(RISPOSTE_CALC!$H$2:$H$5001,RISPOSTE_CALC!$B$2:$B$5001,A331,RISPOSTE_CALC!$H$2:$H$5001,"&gt;0")))</f>
        <v/>
      </c>
      <c r="H331" s="8" t="str">
        <f t="shared" si="18"/>
        <v/>
      </c>
    </row>
    <row r="332" spans="1:8">
      <c r="A332" t="str">
        <f>IFERROR(INDEX(tbl_corsi[KEY_CORSO],331),"")</f>
        <v/>
      </c>
      <c r="B332" t="str">
        <f>IFERROR(INDEX(tbl_corsi[N_ALLIEVI_TOT],331),"")</f>
        <v/>
      </c>
      <c r="C332" t="str">
        <f>IF(A332="","",COUNTIFS(RISPOSTE_CALC!$B$2:$B$5001,A332,RISPOSTE_CALC!$H$2:$H$5001,"&gt;0"))</f>
        <v/>
      </c>
      <c r="D332" t="str">
        <f t="shared" si="16"/>
        <v/>
      </c>
      <c r="E332" s="12" t="str">
        <f>IF(B332="","",tbl_output[[#This Row],[N_RISPONDENTI]]/tbl_output[[#This Row],[N_ALLIEVI_TOT]])</f>
        <v/>
      </c>
      <c r="F332" s="4" t="str">
        <f t="shared" si="17"/>
        <v/>
      </c>
      <c r="G332" s="8" t="str">
        <f>IF(ISERROR(IF(A332="","",AVERAGEIFS(RISPOSTE_CALC!$H$2:$H$5001,RISPOSTE_CALC!$B$2:$B$5001,A332,RISPOSTE_CALC!$H$2:$H$5001,"&gt;0"))),"",IF(A332="","",AVERAGEIFS(RISPOSTE_CALC!$H$2:$H$5001,RISPOSTE_CALC!$B$2:$B$5001,A332,RISPOSTE_CALC!$H$2:$H$5001,"&gt;0")))</f>
        <v/>
      </c>
      <c r="H332" s="8" t="str">
        <f t="shared" si="18"/>
        <v/>
      </c>
    </row>
    <row r="333" spans="1:8">
      <c r="A333" t="str">
        <f>IFERROR(INDEX(tbl_corsi[KEY_CORSO],332),"")</f>
        <v/>
      </c>
      <c r="B333" t="str">
        <f>IFERROR(INDEX(tbl_corsi[N_ALLIEVI_TOT],332),"")</f>
        <v/>
      </c>
      <c r="C333" t="str">
        <f>IF(A333="","",COUNTIFS(RISPOSTE_CALC!$B$2:$B$5001,A333,RISPOSTE_CALC!$H$2:$H$5001,"&gt;0"))</f>
        <v/>
      </c>
      <c r="D333" t="str">
        <f t="shared" si="16"/>
        <v/>
      </c>
      <c r="E333" s="12" t="str">
        <f>IF(B333="","",tbl_output[[#This Row],[N_RISPONDENTI]]/tbl_output[[#This Row],[N_ALLIEVI_TOT]])</f>
        <v/>
      </c>
      <c r="F333" s="4" t="str">
        <f t="shared" si="17"/>
        <v/>
      </c>
      <c r="G333" s="8" t="str">
        <f>IF(ISERROR(IF(A333="","",AVERAGEIFS(RISPOSTE_CALC!$H$2:$H$5001,RISPOSTE_CALC!$B$2:$B$5001,A333,RISPOSTE_CALC!$H$2:$H$5001,"&gt;0"))),"",IF(A333="","",AVERAGEIFS(RISPOSTE_CALC!$H$2:$H$5001,RISPOSTE_CALC!$B$2:$B$5001,A333,RISPOSTE_CALC!$H$2:$H$5001,"&gt;0")))</f>
        <v/>
      </c>
      <c r="H333" s="8" t="str">
        <f t="shared" si="18"/>
        <v/>
      </c>
    </row>
    <row r="334" spans="1:8">
      <c r="A334" t="str">
        <f>IFERROR(INDEX(tbl_corsi[KEY_CORSO],333),"")</f>
        <v/>
      </c>
      <c r="B334" t="str">
        <f>IFERROR(INDEX(tbl_corsi[N_ALLIEVI_TOT],333),"")</f>
        <v/>
      </c>
      <c r="C334" t="str">
        <f>IF(A334="","",COUNTIFS(RISPOSTE_CALC!$B$2:$B$5001,A334,RISPOSTE_CALC!$H$2:$H$5001,"&gt;0"))</f>
        <v/>
      </c>
      <c r="D334" t="str">
        <f t="shared" si="16"/>
        <v/>
      </c>
      <c r="E334" s="12" t="str">
        <f>IF(B334="","",tbl_output[[#This Row],[N_RISPONDENTI]]/tbl_output[[#This Row],[N_ALLIEVI_TOT]])</f>
        <v/>
      </c>
      <c r="F334" s="4" t="str">
        <f t="shared" si="17"/>
        <v/>
      </c>
      <c r="G334" s="8" t="str">
        <f>IF(ISERROR(IF(A334="","",AVERAGEIFS(RISPOSTE_CALC!$H$2:$H$5001,RISPOSTE_CALC!$B$2:$B$5001,A334,RISPOSTE_CALC!$H$2:$H$5001,"&gt;0"))),"",IF(A334="","",AVERAGEIFS(RISPOSTE_CALC!$H$2:$H$5001,RISPOSTE_CALC!$B$2:$B$5001,A334,RISPOSTE_CALC!$H$2:$H$5001,"&gt;0")))</f>
        <v/>
      </c>
      <c r="H334" s="8" t="str">
        <f t="shared" si="18"/>
        <v/>
      </c>
    </row>
    <row r="335" spans="1:8">
      <c r="A335" t="str">
        <f>IFERROR(INDEX(tbl_corsi[KEY_CORSO],334),"")</f>
        <v/>
      </c>
      <c r="B335" t="str">
        <f>IFERROR(INDEX(tbl_corsi[N_ALLIEVI_TOT],334),"")</f>
        <v/>
      </c>
      <c r="C335" t="str">
        <f>IF(A335="","",COUNTIFS(RISPOSTE_CALC!$B$2:$B$5001,A335,RISPOSTE_CALC!$H$2:$H$5001,"&gt;0"))</f>
        <v/>
      </c>
      <c r="D335" t="str">
        <f t="shared" si="16"/>
        <v/>
      </c>
      <c r="E335" s="12" t="str">
        <f>IF(B335="","",tbl_output[[#This Row],[N_RISPONDENTI]]/tbl_output[[#This Row],[N_ALLIEVI_TOT]])</f>
        <v/>
      </c>
      <c r="F335" s="4" t="str">
        <f t="shared" si="17"/>
        <v/>
      </c>
      <c r="G335" s="8" t="str">
        <f>IF(ISERROR(IF(A335="","",AVERAGEIFS(RISPOSTE_CALC!$H$2:$H$5001,RISPOSTE_CALC!$B$2:$B$5001,A335,RISPOSTE_CALC!$H$2:$H$5001,"&gt;0"))),"",IF(A335="","",AVERAGEIFS(RISPOSTE_CALC!$H$2:$H$5001,RISPOSTE_CALC!$B$2:$B$5001,A335,RISPOSTE_CALC!$H$2:$H$5001,"&gt;0")))</f>
        <v/>
      </c>
      <c r="H335" s="8" t="str">
        <f t="shared" si="18"/>
        <v/>
      </c>
    </row>
    <row r="336" spans="1:8">
      <c r="A336" t="str">
        <f>IFERROR(INDEX(tbl_corsi[KEY_CORSO],335),"")</f>
        <v/>
      </c>
      <c r="B336" t="str">
        <f>IFERROR(INDEX(tbl_corsi[N_ALLIEVI_TOT],335),"")</f>
        <v/>
      </c>
      <c r="C336" t="str">
        <f>IF(A336="","",COUNTIFS(RISPOSTE_CALC!$B$2:$B$5001,A336,RISPOSTE_CALC!$H$2:$H$5001,"&gt;0"))</f>
        <v/>
      </c>
      <c r="D336" t="str">
        <f t="shared" si="16"/>
        <v/>
      </c>
      <c r="E336" s="12" t="str">
        <f>IF(B336="","",tbl_output[[#This Row],[N_RISPONDENTI]]/tbl_output[[#This Row],[N_ALLIEVI_TOT]])</f>
        <v/>
      </c>
      <c r="F336" s="4" t="str">
        <f t="shared" si="17"/>
        <v/>
      </c>
      <c r="G336" s="8" t="str">
        <f>IF(ISERROR(IF(A336="","",AVERAGEIFS(RISPOSTE_CALC!$H$2:$H$5001,RISPOSTE_CALC!$B$2:$B$5001,A336,RISPOSTE_CALC!$H$2:$H$5001,"&gt;0"))),"",IF(A336="","",AVERAGEIFS(RISPOSTE_CALC!$H$2:$H$5001,RISPOSTE_CALC!$B$2:$B$5001,A336,RISPOSTE_CALC!$H$2:$H$5001,"&gt;0")))</f>
        <v/>
      </c>
      <c r="H336" s="8" t="str">
        <f t="shared" si="18"/>
        <v/>
      </c>
    </row>
    <row r="337" spans="1:8">
      <c r="A337" t="str">
        <f>IFERROR(INDEX(tbl_corsi[KEY_CORSO],336),"")</f>
        <v/>
      </c>
      <c r="B337" t="str">
        <f>IFERROR(INDEX(tbl_corsi[N_ALLIEVI_TOT],336),"")</f>
        <v/>
      </c>
      <c r="C337" t="str">
        <f>IF(A337="","",COUNTIFS(RISPOSTE_CALC!$B$2:$B$5001,A337,RISPOSTE_CALC!$H$2:$H$5001,"&gt;0"))</f>
        <v/>
      </c>
      <c r="D337" t="str">
        <f t="shared" si="16"/>
        <v/>
      </c>
      <c r="E337" s="12" t="str">
        <f>IF(B337="","",tbl_output[[#This Row],[N_RISPONDENTI]]/tbl_output[[#This Row],[N_ALLIEVI_TOT]])</f>
        <v/>
      </c>
      <c r="F337" s="4" t="str">
        <f t="shared" si="17"/>
        <v/>
      </c>
      <c r="G337" s="8" t="str">
        <f>IF(ISERROR(IF(A337="","",AVERAGEIFS(RISPOSTE_CALC!$H$2:$H$5001,RISPOSTE_CALC!$B$2:$B$5001,A337,RISPOSTE_CALC!$H$2:$H$5001,"&gt;0"))),"",IF(A337="","",AVERAGEIFS(RISPOSTE_CALC!$H$2:$H$5001,RISPOSTE_CALC!$B$2:$B$5001,A337,RISPOSTE_CALC!$H$2:$H$5001,"&gt;0")))</f>
        <v/>
      </c>
      <c r="H337" s="8" t="str">
        <f t="shared" si="18"/>
        <v/>
      </c>
    </row>
    <row r="338" spans="1:8">
      <c r="A338" t="str">
        <f>IFERROR(INDEX(tbl_corsi[KEY_CORSO],337),"")</f>
        <v/>
      </c>
      <c r="B338" t="str">
        <f>IFERROR(INDEX(tbl_corsi[N_ALLIEVI_TOT],337),"")</f>
        <v/>
      </c>
      <c r="C338" t="str">
        <f>IF(A338="","",COUNTIFS(RISPOSTE_CALC!$B$2:$B$5001,A338,RISPOSTE_CALC!$H$2:$H$5001,"&gt;0"))</f>
        <v/>
      </c>
      <c r="D338" t="str">
        <f t="shared" si="16"/>
        <v/>
      </c>
      <c r="E338" s="12" t="str">
        <f>IF(B338="","",tbl_output[[#This Row],[N_RISPONDENTI]]/tbl_output[[#This Row],[N_ALLIEVI_TOT]])</f>
        <v/>
      </c>
      <c r="F338" s="4" t="str">
        <f t="shared" si="17"/>
        <v/>
      </c>
      <c r="G338" s="8" t="str">
        <f>IF(ISERROR(IF(A338="","",AVERAGEIFS(RISPOSTE_CALC!$H$2:$H$5001,RISPOSTE_CALC!$B$2:$B$5001,A338,RISPOSTE_CALC!$H$2:$H$5001,"&gt;0"))),"",IF(A338="","",AVERAGEIFS(RISPOSTE_CALC!$H$2:$H$5001,RISPOSTE_CALC!$B$2:$B$5001,A338,RISPOSTE_CALC!$H$2:$H$5001,"&gt;0")))</f>
        <v/>
      </c>
      <c r="H338" s="8" t="str">
        <f t="shared" si="18"/>
        <v/>
      </c>
    </row>
    <row r="339" spans="1:8">
      <c r="A339" t="str">
        <f>IFERROR(INDEX(tbl_corsi[KEY_CORSO],338),"")</f>
        <v/>
      </c>
      <c r="B339" t="str">
        <f>IFERROR(INDEX(tbl_corsi[N_ALLIEVI_TOT],338),"")</f>
        <v/>
      </c>
      <c r="C339" t="str">
        <f>IF(A339="","",COUNTIFS(RISPOSTE_CALC!$B$2:$B$5001,A339,RISPOSTE_CALC!$H$2:$H$5001,"&gt;0"))</f>
        <v/>
      </c>
      <c r="D339" t="str">
        <f t="shared" si="16"/>
        <v/>
      </c>
      <c r="E339" s="12" t="str">
        <f>IF(B339="","",tbl_output[[#This Row],[N_RISPONDENTI]]/tbl_output[[#This Row],[N_ALLIEVI_TOT]])</f>
        <v/>
      </c>
      <c r="F339" s="4" t="str">
        <f t="shared" si="17"/>
        <v/>
      </c>
      <c r="G339" s="8" t="str">
        <f>IF(ISERROR(IF(A339="","",AVERAGEIFS(RISPOSTE_CALC!$H$2:$H$5001,RISPOSTE_CALC!$B$2:$B$5001,A339,RISPOSTE_CALC!$H$2:$H$5001,"&gt;0"))),"",IF(A339="","",AVERAGEIFS(RISPOSTE_CALC!$H$2:$H$5001,RISPOSTE_CALC!$B$2:$B$5001,A339,RISPOSTE_CALC!$H$2:$H$5001,"&gt;0")))</f>
        <v/>
      </c>
      <c r="H339" s="8" t="str">
        <f t="shared" si="18"/>
        <v/>
      </c>
    </row>
    <row r="340" spans="1:8">
      <c r="A340" t="str">
        <f>IFERROR(INDEX(tbl_corsi[KEY_CORSO],339),"")</f>
        <v/>
      </c>
      <c r="B340" t="str">
        <f>IFERROR(INDEX(tbl_corsi[N_ALLIEVI_TOT],339),"")</f>
        <v/>
      </c>
      <c r="C340" t="str">
        <f>IF(A340="","",COUNTIFS(RISPOSTE_CALC!$B$2:$B$5001,A340,RISPOSTE_CALC!$H$2:$H$5001,"&gt;0"))</f>
        <v/>
      </c>
      <c r="D340" t="str">
        <f t="shared" si="16"/>
        <v/>
      </c>
      <c r="E340" s="12" t="str">
        <f>IF(B340="","",tbl_output[[#This Row],[N_RISPONDENTI]]/tbl_output[[#This Row],[N_ALLIEVI_TOT]])</f>
        <v/>
      </c>
      <c r="F340" s="4" t="str">
        <f t="shared" si="17"/>
        <v/>
      </c>
      <c r="G340" s="8" t="str">
        <f>IF(ISERROR(IF(A340="","",AVERAGEIFS(RISPOSTE_CALC!$H$2:$H$5001,RISPOSTE_CALC!$B$2:$B$5001,A340,RISPOSTE_CALC!$H$2:$H$5001,"&gt;0"))),"",IF(A340="","",AVERAGEIFS(RISPOSTE_CALC!$H$2:$H$5001,RISPOSTE_CALC!$B$2:$B$5001,A340,RISPOSTE_CALC!$H$2:$H$5001,"&gt;0")))</f>
        <v/>
      </c>
      <c r="H340" s="8" t="str">
        <f t="shared" si="18"/>
        <v/>
      </c>
    </row>
    <row r="341" spans="1:8">
      <c r="A341" t="str">
        <f>IFERROR(INDEX(tbl_corsi[KEY_CORSO],340),"")</f>
        <v/>
      </c>
      <c r="B341" t="str">
        <f>IFERROR(INDEX(tbl_corsi[N_ALLIEVI_TOT],340),"")</f>
        <v/>
      </c>
      <c r="C341" t="str">
        <f>IF(A341="","",COUNTIFS(RISPOSTE_CALC!$B$2:$B$5001,A341,RISPOSTE_CALC!$H$2:$H$5001,"&gt;0"))</f>
        <v/>
      </c>
      <c r="D341" t="str">
        <f t="shared" si="16"/>
        <v/>
      </c>
      <c r="E341" s="12" t="str">
        <f>IF(B341="","",tbl_output[[#This Row],[N_RISPONDENTI]]/tbl_output[[#This Row],[N_ALLIEVI_TOT]])</f>
        <v/>
      </c>
      <c r="F341" s="4" t="str">
        <f t="shared" si="17"/>
        <v/>
      </c>
      <c r="G341" s="8" t="str">
        <f>IF(ISERROR(IF(A341="","",AVERAGEIFS(RISPOSTE_CALC!$H$2:$H$5001,RISPOSTE_CALC!$B$2:$B$5001,A341,RISPOSTE_CALC!$H$2:$H$5001,"&gt;0"))),"",IF(A341="","",AVERAGEIFS(RISPOSTE_CALC!$H$2:$H$5001,RISPOSTE_CALC!$B$2:$B$5001,A341,RISPOSTE_CALC!$H$2:$H$5001,"&gt;0")))</f>
        <v/>
      </c>
      <c r="H341" s="8" t="str">
        <f t="shared" si="18"/>
        <v/>
      </c>
    </row>
    <row r="342" spans="1:8">
      <c r="A342" t="str">
        <f>IFERROR(INDEX(tbl_corsi[KEY_CORSO],341),"")</f>
        <v/>
      </c>
      <c r="B342" t="str">
        <f>IFERROR(INDEX(tbl_corsi[N_ALLIEVI_TOT],341),"")</f>
        <v/>
      </c>
      <c r="C342" t="str">
        <f>IF(A342="","",COUNTIFS(RISPOSTE_CALC!$B$2:$B$5001,A342,RISPOSTE_CALC!$H$2:$H$5001,"&gt;0"))</f>
        <v/>
      </c>
      <c r="D342" t="str">
        <f t="shared" si="16"/>
        <v/>
      </c>
      <c r="E342" s="12" t="str">
        <f>IF(B342="","",tbl_output[[#This Row],[N_RISPONDENTI]]/tbl_output[[#This Row],[N_ALLIEVI_TOT]])</f>
        <v/>
      </c>
      <c r="F342" s="4" t="str">
        <f t="shared" si="17"/>
        <v/>
      </c>
      <c r="G342" s="8" t="str">
        <f>IF(ISERROR(IF(A342="","",AVERAGEIFS(RISPOSTE_CALC!$H$2:$H$5001,RISPOSTE_CALC!$B$2:$B$5001,A342,RISPOSTE_CALC!$H$2:$H$5001,"&gt;0"))),"",IF(A342="","",AVERAGEIFS(RISPOSTE_CALC!$H$2:$H$5001,RISPOSTE_CALC!$B$2:$B$5001,A342,RISPOSTE_CALC!$H$2:$H$5001,"&gt;0")))</f>
        <v/>
      </c>
      <c r="H342" s="8" t="str">
        <f t="shared" si="18"/>
        <v/>
      </c>
    </row>
    <row r="343" spans="1:8">
      <c r="A343" t="str">
        <f>IFERROR(INDEX(tbl_corsi[KEY_CORSO],342),"")</f>
        <v/>
      </c>
      <c r="B343" t="str">
        <f>IFERROR(INDEX(tbl_corsi[N_ALLIEVI_TOT],342),"")</f>
        <v/>
      </c>
      <c r="C343" t="str">
        <f>IF(A343="","",COUNTIFS(RISPOSTE_CALC!$B$2:$B$5001,A343,RISPOSTE_CALC!$H$2:$H$5001,"&gt;0"))</f>
        <v/>
      </c>
      <c r="D343" t="str">
        <f t="shared" si="16"/>
        <v/>
      </c>
      <c r="E343" s="12" t="str">
        <f>IF(B343="","",tbl_output[[#This Row],[N_RISPONDENTI]]/tbl_output[[#This Row],[N_ALLIEVI_TOT]])</f>
        <v/>
      </c>
      <c r="F343" s="4" t="str">
        <f t="shared" si="17"/>
        <v/>
      </c>
      <c r="G343" s="8" t="str">
        <f>IF(ISERROR(IF(A343="","",AVERAGEIFS(RISPOSTE_CALC!$H$2:$H$5001,RISPOSTE_CALC!$B$2:$B$5001,A343,RISPOSTE_CALC!$H$2:$H$5001,"&gt;0"))),"",IF(A343="","",AVERAGEIFS(RISPOSTE_CALC!$H$2:$H$5001,RISPOSTE_CALC!$B$2:$B$5001,A343,RISPOSTE_CALC!$H$2:$H$5001,"&gt;0")))</f>
        <v/>
      </c>
      <c r="H343" s="8" t="str">
        <f t="shared" si="18"/>
        <v/>
      </c>
    </row>
    <row r="344" spans="1:8">
      <c r="A344" t="str">
        <f>IFERROR(INDEX(tbl_corsi[KEY_CORSO],343),"")</f>
        <v/>
      </c>
      <c r="B344" t="str">
        <f>IFERROR(INDEX(tbl_corsi[N_ALLIEVI_TOT],343),"")</f>
        <v/>
      </c>
      <c r="C344" t="str">
        <f>IF(A344="","",COUNTIFS(RISPOSTE_CALC!$B$2:$B$5001,A344,RISPOSTE_CALC!$H$2:$H$5001,"&gt;0"))</f>
        <v/>
      </c>
      <c r="D344" t="str">
        <f t="shared" si="16"/>
        <v/>
      </c>
      <c r="E344" s="12" t="str">
        <f>IF(B344="","",tbl_output[[#This Row],[N_RISPONDENTI]]/tbl_output[[#This Row],[N_ALLIEVI_TOT]])</f>
        <v/>
      </c>
      <c r="F344" s="4" t="str">
        <f t="shared" si="17"/>
        <v/>
      </c>
      <c r="G344" s="8" t="str">
        <f>IF(ISERROR(IF(A344="","",AVERAGEIFS(RISPOSTE_CALC!$H$2:$H$5001,RISPOSTE_CALC!$B$2:$B$5001,A344,RISPOSTE_CALC!$H$2:$H$5001,"&gt;0"))),"",IF(A344="","",AVERAGEIFS(RISPOSTE_CALC!$H$2:$H$5001,RISPOSTE_CALC!$B$2:$B$5001,A344,RISPOSTE_CALC!$H$2:$H$5001,"&gt;0")))</f>
        <v/>
      </c>
      <c r="H344" s="8" t="str">
        <f t="shared" si="18"/>
        <v/>
      </c>
    </row>
    <row r="345" spans="1:8">
      <c r="A345" t="str">
        <f>IFERROR(INDEX(tbl_corsi[KEY_CORSO],344),"")</f>
        <v/>
      </c>
      <c r="B345" t="str">
        <f>IFERROR(INDEX(tbl_corsi[N_ALLIEVI_TOT],344),"")</f>
        <v/>
      </c>
      <c r="C345" t="str">
        <f>IF(A345="","",COUNTIFS(RISPOSTE_CALC!$B$2:$B$5001,A345,RISPOSTE_CALC!$H$2:$H$5001,"&gt;0"))</f>
        <v/>
      </c>
      <c r="D345" t="str">
        <f t="shared" si="16"/>
        <v/>
      </c>
      <c r="E345" s="12" t="str">
        <f>IF(B345="","",tbl_output[[#This Row],[N_RISPONDENTI]]/tbl_output[[#This Row],[N_ALLIEVI_TOT]])</f>
        <v/>
      </c>
      <c r="F345" s="4" t="str">
        <f t="shared" si="17"/>
        <v/>
      </c>
      <c r="G345" s="8" t="str">
        <f>IF(ISERROR(IF(A345="","",AVERAGEIFS(RISPOSTE_CALC!$H$2:$H$5001,RISPOSTE_CALC!$B$2:$B$5001,A345,RISPOSTE_CALC!$H$2:$H$5001,"&gt;0"))),"",IF(A345="","",AVERAGEIFS(RISPOSTE_CALC!$H$2:$H$5001,RISPOSTE_CALC!$B$2:$B$5001,A345,RISPOSTE_CALC!$H$2:$H$5001,"&gt;0")))</f>
        <v/>
      </c>
      <c r="H345" s="8" t="str">
        <f t="shared" si="18"/>
        <v/>
      </c>
    </row>
    <row r="346" spans="1:8">
      <c r="A346" t="str">
        <f>IFERROR(INDEX(tbl_corsi[KEY_CORSO],345),"")</f>
        <v/>
      </c>
      <c r="B346" t="str">
        <f>IFERROR(INDEX(tbl_corsi[N_ALLIEVI_TOT],345),"")</f>
        <v/>
      </c>
      <c r="C346" t="str">
        <f>IF(A346="","",COUNTIFS(RISPOSTE_CALC!$B$2:$B$5001,A346,RISPOSTE_CALC!$H$2:$H$5001,"&gt;0"))</f>
        <v/>
      </c>
      <c r="D346" t="str">
        <f t="shared" si="16"/>
        <v/>
      </c>
      <c r="E346" s="12" t="str">
        <f>IF(B346="","",tbl_output[[#This Row],[N_RISPONDENTI]]/tbl_output[[#This Row],[N_ALLIEVI_TOT]])</f>
        <v/>
      </c>
      <c r="F346" s="4" t="str">
        <f t="shared" si="17"/>
        <v/>
      </c>
      <c r="G346" s="8" t="str">
        <f>IF(ISERROR(IF(A346="","",AVERAGEIFS(RISPOSTE_CALC!$H$2:$H$5001,RISPOSTE_CALC!$B$2:$B$5001,A346,RISPOSTE_CALC!$H$2:$H$5001,"&gt;0"))),"",IF(A346="","",AVERAGEIFS(RISPOSTE_CALC!$H$2:$H$5001,RISPOSTE_CALC!$B$2:$B$5001,A346,RISPOSTE_CALC!$H$2:$H$5001,"&gt;0")))</f>
        <v/>
      </c>
      <c r="H346" s="8" t="str">
        <f t="shared" si="18"/>
        <v/>
      </c>
    </row>
    <row r="347" spans="1:8">
      <c r="A347" t="str">
        <f>IFERROR(INDEX(tbl_corsi[KEY_CORSO],346),"")</f>
        <v/>
      </c>
      <c r="B347" t="str">
        <f>IFERROR(INDEX(tbl_corsi[N_ALLIEVI_TOT],346),"")</f>
        <v/>
      </c>
      <c r="C347" t="str">
        <f>IF(A347="","",COUNTIFS(RISPOSTE_CALC!$B$2:$B$5001,A347,RISPOSTE_CALC!$H$2:$H$5001,"&gt;0"))</f>
        <v/>
      </c>
      <c r="D347" t="str">
        <f t="shared" si="16"/>
        <v/>
      </c>
      <c r="E347" s="12" t="str">
        <f>IF(B347="","",tbl_output[[#This Row],[N_RISPONDENTI]]/tbl_output[[#This Row],[N_ALLIEVI_TOT]])</f>
        <v/>
      </c>
      <c r="F347" s="4" t="str">
        <f t="shared" si="17"/>
        <v/>
      </c>
      <c r="G347" s="8" t="str">
        <f>IF(ISERROR(IF(A347="","",AVERAGEIFS(RISPOSTE_CALC!$H$2:$H$5001,RISPOSTE_CALC!$B$2:$B$5001,A347,RISPOSTE_CALC!$H$2:$H$5001,"&gt;0"))),"",IF(A347="","",AVERAGEIFS(RISPOSTE_CALC!$H$2:$H$5001,RISPOSTE_CALC!$B$2:$B$5001,A347,RISPOSTE_CALC!$H$2:$H$5001,"&gt;0")))</f>
        <v/>
      </c>
      <c r="H347" s="8" t="str">
        <f t="shared" si="18"/>
        <v/>
      </c>
    </row>
    <row r="348" spans="1:8">
      <c r="A348" t="str">
        <f>IFERROR(INDEX(tbl_corsi[KEY_CORSO],347),"")</f>
        <v/>
      </c>
      <c r="B348" t="str">
        <f>IFERROR(INDEX(tbl_corsi[N_ALLIEVI_TOT],347),"")</f>
        <v/>
      </c>
      <c r="C348" t="str">
        <f>IF(A348="","",COUNTIFS(RISPOSTE_CALC!$B$2:$B$5001,A348,RISPOSTE_CALC!$H$2:$H$5001,"&gt;0"))</f>
        <v/>
      </c>
      <c r="D348" t="str">
        <f t="shared" si="16"/>
        <v/>
      </c>
      <c r="E348" s="12" t="str">
        <f>IF(B348="","",tbl_output[[#This Row],[N_RISPONDENTI]]/tbl_output[[#This Row],[N_ALLIEVI_TOT]])</f>
        <v/>
      </c>
      <c r="F348" s="4" t="str">
        <f t="shared" si="17"/>
        <v/>
      </c>
      <c r="G348" s="8" t="str">
        <f>IF(ISERROR(IF(A348="","",AVERAGEIFS(RISPOSTE_CALC!$H$2:$H$5001,RISPOSTE_CALC!$B$2:$B$5001,A348,RISPOSTE_CALC!$H$2:$H$5001,"&gt;0"))),"",IF(A348="","",AVERAGEIFS(RISPOSTE_CALC!$H$2:$H$5001,RISPOSTE_CALC!$B$2:$B$5001,A348,RISPOSTE_CALC!$H$2:$H$5001,"&gt;0")))</f>
        <v/>
      </c>
      <c r="H348" s="8" t="str">
        <f t="shared" si="18"/>
        <v/>
      </c>
    </row>
    <row r="349" spans="1:8">
      <c r="A349" t="str">
        <f>IFERROR(INDEX(tbl_corsi[KEY_CORSO],348),"")</f>
        <v/>
      </c>
      <c r="B349" t="str">
        <f>IFERROR(INDEX(tbl_corsi[N_ALLIEVI_TOT],348),"")</f>
        <v/>
      </c>
      <c r="C349" t="str">
        <f>IF(A349="","",COUNTIFS(RISPOSTE_CALC!$B$2:$B$5001,A349,RISPOSTE_CALC!$H$2:$H$5001,"&gt;0"))</f>
        <v/>
      </c>
      <c r="D349" t="str">
        <f t="shared" si="16"/>
        <v/>
      </c>
      <c r="E349" s="12" t="str">
        <f>IF(B349="","",tbl_output[[#This Row],[N_RISPONDENTI]]/tbl_output[[#This Row],[N_ALLIEVI_TOT]])</f>
        <v/>
      </c>
      <c r="F349" s="4" t="str">
        <f t="shared" si="17"/>
        <v/>
      </c>
      <c r="G349" s="8" t="str">
        <f>IF(ISERROR(IF(A349="","",AVERAGEIFS(RISPOSTE_CALC!$H$2:$H$5001,RISPOSTE_CALC!$B$2:$B$5001,A349,RISPOSTE_CALC!$H$2:$H$5001,"&gt;0"))),"",IF(A349="","",AVERAGEIFS(RISPOSTE_CALC!$H$2:$H$5001,RISPOSTE_CALC!$B$2:$B$5001,A349,RISPOSTE_CALC!$H$2:$H$5001,"&gt;0")))</f>
        <v/>
      </c>
      <c r="H349" s="8" t="str">
        <f t="shared" si="18"/>
        <v/>
      </c>
    </row>
    <row r="350" spans="1:8">
      <c r="A350" t="str">
        <f>IFERROR(INDEX(tbl_corsi[KEY_CORSO],349),"")</f>
        <v/>
      </c>
      <c r="B350" t="str">
        <f>IFERROR(INDEX(tbl_corsi[N_ALLIEVI_TOT],349),"")</f>
        <v/>
      </c>
      <c r="C350" t="str">
        <f>IF(A350="","",COUNTIFS(RISPOSTE_CALC!$B$2:$B$5001,A350,RISPOSTE_CALC!$H$2:$H$5001,"&gt;0"))</f>
        <v/>
      </c>
      <c r="D350" t="str">
        <f t="shared" si="16"/>
        <v/>
      </c>
      <c r="E350" s="12" t="str">
        <f>IF(B350="","",tbl_output[[#This Row],[N_RISPONDENTI]]/tbl_output[[#This Row],[N_ALLIEVI_TOT]])</f>
        <v/>
      </c>
      <c r="F350" s="4" t="str">
        <f t="shared" si="17"/>
        <v/>
      </c>
      <c r="G350" s="8" t="str">
        <f>IF(ISERROR(IF(A350="","",AVERAGEIFS(RISPOSTE_CALC!$H$2:$H$5001,RISPOSTE_CALC!$B$2:$B$5001,A350,RISPOSTE_CALC!$H$2:$H$5001,"&gt;0"))),"",IF(A350="","",AVERAGEIFS(RISPOSTE_CALC!$H$2:$H$5001,RISPOSTE_CALC!$B$2:$B$5001,A350,RISPOSTE_CALC!$H$2:$H$5001,"&gt;0")))</f>
        <v/>
      </c>
      <c r="H350" s="8" t="str">
        <f t="shared" si="18"/>
        <v/>
      </c>
    </row>
    <row r="351" spans="1:8">
      <c r="A351" t="str">
        <f>IFERROR(INDEX(tbl_corsi[KEY_CORSO],350),"")</f>
        <v/>
      </c>
      <c r="B351" t="str">
        <f>IFERROR(INDEX(tbl_corsi[N_ALLIEVI_TOT],350),"")</f>
        <v/>
      </c>
      <c r="C351" t="str">
        <f>IF(A351="","",COUNTIFS(RISPOSTE_CALC!$B$2:$B$5001,A351,RISPOSTE_CALC!$H$2:$H$5001,"&gt;0"))</f>
        <v/>
      </c>
      <c r="D351" t="str">
        <f t="shared" si="16"/>
        <v/>
      </c>
      <c r="E351" s="12" t="str">
        <f>IF(B351="","",tbl_output[[#This Row],[N_RISPONDENTI]]/tbl_output[[#This Row],[N_ALLIEVI_TOT]])</f>
        <v/>
      </c>
      <c r="F351" s="4" t="str">
        <f t="shared" si="17"/>
        <v/>
      </c>
      <c r="G351" s="8" t="str">
        <f>IF(ISERROR(IF(A351="","",AVERAGEIFS(RISPOSTE_CALC!$H$2:$H$5001,RISPOSTE_CALC!$B$2:$B$5001,A351,RISPOSTE_CALC!$H$2:$H$5001,"&gt;0"))),"",IF(A351="","",AVERAGEIFS(RISPOSTE_CALC!$H$2:$H$5001,RISPOSTE_CALC!$B$2:$B$5001,A351,RISPOSTE_CALC!$H$2:$H$5001,"&gt;0")))</f>
        <v/>
      </c>
      <c r="H351" s="8" t="str">
        <f t="shared" si="18"/>
        <v/>
      </c>
    </row>
    <row r="352" spans="1:8">
      <c r="A352" t="str">
        <f>IFERROR(INDEX(tbl_corsi[KEY_CORSO],351),"")</f>
        <v/>
      </c>
      <c r="B352" t="str">
        <f>IFERROR(INDEX(tbl_corsi[N_ALLIEVI_TOT],351),"")</f>
        <v/>
      </c>
      <c r="C352" t="str">
        <f>IF(A352="","",COUNTIFS(RISPOSTE_CALC!$B$2:$B$5001,A352,RISPOSTE_CALC!$H$2:$H$5001,"&gt;0"))</f>
        <v/>
      </c>
      <c r="D352" t="str">
        <f t="shared" si="16"/>
        <v/>
      </c>
      <c r="E352" s="12" t="str">
        <f>IF(B352="","",tbl_output[[#This Row],[N_RISPONDENTI]]/tbl_output[[#This Row],[N_ALLIEVI_TOT]])</f>
        <v/>
      </c>
      <c r="F352" s="4" t="str">
        <f t="shared" si="17"/>
        <v/>
      </c>
      <c r="G352" s="8" t="str">
        <f>IF(ISERROR(IF(A352="","",AVERAGEIFS(RISPOSTE_CALC!$H$2:$H$5001,RISPOSTE_CALC!$B$2:$B$5001,A352,RISPOSTE_CALC!$H$2:$H$5001,"&gt;0"))),"",IF(A352="","",AVERAGEIFS(RISPOSTE_CALC!$H$2:$H$5001,RISPOSTE_CALC!$B$2:$B$5001,A352,RISPOSTE_CALC!$H$2:$H$5001,"&gt;0")))</f>
        <v/>
      </c>
      <c r="H352" s="8" t="str">
        <f t="shared" si="18"/>
        <v/>
      </c>
    </row>
    <row r="353" spans="1:8">
      <c r="A353" t="str">
        <f>IFERROR(INDEX(tbl_corsi[KEY_CORSO],352),"")</f>
        <v/>
      </c>
      <c r="B353" t="str">
        <f>IFERROR(INDEX(tbl_corsi[N_ALLIEVI_TOT],352),"")</f>
        <v/>
      </c>
      <c r="C353" t="str">
        <f>IF(A353="","",COUNTIFS(RISPOSTE_CALC!$B$2:$B$5001,A353,RISPOSTE_CALC!$H$2:$H$5001,"&gt;0"))</f>
        <v/>
      </c>
      <c r="D353" t="str">
        <f t="shared" si="16"/>
        <v/>
      </c>
      <c r="E353" s="12" t="str">
        <f>IF(B353="","",tbl_output[[#This Row],[N_RISPONDENTI]]/tbl_output[[#This Row],[N_ALLIEVI_TOT]])</f>
        <v/>
      </c>
      <c r="F353" s="4" t="str">
        <f t="shared" si="17"/>
        <v/>
      </c>
      <c r="G353" s="8" t="str">
        <f>IF(ISERROR(IF(A353="","",AVERAGEIFS(RISPOSTE_CALC!$H$2:$H$5001,RISPOSTE_CALC!$B$2:$B$5001,A353,RISPOSTE_CALC!$H$2:$H$5001,"&gt;0"))),"",IF(A353="","",AVERAGEIFS(RISPOSTE_CALC!$H$2:$H$5001,RISPOSTE_CALC!$B$2:$B$5001,A353,RISPOSTE_CALC!$H$2:$H$5001,"&gt;0")))</f>
        <v/>
      </c>
      <c r="H353" s="8" t="str">
        <f t="shared" si="18"/>
        <v/>
      </c>
    </row>
    <row r="354" spans="1:8">
      <c r="A354" t="str">
        <f>IFERROR(INDEX(tbl_corsi[KEY_CORSO],353),"")</f>
        <v/>
      </c>
      <c r="B354" t="str">
        <f>IFERROR(INDEX(tbl_corsi[N_ALLIEVI_TOT],353),"")</f>
        <v/>
      </c>
      <c r="C354" t="str">
        <f>IF(A354="","",COUNTIFS(RISPOSTE_CALC!$B$2:$B$5001,A354,RISPOSTE_CALC!$H$2:$H$5001,"&gt;0"))</f>
        <v/>
      </c>
      <c r="D354" t="str">
        <f t="shared" si="16"/>
        <v/>
      </c>
      <c r="E354" s="12" t="str">
        <f>IF(B354="","",tbl_output[[#This Row],[N_RISPONDENTI]]/tbl_output[[#This Row],[N_ALLIEVI_TOT]])</f>
        <v/>
      </c>
      <c r="F354" s="4" t="str">
        <f t="shared" si="17"/>
        <v/>
      </c>
      <c r="G354" s="8" t="str">
        <f>IF(ISERROR(IF(A354="","",AVERAGEIFS(RISPOSTE_CALC!$H$2:$H$5001,RISPOSTE_CALC!$B$2:$B$5001,A354,RISPOSTE_CALC!$H$2:$H$5001,"&gt;0"))),"",IF(A354="","",AVERAGEIFS(RISPOSTE_CALC!$H$2:$H$5001,RISPOSTE_CALC!$B$2:$B$5001,A354,RISPOSTE_CALC!$H$2:$H$5001,"&gt;0")))</f>
        <v/>
      </c>
      <c r="H354" s="8" t="str">
        <f t="shared" si="18"/>
        <v/>
      </c>
    </row>
    <row r="355" spans="1:8">
      <c r="A355" t="str">
        <f>IFERROR(INDEX(tbl_corsi[KEY_CORSO],354),"")</f>
        <v/>
      </c>
      <c r="B355" t="str">
        <f>IFERROR(INDEX(tbl_corsi[N_ALLIEVI_TOT],354),"")</f>
        <v/>
      </c>
      <c r="C355" t="str">
        <f>IF(A355="","",COUNTIFS(RISPOSTE_CALC!$B$2:$B$5001,A355,RISPOSTE_CALC!$H$2:$H$5001,"&gt;0"))</f>
        <v/>
      </c>
      <c r="D355" t="str">
        <f t="shared" si="16"/>
        <v/>
      </c>
      <c r="E355" s="12" t="str">
        <f>IF(B355="","",tbl_output[[#This Row],[N_RISPONDENTI]]/tbl_output[[#This Row],[N_ALLIEVI_TOT]])</f>
        <v/>
      </c>
      <c r="F355" s="4" t="str">
        <f t="shared" si="17"/>
        <v/>
      </c>
      <c r="G355" s="8" t="str">
        <f>IF(ISERROR(IF(A355="","",AVERAGEIFS(RISPOSTE_CALC!$H$2:$H$5001,RISPOSTE_CALC!$B$2:$B$5001,A355,RISPOSTE_CALC!$H$2:$H$5001,"&gt;0"))),"",IF(A355="","",AVERAGEIFS(RISPOSTE_CALC!$H$2:$H$5001,RISPOSTE_CALC!$B$2:$B$5001,A355,RISPOSTE_CALC!$H$2:$H$5001,"&gt;0")))</f>
        <v/>
      </c>
      <c r="H355" s="8" t="str">
        <f t="shared" si="18"/>
        <v/>
      </c>
    </row>
    <row r="356" spans="1:8">
      <c r="A356" t="str">
        <f>IFERROR(INDEX(tbl_corsi[KEY_CORSO],355),"")</f>
        <v/>
      </c>
      <c r="B356" t="str">
        <f>IFERROR(INDEX(tbl_corsi[N_ALLIEVI_TOT],355),"")</f>
        <v/>
      </c>
      <c r="C356" t="str">
        <f>IF(A356="","",COUNTIFS(RISPOSTE_CALC!$B$2:$B$5001,A356,RISPOSTE_CALC!$H$2:$H$5001,"&gt;0"))</f>
        <v/>
      </c>
      <c r="D356" t="str">
        <f t="shared" si="16"/>
        <v/>
      </c>
      <c r="E356" s="12" t="str">
        <f>IF(B356="","",tbl_output[[#This Row],[N_RISPONDENTI]]/tbl_output[[#This Row],[N_ALLIEVI_TOT]])</f>
        <v/>
      </c>
      <c r="F356" s="4" t="str">
        <f t="shared" si="17"/>
        <v/>
      </c>
      <c r="G356" s="8" t="str">
        <f>IF(ISERROR(IF(A356="","",AVERAGEIFS(RISPOSTE_CALC!$H$2:$H$5001,RISPOSTE_CALC!$B$2:$B$5001,A356,RISPOSTE_CALC!$H$2:$H$5001,"&gt;0"))),"",IF(A356="","",AVERAGEIFS(RISPOSTE_CALC!$H$2:$H$5001,RISPOSTE_CALC!$B$2:$B$5001,A356,RISPOSTE_CALC!$H$2:$H$5001,"&gt;0")))</f>
        <v/>
      </c>
      <c r="H356" s="8" t="str">
        <f t="shared" si="18"/>
        <v/>
      </c>
    </row>
    <row r="357" spans="1:8">
      <c r="A357" t="str">
        <f>IFERROR(INDEX(tbl_corsi[KEY_CORSO],356),"")</f>
        <v/>
      </c>
      <c r="B357" t="str">
        <f>IFERROR(INDEX(tbl_corsi[N_ALLIEVI_TOT],356),"")</f>
        <v/>
      </c>
      <c r="C357" t="str">
        <f>IF(A357="","",COUNTIFS(RISPOSTE_CALC!$B$2:$B$5001,A357,RISPOSTE_CALC!$H$2:$H$5001,"&gt;0"))</f>
        <v/>
      </c>
      <c r="D357" t="str">
        <f t="shared" si="16"/>
        <v/>
      </c>
      <c r="E357" s="12" t="str">
        <f>IF(B357="","",tbl_output[[#This Row],[N_RISPONDENTI]]/tbl_output[[#This Row],[N_ALLIEVI_TOT]])</f>
        <v/>
      </c>
      <c r="F357" s="4" t="str">
        <f t="shared" si="17"/>
        <v/>
      </c>
      <c r="G357" s="8" t="str">
        <f>IF(ISERROR(IF(A357="","",AVERAGEIFS(RISPOSTE_CALC!$H$2:$H$5001,RISPOSTE_CALC!$B$2:$B$5001,A357,RISPOSTE_CALC!$H$2:$H$5001,"&gt;0"))),"",IF(A357="","",AVERAGEIFS(RISPOSTE_CALC!$H$2:$H$5001,RISPOSTE_CALC!$B$2:$B$5001,A357,RISPOSTE_CALC!$H$2:$H$5001,"&gt;0")))</f>
        <v/>
      </c>
      <c r="H357" s="8" t="str">
        <f t="shared" si="18"/>
        <v/>
      </c>
    </row>
    <row r="358" spans="1:8">
      <c r="A358" t="str">
        <f>IFERROR(INDEX(tbl_corsi[KEY_CORSO],357),"")</f>
        <v/>
      </c>
      <c r="B358" t="str">
        <f>IFERROR(INDEX(tbl_corsi[N_ALLIEVI_TOT],357),"")</f>
        <v/>
      </c>
      <c r="C358" t="str">
        <f>IF(A358="","",COUNTIFS(RISPOSTE_CALC!$B$2:$B$5001,A358,RISPOSTE_CALC!$H$2:$H$5001,"&gt;0"))</f>
        <v/>
      </c>
      <c r="D358" t="str">
        <f t="shared" si="16"/>
        <v/>
      </c>
      <c r="E358" s="12" t="str">
        <f>IF(B358="","",tbl_output[[#This Row],[N_RISPONDENTI]]/tbl_output[[#This Row],[N_ALLIEVI_TOT]])</f>
        <v/>
      </c>
      <c r="F358" s="4" t="str">
        <f t="shared" si="17"/>
        <v/>
      </c>
      <c r="G358" s="8" t="str">
        <f>IF(ISERROR(IF(A358="","",AVERAGEIFS(RISPOSTE_CALC!$H$2:$H$5001,RISPOSTE_CALC!$B$2:$B$5001,A358,RISPOSTE_CALC!$H$2:$H$5001,"&gt;0"))),"",IF(A358="","",AVERAGEIFS(RISPOSTE_CALC!$H$2:$H$5001,RISPOSTE_CALC!$B$2:$B$5001,A358,RISPOSTE_CALC!$H$2:$H$5001,"&gt;0")))</f>
        <v/>
      </c>
      <c r="H358" s="8" t="str">
        <f t="shared" si="18"/>
        <v/>
      </c>
    </row>
    <row r="359" spans="1:8">
      <c r="A359" t="str">
        <f>IFERROR(INDEX(tbl_corsi[KEY_CORSO],358),"")</f>
        <v/>
      </c>
      <c r="B359" t="str">
        <f>IFERROR(INDEX(tbl_corsi[N_ALLIEVI_TOT],358),"")</f>
        <v/>
      </c>
      <c r="C359" t="str">
        <f>IF(A359="","",COUNTIFS(RISPOSTE_CALC!$B$2:$B$5001,A359,RISPOSTE_CALC!$H$2:$H$5001,"&gt;0"))</f>
        <v/>
      </c>
      <c r="D359" t="str">
        <f t="shared" si="16"/>
        <v/>
      </c>
      <c r="E359" s="12" t="str">
        <f>IF(B359="","",tbl_output[[#This Row],[N_RISPONDENTI]]/tbl_output[[#This Row],[N_ALLIEVI_TOT]])</f>
        <v/>
      </c>
      <c r="F359" s="4" t="str">
        <f t="shared" si="17"/>
        <v/>
      </c>
      <c r="G359" s="8" t="str">
        <f>IF(ISERROR(IF(A359="","",AVERAGEIFS(RISPOSTE_CALC!$H$2:$H$5001,RISPOSTE_CALC!$B$2:$B$5001,A359,RISPOSTE_CALC!$H$2:$H$5001,"&gt;0"))),"",IF(A359="","",AVERAGEIFS(RISPOSTE_CALC!$H$2:$H$5001,RISPOSTE_CALC!$B$2:$B$5001,A359,RISPOSTE_CALC!$H$2:$H$5001,"&gt;0")))</f>
        <v/>
      </c>
      <c r="H359" s="8" t="str">
        <f t="shared" si="18"/>
        <v/>
      </c>
    </row>
    <row r="360" spans="1:8">
      <c r="A360" t="str">
        <f>IFERROR(INDEX(tbl_corsi[KEY_CORSO],359),"")</f>
        <v/>
      </c>
      <c r="B360" t="str">
        <f>IFERROR(INDEX(tbl_corsi[N_ALLIEVI_TOT],359),"")</f>
        <v/>
      </c>
      <c r="C360" t="str">
        <f>IF(A360="","",COUNTIFS(RISPOSTE_CALC!$B$2:$B$5001,A360,RISPOSTE_CALC!$H$2:$H$5001,"&gt;0"))</f>
        <v/>
      </c>
      <c r="D360" t="str">
        <f t="shared" si="16"/>
        <v/>
      </c>
      <c r="E360" s="12" t="str">
        <f>IF(B360="","",tbl_output[[#This Row],[N_RISPONDENTI]]/tbl_output[[#This Row],[N_ALLIEVI_TOT]])</f>
        <v/>
      </c>
      <c r="F360" s="4" t="str">
        <f t="shared" si="17"/>
        <v/>
      </c>
      <c r="G360" s="8" t="str">
        <f>IF(ISERROR(IF(A360="","",AVERAGEIFS(RISPOSTE_CALC!$H$2:$H$5001,RISPOSTE_CALC!$B$2:$B$5001,A360,RISPOSTE_CALC!$H$2:$H$5001,"&gt;0"))),"",IF(A360="","",AVERAGEIFS(RISPOSTE_CALC!$H$2:$H$5001,RISPOSTE_CALC!$B$2:$B$5001,A360,RISPOSTE_CALC!$H$2:$H$5001,"&gt;0")))</f>
        <v/>
      </c>
      <c r="H360" s="8" t="str">
        <f t="shared" si="18"/>
        <v/>
      </c>
    </row>
    <row r="361" spans="1:8">
      <c r="A361" t="str">
        <f>IFERROR(INDEX(tbl_corsi[KEY_CORSO],360),"")</f>
        <v/>
      </c>
      <c r="B361" t="str">
        <f>IFERROR(INDEX(tbl_corsi[N_ALLIEVI_TOT],360),"")</f>
        <v/>
      </c>
      <c r="C361" t="str">
        <f>IF(A361="","",COUNTIFS(RISPOSTE_CALC!$B$2:$B$5001,A361,RISPOSTE_CALC!$H$2:$H$5001,"&gt;0"))</f>
        <v/>
      </c>
      <c r="D361" t="str">
        <f t="shared" si="16"/>
        <v/>
      </c>
      <c r="E361" s="12" t="str">
        <f>IF(B361="","",tbl_output[[#This Row],[N_RISPONDENTI]]/tbl_output[[#This Row],[N_ALLIEVI_TOT]])</f>
        <v/>
      </c>
      <c r="F361" s="4" t="str">
        <f t="shared" si="17"/>
        <v/>
      </c>
      <c r="G361" s="8" t="str">
        <f>IF(ISERROR(IF(A361="","",AVERAGEIFS(RISPOSTE_CALC!$H$2:$H$5001,RISPOSTE_CALC!$B$2:$B$5001,A361,RISPOSTE_CALC!$H$2:$H$5001,"&gt;0"))),"",IF(A361="","",AVERAGEIFS(RISPOSTE_CALC!$H$2:$H$5001,RISPOSTE_CALC!$B$2:$B$5001,A361,RISPOSTE_CALC!$H$2:$H$5001,"&gt;0")))</f>
        <v/>
      </c>
      <c r="H361" s="8" t="str">
        <f t="shared" si="18"/>
        <v/>
      </c>
    </row>
    <row r="362" spans="1:8">
      <c r="A362" t="str">
        <f>IFERROR(INDEX(tbl_corsi[KEY_CORSO],361),"")</f>
        <v/>
      </c>
      <c r="B362" t="str">
        <f>IFERROR(INDEX(tbl_corsi[N_ALLIEVI_TOT],361),"")</f>
        <v/>
      </c>
      <c r="C362" t="str">
        <f>IF(A362="","",COUNTIFS(RISPOSTE_CALC!$B$2:$B$5001,A362,RISPOSTE_CALC!$H$2:$H$5001,"&gt;0"))</f>
        <v/>
      </c>
      <c r="D362" t="str">
        <f t="shared" si="16"/>
        <v/>
      </c>
      <c r="E362" s="12" t="str">
        <f>IF(B362="","",tbl_output[[#This Row],[N_RISPONDENTI]]/tbl_output[[#This Row],[N_ALLIEVI_TOT]])</f>
        <v/>
      </c>
      <c r="F362" s="4" t="str">
        <f t="shared" si="17"/>
        <v/>
      </c>
      <c r="G362" s="8" t="str">
        <f>IF(ISERROR(IF(A362="","",AVERAGEIFS(RISPOSTE_CALC!$H$2:$H$5001,RISPOSTE_CALC!$B$2:$B$5001,A362,RISPOSTE_CALC!$H$2:$H$5001,"&gt;0"))),"",IF(A362="","",AVERAGEIFS(RISPOSTE_CALC!$H$2:$H$5001,RISPOSTE_CALC!$B$2:$B$5001,A362,RISPOSTE_CALC!$H$2:$H$5001,"&gt;0")))</f>
        <v/>
      </c>
      <c r="H362" s="8" t="str">
        <f t="shared" si="18"/>
        <v/>
      </c>
    </row>
    <row r="363" spans="1:8">
      <c r="A363" t="str">
        <f>IFERROR(INDEX(tbl_corsi[KEY_CORSO],362),"")</f>
        <v/>
      </c>
      <c r="B363" t="str">
        <f>IFERROR(INDEX(tbl_corsi[N_ALLIEVI_TOT],362),"")</f>
        <v/>
      </c>
      <c r="C363" t="str">
        <f>IF(A363="","",COUNTIFS(RISPOSTE_CALC!$B$2:$B$5001,A363,RISPOSTE_CALC!$H$2:$H$5001,"&gt;0"))</f>
        <v/>
      </c>
      <c r="D363" t="str">
        <f t="shared" si="16"/>
        <v/>
      </c>
      <c r="E363" s="12" t="str">
        <f>IF(B363="","",tbl_output[[#This Row],[N_RISPONDENTI]]/tbl_output[[#This Row],[N_ALLIEVI_TOT]])</f>
        <v/>
      </c>
      <c r="F363" s="4" t="str">
        <f t="shared" si="17"/>
        <v/>
      </c>
      <c r="G363" s="8" t="str">
        <f>IF(ISERROR(IF(A363="","",AVERAGEIFS(RISPOSTE_CALC!$H$2:$H$5001,RISPOSTE_CALC!$B$2:$B$5001,A363,RISPOSTE_CALC!$H$2:$H$5001,"&gt;0"))),"",IF(A363="","",AVERAGEIFS(RISPOSTE_CALC!$H$2:$H$5001,RISPOSTE_CALC!$B$2:$B$5001,A363,RISPOSTE_CALC!$H$2:$H$5001,"&gt;0")))</f>
        <v/>
      </c>
      <c r="H363" s="8" t="str">
        <f t="shared" si="18"/>
        <v/>
      </c>
    </row>
    <row r="364" spans="1:8">
      <c r="A364" t="str">
        <f>IFERROR(INDEX(tbl_corsi[KEY_CORSO],363),"")</f>
        <v/>
      </c>
      <c r="B364" t="str">
        <f>IFERROR(INDEX(tbl_corsi[N_ALLIEVI_TOT],363),"")</f>
        <v/>
      </c>
      <c r="C364" t="str">
        <f>IF(A364="","",COUNTIFS(RISPOSTE_CALC!$B$2:$B$5001,A364,RISPOSTE_CALC!$H$2:$H$5001,"&gt;0"))</f>
        <v/>
      </c>
      <c r="D364" t="str">
        <f t="shared" si="16"/>
        <v/>
      </c>
      <c r="E364" s="12" t="str">
        <f>IF(B364="","",tbl_output[[#This Row],[N_RISPONDENTI]]/tbl_output[[#This Row],[N_ALLIEVI_TOT]])</f>
        <v/>
      </c>
      <c r="F364" s="4" t="str">
        <f t="shared" si="17"/>
        <v/>
      </c>
      <c r="G364" s="8" t="str">
        <f>IF(ISERROR(IF(A364="","",AVERAGEIFS(RISPOSTE_CALC!$H$2:$H$5001,RISPOSTE_CALC!$B$2:$B$5001,A364,RISPOSTE_CALC!$H$2:$H$5001,"&gt;0"))),"",IF(A364="","",AVERAGEIFS(RISPOSTE_CALC!$H$2:$H$5001,RISPOSTE_CALC!$B$2:$B$5001,A364,RISPOSTE_CALC!$H$2:$H$5001,"&gt;0")))</f>
        <v/>
      </c>
      <c r="H364" s="8" t="str">
        <f t="shared" si="18"/>
        <v/>
      </c>
    </row>
    <row r="365" spans="1:8">
      <c r="A365" t="str">
        <f>IFERROR(INDEX(tbl_corsi[KEY_CORSO],364),"")</f>
        <v/>
      </c>
      <c r="B365" t="str">
        <f>IFERROR(INDEX(tbl_corsi[N_ALLIEVI_TOT],364),"")</f>
        <v/>
      </c>
      <c r="C365" t="str">
        <f>IF(A365="","",COUNTIFS(RISPOSTE_CALC!$B$2:$B$5001,A365,RISPOSTE_CALC!$H$2:$H$5001,"&gt;0"))</f>
        <v/>
      </c>
      <c r="D365" t="str">
        <f t="shared" si="16"/>
        <v/>
      </c>
      <c r="E365" s="12" t="str">
        <f>IF(B365="","",tbl_output[[#This Row],[N_RISPONDENTI]]/tbl_output[[#This Row],[N_ALLIEVI_TOT]])</f>
        <v/>
      </c>
      <c r="F365" s="4" t="str">
        <f t="shared" si="17"/>
        <v/>
      </c>
      <c r="G365" s="8" t="str">
        <f>IF(ISERROR(IF(A365="","",AVERAGEIFS(RISPOSTE_CALC!$H$2:$H$5001,RISPOSTE_CALC!$B$2:$B$5001,A365,RISPOSTE_CALC!$H$2:$H$5001,"&gt;0"))),"",IF(A365="","",AVERAGEIFS(RISPOSTE_CALC!$H$2:$H$5001,RISPOSTE_CALC!$B$2:$B$5001,A365,RISPOSTE_CALC!$H$2:$H$5001,"&gt;0")))</f>
        <v/>
      </c>
      <c r="H365" s="8" t="str">
        <f t="shared" si="18"/>
        <v/>
      </c>
    </row>
    <row r="366" spans="1:8">
      <c r="A366" t="str">
        <f>IFERROR(INDEX(tbl_corsi[KEY_CORSO],365),"")</f>
        <v/>
      </c>
      <c r="B366" t="str">
        <f>IFERROR(INDEX(tbl_corsi[N_ALLIEVI_TOT],365),"")</f>
        <v/>
      </c>
      <c r="C366" t="str">
        <f>IF(A366="","",COUNTIFS(RISPOSTE_CALC!$B$2:$B$5001,A366,RISPOSTE_CALC!$H$2:$H$5001,"&gt;0"))</f>
        <v/>
      </c>
      <c r="D366" t="str">
        <f t="shared" si="16"/>
        <v/>
      </c>
      <c r="E366" s="12" t="str">
        <f>IF(B366="","",tbl_output[[#This Row],[N_RISPONDENTI]]/tbl_output[[#This Row],[N_ALLIEVI_TOT]])</f>
        <v/>
      </c>
      <c r="F366" s="4" t="str">
        <f t="shared" si="17"/>
        <v/>
      </c>
      <c r="G366" s="8" t="str">
        <f>IF(ISERROR(IF(A366="","",AVERAGEIFS(RISPOSTE_CALC!$H$2:$H$5001,RISPOSTE_CALC!$B$2:$B$5001,A366,RISPOSTE_CALC!$H$2:$H$5001,"&gt;0"))),"",IF(A366="","",AVERAGEIFS(RISPOSTE_CALC!$H$2:$H$5001,RISPOSTE_CALC!$B$2:$B$5001,A366,RISPOSTE_CALC!$H$2:$H$5001,"&gt;0")))</f>
        <v/>
      </c>
      <c r="H366" s="8" t="str">
        <f t="shared" si="18"/>
        <v/>
      </c>
    </row>
    <row r="367" spans="1:8">
      <c r="A367" t="str">
        <f>IFERROR(INDEX(tbl_corsi[KEY_CORSO],366),"")</f>
        <v/>
      </c>
      <c r="B367" t="str">
        <f>IFERROR(INDEX(tbl_corsi[N_ALLIEVI_TOT],366),"")</f>
        <v/>
      </c>
      <c r="C367" t="str">
        <f>IF(A367="","",COUNTIFS(RISPOSTE_CALC!$B$2:$B$5001,A367,RISPOSTE_CALC!$H$2:$H$5001,"&gt;0"))</f>
        <v/>
      </c>
      <c r="D367" t="str">
        <f t="shared" si="16"/>
        <v/>
      </c>
      <c r="E367" s="12" t="str">
        <f>IF(B367="","",tbl_output[[#This Row],[N_RISPONDENTI]]/tbl_output[[#This Row],[N_ALLIEVI_TOT]])</f>
        <v/>
      </c>
      <c r="F367" s="4" t="str">
        <f t="shared" si="17"/>
        <v/>
      </c>
      <c r="G367" s="8" t="str">
        <f>IF(ISERROR(IF(A367="","",AVERAGEIFS(RISPOSTE_CALC!$H$2:$H$5001,RISPOSTE_CALC!$B$2:$B$5001,A367,RISPOSTE_CALC!$H$2:$H$5001,"&gt;0"))),"",IF(A367="","",AVERAGEIFS(RISPOSTE_CALC!$H$2:$H$5001,RISPOSTE_CALC!$B$2:$B$5001,A367,RISPOSTE_CALC!$H$2:$H$5001,"&gt;0")))</f>
        <v/>
      </c>
      <c r="H367" s="8" t="str">
        <f t="shared" si="18"/>
        <v/>
      </c>
    </row>
    <row r="368" spans="1:8">
      <c r="A368" t="str">
        <f>IFERROR(INDEX(tbl_corsi[KEY_CORSO],367),"")</f>
        <v/>
      </c>
      <c r="B368" t="str">
        <f>IFERROR(INDEX(tbl_corsi[N_ALLIEVI_TOT],367),"")</f>
        <v/>
      </c>
      <c r="C368" t="str">
        <f>IF(A368="","",COUNTIFS(RISPOSTE_CALC!$B$2:$B$5001,A368,RISPOSTE_CALC!$H$2:$H$5001,"&gt;0"))</f>
        <v/>
      </c>
      <c r="D368" t="str">
        <f t="shared" si="16"/>
        <v/>
      </c>
      <c r="E368" s="12" t="str">
        <f>IF(B368="","",tbl_output[[#This Row],[N_RISPONDENTI]]/tbl_output[[#This Row],[N_ALLIEVI_TOT]])</f>
        <v/>
      </c>
      <c r="F368" s="4" t="str">
        <f t="shared" si="17"/>
        <v/>
      </c>
      <c r="G368" s="8" t="str">
        <f>IF(ISERROR(IF(A368="","",AVERAGEIFS(RISPOSTE_CALC!$H$2:$H$5001,RISPOSTE_CALC!$B$2:$B$5001,A368,RISPOSTE_CALC!$H$2:$H$5001,"&gt;0"))),"",IF(A368="","",AVERAGEIFS(RISPOSTE_CALC!$H$2:$H$5001,RISPOSTE_CALC!$B$2:$B$5001,A368,RISPOSTE_CALC!$H$2:$H$5001,"&gt;0")))</f>
        <v/>
      </c>
      <c r="H368" s="8" t="str">
        <f t="shared" si="18"/>
        <v/>
      </c>
    </row>
    <row r="369" spans="1:8">
      <c r="A369" t="str">
        <f>IFERROR(INDEX(tbl_corsi[KEY_CORSO],368),"")</f>
        <v/>
      </c>
      <c r="B369" t="str">
        <f>IFERROR(INDEX(tbl_corsi[N_ALLIEVI_TOT],368),"")</f>
        <v/>
      </c>
      <c r="C369" t="str">
        <f>IF(A369="","",COUNTIFS(RISPOSTE_CALC!$B$2:$B$5001,A369,RISPOSTE_CALC!$H$2:$H$5001,"&gt;0"))</f>
        <v/>
      </c>
      <c r="D369" t="str">
        <f t="shared" si="16"/>
        <v/>
      </c>
      <c r="E369" s="12" t="str">
        <f>IF(B369="","",tbl_output[[#This Row],[N_RISPONDENTI]]/tbl_output[[#This Row],[N_ALLIEVI_TOT]])</f>
        <v/>
      </c>
      <c r="F369" s="4" t="str">
        <f t="shared" si="17"/>
        <v/>
      </c>
      <c r="G369" s="8" t="str">
        <f>IF(ISERROR(IF(A369="","",AVERAGEIFS(RISPOSTE_CALC!$H$2:$H$5001,RISPOSTE_CALC!$B$2:$B$5001,A369,RISPOSTE_CALC!$H$2:$H$5001,"&gt;0"))),"",IF(A369="","",AVERAGEIFS(RISPOSTE_CALC!$H$2:$H$5001,RISPOSTE_CALC!$B$2:$B$5001,A369,RISPOSTE_CALC!$H$2:$H$5001,"&gt;0")))</f>
        <v/>
      </c>
      <c r="H369" s="8" t="str">
        <f t="shared" si="18"/>
        <v/>
      </c>
    </row>
    <row r="370" spans="1:8">
      <c r="A370" t="str">
        <f>IFERROR(INDEX(tbl_corsi[KEY_CORSO],369),"")</f>
        <v/>
      </c>
      <c r="B370" t="str">
        <f>IFERROR(INDEX(tbl_corsi[N_ALLIEVI_TOT],369),"")</f>
        <v/>
      </c>
      <c r="C370" t="str">
        <f>IF(A370="","",COUNTIFS(RISPOSTE_CALC!$B$2:$B$5001,A370,RISPOSTE_CALC!$H$2:$H$5001,"&gt;0"))</f>
        <v/>
      </c>
      <c r="D370" t="str">
        <f t="shared" si="16"/>
        <v/>
      </c>
      <c r="E370" s="12" t="str">
        <f>IF(B370="","",tbl_output[[#This Row],[N_RISPONDENTI]]/tbl_output[[#This Row],[N_ALLIEVI_TOT]])</f>
        <v/>
      </c>
      <c r="F370" s="4" t="str">
        <f t="shared" si="17"/>
        <v/>
      </c>
      <c r="G370" s="8" t="str">
        <f>IF(ISERROR(IF(A370="","",AVERAGEIFS(RISPOSTE_CALC!$H$2:$H$5001,RISPOSTE_CALC!$B$2:$B$5001,A370,RISPOSTE_CALC!$H$2:$H$5001,"&gt;0"))),"",IF(A370="","",AVERAGEIFS(RISPOSTE_CALC!$H$2:$H$5001,RISPOSTE_CALC!$B$2:$B$5001,A370,RISPOSTE_CALC!$H$2:$H$5001,"&gt;0")))</f>
        <v/>
      </c>
      <c r="H370" s="8" t="str">
        <f t="shared" si="18"/>
        <v/>
      </c>
    </row>
    <row r="371" spans="1:8">
      <c r="A371" t="str">
        <f>IFERROR(INDEX(tbl_corsi[KEY_CORSO],370),"")</f>
        <v/>
      </c>
      <c r="B371" t="str">
        <f>IFERROR(INDEX(tbl_corsi[N_ALLIEVI_TOT],370),"")</f>
        <v/>
      </c>
      <c r="C371" t="str">
        <f>IF(A371="","",COUNTIFS(RISPOSTE_CALC!$B$2:$B$5001,A371,RISPOSTE_CALC!$H$2:$H$5001,"&gt;0"))</f>
        <v/>
      </c>
      <c r="D371" t="str">
        <f t="shared" si="16"/>
        <v/>
      </c>
      <c r="E371" s="12" t="str">
        <f>IF(B371="","",tbl_output[[#This Row],[N_RISPONDENTI]]/tbl_output[[#This Row],[N_ALLIEVI_TOT]])</f>
        <v/>
      </c>
      <c r="F371" s="4" t="str">
        <f t="shared" si="17"/>
        <v/>
      </c>
      <c r="G371" s="8" t="str">
        <f>IF(ISERROR(IF(A371="","",AVERAGEIFS(RISPOSTE_CALC!$H$2:$H$5001,RISPOSTE_CALC!$B$2:$B$5001,A371,RISPOSTE_CALC!$H$2:$H$5001,"&gt;0"))),"",IF(A371="","",AVERAGEIFS(RISPOSTE_CALC!$H$2:$H$5001,RISPOSTE_CALC!$B$2:$B$5001,A371,RISPOSTE_CALC!$H$2:$H$5001,"&gt;0")))</f>
        <v/>
      </c>
      <c r="H371" s="8" t="str">
        <f t="shared" si="18"/>
        <v/>
      </c>
    </row>
    <row r="372" spans="1:8">
      <c r="A372" t="str">
        <f>IFERROR(INDEX(tbl_corsi[KEY_CORSO],371),"")</f>
        <v/>
      </c>
      <c r="B372" t="str">
        <f>IFERROR(INDEX(tbl_corsi[N_ALLIEVI_TOT],371),"")</f>
        <v/>
      </c>
      <c r="C372" t="str">
        <f>IF(A372="","",COUNTIFS(RISPOSTE_CALC!$B$2:$B$5001,A372,RISPOSTE_CALC!$H$2:$H$5001,"&gt;0"))</f>
        <v/>
      </c>
      <c r="D372" t="str">
        <f t="shared" si="16"/>
        <v/>
      </c>
      <c r="E372" s="12" t="str">
        <f>IF(B372="","",tbl_output[[#This Row],[N_RISPONDENTI]]/tbl_output[[#This Row],[N_ALLIEVI_TOT]])</f>
        <v/>
      </c>
      <c r="F372" s="4" t="str">
        <f t="shared" si="17"/>
        <v/>
      </c>
      <c r="G372" s="8" t="str">
        <f>IF(ISERROR(IF(A372="","",AVERAGEIFS(RISPOSTE_CALC!$H$2:$H$5001,RISPOSTE_CALC!$B$2:$B$5001,A372,RISPOSTE_CALC!$H$2:$H$5001,"&gt;0"))),"",IF(A372="","",AVERAGEIFS(RISPOSTE_CALC!$H$2:$H$5001,RISPOSTE_CALC!$B$2:$B$5001,A372,RISPOSTE_CALC!$H$2:$H$5001,"&gt;0")))</f>
        <v/>
      </c>
      <c r="H372" s="8" t="str">
        <f t="shared" si="18"/>
        <v/>
      </c>
    </row>
    <row r="373" spans="1:8">
      <c r="A373" t="str">
        <f>IFERROR(INDEX(tbl_corsi[KEY_CORSO],372),"")</f>
        <v/>
      </c>
      <c r="B373" t="str">
        <f>IFERROR(INDEX(tbl_corsi[N_ALLIEVI_TOT],372),"")</f>
        <v/>
      </c>
      <c r="C373" t="str">
        <f>IF(A373="","",COUNTIFS(RISPOSTE_CALC!$B$2:$B$5001,A373,RISPOSTE_CALC!$H$2:$H$5001,"&gt;0"))</f>
        <v/>
      </c>
      <c r="D373" t="str">
        <f t="shared" si="16"/>
        <v/>
      </c>
      <c r="E373" s="12" t="str">
        <f>IF(B373="","",tbl_output[[#This Row],[N_RISPONDENTI]]/tbl_output[[#This Row],[N_ALLIEVI_TOT]])</f>
        <v/>
      </c>
      <c r="F373" s="4" t="str">
        <f t="shared" si="17"/>
        <v/>
      </c>
      <c r="G373" s="8" t="str">
        <f>IF(ISERROR(IF(A373="","",AVERAGEIFS(RISPOSTE_CALC!$H$2:$H$5001,RISPOSTE_CALC!$B$2:$B$5001,A373,RISPOSTE_CALC!$H$2:$H$5001,"&gt;0"))),"",IF(A373="","",AVERAGEIFS(RISPOSTE_CALC!$H$2:$H$5001,RISPOSTE_CALC!$B$2:$B$5001,A373,RISPOSTE_CALC!$H$2:$H$5001,"&gt;0")))</f>
        <v/>
      </c>
      <c r="H373" s="8" t="str">
        <f t="shared" si="18"/>
        <v/>
      </c>
    </row>
    <row r="374" spans="1:8">
      <c r="A374" t="str">
        <f>IFERROR(INDEX(tbl_corsi[KEY_CORSO],373),"")</f>
        <v/>
      </c>
      <c r="B374" t="str">
        <f>IFERROR(INDEX(tbl_corsi[N_ALLIEVI_TOT],373),"")</f>
        <v/>
      </c>
      <c r="C374" t="str">
        <f>IF(A374="","",COUNTIFS(RISPOSTE_CALC!$B$2:$B$5001,A374,RISPOSTE_CALC!$H$2:$H$5001,"&gt;0"))</f>
        <v/>
      </c>
      <c r="D374" t="str">
        <f t="shared" si="16"/>
        <v/>
      </c>
      <c r="E374" s="12" t="str">
        <f>IF(B374="","",tbl_output[[#This Row],[N_RISPONDENTI]]/tbl_output[[#This Row],[N_ALLIEVI_TOT]])</f>
        <v/>
      </c>
      <c r="F374" s="4" t="str">
        <f t="shared" si="17"/>
        <v/>
      </c>
      <c r="G374" s="8" t="str">
        <f>IF(ISERROR(IF(A374="","",AVERAGEIFS(RISPOSTE_CALC!$H$2:$H$5001,RISPOSTE_CALC!$B$2:$B$5001,A374,RISPOSTE_CALC!$H$2:$H$5001,"&gt;0"))),"",IF(A374="","",AVERAGEIFS(RISPOSTE_CALC!$H$2:$H$5001,RISPOSTE_CALC!$B$2:$B$5001,A374,RISPOSTE_CALC!$H$2:$H$5001,"&gt;0")))</f>
        <v/>
      </c>
      <c r="H374" s="8" t="str">
        <f t="shared" si="18"/>
        <v/>
      </c>
    </row>
    <row r="375" spans="1:8">
      <c r="A375" t="str">
        <f>IFERROR(INDEX(tbl_corsi[KEY_CORSO],374),"")</f>
        <v/>
      </c>
      <c r="B375" t="str">
        <f>IFERROR(INDEX(tbl_corsi[N_ALLIEVI_TOT],374),"")</f>
        <v/>
      </c>
      <c r="C375" t="str">
        <f>IF(A375="","",COUNTIFS(RISPOSTE_CALC!$B$2:$B$5001,A375,RISPOSTE_CALC!$H$2:$H$5001,"&gt;0"))</f>
        <v/>
      </c>
      <c r="D375" t="str">
        <f t="shared" si="16"/>
        <v/>
      </c>
      <c r="E375" s="12" t="str">
        <f>IF(B375="","",tbl_output[[#This Row],[N_RISPONDENTI]]/tbl_output[[#This Row],[N_ALLIEVI_TOT]])</f>
        <v/>
      </c>
      <c r="F375" s="4" t="str">
        <f t="shared" si="17"/>
        <v/>
      </c>
      <c r="G375" s="8" t="str">
        <f>IF(ISERROR(IF(A375="","",AVERAGEIFS(RISPOSTE_CALC!$H$2:$H$5001,RISPOSTE_CALC!$B$2:$B$5001,A375,RISPOSTE_CALC!$H$2:$H$5001,"&gt;0"))),"",IF(A375="","",AVERAGEIFS(RISPOSTE_CALC!$H$2:$H$5001,RISPOSTE_CALC!$B$2:$B$5001,A375,RISPOSTE_CALC!$H$2:$H$5001,"&gt;0")))</f>
        <v/>
      </c>
      <c r="H375" s="8" t="str">
        <f t="shared" si="18"/>
        <v/>
      </c>
    </row>
    <row r="376" spans="1:8">
      <c r="A376" t="str">
        <f>IFERROR(INDEX(tbl_corsi[KEY_CORSO],375),"")</f>
        <v/>
      </c>
      <c r="B376" t="str">
        <f>IFERROR(INDEX(tbl_corsi[N_ALLIEVI_TOT],375),"")</f>
        <v/>
      </c>
      <c r="C376" t="str">
        <f>IF(A376="","",COUNTIFS(RISPOSTE_CALC!$B$2:$B$5001,A376,RISPOSTE_CALC!$H$2:$H$5001,"&gt;0"))</f>
        <v/>
      </c>
      <c r="D376" t="str">
        <f t="shared" si="16"/>
        <v/>
      </c>
      <c r="E376" s="12" t="str">
        <f>IF(B376="","",tbl_output[[#This Row],[N_RISPONDENTI]]/tbl_output[[#This Row],[N_ALLIEVI_TOT]])</f>
        <v/>
      </c>
      <c r="F376" s="4" t="str">
        <f t="shared" si="17"/>
        <v/>
      </c>
      <c r="G376" s="8" t="str">
        <f>IF(ISERROR(IF(A376="","",AVERAGEIFS(RISPOSTE_CALC!$H$2:$H$5001,RISPOSTE_CALC!$B$2:$B$5001,A376,RISPOSTE_CALC!$H$2:$H$5001,"&gt;0"))),"",IF(A376="","",AVERAGEIFS(RISPOSTE_CALC!$H$2:$H$5001,RISPOSTE_CALC!$B$2:$B$5001,A376,RISPOSTE_CALC!$H$2:$H$5001,"&gt;0")))</f>
        <v/>
      </c>
      <c r="H376" s="8" t="str">
        <f t="shared" si="18"/>
        <v/>
      </c>
    </row>
    <row r="377" spans="1:8">
      <c r="A377" t="str">
        <f>IFERROR(INDEX(tbl_corsi[KEY_CORSO],376),"")</f>
        <v/>
      </c>
      <c r="B377" t="str">
        <f>IFERROR(INDEX(tbl_corsi[N_ALLIEVI_TOT],376),"")</f>
        <v/>
      </c>
      <c r="C377" t="str">
        <f>IF(A377="","",COUNTIFS(RISPOSTE_CALC!$B$2:$B$5001,A377,RISPOSTE_CALC!$H$2:$H$5001,"&gt;0"))</f>
        <v/>
      </c>
      <c r="D377" t="str">
        <f t="shared" si="16"/>
        <v/>
      </c>
      <c r="E377" s="12" t="str">
        <f>IF(B377="","",tbl_output[[#This Row],[N_RISPONDENTI]]/tbl_output[[#This Row],[N_ALLIEVI_TOT]])</f>
        <v/>
      </c>
      <c r="F377" s="4" t="str">
        <f t="shared" si="17"/>
        <v/>
      </c>
      <c r="G377" s="8" t="str">
        <f>IF(ISERROR(IF(A377="","",AVERAGEIFS(RISPOSTE_CALC!$H$2:$H$5001,RISPOSTE_CALC!$B$2:$B$5001,A377,RISPOSTE_CALC!$H$2:$H$5001,"&gt;0"))),"",IF(A377="","",AVERAGEIFS(RISPOSTE_CALC!$H$2:$H$5001,RISPOSTE_CALC!$B$2:$B$5001,A377,RISPOSTE_CALC!$H$2:$H$5001,"&gt;0")))</f>
        <v/>
      </c>
      <c r="H377" s="8" t="str">
        <f t="shared" si="18"/>
        <v/>
      </c>
    </row>
    <row r="378" spans="1:8">
      <c r="A378" t="str">
        <f>IFERROR(INDEX(tbl_corsi[KEY_CORSO],377),"")</f>
        <v/>
      </c>
      <c r="B378" t="str">
        <f>IFERROR(INDEX(tbl_corsi[N_ALLIEVI_TOT],377),"")</f>
        <v/>
      </c>
      <c r="C378" t="str">
        <f>IF(A378="","",COUNTIFS(RISPOSTE_CALC!$B$2:$B$5001,A378,RISPOSTE_CALC!$H$2:$H$5001,"&gt;0"))</f>
        <v/>
      </c>
      <c r="D378" t="str">
        <f t="shared" si="16"/>
        <v/>
      </c>
      <c r="E378" s="12" t="str">
        <f>IF(B378="","",tbl_output[[#This Row],[N_RISPONDENTI]]/tbl_output[[#This Row],[N_ALLIEVI_TOT]])</f>
        <v/>
      </c>
      <c r="F378" s="4" t="str">
        <f t="shared" si="17"/>
        <v/>
      </c>
      <c r="G378" s="8" t="str">
        <f>IF(ISERROR(IF(A378="","",AVERAGEIFS(RISPOSTE_CALC!$H$2:$H$5001,RISPOSTE_CALC!$B$2:$B$5001,A378,RISPOSTE_CALC!$H$2:$H$5001,"&gt;0"))),"",IF(A378="","",AVERAGEIFS(RISPOSTE_CALC!$H$2:$H$5001,RISPOSTE_CALC!$B$2:$B$5001,A378,RISPOSTE_CALC!$H$2:$H$5001,"&gt;0")))</f>
        <v/>
      </c>
      <c r="H378" s="8" t="str">
        <f t="shared" si="18"/>
        <v/>
      </c>
    </row>
    <row r="379" spans="1:8">
      <c r="A379" t="str">
        <f>IFERROR(INDEX(tbl_corsi[KEY_CORSO],378),"")</f>
        <v/>
      </c>
      <c r="B379" t="str">
        <f>IFERROR(INDEX(tbl_corsi[N_ALLIEVI_TOT],378),"")</f>
        <v/>
      </c>
      <c r="C379" t="str">
        <f>IF(A379="","",COUNTIFS(RISPOSTE_CALC!$B$2:$B$5001,A379,RISPOSTE_CALC!$H$2:$H$5001,"&gt;0"))</f>
        <v/>
      </c>
      <c r="D379" t="str">
        <f t="shared" si="16"/>
        <v/>
      </c>
      <c r="E379" s="12" t="str">
        <f>IF(B379="","",tbl_output[[#This Row],[N_RISPONDENTI]]/tbl_output[[#This Row],[N_ALLIEVI_TOT]])</f>
        <v/>
      </c>
      <c r="F379" s="4" t="str">
        <f t="shared" si="17"/>
        <v/>
      </c>
      <c r="G379" s="8" t="str">
        <f>IF(ISERROR(IF(A379="","",AVERAGEIFS(RISPOSTE_CALC!$H$2:$H$5001,RISPOSTE_CALC!$B$2:$B$5001,A379,RISPOSTE_CALC!$H$2:$H$5001,"&gt;0"))),"",IF(A379="","",AVERAGEIFS(RISPOSTE_CALC!$H$2:$H$5001,RISPOSTE_CALC!$B$2:$B$5001,A379,RISPOSTE_CALC!$H$2:$H$5001,"&gt;0")))</f>
        <v/>
      </c>
      <c r="H379" s="8" t="str">
        <f t="shared" si="18"/>
        <v/>
      </c>
    </row>
    <row r="380" spans="1:8">
      <c r="A380" t="str">
        <f>IFERROR(INDEX(tbl_corsi[KEY_CORSO],379),"")</f>
        <v/>
      </c>
      <c r="B380" t="str">
        <f>IFERROR(INDEX(tbl_corsi[N_ALLIEVI_TOT],379),"")</f>
        <v/>
      </c>
      <c r="C380" t="str">
        <f>IF(A380="","",COUNTIFS(RISPOSTE_CALC!$B$2:$B$5001,A380,RISPOSTE_CALC!$H$2:$H$5001,"&gt;0"))</f>
        <v/>
      </c>
      <c r="D380" t="str">
        <f t="shared" si="16"/>
        <v/>
      </c>
      <c r="E380" s="12" t="str">
        <f>IF(B380="","",tbl_output[[#This Row],[N_RISPONDENTI]]/tbl_output[[#This Row],[N_ALLIEVI_TOT]])</f>
        <v/>
      </c>
      <c r="F380" s="4" t="str">
        <f t="shared" si="17"/>
        <v/>
      </c>
      <c r="G380" s="8" t="str">
        <f>IF(ISERROR(IF(A380="","",AVERAGEIFS(RISPOSTE_CALC!$H$2:$H$5001,RISPOSTE_CALC!$B$2:$B$5001,A380,RISPOSTE_CALC!$H$2:$H$5001,"&gt;0"))),"",IF(A380="","",AVERAGEIFS(RISPOSTE_CALC!$H$2:$H$5001,RISPOSTE_CALC!$B$2:$B$5001,A380,RISPOSTE_CALC!$H$2:$H$5001,"&gt;0")))</f>
        <v/>
      </c>
      <c r="H380" s="8" t="str">
        <f t="shared" si="18"/>
        <v/>
      </c>
    </row>
    <row r="381" spans="1:8">
      <c r="A381" t="str">
        <f>IFERROR(INDEX(tbl_corsi[KEY_CORSO],380),"")</f>
        <v/>
      </c>
      <c r="B381" t="str">
        <f>IFERROR(INDEX(tbl_corsi[N_ALLIEVI_TOT],380),"")</f>
        <v/>
      </c>
      <c r="C381" t="str">
        <f>IF(A381="","",COUNTIFS(RISPOSTE_CALC!$B$2:$B$5001,A381,RISPOSTE_CALC!$H$2:$H$5001,"&gt;0"))</f>
        <v/>
      </c>
      <c r="D381" t="str">
        <f t="shared" si="16"/>
        <v/>
      </c>
      <c r="E381" s="12" t="str">
        <f>IF(B381="","",tbl_output[[#This Row],[N_RISPONDENTI]]/tbl_output[[#This Row],[N_ALLIEVI_TOT]])</f>
        <v/>
      </c>
      <c r="F381" s="4" t="str">
        <f t="shared" si="17"/>
        <v/>
      </c>
      <c r="G381" s="8" t="str">
        <f>IF(ISERROR(IF(A381="","",AVERAGEIFS(RISPOSTE_CALC!$H$2:$H$5001,RISPOSTE_CALC!$B$2:$B$5001,A381,RISPOSTE_CALC!$H$2:$H$5001,"&gt;0"))),"",IF(A381="","",AVERAGEIFS(RISPOSTE_CALC!$H$2:$H$5001,RISPOSTE_CALC!$B$2:$B$5001,A381,RISPOSTE_CALC!$H$2:$H$5001,"&gt;0")))</f>
        <v/>
      </c>
      <c r="H381" s="8" t="str">
        <f t="shared" si="18"/>
        <v/>
      </c>
    </row>
    <row r="382" spans="1:8">
      <c r="A382" t="str">
        <f>IFERROR(INDEX(tbl_corsi[KEY_CORSO],381),"")</f>
        <v/>
      </c>
      <c r="B382" t="str">
        <f>IFERROR(INDEX(tbl_corsi[N_ALLIEVI_TOT],381),"")</f>
        <v/>
      </c>
      <c r="C382" t="str">
        <f>IF(A382="","",COUNTIFS(RISPOSTE_CALC!$B$2:$B$5001,A382,RISPOSTE_CALC!$H$2:$H$5001,"&gt;0"))</f>
        <v/>
      </c>
      <c r="D382" t="str">
        <f t="shared" si="16"/>
        <v/>
      </c>
      <c r="E382" s="12" t="str">
        <f>IF(B382="","",tbl_output[[#This Row],[N_RISPONDENTI]]/tbl_output[[#This Row],[N_ALLIEVI_TOT]])</f>
        <v/>
      </c>
      <c r="F382" s="4" t="str">
        <f t="shared" si="17"/>
        <v/>
      </c>
      <c r="G382" s="8" t="str">
        <f>IF(ISERROR(IF(A382="","",AVERAGEIFS(RISPOSTE_CALC!$H$2:$H$5001,RISPOSTE_CALC!$B$2:$B$5001,A382,RISPOSTE_CALC!$H$2:$H$5001,"&gt;0"))),"",IF(A382="","",AVERAGEIFS(RISPOSTE_CALC!$H$2:$H$5001,RISPOSTE_CALC!$B$2:$B$5001,A382,RISPOSTE_CALC!$H$2:$H$5001,"&gt;0")))</f>
        <v/>
      </c>
      <c r="H382" s="8" t="str">
        <f t="shared" si="18"/>
        <v/>
      </c>
    </row>
    <row r="383" spans="1:8">
      <c r="A383" t="str">
        <f>IFERROR(INDEX(tbl_corsi[KEY_CORSO],382),"")</f>
        <v/>
      </c>
      <c r="B383" t="str">
        <f>IFERROR(INDEX(tbl_corsi[N_ALLIEVI_TOT],382),"")</f>
        <v/>
      </c>
      <c r="C383" t="str">
        <f>IF(A383="","",COUNTIFS(RISPOSTE_CALC!$B$2:$B$5001,A383,RISPOSTE_CALC!$H$2:$H$5001,"&gt;0"))</f>
        <v/>
      </c>
      <c r="D383" t="str">
        <f t="shared" si="16"/>
        <v/>
      </c>
      <c r="E383" s="12" t="str">
        <f>IF(B383="","",tbl_output[[#This Row],[N_RISPONDENTI]]/tbl_output[[#This Row],[N_ALLIEVI_TOT]])</f>
        <v/>
      </c>
      <c r="F383" s="4" t="str">
        <f t="shared" si="17"/>
        <v/>
      </c>
      <c r="G383" s="8" t="str">
        <f>IF(ISERROR(IF(A383="","",AVERAGEIFS(RISPOSTE_CALC!$H$2:$H$5001,RISPOSTE_CALC!$B$2:$B$5001,A383,RISPOSTE_CALC!$H$2:$H$5001,"&gt;0"))),"",IF(A383="","",AVERAGEIFS(RISPOSTE_CALC!$H$2:$H$5001,RISPOSTE_CALC!$B$2:$B$5001,A383,RISPOSTE_CALC!$H$2:$H$5001,"&gt;0")))</f>
        <v/>
      </c>
      <c r="H383" s="8" t="str">
        <f t="shared" si="18"/>
        <v/>
      </c>
    </row>
    <row r="384" spans="1:8">
      <c r="A384" t="str">
        <f>IFERROR(INDEX(tbl_corsi[KEY_CORSO],383),"")</f>
        <v/>
      </c>
      <c r="B384" t="str">
        <f>IFERROR(INDEX(tbl_corsi[N_ALLIEVI_TOT],383),"")</f>
        <v/>
      </c>
      <c r="C384" t="str">
        <f>IF(A384="","",COUNTIFS(RISPOSTE_CALC!$B$2:$B$5001,A384,RISPOSTE_CALC!$H$2:$H$5001,"&gt;0"))</f>
        <v/>
      </c>
      <c r="D384" t="str">
        <f t="shared" si="16"/>
        <v/>
      </c>
      <c r="E384" s="12" t="str">
        <f>IF(B384="","",tbl_output[[#This Row],[N_RISPONDENTI]]/tbl_output[[#This Row],[N_ALLIEVI_TOT]])</f>
        <v/>
      </c>
      <c r="F384" s="4" t="str">
        <f t="shared" si="17"/>
        <v/>
      </c>
      <c r="G384" s="8" t="str">
        <f>IF(ISERROR(IF(A384="","",AVERAGEIFS(RISPOSTE_CALC!$H$2:$H$5001,RISPOSTE_CALC!$B$2:$B$5001,A384,RISPOSTE_CALC!$H$2:$H$5001,"&gt;0"))),"",IF(A384="","",AVERAGEIFS(RISPOSTE_CALC!$H$2:$H$5001,RISPOSTE_CALC!$B$2:$B$5001,A384,RISPOSTE_CALC!$H$2:$H$5001,"&gt;0")))</f>
        <v/>
      </c>
      <c r="H384" s="8" t="str">
        <f t="shared" si="18"/>
        <v/>
      </c>
    </row>
    <row r="385" spans="1:8">
      <c r="A385" t="str">
        <f>IFERROR(INDEX(tbl_corsi[KEY_CORSO],384),"")</f>
        <v/>
      </c>
      <c r="B385" t="str">
        <f>IFERROR(INDEX(tbl_corsi[N_ALLIEVI_TOT],384),"")</f>
        <v/>
      </c>
      <c r="C385" t="str">
        <f>IF(A385="","",COUNTIFS(RISPOSTE_CALC!$B$2:$B$5001,A385,RISPOSTE_CALC!$H$2:$H$5001,"&gt;0"))</f>
        <v/>
      </c>
      <c r="D385" t="str">
        <f t="shared" si="16"/>
        <v/>
      </c>
      <c r="E385" s="12" t="str">
        <f>IF(B385="","",tbl_output[[#This Row],[N_RISPONDENTI]]/tbl_output[[#This Row],[N_ALLIEVI_TOT]])</f>
        <v/>
      </c>
      <c r="F385" s="4" t="str">
        <f t="shared" si="17"/>
        <v/>
      </c>
      <c r="G385" s="8" t="str">
        <f>IF(ISERROR(IF(A385="","",AVERAGEIFS(RISPOSTE_CALC!$H$2:$H$5001,RISPOSTE_CALC!$B$2:$B$5001,A385,RISPOSTE_CALC!$H$2:$H$5001,"&gt;0"))),"",IF(A385="","",AVERAGEIFS(RISPOSTE_CALC!$H$2:$H$5001,RISPOSTE_CALC!$B$2:$B$5001,A385,RISPOSTE_CALC!$H$2:$H$5001,"&gt;0")))</f>
        <v/>
      </c>
      <c r="H385" s="8" t="str">
        <f t="shared" si="18"/>
        <v/>
      </c>
    </row>
    <row r="386" spans="1:8">
      <c r="A386" t="str">
        <f>IFERROR(INDEX(tbl_corsi[KEY_CORSO],385),"")</f>
        <v/>
      </c>
      <c r="B386" t="str">
        <f>IFERROR(INDEX(tbl_corsi[N_ALLIEVI_TOT],385),"")</f>
        <v/>
      </c>
      <c r="C386" t="str">
        <f>IF(A386="","",COUNTIFS(RISPOSTE_CALC!$B$2:$B$5001,A386,RISPOSTE_CALC!$H$2:$H$5001,"&gt;0"))</f>
        <v/>
      </c>
      <c r="D386" t="str">
        <f t="shared" ref="D386:D449" si="19">IF(B386="","",ROUNDUP(B386*0.8,0))</f>
        <v/>
      </c>
      <c r="E386" s="12" t="str">
        <f>IF(B386="","",tbl_output[[#This Row],[N_RISPONDENTI]]/tbl_output[[#This Row],[N_ALLIEVI_TOT]])</f>
        <v/>
      </c>
      <c r="F386" s="4" t="str">
        <f t="shared" ref="F386:F449" si="20">IF(B386="","",IF(B386&lt;8,"KO: iscritti&lt;8",IF(C386&lt;D386,"KO: risp&lt;80%","OK")))</f>
        <v/>
      </c>
      <c r="G386" s="8" t="str">
        <f>IF(ISERROR(IF(A386="","",AVERAGEIFS(RISPOSTE_CALC!$H$2:$H$5001,RISPOSTE_CALC!$B$2:$B$5001,A386,RISPOSTE_CALC!$H$2:$H$5001,"&gt;0"))),"",IF(A386="","",AVERAGEIFS(RISPOSTE_CALC!$H$2:$H$5001,RISPOSTE_CALC!$B$2:$B$5001,A386,RISPOSTE_CALC!$H$2:$H$5001,"&gt;0")))</f>
        <v/>
      </c>
      <c r="H386" s="8" t="str">
        <f t="shared" ref="H386:H449" si="21">IF(G386="","",G386*2)</f>
        <v/>
      </c>
    </row>
    <row r="387" spans="1:8">
      <c r="A387" t="str">
        <f>IFERROR(INDEX(tbl_corsi[KEY_CORSO],386),"")</f>
        <v/>
      </c>
      <c r="B387" t="str">
        <f>IFERROR(INDEX(tbl_corsi[N_ALLIEVI_TOT],386),"")</f>
        <v/>
      </c>
      <c r="C387" t="str">
        <f>IF(A387="","",COUNTIFS(RISPOSTE_CALC!$B$2:$B$5001,A387,RISPOSTE_CALC!$H$2:$H$5001,"&gt;0"))</f>
        <v/>
      </c>
      <c r="D387" t="str">
        <f t="shared" si="19"/>
        <v/>
      </c>
      <c r="E387" s="12" t="str">
        <f>IF(B387="","",tbl_output[[#This Row],[N_RISPONDENTI]]/tbl_output[[#This Row],[N_ALLIEVI_TOT]])</f>
        <v/>
      </c>
      <c r="F387" s="4" t="str">
        <f t="shared" si="20"/>
        <v/>
      </c>
      <c r="G387" s="8" t="str">
        <f>IF(ISERROR(IF(A387="","",AVERAGEIFS(RISPOSTE_CALC!$H$2:$H$5001,RISPOSTE_CALC!$B$2:$B$5001,A387,RISPOSTE_CALC!$H$2:$H$5001,"&gt;0"))),"",IF(A387="","",AVERAGEIFS(RISPOSTE_CALC!$H$2:$H$5001,RISPOSTE_CALC!$B$2:$B$5001,A387,RISPOSTE_CALC!$H$2:$H$5001,"&gt;0")))</f>
        <v/>
      </c>
      <c r="H387" s="8" t="str">
        <f t="shared" si="21"/>
        <v/>
      </c>
    </row>
    <row r="388" spans="1:8">
      <c r="A388" t="str">
        <f>IFERROR(INDEX(tbl_corsi[KEY_CORSO],387),"")</f>
        <v/>
      </c>
      <c r="B388" t="str">
        <f>IFERROR(INDEX(tbl_corsi[N_ALLIEVI_TOT],387),"")</f>
        <v/>
      </c>
      <c r="C388" t="str">
        <f>IF(A388="","",COUNTIFS(RISPOSTE_CALC!$B$2:$B$5001,A388,RISPOSTE_CALC!$H$2:$H$5001,"&gt;0"))</f>
        <v/>
      </c>
      <c r="D388" t="str">
        <f t="shared" si="19"/>
        <v/>
      </c>
      <c r="E388" s="12" t="str">
        <f>IF(B388="","",tbl_output[[#This Row],[N_RISPONDENTI]]/tbl_output[[#This Row],[N_ALLIEVI_TOT]])</f>
        <v/>
      </c>
      <c r="F388" s="4" t="str">
        <f t="shared" si="20"/>
        <v/>
      </c>
      <c r="G388" s="8" t="str">
        <f>IF(ISERROR(IF(A388="","",AVERAGEIFS(RISPOSTE_CALC!$H$2:$H$5001,RISPOSTE_CALC!$B$2:$B$5001,A388,RISPOSTE_CALC!$H$2:$H$5001,"&gt;0"))),"",IF(A388="","",AVERAGEIFS(RISPOSTE_CALC!$H$2:$H$5001,RISPOSTE_CALC!$B$2:$B$5001,A388,RISPOSTE_CALC!$H$2:$H$5001,"&gt;0")))</f>
        <v/>
      </c>
      <c r="H388" s="8" t="str">
        <f t="shared" si="21"/>
        <v/>
      </c>
    </row>
    <row r="389" spans="1:8">
      <c r="A389" t="str">
        <f>IFERROR(INDEX(tbl_corsi[KEY_CORSO],388),"")</f>
        <v/>
      </c>
      <c r="B389" t="str">
        <f>IFERROR(INDEX(tbl_corsi[N_ALLIEVI_TOT],388),"")</f>
        <v/>
      </c>
      <c r="C389" t="str">
        <f>IF(A389="","",COUNTIFS(RISPOSTE_CALC!$B$2:$B$5001,A389,RISPOSTE_CALC!$H$2:$H$5001,"&gt;0"))</f>
        <v/>
      </c>
      <c r="D389" t="str">
        <f t="shared" si="19"/>
        <v/>
      </c>
      <c r="E389" s="12" t="str">
        <f>IF(B389="","",tbl_output[[#This Row],[N_RISPONDENTI]]/tbl_output[[#This Row],[N_ALLIEVI_TOT]])</f>
        <v/>
      </c>
      <c r="F389" s="4" t="str">
        <f t="shared" si="20"/>
        <v/>
      </c>
      <c r="G389" s="8" t="str">
        <f>IF(ISERROR(IF(A389="","",AVERAGEIFS(RISPOSTE_CALC!$H$2:$H$5001,RISPOSTE_CALC!$B$2:$B$5001,A389,RISPOSTE_CALC!$H$2:$H$5001,"&gt;0"))),"",IF(A389="","",AVERAGEIFS(RISPOSTE_CALC!$H$2:$H$5001,RISPOSTE_CALC!$B$2:$B$5001,A389,RISPOSTE_CALC!$H$2:$H$5001,"&gt;0")))</f>
        <v/>
      </c>
      <c r="H389" s="8" t="str">
        <f t="shared" si="21"/>
        <v/>
      </c>
    </row>
    <row r="390" spans="1:8">
      <c r="A390" t="str">
        <f>IFERROR(INDEX(tbl_corsi[KEY_CORSO],389),"")</f>
        <v/>
      </c>
      <c r="B390" t="str">
        <f>IFERROR(INDEX(tbl_corsi[N_ALLIEVI_TOT],389),"")</f>
        <v/>
      </c>
      <c r="C390" t="str">
        <f>IF(A390="","",COUNTIFS(RISPOSTE_CALC!$B$2:$B$5001,A390,RISPOSTE_CALC!$H$2:$H$5001,"&gt;0"))</f>
        <v/>
      </c>
      <c r="D390" t="str">
        <f t="shared" si="19"/>
        <v/>
      </c>
      <c r="E390" s="12" t="str">
        <f>IF(B390="","",tbl_output[[#This Row],[N_RISPONDENTI]]/tbl_output[[#This Row],[N_ALLIEVI_TOT]])</f>
        <v/>
      </c>
      <c r="F390" s="4" t="str">
        <f t="shared" si="20"/>
        <v/>
      </c>
      <c r="G390" s="8" t="str">
        <f>IF(ISERROR(IF(A390="","",AVERAGEIFS(RISPOSTE_CALC!$H$2:$H$5001,RISPOSTE_CALC!$B$2:$B$5001,A390,RISPOSTE_CALC!$H$2:$H$5001,"&gt;0"))),"",IF(A390="","",AVERAGEIFS(RISPOSTE_CALC!$H$2:$H$5001,RISPOSTE_CALC!$B$2:$B$5001,A390,RISPOSTE_CALC!$H$2:$H$5001,"&gt;0")))</f>
        <v/>
      </c>
      <c r="H390" s="8" t="str">
        <f t="shared" si="21"/>
        <v/>
      </c>
    </row>
    <row r="391" spans="1:8">
      <c r="A391" t="str">
        <f>IFERROR(INDEX(tbl_corsi[KEY_CORSO],390),"")</f>
        <v/>
      </c>
      <c r="B391" t="str">
        <f>IFERROR(INDEX(tbl_corsi[N_ALLIEVI_TOT],390),"")</f>
        <v/>
      </c>
      <c r="C391" t="str">
        <f>IF(A391="","",COUNTIFS(RISPOSTE_CALC!$B$2:$B$5001,A391,RISPOSTE_CALC!$H$2:$H$5001,"&gt;0"))</f>
        <v/>
      </c>
      <c r="D391" t="str">
        <f t="shared" si="19"/>
        <v/>
      </c>
      <c r="E391" s="12" t="str">
        <f>IF(B391="","",tbl_output[[#This Row],[N_RISPONDENTI]]/tbl_output[[#This Row],[N_ALLIEVI_TOT]])</f>
        <v/>
      </c>
      <c r="F391" s="4" t="str">
        <f t="shared" si="20"/>
        <v/>
      </c>
      <c r="G391" s="8" t="str">
        <f>IF(ISERROR(IF(A391="","",AVERAGEIFS(RISPOSTE_CALC!$H$2:$H$5001,RISPOSTE_CALC!$B$2:$B$5001,A391,RISPOSTE_CALC!$H$2:$H$5001,"&gt;0"))),"",IF(A391="","",AVERAGEIFS(RISPOSTE_CALC!$H$2:$H$5001,RISPOSTE_CALC!$B$2:$B$5001,A391,RISPOSTE_CALC!$H$2:$H$5001,"&gt;0")))</f>
        <v/>
      </c>
      <c r="H391" s="8" t="str">
        <f t="shared" si="21"/>
        <v/>
      </c>
    </row>
    <row r="392" spans="1:8">
      <c r="A392" t="str">
        <f>IFERROR(INDEX(tbl_corsi[KEY_CORSO],391),"")</f>
        <v/>
      </c>
      <c r="B392" t="str">
        <f>IFERROR(INDEX(tbl_corsi[N_ALLIEVI_TOT],391),"")</f>
        <v/>
      </c>
      <c r="C392" t="str">
        <f>IF(A392="","",COUNTIFS(RISPOSTE_CALC!$B$2:$B$5001,A392,RISPOSTE_CALC!$H$2:$H$5001,"&gt;0"))</f>
        <v/>
      </c>
      <c r="D392" t="str">
        <f t="shared" si="19"/>
        <v/>
      </c>
      <c r="E392" s="12" t="str">
        <f>IF(B392="","",tbl_output[[#This Row],[N_RISPONDENTI]]/tbl_output[[#This Row],[N_ALLIEVI_TOT]])</f>
        <v/>
      </c>
      <c r="F392" s="4" t="str">
        <f t="shared" si="20"/>
        <v/>
      </c>
      <c r="G392" s="8" t="str">
        <f>IF(ISERROR(IF(A392="","",AVERAGEIFS(RISPOSTE_CALC!$H$2:$H$5001,RISPOSTE_CALC!$B$2:$B$5001,A392,RISPOSTE_CALC!$H$2:$H$5001,"&gt;0"))),"",IF(A392="","",AVERAGEIFS(RISPOSTE_CALC!$H$2:$H$5001,RISPOSTE_CALC!$B$2:$B$5001,A392,RISPOSTE_CALC!$H$2:$H$5001,"&gt;0")))</f>
        <v/>
      </c>
      <c r="H392" s="8" t="str">
        <f t="shared" si="21"/>
        <v/>
      </c>
    </row>
    <row r="393" spans="1:8">
      <c r="A393" t="str">
        <f>IFERROR(INDEX(tbl_corsi[KEY_CORSO],392),"")</f>
        <v/>
      </c>
      <c r="B393" t="str">
        <f>IFERROR(INDEX(tbl_corsi[N_ALLIEVI_TOT],392),"")</f>
        <v/>
      </c>
      <c r="C393" t="str">
        <f>IF(A393="","",COUNTIFS(RISPOSTE_CALC!$B$2:$B$5001,A393,RISPOSTE_CALC!$H$2:$H$5001,"&gt;0"))</f>
        <v/>
      </c>
      <c r="D393" t="str">
        <f t="shared" si="19"/>
        <v/>
      </c>
      <c r="E393" s="12" t="str">
        <f>IF(B393="","",tbl_output[[#This Row],[N_RISPONDENTI]]/tbl_output[[#This Row],[N_ALLIEVI_TOT]])</f>
        <v/>
      </c>
      <c r="F393" s="4" t="str">
        <f t="shared" si="20"/>
        <v/>
      </c>
      <c r="G393" s="8" t="str">
        <f>IF(ISERROR(IF(A393="","",AVERAGEIFS(RISPOSTE_CALC!$H$2:$H$5001,RISPOSTE_CALC!$B$2:$B$5001,A393,RISPOSTE_CALC!$H$2:$H$5001,"&gt;0"))),"",IF(A393="","",AVERAGEIFS(RISPOSTE_CALC!$H$2:$H$5001,RISPOSTE_CALC!$B$2:$B$5001,A393,RISPOSTE_CALC!$H$2:$H$5001,"&gt;0")))</f>
        <v/>
      </c>
      <c r="H393" s="8" t="str">
        <f t="shared" si="21"/>
        <v/>
      </c>
    </row>
    <row r="394" spans="1:8">
      <c r="A394" t="str">
        <f>IFERROR(INDEX(tbl_corsi[KEY_CORSO],393),"")</f>
        <v/>
      </c>
      <c r="B394" t="str">
        <f>IFERROR(INDEX(tbl_corsi[N_ALLIEVI_TOT],393),"")</f>
        <v/>
      </c>
      <c r="C394" t="str">
        <f>IF(A394="","",COUNTIFS(RISPOSTE_CALC!$B$2:$B$5001,A394,RISPOSTE_CALC!$H$2:$H$5001,"&gt;0"))</f>
        <v/>
      </c>
      <c r="D394" t="str">
        <f t="shared" si="19"/>
        <v/>
      </c>
      <c r="E394" s="12" t="str">
        <f>IF(B394="","",tbl_output[[#This Row],[N_RISPONDENTI]]/tbl_output[[#This Row],[N_ALLIEVI_TOT]])</f>
        <v/>
      </c>
      <c r="F394" s="4" t="str">
        <f t="shared" si="20"/>
        <v/>
      </c>
      <c r="G394" s="8" t="str">
        <f>IF(ISERROR(IF(A394="","",AVERAGEIFS(RISPOSTE_CALC!$H$2:$H$5001,RISPOSTE_CALC!$B$2:$B$5001,A394,RISPOSTE_CALC!$H$2:$H$5001,"&gt;0"))),"",IF(A394="","",AVERAGEIFS(RISPOSTE_CALC!$H$2:$H$5001,RISPOSTE_CALC!$B$2:$B$5001,A394,RISPOSTE_CALC!$H$2:$H$5001,"&gt;0")))</f>
        <v/>
      </c>
      <c r="H394" s="8" t="str">
        <f t="shared" si="21"/>
        <v/>
      </c>
    </row>
    <row r="395" spans="1:8">
      <c r="A395" t="str">
        <f>IFERROR(INDEX(tbl_corsi[KEY_CORSO],394),"")</f>
        <v/>
      </c>
      <c r="B395" t="str">
        <f>IFERROR(INDEX(tbl_corsi[N_ALLIEVI_TOT],394),"")</f>
        <v/>
      </c>
      <c r="C395" t="str">
        <f>IF(A395="","",COUNTIFS(RISPOSTE_CALC!$B$2:$B$5001,A395,RISPOSTE_CALC!$H$2:$H$5001,"&gt;0"))</f>
        <v/>
      </c>
      <c r="D395" t="str">
        <f t="shared" si="19"/>
        <v/>
      </c>
      <c r="E395" s="12" t="str">
        <f>IF(B395="","",tbl_output[[#This Row],[N_RISPONDENTI]]/tbl_output[[#This Row],[N_ALLIEVI_TOT]])</f>
        <v/>
      </c>
      <c r="F395" s="4" t="str">
        <f t="shared" si="20"/>
        <v/>
      </c>
      <c r="G395" s="8" t="str">
        <f>IF(ISERROR(IF(A395="","",AVERAGEIFS(RISPOSTE_CALC!$H$2:$H$5001,RISPOSTE_CALC!$B$2:$B$5001,A395,RISPOSTE_CALC!$H$2:$H$5001,"&gt;0"))),"",IF(A395="","",AVERAGEIFS(RISPOSTE_CALC!$H$2:$H$5001,RISPOSTE_CALC!$B$2:$B$5001,A395,RISPOSTE_CALC!$H$2:$H$5001,"&gt;0")))</f>
        <v/>
      </c>
      <c r="H395" s="8" t="str">
        <f t="shared" si="21"/>
        <v/>
      </c>
    </row>
    <row r="396" spans="1:8">
      <c r="A396" t="str">
        <f>IFERROR(INDEX(tbl_corsi[KEY_CORSO],395),"")</f>
        <v/>
      </c>
      <c r="B396" t="str">
        <f>IFERROR(INDEX(tbl_corsi[N_ALLIEVI_TOT],395),"")</f>
        <v/>
      </c>
      <c r="C396" t="str">
        <f>IF(A396="","",COUNTIFS(RISPOSTE_CALC!$B$2:$B$5001,A396,RISPOSTE_CALC!$H$2:$H$5001,"&gt;0"))</f>
        <v/>
      </c>
      <c r="D396" t="str">
        <f t="shared" si="19"/>
        <v/>
      </c>
      <c r="E396" s="12" t="str">
        <f>IF(B396="","",tbl_output[[#This Row],[N_RISPONDENTI]]/tbl_output[[#This Row],[N_ALLIEVI_TOT]])</f>
        <v/>
      </c>
      <c r="F396" s="4" t="str">
        <f t="shared" si="20"/>
        <v/>
      </c>
      <c r="G396" s="8" t="str">
        <f>IF(ISERROR(IF(A396="","",AVERAGEIFS(RISPOSTE_CALC!$H$2:$H$5001,RISPOSTE_CALC!$B$2:$B$5001,A396,RISPOSTE_CALC!$H$2:$H$5001,"&gt;0"))),"",IF(A396="","",AVERAGEIFS(RISPOSTE_CALC!$H$2:$H$5001,RISPOSTE_CALC!$B$2:$B$5001,A396,RISPOSTE_CALC!$H$2:$H$5001,"&gt;0")))</f>
        <v/>
      </c>
      <c r="H396" s="8" t="str">
        <f t="shared" si="21"/>
        <v/>
      </c>
    </row>
    <row r="397" spans="1:8">
      <c r="A397" t="str">
        <f>IFERROR(INDEX(tbl_corsi[KEY_CORSO],396),"")</f>
        <v/>
      </c>
      <c r="B397" t="str">
        <f>IFERROR(INDEX(tbl_corsi[N_ALLIEVI_TOT],396),"")</f>
        <v/>
      </c>
      <c r="C397" t="str">
        <f>IF(A397="","",COUNTIFS(RISPOSTE_CALC!$B$2:$B$5001,A397,RISPOSTE_CALC!$H$2:$H$5001,"&gt;0"))</f>
        <v/>
      </c>
      <c r="D397" t="str">
        <f t="shared" si="19"/>
        <v/>
      </c>
      <c r="E397" s="12" t="str">
        <f>IF(B397="","",tbl_output[[#This Row],[N_RISPONDENTI]]/tbl_output[[#This Row],[N_ALLIEVI_TOT]])</f>
        <v/>
      </c>
      <c r="F397" s="4" t="str">
        <f t="shared" si="20"/>
        <v/>
      </c>
      <c r="G397" s="8" t="str">
        <f>IF(ISERROR(IF(A397="","",AVERAGEIFS(RISPOSTE_CALC!$H$2:$H$5001,RISPOSTE_CALC!$B$2:$B$5001,A397,RISPOSTE_CALC!$H$2:$H$5001,"&gt;0"))),"",IF(A397="","",AVERAGEIFS(RISPOSTE_CALC!$H$2:$H$5001,RISPOSTE_CALC!$B$2:$B$5001,A397,RISPOSTE_CALC!$H$2:$H$5001,"&gt;0")))</f>
        <v/>
      </c>
      <c r="H397" s="8" t="str">
        <f t="shared" si="21"/>
        <v/>
      </c>
    </row>
    <row r="398" spans="1:8">
      <c r="A398" t="str">
        <f>IFERROR(INDEX(tbl_corsi[KEY_CORSO],397),"")</f>
        <v/>
      </c>
      <c r="B398" t="str">
        <f>IFERROR(INDEX(tbl_corsi[N_ALLIEVI_TOT],397),"")</f>
        <v/>
      </c>
      <c r="C398" t="str">
        <f>IF(A398="","",COUNTIFS(RISPOSTE_CALC!$B$2:$B$5001,A398,RISPOSTE_CALC!$H$2:$H$5001,"&gt;0"))</f>
        <v/>
      </c>
      <c r="D398" t="str">
        <f t="shared" si="19"/>
        <v/>
      </c>
      <c r="E398" s="12" t="str">
        <f>IF(B398="","",tbl_output[[#This Row],[N_RISPONDENTI]]/tbl_output[[#This Row],[N_ALLIEVI_TOT]])</f>
        <v/>
      </c>
      <c r="F398" s="4" t="str">
        <f t="shared" si="20"/>
        <v/>
      </c>
      <c r="G398" s="8" t="str">
        <f>IF(ISERROR(IF(A398="","",AVERAGEIFS(RISPOSTE_CALC!$H$2:$H$5001,RISPOSTE_CALC!$B$2:$B$5001,A398,RISPOSTE_CALC!$H$2:$H$5001,"&gt;0"))),"",IF(A398="","",AVERAGEIFS(RISPOSTE_CALC!$H$2:$H$5001,RISPOSTE_CALC!$B$2:$B$5001,A398,RISPOSTE_CALC!$H$2:$H$5001,"&gt;0")))</f>
        <v/>
      </c>
      <c r="H398" s="8" t="str">
        <f t="shared" si="21"/>
        <v/>
      </c>
    </row>
    <row r="399" spans="1:8">
      <c r="A399" t="str">
        <f>IFERROR(INDEX(tbl_corsi[KEY_CORSO],398),"")</f>
        <v/>
      </c>
      <c r="B399" t="str">
        <f>IFERROR(INDEX(tbl_corsi[N_ALLIEVI_TOT],398),"")</f>
        <v/>
      </c>
      <c r="C399" t="str">
        <f>IF(A399="","",COUNTIFS(RISPOSTE_CALC!$B$2:$B$5001,A399,RISPOSTE_CALC!$H$2:$H$5001,"&gt;0"))</f>
        <v/>
      </c>
      <c r="D399" t="str">
        <f t="shared" si="19"/>
        <v/>
      </c>
      <c r="E399" s="12" t="str">
        <f>IF(B399="","",tbl_output[[#This Row],[N_RISPONDENTI]]/tbl_output[[#This Row],[N_ALLIEVI_TOT]])</f>
        <v/>
      </c>
      <c r="F399" s="4" t="str">
        <f t="shared" si="20"/>
        <v/>
      </c>
      <c r="G399" s="8" t="str">
        <f>IF(ISERROR(IF(A399="","",AVERAGEIFS(RISPOSTE_CALC!$H$2:$H$5001,RISPOSTE_CALC!$B$2:$B$5001,A399,RISPOSTE_CALC!$H$2:$H$5001,"&gt;0"))),"",IF(A399="","",AVERAGEIFS(RISPOSTE_CALC!$H$2:$H$5001,RISPOSTE_CALC!$B$2:$B$5001,A399,RISPOSTE_CALC!$H$2:$H$5001,"&gt;0")))</f>
        <v/>
      </c>
      <c r="H399" s="8" t="str">
        <f t="shared" si="21"/>
        <v/>
      </c>
    </row>
    <row r="400" spans="1:8">
      <c r="A400" t="str">
        <f>IFERROR(INDEX(tbl_corsi[KEY_CORSO],399),"")</f>
        <v/>
      </c>
      <c r="B400" t="str">
        <f>IFERROR(INDEX(tbl_corsi[N_ALLIEVI_TOT],399),"")</f>
        <v/>
      </c>
      <c r="C400" t="str">
        <f>IF(A400="","",COUNTIFS(RISPOSTE_CALC!$B$2:$B$5001,A400,RISPOSTE_CALC!$H$2:$H$5001,"&gt;0"))</f>
        <v/>
      </c>
      <c r="D400" t="str">
        <f t="shared" si="19"/>
        <v/>
      </c>
      <c r="E400" s="12" t="str">
        <f>IF(B400="","",tbl_output[[#This Row],[N_RISPONDENTI]]/tbl_output[[#This Row],[N_ALLIEVI_TOT]])</f>
        <v/>
      </c>
      <c r="F400" s="4" t="str">
        <f t="shared" si="20"/>
        <v/>
      </c>
      <c r="G400" s="8" t="str">
        <f>IF(ISERROR(IF(A400="","",AVERAGEIFS(RISPOSTE_CALC!$H$2:$H$5001,RISPOSTE_CALC!$B$2:$B$5001,A400,RISPOSTE_CALC!$H$2:$H$5001,"&gt;0"))),"",IF(A400="","",AVERAGEIFS(RISPOSTE_CALC!$H$2:$H$5001,RISPOSTE_CALC!$B$2:$B$5001,A400,RISPOSTE_CALC!$H$2:$H$5001,"&gt;0")))</f>
        <v/>
      </c>
      <c r="H400" s="8" t="str">
        <f t="shared" si="21"/>
        <v/>
      </c>
    </row>
    <row r="401" spans="1:8">
      <c r="A401" t="str">
        <f>IFERROR(INDEX(tbl_corsi[KEY_CORSO],400),"")</f>
        <v/>
      </c>
      <c r="B401" t="str">
        <f>IFERROR(INDEX(tbl_corsi[N_ALLIEVI_TOT],400),"")</f>
        <v/>
      </c>
      <c r="C401" t="str">
        <f>IF(A401="","",COUNTIFS(RISPOSTE_CALC!$B$2:$B$5001,A401,RISPOSTE_CALC!$H$2:$H$5001,"&gt;0"))</f>
        <v/>
      </c>
      <c r="D401" t="str">
        <f t="shared" si="19"/>
        <v/>
      </c>
      <c r="E401" s="12" t="str">
        <f>IF(B401="","",tbl_output[[#This Row],[N_RISPONDENTI]]/tbl_output[[#This Row],[N_ALLIEVI_TOT]])</f>
        <v/>
      </c>
      <c r="F401" s="4" t="str">
        <f t="shared" si="20"/>
        <v/>
      </c>
      <c r="G401" s="8" t="str">
        <f>IF(ISERROR(IF(A401="","",AVERAGEIFS(RISPOSTE_CALC!$H$2:$H$5001,RISPOSTE_CALC!$B$2:$B$5001,A401,RISPOSTE_CALC!$H$2:$H$5001,"&gt;0"))),"",IF(A401="","",AVERAGEIFS(RISPOSTE_CALC!$H$2:$H$5001,RISPOSTE_CALC!$B$2:$B$5001,A401,RISPOSTE_CALC!$H$2:$H$5001,"&gt;0")))</f>
        <v/>
      </c>
      <c r="H401" s="8" t="str">
        <f t="shared" si="21"/>
        <v/>
      </c>
    </row>
    <row r="402" spans="1:8">
      <c r="A402" t="str">
        <f>IFERROR(INDEX(tbl_corsi[KEY_CORSO],401),"")</f>
        <v/>
      </c>
      <c r="B402" t="str">
        <f>IFERROR(INDEX(tbl_corsi[N_ALLIEVI_TOT],401),"")</f>
        <v/>
      </c>
      <c r="C402" t="str">
        <f>IF(A402="","",COUNTIFS(RISPOSTE_CALC!$B$2:$B$5001,A402,RISPOSTE_CALC!$H$2:$H$5001,"&gt;0"))</f>
        <v/>
      </c>
      <c r="D402" t="str">
        <f t="shared" si="19"/>
        <v/>
      </c>
      <c r="E402" s="12" t="str">
        <f>IF(B402="","",tbl_output[[#This Row],[N_RISPONDENTI]]/tbl_output[[#This Row],[N_ALLIEVI_TOT]])</f>
        <v/>
      </c>
      <c r="F402" s="4" t="str">
        <f t="shared" si="20"/>
        <v/>
      </c>
      <c r="G402" s="8" t="str">
        <f>IF(ISERROR(IF(A402="","",AVERAGEIFS(RISPOSTE_CALC!$H$2:$H$5001,RISPOSTE_CALC!$B$2:$B$5001,A402,RISPOSTE_CALC!$H$2:$H$5001,"&gt;0"))),"",IF(A402="","",AVERAGEIFS(RISPOSTE_CALC!$H$2:$H$5001,RISPOSTE_CALC!$B$2:$B$5001,A402,RISPOSTE_CALC!$H$2:$H$5001,"&gt;0")))</f>
        <v/>
      </c>
      <c r="H402" s="8" t="str">
        <f t="shared" si="21"/>
        <v/>
      </c>
    </row>
    <row r="403" spans="1:8">
      <c r="A403" t="str">
        <f>IFERROR(INDEX(tbl_corsi[KEY_CORSO],402),"")</f>
        <v/>
      </c>
      <c r="B403" t="str">
        <f>IFERROR(INDEX(tbl_corsi[N_ALLIEVI_TOT],402),"")</f>
        <v/>
      </c>
      <c r="C403" t="str">
        <f>IF(A403="","",COUNTIFS(RISPOSTE_CALC!$B$2:$B$5001,A403,RISPOSTE_CALC!$H$2:$H$5001,"&gt;0"))</f>
        <v/>
      </c>
      <c r="D403" t="str">
        <f t="shared" si="19"/>
        <v/>
      </c>
      <c r="E403" s="12" t="str">
        <f>IF(B403="","",tbl_output[[#This Row],[N_RISPONDENTI]]/tbl_output[[#This Row],[N_ALLIEVI_TOT]])</f>
        <v/>
      </c>
      <c r="F403" s="4" t="str">
        <f t="shared" si="20"/>
        <v/>
      </c>
      <c r="G403" s="8" t="str">
        <f>IF(ISERROR(IF(A403="","",AVERAGEIFS(RISPOSTE_CALC!$H$2:$H$5001,RISPOSTE_CALC!$B$2:$B$5001,A403,RISPOSTE_CALC!$H$2:$H$5001,"&gt;0"))),"",IF(A403="","",AVERAGEIFS(RISPOSTE_CALC!$H$2:$H$5001,RISPOSTE_CALC!$B$2:$B$5001,A403,RISPOSTE_CALC!$H$2:$H$5001,"&gt;0")))</f>
        <v/>
      </c>
      <c r="H403" s="8" t="str">
        <f t="shared" si="21"/>
        <v/>
      </c>
    </row>
    <row r="404" spans="1:8">
      <c r="A404" t="str">
        <f>IFERROR(INDEX(tbl_corsi[KEY_CORSO],403),"")</f>
        <v/>
      </c>
      <c r="B404" t="str">
        <f>IFERROR(INDEX(tbl_corsi[N_ALLIEVI_TOT],403),"")</f>
        <v/>
      </c>
      <c r="C404" t="str">
        <f>IF(A404="","",COUNTIFS(RISPOSTE_CALC!$B$2:$B$5001,A404,RISPOSTE_CALC!$H$2:$H$5001,"&gt;0"))</f>
        <v/>
      </c>
      <c r="D404" t="str">
        <f t="shared" si="19"/>
        <v/>
      </c>
      <c r="E404" s="12" t="str">
        <f>IF(B404="","",tbl_output[[#This Row],[N_RISPONDENTI]]/tbl_output[[#This Row],[N_ALLIEVI_TOT]])</f>
        <v/>
      </c>
      <c r="F404" s="4" t="str">
        <f t="shared" si="20"/>
        <v/>
      </c>
      <c r="G404" s="8" t="str">
        <f>IF(ISERROR(IF(A404="","",AVERAGEIFS(RISPOSTE_CALC!$H$2:$H$5001,RISPOSTE_CALC!$B$2:$B$5001,A404,RISPOSTE_CALC!$H$2:$H$5001,"&gt;0"))),"",IF(A404="","",AVERAGEIFS(RISPOSTE_CALC!$H$2:$H$5001,RISPOSTE_CALC!$B$2:$B$5001,A404,RISPOSTE_CALC!$H$2:$H$5001,"&gt;0")))</f>
        <v/>
      </c>
      <c r="H404" s="8" t="str">
        <f t="shared" si="21"/>
        <v/>
      </c>
    </row>
    <row r="405" spans="1:8">
      <c r="A405" t="str">
        <f>IFERROR(INDEX(tbl_corsi[KEY_CORSO],404),"")</f>
        <v/>
      </c>
      <c r="B405" t="str">
        <f>IFERROR(INDEX(tbl_corsi[N_ALLIEVI_TOT],404),"")</f>
        <v/>
      </c>
      <c r="C405" t="str">
        <f>IF(A405="","",COUNTIFS(RISPOSTE_CALC!$B$2:$B$5001,A405,RISPOSTE_CALC!$H$2:$H$5001,"&gt;0"))</f>
        <v/>
      </c>
      <c r="D405" t="str">
        <f t="shared" si="19"/>
        <v/>
      </c>
      <c r="E405" s="12" t="str">
        <f>IF(B405="","",tbl_output[[#This Row],[N_RISPONDENTI]]/tbl_output[[#This Row],[N_ALLIEVI_TOT]])</f>
        <v/>
      </c>
      <c r="F405" s="4" t="str">
        <f t="shared" si="20"/>
        <v/>
      </c>
      <c r="G405" s="8" t="str">
        <f>IF(ISERROR(IF(A405="","",AVERAGEIFS(RISPOSTE_CALC!$H$2:$H$5001,RISPOSTE_CALC!$B$2:$B$5001,A405,RISPOSTE_CALC!$H$2:$H$5001,"&gt;0"))),"",IF(A405="","",AVERAGEIFS(RISPOSTE_CALC!$H$2:$H$5001,RISPOSTE_CALC!$B$2:$B$5001,A405,RISPOSTE_CALC!$H$2:$H$5001,"&gt;0")))</f>
        <v/>
      </c>
      <c r="H405" s="8" t="str">
        <f t="shared" si="21"/>
        <v/>
      </c>
    </row>
    <row r="406" spans="1:8">
      <c r="A406" t="str">
        <f>IFERROR(INDEX(tbl_corsi[KEY_CORSO],405),"")</f>
        <v/>
      </c>
      <c r="B406" t="str">
        <f>IFERROR(INDEX(tbl_corsi[N_ALLIEVI_TOT],405),"")</f>
        <v/>
      </c>
      <c r="C406" t="str">
        <f>IF(A406="","",COUNTIFS(RISPOSTE_CALC!$B$2:$B$5001,A406,RISPOSTE_CALC!$H$2:$H$5001,"&gt;0"))</f>
        <v/>
      </c>
      <c r="D406" t="str">
        <f t="shared" si="19"/>
        <v/>
      </c>
      <c r="E406" s="12" t="str">
        <f>IF(B406="","",tbl_output[[#This Row],[N_RISPONDENTI]]/tbl_output[[#This Row],[N_ALLIEVI_TOT]])</f>
        <v/>
      </c>
      <c r="F406" s="4" t="str">
        <f t="shared" si="20"/>
        <v/>
      </c>
      <c r="G406" s="8" t="str">
        <f>IF(ISERROR(IF(A406="","",AVERAGEIFS(RISPOSTE_CALC!$H$2:$H$5001,RISPOSTE_CALC!$B$2:$B$5001,A406,RISPOSTE_CALC!$H$2:$H$5001,"&gt;0"))),"",IF(A406="","",AVERAGEIFS(RISPOSTE_CALC!$H$2:$H$5001,RISPOSTE_CALC!$B$2:$B$5001,A406,RISPOSTE_CALC!$H$2:$H$5001,"&gt;0")))</f>
        <v/>
      </c>
      <c r="H406" s="8" t="str">
        <f t="shared" si="21"/>
        <v/>
      </c>
    </row>
    <row r="407" spans="1:8">
      <c r="A407" t="str">
        <f>IFERROR(INDEX(tbl_corsi[KEY_CORSO],406),"")</f>
        <v/>
      </c>
      <c r="B407" t="str">
        <f>IFERROR(INDEX(tbl_corsi[N_ALLIEVI_TOT],406),"")</f>
        <v/>
      </c>
      <c r="C407" t="str">
        <f>IF(A407="","",COUNTIFS(RISPOSTE_CALC!$B$2:$B$5001,A407,RISPOSTE_CALC!$H$2:$H$5001,"&gt;0"))</f>
        <v/>
      </c>
      <c r="D407" t="str">
        <f t="shared" si="19"/>
        <v/>
      </c>
      <c r="E407" s="12" t="str">
        <f>IF(B407="","",tbl_output[[#This Row],[N_RISPONDENTI]]/tbl_output[[#This Row],[N_ALLIEVI_TOT]])</f>
        <v/>
      </c>
      <c r="F407" s="4" t="str">
        <f t="shared" si="20"/>
        <v/>
      </c>
      <c r="G407" s="8" t="str">
        <f>IF(ISERROR(IF(A407="","",AVERAGEIFS(RISPOSTE_CALC!$H$2:$H$5001,RISPOSTE_CALC!$B$2:$B$5001,A407,RISPOSTE_CALC!$H$2:$H$5001,"&gt;0"))),"",IF(A407="","",AVERAGEIFS(RISPOSTE_CALC!$H$2:$H$5001,RISPOSTE_CALC!$B$2:$B$5001,A407,RISPOSTE_CALC!$H$2:$H$5001,"&gt;0")))</f>
        <v/>
      </c>
      <c r="H407" s="8" t="str">
        <f t="shared" si="21"/>
        <v/>
      </c>
    </row>
    <row r="408" spans="1:8">
      <c r="A408" t="str">
        <f>IFERROR(INDEX(tbl_corsi[KEY_CORSO],407),"")</f>
        <v/>
      </c>
      <c r="B408" t="str">
        <f>IFERROR(INDEX(tbl_corsi[N_ALLIEVI_TOT],407),"")</f>
        <v/>
      </c>
      <c r="C408" t="str">
        <f>IF(A408="","",COUNTIFS(RISPOSTE_CALC!$B$2:$B$5001,A408,RISPOSTE_CALC!$H$2:$H$5001,"&gt;0"))</f>
        <v/>
      </c>
      <c r="D408" t="str">
        <f t="shared" si="19"/>
        <v/>
      </c>
      <c r="E408" s="12" t="str">
        <f>IF(B408="","",tbl_output[[#This Row],[N_RISPONDENTI]]/tbl_output[[#This Row],[N_ALLIEVI_TOT]])</f>
        <v/>
      </c>
      <c r="F408" s="4" t="str">
        <f t="shared" si="20"/>
        <v/>
      </c>
      <c r="G408" s="8" t="str">
        <f>IF(ISERROR(IF(A408="","",AVERAGEIFS(RISPOSTE_CALC!$H$2:$H$5001,RISPOSTE_CALC!$B$2:$B$5001,A408,RISPOSTE_CALC!$H$2:$H$5001,"&gt;0"))),"",IF(A408="","",AVERAGEIFS(RISPOSTE_CALC!$H$2:$H$5001,RISPOSTE_CALC!$B$2:$B$5001,A408,RISPOSTE_CALC!$H$2:$H$5001,"&gt;0")))</f>
        <v/>
      </c>
      <c r="H408" s="8" t="str">
        <f t="shared" si="21"/>
        <v/>
      </c>
    </row>
    <row r="409" spans="1:8">
      <c r="A409" t="str">
        <f>IFERROR(INDEX(tbl_corsi[KEY_CORSO],408),"")</f>
        <v/>
      </c>
      <c r="B409" t="str">
        <f>IFERROR(INDEX(tbl_corsi[N_ALLIEVI_TOT],408),"")</f>
        <v/>
      </c>
      <c r="C409" t="str">
        <f>IF(A409="","",COUNTIFS(RISPOSTE_CALC!$B$2:$B$5001,A409,RISPOSTE_CALC!$H$2:$H$5001,"&gt;0"))</f>
        <v/>
      </c>
      <c r="D409" t="str">
        <f t="shared" si="19"/>
        <v/>
      </c>
      <c r="E409" s="12" t="str">
        <f>IF(B409="","",tbl_output[[#This Row],[N_RISPONDENTI]]/tbl_output[[#This Row],[N_ALLIEVI_TOT]])</f>
        <v/>
      </c>
      <c r="F409" s="4" t="str">
        <f t="shared" si="20"/>
        <v/>
      </c>
      <c r="G409" s="8" t="str">
        <f>IF(ISERROR(IF(A409="","",AVERAGEIFS(RISPOSTE_CALC!$H$2:$H$5001,RISPOSTE_CALC!$B$2:$B$5001,A409,RISPOSTE_CALC!$H$2:$H$5001,"&gt;0"))),"",IF(A409="","",AVERAGEIFS(RISPOSTE_CALC!$H$2:$H$5001,RISPOSTE_CALC!$B$2:$B$5001,A409,RISPOSTE_CALC!$H$2:$H$5001,"&gt;0")))</f>
        <v/>
      </c>
      <c r="H409" s="8" t="str">
        <f t="shared" si="21"/>
        <v/>
      </c>
    </row>
    <row r="410" spans="1:8">
      <c r="A410" t="str">
        <f>IFERROR(INDEX(tbl_corsi[KEY_CORSO],409),"")</f>
        <v/>
      </c>
      <c r="B410" t="str">
        <f>IFERROR(INDEX(tbl_corsi[N_ALLIEVI_TOT],409),"")</f>
        <v/>
      </c>
      <c r="C410" t="str">
        <f>IF(A410="","",COUNTIFS(RISPOSTE_CALC!$B$2:$B$5001,A410,RISPOSTE_CALC!$H$2:$H$5001,"&gt;0"))</f>
        <v/>
      </c>
      <c r="D410" t="str">
        <f t="shared" si="19"/>
        <v/>
      </c>
      <c r="E410" s="12" t="str">
        <f>IF(B410="","",tbl_output[[#This Row],[N_RISPONDENTI]]/tbl_output[[#This Row],[N_ALLIEVI_TOT]])</f>
        <v/>
      </c>
      <c r="F410" s="4" t="str">
        <f t="shared" si="20"/>
        <v/>
      </c>
      <c r="G410" s="8" t="str">
        <f>IF(ISERROR(IF(A410="","",AVERAGEIFS(RISPOSTE_CALC!$H$2:$H$5001,RISPOSTE_CALC!$B$2:$B$5001,A410,RISPOSTE_CALC!$H$2:$H$5001,"&gt;0"))),"",IF(A410="","",AVERAGEIFS(RISPOSTE_CALC!$H$2:$H$5001,RISPOSTE_CALC!$B$2:$B$5001,A410,RISPOSTE_CALC!$H$2:$H$5001,"&gt;0")))</f>
        <v/>
      </c>
      <c r="H410" s="8" t="str">
        <f t="shared" si="21"/>
        <v/>
      </c>
    </row>
    <row r="411" spans="1:8">
      <c r="A411" t="str">
        <f>IFERROR(INDEX(tbl_corsi[KEY_CORSO],410),"")</f>
        <v/>
      </c>
      <c r="B411" t="str">
        <f>IFERROR(INDEX(tbl_corsi[N_ALLIEVI_TOT],410),"")</f>
        <v/>
      </c>
      <c r="C411" t="str">
        <f>IF(A411="","",COUNTIFS(RISPOSTE_CALC!$B$2:$B$5001,A411,RISPOSTE_CALC!$H$2:$H$5001,"&gt;0"))</f>
        <v/>
      </c>
      <c r="D411" t="str">
        <f t="shared" si="19"/>
        <v/>
      </c>
      <c r="E411" s="12" t="str">
        <f>IF(B411="","",tbl_output[[#This Row],[N_RISPONDENTI]]/tbl_output[[#This Row],[N_ALLIEVI_TOT]])</f>
        <v/>
      </c>
      <c r="F411" s="4" t="str">
        <f t="shared" si="20"/>
        <v/>
      </c>
      <c r="G411" s="8" t="str">
        <f>IF(ISERROR(IF(A411="","",AVERAGEIFS(RISPOSTE_CALC!$H$2:$H$5001,RISPOSTE_CALC!$B$2:$B$5001,A411,RISPOSTE_CALC!$H$2:$H$5001,"&gt;0"))),"",IF(A411="","",AVERAGEIFS(RISPOSTE_CALC!$H$2:$H$5001,RISPOSTE_CALC!$B$2:$B$5001,A411,RISPOSTE_CALC!$H$2:$H$5001,"&gt;0")))</f>
        <v/>
      </c>
      <c r="H411" s="8" t="str">
        <f t="shared" si="21"/>
        <v/>
      </c>
    </row>
    <row r="412" spans="1:8">
      <c r="A412" t="str">
        <f>IFERROR(INDEX(tbl_corsi[KEY_CORSO],411),"")</f>
        <v/>
      </c>
      <c r="B412" t="str">
        <f>IFERROR(INDEX(tbl_corsi[N_ALLIEVI_TOT],411),"")</f>
        <v/>
      </c>
      <c r="C412" t="str">
        <f>IF(A412="","",COUNTIFS(RISPOSTE_CALC!$B$2:$B$5001,A412,RISPOSTE_CALC!$H$2:$H$5001,"&gt;0"))</f>
        <v/>
      </c>
      <c r="D412" t="str">
        <f t="shared" si="19"/>
        <v/>
      </c>
      <c r="E412" s="12" t="str">
        <f>IF(B412="","",tbl_output[[#This Row],[N_RISPONDENTI]]/tbl_output[[#This Row],[N_ALLIEVI_TOT]])</f>
        <v/>
      </c>
      <c r="F412" s="4" t="str">
        <f t="shared" si="20"/>
        <v/>
      </c>
      <c r="G412" s="8" t="str">
        <f>IF(ISERROR(IF(A412="","",AVERAGEIFS(RISPOSTE_CALC!$H$2:$H$5001,RISPOSTE_CALC!$B$2:$B$5001,A412,RISPOSTE_CALC!$H$2:$H$5001,"&gt;0"))),"",IF(A412="","",AVERAGEIFS(RISPOSTE_CALC!$H$2:$H$5001,RISPOSTE_CALC!$B$2:$B$5001,A412,RISPOSTE_CALC!$H$2:$H$5001,"&gt;0")))</f>
        <v/>
      </c>
      <c r="H412" s="8" t="str">
        <f t="shared" si="21"/>
        <v/>
      </c>
    </row>
    <row r="413" spans="1:8">
      <c r="A413" t="str">
        <f>IFERROR(INDEX(tbl_corsi[KEY_CORSO],412),"")</f>
        <v/>
      </c>
      <c r="B413" t="str">
        <f>IFERROR(INDEX(tbl_corsi[N_ALLIEVI_TOT],412),"")</f>
        <v/>
      </c>
      <c r="C413" t="str">
        <f>IF(A413="","",COUNTIFS(RISPOSTE_CALC!$B$2:$B$5001,A413,RISPOSTE_CALC!$H$2:$H$5001,"&gt;0"))</f>
        <v/>
      </c>
      <c r="D413" t="str">
        <f t="shared" si="19"/>
        <v/>
      </c>
      <c r="E413" s="12" t="str">
        <f>IF(B413="","",tbl_output[[#This Row],[N_RISPONDENTI]]/tbl_output[[#This Row],[N_ALLIEVI_TOT]])</f>
        <v/>
      </c>
      <c r="F413" s="4" t="str">
        <f t="shared" si="20"/>
        <v/>
      </c>
      <c r="G413" s="8" t="str">
        <f>IF(ISERROR(IF(A413="","",AVERAGEIFS(RISPOSTE_CALC!$H$2:$H$5001,RISPOSTE_CALC!$B$2:$B$5001,A413,RISPOSTE_CALC!$H$2:$H$5001,"&gt;0"))),"",IF(A413="","",AVERAGEIFS(RISPOSTE_CALC!$H$2:$H$5001,RISPOSTE_CALC!$B$2:$B$5001,A413,RISPOSTE_CALC!$H$2:$H$5001,"&gt;0")))</f>
        <v/>
      </c>
      <c r="H413" s="8" t="str">
        <f t="shared" si="21"/>
        <v/>
      </c>
    </row>
    <row r="414" spans="1:8">
      <c r="A414" t="str">
        <f>IFERROR(INDEX(tbl_corsi[KEY_CORSO],413),"")</f>
        <v/>
      </c>
      <c r="B414" t="str">
        <f>IFERROR(INDEX(tbl_corsi[N_ALLIEVI_TOT],413),"")</f>
        <v/>
      </c>
      <c r="C414" t="str">
        <f>IF(A414="","",COUNTIFS(RISPOSTE_CALC!$B$2:$B$5001,A414,RISPOSTE_CALC!$H$2:$H$5001,"&gt;0"))</f>
        <v/>
      </c>
      <c r="D414" t="str">
        <f t="shared" si="19"/>
        <v/>
      </c>
      <c r="E414" s="12" t="str">
        <f>IF(B414="","",tbl_output[[#This Row],[N_RISPONDENTI]]/tbl_output[[#This Row],[N_ALLIEVI_TOT]])</f>
        <v/>
      </c>
      <c r="F414" s="4" t="str">
        <f t="shared" si="20"/>
        <v/>
      </c>
      <c r="G414" s="8" t="str">
        <f>IF(ISERROR(IF(A414="","",AVERAGEIFS(RISPOSTE_CALC!$H$2:$H$5001,RISPOSTE_CALC!$B$2:$B$5001,A414,RISPOSTE_CALC!$H$2:$H$5001,"&gt;0"))),"",IF(A414="","",AVERAGEIFS(RISPOSTE_CALC!$H$2:$H$5001,RISPOSTE_CALC!$B$2:$B$5001,A414,RISPOSTE_CALC!$H$2:$H$5001,"&gt;0")))</f>
        <v/>
      </c>
      <c r="H414" s="8" t="str">
        <f t="shared" si="21"/>
        <v/>
      </c>
    </row>
    <row r="415" spans="1:8">
      <c r="A415" t="str">
        <f>IFERROR(INDEX(tbl_corsi[KEY_CORSO],414),"")</f>
        <v/>
      </c>
      <c r="B415" t="str">
        <f>IFERROR(INDEX(tbl_corsi[N_ALLIEVI_TOT],414),"")</f>
        <v/>
      </c>
      <c r="C415" t="str">
        <f>IF(A415="","",COUNTIFS(RISPOSTE_CALC!$B$2:$B$5001,A415,RISPOSTE_CALC!$H$2:$H$5001,"&gt;0"))</f>
        <v/>
      </c>
      <c r="D415" t="str">
        <f t="shared" si="19"/>
        <v/>
      </c>
      <c r="E415" s="12" t="str">
        <f>IF(B415="","",tbl_output[[#This Row],[N_RISPONDENTI]]/tbl_output[[#This Row],[N_ALLIEVI_TOT]])</f>
        <v/>
      </c>
      <c r="F415" s="4" t="str">
        <f t="shared" si="20"/>
        <v/>
      </c>
      <c r="G415" s="8" t="str">
        <f>IF(ISERROR(IF(A415="","",AVERAGEIFS(RISPOSTE_CALC!$H$2:$H$5001,RISPOSTE_CALC!$B$2:$B$5001,A415,RISPOSTE_CALC!$H$2:$H$5001,"&gt;0"))),"",IF(A415="","",AVERAGEIFS(RISPOSTE_CALC!$H$2:$H$5001,RISPOSTE_CALC!$B$2:$B$5001,A415,RISPOSTE_CALC!$H$2:$H$5001,"&gt;0")))</f>
        <v/>
      </c>
      <c r="H415" s="8" t="str">
        <f t="shared" si="21"/>
        <v/>
      </c>
    </row>
    <row r="416" spans="1:8">
      <c r="A416" t="str">
        <f>IFERROR(INDEX(tbl_corsi[KEY_CORSO],415),"")</f>
        <v/>
      </c>
      <c r="B416" t="str">
        <f>IFERROR(INDEX(tbl_corsi[N_ALLIEVI_TOT],415),"")</f>
        <v/>
      </c>
      <c r="C416" t="str">
        <f>IF(A416="","",COUNTIFS(RISPOSTE_CALC!$B$2:$B$5001,A416,RISPOSTE_CALC!$H$2:$H$5001,"&gt;0"))</f>
        <v/>
      </c>
      <c r="D416" t="str">
        <f t="shared" si="19"/>
        <v/>
      </c>
      <c r="E416" s="12" t="str">
        <f>IF(B416="","",tbl_output[[#This Row],[N_RISPONDENTI]]/tbl_output[[#This Row],[N_ALLIEVI_TOT]])</f>
        <v/>
      </c>
      <c r="F416" s="4" t="str">
        <f t="shared" si="20"/>
        <v/>
      </c>
      <c r="G416" s="8" t="str">
        <f>IF(ISERROR(IF(A416="","",AVERAGEIFS(RISPOSTE_CALC!$H$2:$H$5001,RISPOSTE_CALC!$B$2:$B$5001,A416,RISPOSTE_CALC!$H$2:$H$5001,"&gt;0"))),"",IF(A416="","",AVERAGEIFS(RISPOSTE_CALC!$H$2:$H$5001,RISPOSTE_CALC!$B$2:$B$5001,A416,RISPOSTE_CALC!$H$2:$H$5001,"&gt;0")))</f>
        <v/>
      </c>
      <c r="H416" s="8" t="str">
        <f t="shared" si="21"/>
        <v/>
      </c>
    </row>
    <row r="417" spans="1:8">
      <c r="A417" t="str">
        <f>IFERROR(INDEX(tbl_corsi[KEY_CORSO],416),"")</f>
        <v/>
      </c>
      <c r="B417" t="str">
        <f>IFERROR(INDEX(tbl_corsi[N_ALLIEVI_TOT],416),"")</f>
        <v/>
      </c>
      <c r="C417" t="str">
        <f>IF(A417="","",COUNTIFS(RISPOSTE_CALC!$B$2:$B$5001,A417,RISPOSTE_CALC!$H$2:$H$5001,"&gt;0"))</f>
        <v/>
      </c>
      <c r="D417" t="str">
        <f t="shared" si="19"/>
        <v/>
      </c>
      <c r="E417" s="12" t="str">
        <f>IF(B417="","",tbl_output[[#This Row],[N_RISPONDENTI]]/tbl_output[[#This Row],[N_ALLIEVI_TOT]])</f>
        <v/>
      </c>
      <c r="F417" s="4" t="str">
        <f t="shared" si="20"/>
        <v/>
      </c>
      <c r="G417" s="8" t="str">
        <f>IF(ISERROR(IF(A417="","",AVERAGEIFS(RISPOSTE_CALC!$H$2:$H$5001,RISPOSTE_CALC!$B$2:$B$5001,A417,RISPOSTE_CALC!$H$2:$H$5001,"&gt;0"))),"",IF(A417="","",AVERAGEIFS(RISPOSTE_CALC!$H$2:$H$5001,RISPOSTE_CALC!$B$2:$B$5001,A417,RISPOSTE_CALC!$H$2:$H$5001,"&gt;0")))</f>
        <v/>
      </c>
      <c r="H417" s="8" t="str">
        <f t="shared" si="21"/>
        <v/>
      </c>
    </row>
    <row r="418" spans="1:8">
      <c r="A418" t="str">
        <f>IFERROR(INDEX(tbl_corsi[KEY_CORSO],417),"")</f>
        <v/>
      </c>
      <c r="B418" t="str">
        <f>IFERROR(INDEX(tbl_corsi[N_ALLIEVI_TOT],417),"")</f>
        <v/>
      </c>
      <c r="C418" t="str">
        <f>IF(A418="","",COUNTIFS(RISPOSTE_CALC!$B$2:$B$5001,A418,RISPOSTE_CALC!$H$2:$H$5001,"&gt;0"))</f>
        <v/>
      </c>
      <c r="D418" t="str">
        <f t="shared" si="19"/>
        <v/>
      </c>
      <c r="E418" s="12" t="str">
        <f>IF(B418="","",tbl_output[[#This Row],[N_RISPONDENTI]]/tbl_output[[#This Row],[N_ALLIEVI_TOT]])</f>
        <v/>
      </c>
      <c r="F418" s="4" t="str">
        <f t="shared" si="20"/>
        <v/>
      </c>
      <c r="G418" s="8" t="str">
        <f>IF(ISERROR(IF(A418="","",AVERAGEIFS(RISPOSTE_CALC!$H$2:$H$5001,RISPOSTE_CALC!$B$2:$B$5001,A418,RISPOSTE_CALC!$H$2:$H$5001,"&gt;0"))),"",IF(A418="","",AVERAGEIFS(RISPOSTE_CALC!$H$2:$H$5001,RISPOSTE_CALC!$B$2:$B$5001,A418,RISPOSTE_CALC!$H$2:$H$5001,"&gt;0")))</f>
        <v/>
      </c>
      <c r="H418" s="8" t="str">
        <f t="shared" si="21"/>
        <v/>
      </c>
    </row>
    <row r="419" spans="1:8">
      <c r="A419" t="str">
        <f>IFERROR(INDEX(tbl_corsi[KEY_CORSO],418),"")</f>
        <v/>
      </c>
      <c r="B419" t="str">
        <f>IFERROR(INDEX(tbl_corsi[N_ALLIEVI_TOT],418),"")</f>
        <v/>
      </c>
      <c r="C419" t="str">
        <f>IF(A419="","",COUNTIFS(RISPOSTE_CALC!$B$2:$B$5001,A419,RISPOSTE_CALC!$H$2:$H$5001,"&gt;0"))</f>
        <v/>
      </c>
      <c r="D419" t="str">
        <f t="shared" si="19"/>
        <v/>
      </c>
      <c r="E419" s="12" t="str">
        <f>IF(B419="","",tbl_output[[#This Row],[N_RISPONDENTI]]/tbl_output[[#This Row],[N_ALLIEVI_TOT]])</f>
        <v/>
      </c>
      <c r="F419" s="4" t="str">
        <f t="shared" si="20"/>
        <v/>
      </c>
      <c r="G419" s="8" t="str">
        <f>IF(ISERROR(IF(A419="","",AVERAGEIFS(RISPOSTE_CALC!$H$2:$H$5001,RISPOSTE_CALC!$B$2:$B$5001,A419,RISPOSTE_CALC!$H$2:$H$5001,"&gt;0"))),"",IF(A419="","",AVERAGEIFS(RISPOSTE_CALC!$H$2:$H$5001,RISPOSTE_CALC!$B$2:$B$5001,A419,RISPOSTE_CALC!$H$2:$H$5001,"&gt;0")))</f>
        <v/>
      </c>
      <c r="H419" s="8" t="str">
        <f t="shared" si="21"/>
        <v/>
      </c>
    </row>
    <row r="420" spans="1:8">
      <c r="A420" t="str">
        <f>IFERROR(INDEX(tbl_corsi[KEY_CORSO],419),"")</f>
        <v/>
      </c>
      <c r="B420" t="str">
        <f>IFERROR(INDEX(tbl_corsi[N_ALLIEVI_TOT],419),"")</f>
        <v/>
      </c>
      <c r="C420" t="str">
        <f>IF(A420="","",COUNTIFS(RISPOSTE_CALC!$B$2:$B$5001,A420,RISPOSTE_CALC!$H$2:$H$5001,"&gt;0"))</f>
        <v/>
      </c>
      <c r="D420" t="str">
        <f t="shared" si="19"/>
        <v/>
      </c>
      <c r="E420" s="12" t="str">
        <f>IF(B420="","",tbl_output[[#This Row],[N_RISPONDENTI]]/tbl_output[[#This Row],[N_ALLIEVI_TOT]])</f>
        <v/>
      </c>
      <c r="F420" s="4" t="str">
        <f t="shared" si="20"/>
        <v/>
      </c>
      <c r="G420" s="8" t="str">
        <f>IF(ISERROR(IF(A420="","",AVERAGEIFS(RISPOSTE_CALC!$H$2:$H$5001,RISPOSTE_CALC!$B$2:$B$5001,A420,RISPOSTE_CALC!$H$2:$H$5001,"&gt;0"))),"",IF(A420="","",AVERAGEIFS(RISPOSTE_CALC!$H$2:$H$5001,RISPOSTE_CALC!$B$2:$B$5001,A420,RISPOSTE_CALC!$H$2:$H$5001,"&gt;0")))</f>
        <v/>
      </c>
      <c r="H420" s="8" t="str">
        <f t="shared" si="21"/>
        <v/>
      </c>
    </row>
    <row r="421" spans="1:8">
      <c r="A421" t="str">
        <f>IFERROR(INDEX(tbl_corsi[KEY_CORSO],420),"")</f>
        <v/>
      </c>
      <c r="B421" t="str">
        <f>IFERROR(INDEX(tbl_corsi[N_ALLIEVI_TOT],420),"")</f>
        <v/>
      </c>
      <c r="C421" t="str">
        <f>IF(A421="","",COUNTIFS(RISPOSTE_CALC!$B$2:$B$5001,A421,RISPOSTE_CALC!$H$2:$H$5001,"&gt;0"))</f>
        <v/>
      </c>
      <c r="D421" t="str">
        <f t="shared" si="19"/>
        <v/>
      </c>
      <c r="E421" s="12" t="str">
        <f>IF(B421="","",tbl_output[[#This Row],[N_RISPONDENTI]]/tbl_output[[#This Row],[N_ALLIEVI_TOT]])</f>
        <v/>
      </c>
      <c r="F421" s="4" t="str">
        <f t="shared" si="20"/>
        <v/>
      </c>
      <c r="G421" s="8" t="str">
        <f>IF(ISERROR(IF(A421="","",AVERAGEIFS(RISPOSTE_CALC!$H$2:$H$5001,RISPOSTE_CALC!$B$2:$B$5001,A421,RISPOSTE_CALC!$H$2:$H$5001,"&gt;0"))),"",IF(A421="","",AVERAGEIFS(RISPOSTE_CALC!$H$2:$H$5001,RISPOSTE_CALC!$B$2:$B$5001,A421,RISPOSTE_CALC!$H$2:$H$5001,"&gt;0")))</f>
        <v/>
      </c>
      <c r="H421" s="8" t="str">
        <f t="shared" si="21"/>
        <v/>
      </c>
    </row>
    <row r="422" spans="1:8">
      <c r="A422" t="str">
        <f>IFERROR(INDEX(tbl_corsi[KEY_CORSO],421),"")</f>
        <v/>
      </c>
      <c r="B422" t="str">
        <f>IFERROR(INDEX(tbl_corsi[N_ALLIEVI_TOT],421),"")</f>
        <v/>
      </c>
      <c r="C422" t="str">
        <f>IF(A422="","",COUNTIFS(RISPOSTE_CALC!$B$2:$B$5001,A422,RISPOSTE_CALC!$H$2:$H$5001,"&gt;0"))</f>
        <v/>
      </c>
      <c r="D422" t="str">
        <f t="shared" si="19"/>
        <v/>
      </c>
      <c r="E422" s="12" t="str">
        <f>IF(B422="","",tbl_output[[#This Row],[N_RISPONDENTI]]/tbl_output[[#This Row],[N_ALLIEVI_TOT]])</f>
        <v/>
      </c>
      <c r="F422" s="4" t="str">
        <f t="shared" si="20"/>
        <v/>
      </c>
      <c r="G422" s="8" t="str">
        <f>IF(ISERROR(IF(A422="","",AVERAGEIFS(RISPOSTE_CALC!$H$2:$H$5001,RISPOSTE_CALC!$B$2:$B$5001,A422,RISPOSTE_CALC!$H$2:$H$5001,"&gt;0"))),"",IF(A422="","",AVERAGEIFS(RISPOSTE_CALC!$H$2:$H$5001,RISPOSTE_CALC!$B$2:$B$5001,A422,RISPOSTE_CALC!$H$2:$H$5001,"&gt;0")))</f>
        <v/>
      </c>
      <c r="H422" s="8" t="str">
        <f t="shared" si="21"/>
        <v/>
      </c>
    </row>
    <row r="423" spans="1:8">
      <c r="A423" t="str">
        <f>IFERROR(INDEX(tbl_corsi[KEY_CORSO],422),"")</f>
        <v/>
      </c>
      <c r="B423" t="str">
        <f>IFERROR(INDEX(tbl_corsi[N_ALLIEVI_TOT],422),"")</f>
        <v/>
      </c>
      <c r="C423" t="str">
        <f>IF(A423="","",COUNTIFS(RISPOSTE_CALC!$B$2:$B$5001,A423,RISPOSTE_CALC!$H$2:$H$5001,"&gt;0"))</f>
        <v/>
      </c>
      <c r="D423" t="str">
        <f t="shared" si="19"/>
        <v/>
      </c>
      <c r="E423" s="12" t="str">
        <f>IF(B423="","",tbl_output[[#This Row],[N_RISPONDENTI]]/tbl_output[[#This Row],[N_ALLIEVI_TOT]])</f>
        <v/>
      </c>
      <c r="F423" s="4" t="str">
        <f t="shared" si="20"/>
        <v/>
      </c>
      <c r="G423" s="8" t="str">
        <f>IF(ISERROR(IF(A423="","",AVERAGEIFS(RISPOSTE_CALC!$H$2:$H$5001,RISPOSTE_CALC!$B$2:$B$5001,A423,RISPOSTE_CALC!$H$2:$H$5001,"&gt;0"))),"",IF(A423="","",AVERAGEIFS(RISPOSTE_CALC!$H$2:$H$5001,RISPOSTE_CALC!$B$2:$B$5001,A423,RISPOSTE_CALC!$H$2:$H$5001,"&gt;0")))</f>
        <v/>
      </c>
      <c r="H423" s="8" t="str">
        <f t="shared" si="21"/>
        <v/>
      </c>
    </row>
    <row r="424" spans="1:8">
      <c r="A424" t="str">
        <f>IFERROR(INDEX(tbl_corsi[KEY_CORSO],423),"")</f>
        <v/>
      </c>
      <c r="B424" t="str">
        <f>IFERROR(INDEX(tbl_corsi[N_ALLIEVI_TOT],423),"")</f>
        <v/>
      </c>
      <c r="C424" t="str">
        <f>IF(A424="","",COUNTIFS(RISPOSTE_CALC!$B$2:$B$5001,A424,RISPOSTE_CALC!$H$2:$H$5001,"&gt;0"))</f>
        <v/>
      </c>
      <c r="D424" t="str">
        <f t="shared" si="19"/>
        <v/>
      </c>
      <c r="E424" s="12" t="str">
        <f>IF(B424="","",tbl_output[[#This Row],[N_RISPONDENTI]]/tbl_output[[#This Row],[N_ALLIEVI_TOT]])</f>
        <v/>
      </c>
      <c r="F424" s="4" t="str">
        <f t="shared" si="20"/>
        <v/>
      </c>
      <c r="G424" s="8" t="str">
        <f>IF(ISERROR(IF(A424="","",AVERAGEIFS(RISPOSTE_CALC!$H$2:$H$5001,RISPOSTE_CALC!$B$2:$B$5001,A424,RISPOSTE_CALC!$H$2:$H$5001,"&gt;0"))),"",IF(A424="","",AVERAGEIFS(RISPOSTE_CALC!$H$2:$H$5001,RISPOSTE_CALC!$B$2:$B$5001,A424,RISPOSTE_CALC!$H$2:$H$5001,"&gt;0")))</f>
        <v/>
      </c>
      <c r="H424" s="8" t="str">
        <f t="shared" si="21"/>
        <v/>
      </c>
    </row>
    <row r="425" spans="1:8">
      <c r="A425" t="str">
        <f>IFERROR(INDEX(tbl_corsi[KEY_CORSO],424),"")</f>
        <v/>
      </c>
      <c r="B425" t="str">
        <f>IFERROR(INDEX(tbl_corsi[N_ALLIEVI_TOT],424),"")</f>
        <v/>
      </c>
      <c r="C425" t="str">
        <f>IF(A425="","",COUNTIFS(RISPOSTE_CALC!$B$2:$B$5001,A425,RISPOSTE_CALC!$H$2:$H$5001,"&gt;0"))</f>
        <v/>
      </c>
      <c r="D425" t="str">
        <f t="shared" si="19"/>
        <v/>
      </c>
      <c r="E425" s="12" t="str">
        <f>IF(B425="","",tbl_output[[#This Row],[N_RISPONDENTI]]/tbl_output[[#This Row],[N_ALLIEVI_TOT]])</f>
        <v/>
      </c>
      <c r="F425" s="4" t="str">
        <f t="shared" si="20"/>
        <v/>
      </c>
      <c r="G425" s="8" t="str">
        <f>IF(ISERROR(IF(A425="","",AVERAGEIFS(RISPOSTE_CALC!$H$2:$H$5001,RISPOSTE_CALC!$B$2:$B$5001,A425,RISPOSTE_CALC!$H$2:$H$5001,"&gt;0"))),"",IF(A425="","",AVERAGEIFS(RISPOSTE_CALC!$H$2:$H$5001,RISPOSTE_CALC!$B$2:$B$5001,A425,RISPOSTE_CALC!$H$2:$H$5001,"&gt;0")))</f>
        <v/>
      </c>
      <c r="H425" s="8" t="str">
        <f t="shared" si="21"/>
        <v/>
      </c>
    </row>
    <row r="426" spans="1:8">
      <c r="A426" t="str">
        <f>IFERROR(INDEX(tbl_corsi[KEY_CORSO],425),"")</f>
        <v/>
      </c>
      <c r="B426" t="str">
        <f>IFERROR(INDEX(tbl_corsi[N_ALLIEVI_TOT],425),"")</f>
        <v/>
      </c>
      <c r="C426" t="str">
        <f>IF(A426="","",COUNTIFS(RISPOSTE_CALC!$B$2:$B$5001,A426,RISPOSTE_CALC!$H$2:$H$5001,"&gt;0"))</f>
        <v/>
      </c>
      <c r="D426" t="str">
        <f t="shared" si="19"/>
        <v/>
      </c>
      <c r="E426" s="12" t="str">
        <f>IF(B426="","",tbl_output[[#This Row],[N_RISPONDENTI]]/tbl_output[[#This Row],[N_ALLIEVI_TOT]])</f>
        <v/>
      </c>
      <c r="F426" s="4" t="str">
        <f t="shared" si="20"/>
        <v/>
      </c>
      <c r="G426" s="8" t="str">
        <f>IF(ISERROR(IF(A426="","",AVERAGEIFS(RISPOSTE_CALC!$H$2:$H$5001,RISPOSTE_CALC!$B$2:$B$5001,A426,RISPOSTE_CALC!$H$2:$H$5001,"&gt;0"))),"",IF(A426="","",AVERAGEIFS(RISPOSTE_CALC!$H$2:$H$5001,RISPOSTE_CALC!$B$2:$B$5001,A426,RISPOSTE_CALC!$H$2:$H$5001,"&gt;0")))</f>
        <v/>
      </c>
      <c r="H426" s="8" t="str">
        <f t="shared" si="21"/>
        <v/>
      </c>
    </row>
    <row r="427" spans="1:8">
      <c r="A427" t="str">
        <f>IFERROR(INDEX(tbl_corsi[KEY_CORSO],426),"")</f>
        <v/>
      </c>
      <c r="B427" t="str">
        <f>IFERROR(INDEX(tbl_corsi[N_ALLIEVI_TOT],426),"")</f>
        <v/>
      </c>
      <c r="C427" t="str">
        <f>IF(A427="","",COUNTIFS(RISPOSTE_CALC!$B$2:$B$5001,A427,RISPOSTE_CALC!$H$2:$H$5001,"&gt;0"))</f>
        <v/>
      </c>
      <c r="D427" t="str">
        <f t="shared" si="19"/>
        <v/>
      </c>
      <c r="E427" s="12" t="str">
        <f>IF(B427="","",tbl_output[[#This Row],[N_RISPONDENTI]]/tbl_output[[#This Row],[N_ALLIEVI_TOT]])</f>
        <v/>
      </c>
      <c r="F427" s="4" t="str">
        <f t="shared" si="20"/>
        <v/>
      </c>
      <c r="G427" s="8" t="str">
        <f>IF(ISERROR(IF(A427="","",AVERAGEIFS(RISPOSTE_CALC!$H$2:$H$5001,RISPOSTE_CALC!$B$2:$B$5001,A427,RISPOSTE_CALC!$H$2:$H$5001,"&gt;0"))),"",IF(A427="","",AVERAGEIFS(RISPOSTE_CALC!$H$2:$H$5001,RISPOSTE_CALC!$B$2:$B$5001,A427,RISPOSTE_CALC!$H$2:$H$5001,"&gt;0")))</f>
        <v/>
      </c>
      <c r="H427" s="8" t="str">
        <f t="shared" si="21"/>
        <v/>
      </c>
    </row>
    <row r="428" spans="1:8">
      <c r="A428" t="str">
        <f>IFERROR(INDEX(tbl_corsi[KEY_CORSO],427),"")</f>
        <v/>
      </c>
      <c r="B428" t="str">
        <f>IFERROR(INDEX(tbl_corsi[N_ALLIEVI_TOT],427),"")</f>
        <v/>
      </c>
      <c r="C428" t="str">
        <f>IF(A428="","",COUNTIFS(RISPOSTE_CALC!$B$2:$B$5001,A428,RISPOSTE_CALC!$H$2:$H$5001,"&gt;0"))</f>
        <v/>
      </c>
      <c r="D428" t="str">
        <f t="shared" si="19"/>
        <v/>
      </c>
      <c r="E428" s="12" t="str">
        <f>IF(B428="","",tbl_output[[#This Row],[N_RISPONDENTI]]/tbl_output[[#This Row],[N_ALLIEVI_TOT]])</f>
        <v/>
      </c>
      <c r="F428" s="4" t="str">
        <f t="shared" si="20"/>
        <v/>
      </c>
      <c r="G428" s="8" t="str">
        <f>IF(ISERROR(IF(A428="","",AVERAGEIFS(RISPOSTE_CALC!$H$2:$H$5001,RISPOSTE_CALC!$B$2:$B$5001,A428,RISPOSTE_CALC!$H$2:$H$5001,"&gt;0"))),"",IF(A428="","",AVERAGEIFS(RISPOSTE_CALC!$H$2:$H$5001,RISPOSTE_CALC!$B$2:$B$5001,A428,RISPOSTE_CALC!$H$2:$H$5001,"&gt;0")))</f>
        <v/>
      </c>
      <c r="H428" s="8" t="str">
        <f t="shared" si="21"/>
        <v/>
      </c>
    </row>
    <row r="429" spans="1:8">
      <c r="A429" t="str">
        <f>IFERROR(INDEX(tbl_corsi[KEY_CORSO],428),"")</f>
        <v/>
      </c>
      <c r="B429" t="str">
        <f>IFERROR(INDEX(tbl_corsi[N_ALLIEVI_TOT],428),"")</f>
        <v/>
      </c>
      <c r="C429" t="str">
        <f>IF(A429="","",COUNTIFS(RISPOSTE_CALC!$B$2:$B$5001,A429,RISPOSTE_CALC!$H$2:$H$5001,"&gt;0"))</f>
        <v/>
      </c>
      <c r="D429" t="str">
        <f t="shared" si="19"/>
        <v/>
      </c>
      <c r="E429" s="12" t="str">
        <f>IF(B429="","",tbl_output[[#This Row],[N_RISPONDENTI]]/tbl_output[[#This Row],[N_ALLIEVI_TOT]])</f>
        <v/>
      </c>
      <c r="F429" s="4" t="str">
        <f t="shared" si="20"/>
        <v/>
      </c>
      <c r="G429" s="8" t="str">
        <f>IF(ISERROR(IF(A429="","",AVERAGEIFS(RISPOSTE_CALC!$H$2:$H$5001,RISPOSTE_CALC!$B$2:$B$5001,A429,RISPOSTE_CALC!$H$2:$H$5001,"&gt;0"))),"",IF(A429="","",AVERAGEIFS(RISPOSTE_CALC!$H$2:$H$5001,RISPOSTE_CALC!$B$2:$B$5001,A429,RISPOSTE_CALC!$H$2:$H$5001,"&gt;0")))</f>
        <v/>
      </c>
      <c r="H429" s="8" t="str">
        <f t="shared" si="21"/>
        <v/>
      </c>
    </row>
    <row r="430" spans="1:8">
      <c r="A430" t="str">
        <f>IFERROR(INDEX(tbl_corsi[KEY_CORSO],429),"")</f>
        <v/>
      </c>
      <c r="B430" t="str">
        <f>IFERROR(INDEX(tbl_corsi[N_ALLIEVI_TOT],429),"")</f>
        <v/>
      </c>
      <c r="C430" t="str">
        <f>IF(A430="","",COUNTIFS(RISPOSTE_CALC!$B$2:$B$5001,A430,RISPOSTE_CALC!$H$2:$H$5001,"&gt;0"))</f>
        <v/>
      </c>
      <c r="D430" t="str">
        <f t="shared" si="19"/>
        <v/>
      </c>
      <c r="E430" s="12" t="str">
        <f>IF(B430="","",tbl_output[[#This Row],[N_RISPONDENTI]]/tbl_output[[#This Row],[N_ALLIEVI_TOT]])</f>
        <v/>
      </c>
      <c r="F430" s="4" t="str">
        <f t="shared" si="20"/>
        <v/>
      </c>
      <c r="G430" s="8" t="str">
        <f>IF(ISERROR(IF(A430="","",AVERAGEIFS(RISPOSTE_CALC!$H$2:$H$5001,RISPOSTE_CALC!$B$2:$B$5001,A430,RISPOSTE_CALC!$H$2:$H$5001,"&gt;0"))),"",IF(A430="","",AVERAGEIFS(RISPOSTE_CALC!$H$2:$H$5001,RISPOSTE_CALC!$B$2:$B$5001,A430,RISPOSTE_CALC!$H$2:$H$5001,"&gt;0")))</f>
        <v/>
      </c>
      <c r="H430" s="8" t="str">
        <f t="shared" si="21"/>
        <v/>
      </c>
    </row>
    <row r="431" spans="1:8">
      <c r="A431" t="str">
        <f>IFERROR(INDEX(tbl_corsi[KEY_CORSO],430),"")</f>
        <v/>
      </c>
      <c r="B431" t="str">
        <f>IFERROR(INDEX(tbl_corsi[N_ALLIEVI_TOT],430),"")</f>
        <v/>
      </c>
      <c r="C431" t="str">
        <f>IF(A431="","",COUNTIFS(RISPOSTE_CALC!$B$2:$B$5001,A431,RISPOSTE_CALC!$H$2:$H$5001,"&gt;0"))</f>
        <v/>
      </c>
      <c r="D431" t="str">
        <f t="shared" si="19"/>
        <v/>
      </c>
      <c r="E431" s="12" t="str">
        <f>IF(B431="","",tbl_output[[#This Row],[N_RISPONDENTI]]/tbl_output[[#This Row],[N_ALLIEVI_TOT]])</f>
        <v/>
      </c>
      <c r="F431" s="4" t="str">
        <f t="shared" si="20"/>
        <v/>
      </c>
      <c r="G431" s="8" t="str">
        <f>IF(ISERROR(IF(A431="","",AVERAGEIFS(RISPOSTE_CALC!$H$2:$H$5001,RISPOSTE_CALC!$B$2:$B$5001,A431,RISPOSTE_CALC!$H$2:$H$5001,"&gt;0"))),"",IF(A431="","",AVERAGEIFS(RISPOSTE_CALC!$H$2:$H$5001,RISPOSTE_CALC!$B$2:$B$5001,A431,RISPOSTE_CALC!$H$2:$H$5001,"&gt;0")))</f>
        <v/>
      </c>
      <c r="H431" s="8" t="str">
        <f t="shared" si="21"/>
        <v/>
      </c>
    </row>
    <row r="432" spans="1:8">
      <c r="A432" t="str">
        <f>IFERROR(INDEX(tbl_corsi[KEY_CORSO],431),"")</f>
        <v/>
      </c>
      <c r="B432" t="str">
        <f>IFERROR(INDEX(tbl_corsi[N_ALLIEVI_TOT],431),"")</f>
        <v/>
      </c>
      <c r="C432" t="str">
        <f>IF(A432="","",COUNTIFS(RISPOSTE_CALC!$B$2:$B$5001,A432,RISPOSTE_CALC!$H$2:$H$5001,"&gt;0"))</f>
        <v/>
      </c>
      <c r="D432" t="str">
        <f t="shared" si="19"/>
        <v/>
      </c>
      <c r="E432" s="12" t="str">
        <f>IF(B432="","",tbl_output[[#This Row],[N_RISPONDENTI]]/tbl_output[[#This Row],[N_ALLIEVI_TOT]])</f>
        <v/>
      </c>
      <c r="F432" s="4" t="str">
        <f t="shared" si="20"/>
        <v/>
      </c>
      <c r="G432" s="8" t="str">
        <f>IF(ISERROR(IF(A432="","",AVERAGEIFS(RISPOSTE_CALC!$H$2:$H$5001,RISPOSTE_CALC!$B$2:$B$5001,A432,RISPOSTE_CALC!$H$2:$H$5001,"&gt;0"))),"",IF(A432="","",AVERAGEIFS(RISPOSTE_CALC!$H$2:$H$5001,RISPOSTE_CALC!$B$2:$B$5001,A432,RISPOSTE_CALC!$H$2:$H$5001,"&gt;0")))</f>
        <v/>
      </c>
      <c r="H432" s="8" t="str">
        <f t="shared" si="21"/>
        <v/>
      </c>
    </row>
    <row r="433" spans="1:8">
      <c r="A433" t="str">
        <f>IFERROR(INDEX(tbl_corsi[KEY_CORSO],432),"")</f>
        <v/>
      </c>
      <c r="B433" t="str">
        <f>IFERROR(INDEX(tbl_corsi[N_ALLIEVI_TOT],432),"")</f>
        <v/>
      </c>
      <c r="C433" t="str">
        <f>IF(A433="","",COUNTIFS(RISPOSTE_CALC!$B$2:$B$5001,A433,RISPOSTE_CALC!$H$2:$H$5001,"&gt;0"))</f>
        <v/>
      </c>
      <c r="D433" t="str">
        <f t="shared" si="19"/>
        <v/>
      </c>
      <c r="E433" s="12" t="str">
        <f>IF(B433="","",tbl_output[[#This Row],[N_RISPONDENTI]]/tbl_output[[#This Row],[N_ALLIEVI_TOT]])</f>
        <v/>
      </c>
      <c r="F433" s="4" t="str">
        <f t="shared" si="20"/>
        <v/>
      </c>
      <c r="G433" s="8" t="str">
        <f>IF(ISERROR(IF(A433="","",AVERAGEIFS(RISPOSTE_CALC!$H$2:$H$5001,RISPOSTE_CALC!$B$2:$B$5001,A433,RISPOSTE_CALC!$H$2:$H$5001,"&gt;0"))),"",IF(A433="","",AVERAGEIFS(RISPOSTE_CALC!$H$2:$H$5001,RISPOSTE_CALC!$B$2:$B$5001,A433,RISPOSTE_CALC!$H$2:$H$5001,"&gt;0")))</f>
        <v/>
      </c>
      <c r="H433" s="8" t="str">
        <f t="shared" si="21"/>
        <v/>
      </c>
    </row>
    <row r="434" spans="1:8">
      <c r="A434" t="str">
        <f>IFERROR(INDEX(tbl_corsi[KEY_CORSO],433),"")</f>
        <v/>
      </c>
      <c r="B434" t="str">
        <f>IFERROR(INDEX(tbl_corsi[N_ALLIEVI_TOT],433),"")</f>
        <v/>
      </c>
      <c r="C434" t="str">
        <f>IF(A434="","",COUNTIFS(RISPOSTE_CALC!$B$2:$B$5001,A434,RISPOSTE_CALC!$H$2:$H$5001,"&gt;0"))</f>
        <v/>
      </c>
      <c r="D434" t="str">
        <f t="shared" si="19"/>
        <v/>
      </c>
      <c r="E434" s="12" t="str">
        <f>IF(B434="","",tbl_output[[#This Row],[N_RISPONDENTI]]/tbl_output[[#This Row],[N_ALLIEVI_TOT]])</f>
        <v/>
      </c>
      <c r="F434" s="4" t="str">
        <f t="shared" si="20"/>
        <v/>
      </c>
      <c r="G434" s="8" t="str">
        <f>IF(ISERROR(IF(A434="","",AVERAGEIFS(RISPOSTE_CALC!$H$2:$H$5001,RISPOSTE_CALC!$B$2:$B$5001,A434,RISPOSTE_CALC!$H$2:$H$5001,"&gt;0"))),"",IF(A434="","",AVERAGEIFS(RISPOSTE_CALC!$H$2:$H$5001,RISPOSTE_CALC!$B$2:$B$5001,A434,RISPOSTE_CALC!$H$2:$H$5001,"&gt;0")))</f>
        <v/>
      </c>
      <c r="H434" s="8" t="str">
        <f t="shared" si="21"/>
        <v/>
      </c>
    </row>
    <row r="435" spans="1:8">
      <c r="A435" t="str">
        <f>IFERROR(INDEX(tbl_corsi[KEY_CORSO],434),"")</f>
        <v/>
      </c>
      <c r="B435" t="str">
        <f>IFERROR(INDEX(tbl_corsi[N_ALLIEVI_TOT],434),"")</f>
        <v/>
      </c>
      <c r="C435" t="str">
        <f>IF(A435="","",COUNTIFS(RISPOSTE_CALC!$B$2:$B$5001,A435,RISPOSTE_CALC!$H$2:$H$5001,"&gt;0"))</f>
        <v/>
      </c>
      <c r="D435" t="str">
        <f t="shared" si="19"/>
        <v/>
      </c>
      <c r="E435" s="12" t="str">
        <f>IF(B435="","",tbl_output[[#This Row],[N_RISPONDENTI]]/tbl_output[[#This Row],[N_ALLIEVI_TOT]])</f>
        <v/>
      </c>
      <c r="F435" s="4" t="str">
        <f t="shared" si="20"/>
        <v/>
      </c>
      <c r="G435" s="8" t="str">
        <f>IF(ISERROR(IF(A435="","",AVERAGEIFS(RISPOSTE_CALC!$H$2:$H$5001,RISPOSTE_CALC!$B$2:$B$5001,A435,RISPOSTE_CALC!$H$2:$H$5001,"&gt;0"))),"",IF(A435="","",AVERAGEIFS(RISPOSTE_CALC!$H$2:$H$5001,RISPOSTE_CALC!$B$2:$B$5001,A435,RISPOSTE_CALC!$H$2:$H$5001,"&gt;0")))</f>
        <v/>
      </c>
      <c r="H435" s="8" t="str">
        <f t="shared" si="21"/>
        <v/>
      </c>
    </row>
    <row r="436" spans="1:8">
      <c r="A436" t="str">
        <f>IFERROR(INDEX(tbl_corsi[KEY_CORSO],435),"")</f>
        <v/>
      </c>
      <c r="B436" t="str">
        <f>IFERROR(INDEX(tbl_corsi[N_ALLIEVI_TOT],435),"")</f>
        <v/>
      </c>
      <c r="C436" t="str">
        <f>IF(A436="","",COUNTIFS(RISPOSTE_CALC!$B$2:$B$5001,A436,RISPOSTE_CALC!$H$2:$H$5001,"&gt;0"))</f>
        <v/>
      </c>
      <c r="D436" t="str">
        <f t="shared" si="19"/>
        <v/>
      </c>
      <c r="E436" s="12" t="str">
        <f>IF(B436="","",tbl_output[[#This Row],[N_RISPONDENTI]]/tbl_output[[#This Row],[N_ALLIEVI_TOT]])</f>
        <v/>
      </c>
      <c r="F436" s="4" t="str">
        <f t="shared" si="20"/>
        <v/>
      </c>
      <c r="G436" s="8" t="str">
        <f>IF(ISERROR(IF(A436="","",AVERAGEIFS(RISPOSTE_CALC!$H$2:$H$5001,RISPOSTE_CALC!$B$2:$B$5001,A436,RISPOSTE_CALC!$H$2:$H$5001,"&gt;0"))),"",IF(A436="","",AVERAGEIFS(RISPOSTE_CALC!$H$2:$H$5001,RISPOSTE_CALC!$B$2:$B$5001,A436,RISPOSTE_CALC!$H$2:$H$5001,"&gt;0")))</f>
        <v/>
      </c>
      <c r="H436" s="8" t="str">
        <f t="shared" si="21"/>
        <v/>
      </c>
    </row>
    <row r="437" spans="1:8">
      <c r="A437" t="str">
        <f>IFERROR(INDEX(tbl_corsi[KEY_CORSO],436),"")</f>
        <v/>
      </c>
      <c r="B437" t="str">
        <f>IFERROR(INDEX(tbl_corsi[N_ALLIEVI_TOT],436),"")</f>
        <v/>
      </c>
      <c r="C437" t="str">
        <f>IF(A437="","",COUNTIFS(RISPOSTE_CALC!$B$2:$B$5001,A437,RISPOSTE_CALC!$H$2:$H$5001,"&gt;0"))</f>
        <v/>
      </c>
      <c r="D437" t="str">
        <f t="shared" si="19"/>
        <v/>
      </c>
      <c r="E437" s="12" t="str">
        <f>IF(B437="","",tbl_output[[#This Row],[N_RISPONDENTI]]/tbl_output[[#This Row],[N_ALLIEVI_TOT]])</f>
        <v/>
      </c>
      <c r="F437" s="4" t="str">
        <f t="shared" si="20"/>
        <v/>
      </c>
      <c r="G437" s="8" t="str">
        <f>IF(ISERROR(IF(A437="","",AVERAGEIFS(RISPOSTE_CALC!$H$2:$H$5001,RISPOSTE_CALC!$B$2:$B$5001,A437,RISPOSTE_CALC!$H$2:$H$5001,"&gt;0"))),"",IF(A437="","",AVERAGEIFS(RISPOSTE_CALC!$H$2:$H$5001,RISPOSTE_CALC!$B$2:$B$5001,A437,RISPOSTE_CALC!$H$2:$H$5001,"&gt;0")))</f>
        <v/>
      </c>
      <c r="H437" s="8" t="str">
        <f t="shared" si="21"/>
        <v/>
      </c>
    </row>
    <row r="438" spans="1:8">
      <c r="A438" t="str">
        <f>IFERROR(INDEX(tbl_corsi[KEY_CORSO],437),"")</f>
        <v/>
      </c>
      <c r="B438" t="str">
        <f>IFERROR(INDEX(tbl_corsi[N_ALLIEVI_TOT],437),"")</f>
        <v/>
      </c>
      <c r="C438" t="str">
        <f>IF(A438="","",COUNTIFS(RISPOSTE_CALC!$B$2:$B$5001,A438,RISPOSTE_CALC!$H$2:$H$5001,"&gt;0"))</f>
        <v/>
      </c>
      <c r="D438" t="str">
        <f t="shared" si="19"/>
        <v/>
      </c>
      <c r="E438" s="12" t="str">
        <f>IF(B438="","",tbl_output[[#This Row],[N_RISPONDENTI]]/tbl_output[[#This Row],[N_ALLIEVI_TOT]])</f>
        <v/>
      </c>
      <c r="F438" s="4" t="str">
        <f t="shared" si="20"/>
        <v/>
      </c>
      <c r="G438" s="8" t="str">
        <f>IF(ISERROR(IF(A438="","",AVERAGEIFS(RISPOSTE_CALC!$H$2:$H$5001,RISPOSTE_CALC!$B$2:$B$5001,A438,RISPOSTE_CALC!$H$2:$H$5001,"&gt;0"))),"",IF(A438="","",AVERAGEIFS(RISPOSTE_CALC!$H$2:$H$5001,RISPOSTE_CALC!$B$2:$B$5001,A438,RISPOSTE_CALC!$H$2:$H$5001,"&gt;0")))</f>
        <v/>
      </c>
      <c r="H438" s="8" t="str">
        <f t="shared" si="21"/>
        <v/>
      </c>
    </row>
    <row r="439" spans="1:8">
      <c r="A439" t="str">
        <f>IFERROR(INDEX(tbl_corsi[KEY_CORSO],438),"")</f>
        <v/>
      </c>
      <c r="B439" t="str">
        <f>IFERROR(INDEX(tbl_corsi[N_ALLIEVI_TOT],438),"")</f>
        <v/>
      </c>
      <c r="C439" t="str">
        <f>IF(A439="","",COUNTIFS(RISPOSTE_CALC!$B$2:$B$5001,A439,RISPOSTE_CALC!$H$2:$H$5001,"&gt;0"))</f>
        <v/>
      </c>
      <c r="D439" t="str">
        <f t="shared" si="19"/>
        <v/>
      </c>
      <c r="E439" s="12" t="str">
        <f>IF(B439="","",tbl_output[[#This Row],[N_RISPONDENTI]]/tbl_output[[#This Row],[N_ALLIEVI_TOT]])</f>
        <v/>
      </c>
      <c r="F439" s="4" t="str">
        <f t="shared" si="20"/>
        <v/>
      </c>
      <c r="G439" s="8" t="str">
        <f>IF(ISERROR(IF(A439="","",AVERAGEIFS(RISPOSTE_CALC!$H$2:$H$5001,RISPOSTE_CALC!$B$2:$B$5001,A439,RISPOSTE_CALC!$H$2:$H$5001,"&gt;0"))),"",IF(A439="","",AVERAGEIFS(RISPOSTE_CALC!$H$2:$H$5001,RISPOSTE_CALC!$B$2:$B$5001,A439,RISPOSTE_CALC!$H$2:$H$5001,"&gt;0")))</f>
        <v/>
      </c>
      <c r="H439" s="8" t="str">
        <f t="shared" si="21"/>
        <v/>
      </c>
    </row>
    <row r="440" spans="1:8">
      <c r="A440" t="str">
        <f>IFERROR(INDEX(tbl_corsi[KEY_CORSO],439),"")</f>
        <v/>
      </c>
      <c r="B440" t="str">
        <f>IFERROR(INDEX(tbl_corsi[N_ALLIEVI_TOT],439),"")</f>
        <v/>
      </c>
      <c r="C440" t="str">
        <f>IF(A440="","",COUNTIFS(RISPOSTE_CALC!$B$2:$B$5001,A440,RISPOSTE_CALC!$H$2:$H$5001,"&gt;0"))</f>
        <v/>
      </c>
      <c r="D440" t="str">
        <f t="shared" si="19"/>
        <v/>
      </c>
      <c r="E440" s="12" t="str">
        <f>IF(B440="","",tbl_output[[#This Row],[N_RISPONDENTI]]/tbl_output[[#This Row],[N_ALLIEVI_TOT]])</f>
        <v/>
      </c>
      <c r="F440" s="4" t="str">
        <f t="shared" si="20"/>
        <v/>
      </c>
      <c r="G440" s="8" t="str">
        <f>IF(ISERROR(IF(A440="","",AVERAGEIFS(RISPOSTE_CALC!$H$2:$H$5001,RISPOSTE_CALC!$B$2:$B$5001,A440,RISPOSTE_CALC!$H$2:$H$5001,"&gt;0"))),"",IF(A440="","",AVERAGEIFS(RISPOSTE_CALC!$H$2:$H$5001,RISPOSTE_CALC!$B$2:$B$5001,A440,RISPOSTE_CALC!$H$2:$H$5001,"&gt;0")))</f>
        <v/>
      </c>
      <c r="H440" s="8" t="str">
        <f t="shared" si="21"/>
        <v/>
      </c>
    </row>
    <row r="441" spans="1:8">
      <c r="A441" t="str">
        <f>IFERROR(INDEX(tbl_corsi[KEY_CORSO],440),"")</f>
        <v/>
      </c>
      <c r="B441" t="str">
        <f>IFERROR(INDEX(tbl_corsi[N_ALLIEVI_TOT],440),"")</f>
        <v/>
      </c>
      <c r="C441" t="str">
        <f>IF(A441="","",COUNTIFS(RISPOSTE_CALC!$B$2:$B$5001,A441,RISPOSTE_CALC!$H$2:$H$5001,"&gt;0"))</f>
        <v/>
      </c>
      <c r="D441" t="str">
        <f t="shared" si="19"/>
        <v/>
      </c>
      <c r="E441" s="12" t="str">
        <f>IF(B441="","",tbl_output[[#This Row],[N_RISPONDENTI]]/tbl_output[[#This Row],[N_ALLIEVI_TOT]])</f>
        <v/>
      </c>
      <c r="F441" s="4" t="str">
        <f t="shared" si="20"/>
        <v/>
      </c>
      <c r="G441" s="8" t="str">
        <f>IF(ISERROR(IF(A441="","",AVERAGEIFS(RISPOSTE_CALC!$H$2:$H$5001,RISPOSTE_CALC!$B$2:$B$5001,A441,RISPOSTE_CALC!$H$2:$H$5001,"&gt;0"))),"",IF(A441="","",AVERAGEIFS(RISPOSTE_CALC!$H$2:$H$5001,RISPOSTE_CALC!$B$2:$B$5001,A441,RISPOSTE_CALC!$H$2:$H$5001,"&gt;0")))</f>
        <v/>
      </c>
      <c r="H441" s="8" t="str">
        <f t="shared" si="21"/>
        <v/>
      </c>
    </row>
    <row r="442" spans="1:8">
      <c r="A442" t="str">
        <f>IFERROR(INDEX(tbl_corsi[KEY_CORSO],441),"")</f>
        <v/>
      </c>
      <c r="B442" t="str">
        <f>IFERROR(INDEX(tbl_corsi[N_ALLIEVI_TOT],441),"")</f>
        <v/>
      </c>
      <c r="C442" t="str">
        <f>IF(A442="","",COUNTIFS(RISPOSTE_CALC!$B$2:$B$5001,A442,RISPOSTE_CALC!$H$2:$H$5001,"&gt;0"))</f>
        <v/>
      </c>
      <c r="D442" t="str">
        <f t="shared" si="19"/>
        <v/>
      </c>
      <c r="E442" s="12" t="str">
        <f>IF(B442="","",tbl_output[[#This Row],[N_RISPONDENTI]]/tbl_output[[#This Row],[N_ALLIEVI_TOT]])</f>
        <v/>
      </c>
      <c r="F442" s="4" t="str">
        <f t="shared" si="20"/>
        <v/>
      </c>
      <c r="G442" s="8" t="str">
        <f>IF(ISERROR(IF(A442="","",AVERAGEIFS(RISPOSTE_CALC!$H$2:$H$5001,RISPOSTE_CALC!$B$2:$B$5001,A442,RISPOSTE_CALC!$H$2:$H$5001,"&gt;0"))),"",IF(A442="","",AVERAGEIFS(RISPOSTE_CALC!$H$2:$H$5001,RISPOSTE_CALC!$B$2:$B$5001,A442,RISPOSTE_CALC!$H$2:$H$5001,"&gt;0")))</f>
        <v/>
      </c>
      <c r="H442" s="8" t="str">
        <f t="shared" si="21"/>
        <v/>
      </c>
    </row>
    <row r="443" spans="1:8">
      <c r="A443" t="str">
        <f>IFERROR(INDEX(tbl_corsi[KEY_CORSO],442),"")</f>
        <v/>
      </c>
      <c r="B443" t="str">
        <f>IFERROR(INDEX(tbl_corsi[N_ALLIEVI_TOT],442),"")</f>
        <v/>
      </c>
      <c r="C443" t="str">
        <f>IF(A443="","",COUNTIFS(RISPOSTE_CALC!$B$2:$B$5001,A443,RISPOSTE_CALC!$H$2:$H$5001,"&gt;0"))</f>
        <v/>
      </c>
      <c r="D443" t="str">
        <f t="shared" si="19"/>
        <v/>
      </c>
      <c r="E443" s="12" t="str">
        <f>IF(B443="","",tbl_output[[#This Row],[N_RISPONDENTI]]/tbl_output[[#This Row],[N_ALLIEVI_TOT]])</f>
        <v/>
      </c>
      <c r="F443" s="4" t="str">
        <f t="shared" si="20"/>
        <v/>
      </c>
      <c r="G443" s="8" t="str">
        <f>IF(ISERROR(IF(A443="","",AVERAGEIFS(RISPOSTE_CALC!$H$2:$H$5001,RISPOSTE_CALC!$B$2:$B$5001,A443,RISPOSTE_CALC!$H$2:$H$5001,"&gt;0"))),"",IF(A443="","",AVERAGEIFS(RISPOSTE_CALC!$H$2:$H$5001,RISPOSTE_CALC!$B$2:$B$5001,A443,RISPOSTE_CALC!$H$2:$H$5001,"&gt;0")))</f>
        <v/>
      </c>
      <c r="H443" s="8" t="str">
        <f t="shared" si="21"/>
        <v/>
      </c>
    </row>
    <row r="444" spans="1:8">
      <c r="A444" t="str">
        <f>IFERROR(INDEX(tbl_corsi[KEY_CORSO],443),"")</f>
        <v/>
      </c>
      <c r="B444" t="str">
        <f>IFERROR(INDEX(tbl_corsi[N_ALLIEVI_TOT],443),"")</f>
        <v/>
      </c>
      <c r="C444" t="str">
        <f>IF(A444="","",COUNTIFS(RISPOSTE_CALC!$B$2:$B$5001,A444,RISPOSTE_CALC!$H$2:$H$5001,"&gt;0"))</f>
        <v/>
      </c>
      <c r="D444" t="str">
        <f t="shared" si="19"/>
        <v/>
      </c>
      <c r="E444" s="12" t="str">
        <f>IF(B444="","",tbl_output[[#This Row],[N_RISPONDENTI]]/tbl_output[[#This Row],[N_ALLIEVI_TOT]])</f>
        <v/>
      </c>
      <c r="F444" s="4" t="str">
        <f t="shared" si="20"/>
        <v/>
      </c>
      <c r="G444" s="8" t="str">
        <f>IF(ISERROR(IF(A444="","",AVERAGEIFS(RISPOSTE_CALC!$H$2:$H$5001,RISPOSTE_CALC!$B$2:$B$5001,A444,RISPOSTE_CALC!$H$2:$H$5001,"&gt;0"))),"",IF(A444="","",AVERAGEIFS(RISPOSTE_CALC!$H$2:$H$5001,RISPOSTE_CALC!$B$2:$B$5001,A444,RISPOSTE_CALC!$H$2:$H$5001,"&gt;0")))</f>
        <v/>
      </c>
      <c r="H444" s="8" t="str">
        <f t="shared" si="21"/>
        <v/>
      </c>
    </row>
    <row r="445" spans="1:8">
      <c r="A445" t="str">
        <f>IFERROR(INDEX(tbl_corsi[KEY_CORSO],444),"")</f>
        <v/>
      </c>
      <c r="B445" t="str">
        <f>IFERROR(INDEX(tbl_corsi[N_ALLIEVI_TOT],444),"")</f>
        <v/>
      </c>
      <c r="C445" t="str">
        <f>IF(A445="","",COUNTIFS(RISPOSTE_CALC!$B$2:$B$5001,A445,RISPOSTE_CALC!$H$2:$H$5001,"&gt;0"))</f>
        <v/>
      </c>
      <c r="D445" t="str">
        <f t="shared" si="19"/>
        <v/>
      </c>
      <c r="E445" s="12" t="str">
        <f>IF(B445="","",tbl_output[[#This Row],[N_RISPONDENTI]]/tbl_output[[#This Row],[N_ALLIEVI_TOT]])</f>
        <v/>
      </c>
      <c r="F445" s="4" t="str">
        <f t="shared" si="20"/>
        <v/>
      </c>
      <c r="G445" s="8" t="str">
        <f>IF(ISERROR(IF(A445="","",AVERAGEIFS(RISPOSTE_CALC!$H$2:$H$5001,RISPOSTE_CALC!$B$2:$B$5001,A445,RISPOSTE_CALC!$H$2:$H$5001,"&gt;0"))),"",IF(A445="","",AVERAGEIFS(RISPOSTE_CALC!$H$2:$H$5001,RISPOSTE_CALC!$B$2:$B$5001,A445,RISPOSTE_CALC!$H$2:$H$5001,"&gt;0")))</f>
        <v/>
      </c>
      <c r="H445" s="8" t="str">
        <f t="shared" si="21"/>
        <v/>
      </c>
    </row>
    <row r="446" spans="1:8">
      <c r="A446" t="str">
        <f>IFERROR(INDEX(tbl_corsi[KEY_CORSO],445),"")</f>
        <v/>
      </c>
      <c r="B446" t="str">
        <f>IFERROR(INDEX(tbl_corsi[N_ALLIEVI_TOT],445),"")</f>
        <v/>
      </c>
      <c r="C446" t="str">
        <f>IF(A446="","",COUNTIFS(RISPOSTE_CALC!$B$2:$B$5001,A446,RISPOSTE_CALC!$H$2:$H$5001,"&gt;0"))</f>
        <v/>
      </c>
      <c r="D446" t="str">
        <f t="shared" si="19"/>
        <v/>
      </c>
      <c r="E446" s="12" t="str">
        <f>IF(B446="","",tbl_output[[#This Row],[N_RISPONDENTI]]/tbl_output[[#This Row],[N_ALLIEVI_TOT]])</f>
        <v/>
      </c>
      <c r="F446" s="4" t="str">
        <f t="shared" si="20"/>
        <v/>
      </c>
      <c r="G446" s="8" t="str">
        <f>IF(ISERROR(IF(A446="","",AVERAGEIFS(RISPOSTE_CALC!$H$2:$H$5001,RISPOSTE_CALC!$B$2:$B$5001,A446,RISPOSTE_CALC!$H$2:$H$5001,"&gt;0"))),"",IF(A446="","",AVERAGEIFS(RISPOSTE_CALC!$H$2:$H$5001,RISPOSTE_CALC!$B$2:$B$5001,A446,RISPOSTE_CALC!$H$2:$H$5001,"&gt;0")))</f>
        <v/>
      </c>
      <c r="H446" s="8" t="str">
        <f t="shared" si="21"/>
        <v/>
      </c>
    </row>
    <row r="447" spans="1:8">
      <c r="A447" t="str">
        <f>IFERROR(INDEX(tbl_corsi[KEY_CORSO],446),"")</f>
        <v/>
      </c>
      <c r="B447" t="str">
        <f>IFERROR(INDEX(tbl_corsi[N_ALLIEVI_TOT],446),"")</f>
        <v/>
      </c>
      <c r="C447" t="str">
        <f>IF(A447="","",COUNTIFS(RISPOSTE_CALC!$B$2:$B$5001,A447,RISPOSTE_CALC!$H$2:$H$5001,"&gt;0"))</f>
        <v/>
      </c>
      <c r="D447" t="str">
        <f t="shared" si="19"/>
        <v/>
      </c>
      <c r="E447" s="12" t="str">
        <f>IF(B447="","",tbl_output[[#This Row],[N_RISPONDENTI]]/tbl_output[[#This Row],[N_ALLIEVI_TOT]])</f>
        <v/>
      </c>
      <c r="F447" s="4" t="str">
        <f t="shared" si="20"/>
        <v/>
      </c>
      <c r="G447" s="8" t="str">
        <f>IF(ISERROR(IF(A447="","",AVERAGEIFS(RISPOSTE_CALC!$H$2:$H$5001,RISPOSTE_CALC!$B$2:$B$5001,A447,RISPOSTE_CALC!$H$2:$H$5001,"&gt;0"))),"",IF(A447="","",AVERAGEIFS(RISPOSTE_CALC!$H$2:$H$5001,RISPOSTE_CALC!$B$2:$B$5001,A447,RISPOSTE_CALC!$H$2:$H$5001,"&gt;0")))</f>
        <v/>
      </c>
      <c r="H447" s="8" t="str">
        <f t="shared" si="21"/>
        <v/>
      </c>
    </row>
    <row r="448" spans="1:8">
      <c r="A448" t="str">
        <f>IFERROR(INDEX(tbl_corsi[KEY_CORSO],447),"")</f>
        <v/>
      </c>
      <c r="B448" t="str">
        <f>IFERROR(INDEX(tbl_corsi[N_ALLIEVI_TOT],447),"")</f>
        <v/>
      </c>
      <c r="C448" t="str">
        <f>IF(A448="","",COUNTIFS(RISPOSTE_CALC!$B$2:$B$5001,A448,RISPOSTE_CALC!$H$2:$H$5001,"&gt;0"))</f>
        <v/>
      </c>
      <c r="D448" t="str">
        <f t="shared" si="19"/>
        <v/>
      </c>
      <c r="E448" s="12" t="str">
        <f>IF(B448="","",tbl_output[[#This Row],[N_RISPONDENTI]]/tbl_output[[#This Row],[N_ALLIEVI_TOT]])</f>
        <v/>
      </c>
      <c r="F448" s="4" t="str">
        <f t="shared" si="20"/>
        <v/>
      </c>
      <c r="G448" s="8" t="str">
        <f>IF(ISERROR(IF(A448="","",AVERAGEIFS(RISPOSTE_CALC!$H$2:$H$5001,RISPOSTE_CALC!$B$2:$B$5001,A448,RISPOSTE_CALC!$H$2:$H$5001,"&gt;0"))),"",IF(A448="","",AVERAGEIFS(RISPOSTE_CALC!$H$2:$H$5001,RISPOSTE_CALC!$B$2:$B$5001,A448,RISPOSTE_CALC!$H$2:$H$5001,"&gt;0")))</f>
        <v/>
      </c>
      <c r="H448" s="8" t="str">
        <f t="shared" si="21"/>
        <v/>
      </c>
    </row>
    <row r="449" spans="1:8">
      <c r="A449" t="str">
        <f>IFERROR(INDEX(tbl_corsi[KEY_CORSO],448),"")</f>
        <v/>
      </c>
      <c r="B449" t="str">
        <f>IFERROR(INDEX(tbl_corsi[N_ALLIEVI_TOT],448),"")</f>
        <v/>
      </c>
      <c r="C449" t="str">
        <f>IF(A449="","",COUNTIFS(RISPOSTE_CALC!$B$2:$B$5001,A449,RISPOSTE_CALC!$H$2:$H$5001,"&gt;0"))</f>
        <v/>
      </c>
      <c r="D449" t="str">
        <f t="shared" si="19"/>
        <v/>
      </c>
      <c r="E449" s="12" t="str">
        <f>IF(B449="","",tbl_output[[#This Row],[N_RISPONDENTI]]/tbl_output[[#This Row],[N_ALLIEVI_TOT]])</f>
        <v/>
      </c>
      <c r="F449" s="4" t="str">
        <f t="shared" si="20"/>
        <v/>
      </c>
      <c r="G449" s="8" t="str">
        <f>IF(ISERROR(IF(A449="","",AVERAGEIFS(RISPOSTE_CALC!$H$2:$H$5001,RISPOSTE_CALC!$B$2:$B$5001,A449,RISPOSTE_CALC!$H$2:$H$5001,"&gt;0"))),"",IF(A449="","",AVERAGEIFS(RISPOSTE_CALC!$H$2:$H$5001,RISPOSTE_CALC!$B$2:$B$5001,A449,RISPOSTE_CALC!$H$2:$H$5001,"&gt;0")))</f>
        <v/>
      </c>
      <c r="H449" s="8" t="str">
        <f t="shared" si="21"/>
        <v/>
      </c>
    </row>
    <row r="450" spans="1:8">
      <c r="A450" t="str">
        <f>IFERROR(INDEX(tbl_corsi[KEY_CORSO],449),"")</f>
        <v/>
      </c>
      <c r="B450" t="str">
        <f>IFERROR(INDEX(tbl_corsi[N_ALLIEVI_TOT],449),"")</f>
        <v/>
      </c>
      <c r="C450" t="str">
        <f>IF(A450="","",COUNTIFS(RISPOSTE_CALC!$B$2:$B$5001,A450,RISPOSTE_CALC!$H$2:$H$5001,"&gt;0"))</f>
        <v/>
      </c>
      <c r="D450" t="str">
        <f t="shared" ref="D450:D501" si="22">IF(B450="","",ROUNDUP(B450*0.8,0))</f>
        <v/>
      </c>
      <c r="E450" s="12" t="str">
        <f>IF(B450="","",tbl_output[[#This Row],[N_RISPONDENTI]]/tbl_output[[#This Row],[N_ALLIEVI_TOT]])</f>
        <v/>
      </c>
      <c r="F450" s="4" t="str">
        <f t="shared" ref="F450:F501" si="23">IF(B450="","",IF(B450&lt;8,"KO: iscritti&lt;8",IF(C450&lt;D450,"KO: risp&lt;80%","OK")))</f>
        <v/>
      </c>
      <c r="G450" s="8" t="str">
        <f>IF(ISERROR(IF(A450="","",AVERAGEIFS(RISPOSTE_CALC!$H$2:$H$5001,RISPOSTE_CALC!$B$2:$B$5001,A450,RISPOSTE_CALC!$H$2:$H$5001,"&gt;0"))),"",IF(A450="","",AVERAGEIFS(RISPOSTE_CALC!$H$2:$H$5001,RISPOSTE_CALC!$B$2:$B$5001,A450,RISPOSTE_CALC!$H$2:$H$5001,"&gt;0")))</f>
        <v/>
      </c>
      <c r="H450" s="8" t="str">
        <f t="shared" ref="H450:H501" si="24">IF(G450="","",G450*2)</f>
        <v/>
      </c>
    </row>
    <row r="451" spans="1:8">
      <c r="A451" t="str">
        <f>IFERROR(INDEX(tbl_corsi[KEY_CORSO],450),"")</f>
        <v/>
      </c>
      <c r="B451" t="str">
        <f>IFERROR(INDEX(tbl_corsi[N_ALLIEVI_TOT],450),"")</f>
        <v/>
      </c>
      <c r="C451" t="str">
        <f>IF(A451="","",COUNTIFS(RISPOSTE_CALC!$B$2:$B$5001,A451,RISPOSTE_CALC!$H$2:$H$5001,"&gt;0"))</f>
        <v/>
      </c>
      <c r="D451" t="str">
        <f t="shared" si="22"/>
        <v/>
      </c>
      <c r="E451" s="12" t="str">
        <f>IF(B451="","",tbl_output[[#This Row],[N_RISPONDENTI]]/tbl_output[[#This Row],[N_ALLIEVI_TOT]])</f>
        <v/>
      </c>
      <c r="F451" s="4" t="str">
        <f t="shared" si="23"/>
        <v/>
      </c>
      <c r="G451" s="8" t="str">
        <f>IF(ISERROR(IF(A451="","",AVERAGEIFS(RISPOSTE_CALC!$H$2:$H$5001,RISPOSTE_CALC!$B$2:$B$5001,A451,RISPOSTE_CALC!$H$2:$H$5001,"&gt;0"))),"",IF(A451="","",AVERAGEIFS(RISPOSTE_CALC!$H$2:$H$5001,RISPOSTE_CALC!$B$2:$B$5001,A451,RISPOSTE_CALC!$H$2:$H$5001,"&gt;0")))</f>
        <v/>
      </c>
      <c r="H451" s="8" t="str">
        <f t="shared" si="24"/>
        <v/>
      </c>
    </row>
    <row r="452" spans="1:8">
      <c r="A452" t="str">
        <f>IFERROR(INDEX(tbl_corsi[KEY_CORSO],451),"")</f>
        <v/>
      </c>
      <c r="B452" t="str">
        <f>IFERROR(INDEX(tbl_corsi[N_ALLIEVI_TOT],451),"")</f>
        <v/>
      </c>
      <c r="C452" t="str">
        <f>IF(A452="","",COUNTIFS(RISPOSTE_CALC!$B$2:$B$5001,A452,RISPOSTE_CALC!$H$2:$H$5001,"&gt;0"))</f>
        <v/>
      </c>
      <c r="D452" t="str">
        <f t="shared" si="22"/>
        <v/>
      </c>
      <c r="E452" s="12" t="str">
        <f>IF(B452="","",tbl_output[[#This Row],[N_RISPONDENTI]]/tbl_output[[#This Row],[N_ALLIEVI_TOT]])</f>
        <v/>
      </c>
      <c r="F452" s="4" t="str">
        <f t="shared" si="23"/>
        <v/>
      </c>
      <c r="G452" s="8" t="str">
        <f>IF(ISERROR(IF(A452="","",AVERAGEIFS(RISPOSTE_CALC!$H$2:$H$5001,RISPOSTE_CALC!$B$2:$B$5001,A452,RISPOSTE_CALC!$H$2:$H$5001,"&gt;0"))),"",IF(A452="","",AVERAGEIFS(RISPOSTE_CALC!$H$2:$H$5001,RISPOSTE_CALC!$B$2:$B$5001,A452,RISPOSTE_CALC!$H$2:$H$5001,"&gt;0")))</f>
        <v/>
      </c>
      <c r="H452" s="8" t="str">
        <f t="shared" si="24"/>
        <v/>
      </c>
    </row>
    <row r="453" spans="1:8">
      <c r="A453" t="str">
        <f>IFERROR(INDEX(tbl_corsi[KEY_CORSO],452),"")</f>
        <v/>
      </c>
      <c r="B453" t="str">
        <f>IFERROR(INDEX(tbl_corsi[N_ALLIEVI_TOT],452),"")</f>
        <v/>
      </c>
      <c r="C453" t="str">
        <f>IF(A453="","",COUNTIFS(RISPOSTE_CALC!$B$2:$B$5001,A453,RISPOSTE_CALC!$H$2:$H$5001,"&gt;0"))</f>
        <v/>
      </c>
      <c r="D453" t="str">
        <f t="shared" si="22"/>
        <v/>
      </c>
      <c r="E453" s="12" t="str">
        <f>IF(B453="","",tbl_output[[#This Row],[N_RISPONDENTI]]/tbl_output[[#This Row],[N_ALLIEVI_TOT]])</f>
        <v/>
      </c>
      <c r="F453" s="4" t="str">
        <f t="shared" si="23"/>
        <v/>
      </c>
      <c r="G453" s="8" t="str">
        <f>IF(ISERROR(IF(A453="","",AVERAGEIFS(RISPOSTE_CALC!$H$2:$H$5001,RISPOSTE_CALC!$B$2:$B$5001,A453,RISPOSTE_CALC!$H$2:$H$5001,"&gt;0"))),"",IF(A453="","",AVERAGEIFS(RISPOSTE_CALC!$H$2:$H$5001,RISPOSTE_CALC!$B$2:$B$5001,A453,RISPOSTE_CALC!$H$2:$H$5001,"&gt;0")))</f>
        <v/>
      </c>
      <c r="H453" s="8" t="str">
        <f t="shared" si="24"/>
        <v/>
      </c>
    </row>
    <row r="454" spans="1:8">
      <c r="A454" t="str">
        <f>IFERROR(INDEX(tbl_corsi[KEY_CORSO],453),"")</f>
        <v/>
      </c>
      <c r="B454" t="str">
        <f>IFERROR(INDEX(tbl_corsi[N_ALLIEVI_TOT],453),"")</f>
        <v/>
      </c>
      <c r="C454" t="str">
        <f>IF(A454="","",COUNTIFS(RISPOSTE_CALC!$B$2:$B$5001,A454,RISPOSTE_CALC!$H$2:$H$5001,"&gt;0"))</f>
        <v/>
      </c>
      <c r="D454" t="str">
        <f t="shared" si="22"/>
        <v/>
      </c>
      <c r="E454" s="12" t="str">
        <f>IF(B454="","",tbl_output[[#This Row],[N_RISPONDENTI]]/tbl_output[[#This Row],[N_ALLIEVI_TOT]])</f>
        <v/>
      </c>
      <c r="F454" s="4" t="str">
        <f t="shared" si="23"/>
        <v/>
      </c>
      <c r="G454" s="8" t="str">
        <f>IF(ISERROR(IF(A454="","",AVERAGEIFS(RISPOSTE_CALC!$H$2:$H$5001,RISPOSTE_CALC!$B$2:$B$5001,A454,RISPOSTE_CALC!$H$2:$H$5001,"&gt;0"))),"",IF(A454="","",AVERAGEIFS(RISPOSTE_CALC!$H$2:$H$5001,RISPOSTE_CALC!$B$2:$B$5001,A454,RISPOSTE_CALC!$H$2:$H$5001,"&gt;0")))</f>
        <v/>
      </c>
      <c r="H454" s="8" t="str">
        <f t="shared" si="24"/>
        <v/>
      </c>
    </row>
    <row r="455" spans="1:8">
      <c r="A455" t="str">
        <f>IFERROR(INDEX(tbl_corsi[KEY_CORSO],454),"")</f>
        <v/>
      </c>
      <c r="B455" t="str">
        <f>IFERROR(INDEX(tbl_corsi[N_ALLIEVI_TOT],454),"")</f>
        <v/>
      </c>
      <c r="C455" t="str">
        <f>IF(A455="","",COUNTIFS(RISPOSTE_CALC!$B$2:$B$5001,A455,RISPOSTE_CALC!$H$2:$H$5001,"&gt;0"))</f>
        <v/>
      </c>
      <c r="D455" t="str">
        <f t="shared" si="22"/>
        <v/>
      </c>
      <c r="E455" s="12" t="str">
        <f>IF(B455="","",tbl_output[[#This Row],[N_RISPONDENTI]]/tbl_output[[#This Row],[N_ALLIEVI_TOT]])</f>
        <v/>
      </c>
      <c r="F455" s="4" t="str">
        <f t="shared" si="23"/>
        <v/>
      </c>
      <c r="G455" s="8" t="str">
        <f>IF(ISERROR(IF(A455="","",AVERAGEIFS(RISPOSTE_CALC!$H$2:$H$5001,RISPOSTE_CALC!$B$2:$B$5001,A455,RISPOSTE_CALC!$H$2:$H$5001,"&gt;0"))),"",IF(A455="","",AVERAGEIFS(RISPOSTE_CALC!$H$2:$H$5001,RISPOSTE_CALC!$B$2:$B$5001,A455,RISPOSTE_CALC!$H$2:$H$5001,"&gt;0")))</f>
        <v/>
      </c>
      <c r="H455" s="8" t="str">
        <f t="shared" si="24"/>
        <v/>
      </c>
    </row>
    <row r="456" spans="1:8">
      <c r="A456" t="str">
        <f>IFERROR(INDEX(tbl_corsi[KEY_CORSO],455),"")</f>
        <v/>
      </c>
      <c r="B456" t="str">
        <f>IFERROR(INDEX(tbl_corsi[N_ALLIEVI_TOT],455),"")</f>
        <v/>
      </c>
      <c r="C456" t="str">
        <f>IF(A456="","",COUNTIFS(RISPOSTE_CALC!$B$2:$B$5001,A456,RISPOSTE_CALC!$H$2:$H$5001,"&gt;0"))</f>
        <v/>
      </c>
      <c r="D456" t="str">
        <f t="shared" si="22"/>
        <v/>
      </c>
      <c r="E456" s="12" t="str">
        <f>IF(B456="","",tbl_output[[#This Row],[N_RISPONDENTI]]/tbl_output[[#This Row],[N_ALLIEVI_TOT]])</f>
        <v/>
      </c>
      <c r="F456" s="4" t="str">
        <f t="shared" si="23"/>
        <v/>
      </c>
      <c r="G456" s="8" t="str">
        <f>IF(ISERROR(IF(A456="","",AVERAGEIFS(RISPOSTE_CALC!$H$2:$H$5001,RISPOSTE_CALC!$B$2:$B$5001,A456,RISPOSTE_CALC!$H$2:$H$5001,"&gt;0"))),"",IF(A456="","",AVERAGEIFS(RISPOSTE_CALC!$H$2:$H$5001,RISPOSTE_CALC!$B$2:$B$5001,A456,RISPOSTE_CALC!$H$2:$H$5001,"&gt;0")))</f>
        <v/>
      </c>
      <c r="H456" s="8" t="str">
        <f t="shared" si="24"/>
        <v/>
      </c>
    </row>
    <row r="457" spans="1:8">
      <c r="A457" t="str">
        <f>IFERROR(INDEX(tbl_corsi[KEY_CORSO],456),"")</f>
        <v/>
      </c>
      <c r="B457" t="str">
        <f>IFERROR(INDEX(tbl_corsi[N_ALLIEVI_TOT],456),"")</f>
        <v/>
      </c>
      <c r="C457" t="str">
        <f>IF(A457="","",COUNTIFS(RISPOSTE_CALC!$B$2:$B$5001,A457,RISPOSTE_CALC!$H$2:$H$5001,"&gt;0"))</f>
        <v/>
      </c>
      <c r="D457" t="str">
        <f t="shared" si="22"/>
        <v/>
      </c>
      <c r="E457" s="12" t="str">
        <f>IF(B457="","",tbl_output[[#This Row],[N_RISPONDENTI]]/tbl_output[[#This Row],[N_ALLIEVI_TOT]])</f>
        <v/>
      </c>
      <c r="F457" s="4" t="str">
        <f t="shared" si="23"/>
        <v/>
      </c>
      <c r="G457" s="8" t="str">
        <f>IF(ISERROR(IF(A457="","",AVERAGEIFS(RISPOSTE_CALC!$H$2:$H$5001,RISPOSTE_CALC!$B$2:$B$5001,A457,RISPOSTE_CALC!$H$2:$H$5001,"&gt;0"))),"",IF(A457="","",AVERAGEIFS(RISPOSTE_CALC!$H$2:$H$5001,RISPOSTE_CALC!$B$2:$B$5001,A457,RISPOSTE_CALC!$H$2:$H$5001,"&gt;0")))</f>
        <v/>
      </c>
      <c r="H457" s="8" t="str">
        <f t="shared" si="24"/>
        <v/>
      </c>
    </row>
    <row r="458" spans="1:8">
      <c r="A458" t="str">
        <f>IFERROR(INDEX(tbl_corsi[KEY_CORSO],457),"")</f>
        <v/>
      </c>
      <c r="B458" t="str">
        <f>IFERROR(INDEX(tbl_corsi[N_ALLIEVI_TOT],457),"")</f>
        <v/>
      </c>
      <c r="C458" t="str">
        <f>IF(A458="","",COUNTIFS(RISPOSTE_CALC!$B$2:$B$5001,A458,RISPOSTE_CALC!$H$2:$H$5001,"&gt;0"))</f>
        <v/>
      </c>
      <c r="D458" t="str">
        <f t="shared" si="22"/>
        <v/>
      </c>
      <c r="E458" s="12" t="str">
        <f>IF(B458="","",tbl_output[[#This Row],[N_RISPONDENTI]]/tbl_output[[#This Row],[N_ALLIEVI_TOT]])</f>
        <v/>
      </c>
      <c r="F458" s="4" t="str">
        <f t="shared" si="23"/>
        <v/>
      </c>
      <c r="G458" s="8" t="str">
        <f>IF(ISERROR(IF(A458="","",AVERAGEIFS(RISPOSTE_CALC!$H$2:$H$5001,RISPOSTE_CALC!$B$2:$B$5001,A458,RISPOSTE_CALC!$H$2:$H$5001,"&gt;0"))),"",IF(A458="","",AVERAGEIFS(RISPOSTE_CALC!$H$2:$H$5001,RISPOSTE_CALC!$B$2:$B$5001,A458,RISPOSTE_CALC!$H$2:$H$5001,"&gt;0")))</f>
        <v/>
      </c>
      <c r="H458" s="8" t="str">
        <f t="shared" si="24"/>
        <v/>
      </c>
    </row>
    <row r="459" spans="1:8">
      <c r="A459" t="str">
        <f>IFERROR(INDEX(tbl_corsi[KEY_CORSO],458),"")</f>
        <v/>
      </c>
      <c r="B459" t="str">
        <f>IFERROR(INDEX(tbl_corsi[N_ALLIEVI_TOT],458),"")</f>
        <v/>
      </c>
      <c r="C459" t="str">
        <f>IF(A459="","",COUNTIFS(RISPOSTE_CALC!$B$2:$B$5001,A459,RISPOSTE_CALC!$H$2:$H$5001,"&gt;0"))</f>
        <v/>
      </c>
      <c r="D459" t="str">
        <f t="shared" si="22"/>
        <v/>
      </c>
      <c r="E459" s="12" t="str">
        <f>IF(B459="","",tbl_output[[#This Row],[N_RISPONDENTI]]/tbl_output[[#This Row],[N_ALLIEVI_TOT]])</f>
        <v/>
      </c>
      <c r="F459" s="4" t="str">
        <f t="shared" si="23"/>
        <v/>
      </c>
      <c r="G459" s="8" t="str">
        <f>IF(ISERROR(IF(A459="","",AVERAGEIFS(RISPOSTE_CALC!$H$2:$H$5001,RISPOSTE_CALC!$B$2:$B$5001,A459,RISPOSTE_CALC!$H$2:$H$5001,"&gt;0"))),"",IF(A459="","",AVERAGEIFS(RISPOSTE_CALC!$H$2:$H$5001,RISPOSTE_CALC!$B$2:$B$5001,A459,RISPOSTE_CALC!$H$2:$H$5001,"&gt;0")))</f>
        <v/>
      </c>
      <c r="H459" s="8" t="str">
        <f t="shared" si="24"/>
        <v/>
      </c>
    </row>
    <row r="460" spans="1:8">
      <c r="A460" t="str">
        <f>IFERROR(INDEX(tbl_corsi[KEY_CORSO],459),"")</f>
        <v/>
      </c>
      <c r="B460" t="str">
        <f>IFERROR(INDEX(tbl_corsi[N_ALLIEVI_TOT],459),"")</f>
        <v/>
      </c>
      <c r="C460" t="str">
        <f>IF(A460="","",COUNTIFS(RISPOSTE_CALC!$B$2:$B$5001,A460,RISPOSTE_CALC!$H$2:$H$5001,"&gt;0"))</f>
        <v/>
      </c>
      <c r="D460" t="str">
        <f t="shared" si="22"/>
        <v/>
      </c>
      <c r="E460" s="12" t="str">
        <f>IF(B460="","",tbl_output[[#This Row],[N_RISPONDENTI]]/tbl_output[[#This Row],[N_ALLIEVI_TOT]])</f>
        <v/>
      </c>
      <c r="F460" s="4" t="str">
        <f t="shared" si="23"/>
        <v/>
      </c>
      <c r="G460" s="8" t="str">
        <f>IF(ISERROR(IF(A460="","",AVERAGEIFS(RISPOSTE_CALC!$H$2:$H$5001,RISPOSTE_CALC!$B$2:$B$5001,A460,RISPOSTE_CALC!$H$2:$H$5001,"&gt;0"))),"",IF(A460="","",AVERAGEIFS(RISPOSTE_CALC!$H$2:$H$5001,RISPOSTE_CALC!$B$2:$B$5001,A460,RISPOSTE_CALC!$H$2:$H$5001,"&gt;0")))</f>
        <v/>
      </c>
      <c r="H460" s="8" t="str">
        <f t="shared" si="24"/>
        <v/>
      </c>
    </row>
    <row r="461" spans="1:8">
      <c r="A461" t="str">
        <f>IFERROR(INDEX(tbl_corsi[KEY_CORSO],460),"")</f>
        <v/>
      </c>
      <c r="B461" t="str">
        <f>IFERROR(INDEX(tbl_corsi[N_ALLIEVI_TOT],460),"")</f>
        <v/>
      </c>
      <c r="C461" t="str">
        <f>IF(A461="","",COUNTIFS(RISPOSTE_CALC!$B$2:$B$5001,A461,RISPOSTE_CALC!$H$2:$H$5001,"&gt;0"))</f>
        <v/>
      </c>
      <c r="D461" t="str">
        <f t="shared" si="22"/>
        <v/>
      </c>
      <c r="E461" s="12" t="str">
        <f>IF(B461="","",tbl_output[[#This Row],[N_RISPONDENTI]]/tbl_output[[#This Row],[N_ALLIEVI_TOT]])</f>
        <v/>
      </c>
      <c r="F461" s="4" t="str">
        <f t="shared" si="23"/>
        <v/>
      </c>
      <c r="G461" s="8" t="str">
        <f>IF(ISERROR(IF(A461="","",AVERAGEIFS(RISPOSTE_CALC!$H$2:$H$5001,RISPOSTE_CALC!$B$2:$B$5001,A461,RISPOSTE_CALC!$H$2:$H$5001,"&gt;0"))),"",IF(A461="","",AVERAGEIFS(RISPOSTE_CALC!$H$2:$H$5001,RISPOSTE_CALC!$B$2:$B$5001,A461,RISPOSTE_CALC!$H$2:$H$5001,"&gt;0")))</f>
        <v/>
      </c>
      <c r="H461" s="8" t="str">
        <f t="shared" si="24"/>
        <v/>
      </c>
    </row>
    <row r="462" spans="1:8">
      <c r="A462" t="str">
        <f>IFERROR(INDEX(tbl_corsi[KEY_CORSO],461),"")</f>
        <v/>
      </c>
      <c r="B462" t="str">
        <f>IFERROR(INDEX(tbl_corsi[N_ALLIEVI_TOT],461),"")</f>
        <v/>
      </c>
      <c r="C462" t="str">
        <f>IF(A462="","",COUNTIFS(RISPOSTE_CALC!$B$2:$B$5001,A462,RISPOSTE_CALC!$H$2:$H$5001,"&gt;0"))</f>
        <v/>
      </c>
      <c r="D462" t="str">
        <f t="shared" si="22"/>
        <v/>
      </c>
      <c r="E462" s="12" t="str">
        <f>IF(B462="","",tbl_output[[#This Row],[N_RISPONDENTI]]/tbl_output[[#This Row],[N_ALLIEVI_TOT]])</f>
        <v/>
      </c>
      <c r="F462" s="4" t="str">
        <f t="shared" si="23"/>
        <v/>
      </c>
      <c r="G462" s="8" t="str">
        <f>IF(ISERROR(IF(A462="","",AVERAGEIFS(RISPOSTE_CALC!$H$2:$H$5001,RISPOSTE_CALC!$B$2:$B$5001,A462,RISPOSTE_CALC!$H$2:$H$5001,"&gt;0"))),"",IF(A462="","",AVERAGEIFS(RISPOSTE_CALC!$H$2:$H$5001,RISPOSTE_CALC!$B$2:$B$5001,A462,RISPOSTE_CALC!$H$2:$H$5001,"&gt;0")))</f>
        <v/>
      </c>
      <c r="H462" s="8" t="str">
        <f t="shared" si="24"/>
        <v/>
      </c>
    </row>
    <row r="463" spans="1:8">
      <c r="A463" t="str">
        <f>IFERROR(INDEX(tbl_corsi[KEY_CORSO],462),"")</f>
        <v/>
      </c>
      <c r="B463" t="str">
        <f>IFERROR(INDEX(tbl_corsi[N_ALLIEVI_TOT],462),"")</f>
        <v/>
      </c>
      <c r="C463" t="str">
        <f>IF(A463="","",COUNTIFS(RISPOSTE_CALC!$B$2:$B$5001,A463,RISPOSTE_CALC!$H$2:$H$5001,"&gt;0"))</f>
        <v/>
      </c>
      <c r="D463" t="str">
        <f t="shared" si="22"/>
        <v/>
      </c>
      <c r="E463" s="12" t="str">
        <f>IF(B463="","",tbl_output[[#This Row],[N_RISPONDENTI]]/tbl_output[[#This Row],[N_ALLIEVI_TOT]])</f>
        <v/>
      </c>
      <c r="F463" s="4" t="str">
        <f t="shared" si="23"/>
        <v/>
      </c>
      <c r="G463" s="8" t="str">
        <f>IF(ISERROR(IF(A463="","",AVERAGEIFS(RISPOSTE_CALC!$H$2:$H$5001,RISPOSTE_CALC!$B$2:$B$5001,A463,RISPOSTE_CALC!$H$2:$H$5001,"&gt;0"))),"",IF(A463="","",AVERAGEIFS(RISPOSTE_CALC!$H$2:$H$5001,RISPOSTE_CALC!$B$2:$B$5001,A463,RISPOSTE_CALC!$H$2:$H$5001,"&gt;0")))</f>
        <v/>
      </c>
      <c r="H463" s="8" t="str">
        <f t="shared" si="24"/>
        <v/>
      </c>
    </row>
    <row r="464" spans="1:8">
      <c r="A464" t="str">
        <f>IFERROR(INDEX(tbl_corsi[KEY_CORSO],463),"")</f>
        <v/>
      </c>
      <c r="B464" t="str">
        <f>IFERROR(INDEX(tbl_corsi[N_ALLIEVI_TOT],463),"")</f>
        <v/>
      </c>
      <c r="C464" t="str">
        <f>IF(A464="","",COUNTIFS(RISPOSTE_CALC!$B$2:$B$5001,A464,RISPOSTE_CALC!$H$2:$H$5001,"&gt;0"))</f>
        <v/>
      </c>
      <c r="D464" t="str">
        <f t="shared" si="22"/>
        <v/>
      </c>
      <c r="E464" s="12" t="str">
        <f>IF(B464="","",tbl_output[[#This Row],[N_RISPONDENTI]]/tbl_output[[#This Row],[N_ALLIEVI_TOT]])</f>
        <v/>
      </c>
      <c r="F464" s="4" t="str">
        <f t="shared" si="23"/>
        <v/>
      </c>
      <c r="G464" s="8" t="str">
        <f>IF(ISERROR(IF(A464="","",AVERAGEIFS(RISPOSTE_CALC!$H$2:$H$5001,RISPOSTE_CALC!$B$2:$B$5001,A464,RISPOSTE_CALC!$H$2:$H$5001,"&gt;0"))),"",IF(A464="","",AVERAGEIFS(RISPOSTE_CALC!$H$2:$H$5001,RISPOSTE_CALC!$B$2:$B$5001,A464,RISPOSTE_CALC!$H$2:$H$5001,"&gt;0")))</f>
        <v/>
      </c>
      <c r="H464" s="8" t="str">
        <f t="shared" si="24"/>
        <v/>
      </c>
    </row>
    <row r="465" spans="1:8">
      <c r="A465" t="str">
        <f>IFERROR(INDEX(tbl_corsi[KEY_CORSO],464),"")</f>
        <v/>
      </c>
      <c r="B465" t="str">
        <f>IFERROR(INDEX(tbl_corsi[N_ALLIEVI_TOT],464),"")</f>
        <v/>
      </c>
      <c r="C465" t="str">
        <f>IF(A465="","",COUNTIFS(RISPOSTE_CALC!$B$2:$B$5001,A465,RISPOSTE_CALC!$H$2:$H$5001,"&gt;0"))</f>
        <v/>
      </c>
      <c r="D465" t="str">
        <f t="shared" si="22"/>
        <v/>
      </c>
      <c r="E465" s="12" t="str">
        <f>IF(B465="","",tbl_output[[#This Row],[N_RISPONDENTI]]/tbl_output[[#This Row],[N_ALLIEVI_TOT]])</f>
        <v/>
      </c>
      <c r="F465" s="4" t="str">
        <f t="shared" si="23"/>
        <v/>
      </c>
      <c r="G465" s="8" t="str">
        <f>IF(ISERROR(IF(A465="","",AVERAGEIFS(RISPOSTE_CALC!$H$2:$H$5001,RISPOSTE_CALC!$B$2:$B$5001,A465,RISPOSTE_CALC!$H$2:$H$5001,"&gt;0"))),"",IF(A465="","",AVERAGEIFS(RISPOSTE_CALC!$H$2:$H$5001,RISPOSTE_CALC!$B$2:$B$5001,A465,RISPOSTE_CALC!$H$2:$H$5001,"&gt;0")))</f>
        <v/>
      </c>
      <c r="H465" s="8" t="str">
        <f t="shared" si="24"/>
        <v/>
      </c>
    </row>
    <row r="466" spans="1:8">
      <c r="A466" t="str">
        <f>IFERROR(INDEX(tbl_corsi[KEY_CORSO],465),"")</f>
        <v/>
      </c>
      <c r="B466" t="str">
        <f>IFERROR(INDEX(tbl_corsi[N_ALLIEVI_TOT],465),"")</f>
        <v/>
      </c>
      <c r="C466" t="str">
        <f>IF(A466="","",COUNTIFS(RISPOSTE_CALC!$B$2:$B$5001,A466,RISPOSTE_CALC!$H$2:$H$5001,"&gt;0"))</f>
        <v/>
      </c>
      <c r="D466" t="str">
        <f t="shared" si="22"/>
        <v/>
      </c>
      <c r="E466" s="12" t="str">
        <f>IF(B466="","",tbl_output[[#This Row],[N_RISPONDENTI]]/tbl_output[[#This Row],[N_ALLIEVI_TOT]])</f>
        <v/>
      </c>
      <c r="F466" s="4" t="str">
        <f t="shared" si="23"/>
        <v/>
      </c>
      <c r="G466" s="8" t="str">
        <f>IF(ISERROR(IF(A466="","",AVERAGEIFS(RISPOSTE_CALC!$H$2:$H$5001,RISPOSTE_CALC!$B$2:$B$5001,A466,RISPOSTE_CALC!$H$2:$H$5001,"&gt;0"))),"",IF(A466="","",AVERAGEIFS(RISPOSTE_CALC!$H$2:$H$5001,RISPOSTE_CALC!$B$2:$B$5001,A466,RISPOSTE_CALC!$H$2:$H$5001,"&gt;0")))</f>
        <v/>
      </c>
      <c r="H466" s="8" t="str">
        <f t="shared" si="24"/>
        <v/>
      </c>
    </row>
    <row r="467" spans="1:8">
      <c r="A467" t="str">
        <f>IFERROR(INDEX(tbl_corsi[KEY_CORSO],466),"")</f>
        <v/>
      </c>
      <c r="B467" t="str">
        <f>IFERROR(INDEX(tbl_corsi[N_ALLIEVI_TOT],466),"")</f>
        <v/>
      </c>
      <c r="C467" t="str">
        <f>IF(A467="","",COUNTIFS(RISPOSTE_CALC!$B$2:$B$5001,A467,RISPOSTE_CALC!$H$2:$H$5001,"&gt;0"))</f>
        <v/>
      </c>
      <c r="D467" t="str">
        <f t="shared" si="22"/>
        <v/>
      </c>
      <c r="E467" s="12" t="str">
        <f>IF(B467="","",tbl_output[[#This Row],[N_RISPONDENTI]]/tbl_output[[#This Row],[N_ALLIEVI_TOT]])</f>
        <v/>
      </c>
      <c r="F467" s="4" t="str">
        <f t="shared" si="23"/>
        <v/>
      </c>
      <c r="G467" s="8" t="str">
        <f>IF(ISERROR(IF(A467="","",AVERAGEIFS(RISPOSTE_CALC!$H$2:$H$5001,RISPOSTE_CALC!$B$2:$B$5001,A467,RISPOSTE_CALC!$H$2:$H$5001,"&gt;0"))),"",IF(A467="","",AVERAGEIFS(RISPOSTE_CALC!$H$2:$H$5001,RISPOSTE_CALC!$B$2:$B$5001,A467,RISPOSTE_CALC!$H$2:$H$5001,"&gt;0")))</f>
        <v/>
      </c>
      <c r="H467" s="8" t="str">
        <f t="shared" si="24"/>
        <v/>
      </c>
    </row>
    <row r="468" spans="1:8">
      <c r="A468" t="str">
        <f>IFERROR(INDEX(tbl_corsi[KEY_CORSO],467),"")</f>
        <v/>
      </c>
      <c r="B468" t="str">
        <f>IFERROR(INDEX(tbl_corsi[N_ALLIEVI_TOT],467),"")</f>
        <v/>
      </c>
      <c r="C468" t="str">
        <f>IF(A468="","",COUNTIFS(RISPOSTE_CALC!$B$2:$B$5001,A468,RISPOSTE_CALC!$H$2:$H$5001,"&gt;0"))</f>
        <v/>
      </c>
      <c r="D468" t="str">
        <f t="shared" si="22"/>
        <v/>
      </c>
      <c r="E468" s="12" t="str">
        <f>IF(B468="","",tbl_output[[#This Row],[N_RISPONDENTI]]/tbl_output[[#This Row],[N_ALLIEVI_TOT]])</f>
        <v/>
      </c>
      <c r="F468" s="4" t="str">
        <f t="shared" si="23"/>
        <v/>
      </c>
      <c r="G468" s="8" t="str">
        <f>IF(ISERROR(IF(A468="","",AVERAGEIFS(RISPOSTE_CALC!$H$2:$H$5001,RISPOSTE_CALC!$B$2:$B$5001,A468,RISPOSTE_CALC!$H$2:$H$5001,"&gt;0"))),"",IF(A468="","",AVERAGEIFS(RISPOSTE_CALC!$H$2:$H$5001,RISPOSTE_CALC!$B$2:$B$5001,A468,RISPOSTE_CALC!$H$2:$H$5001,"&gt;0")))</f>
        <v/>
      </c>
      <c r="H468" s="8" t="str">
        <f t="shared" si="24"/>
        <v/>
      </c>
    </row>
    <row r="469" spans="1:8">
      <c r="A469" t="str">
        <f>IFERROR(INDEX(tbl_corsi[KEY_CORSO],468),"")</f>
        <v/>
      </c>
      <c r="B469" t="str">
        <f>IFERROR(INDEX(tbl_corsi[N_ALLIEVI_TOT],468),"")</f>
        <v/>
      </c>
      <c r="C469" t="str">
        <f>IF(A469="","",COUNTIFS(RISPOSTE_CALC!$B$2:$B$5001,A469,RISPOSTE_CALC!$H$2:$H$5001,"&gt;0"))</f>
        <v/>
      </c>
      <c r="D469" t="str">
        <f t="shared" si="22"/>
        <v/>
      </c>
      <c r="E469" s="12" t="str">
        <f>IF(B469="","",tbl_output[[#This Row],[N_RISPONDENTI]]/tbl_output[[#This Row],[N_ALLIEVI_TOT]])</f>
        <v/>
      </c>
      <c r="F469" s="4" t="str">
        <f t="shared" si="23"/>
        <v/>
      </c>
      <c r="G469" s="8" t="str">
        <f>IF(ISERROR(IF(A469="","",AVERAGEIFS(RISPOSTE_CALC!$H$2:$H$5001,RISPOSTE_CALC!$B$2:$B$5001,A469,RISPOSTE_CALC!$H$2:$H$5001,"&gt;0"))),"",IF(A469="","",AVERAGEIFS(RISPOSTE_CALC!$H$2:$H$5001,RISPOSTE_CALC!$B$2:$B$5001,A469,RISPOSTE_CALC!$H$2:$H$5001,"&gt;0")))</f>
        <v/>
      </c>
      <c r="H469" s="8" t="str">
        <f t="shared" si="24"/>
        <v/>
      </c>
    </row>
    <row r="470" spans="1:8">
      <c r="A470" t="str">
        <f>IFERROR(INDEX(tbl_corsi[KEY_CORSO],469),"")</f>
        <v/>
      </c>
      <c r="B470" t="str">
        <f>IFERROR(INDEX(tbl_corsi[N_ALLIEVI_TOT],469),"")</f>
        <v/>
      </c>
      <c r="C470" t="str">
        <f>IF(A470="","",COUNTIFS(RISPOSTE_CALC!$B$2:$B$5001,A470,RISPOSTE_CALC!$H$2:$H$5001,"&gt;0"))</f>
        <v/>
      </c>
      <c r="D470" t="str">
        <f t="shared" si="22"/>
        <v/>
      </c>
      <c r="E470" s="12" t="str">
        <f>IF(B470="","",tbl_output[[#This Row],[N_RISPONDENTI]]/tbl_output[[#This Row],[N_ALLIEVI_TOT]])</f>
        <v/>
      </c>
      <c r="F470" s="4" t="str">
        <f t="shared" si="23"/>
        <v/>
      </c>
      <c r="G470" s="8" t="str">
        <f>IF(ISERROR(IF(A470="","",AVERAGEIFS(RISPOSTE_CALC!$H$2:$H$5001,RISPOSTE_CALC!$B$2:$B$5001,A470,RISPOSTE_CALC!$H$2:$H$5001,"&gt;0"))),"",IF(A470="","",AVERAGEIFS(RISPOSTE_CALC!$H$2:$H$5001,RISPOSTE_CALC!$B$2:$B$5001,A470,RISPOSTE_CALC!$H$2:$H$5001,"&gt;0")))</f>
        <v/>
      </c>
      <c r="H470" s="8" t="str">
        <f t="shared" si="24"/>
        <v/>
      </c>
    </row>
    <row r="471" spans="1:8">
      <c r="A471" t="str">
        <f>IFERROR(INDEX(tbl_corsi[KEY_CORSO],470),"")</f>
        <v/>
      </c>
      <c r="B471" t="str">
        <f>IFERROR(INDEX(tbl_corsi[N_ALLIEVI_TOT],470),"")</f>
        <v/>
      </c>
      <c r="C471" t="str">
        <f>IF(A471="","",COUNTIFS(RISPOSTE_CALC!$B$2:$B$5001,A471,RISPOSTE_CALC!$H$2:$H$5001,"&gt;0"))</f>
        <v/>
      </c>
      <c r="D471" t="str">
        <f t="shared" si="22"/>
        <v/>
      </c>
      <c r="E471" s="12" t="str">
        <f>IF(B471="","",tbl_output[[#This Row],[N_RISPONDENTI]]/tbl_output[[#This Row],[N_ALLIEVI_TOT]])</f>
        <v/>
      </c>
      <c r="F471" s="4" t="str">
        <f t="shared" si="23"/>
        <v/>
      </c>
      <c r="G471" s="8" t="str">
        <f>IF(ISERROR(IF(A471="","",AVERAGEIFS(RISPOSTE_CALC!$H$2:$H$5001,RISPOSTE_CALC!$B$2:$B$5001,A471,RISPOSTE_CALC!$H$2:$H$5001,"&gt;0"))),"",IF(A471="","",AVERAGEIFS(RISPOSTE_CALC!$H$2:$H$5001,RISPOSTE_CALC!$B$2:$B$5001,A471,RISPOSTE_CALC!$H$2:$H$5001,"&gt;0")))</f>
        <v/>
      </c>
      <c r="H471" s="8" t="str">
        <f t="shared" si="24"/>
        <v/>
      </c>
    </row>
    <row r="472" spans="1:8">
      <c r="A472" t="str">
        <f>IFERROR(INDEX(tbl_corsi[KEY_CORSO],471),"")</f>
        <v/>
      </c>
      <c r="B472" t="str">
        <f>IFERROR(INDEX(tbl_corsi[N_ALLIEVI_TOT],471),"")</f>
        <v/>
      </c>
      <c r="C472" t="str">
        <f>IF(A472="","",COUNTIFS(RISPOSTE_CALC!$B$2:$B$5001,A472,RISPOSTE_CALC!$H$2:$H$5001,"&gt;0"))</f>
        <v/>
      </c>
      <c r="D472" t="str">
        <f t="shared" si="22"/>
        <v/>
      </c>
      <c r="E472" s="12" t="str">
        <f>IF(B472="","",tbl_output[[#This Row],[N_RISPONDENTI]]/tbl_output[[#This Row],[N_ALLIEVI_TOT]])</f>
        <v/>
      </c>
      <c r="F472" s="4" t="str">
        <f t="shared" si="23"/>
        <v/>
      </c>
      <c r="G472" s="8" t="str">
        <f>IF(ISERROR(IF(A472="","",AVERAGEIFS(RISPOSTE_CALC!$H$2:$H$5001,RISPOSTE_CALC!$B$2:$B$5001,A472,RISPOSTE_CALC!$H$2:$H$5001,"&gt;0"))),"",IF(A472="","",AVERAGEIFS(RISPOSTE_CALC!$H$2:$H$5001,RISPOSTE_CALC!$B$2:$B$5001,A472,RISPOSTE_CALC!$H$2:$H$5001,"&gt;0")))</f>
        <v/>
      </c>
      <c r="H472" s="8" t="str">
        <f t="shared" si="24"/>
        <v/>
      </c>
    </row>
    <row r="473" spans="1:8">
      <c r="A473" t="str">
        <f>IFERROR(INDEX(tbl_corsi[KEY_CORSO],472),"")</f>
        <v/>
      </c>
      <c r="B473" t="str">
        <f>IFERROR(INDEX(tbl_corsi[N_ALLIEVI_TOT],472),"")</f>
        <v/>
      </c>
      <c r="C473" t="str">
        <f>IF(A473="","",COUNTIFS(RISPOSTE_CALC!$B$2:$B$5001,A473,RISPOSTE_CALC!$H$2:$H$5001,"&gt;0"))</f>
        <v/>
      </c>
      <c r="D473" t="str">
        <f t="shared" si="22"/>
        <v/>
      </c>
      <c r="E473" s="12" t="str">
        <f>IF(B473="","",tbl_output[[#This Row],[N_RISPONDENTI]]/tbl_output[[#This Row],[N_ALLIEVI_TOT]])</f>
        <v/>
      </c>
      <c r="F473" s="4" t="str">
        <f t="shared" si="23"/>
        <v/>
      </c>
      <c r="G473" s="8" t="str">
        <f>IF(ISERROR(IF(A473="","",AVERAGEIFS(RISPOSTE_CALC!$H$2:$H$5001,RISPOSTE_CALC!$B$2:$B$5001,A473,RISPOSTE_CALC!$H$2:$H$5001,"&gt;0"))),"",IF(A473="","",AVERAGEIFS(RISPOSTE_CALC!$H$2:$H$5001,RISPOSTE_CALC!$B$2:$B$5001,A473,RISPOSTE_CALC!$H$2:$H$5001,"&gt;0")))</f>
        <v/>
      </c>
      <c r="H473" s="8" t="str">
        <f t="shared" si="24"/>
        <v/>
      </c>
    </row>
    <row r="474" spans="1:8">
      <c r="A474" t="str">
        <f>IFERROR(INDEX(tbl_corsi[KEY_CORSO],473),"")</f>
        <v/>
      </c>
      <c r="B474" t="str">
        <f>IFERROR(INDEX(tbl_corsi[N_ALLIEVI_TOT],473),"")</f>
        <v/>
      </c>
      <c r="C474" t="str">
        <f>IF(A474="","",COUNTIFS(RISPOSTE_CALC!$B$2:$B$5001,A474,RISPOSTE_CALC!$H$2:$H$5001,"&gt;0"))</f>
        <v/>
      </c>
      <c r="D474" t="str">
        <f t="shared" si="22"/>
        <v/>
      </c>
      <c r="E474" s="12" t="str">
        <f>IF(B474="","",tbl_output[[#This Row],[N_RISPONDENTI]]/tbl_output[[#This Row],[N_ALLIEVI_TOT]])</f>
        <v/>
      </c>
      <c r="F474" s="4" t="str">
        <f t="shared" si="23"/>
        <v/>
      </c>
      <c r="G474" s="8" t="str">
        <f>IF(ISERROR(IF(A474="","",AVERAGEIFS(RISPOSTE_CALC!$H$2:$H$5001,RISPOSTE_CALC!$B$2:$B$5001,A474,RISPOSTE_CALC!$H$2:$H$5001,"&gt;0"))),"",IF(A474="","",AVERAGEIFS(RISPOSTE_CALC!$H$2:$H$5001,RISPOSTE_CALC!$B$2:$B$5001,A474,RISPOSTE_CALC!$H$2:$H$5001,"&gt;0")))</f>
        <v/>
      </c>
      <c r="H474" s="8" t="str">
        <f t="shared" si="24"/>
        <v/>
      </c>
    </row>
    <row r="475" spans="1:8">
      <c r="A475" t="str">
        <f>IFERROR(INDEX(tbl_corsi[KEY_CORSO],474),"")</f>
        <v/>
      </c>
      <c r="B475" t="str">
        <f>IFERROR(INDEX(tbl_corsi[N_ALLIEVI_TOT],474),"")</f>
        <v/>
      </c>
      <c r="C475" t="str">
        <f>IF(A475="","",COUNTIFS(RISPOSTE_CALC!$B$2:$B$5001,A475,RISPOSTE_CALC!$H$2:$H$5001,"&gt;0"))</f>
        <v/>
      </c>
      <c r="D475" t="str">
        <f t="shared" si="22"/>
        <v/>
      </c>
      <c r="E475" s="12" t="str">
        <f>IF(B475="","",tbl_output[[#This Row],[N_RISPONDENTI]]/tbl_output[[#This Row],[N_ALLIEVI_TOT]])</f>
        <v/>
      </c>
      <c r="F475" s="4" t="str">
        <f t="shared" si="23"/>
        <v/>
      </c>
      <c r="G475" s="8" t="str">
        <f>IF(ISERROR(IF(A475="","",AVERAGEIFS(RISPOSTE_CALC!$H$2:$H$5001,RISPOSTE_CALC!$B$2:$B$5001,A475,RISPOSTE_CALC!$H$2:$H$5001,"&gt;0"))),"",IF(A475="","",AVERAGEIFS(RISPOSTE_CALC!$H$2:$H$5001,RISPOSTE_CALC!$B$2:$B$5001,A475,RISPOSTE_CALC!$H$2:$H$5001,"&gt;0")))</f>
        <v/>
      </c>
      <c r="H475" s="8" t="str">
        <f t="shared" si="24"/>
        <v/>
      </c>
    </row>
    <row r="476" spans="1:8">
      <c r="A476" t="str">
        <f>IFERROR(INDEX(tbl_corsi[KEY_CORSO],475),"")</f>
        <v/>
      </c>
      <c r="B476" t="str">
        <f>IFERROR(INDEX(tbl_corsi[N_ALLIEVI_TOT],475),"")</f>
        <v/>
      </c>
      <c r="C476" t="str">
        <f>IF(A476="","",COUNTIFS(RISPOSTE_CALC!$B$2:$B$5001,A476,RISPOSTE_CALC!$H$2:$H$5001,"&gt;0"))</f>
        <v/>
      </c>
      <c r="D476" t="str">
        <f t="shared" si="22"/>
        <v/>
      </c>
      <c r="E476" s="12" t="str">
        <f>IF(B476="","",tbl_output[[#This Row],[N_RISPONDENTI]]/tbl_output[[#This Row],[N_ALLIEVI_TOT]])</f>
        <v/>
      </c>
      <c r="F476" s="4" t="str">
        <f t="shared" si="23"/>
        <v/>
      </c>
      <c r="G476" s="8" t="str">
        <f>IF(ISERROR(IF(A476="","",AVERAGEIFS(RISPOSTE_CALC!$H$2:$H$5001,RISPOSTE_CALC!$B$2:$B$5001,A476,RISPOSTE_CALC!$H$2:$H$5001,"&gt;0"))),"",IF(A476="","",AVERAGEIFS(RISPOSTE_CALC!$H$2:$H$5001,RISPOSTE_CALC!$B$2:$B$5001,A476,RISPOSTE_CALC!$H$2:$H$5001,"&gt;0")))</f>
        <v/>
      </c>
      <c r="H476" s="8" t="str">
        <f t="shared" si="24"/>
        <v/>
      </c>
    </row>
    <row r="477" spans="1:8">
      <c r="A477" t="str">
        <f>IFERROR(INDEX(tbl_corsi[KEY_CORSO],476),"")</f>
        <v/>
      </c>
      <c r="B477" t="str">
        <f>IFERROR(INDEX(tbl_corsi[N_ALLIEVI_TOT],476),"")</f>
        <v/>
      </c>
      <c r="C477" t="str">
        <f>IF(A477="","",COUNTIFS(RISPOSTE_CALC!$B$2:$B$5001,A477,RISPOSTE_CALC!$H$2:$H$5001,"&gt;0"))</f>
        <v/>
      </c>
      <c r="D477" t="str">
        <f t="shared" si="22"/>
        <v/>
      </c>
      <c r="E477" s="12" t="str">
        <f>IF(B477="","",tbl_output[[#This Row],[N_RISPONDENTI]]/tbl_output[[#This Row],[N_ALLIEVI_TOT]])</f>
        <v/>
      </c>
      <c r="F477" s="4" t="str">
        <f t="shared" si="23"/>
        <v/>
      </c>
      <c r="G477" s="8" t="str">
        <f>IF(ISERROR(IF(A477="","",AVERAGEIFS(RISPOSTE_CALC!$H$2:$H$5001,RISPOSTE_CALC!$B$2:$B$5001,A477,RISPOSTE_CALC!$H$2:$H$5001,"&gt;0"))),"",IF(A477="","",AVERAGEIFS(RISPOSTE_CALC!$H$2:$H$5001,RISPOSTE_CALC!$B$2:$B$5001,A477,RISPOSTE_CALC!$H$2:$H$5001,"&gt;0")))</f>
        <v/>
      </c>
      <c r="H477" s="8" t="str">
        <f t="shared" si="24"/>
        <v/>
      </c>
    </row>
    <row r="478" spans="1:8">
      <c r="A478" t="str">
        <f>IFERROR(INDEX(tbl_corsi[KEY_CORSO],477),"")</f>
        <v/>
      </c>
      <c r="B478" t="str">
        <f>IFERROR(INDEX(tbl_corsi[N_ALLIEVI_TOT],477),"")</f>
        <v/>
      </c>
      <c r="C478" t="str">
        <f>IF(A478="","",COUNTIFS(RISPOSTE_CALC!$B$2:$B$5001,A478,RISPOSTE_CALC!$H$2:$H$5001,"&gt;0"))</f>
        <v/>
      </c>
      <c r="D478" t="str">
        <f t="shared" si="22"/>
        <v/>
      </c>
      <c r="E478" s="12" t="str">
        <f>IF(B478="","",tbl_output[[#This Row],[N_RISPONDENTI]]/tbl_output[[#This Row],[N_ALLIEVI_TOT]])</f>
        <v/>
      </c>
      <c r="F478" s="4" t="str">
        <f t="shared" si="23"/>
        <v/>
      </c>
      <c r="G478" s="8" t="str">
        <f>IF(ISERROR(IF(A478="","",AVERAGEIFS(RISPOSTE_CALC!$H$2:$H$5001,RISPOSTE_CALC!$B$2:$B$5001,A478,RISPOSTE_CALC!$H$2:$H$5001,"&gt;0"))),"",IF(A478="","",AVERAGEIFS(RISPOSTE_CALC!$H$2:$H$5001,RISPOSTE_CALC!$B$2:$B$5001,A478,RISPOSTE_CALC!$H$2:$H$5001,"&gt;0")))</f>
        <v/>
      </c>
      <c r="H478" s="8" t="str">
        <f t="shared" si="24"/>
        <v/>
      </c>
    </row>
    <row r="479" spans="1:8">
      <c r="A479" t="str">
        <f>IFERROR(INDEX(tbl_corsi[KEY_CORSO],478),"")</f>
        <v/>
      </c>
      <c r="B479" t="str">
        <f>IFERROR(INDEX(tbl_corsi[N_ALLIEVI_TOT],478),"")</f>
        <v/>
      </c>
      <c r="C479" t="str">
        <f>IF(A479="","",COUNTIFS(RISPOSTE_CALC!$B$2:$B$5001,A479,RISPOSTE_CALC!$H$2:$H$5001,"&gt;0"))</f>
        <v/>
      </c>
      <c r="D479" t="str">
        <f t="shared" si="22"/>
        <v/>
      </c>
      <c r="E479" s="12" t="str">
        <f>IF(B479="","",tbl_output[[#This Row],[N_RISPONDENTI]]/tbl_output[[#This Row],[N_ALLIEVI_TOT]])</f>
        <v/>
      </c>
      <c r="F479" s="4" t="str">
        <f t="shared" si="23"/>
        <v/>
      </c>
      <c r="G479" s="8" t="str">
        <f>IF(ISERROR(IF(A479="","",AVERAGEIFS(RISPOSTE_CALC!$H$2:$H$5001,RISPOSTE_CALC!$B$2:$B$5001,A479,RISPOSTE_CALC!$H$2:$H$5001,"&gt;0"))),"",IF(A479="","",AVERAGEIFS(RISPOSTE_CALC!$H$2:$H$5001,RISPOSTE_CALC!$B$2:$B$5001,A479,RISPOSTE_CALC!$H$2:$H$5001,"&gt;0")))</f>
        <v/>
      </c>
      <c r="H479" s="8" t="str">
        <f t="shared" si="24"/>
        <v/>
      </c>
    </row>
    <row r="480" spans="1:8">
      <c r="A480" t="str">
        <f>IFERROR(INDEX(tbl_corsi[KEY_CORSO],479),"")</f>
        <v/>
      </c>
      <c r="B480" t="str">
        <f>IFERROR(INDEX(tbl_corsi[N_ALLIEVI_TOT],479),"")</f>
        <v/>
      </c>
      <c r="C480" t="str">
        <f>IF(A480="","",COUNTIFS(RISPOSTE_CALC!$B$2:$B$5001,A480,RISPOSTE_CALC!$H$2:$H$5001,"&gt;0"))</f>
        <v/>
      </c>
      <c r="D480" t="str">
        <f t="shared" si="22"/>
        <v/>
      </c>
      <c r="E480" s="12" t="str">
        <f>IF(B480="","",tbl_output[[#This Row],[N_RISPONDENTI]]/tbl_output[[#This Row],[N_ALLIEVI_TOT]])</f>
        <v/>
      </c>
      <c r="F480" s="4" t="str">
        <f t="shared" si="23"/>
        <v/>
      </c>
      <c r="G480" s="8" t="str">
        <f>IF(ISERROR(IF(A480="","",AVERAGEIFS(RISPOSTE_CALC!$H$2:$H$5001,RISPOSTE_CALC!$B$2:$B$5001,A480,RISPOSTE_CALC!$H$2:$H$5001,"&gt;0"))),"",IF(A480="","",AVERAGEIFS(RISPOSTE_CALC!$H$2:$H$5001,RISPOSTE_CALC!$B$2:$B$5001,A480,RISPOSTE_CALC!$H$2:$H$5001,"&gt;0")))</f>
        <v/>
      </c>
      <c r="H480" s="8" t="str">
        <f t="shared" si="24"/>
        <v/>
      </c>
    </row>
    <row r="481" spans="1:8">
      <c r="A481" t="str">
        <f>IFERROR(INDEX(tbl_corsi[KEY_CORSO],480),"")</f>
        <v/>
      </c>
      <c r="B481" t="str">
        <f>IFERROR(INDEX(tbl_corsi[N_ALLIEVI_TOT],480),"")</f>
        <v/>
      </c>
      <c r="C481" t="str">
        <f>IF(A481="","",COUNTIFS(RISPOSTE_CALC!$B$2:$B$5001,A481,RISPOSTE_CALC!$H$2:$H$5001,"&gt;0"))</f>
        <v/>
      </c>
      <c r="D481" t="str">
        <f t="shared" si="22"/>
        <v/>
      </c>
      <c r="E481" s="12" t="str">
        <f>IF(B481="","",tbl_output[[#This Row],[N_RISPONDENTI]]/tbl_output[[#This Row],[N_ALLIEVI_TOT]])</f>
        <v/>
      </c>
      <c r="F481" s="4" t="str">
        <f t="shared" si="23"/>
        <v/>
      </c>
      <c r="G481" s="8" t="str">
        <f>IF(ISERROR(IF(A481="","",AVERAGEIFS(RISPOSTE_CALC!$H$2:$H$5001,RISPOSTE_CALC!$B$2:$B$5001,A481,RISPOSTE_CALC!$H$2:$H$5001,"&gt;0"))),"",IF(A481="","",AVERAGEIFS(RISPOSTE_CALC!$H$2:$H$5001,RISPOSTE_CALC!$B$2:$B$5001,A481,RISPOSTE_CALC!$H$2:$H$5001,"&gt;0")))</f>
        <v/>
      </c>
      <c r="H481" s="8" t="str">
        <f t="shared" si="24"/>
        <v/>
      </c>
    </row>
    <row r="482" spans="1:8">
      <c r="A482" t="str">
        <f>IFERROR(INDEX(tbl_corsi[KEY_CORSO],481),"")</f>
        <v/>
      </c>
      <c r="B482" t="str">
        <f>IFERROR(INDEX(tbl_corsi[N_ALLIEVI_TOT],481),"")</f>
        <v/>
      </c>
      <c r="C482" t="str">
        <f>IF(A482="","",COUNTIFS(RISPOSTE_CALC!$B$2:$B$5001,A482,RISPOSTE_CALC!$H$2:$H$5001,"&gt;0"))</f>
        <v/>
      </c>
      <c r="D482" t="str">
        <f t="shared" si="22"/>
        <v/>
      </c>
      <c r="E482" s="12" t="str">
        <f>IF(B482="","",tbl_output[[#This Row],[N_RISPONDENTI]]/tbl_output[[#This Row],[N_ALLIEVI_TOT]])</f>
        <v/>
      </c>
      <c r="F482" s="4" t="str">
        <f t="shared" si="23"/>
        <v/>
      </c>
      <c r="G482" s="8" t="str">
        <f>IF(ISERROR(IF(A482="","",AVERAGEIFS(RISPOSTE_CALC!$H$2:$H$5001,RISPOSTE_CALC!$B$2:$B$5001,A482,RISPOSTE_CALC!$H$2:$H$5001,"&gt;0"))),"",IF(A482="","",AVERAGEIFS(RISPOSTE_CALC!$H$2:$H$5001,RISPOSTE_CALC!$B$2:$B$5001,A482,RISPOSTE_CALC!$H$2:$H$5001,"&gt;0")))</f>
        <v/>
      </c>
      <c r="H482" s="8" t="str">
        <f t="shared" si="24"/>
        <v/>
      </c>
    </row>
    <row r="483" spans="1:8">
      <c r="A483" t="str">
        <f>IFERROR(INDEX(tbl_corsi[KEY_CORSO],482),"")</f>
        <v/>
      </c>
      <c r="B483" t="str">
        <f>IFERROR(INDEX(tbl_corsi[N_ALLIEVI_TOT],482),"")</f>
        <v/>
      </c>
      <c r="C483" t="str">
        <f>IF(A483="","",COUNTIFS(RISPOSTE_CALC!$B$2:$B$5001,A483,RISPOSTE_CALC!$H$2:$H$5001,"&gt;0"))</f>
        <v/>
      </c>
      <c r="D483" t="str">
        <f t="shared" si="22"/>
        <v/>
      </c>
      <c r="E483" s="12" t="str">
        <f>IF(B483="","",tbl_output[[#This Row],[N_RISPONDENTI]]/tbl_output[[#This Row],[N_ALLIEVI_TOT]])</f>
        <v/>
      </c>
      <c r="F483" s="4" t="str">
        <f t="shared" si="23"/>
        <v/>
      </c>
      <c r="G483" s="8" t="str">
        <f>IF(ISERROR(IF(A483="","",AVERAGEIFS(RISPOSTE_CALC!$H$2:$H$5001,RISPOSTE_CALC!$B$2:$B$5001,A483,RISPOSTE_CALC!$H$2:$H$5001,"&gt;0"))),"",IF(A483="","",AVERAGEIFS(RISPOSTE_CALC!$H$2:$H$5001,RISPOSTE_CALC!$B$2:$B$5001,A483,RISPOSTE_CALC!$H$2:$H$5001,"&gt;0")))</f>
        <v/>
      </c>
      <c r="H483" s="8" t="str">
        <f t="shared" si="24"/>
        <v/>
      </c>
    </row>
    <row r="484" spans="1:8">
      <c r="A484" t="str">
        <f>IFERROR(INDEX(tbl_corsi[KEY_CORSO],483),"")</f>
        <v/>
      </c>
      <c r="B484" t="str">
        <f>IFERROR(INDEX(tbl_corsi[N_ALLIEVI_TOT],483),"")</f>
        <v/>
      </c>
      <c r="C484" t="str">
        <f>IF(A484="","",COUNTIFS(RISPOSTE_CALC!$B$2:$B$5001,A484,RISPOSTE_CALC!$H$2:$H$5001,"&gt;0"))</f>
        <v/>
      </c>
      <c r="D484" t="str">
        <f t="shared" si="22"/>
        <v/>
      </c>
      <c r="E484" s="12" t="str">
        <f>IF(B484="","",tbl_output[[#This Row],[N_RISPONDENTI]]/tbl_output[[#This Row],[N_ALLIEVI_TOT]])</f>
        <v/>
      </c>
      <c r="F484" s="4" t="str">
        <f t="shared" si="23"/>
        <v/>
      </c>
      <c r="G484" s="8" t="str">
        <f>IF(ISERROR(IF(A484="","",AVERAGEIFS(RISPOSTE_CALC!$H$2:$H$5001,RISPOSTE_CALC!$B$2:$B$5001,A484,RISPOSTE_CALC!$H$2:$H$5001,"&gt;0"))),"",IF(A484="","",AVERAGEIFS(RISPOSTE_CALC!$H$2:$H$5001,RISPOSTE_CALC!$B$2:$B$5001,A484,RISPOSTE_CALC!$H$2:$H$5001,"&gt;0")))</f>
        <v/>
      </c>
      <c r="H484" s="8" t="str">
        <f t="shared" si="24"/>
        <v/>
      </c>
    </row>
    <row r="485" spans="1:8">
      <c r="A485" t="str">
        <f>IFERROR(INDEX(tbl_corsi[KEY_CORSO],484),"")</f>
        <v/>
      </c>
      <c r="B485" t="str">
        <f>IFERROR(INDEX(tbl_corsi[N_ALLIEVI_TOT],484),"")</f>
        <v/>
      </c>
      <c r="C485" t="str">
        <f>IF(A485="","",COUNTIFS(RISPOSTE_CALC!$B$2:$B$5001,A485,RISPOSTE_CALC!$H$2:$H$5001,"&gt;0"))</f>
        <v/>
      </c>
      <c r="D485" t="str">
        <f t="shared" si="22"/>
        <v/>
      </c>
      <c r="E485" s="12" t="str">
        <f>IF(B485="","",tbl_output[[#This Row],[N_RISPONDENTI]]/tbl_output[[#This Row],[N_ALLIEVI_TOT]])</f>
        <v/>
      </c>
      <c r="F485" s="4" t="str">
        <f t="shared" si="23"/>
        <v/>
      </c>
      <c r="G485" s="8" t="str">
        <f>IF(ISERROR(IF(A485="","",AVERAGEIFS(RISPOSTE_CALC!$H$2:$H$5001,RISPOSTE_CALC!$B$2:$B$5001,A485,RISPOSTE_CALC!$H$2:$H$5001,"&gt;0"))),"",IF(A485="","",AVERAGEIFS(RISPOSTE_CALC!$H$2:$H$5001,RISPOSTE_CALC!$B$2:$B$5001,A485,RISPOSTE_CALC!$H$2:$H$5001,"&gt;0")))</f>
        <v/>
      </c>
      <c r="H485" s="8" t="str">
        <f t="shared" si="24"/>
        <v/>
      </c>
    </row>
    <row r="486" spans="1:8">
      <c r="A486" t="str">
        <f>IFERROR(INDEX(tbl_corsi[KEY_CORSO],485),"")</f>
        <v/>
      </c>
      <c r="B486" t="str">
        <f>IFERROR(INDEX(tbl_corsi[N_ALLIEVI_TOT],485),"")</f>
        <v/>
      </c>
      <c r="C486" t="str">
        <f>IF(A486="","",COUNTIFS(RISPOSTE_CALC!$B$2:$B$5001,A486,RISPOSTE_CALC!$H$2:$H$5001,"&gt;0"))</f>
        <v/>
      </c>
      <c r="D486" t="str">
        <f t="shared" si="22"/>
        <v/>
      </c>
      <c r="E486" s="12" t="str">
        <f>IF(B486="","",tbl_output[[#This Row],[N_RISPONDENTI]]/tbl_output[[#This Row],[N_ALLIEVI_TOT]])</f>
        <v/>
      </c>
      <c r="F486" s="4" t="str">
        <f t="shared" si="23"/>
        <v/>
      </c>
      <c r="G486" s="8" t="str">
        <f>IF(ISERROR(IF(A486="","",AVERAGEIFS(RISPOSTE_CALC!$H$2:$H$5001,RISPOSTE_CALC!$B$2:$B$5001,A486,RISPOSTE_CALC!$H$2:$H$5001,"&gt;0"))),"",IF(A486="","",AVERAGEIFS(RISPOSTE_CALC!$H$2:$H$5001,RISPOSTE_CALC!$B$2:$B$5001,A486,RISPOSTE_CALC!$H$2:$H$5001,"&gt;0")))</f>
        <v/>
      </c>
      <c r="H486" s="8" t="str">
        <f t="shared" si="24"/>
        <v/>
      </c>
    </row>
    <row r="487" spans="1:8">
      <c r="A487" t="str">
        <f>IFERROR(INDEX(tbl_corsi[KEY_CORSO],486),"")</f>
        <v/>
      </c>
      <c r="B487" t="str">
        <f>IFERROR(INDEX(tbl_corsi[N_ALLIEVI_TOT],486),"")</f>
        <v/>
      </c>
      <c r="C487" t="str">
        <f>IF(A487="","",COUNTIFS(RISPOSTE_CALC!$B$2:$B$5001,A487,RISPOSTE_CALC!$H$2:$H$5001,"&gt;0"))</f>
        <v/>
      </c>
      <c r="D487" t="str">
        <f t="shared" si="22"/>
        <v/>
      </c>
      <c r="E487" s="12" t="str">
        <f>IF(B487="","",tbl_output[[#This Row],[N_RISPONDENTI]]/tbl_output[[#This Row],[N_ALLIEVI_TOT]])</f>
        <v/>
      </c>
      <c r="F487" s="4" t="str">
        <f t="shared" si="23"/>
        <v/>
      </c>
      <c r="G487" s="8" t="str">
        <f>IF(ISERROR(IF(A487="","",AVERAGEIFS(RISPOSTE_CALC!$H$2:$H$5001,RISPOSTE_CALC!$B$2:$B$5001,A487,RISPOSTE_CALC!$H$2:$H$5001,"&gt;0"))),"",IF(A487="","",AVERAGEIFS(RISPOSTE_CALC!$H$2:$H$5001,RISPOSTE_CALC!$B$2:$B$5001,A487,RISPOSTE_CALC!$H$2:$H$5001,"&gt;0")))</f>
        <v/>
      </c>
      <c r="H487" s="8" t="str">
        <f t="shared" si="24"/>
        <v/>
      </c>
    </row>
    <row r="488" spans="1:8">
      <c r="A488" t="str">
        <f>IFERROR(INDEX(tbl_corsi[KEY_CORSO],487),"")</f>
        <v/>
      </c>
      <c r="B488" t="str">
        <f>IFERROR(INDEX(tbl_corsi[N_ALLIEVI_TOT],487),"")</f>
        <v/>
      </c>
      <c r="C488" t="str">
        <f>IF(A488="","",COUNTIFS(RISPOSTE_CALC!$B$2:$B$5001,A488,RISPOSTE_CALC!$H$2:$H$5001,"&gt;0"))</f>
        <v/>
      </c>
      <c r="D488" t="str">
        <f t="shared" si="22"/>
        <v/>
      </c>
      <c r="E488" s="12" t="str">
        <f>IF(B488="","",tbl_output[[#This Row],[N_RISPONDENTI]]/tbl_output[[#This Row],[N_ALLIEVI_TOT]])</f>
        <v/>
      </c>
      <c r="F488" s="4" t="str">
        <f t="shared" si="23"/>
        <v/>
      </c>
      <c r="G488" s="8" t="str">
        <f>IF(ISERROR(IF(A488="","",AVERAGEIFS(RISPOSTE_CALC!$H$2:$H$5001,RISPOSTE_CALC!$B$2:$B$5001,A488,RISPOSTE_CALC!$H$2:$H$5001,"&gt;0"))),"",IF(A488="","",AVERAGEIFS(RISPOSTE_CALC!$H$2:$H$5001,RISPOSTE_CALC!$B$2:$B$5001,A488,RISPOSTE_CALC!$H$2:$H$5001,"&gt;0")))</f>
        <v/>
      </c>
      <c r="H488" s="8" t="str">
        <f t="shared" si="24"/>
        <v/>
      </c>
    </row>
    <row r="489" spans="1:8">
      <c r="A489" t="str">
        <f>IFERROR(INDEX(tbl_corsi[KEY_CORSO],488),"")</f>
        <v/>
      </c>
      <c r="B489" t="str">
        <f>IFERROR(INDEX(tbl_corsi[N_ALLIEVI_TOT],488),"")</f>
        <v/>
      </c>
      <c r="C489" t="str">
        <f>IF(A489="","",COUNTIFS(RISPOSTE_CALC!$B$2:$B$5001,A489,RISPOSTE_CALC!$H$2:$H$5001,"&gt;0"))</f>
        <v/>
      </c>
      <c r="D489" t="str">
        <f t="shared" si="22"/>
        <v/>
      </c>
      <c r="E489" s="12" t="str">
        <f>IF(B489="","",tbl_output[[#This Row],[N_RISPONDENTI]]/tbl_output[[#This Row],[N_ALLIEVI_TOT]])</f>
        <v/>
      </c>
      <c r="F489" s="4" t="str">
        <f t="shared" si="23"/>
        <v/>
      </c>
      <c r="G489" s="8" t="str">
        <f>IF(ISERROR(IF(A489="","",AVERAGEIFS(RISPOSTE_CALC!$H$2:$H$5001,RISPOSTE_CALC!$B$2:$B$5001,A489,RISPOSTE_CALC!$H$2:$H$5001,"&gt;0"))),"",IF(A489="","",AVERAGEIFS(RISPOSTE_CALC!$H$2:$H$5001,RISPOSTE_CALC!$B$2:$B$5001,A489,RISPOSTE_CALC!$H$2:$H$5001,"&gt;0")))</f>
        <v/>
      </c>
      <c r="H489" s="8" t="str">
        <f t="shared" si="24"/>
        <v/>
      </c>
    </row>
    <row r="490" spans="1:8">
      <c r="A490" t="str">
        <f>IFERROR(INDEX(tbl_corsi[KEY_CORSO],489),"")</f>
        <v/>
      </c>
      <c r="B490" t="str">
        <f>IFERROR(INDEX(tbl_corsi[N_ALLIEVI_TOT],489),"")</f>
        <v/>
      </c>
      <c r="C490" t="str">
        <f>IF(A490="","",COUNTIFS(RISPOSTE_CALC!$B$2:$B$5001,A490,RISPOSTE_CALC!$H$2:$H$5001,"&gt;0"))</f>
        <v/>
      </c>
      <c r="D490" t="str">
        <f t="shared" si="22"/>
        <v/>
      </c>
      <c r="E490" s="12" t="str">
        <f>IF(B490="","",tbl_output[[#This Row],[N_RISPONDENTI]]/tbl_output[[#This Row],[N_ALLIEVI_TOT]])</f>
        <v/>
      </c>
      <c r="F490" s="4" t="str">
        <f t="shared" si="23"/>
        <v/>
      </c>
      <c r="G490" s="8" t="str">
        <f>IF(ISERROR(IF(A490="","",AVERAGEIFS(RISPOSTE_CALC!$H$2:$H$5001,RISPOSTE_CALC!$B$2:$B$5001,A490,RISPOSTE_CALC!$H$2:$H$5001,"&gt;0"))),"",IF(A490="","",AVERAGEIFS(RISPOSTE_CALC!$H$2:$H$5001,RISPOSTE_CALC!$B$2:$B$5001,A490,RISPOSTE_CALC!$H$2:$H$5001,"&gt;0")))</f>
        <v/>
      </c>
      <c r="H490" s="8" t="str">
        <f t="shared" si="24"/>
        <v/>
      </c>
    </row>
    <row r="491" spans="1:8">
      <c r="A491" t="str">
        <f>IFERROR(INDEX(tbl_corsi[KEY_CORSO],490),"")</f>
        <v/>
      </c>
      <c r="B491" t="str">
        <f>IFERROR(INDEX(tbl_corsi[N_ALLIEVI_TOT],490),"")</f>
        <v/>
      </c>
      <c r="C491" t="str">
        <f>IF(A491="","",COUNTIFS(RISPOSTE_CALC!$B$2:$B$5001,A491,RISPOSTE_CALC!$H$2:$H$5001,"&gt;0"))</f>
        <v/>
      </c>
      <c r="D491" t="str">
        <f t="shared" si="22"/>
        <v/>
      </c>
      <c r="E491" s="12" t="str">
        <f>IF(B491="","",tbl_output[[#This Row],[N_RISPONDENTI]]/tbl_output[[#This Row],[N_ALLIEVI_TOT]])</f>
        <v/>
      </c>
      <c r="F491" s="4" t="str">
        <f t="shared" si="23"/>
        <v/>
      </c>
      <c r="G491" s="8" t="str">
        <f>IF(ISERROR(IF(A491="","",AVERAGEIFS(RISPOSTE_CALC!$H$2:$H$5001,RISPOSTE_CALC!$B$2:$B$5001,A491,RISPOSTE_CALC!$H$2:$H$5001,"&gt;0"))),"",IF(A491="","",AVERAGEIFS(RISPOSTE_CALC!$H$2:$H$5001,RISPOSTE_CALC!$B$2:$B$5001,A491,RISPOSTE_CALC!$H$2:$H$5001,"&gt;0")))</f>
        <v/>
      </c>
      <c r="H491" s="8" t="str">
        <f t="shared" si="24"/>
        <v/>
      </c>
    </row>
    <row r="492" spans="1:8">
      <c r="A492" t="str">
        <f>IFERROR(INDEX(tbl_corsi[KEY_CORSO],491),"")</f>
        <v/>
      </c>
      <c r="B492" t="str">
        <f>IFERROR(INDEX(tbl_corsi[N_ALLIEVI_TOT],491),"")</f>
        <v/>
      </c>
      <c r="C492" t="str">
        <f>IF(A492="","",COUNTIFS(RISPOSTE_CALC!$B$2:$B$5001,A492,RISPOSTE_CALC!$H$2:$H$5001,"&gt;0"))</f>
        <v/>
      </c>
      <c r="D492" t="str">
        <f t="shared" si="22"/>
        <v/>
      </c>
      <c r="E492" s="12" t="str">
        <f>IF(B492="","",tbl_output[[#This Row],[N_RISPONDENTI]]/tbl_output[[#This Row],[N_ALLIEVI_TOT]])</f>
        <v/>
      </c>
      <c r="F492" s="4" t="str">
        <f t="shared" si="23"/>
        <v/>
      </c>
      <c r="G492" s="8" t="str">
        <f>IF(ISERROR(IF(A492="","",AVERAGEIFS(RISPOSTE_CALC!$H$2:$H$5001,RISPOSTE_CALC!$B$2:$B$5001,A492,RISPOSTE_CALC!$H$2:$H$5001,"&gt;0"))),"",IF(A492="","",AVERAGEIFS(RISPOSTE_CALC!$H$2:$H$5001,RISPOSTE_CALC!$B$2:$B$5001,A492,RISPOSTE_CALC!$H$2:$H$5001,"&gt;0")))</f>
        <v/>
      </c>
      <c r="H492" s="8" t="str">
        <f t="shared" si="24"/>
        <v/>
      </c>
    </row>
    <row r="493" spans="1:8">
      <c r="A493" t="str">
        <f>IFERROR(INDEX(tbl_corsi[KEY_CORSO],492),"")</f>
        <v/>
      </c>
      <c r="B493" t="str">
        <f>IFERROR(INDEX(tbl_corsi[N_ALLIEVI_TOT],492),"")</f>
        <v/>
      </c>
      <c r="C493" t="str">
        <f>IF(A493="","",COUNTIFS(RISPOSTE_CALC!$B$2:$B$5001,A493,RISPOSTE_CALC!$H$2:$H$5001,"&gt;0"))</f>
        <v/>
      </c>
      <c r="D493" t="str">
        <f t="shared" si="22"/>
        <v/>
      </c>
      <c r="E493" s="12" t="str">
        <f>IF(B493="","",tbl_output[[#This Row],[N_RISPONDENTI]]/tbl_output[[#This Row],[N_ALLIEVI_TOT]])</f>
        <v/>
      </c>
      <c r="F493" s="4" t="str">
        <f t="shared" si="23"/>
        <v/>
      </c>
      <c r="G493" s="8" t="str">
        <f>IF(ISERROR(IF(A493="","",AVERAGEIFS(RISPOSTE_CALC!$H$2:$H$5001,RISPOSTE_CALC!$B$2:$B$5001,A493,RISPOSTE_CALC!$H$2:$H$5001,"&gt;0"))),"",IF(A493="","",AVERAGEIFS(RISPOSTE_CALC!$H$2:$H$5001,RISPOSTE_CALC!$B$2:$B$5001,A493,RISPOSTE_CALC!$H$2:$H$5001,"&gt;0")))</f>
        <v/>
      </c>
      <c r="H493" s="8" t="str">
        <f t="shared" si="24"/>
        <v/>
      </c>
    </row>
    <row r="494" spans="1:8">
      <c r="A494" t="str">
        <f>IFERROR(INDEX(tbl_corsi[KEY_CORSO],493),"")</f>
        <v/>
      </c>
      <c r="B494" t="str">
        <f>IFERROR(INDEX(tbl_corsi[N_ALLIEVI_TOT],493),"")</f>
        <v/>
      </c>
      <c r="C494" t="str">
        <f>IF(A494="","",COUNTIFS(RISPOSTE_CALC!$B$2:$B$5001,A494,RISPOSTE_CALC!$H$2:$H$5001,"&gt;0"))</f>
        <v/>
      </c>
      <c r="D494" t="str">
        <f t="shared" si="22"/>
        <v/>
      </c>
      <c r="E494" s="12" t="str">
        <f>IF(B494="","",tbl_output[[#This Row],[N_RISPONDENTI]]/tbl_output[[#This Row],[N_ALLIEVI_TOT]])</f>
        <v/>
      </c>
      <c r="F494" s="4" t="str">
        <f t="shared" si="23"/>
        <v/>
      </c>
      <c r="G494" s="8" t="str">
        <f>IF(ISERROR(IF(A494="","",AVERAGEIFS(RISPOSTE_CALC!$H$2:$H$5001,RISPOSTE_CALC!$B$2:$B$5001,A494,RISPOSTE_CALC!$H$2:$H$5001,"&gt;0"))),"",IF(A494="","",AVERAGEIFS(RISPOSTE_CALC!$H$2:$H$5001,RISPOSTE_CALC!$B$2:$B$5001,A494,RISPOSTE_CALC!$H$2:$H$5001,"&gt;0")))</f>
        <v/>
      </c>
      <c r="H494" s="8" t="str">
        <f t="shared" si="24"/>
        <v/>
      </c>
    </row>
    <row r="495" spans="1:8">
      <c r="A495" t="str">
        <f>IFERROR(INDEX(tbl_corsi[KEY_CORSO],494),"")</f>
        <v/>
      </c>
      <c r="B495" t="str">
        <f>IFERROR(INDEX(tbl_corsi[N_ALLIEVI_TOT],494),"")</f>
        <v/>
      </c>
      <c r="C495" t="str">
        <f>IF(A495="","",COUNTIFS(RISPOSTE_CALC!$B$2:$B$5001,A495,RISPOSTE_CALC!$H$2:$H$5001,"&gt;0"))</f>
        <v/>
      </c>
      <c r="D495" t="str">
        <f t="shared" si="22"/>
        <v/>
      </c>
      <c r="E495" s="12" t="str">
        <f>IF(B495="","",tbl_output[[#This Row],[N_RISPONDENTI]]/tbl_output[[#This Row],[N_ALLIEVI_TOT]])</f>
        <v/>
      </c>
      <c r="F495" s="4" t="str">
        <f t="shared" si="23"/>
        <v/>
      </c>
      <c r="G495" s="8" t="str">
        <f>IF(ISERROR(IF(A495="","",AVERAGEIFS(RISPOSTE_CALC!$H$2:$H$5001,RISPOSTE_CALC!$B$2:$B$5001,A495,RISPOSTE_CALC!$H$2:$H$5001,"&gt;0"))),"",IF(A495="","",AVERAGEIFS(RISPOSTE_CALC!$H$2:$H$5001,RISPOSTE_CALC!$B$2:$B$5001,A495,RISPOSTE_CALC!$H$2:$H$5001,"&gt;0")))</f>
        <v/>
      </c>
      <c r="H495" s="8" t="str">
        <f t="shared" si="24"/>
        <v/>
      </c>
    </row>
    <row r="496" spans="1:8">
      <c r="A496" t="str">
        <f>IFERROR(INDEX(tbl_corsi[KEY_CORSO],495),"")</f>
        <v/>
      </c>
      <c r="B496" t="str">
        <f>IFERROR(INDEX(tbl_corsi[N_ALLIEVI_TOT],495),"")</f>
        <v/>
      </c>
      <c r="C496" t="str">
        <f>IF(A496="","",COUNTIFS(RISPOSTE_CALC!$B$2:$B$5001,A496,RISPOSTE_CALC!$H$2:$H$5001,"&gt;0"))</f>
        <v/>
      </c>
      <c r="D496" t="str">
        <f t="shared" si="22"/>
        <v/>
      </c>
      <c r="E496" s="12" t="str">
        <f>IF(B496="","",tbl_output[[#This Row],[N_RISPONDENTI]]/tbl_output[[#This Row],[N_ALLIEVI_TOT]])</f>
        <v/>
      </c>
      <c r="F496" s="4" t="str">
        <f t="shared" si="23"/>
        <v/>
      </c>
      <c r="G496" s="8" t="str">
        <f>IF(ISERROR(IF(A496="","",AVERAGEIFS(RISPOSTE_CALC!$H$2:$H$5001,RISPOSTE_CALC!$B$2:$B$5001,A496,RISPOSTE_CALC!$H$2:$H$5001,"&gt;0"))),"",IF(A496="","",AVERAGEIFS(RISPOSTE_CALC!$H$2:$H$5001,RISPOSTE_CALC!$B$2:$B$5001,A496,RISPOSTE_CALC!$H$2:$H$5001,"&gt;0")))</f>
        <v/>
      </c>
      <c r="H496" s="8" t="str">
        <f t="shared" si="24"/>
        <v/>
      </c>
    </row>
    <row r="497" spans="1:8">
      <c r="A497" t="str">
        <f>IFERROR(INDEX(tbl_corsi[KEY_CORSO],496),"")</f>
        <v/>
      </c>
      <c r="B497" t="str">
        <f>IFERROR(INDEX(tbl_corsi[N_ALLIEVI_TOT],496),"")</f>
        <v/>
      </c>
      <c r="C497" t="str">
        <f>IF(A497="","",COUNTIFS(RISPOSTE_CALC!$B$2:$B$5001,A497,RISPOSTE_CALC!$H$2:$H$5001,"&gt;0"))</f>
        <v/>
      </c>
      <c r="D497" t="str">
        <f t="shared" si="22"/>
        <v/>
      </c>
      <c r="E497" s="12" t="str">
        <f>IF(B497="","",tbl_output[[#This Row],[N_RISPONDENTI]]/tbl_output[[#This Row],[N_ALLIEVI_TOT]])</f>
        <v/>
      </c>
      <c r="F497" s="4" t="str">
        <f t="shared" si="23"/>
        <v/>
      </c>
      <c r="G497" s="8" t="str">
        <f>IF(ISERROR(IF(A497="","",AVERAGEIFS(RISPOSTE_CALC!$H$2:$H$5001,RISPOSTE_CALC!$B$2:$B$5001,A497,RISPOSTE_CALC!$H$2:$H$5001,"&gt;0"))),"",IF(A497="","",AVERAGEIFS(RISPOSTE_CALC!$H$2:$H$5001,RISPOSTE_CALC!$B$2:$B$5001,A497,RISPOSTE_CALC!$H$2:$H$5001,"&gt;0")))</f>
        <v/>
      </c>
      <c r="H497" s="8" t="str">
        <f t="shared" si="24"/>
        <v/>
      </c>
    </row>
    <row r="498" spans="1:8">
      <c r="A498" t="str">
        <f>IFERROR(INDEX(tbl_corsi[KEY_CORSO],497),"")</f>
        <v/>
      </c>
      <c r="B498" t="str">
        <f>IFERROR(INDEX(tbl_corsi[N_ALLIEVI_TOT],497),"")</f>
        <v/>
      </c>
      <c r="C498" t="str">
        <f>IF(A498="","",COUNTIFS(RISPOSTE_CALC!$B$2:$B$5001,A498,RISPOSTE_CALC!$H$2:$H$5001,"&gt;0"))</f>
        <v/>
      </c>
      <c r="D498" t="str">
        <f t="shared" si="22"/>
        <v/>
      </c>
      <c r="E498" s="12" t="str">
        <f>IF(B498="","",tbl_output[[#This Row],[N_RISPONDENTI]]/tbl_output[[#This Row],[N_ALLIEVI_TOT]])</f>
        <v/>
      </c>
      <c r="F498" s="4" t="str">
        <f t="shared" si="23"/>
        <v/>
      </c>
      <c r="G498" s="8" t="str">
        <f>IF(ISERROR(IF(A498="","",AVERAGEIFS(RISPOSTE_CALC!$H$2:$H$5001,RISPOSTE_CALC!$B$2:$B$5001,A498,RISPOSTE_CALC!$H$2:$H$5001,"&gt;0"))),"",IF(A498="","",AVERAGEIFS(RISPOSTE_CALC!$H$2:$H$5001,RISPOSTE_CALC!$B$2:$B$5001,A498,RISPOSTE_CALC!$H$2:$H$5001,"&gt;0")))</f>
        <v/>
      </c>
      <c r="H498" s="8" t="str">
        <f t="shared" si="24"/>
        <v/>
      </c>
    </row>
    <row r="499" spans="1:8">
      <c r="A499" t="str">
        <f>IFERROR(INDEX(tbl_corsi[KEY_CORSO],498),"")</f>
        <v/>
      </c>
      <c r="B499" t="str">
        <f>IFERROR(INDEX(tbl_corsi[N_ALLIEVI_TOT],498),"")</f>
        <v/>
      </c>
      <c r="C499" t="str">
        <f>IF(A499="","",COUNTIFS(RISPOSTE_CALC!$B$2:$B$5001,A499,RISPOSTE_CALC!$H$2:$H$5001,"&gt;0"))</f>
        <v/>
      </c>
      <c r="D499" t="str">
        <f t="shared" si="22"/>
        <v/>
      </c>
      <c r="E499" s="12" t="str">
        <f>IF(B499="","",tbl_output[[#This Row],[N_RISPONDENTI]]/tbl_output[[#This Row],[N_ALLIEVI_TOT]])</f>
        <v/>
      </c>
      <c r="F499" s="4" t="str">
        <f t="shared" si="23"/>
        <v/>
      </c>
      <c r="G499" s="8" t="str">
        <f>IF(ISERROR(IF(A499="","",AVERAGEIFS(RISPOSTE_CALC!$H$2:$H$5001,RISPOSTE_CALC!$B$2:$B$5001,A499,RISPOSTE_CALC!$H$2:$H$5001,"&gt;0"))),"",IF(A499="","",AVERAGEIFS(RISPOSTE_CALC!$H$2:$H$5001,RISPOSTE_CALC!$B$2:$B$5001,A499,RISPOSTE_CALC!$H$2:$H$5001,"&gt;0")))</f>
        <v/>
      </c>
      <c r="H499" s="8" t="str">
        <f t="shared" si="24"/>
        <v/>
      </c>
    </row>
    <row r="500" spans="1:8">
      <c r="A500" t="str">
        <f>IFERROR(INDEX(tbl_corsi[KEY_CORSO],499),"")</f>
        <v/>
      </c>
      <c r="B500" t="str">
        <f>IFERROR(INDEX(tbl_corsi[N_ALLIEVI_TOT],499),"")</f>
        <v/>
      </c>
      <c r="C500" t="str">
        <f>IF(A500="","",COUNTIFS(RISPOSTE_CALC!$B$2:$B$5001,A500,RISPOSTE_CALC!$H$2:$H$5001,"&gt;0"))</f>
        <v/>
      </c>
      <c r="D500" t="str">
        <f t="shared" si="22"/>
        <v/>
      </c>
      <c r="E500" s="12" t="str">
        <f>IF(B500="","",tbl_output[[#This Row],[N_RISPONDENTI]]/tbl_output[[#This Row],[N_ALLIEVI_TOT]])</f>
        <v/>
      </c>
      <c r="F500" s="4" t="str">
        <f t="shared" si="23"/>
        <v/>
      </c>
      <c r="G500" s="8" t="str">
        <f>IF(ISERROR(IF(A500="","",AVERAGEIFS(RISPOSTE_CALC!$H$2:$H$5001,RISPOSTE_CALC!$B$2:$B$5001,A500,RISPOSTE_CALC!$H$2:$H$5001,"&gt;0"))),"",IF(A500="","",AVERAGEIFS(RISPOSTE_CALC!$H$2:$H$5001,RISPOSTE_CALC!$B$2:$B$5001,A500,RISPOSTE_CALC!$H$2:$H$5001,"&gt;0")))</f>
        <v/>
      </c>
      <c r="H500" s="8" t="str">
        <f t="shared" si="24"/>
        <v/>
      </c>
    </row>
    <row r="501" spans="1:8">
      <c r="A501" t="str">
        <f>IFERROR(INDEX(tbl_corsi[KEY_CORSO],500),"")</f>
        <v/>
      </c>
      <c r="B501" t="str">
        <f>IFERROR(INDEX(tbl_corsi[N_ALLIEVI_TOT],500),"")</f>
        <v/>
      </c>
      <c r="C501" t="str">
        <f>IF(A501="","",COUNTIFS(RISPOSTE_CALC!$B$2:$B$5001,A501,RISPOSTE_CALC!$H$2:$H$5001,"&gt;0"))</f>
        <v/>
      </c>
      <c r="D501" t="str">
        <f t="shared" si="22"/>
        <v/>
      </c>
      <c r="E501" s="12" t="str">
        <f>IF(B501="","",tbl_output[[#This Row],[N_RISPONDENTI]]/tbl_output[[#This Row],[N_ALLIEVI_TOT]])</f>
        <v/>
      </c>
      <c r="F501" s="4" t="str">
        <f t="shared" si="23"/>
        <v/>
      </c>
      <c r="G501" s="8" t="str">
        <f>IF(ISERROR(IF(A501="","",AVERAGEIFS(RISPOSTE_CALC!$H$2:$H$5001,RISPOSTE_CALC!$B$2:$B$5001,A501,RISPOSTE_CALC!$H$2:$H$5001,"&gt;0"))),"",IF(A501="","",AVERAGEIFS(RISPOSTE_CALC!$H$2:$H$5001,RISPOSTE_CALC!$B$2:$B$5001,A501,RISPOSTE_CALC!$H$2:$H$5001,"&gt;0")))</f>
        <v/>
      </c>
      <c r="H501" s="8" t="str">
        <f t="shared" si="24"/>
        <v/>
      </c>
    </row>
  </sheetData>
  <sheetProtection algorithmName="SHA-512" hashValue="jRxLvcRZXXi52idP4fJgBfVhnJCTq038ahjmBIjh3Krgz4vL8NbdMEfhzmuJsy1RFJQveC6Cg/CU4QaE8MVz1Q==" saltValue="6H1x3R54dzhWSAyxhS3/pw==" spinCount="100000" sheet="1" objects="1" scenarios="1"/>
  <phoneticPr fontId="5" type="noConversion"/>
  <conditionalFormatting sqref="J2">
    <cfRule type="cellIs" dxfId="6" priority="1" operator="lessThan">
      <formula>6</formula>
    </cfRule>
  </conditionalFormatting>
  <pageMargins left="0.75" right="0.75" top="1" bottom="1" header="0.5" footer="0.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>Utente guest</cp:lastModifiedBy>
  <cp:revision/>
  <dcterms:created xsi:type="dcterms:W3CDTF">2026-02-23T13:59:54Z</dcterms:created>
  <dcterms:modified xsi:type="dcterms:W3CDTF">2026-05-07T08:37:57Z</dcterms:modified>
  <cp:category/>
  <cp:contentStatus/>
</cp:coreProperties>
</file>